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/>
  <bookViews>
    <workbookView xWindow="-120" yWindow="-120" windowWidth="20730" windowHeight="11760"/>
  </bookViews>
  <sheets>
    <sheet name="2022" sheetId="1" r:id="rId1"/>
    <sheet name="2023" sheetId="2" r:id="rId2"/>
    <sheet name="2024" sheetId="3" r:id="rId3"/>
  </sheets>
  <externalReferences>
    <externalReference r:id="rId4"/>
  </externalReferences>
  <definedNames>
    <definedName name="_xlnm._FilterDatabase" localSheetId="0" hidden="1">'2022'!$A$6:$WVR$231</definedName>
    <definedName name="_xlnm._FilterDatabase" localSheetId="1" hidden="1">'2023'!$A$6:$WVR$238</definedName>
    <definedName name="_xlnm._FilterDatabase" localSheetId="2" hidden="1">'2024'!$A$6:$WVQ$233</definedName>
    <definedName name="_xlnm.Print_Titles" localSheetId="0">'2022'!$A:$D,'2022'!$4:$5</definedName>
    <definedName name="_xlnm.Print_Titles" localSheetId="1">'2023'!$A:$D,'2023'!$4:$5</definedName>
    <definedName name="_xlnm.Print_Titles" localSheetId="2">'2024'!$A:$D,'2024'!$4:$5</definedName>
    <definedName name="_xlnm.Print_Area" localSheetId="0">'2022'!$A$1:$U$284</definedName>
    <definedName name="_xlnm.Print_Area" localSheetId="1">'2023'!$A$1:$V$244</definedName>
    <definedName name="_xlnm.Print_Area" localSheetId="2">'2024'!$A$1:$V$254</definedName>
  </definedNames>
  <calcPr calcId="125725"/>
</workbook>
</file>

<file path=xl/calcChain.xml><?xml version="1.0" encoding="utf-8"?>
<calcChain xmlns="http://schemas.openxmlformats.org/spreadsheetml/2006/main">
  <c r="F229" i="2"/>
  <c r="F229" i="3" s="1"/>
  <c r="G229" i="2"/>
  <c r="G229" i="3" s="1"/>
  <c r="Q229" s="1"/>
  <c r="H229" i="2"/>
  <c r="E229"/>
  <c r="E229" i="3" s="1"/>
  <c r="F59"/>
  <c r="G59"/>
  <c r="Q59" s="1"/>
  <c r="H59"/>
  <c r="E59"/>
  <c r="F59" i="2"/>
  <c r="G59"/>
  <c r="H59"/>
  <c r="E59"/>
  <c r="F87"/>
  <c r="P87" s="1"/>
  <c r="G87"/>
  <c r="G87" i="3" s="1"/>
  <c r="Q87" s="1"/>
  <c r="H87" i="2"/>
  <c r="E87"/>
  <c r="Q87" i="1"/>
  <c r="P87"/>
  <c r="O87"/>
  <c r="N87"/>
  <c r="I87"/>
  <c r="E87" i="3" l="1"/>
  <c r="R87" i="2"/>
  <c r="R59" i="3"/>
  <c r="H229"/>
  <c r="R87" i="1"/>
  <c r="Q87" i="2"/>
  <c r="H87" i="3"/>
  <c r="Q229" i="2"/>
  <c r="I87"/>
  <c r="O87"/>
  <c r="F87" i="3"/>
  <c r="R229" i="2"/>
  <c r="J162" i="3"/>
  <c r="J225" i="2"/>
  <c r="J147" i="3"/>
  <c r="J148"/>
  <c r="L217" i="2"/>
  <c r="J132"/>
  <c r="J124" i="3"/>
  <c r="J127"/>
  <c r="J123"/>
  <c r="J125"/>
  <c r="J119"/>
  <c r="J121"/>
  <c r="J228" i="2"/>
  <c r="J223" i="3"/>
  <c r="J222" i="2"/>
  <c r="J111" i="3"/>
  <c r="J112" i="2"/>
  <c r="J109" i="3"/>
  <c r="J102" i="2"/>
  <c r="J220" i="3"/>
  <c r="J99"/>
  <c r="J99" i="2"/>
  <c r="J98" i="3"/>
  <c r="J98" i="2"/>
  <c r="J95" i="3"/>
  <c r="J96"/>
  <c r="J97"/>
  <c r="J95" i="2"/>
  <c r="J96"/>
  <c r="J97"/>
  <c r="J94" i="3"/>
  <c r="J94" i="2"/>
  <c r="J93" i="3"/>
  <c r="J92"/>
  <c r="M59" i="2"/>
  <c r="J59" i="3"/>
  <c r="I59"/>
  <c r="L59" i="2"/>
  <c r="I59"/>
  <c r="Q59" i="1"/>
  <c r="P59"/>
  <c r="O59"/>
  <c r="N59"/>
  <c r="I59"/>
  <c r="J56" i="3"/>
  <c r="J56" i="2"/>
  <c r="J58" i="3"/>
  <c r="J57"/>
  <c r="J221"/>
  <c r="J87"/>
  <c r="J219" i="2"/>
  <c r="J83" i="3"/>
  <c r="J72" i="2"/>
  <c r="J76" i="3"/>
  <c r="J73"/>
  <c r="J74"/>
  <c r="J71"/>
  <c r="J71" i="2"/>
  <c r="J70" i="3"/>
  <c r="J54"/>
  <c r="J33" i="2"/>
  <c r="L229" i="3"/>
  <c r="J229"/>
  <c r="I229"/>
  <c r="L229" i="2"/>
  <c r="I229"/>
  <c r="J10" i="3"/>
  <c r="J11"/>
  <c r="J12"/>
  <c r="J13"/>
  <c r="J14"/>
  <c r="J15"/>
  <c r="J16"/>
  <c r="J17"/>
  <c r="J18"/>
  <c r="J19"/>
  <c r="J20"/>
  <c r="J22"/>
  <c r="J23"/>
  <c r="J24"/>
  <c r="J25"/>
  <c r="J26"/>
  <c r="J27"/>
  <c r="J9"/>
  <c r="J10" i="2"/>
  <c r="J11"/>
  <c r="J12"/>
  <c r="J13"/>
  <c r="J14"/>
  <c r="J15"/>
  <c r="J16"/>
  <c r="J17"/>
  <c r="J18"/>
  <c r="J19"/>
  <c r="J20"/>
  <c r="J21"/>
  <c r="J22"/>
  <c r="J8"/>
  <c r="F230" i="1"/>
  <c r="E230"/>
  <c r="N229"/>
  <c r="O229"/>
  <c r="P229"/>
  <c r="Q229"/>
  <c r="I229"/>
  <c r="I87" i="3" l="1"/>
  <c r="S87" i="2"/>
  <c r="R87" i="3"/>
  <c r="R229"/>
  <c r="P59" i="2"/>
  <c r="O59"/>
  <c r="O229"/>
  <c r="P229"/>
  <c r="R59"/>
  <c r="Q59"/>
  <c r="O87" i="3"/>
  <c r="P87"/>
  <c r="P229"/>
  <c r="O229"/>
  <c r="L59"/>
  <c r="O59" s="1"/>
  <c r="N229" i="2"/>
  <c r="N59"/>
  <c r="R59" i="1"/>
  <c r="N229" i="3"/>
  <c r="R229" i="1"/>
  <c r="J200" i="2"/>
  <c r="J168"/>
  <c r="L168"/>
  <c r="S229" l="1"/>
  <c r="P59" i="3"/>
  <c r="S59" s="1"/>
  <c r="S229"/>
  <c r="S87"/>
  <c r="S59" i="2"/>
  <c r="N59" i="3"/>
  <c r="J154"/>
  <c r="J187"/>
  <c r="L154"/>
  <c r="L187"/>
  <c r="E169" i="1" l="1"/>
  <c r="S230" l="1"/>
  <c r="N228" l="1"/>
  <c r="N112"/>
  <c r="N114"/>
  <c r="E9" i="2" l="1"/>
  <c r="E9" i="3" s="1"/>
  <c r="F9" i="2"/>
  <c r="F9" i="3" s="1"/>
  <c r="E10" i="2"/>
  <c r="F10"/>
  <c r="F10" i="3" s="1"/>
  <c r="E11" i="2"/>
  <c r="F11"/>
  <c r="F11" i="3" s="1"/>
  <c r="E12" i="2"/>
  <c r="F12"/>
  <c r="F12" i="3" s="1"/>
  <c r="E13" i="2"/>
  <c r="F13"/>
  <c r="F13" i="3" s="1"/>
  <c r="E14" i="2"/>
  <c r="F14"/>
  <c r="F14" i="3" s="1"/>
  <c r="E15" i="2"/>
  <c r="F15"/>
  <c r="F15" i="3" s="1"/>
  <c r="E16" i="2"/>
  <c r="F16"/>
  <c r="F16" i="3" s="1"/>
  <c r="E17" i="2"/>
  <c r="F17"/>
  <c r="F17" i="3" s="1"/>
  <c r="E18" i="2"/>
  <c r="F18"/>
  <c r="F18" i="3" s="1"/>
  <c r="E19" i="2"/>
  <c r="F19"/>
  <c r="F19" i="3" s="1"/>
  <c r="E20" i="2"/>
  <c r="F20"/>
  <c r="F20" i="3" s="1"/>
  <c r="E21" i="2"/>
  <c r="F21"/>
  <c r="F21" i="3" s="1"/>
  <c r="E22" i="2"/>
  <c r="F22"/>
  <c r="F22" i="3" s="1"/>
  <c r="E23" i="2"/>
  <c r="F23"/>
  <c r="F23" i="3" s="1"/>
  <c r="E24" i="2"/>
  <c r="E24" i="3" s="1"/>
  <c r="F24" i="2"/>
  <c r="F24" i="3" s="1"/>
  <c r="E25" i="2"/>
  <c r="F25"/>
  <c r="F25" i="3" s="1"/>
  <c r="E26" i="2"/>
  <c r="F26"/>
  <c r="F26" i="3" s="1"/>
  <c r="E27" i="2"/>
  <c r="F27"/>
  <c r="F27" i="3" s="1"/>
  <c r="G27" i="2"/>
  <c r="G27" i="3" s="1"/>
  <c r="H27" i="2"/>
  <c r="F28"/>
  <c r="F28" i="3" s="1"/>
  <c r="G28" i="2"/>
  <c r="G28" i="3" s="1"/>
  <c r="H28" i="2"/>
  <c r="E30"/>
  <c r="E30" i="3" s="1"/>
  <c r="F30" i="2"/>
  <c r="F30" i="3" s="1"/>
  <c r="E31" i="2"/>
  <c r="E31" i="3" s="1"/>
  <c r="F31" i="2"/>
  <c r="F31" i="3" s="1"/>
  <c r="H31" i="2"/>
  <c r="E32"/>
  <c r="E32" i="3" s="1"/>
  <c r="F32" i="2"/>
  <c r="F32" i="3" s="1"/>
  <c r="G32" i="2"/>
  <c r="G32" i="3" s="1"/>
  <c r="H32" i="2"/>
  <c r="E33"/>
  <c r="E33" i="3" s="1"/>
  <c r="F33" i="2"/>
  <c r="F33" i="3" s="1"/>
  <c r="E34" i="2"/>
  <c r="E34" i="3" s="1"/>
  <c r="F34" i="2"/>
  <c r="F34" i="3" s="1"/>
  <c r="G34" i="2"/>
  <c r="G34" i="3" s="1"/>
  <c r="H34" i="2"/>
  <c r="E36"/>
  <c r="E36" i="3" s="1"/>
  <c r="F36" i="2"/>
  <c r="F36" i="3" s="1"/>
  <c r="G36" i="2"/>
  <c r="G36" i="3" s="1"/>
  <c r="H36" i="2"/>
  <c r="E37"/>
  <c r="E37" i="3" s="1"/>
  <c r="F37" i="2"/>
  <c r="F37" i="3" s="1"/>
  <c r="G37" i="2"/>
  <c r="G37" i="3" s="1"/>
  <c r="H37" i="2"/>
  <c r="E38"/>
  <c r="E38" i="3" s="1"/>
  <c r="F38" i="2"/>
  <c r="G38"/>
  <c r="G38" i="3" s="1"/>
  <c r="H38" i="2"/>
  <c r="E39"/>
  <c r="E39" i="3" s="1"/>
  <c r="F39" i="2"/>
  <c r="F39" i="3" s="1"/>
  <c r="H39" i="2"/>
  <c r="E40"/>
  <c r="E40" i="3" s="1"/>
  <c r="F40" i="2"/>
  <c r="F40" i="3" s="1"/>
  <c r="G40" i="2"/>
  <c r="G40" i="3" s="1"/>
  <c r="E41" i="2"/>
  <c r="E41" i="3" s="1"/>
  <c r="F41" i="2"/>
  <c r="G41"/>
  <c r="G41" i="3" s="1"/>
  <c r="H41" i="2"/>
  <c r="E42"/>
  <c r="E42" i="3" s="1"/>
  <c r="F42" i="2"/>
  <c r="G42"/>
  <c r="G42" i="3" s="1"/>
  <c r="H42" i="2"/>
  <c r="E43"/>
  <c r="E43" i="3" s="1"/>
  <c r="F43" i="2"/>
  <c r="E44"/>
  <c r="E44" i="3" s="1"/>
  <c r="F44" i="2"/>
  <c r="F44" i="3" s="1"/>
  <c r="E46" i="2"/>
  <c r="E46" i="3" s="1"/>
  <c r="F46" i="2"/>
  <c r="F46" i="3" s="1"/>
  <c r="G46" i="2"/>
  <c r="G46" i="3" s="1"/>
  <c r="E47" i="2"/>
  <c r="E47" i="3" s="1"/>
  <c r="F47" i="2"/>
  <c r="F47" i="3" s="1"/>
  <c r="G47" i="2"/>
  <c r="G47" i="3" s="1"/>
  <c r="H47" i="2"/>
  <c r="E48"/>
  <c r="E48" i="3" s="1"/>
  <c r="F48" i="2"/>
  <c r="F48" i="3" s="1"/>
  <c r="G48" i="2"/>
  <c r="G48" i="3" s="1"/>
  <c r="H48" i="2"/>
  <c r="E49"/>
  <c r="E49" i="3" s="1"/>
  <c r="F49" i="2"/>
  <c r="F49" i="3" s="1"/>
  <c r="G49" i="2"/>
  <c r="G49" i="3" s="1"/>
  <c r="H49" i="2"/>
  <c r="E50"/>
  <c r="E50" i="3" s="1"/>
  <c r="F50" i="2"/>
  <c r="F50" i="3" s="1"/>
  <c r="G50" i="2"/>
  <c r="G50" i="3" s="1"/>
  <c r="H50" i="2"/>
  <c r="E51"/>
  <c r="E51" i="3" s="1"/>
  <c r="F51" i="2"/>
  <c r="F51" i="3" s="1"/>
  <c r="E52" i="2"/>
  <c r="E52" i="3" s="1"/>
  <c r="F52" i="2"/>
  <c r="F52" i="3" s="1"/>
  <c r="E54" i="2"/>
  <c r="F54"/>
  <c r="F54" i="3" s="1"/>
  <c r="E56" i="2"/>
  <c r="E56" i="3" s="1"/>
  <c r="F56" i="2"/>
  <c r="F56" i="3" s="1"/>
  <c r="G56" i="2"/>
  <c r="G56" i="3" s="1"/>
  <c r="H56" i="2"/>
  <c r="E57"/>
  <c r="F57"/>
  <c r="G57"/>
  <c r="G57" i="3" s="1"/>
  <c r="H57" i="2"/>
  <c r="E58"/>
  <c r="F58"/>
  <c r="E61"/>
  <c r="E61" i="3" s="1"/>
  <c r="F61" i="2"/>
  <c r="F61" i="3" s="1"/>
  <c r="E63" i="2"/>
  <c r="E63" i="3" s="1"/>
  <c r="F63" i="2"/>
  <c r="F63" i="3" s="1"/>
  <c r="E64" i="2"/>
  <c r="E64" i="3" s="1"/>
  <c r="F64" i="2"/>
  <c r="F64" i="3" s="1"/>
  <c r="E65" i="2"/>
  <c r="E65" i="3" s="1"/>
  <c r="F65" i="2"/>
  <c r="F65" i="3" s="1"/>
  <c r="E66" i="2"/>
  <c r="F66"/>
  <c r="F66" i="3" s="1"/>
  <c r="E68" i="2"/>
  <c r="E68" i="3" s="1"/>
  <c r="F68" i="2"/>
  <c r="F68" i="3" s="1"/>
  <c r="E69" i="2"/>
  <c r="E69" i="3" s="1"/>
  <c r="F69" i="2"/>
  <c r="F69" i="3" s="1"/>
  <c r="E70" i="2"/>
  <c r="F70"/>
  <c r="F70" i="3" s="1"/>
  <c r="E71" i="2"/>
  <c r="F71"/>
  <c r="F71" i="3" s="1"/>
  <c r="E72" i="2"/>
  <c r="F72"/>
  <c r="F72" i="3" s="1"/>
  <c r="E73" i="2"/>
  <c r="F73"/>
  <c r="F73" i="3" s="1"/>
  <c r="H73" i="2"/>
  <c r="E74"/>
  <c r="F74"/>
  <c r="F74" i="3" s="1"/>
  <c r="E75" i="2"/>
  <c r="E75" i="3" s="1"/>
  <c r="F75" i="2"/>
  <c r="F75" i="3" s="1"/>
  <c r="E76" i="2"/>
  <c r="F76"/>
  <c r="F76" i="3" s="1"/>
  <c r="E78" i="2"/>
  <c r="E78" i="3" s="1"/>
  <c r="F78" i="2"/>
  <c r="E79"/>
  <c r="E79" i="3" s="1"/>
  <c r="F79" i="2"/>
  <c r="F79" i="3" s="1"/>
  <c r="E80" i="2"/>
  <c r="E80" i="3" s="1"/>
  <c r="F80" i="2"/>
  <c r="E81"/>
  <c r="E81" i="3" s="1"/>
  <c r="F81" i="2"/>
  <c r="F81" i="3" s="1"/>
  <c r="E82" i="2"/>
  <c r="E82" i="3" s="1"/>
  <c r="F82" i="2"/>
  <c r="F82" i="3" s="1"/>
  <c r="G82" i="2"/>
  <c r="G82" i="3" s="1"/>
  <c r="H82" i="2"/>
  <c r="E83"/>
  <c r="E83" i="3" s="1"/>
  <c r="F83" i="2"/>
  <c r="G83"/>
  <c r="G83" i="3" s="1"/>
  <c r="H83" i="2"/>
  <c r="E84"/>
  <c r="E84" i="3" s="1"/>
  <c r="F84" i="2"/>
  <c r="F84" i="3" s="1"/>
  <c r="E85" i="2"/>
  <c r="E85" i="3" s="1"/>
  <c r="F85" i="2"/>
  <c r="F85" i="3" s="1"/>
  <c r="G85" i="2"/>
  <c r="G85" i="3" s="1"/>
  <c r="E89" i="2"/>
  <c r="E89" i="3" s="1"/>
  <c r="F89" i="2"/>
  <c r="E90"/>
  <c r="E90" i="3" s="1"/>
  <c r="F90" i="2"/>
  <c r="F90" i="3" s="1"/>
  <c r="E91" i="2"/>
  <c r="E91" i="3" s="1"/>
  <c r="F91" i="2"/>
  <c r="F91" i="3" s="1"/>
  <c r="E92" i="2"/>
  <c r="E92" i="3" s="1"/>
  <c r="F92" i="2"/>
  <c r="G92"/>
  <c r="G92" i="3" s="1"/>
  <c r="H92" i="2"/>
  <c r="E93"/>
  <c r="E93" i="3" s="1"/>
  <c r="F93" i="2"/>
  <c r="F93" i="3" s="1"/>
  <c r="G93" i="2"/>
  <c r="G93" i="3" s="1"/>
  <c r="H93" i="2"/>
  <c r="E94"/>
  <c r="E94" i="3" s="1"/>
  <c r="F94" i="2"/>
  <c r="G94"/>
  <c r="G94" i="3" s="1"/>
  <c r="H94" i="2"/>
  <c r="E95"/>
  <c r="E95" i="3" s="1"/>
  <c r="F95" i="2"/>
  <c r="F95" i="3" s="1"/>
  <c r="E96" i="2"/>
  <c r="E96" i="3" s="1"/>
  <c r="F96" i="2"/>
  <c r="E97"/>
  <c r="E97" i="3" s="1"/>
  <c r="F97" i="2"/>
  <c r="F97" i="3" s="1"/>
  <c r="F98" i="2"/>
  <c r="G98"/>
  <c r="G98" i="3" s="1"/>
  <c r="H98" i="2"/>
  <c r="F99"/>
  <c r="F99" i="3" s="1"/>
  <c r="G99" i="2"/>
  <c r="G99" i="3" s="1"/>
  <c r="H99" i="2"/>
  <c r="E101"/>
  <c r="E101" i="3" s="1"/>
  <c r="F101" i="2"/>
  <c r="F101" i="3" s="1"/>
  <c r="G101" i="2"/>
  <c r="G101" i="3" s="1"/>
  <c r="H101" i="2"/>
  <c r="E102"/>
  <c r="F102"/>
  <c r="F102" i="3" s="1"/>
  <c r="E104" i="2"/>
  <c r="E104" i="3" s="1"/>
  <c r="F104" i="2"/>
  <c r="F104" i="3" s="1"/>
  <c r="E105" i="2"/>
  <c r="E105" i="3" s="1"/>
  <c r="F105" i="2"/>
  <c r="F105" i="3" s="1"/>
  <c r="E106" i="2"/>
  <c r="E106" i="3" s="1"/>
  <c r="F106" i="2"/>
  <c r="F106" i="3" s="1"/>
  <c r="E107" i="2"/>
  <c r="E107" i="3" s="1"/>
  <c r="F107" i="2"/>
  <c r="F107" i="3" s="1"/>
  <c r="E108" i="2"/>
  <c r="E108" i="3" s="1"/>
  <c r="F108" i="2"/>
  <c r="F108" i="3" s="1"/>
  <c r="G108" i="2"/>
  <c r="G108" i="3" s="1"/>
  <c r="H108" i="2"/>
  <c r="F109"/>
  <c r="F109" i="3" s="1"/>
  <c r="G109" i="2"/>
  <c r="G109" i="3" s="1"/>
  <c r="H109" i="2"/>
  <c r="E111"/>
  <c r="F111"/>
  <c r="F111" i="3" s="1"/>
  <c r="G111" i="2"/>
  <c r="G111" i="3" s="1"/>
  <c r="H111" i="2"/>
  <c r="E112"/>
  <c r="F112"/>
  <c r="F112" i="3" s="1"/>
  <c r="E114" i="2"/>
  <c r="E114" i="3" s="1"/>
  <c r="F114" i="2"/>
  <c r="F114" i="3" s="1"/>
  <c r="E116" i="2"/>
  <c r="E116" i="3" s="1"/>
  <c r="F116" i="2"/>
  <c r="F116" i="3" s="1"/>
  <c r="G116" i="2"/>
  <c r="G116" i="3" s="1"/>
  <c r="H116" i="2"/>
  <c r="E117"/>
  <c r="E117" i="3" s="1"/>
  <c r="F117" i="2"/>
  <c r="F117" i="3" s="1"/>
  <c r="H117" i="2"/>
  <c r="E118"/>
  <c r="E118" i="3" s="1"/>
  <c r="F118" i="2"/>
  <c r="F118" i="3" s="1"/>
  <c r="G118" i="2"/>
  <c r="G118" i="3" s="1"/>
  <c r="F119" i="2"/>
  <c r="F119" i="3" s="1"/>
  <c r="G119" i="2"/>
  <c r="H119"/>
  <c r="E120"/>
  <c r="E120" i="3" s="1"/>
  <c r="F120" i="2"/>
  <c r="F120" i="3" s="1"/>
  <c r="E121" i="2"/>
  <c r="E121" i="3" s="1"/>
  <c r="F121" i="2"/>
  <c r="F121" i="3" s="1"/>
  <c r="G121" i="2"/>
  <c r="G121" i="3" s="1"/>
  <c r="H121" i="2"/>
  <c r="E123"/>
  <c r="F123"/>
  <c r="F123" i="3" s="1"/>
  <c r="G123" i="2"/>
  <c r="G123" i="3" s="1"/>
  <c r="H123" i="2"/>
  <c r="E124"/>
  <c r="F124"/>
  <c r="G124"/>
  <c r="G124" i="3" s="1"/>
  <c r="H124" i="2"/>
  <c r="E125"/>
  <c r="E125" i="3" s="1"/>
  <c r="F125" i="2"/>
  <c r="F125" i="3" s="1"/>
  <c r="G125" i="2"/>
  <c r="G125" i="3" s="1"/>
  <c r="H125" i="2"/>
  <c r="E126"/>
  <c r="E126" i="3" s="1"/>
  <c r="F126" i="2"/>
  <c r="F126" i="3" s="1"/>
  <c r="G126" i="2"/>
  <c r="G126" i="3" s="1"/>
  <c r="H126" i="2"/>
  <c r="E127"/>
  <c r="F127"/>
  <c r="F127" i="3" s="1"/>
  <c r="G127" i="2"/>
  <c r="G127" i="3" s="1"/>
  <c r="H127" i="2"/>
  <c r="E129"/>
  <c r="E129" i="3" s="1"/>
  <c r="F129" i="2"/>
  <c r="F129" i="3" s="1"/>
  <c r="E130" i="2"/>
  <c r="E130" i="3" s="1"/>
  <c r="F130" i="2"/>
  <c r="F130" i="3" s="1"/>
  <c r="E131" i="2"/>
  <c r="E131" i="3" s="1"/>
  <c r="F131" i="2"/>
  <c r="F131" i="3" s="1"/>
  <c r="E132" i="2"/>
  <c r="E132" i="3" s="1"/>
  <c r="F132" i="2"/>
  <c r="F132" i="3" s="1"/>
  <c r="E133" i="2"/>
  <c r="E133" i="3" s="1"/>
  <c r="F133" i="2"/>
  <c r="F133" i="3" s="1"/>
  <c r="G133" i="2"/>
  <c r="G133" i="3" s="1"/>
  <c r="E134" i="2"/>
  <c r="E134" i="3" s="1"/>
  <c r="F134" i="2"/>
  <c r="F134" i="3" s="1"/>
  <c r="G134" i="2"/>
  <c r="G134" i="3" s="1"/>
  <c r="E135" i="2"/>
  <c r="E135" i="3" s="1"/>
  <c r="F135" i="2"/>
  <c r="F135" i="3" s="1"/>
  <c r="F136" i="2"/>
  <c r="F136" i="3" s="1"/>
  <c r="G136" i="2"/>
  <c r="G136" i="3" s="1"/>
  <c r="H136" i="2"/>
  <c r="E138"/>
  <c r="E138" i="3" s="1"/>
  <c r="F138" i="2"/>
  <c r="E139"/>
  <c r="E139" i="3" s="1"/>
  <c r="F139" i="2"/>
  <c r="F139" i="3" s="1"/>
  <c r="H139" i="2"/>
  <c r="E140"/>
  <c r="E140" i="3" s="1"/>
  <c r="F140" i="2"/>
  <c r="F140" i="3" s="1"/>
  <c r="G140" i="2"/>
  <c r="G140" i="3" s="1"/>
  <c r="E141" i="2"/>
  <c r="E141" i="3" s="1"/>
  <c r="F141" i="2"/>
  <c r="F141" i="3" s="1"/>
  <c r="E142" i="2"/>
  <c r="E142" i="3" s="1"/>
  <c r="F142" i="2"/>
  <c r="G142"/>
  <c r="G142" i="3" s="1"/>
  <c r="H142" i="2"/>
  <c r="E143"/>
  <c r="E143" i="3" s="1"/>
  <c r="F143" i="2"/>
  <c r="F143" i="3" s="1"/>
  <c r="G143" i="2"/>
  <c r="G143" i="3" s="1"/>
  <c r="H143" i="2"/>
  <c r="E144"/>
  <c r="E144" i="3" s="1"/>
  <c r="F144" i="2"/>
  <c r="F144" i="3" s="1"/>
  <c r="G144" i="2"/>
  <c r="G144" i="3" s="1"/>
  <c r="H144" i="2"/>
  <c r="E145"/>
  <c r="E145" i="3" s="1"/>
  <c r="F145" i="2"/>
  <c r="F145" i="3" s="1"/>
  <c r="G145" i="2"/>
  <c r="G145" i="3" s="1"/>
  <c r="H145" i="2"/>
  <c r="E146"/>
  <c r="E146" i="3" s="1"/>
  <c r="F146" i="2"/>
  <c r="G146"/>
  <c r="G146" i="3" s="1"/>
  <c r="E147" i="2"/>
  <c r="E147" i="3" s="1"/>
  <c r="F147" i="2"/>
  <c r="F147" i="3" s="1"/>
  <c r="G147" i="2"/>
  <c r="G147" i="3" s="1"/>
  <c r="H147" i="2"/>
  <c r="E148"/>
  <c r="E148" i="3" s="1"/>
  <c r="F148" i="2"/>
  <c r="F148" i="3" s="1"/>
  <c r="G148" i="2"/>
  <c r="G148" i="3" s="1"/>
  <c r="H148" i="2"/>
  <c r="E149"/>
  <c r="E149" i="3" s="1"/>
  <c r="F149" i="2"/>
  <c r="E150"/>
  <c r="E150" i="3" s="1"/>
  <c r="F150" i="2"/>
  <c r="F150" i="3" s="1"/>
  <c r="F151" i="2"/>
  <c r="F151" i="3" s="1"/>
  <c r="G151" i="2"/>
  <c r="G151" i="3" s="1"/>
  <c r="H151" i="2"/>
  <c r="E153"/>
  <c r="E153" i="3" s="1"/>
  <c r="F153" i="2"/>
  <c r="F153" i="3" s="1"/>
  <c r="G153" i="2"/>
  <c r="G153" i="3" s="1"/>
  <c r="H153" i="2"/>
  <c r="E154"/>
  <c r="E154" i="3" s="1"/>
  <c r="F154" i="2"/>
  <c r="F154" i="3" s="1"/>
  <c r="G154" i="2"/>
  <c r="G154" i="3" s="1"/>
  <c r="E155" i="2"/>
  <c r="E155" i="3" s="1"/>
  <c r="F155" i="2"/>
  <c r="F155" i="3" s="1"/>
  <c r="E156" i="2"/>
  <c r="E156" i="3" s="1"/>
  <c r="F156" i="2"/>
  <c r="E157"/>
  <c r="E157" i="3" s="1"/>
  <c r="F157" i="2"/>
  <c r="E158"/>
  <c r="E158" i="3" s="1"/>
  <c r="F158" i="2"/>
  <c r="F158" i="3" s="1"/>
  <c r="G158" i="2"/>
  <c r="G158" i="3" s="1"/>
  <c r="H158" i="2"/>
  <c r="E159"/>
  <c r="E159" i="3" s="1"/>
  <c r="F159" i="2"/>
  <c r="G159"/>
  <c r="G159" i="3" s="1"/>
  <c r="H159" i="2"/>
  <c r="E160"/>
  <c r="E160" i="3" s="1"/>
  <c r="F160" i="2"/>
  <c r="F160" i="3" s="1"/>
  <c r="E161" i="2"/>
  <c r="E161" i="3" s="1"/>
  <c r="F161" i="2"/>
  <c r="E162"/>
  <c r="F162"/>
  <c r="F162" i="3" s="1"/>
  <c r="E163" i="2"/>
  <c r="E163" i="3" s="1"/>
  <c r="F163" i="2"/>
  <c r="E164"/>
  <c r="E164" i="3" s="1"/>
  <c r="F164" i="2"/>
  <c r="F164" i="3" s="1"/>
  <c r="E165" i="2"/>
  <c r="E165" i="3" s="1"/>
  <c r="F165" i="2"/>
  <c r="G165"/>
  <c r="G165" i="3" s="1"/>
  <c r="H165" i="2"/>
  <c r="E166"/>
  <c r="E166" i="3" s="1"/>
  <c r="F166" i="2"/>
  <c r="F166" i="3" s="1"/>
  <c r="G166" i="2"/>
  <c r="G166" i="3" s="1"/>
  <c r="H166" i="2"/>
  <c r="E167"/>
  <c r="E167" i="3" s="1"/>
  <c r="F167" i="2"/>
  <c r="F167" i="3" s="1"/>
  <c r="G167" i="2"/>
  <c r="G167" i="3" s="1"/>
  <c r="H167" i="2"/>
  <c r="E168"/>
  <c r="F168"/>
  <c r="F168" i="3" s="1"/>
  <c r="G168" i="2"/>
  <c r="G168" i="3" s="1"/>
  <c r="H168" i="2"/>
  <c r="F169"/>
  <c r="E170"/>
  <c r="E170" i="3" s="1"/>
  <c r="F170" i="2"/>
  <c r="F170" i="3" s="1"/>
  <c r="E171" i="2"/>
  <c r="E171" i="3" s="1"/>
  <c r="F171" i="2"/>
  <c r="E173"/>
  <c r="E173" i="3" s="1"/>
  <c r="F173" i="2"/>
  <c r="F173" i="3" s="1"/>
  <c r="G173" i="2"/>
  <c r="G173" i="3" s="1"/>
  <c r="E174" i="2"/>
  <c r="E174" i="3" s="1"/>
  <c r="F174" i="2"/>
  <c r="F174" i="3" s="1"/>
  <c r="G174" i="2"/>
  <c r="G174" i="3" s="1"/>
  <c r="H174" i="2"/>
  <c r="E175"/>
  <c r="E175" i="3" s="1"/>
  <c r="F175" i="2"/>
  <c r="F175" i="3" s="1"/>
  <c r="E176" i="2"/>
  <c r="E176" i="3" s="1"/>
  <c r="F176" i="2"/>
  <c r="F176" i="3" s="1"/>
  <c r="E177" i="2"/>
  <c r="E177" i="3" s="1"/>
  <c r="F177" i="2"/>
  <c r="F177" i="3" s="1"/>
  <c r="G177" i="2"/>
  <c r="G177" i="3" s="1"/>
  <c r="H177" i="2"/>
  <c r="E178"/>
  <c r="E178" i="3" s="1"/>
  <c r="F178" i="2"/>
  <c r="F178" i="3" s="1"/>
  <c r="E179" i="2"/>
  <c r="E179" i="3" s="1"/>
  <c r="F179" i="2"/>
  <c r="F179" i="3" s="1"/>
  <c r="E180" i="2"/>
  <c r="E180" i="3" s="1"/>
  <c r="F180" i="2"/>
  <c r="F180" i="3" s="1"/>
  <c r="E181" i="2"/>
  <c r="E181" i="3" s="1"/>
  <c r="F181" i="2"/>
  <c r="F181" i="3" s="1"/>
  <c r="E182" i="2"/>
  <c r="E182" i="3" s="1"/>
  <c r="F182" i="2"/>
  <c r="F182" i="3" s="1"/>
  <c r="E183" i="2"/>
  <c r="E183" i="3" s="1"/>
  <c r="F183" i="2"/>
  <c r="F183" i="3" s="1"/>
  <c r="E184" i="2"/>
  <c r="E184" i="3" s="1"/>
  <c r="F184" i="2"/>
  <c r="F184" i="3" s="1"/>
  <c r="E185" i="2"/>
  <c r="E185" i="3" s="1"/>
  <c r="F185" i="2"/>
  <c r="F185" i="3" s="1"/>
  <c r="E187" i="2"/>
  <c r="E187" i="3" s="1"/>
  <c r="F187" i="2"/>
  <c r="F187" i="3" s="1"/>
  <c r="E188" i="2"/>
  <c r="E188" i="3" s="1"/>
  <c r="F188" i="2"/>
  <c r="F188" i="3" s="1"/>
  <c r="G188" i="2"/>
  <c r="G188" i="3" s="1"/>
  <c r="E189" i="2"/>
  <c r="E189" i="3" s="1"/>
  <c r="F189" i="2"/>
  <c r="F189" i="3" s="1"/>
  <c r="G189" i="2"/>
  <c r="G189" i="3" s="1"/>
  <c r="H189" i="2"/>
  <c r="E190"/>
  <c r="E190" i="3" s="1"/>
  <c r="F190" i="2"/>
  <c r="F190" i="3" s="1"/>
  <c r="G190" i="2"/>
  <c r="G190" i="3" s="1"/>
  <c r="H190" i="2"/>
  <c r="E191"/>
  <c r="E191" i="3" s="1"/>
  <c r="F191" i="2"/>
  <c r="F191" i="3" s="1"/>
  <c r="G191" i="2"/>
  <c r="G191" i="3" s="1"/>
  <c r="E192" i="2"/>
  <c r="E192" i="3" s="1"/>
  <c r="F192" i="2"/>
  <c r="F192" i="3" s="1"/>
  <c r="G192" i="2"/>
  <c r="G192" i="3" s="1"/>
  <c r="H192" i="2"/>
  <c r="E193"/>
  <c r="E193" i="3" s="1"/>
  <c r="F193" i="2"/>
  <c r="F193" i="3" s="1"/>
  <c r="E194" i="2"/>
  <c r="E194" i="3" s="1"/>
  <c r="F194" i="2"/>
  <c r="F194" i="3" s="1"/>
  <c r="E195" i="2"/>
  <c r="E195" i="3" s="1"/>
  <c r="F195" i="2"/>
  <c r="F195" i="3" s="1"/>
  <c r="G195" i="2"/>
  <c r="G195" i="3" s="1"/>
  <c r="E196" i="2"/>
  <c r="E196" i="3" s="1"/>
  <c r="F196" i="2"/>
  <c r="F196" i="3" s="1"/>
  <c r="E197" i="2"/>
  <c r="E197" i="3" s="1"/>
  <c r="F197" i="2"/>
  <c r="F197" i="3" s="1"/>
  <c r="G197" i="2"/>
  <c r="G197" i="3" s="1"/>
  <c r="H197" i="2"/>
  <c r="E198"/>
  <c r="E198" i="3" s="1"/>
  <c r="F198" i="2"/>
  <c r="F198" i="3" s="1"/>
  <c r="G198" i="2"/>
  <c r="G198" i="3" s="1"/>
  <c r="H198" i="2"/>
  <c r="E199"/>
  <c r="E199" i="3" s="1"/>
  <c r="F199" i="2"/>
  <c r="F199" i="3" s="1"/>
  <c r="G199" i="2"/>
  <c r="G199" i="3" s="1"/>
  <c r="H199" i="2"/>
  <c r="E200"/>
  <c r="E200" i="3" s="1"/>
  <c r="F200" i="2"/>
  <c r="F200" i="3" s="1"/>
  <c r="G200" i="2"/>
  <c r="G200" i="3" s="1"/>
  <c r="H200" i="2"/>
  <c r="E201"/>
  <c r="E201" i="3" s="1"/>
  <c r="F201" i="2"/>
  <c r="F201" i="3" s="1"/>
  <c r="G201" i="2"/>
  <c r="G201" i="3" s="1"/>
  <c r="E202" i="2"/>
  <c r="E202" i="3" s="1"/>
  <c r="F202" i="2"/>
  <c r="F202" i="3" s="1"/>
  <c r="H202" i="2"/>
  <c r="E203"/>
  <c r="E203" i="3" s="1"/>
  <c r="F203" i="2"/>
  <c r="F203" i="3" s="1"/>
  <c r="H203" i="2"/>
  <c r="E204"/>
  <c r="E204" i="3" s="1"/>
  <c r="F204" i="2"/>
  <c r="F204" i="3" s="1"/>
  <c r="G204" i="2"/>
  <c r="G204" i="3" s="1"/>
  <c r="H204" i="2"/>
  <c r="E206"/>
  <c r="E206" i="3" s="1"/>
  <c r="F206" i="2"/>
  <c r="F206" i="3" s="1"/>
  <c r="G206" i="2"/>
  <c r="G206" i="3" s="1"/>
  <c r="H206" i="2"/>
  <c r="E207"/>
  <c r="E207" i="3" s="1"/>
  <c r="F207" i="2"/>
  <c r="F207" i="3" s="1"/>
  <c r="G207" i="2"/>
  <c r="G207" i="3" s="1"/>
  <c r="H207" i="2"/>
  <c r="E208"/>
  <c r="E208" i="3" s="1"/>
  <c r="F208" i="2"/>
  <c r="F208" i="3" s="1"/>
  <c r="G208" i="2"/>
  <c r="G208" i="3" s="1"/>
  <c r="H208" i="2"/>
  <c r="E209"/>
  <c r="E209" i="3" s="1"/>
  <c r="F209" i="2"/>
  <c r="F209" i="3" s="1"/>
  <c r="G209" i="2"/>
  <c r="G209" i="3" s="1"/>
  <c r="H209" i="2"/>
  <c r="E210"/>
  <c r="E210" i="3" s="1"/>
  <c r="F210" i="2"/>
  <c r="F210" i="3" s="1"/>
  <c r="G210" i="2"/>
  <c r="G210" i="3" s="1"/>
  <c r="H210" i="2"/>
  <c r="E211"/>
  <c r="E211" i="3" s="1"/>
  <c r="F211" i="2"/>
  <c r="G211"/>
  <c r="G211" i="3" s="1"/>
  <c r="H211" i="2"/>
  <c r="E212"/>
  <c r="E212" i="3" s="1"/>
  <c r="F212" i="2"/>
  <c r="G212"/>
  <c r="G212" i="3" s="1"/>
  <c r="H212" i="2"/>
  <c r="E215"/>
  <c r="F215"/>
  <c r="G215"/>
  <c r="H215"/>
  <c r="E216"/>
  <c r="E216" i="3" s="1"/>
  <c r="F216" i="2"/>
  <c r="F216" i="3" s="1"/>
  <c r="E217" i="2"/>
  <c r="E217" i="3" s="1"/>
  <c r="F217" i="2"/>
  <c r="H217"/>
  <c r="E218"/>
  <c r="E218" i="3" s="1"/>
  <c r="F218" i="2"/>
  <c r="F218" i="3" s="1"/>
  <c r="E219" i="2"/>
  <c r="E219" i="3" s="1"/>
  <c r="F219" i="2"/>
  <c r="G219"/>
  <c r="G219" i="3" s="1"/>
  <c r="H219" i="2"/>
  <c r="E220"/>
  <c r="E220" i="3" s="1"/>
  <c r="F220" i="2"/>
  <c r="G220"/>
  <c r="G220" i="3" s="1"/>
  <c r="H220" i="2"/>
  <c r="E221"/>
  <c r="E221" i="3" s="1"/>
  <c r="F221" i="2"/>
  <c r="F221" i="3" s="1"/>
  <c r="G221" i="2"/>
  <c r="G221" i="3" s="1"/>
  <c r="H221" i="2"/>
  <c r="E222"/>
  <c r="E222" i="3" s="1"/>
  <c r="F222" i="2"/>
  <c r="F222" i="3" s="1"/>
  <c r="G222" i="2"/>
  <c r="G222" i="3" s="1"/>
  <c r="H222" i="2"/>
  <c r="E223"/>
  <c r="E223" i="3" s="1"/>
  <c r="F223" i="2"/>
  <c r="F223" i="3" s="1"/>
  <c r="G223" i="2"/>
  <c r="G223" i="3" s="1"/>
  <c r="H223" i="2"/>
  <c r="E224"/>
  <c r="E224" i="3" s="1"/>
  <c r="F224" i="2"/>
  <c r="F224" i="3" s="1"/>
  <c r="G224" i="2"/>
  <c r="G224" i="3" s="1"/>
  <c r="H224" i="2"/>
  <c r="E225"/>
  <c r="E225" i="3" s="1"/>
  <c r="F225" i="2"/>
  <c r="G225"/>
  <c r="G225" i="3" s="1"/>
  <c r="H225" i="2"/>
  <c r="E226"/>
  <c r="E226" i="3" s="1"/>
  <c r="F226" i="2"/>
  <c r="F226" i="3" s="1"/>
  <c r="G226" i="2"/>
  <c r="G226" i="3" s="1"/>
  <c r="H226" i="2"/>
  <c r="E227"/>
  <c r="E227" i="3" s="1"/>
  <c r="F227" i="2"/>
  <c r="G227"/>
  <c r="G227" i="3" s="1"/>
  <c r="H227" i="2"/>
  <c r="E228"/>
  <c r="E228" i="3" s="1"/>
  <c r="F228" i="2"/>
  <c r="G228"/>
  <c r="G228" i="3" s="1"/>
  <c r="H228" i="2"/>
  <c r="F8"/>
  <c r="F8" i="3" s="1"/>
  <c r="E8" i="2"/>
  <c r="H202" i="3" l="1"/>
  <c r="E162"/>
  <c r="H145"/>
  <c r="H144"/>
  <c r="H143"/>
  <c r="H142"/>
  <c r="E127"/>
  <c r="E124"/>
  <c r="E123"/>
  <c r="G119"/>
  <c r="Q119" s="1"/>
  <c r="Q119" i="2"/>
  <c r="H116" i="3"/>
  <c r="H111"/>
  <c r="H109"/>
  <c r="E102"/>
  <c r="H98"/>
  <c r="H83"/>
  <c r="H82"/>
  <c r="E73"/>
  <c r="E71"/>
  <c r="E66"/>
  <c r="E54"/>
  <c r="H42"/>
  <c r="H41"/>
  <c r="H32"/>
  <c r="H31"/>
  <c r="H27"/>
  <c r="H211"/>
  <c r="H210"/>
  <c r="H206"/>
  <c r="H204"/>
  <c r="H203"/>
  <c r="H159"/>
  <c r="H158"/>
  <c r="H148"/>
  <c r="H147"/>
  <c r="H139"/>
  <c r="H127"/>
  <c r="H126"/>
  <c r="H125"/>
  <c r="H124"/>
  <c r="H123"/>
  <c r="H121"/>
  <c r="H117"/>
  <c r="H99"/>
  <c r="H94"/>
  <c r="H93"/>
  <c r="H92"/>
  <c r="E76"/>
  <c r="E74"/>
  <c r="H50"/>
  <c r="H49"/>
  <c r="I49" s="1"/>
  <c r="H48"/>
  <c r="H47"/>
  <c r="H28"/>
  <c r="E26"/>
  <c r="E22"/>
  <c r="E20"/>
  <c r="E18"/>
  <c r="E16"/>
  <c r="E14"/>
  <c r="E12"/>
  <c r="E10"/>
  <c r="H228"/>
  <c r="H224"/>
  <c r="H223"/>
  <c r="H222"/>
  <c r="H221"/>
  <c r="H200"/>
  <c r="H199"/>
  <c r="H198"/>
  <c r="H197"/>
  <c r="H190"/>
  <c r="H189"/>
  <c r="E168"/>
  <c r="H153"/>
  <c r="I153" s="1"/>
  <c r="H151"/>
  <c r="H136"/>
  <c r="H73"/>
  <c r="E72"/>
  <c r="E70"/>
  <c r="E58"/>
  <c r="E57"/>
  <c r="H38"/>
  <c r="H37"/>
  <c r="H36"/>
  <c r="H34"/>
  <c r="O228"/>
  <c r="H192"/>
  <c r="H168"/>
  <c r="H167"/>
  <c r="H166"/>
  <c r="H165"/>
  <c r="R119" i="2"/>
  <c r="E112" i="3"/>
  <c r="E111"/>
  <c r="H108"/>
  <c r="H57"/>
  <c r="H56"/>
  <c r="I56" s="1"/>
  <c r="H39"/>
  <c r="E27"/>
  <c r="E25"/>
  <c r="E23"/>
  <c r="E21"/>
  <c r="E19"/>
  <c r="E17"/>
  <c r="E15"/>
  <c r="E13"/>
  <c r="E11"/>
  <c r="E230" i="2"/>
  <c r="G215" i="3"/>
  <c r="F230" i="2"/>
  <c r="E215" i="3"/>
  <c r="E8"/>
  <c r="I227" i="2"/>
  <c r="I226"/>
  <c r="H226" i="3"/>
  <c r="I225" i="2"/>
  <c r="H225" i="3"/>
  <c r="I220" i="2"/>
  <c r="H220" i="3"/>
  <c r="I219" i="2"/>
  <c r="H217" i="3"/>
  <c r="H215"/>
  <c r="I212" i="2"/>
  <c r="H212" i="3"/>
  <c r="I209" i="2"/>
  <c r="I208"/>
  <c r="H208" i="3"/>
  <c r="I207" i="2"/>
  <c r="H207" i="3"/>
  <c r="I177" i="2"/>
  <c r="H177" i="3"/>
  <c r="I174" i="2"/>
  <c r="H174" i="3"/>
  <c r="H119"/>
  <c r="I101" i="2"/>
  <c r="H101" i="3"/>
  <c r="H227"/>
  <c r="H219"/>
  <c r="F228"/>
  <c r="F227"/>
  <c r="F225"/>
  <c r="F220"/>
  <c r="F219"/>
  <c r="F217"/>
  <c r="F215"/>
  <c r="F212"/>
  <c r="F211"/>
  <c r="I142" i="2"/>
  <c r="I126" i="3"/>
  <c r="I41" i="2"/>
  <c r="H209" i="3"/>
  <c r="I211" i="2"/>
  <c r="I204"/>
  <c r="I200"/>
  <c r="I199"/>
  <c r="I197"/>
  <c r="I192"/>
  <c r="I189"/>
  <c r="F171" i="3"/>
  <c r="F169"/>
  <c r="F165"/>
  <c r="F163"/>
  <c r="F161"/>
  <c r="F159"/>
  <c r="F156"/>
  <c r="I167" i="2"/>
  <c r="I166"/>
  <c r="I165"/>
  <c r="I159"/>
  <c r="F157" i="3"/>
  <c r="I148" i="2"/>
  <c r="I147"/>
  <c r="I145"/>
  <c r="I143"/>
  <c r="F149" i="3"/>
  <c r="F146"/>
  <c r="F142"/>
  <c r="F138"/>
  <c r="F124"/>
  <c r="I127" i="2"/>
  <c r="I126"/>
  <c r="I125"/>
  <c r="I123"/>
  <c r="I111"/>
  <c r="I108"/>
  <c r="F94" i="3"/>
  <c r="F89"/>
  <c r="I93" i="2"/>
  <c r="I92"/>
  <c r="F98" i="3"/>
  <c r="F96"/>
  <c r="F92"/>
  <c r="F83"/>
  <c r="F80"/>
  <c r="F78"/>
  <c r="I83" i="2"/>
  <c r="I82"/>
  <c r="F58" i="3"/>
  <c r="F57"/>
  <c r="I57" i="2"/>
  <c r="I50"/>
  <c r="I49"/>
  <c r="F43" i="3"/>
  <c r="F41"/>
  <c r="I38" i="2"/>
  <c r="I42"/>
  <c r="I36"/>
  <c r="F42" i="3"/>
  <c r="F38"/>
  <c r="I34" i="2"/>
  <c r="I32"/>
  <c r="I27"/>
  <c r="F213"/>
  <c r="I121"/>
  <c r="I48"/>
  <c r="I158"/>
  <c r="I215"/>
  <c r="I94"/>
  <c r="I198"/>
  <c r="I206"/>
  <c r="I228"/>
  <c r="I224"/>
  <c r="I223"/>
  <c r="I222"/>
  <c r="I221"/>
  <c r="I210"/>
  <c r="I190"/>
  <c r="I168"/>
  <c r="I124"/>
  <c r="I116"/>
  <c r="I56"/>
  <c r="I47"/>
  <c r="I37"/>
  <c r="I144"/>
  <c r="I153"/>
  <c r="I38" i="3" l="1"/>
  <c r="I211"/>
  <c r="I127"/>
  <c r="I142"/>
  <c r="I123"/>
  <c r="I199"/>
  <c r="I197"/>
  <c r="I144"/>
  <c r="I36"/>
  <c r="I147"/>
  <c r="I48"/>
  <c r="I189"/>
  <c r="I32"/>
  <c r="I27"/>
  <c r="I124"/>
  <c r="I166"/>
  <c r="I204"/>
  <c r="I221"/>
  <c r="I83"/>
  <c r="I93"/>
  <c r="I148"/>
  <c r="I47"/>
  <c r="I228"/>
  <c r="I168"/>
  <c r="I210"/>
  <c r="I121"/>
  <c r="I42"/>
  <c r="I145"/>
  <c r="I223"/>
  <c r="I224"/>
  <c r="I94"/>
  <c r="I206"/>
  <c r="I192"/>
  <c r="I82"/>
  <c r="I92"/>
  <c r="I108"/>
  <c r="I167"/>
  <c r="I198"/>
  <c r="I116"/>
  <c r="I111"/>
  <c r="I220"/>
  <c r="I37"/>
  <c r="I57"/>
  <c r="I158"/>
  <c r="I165"/>
  <c r="I200"/>
  <c r="I222"/>
  <c r="I125"/>
  <c r="I34"/>
  <c r="I143"/>
  <c r="I50"/>
  <c r="I190"/>
  <c r="I177"/>
  <c r="I208"/>
  <c r="I226"/>
  <c r="E230"/>
  <c r="I209"/>
  <c r="R119"/>
  <c r="I174"/>
  <c r="I207"/>
  <c r="I101"/>
  <c r="I215"/>
  <c r="F230"/>
  <c r="I225"/>
  <c r="I227"/>
  <c r="I212"/>
  <c r="F231" i="2"/>
  <c r="I41" i="3"/>
  <c r="I219"/>
  <c r="I159"/>
  <c r="F213"/>
  <c r="F231" l="1"/>
  <c r="L9" i="2" l="1"/>
  <c r="L24"/>
  <c r="L28"/>
  <c r="L30"/>
  <c r="L31"/>
  <c r="L31" i="3" s="1"/>
  <c r="L32" i="2"/>
  <c r="L33"/>
  <c r="L34"/>
  <c r="L36"/>
  <c r="L37"/>
  <c r="L38"/>
  <c r="L39"/>
  <c r="L40"/>
  <c r="L41"/>
  <c r="L41" i="3" s="1"/>
  <c r="L42" i="2"/>
  <c r="L43"/>
  <c r="L44"/>
  <c r="L44" i="3" s="1"/>
  <c r="L46" i="2"/>
  <c r="L47"/>
  <c r="L47" i="3" s="1"/>
  <c r="L48" i="2"/>
  <c r="L49"/>
  <c r="L50"/>
  <c r="L51"/>
  <c r="L51" i="3" s="1"/>
  <c r="L52" i="2"/>
  <c r="L56"/>
  <c r="L57" i="3"/>
  <c r="L61" i="2"/>
  <c r="L63"/>
  <c r="L64"/>
  <c r="L65"/>
  <c r="L68"/>
  <c r="L69"/>
  <c r="L75"/>
  <c r="L78"/>
  <c r="L78" i="3" s="1"/>
  <c r="L79" i="2"/>
  <c r="L79" i="3" s="1"/>
  <c r="L80" i="2"/>
  <c r="L80" i="3" s="1"/>
  <c r="L81" i="2"/>
  <c r="L82"/>
  <c r="L83"/>
  <c r="L84"/>
  <c r="L85"/>
  <c r="L89"/>
  <c r="L90"/>
  <c r="L91"/>
  <c r="L91" i="3" s="1"/>
  <c r="L92" i="2"/>
  <c r="L93"/>
  <c r="L94"/>
  <c r="L95"/>
  <c r="L96"/>
  <c r="L97"/>
  <c r="L98"/>
  <c r="L99"/>
  <c r="L101"/>
  <c r="L101" i="3" s="1"/>
  <c r="L104" i="2"/>
  <c r="L105"/>
  <c r="L106"/>
  <c r="L106" i="3" s="1"/>
  <c r="L107" i="2"/>
  <c r="L108"/>
  <c r="L109"/>
  <c r="L114"/>
  <c r="L114" i="3" s="1"/>
  <c r="L116" i="2"/>
  <c r="L117"/>
  <c r="L118"/>
  <c r="L119"/>
  <c r="L120"/>
  <c r="L121"/>
  <c r="L125"/>
  <c r="L126"/>
  <c r="L126" i="3" s="1"/>
  <c r="L129" i="2"/>
  <c r="L130"/>
  <c r="L130" i="3" s="1"/>
  <c r="L131" i="2"/>
  <c r="L132"/>
  <c r="L133"/>
  <c r="L133" i="3" s="1"/>
  <c r="L134" i="2"/>
  <c r="L135"/>
  <c r="L135" i="3" s="1"/>
  <c r="L136" i="2"/>
  <c r="L138"/>
  <c r="L139"/>
  <c r="L140"/>
  <c r="L141"/>
  <c r="L142"/>
  <c r="L142" i="3" s="1"/>
  <c r="L143" i="2"/>
  <c r="L143" i="3" s="1"/>
  <c r="L144" i="2"/>
  <c r="L144" i="3" s="1"/>
  <c r="L145" i="2"/>
  <c r="L145" i="3" s="1"/>
  <c r="L146" i="2"/>
  <c r="L147"/>
  <c r="L148"/>
  <c r="L148" i="3" s="1"/>
  <c r="L149" i="2"/>
  <c r="L150"/>
  <c r="L150" i="3" s="1"/>
  <c r="L151" i="2"/>
  <c r="L153"/>
  <c r="L154"/>
  <c r="L155"/>
  <c r="L156"/>
  <c r="L157"/>
  <c r="L158"/>
  <c r="L159"/>
  <c r="L159" i="3" s="1"/>
  <c r="L160" i="2"/>
  <c r="L161"/>
  <c r="L163"/>
  <c r="L164"/>
  <c r="L164" i="3" s="1"/>
  <c r="L165" i="2"/>
  <c r="L166"/>
  <c r="L166" i="3" s="1"/>
  <c r="L167" i="2"/>
  <c r="L168" i="3"/>
  <c r="L169" i="2"/>
  <c r="L170"/>
  <c r="L171"/>
  <c r="L173"/>
  <c r="L173" i="3" s="1"/>
  <c r="L174" i="2"/>
  <c r="L175"/>
  <c r="L175" i="3" s="1"/>
  <c r="L176" i="2"/>
  <c r="L176" i="3" s="1"/>
  <c r="L177" i="2"/>
  <c r="L178"/>
  <c r="L179"/>
  <c r="L180"/>
  <c r="L180" i="3" s="1"/>
  <c r="L181" i="2"/>
  <c r="L181" i="3" s="1"/>
  <c r="L182" i="2"/>
  <c r="L183"/>
  <c r="L183" i="3" s="1"/>
  <c r="L184" i="2"/>
  <c r="L185"/>
  <c r="L185" i="3" s="1"/>
  <c r="L187" i="2"/>
  <c r="L188"/>
  <c r="L189"/>
  <c r="L190"/>
  <c r="L191"/>
  <c r="L192"/>
  <c r="L193"/>
  <c r="L193" i="3" s="1"/>
  <c r="L194" i="2"/>
  <c r="L195"/>
  <c r="L195" i="3" s="1"/>
  <c r="L196" i="2"/>
  <c r="L197"/>
  <c r="L198"/>
  <c r="L199"/>
  <c r="L199" i="3" s="1"/>
  <c r="L200" i="2"/>
  <c r="L201"/>
  <c r="L201" i="3" s="1"/>
  <c r="L202" i="2"/>
  <c r="L203"/>
  <c r="L203" i="3" s="1"/>
  <c r="L204" i="2"/>
  <c r="L206"/>
  <c r="L207"/>
  <c r="L207" i="3" s="1"/>
  <c r="L208" i="2"/>
  <c r="L208" i="3" s="1"/>
  <c r="L209" i="2"/>
  <c r="L210"/>
  <c r="L211"/>
  <c r="L212"/>
  <c r="L215"/>
  <c r="L216"/>
  <c r="L217" i="3"/>
  <c r="L218" i="2"/>
  <c r="L219"/>
  <c r="L220"/>
  <c r="L221"/>
  <c r="L222"/>
  <c r="L223"/>
  <c r="L224"/>
  <c r="L225"/>
  <c r="L226"/>
  <c r="L227"/>
  <c r="L228"/>
  <c r="L8"/>
  <c r="J31"/>
  <c r="J32"/>
  <c r="J41"/>
  <c r="J42"/>
  <c r="J44"/>
  <c r="J47"/>
  <c r="J50"/>
  <c r="J51"/>
  <c r="J63"/>
  <c r="J65"/>
  <c r="J68"/>
  <c r="J69"/>
  <c r="J78"/>
  <c r="J79"/>
  <c r="J80"/>
  <c r="J85"/>
  <c r="J91"/>
  <c r="J101"/>
  <c r="J106"/>
  <c r="J108"/>
  <c r="J114"/>
  <c r="J116"/>
  <c r="J118"/>
  <c r="J120"/>
  <c r="J126"/>
  <c r="J130"/>
  <c r="J133"/>
  <c r="J135"/>
  <c r="J136"/>
  <c r="J139"/>
  <c r="J142"/>
  <c r="J143"/>
  <c r="J144"/>
  <c r="J145"/>
  <c r="J148"/>
  <c r="J149"/>
  <c r="J150"/>
  <c r="J158"/>
  <c r="J159"/>
  <c r="J164"/>
  <c r="J165"/>
  <c r="J166"/>
  <c r="J167"/>
  <c r="J173"/>
  <c r="J175"/>
  <c r="J176"/>
  <c r="J180"/>
  <c r="J181"/>
  <c r="J182"/>
  <c r="J183"/>
  <c r="J185"/>
  <c r="J193"/>
  <c r="J194"/>
  <c r="J195"/>
  <c r="J199"/>
  <c r="J201"/>
  <c r="J203"/>
  <c r="J207"/>
  <c r="J208"/>
  <c r="J217"/>
  <c r="O228" l="1"/>
  <c r="L95" i="3"/>
  <c r="L43"/>
  <c r="L30"/>
  <c r="L227"/>
  <c r="L223"/>
  <c r="L215"/>
  <c r="L204"/>
  <c r="L200"/>
  <c r="L196"/>
  <c r="L192"/>
  <c r="L188"/>
  <c r="L179"/>
  <c r="L161"/>
  <c r="L157"/>
  <c r="L153"/>
  <c r="L140"/>
  <c r="L131"/>
  <c r="L109"/>
  <c r="L105"/>
  <c r="L98"/>
  <c r="L83"/>
  <c r="L38"/>
  <c r="L33"/>
  <c r="L224"/>
  <c r="L216"/>
  <c r="L210"/>
  <c r="L206"/>
  <c r="L197"/>
  <c r="L189"/>
  <c r="L184"/>
  <c r="L163"/>
  <c r="L141"/>
  <c r="L132"/>
  <c r="P114"/>
  <c r="O114"/>
  <c r="L84"/>
  <c r="L34"/>
  <c r="O114" i="2"/>
  <c r="P114"/>
  <c r="L226" i="3"/>
  <c r="L222"/>
  <c r="L218"/>
  <c r="L212"/>
  <c r="L191"/>
  <c r="L160"/>
  <c r="L156"/>
  <c r="L151"/>
  <c r="L147"/>
  <c r="L134"/>
  <c r="L121"/>
  <c r="L117"/>
  <c r="L104"/>
  <c r="L93"/>
  <c r="L89"/>
  <c r="L82"/>
  <c r="L37"/>
  <c r="L220"/>
  <c r="P119" i="2"/>
  <c r="L211" i="3"/>
  <c r="L202"/>
  <c r="L190"/>
  <c r="L177"/>
  <c r="L155"/>
  <c r="L146"/>
  <c r="L129"/>
  <c r="L96"/>
  <c r="L81"/>
  <c r="L75"/>
  <c r="L64"/>
  <c r="L49"/>
  <c r="L40"/>
  <c r="L36"/>
  <c r="O223" i="2"/>
  <c r="N223"/>
  <c r="P223"/>
  <c r="O215"/>
  <c r="N215"/>
  <c r="N230" s="1"/>
  <c r="P215"/>
  <c r="O204"/>
  <c r="P204"/>
  <c r="N204"/>
  <c r="P192"/>
  <c r="N192"/>
  <c r="O192"/>
  <c r="N183"/>
  <c r="P183"/>
  <c r="O183"/>
  <c r="O170"/>
  <c r="P170"/>
  <c r="P158"/>
  <c r="N158"/>
  <c r="N138"/>
  <c r="O138"/>
  <c r="P138"/>
  <c r="O124"/>
  <c r="N124"/>
  <c r="P124"/>
  <c r="N98"/>
  <c r="P98"/>
  <c r="N83"/>
  <c r="O83"/>
  <c r="P83"/>
  <c r="P65"/>
  <c r="N65"/>
  <c r="O43"/>
  <c r="N43"/>
  <c r="P43"/>
  <c r="N30"/>
  <c r="O30"/>
  <c r="P30"/>
  <c r="O17"/>
  <c r="N17"/>
  <c r="P17"/>
  <c r="O174"/>
  <c r="L174" i="3"/>
  <c r="L149"/>
  <c r="N73" i="2"/>
  <c r="N20"/>
  <c r="O226"/>
  <c r="P226"/>
  <c r="N226"/>
  <c r="P222"/>
  <c r="O222"/>
  <c r="N222"/>
  <c r="N218"/>
  <c r="O218"/>
  <c r="P218"/>
  <c r="N212"/>
  <c r="O212"/>
  <c r="P212"/>
  <c r="P208"/>
  <c r="N208"/>
  <c r="O208"/>
  <c r="O203"/>
  <c r="P203"/>
  <c r="N203"/>
  <c r="O199"/>
  <c r="N199"/>
  <c r="P199"/>
  <c r="P195"/>
  <c r="O195"/>
  <c r="N195"/>
  <c r="P191"/>
  <c r="O191"/>
  <c r="N191"/>
  <c r="P187"/>
  <c r="O187"/>
  <c r="N187"/>
  <c r="N182"/>
  <c r="P182"/>
  <c r="N178"/>
  <c r="P178"/>
  <c r="P174"/>
  <c r="N174"/>
  <c r="N169"/>
  <c r="P169"/>
  <c r="O165"/>
  <c r="Q165"/>
  <c r="N165"/>
  <c r="P165"/>
  <c r="O161"/>
  <c r="N161"/>
  <c r="P161"/>
  <c r="O157"/>
  <c r="N157"/>
  <c r="P157"/>
  <c r="N153"/>
  <c r="O153"/>
  <c r="P153"/>
  <c r="N149"/>
  <c r="O149"/>
  <c r="P149"/>
  <c r="O145"/>
  <c r="N145"/>
  <c r="P145"/>
  <c r="O141"/>
  <c r="N141"/>
  <c r="P141"/>
  <c r="Q136"/>
  <c r="P136"/>
  <c r="N136"/>
  <c r="P132"/>
  <c r="O132"/>
  <c r="N132"/>
  <c r="N127"/>
  <c r="P127"/>
  <c r="N123"/>
  <c r="P123"/>
  <c r="O123"/>
  <c r="O118"/>
  <c r="N118"/>
  <c r="Q118"/>
  <c r="P118"/>
  <c r="N112"/>
  <c r="O112"/>
  <c r="P112"/>
  <c r="O107"/>
  <c r="P107"/>
  <c r="N102"/>
  <c r="P102"/>
  <c r="O102"/>
  <c r="N97"/>
  <c r="P97"/>
  <c r="O97"/>
  <c r="O93"/>
  <c r="P93"/>
  <c r="N93"/>
  <c r="O89"/>
  <c r="N89"/>
  <c r="P89"/>
  <c r="O82"/>
  <c r="N82"/>
  <c r="P82"/>
  <c r="N78"/>
  <c r="O78"/>
  <c r="P78"/>
  <c r="O73"/>
  <c r="P73"/>
  <c r="P69"/>
  <c r="O69"/>
  <c r="O64"/>
  <c r="N64"/>
  <c r="P64"/>
  <c r="O57"/>
  <c r="N57"/>
  <c r="P57"/>
  <c r="N51"/>
  <c r="P51"/>
  <c r="O51"/>
  <c r="P47"/>
  <c r="O47"/>
  <c r="N47"/>
  <c r="O42"/>
  <c r="Q42"/>
  <c r="N42"/>
  <c r="P42"/>
  <c r="O38"/>
  <c r="N38"/>
  <c r="P38"/>
  <c r="O33"/>
  <c r="N33"/>
  <c r="P33"/>
  <c r="Q28"/>
  <c r="P28"/>
  <c r="N28"/>
  <c r="P24"/>
  <c r="N24"/>
  <c r="P20"/>
  <c r="O20"/>
  <c r="O16"/>
  <c r="P16"/>
  <c r="N12"/>
  <c r="P12"/>
  <c r="L225" i="3"/>
  <c r="L221"/>
  <c r="O198" i="2"/>
  <c r="L198" i="3"/>
  <c r="O194" i="2"/>
  <c r="L194" i="3"/>
  <c r="L92"/>
  <c r="O85" i="2"/>
  <c r="L68" i="3"/>
  <c r="L63"/>
  <c r="O56" i="2"/>
  <c r="L50" i="3"/>
  <c r="L46"/>
  <c r="O32" i="2"/>
  <c r="L32" i="3"/>
  <c r="O219" i="2"/>
  <c r="N219"/>
  <c r="P219"/>
  <c r="O200"/>
  <c r="P200"/>
  <c r="N200"/>
  <c r="P188"/>
  <c r="N188"/>
  <c r="O188"/>
  <c r="P179"/>
  <c r="N179"/>
  <c r="O179"/>
  <c r="N166"/>
  <c r="P166"/>
  <c r="O166"/>
  <c r="N154"/>
  <c r="O154"/>
  <c r="P154"/>
  <c r="P142"/>
  <c r="O142"/>
  <c r="N142"/>
  <c r="O129"/>
  <c r="P129"/>
  <c r="N129"/>
  <c r="P108"/>
  <c r="O108"/>
  <c r="N108"/>
  <c r="Q108"/>
  <c r="N94"/>
  <c r="O94"/>
  <c r="Q94"/>
  <c r="P94"/>
  <c r="O79"/>
  <c r="N79"/>
  <c r="P79"/>
  <c r="P70"/>
  <c r="N70"/>
  <c r="O70"/>
  <c r="O52"/>
  <c r="P52"/>
  <c r="N34"/>
  <c r="O34"/>
  <c r="P34"/>
  <c r="N21"/>
  <c r="O21"/>
  <c r="P21"/>
  <c r="O9"/>
  <c r="N9"/>
  <c r="P9"/>
  <c r="O182"/>
  <c r="L169" i="3"/>
  <c r="L28"/>
  <c r="O24" i="2"/>
  <c r="N16"/>
  <c r="Q225"/>
  <c r="O225"/>
  <c r="N225"/>
  <c r="P225"/>
  <c r="P221"/>
  <c r="O221"/>
  <c r="N221"/>
  <c r="N217"/>
  <c r="O217"/>
  <c r="P217"/>
  <c r="O211"/>
  <c r="N211"/>
  <c r="P211"/>
  <c r="P207"/>
  <c r="O207"/>
  <c r="N207"/>
  <c r="N202"/>
  <c r="O202"/>
  <c r="P202"/>
  <c r="N198"/>
  <c r="P198"/>
  <c r="N194"/>
  <c r="P194"/>
  <c r="N190"/>
  <c r="P190"/>
  <c r="O190"/>
  <c r="P185"/>
  <c r="O185"/>
  <c r="N185"/>
  <c r="O181"/>
  <c r="N181"/>
  <c r="P181"/>
  <c r="O177"/>
  <c r="N177"/>
  <c r="P177"/>
  <c r="O173"/>
  <c r="N173"/>
  <c r="P173"/>
  <c r="O168"/>
  <c r="N168"/>
  <c r="P168"/>
  <c r="O164"/>
  <c r="N164"/>
  <c r="P164"/>
  <c r="O160"/>
  <c r="N160"/>
  <c r="P160"/>
  <c r="O156"/>
  <c r="N156"/>
  <c r="P156"/>
  <c r="P151"/>
  <c r="N151"/>
  <c r="O148"/>
  <c r="P148"/>
  <c r="N148"/>
  <c r="O144"/>
  <c r="N144"/>
  <c r="P144"/>
  <c r="N140"/>
  <c r="O140"/>
  <c r="P140"/>
  <c r="O135"/>
  <c r="N135"/>
  <c r="P135"/>
  <c r="O131"/>
  <c r="N131"/>
  <c r="P131"/>
  <c r="P126"/>
  <c r="O126"/>
  <c r="N126"/>
  <c r="N121"/>
  <c r="O121"/>
  <c r="P121"/>
  <c r="N117"/>
  <c r="O117"/>
  <c r="P117"/>
  <c r="N111"/>
  <c r="P111"/>
  <c r="Q111"/>
  <c r="O111"/>
  <c r="O106"/>
  <c r="P106"/>
  <c r="N106"/>
  <c r="O101"/>
  <c r="P101"/>
  <c r="N101"/>
  <c r="N96"/>
  <c r="O96"/>
  <c r="P96"/>
  <c r="O92"/>
  <c r="N92"/>
  <c r="P92"/>
  <c r="N85"/>
  <c r="P85"/>
  <c r="N81"/>
  <c r="O81"/>
  <c r="P81"/>
  <c r="N76"/>
  <c r="O76"/>
  <c r="P76"/>
  <c r="O72"/>
  <c r="N72"/>
  <c r="P72"/>
  <c r="N68"/>
  <c r="O68"/>
  <c r="P68"/>
  <c r="O63"/>
  <c r="N63"/>
  <c r="P63"/>
  <c r="P56"/>
  <c r="N56"/>
  <c r="N50"/>
  <c r="Q50"/>
  <c r="P50"/>
  <c r="O50"/>
  <c r="P46"/>
  <c r="O46"/>
  <c r="N46"/>
  <c r="P41"/>
  <c r="O41"/>
  <c r="N41"/>
  <c r="O37"/>
  <c r="N37"/>
  <c r="P37"/>
  <c r="P32"/>
  <c r="N32"/>
  <c r="O27"/>
  <c r="N27"/>
  <c r="P27"/>
  <c r="N23"/>
  <c r="O23"/>
  <c r="P23"/>
  <c r="O19"/>
  <c r="N19"/>
  <c r="P19"/>
  <c r="N15"/>
  <c r="O15"/>
  <c r="P15"/>
  <c r="O11"/>
  <c r="N11"/>
  <c r="P11"/>
  <c r="L171" i="3"/>
  <c r="L167"/>
  <c r="N139" i="2"/>
  <c r="L139" i="3"/>
  <c r="L125"/>
  <c r="L120"/>
  <c r="L116"/>
  <c r="N99" i="2"/>
  <c r="P61"/>
  <c r="L61" i="3"/>
  <c r="N227" i="2"/>
  <c r="O227"/>
  <c r="P227"/>
  <c r="P209"/>
  <c r="O209"/>
  <c r="N209"/>
  <c r="P196"/>
  <c r="O196"/>
  <c r="N196"/>
  <c r="N175"/>
  <c r="O175"/>
  <c r="P175"/>
  <c r="N162"/>
  <c r="P162"/>
  <c r="O162"/>
  <c r="N150"/>
  <c r="O150"/>
  <c r="P150"/>
  <c r="O146"/>
  <c r="N146"/>
  <c r="P146"/>
  <c r="P133"/>
  <c r="N133"/>
  <c r="O133"/>
  <c r="N114"/>
  <c r="P104"/>
  <c r="O104"/>
  <c r="N104"/>
  <c r="O90"/>
  <c r="N90"/>
  <c r="P90"/>
  <c r="N74"/>
  <c r="P74"/>
  <c r="O74"/>
  <c r="N58"/>
  <c r="O58"/>
  <c r="P58"/>
  <c r="P48"/>
  <c r="O48"/>
  <c r="O39"/>
  <c r="P39"/>
  <c r="N39"/>
  <c r="P25"/>
  <c r="O25"/>
  <c r="N25"/>
  <c r="N13"/>
  <c r="O13"/>
  <c r="P13"/>
  <c r="O178"/>
  <c r="L178" i="3"/>
  <c r="L165"/>
  <c r="L136"/>
  <c r="O127" i="2"/>
  <c r="L118" i="3"/>
  <c r="N107" i="2"/>
  <c r="L97" i="3"/>
  <c r="N69" i="2"/>
  <c r="L69" i="3"/>
  <c r="L42"/>
  <c r="O12" i="2"/>
  <c r="N8"/>
  <c r="N213" s="1"/>
  <c r="O8"/>
  <c r="P8"/>
  <c r="N228"/>
  <c r="P228"/>
  <c r="P224"/>
  <c r="N224"/>
  <c r="O224"/>
  <c r="N220"/>
  <c r="P220"/>
  <c r="O220"/>
  <c r="N216"/>
  <c r="P216"/>
  <c r="O216"/>
  <c r="P210"/>
  <c r="O210"/>
  <c r="N210"/>
  <c r="O206"/>
  <c r="N206"/>
  <c r="P206"/>
  <c r="N201"/>
  <c r="P201"/>
  <c r="O201"/>
  <c r="P197"/>
  <c r="O197"/>
  <c r="N197"/>
  <c r="P193"/>
  <c r="O193"/>
  <c r="N193"/>
  <c r="O189"/>
  <c r="N189"/>
  <c r="P189"/>
  <c r="P184"/>
  <c r="O184"/>
  <c r="N184"/>
  <c r="P180"/>
  <c r="O180"/>
  <c r="N180"/>
  <c r="P176"/>
  <c r="O176"/>
  <c r="N176"/>
  <c r="O171"/>
  <c r="N171"/>
  <c r="P171"/>
  <c r="O167"/>
  <c r="N167"/>
  <c r="Q167"/>
  <c r="P167"/>
  <c r="O163"/>
  <c r="N163"/>
  <c r="P163"/>
  <c r="O159"/>
  <c r="N159"/>
  <c r="P159"/>
  <c r="N155"/>
  <c r="O155"/>
  <c r="P155"/>
  <c r="P147"/>
  <c r="O147"/>
  <c r="N147"/>
  <c r="P143"/>
  <c r="O143"/>
  <c r="N143"/>
  <c r="P139"/>
  <c r="O139"/>
  <c r="O134"/>
  <c r="N134"/>
  <c r="P134"/>
  <c r="N130"/>
  <c r="P130"/>
  <c r="O130"/>
  <c r="P125"/>
  <c r="O125"/>
  <c r="N125"/>
  <c r="Q125"/>
  <c r="O120"/>
  <c r="N120"/>
  <c r="P120"/>
  <c r="O116"/>
  <c r="N116"/>
  <c r="P116"/>
  <c r="Q116"/>
  <c r="P109"/>
  <c r="N109"/>
  <c r="P105"/>
  <c r="O105"/>
  <c r="N105"/>
  <c r="P99"/>
  <c r="P95"/>
  <c r="N95"/>
  <c r="O95"/>
  <c r="O91"/>
  <c r="N91"/>
  <c r="P91"/>
  <c r="P84"/>
  <c r="N84"/>
  <c r="O84"/>
  <c r="O80"/>
  <c r="N80"/>
  <c r="P80"/>
  <c r="O75"/>
  <c r="N75"/>
  <c r="P75"/>
  <c r="O71"/>
  <c r="N71"/>
  <c r="P71"/>
  <c r="N66"/>
  <c r="O66"/>
  <c r="P66"/>
  <c r="O61"/>
  <c r="N61"/>
  <c r="O54"/>
  <c r="P54"/>
  <c r="N54"/>
  <c r="O49"/>
  <c r="P49"/>
  <c r="N49"/>
  <c r="N44"/>
  <c r="O44"/>
  <c r="P44"/>
  <c r="N40"/>
  <c r="P40"/>
  <c r="O40"/>
  <c r="N36"/>
  <c r="P36"/>
  <c r="O36"/>
  <c r="N31"/>
  <c r="O31"/>
  <c r="P31"/>
  <c r="O26"/>
  <c r="N26"/>
  <c r="P26"/>
  <c r="N22"/>
  <c r="O22"/>
  <c r="P22"/>
  <c r="O18"/>
  <c r="N18"/>
  <c r="P18"/>
  <c r="O14"/>
  <c r="N14"/>
  <c r="P14"/>
  <c r="O10"/>
  <c r="N10"/>
  <c r="P10"/>
  <c r="Q209"/>
  <c r="L209" i="3"/>
  <c r="N170" i="2"/>
  <c r="L170" i="3"/>
  <c r="O158" i="2"/>
  <c r="L158" i="3"/>
  <c r="L138"/>
  <c r="N119" i="2"/>
  <c r="L119" i="3"/>
  <c r="L108"/>
  <c r="L94"/>
  <c r="L90"/>
  <c r="O65" i="2"/>
  <c r="L65" i="3"/>
  <c r="L58"/>
  <c r="N52" i="2"/>
  <c r="L52" i="3"/>
  <c r="N48" i="2"/>
  <c r="L48" i="3"/>
  <c r="L39"/>
  <c r="E151" i="1"/>
  <c r="E28"/>
  <c r="H63"/>
  <c r="G63"/>
  <c r="E136"/>
  <c r="H134"/>
  <c r="H133"/>
  <c r="H135"/>
  <c r="G135"/>
  <c r="H162"/>
  <c r="H66"/>
  <c r="H54"/>
  <c r="H146"/>
  <c r="H140"/>
  <c r="H96"/>
  <c r="H95"/>
  <c r="G97"/>
  <c r="G96"/>
  <c r="G95"/>
  <c r="G162"/>
  <c r="G66"/>
  <c r="G54"/>
  <c r="G120"/>
  <c r="H120"/>
  <c r="H191"/>
  <c r="H193"/>
  <c r="G193"/>
  <c r="H10"/>
  <c r="G10"/>
  <c r="H188"/>
  <c r="G139"/>
  <c r="H149"/>
  <c r="H150"/>
  <c r="G150"/>
  <c r="G149"/>
  <c r="H169"/>
  <c r="G169"/>
  <c r="E169" i="2"/>
  <c r="O169" s="1"/>
  <c r="H91" i="1"/>
  <c r="H33"/>
  <c r="G91"/>
  <c r="G33"/>
  <c r="H89"/>
  <c r="H90"/>
  <c r="G89"/>
  <c r="G90"/>
  <c r="H85"/>
  <c r="H24"/>
  <c r="G24"/>
  <c r="H179"/>
  <c r="G179"/>
  <c r="H9"/>
  <c r="G9"/>
  <c r="H20"/>
  <c r="H19"/>
  <c r="H18"/>
  <c r="H17"/>
  <c r="H16"/>
  <c r="H15"/>
  <c r="H14"/>
  <c r="H13"/>
  <c r="H12"/>
  <c r="H11"/>
  <c r="H22"/>
  <c r="G21"/>
  <c r="H21"/>
  <c r="G20"/>
  <c r="G19"/>
  <c r="G18"/>
  <c r="G17"/>
  <c r="G16"/>
  <c r="G15"/>
  <c r="G14"/>
  <c r="G13"/>
  <c r="G12"/>
  <c r="G11"/>
  <c r="G22"/>
  <c r="G13" i="2" l="1"/>
  <c r="G13" i="3" s="1"/>
  <c r="G17" i="2"/>
  <c r="Q17" s="1"/>
  <c r="H12"/>
  <c r="R12" s="1"/>
  <c r="H16"/>
  <c r="R16" s="1"/>
  <c r="H20"/>
  <c r="R20" s="1"/>
  <c r="G90"/>
  <c r="Q90" s="1"/>
  <c r="G33"/>
  <c r="G33" i="3" s="1"/>
  <c r="H188" i="2"/>
  <c r="H188" i="3" s="1"/>
  <c r="G54" i="2"/>
  <c r="Q54" s="1"/>
  <c r="G12"/>
  <c r="Q12" s="1"/>
  <c r="G16"/>
  <c r="G20"/>
  <c r="Q20" s="1"/>
  <c r="H11"/>
  <c r="H15"/>
  <c r="H19"/>
  <c r="G179"/>
  <c r="G179" i="3" s="1"/>
  <c r="H85" i="2"/>
  <c r="H89"/>
  <c r="R89" s="1"/>
  <c r="H91"/>
  <c r="R91" s="1"/>
  <c r="G149"/>
  <c r="G149" i="3" s="1"/>
  <c r="G139" i="2"/>
  <c r="Q139" s="1"/>
  <c r="G193"/>
  <c r="Q193" s="1"/>
  <c r="G120"/>
  <c r="G95"/>
  <c r="G95" i="3" s="1"/>
  <c r="H96" i="2"/>
  <c r="R96" s="1"/>
  <c r="H66"/>
  <c r="R66" s="1"/>
  <c r="H133"/>
  <c r="R133" s="1"/>
  <c r="H63"/>
  <c r="R63" s="1"/>
  <c r="H21"/>
  <c r="R21" s="1"/>
  <c r="H179"/>
  <c r="R179" s="1"/>
  <c r="G150"/>
  <c r="H193"/>
  <c r="G96"/>
  <c r="Q96" s="1"/>
  <c r="H140"/>
  <c r="R140" s="1"/>
  <c r="H162"/>
  <c r="R162" s="1"/>
  <c r="H134"/>
  <c r="H134" i="3" s="1"/>
  <c r="G22" i="2"/>
  <c r="Q22" s="1"/>
  <c r="G14"/>
  <c r="G18"/>
  <c r="G21"/>
  <c r="H13"/>
  <c r="R13" s="1"/>
  <c r="H17"/>
  <c r="G9"/>
  <c r="Q9" s="1"/>
  <c r="G24"/>
  <c r="G89"/>
  <c r="G91"/>
  <c r="Q91" s="1"/>
  <c r="G169"/>
  <c r="G169" i="3" s="1"/>
  <c r="H150" i="2"/>
  <c r="G10"/>
  <c r="H191"/>
  <c r="H191" i="3" s="1"/>
  <c r="G66" i="2"/>
  <c r="G97"/>
  <c r="Q97" s="1"/>
  <c r="H146"/>
  <c r="I146" s="1"/>
  <c r="G135"/>
  <c r="G135" i="3" s="1"/>
  <c r="E136" i="2"/>
  <c r="E136" i="3" s="1"/>
  <c r="E151" i="2"/>
  <c r="E151" i="3" s="1"/>
  <c r="P119"/>
  <c r="G11" i="2"/>
  <c r="Q11" s="1"/>
  <c r="G15"/>
  <c r="G19"/>
  <c r="G19" i="3" s="1"/>
  <c r="H22" i="2"/>
  <c r="R22" s="1"/>
  <c r="H14"/>
  <c r="R14" s="1"/>
  <c r="H18"/>
  <c r="R18" s="1"/>
  <c r="H9"/>
  <c r="H24"/>
  <c r="R24" s="1"/>
  <c r="H90"/>
  <c r="I90" s="1"/>
  <c r="H33"/>
  <c r="H169"/>
  <c r="H149"/>
  <c r="R149" s="1"/>
  <c r="H10"/>
  <c r="R10" s="1"/>
  <c r="H120"/>
  <c r="G162"/>
  <c r="H95"/>
  <c r="R95" s="1"/>
  <c r="H54"/>
  <c r="R54" s="1"/>
  <c r="H135"/>
  <c r="G63"/>
  <c r="Q63" s="1"/>
  <c r="P230"/>
  <c r="O230"/>
  <c r="E28"/>
  <c r="E28" i="3" s="1"/>
  <c r="G150"/>
  <c r="G120"/>
  <c r="G90"/>
  <c r="E169"/>
  <c r="G18"/>
  <c r="I136" i="2"/>
  <c r="G193" i="3"/>
  <c r="R139" i="2"/>
  <c r="Q147"/>
  <c r="R147"/>
  <c r="Q159"/>
  <c r="R159"/>
  <c r="J39" i="3"/>
  <c r="R39" i="2"/>
  <c r="Q56"/>
  <c r="R92"/>
  <c r="J106" i="3"/>
  <c r="Q126" i="2"/>
  <c r="R126"/>
  <c r="J188" i="3"/>
  <c r="Q188" i="2"/>
  <c r="Q219"/>
  <c r="R219"/>
  <c r="J82" i="3"/>
  <c r="R82" i="2"/>
  <c r="Q82"/>
  <c r="Q123"/>
  <c r="R123"/>
  <c r="J161" i="3"/>
  <c r="J174"/>
  <c r="Q174" i="2"/>
  <c r="R174"/>
  <c r="R226"/>
  <c r="Q226"/>
  <c r="J30" i="3"/>
  <c r="J138"/>
  <c r="R31" i="2"/>
  <c r="J75" i="3"/>
  <c r="J105"/>
  <c r="Q109" i="2"/>
  <c r="R109"/>
  <c r="J155" i="3"/>
  <c r="J184"/>
  <c r="Q210" i="2"/>
  <c r="R210"/>
  <c r="J216" i="3"/>
  <c r="Q224" i="2"/>
  <c r="R224"/>
  <c r="Q228"/>
  <c r="R228"/>
  <c r="J104" i="3"/>
  <c r="R99" i="2"/>
  <c r="L99" i="3"/>
  <c r="Q37" i="2"/>
  <c r="J37" i="3"/>
  <c r="R37" i="2"/>
  <c r="J46" i="3"/>
  <c r="J63"/>
  <c r="J131"/>
  <c r="J135"/>
  <c r="J140"/>
  <c r="Q140" i="2"/>
  <c r="J151" i="3"/>
  <c r="R151" i="2"/>
  <c r="Q151"/>
  <c r="J156" i="3"/>
  <c r="Q198" i="2"/>
  <c r="J198" i="3"/>
  <c r="R198" i="2"/>
  <c r="J211" i="3"/>
  <c r="Q211" i="2"/>
  <c r="R211"/>
  <c r="R94"/>
  <c r="S94" s="1"/>
  <c r="J129" i="3"/>
  <c r="Q142" i="2"/>
  <c r="R142"/>
  <c r="J179" i="3"/>
  <c r="R200" i="2"/>
  <c r="Q200"/>
  <c r="R56"/>
  <c r="L56" i="3"/>
  <c r="J38"/>
  <c r="R38" i="2"/>
  <c r="Q38"/>
  <c r="J42" i="3"/>
  <c r="R42" i="2"/>
  <c r="S42" s="1"/>
  <c r="Q47"/>
  <c r="R47"/>
  <c r="J64" i="3"/>
  <c r="Q153" i="2"/>
  <c r="J153" i="3"/>
  <c r="R153" i="2"/>
  <c r="R165"/>
  <c r="S165" s="1"/>
  <c r="J199" i="3"/>
  <c r="Q199" i="2"/>
  <c r="R199"/>
  <c r="J43" i="3"/>
  <c r="R83" i="2"/>
  <c r="Q83"/>
  <c r="R98"/>
  <c r="Q98"/>
  <c r="J170" i="3"/>
  <c r="N231" i="2"/>
  <c r="R223"/>
  <c r="Q223"/>
  <c r="J40" i="3"/>
  <c r="Q40" i="2"/>
  <c r="J134" i="3"/>
  <c r="Q134" i="2"/>
  <c r="Q220"/>
  <c r="R220"/>
  <c r="J185" i="3"/>
  <c r="R108" i="2"/>
  <c r="S108" s="1"/>
  <c r="R166"/>
  <c r="Q166"/>
  <c r="R57"/>
  <c r="Q57"/>
  <c r="R73"/>
  <c r="R145"/>
  <c r="Q145"/>
  <c r="Q18"/>
  <c r="J84" i="3"/>
  <c r="Q99" i="2"/>
  <c r="Q206"/>
  <c r="J206" i="3"/>
  <c r="R206" i="2"/>
  <c r="P213"/>
  <c r="L107" i="3"/>
  <c r="J146"/>
  <c r="R146" i="2"/>
  <c r="Q146"/>
  <c r="J175" i="3"/>
  <c r="R32" i="2"/>
  <c r="Q32"/>
  <c r="J41" i="3"/>
  <c r="Q41" i="2"/>
  <c r="R41"/>
  <c r="J50" i="3"/>
  <c r="R50" i="2"/>
  <c r="S50" s="1"/>
  <c r="J117" i="3"/>
  <c r="R117" i="2"/>
  <c r="Q121"/>
  <c r="R121"/>
  <c r="R148"/>
  <c r="Q148"/>
  <c r="Q173"/>
  <c r="J194" i="3"/>
  <c r="J217"/>
  <c r="R217" i="2"/>
  <c r="R221"/>
  <c r="L24" i="3"/>
  <c r="J52"/>
  <c r="Q154" i="2"/>
  <c r="Q46"/>
  <c r="Q92"/>
  <c r="Q221"/>
  <c r="J28" i="3"/>
  <c r="R28" i="2"/>
  <c r="Q33"/>
  <c r="R33"/>
  <c r="J89" i="3"/>
  <c r="R127" i="2"/>
  <c r="Q127"/>
  <c r="R136"/>
  <c r="J141" i="3"/>
  <c r="J157"/>
  <c r="J178"/>
  <c r="J191"/>
  <c r="Q191" i="2"/>
  <c r="J195" i="3"/>
  <c r="Q195" i="2"/>
  <c r="J203" i="3"/>
  <c r="R203" i="2"/>
  <c r="Q212"/>
  <c r="R212"/>
  <c r="R222"/>
  <c r="Q222"/>
  <c r="Q215"/>
  <c r="J215" i="3"/>
  <c r="R215" i="2"/>
  <c r="Q143"/>
  <c r="R143"/>
  <c r="J171" i="3"/>
  <c r="J197"/>
  <c r="R197" i="2"/>
  <c r="Q197"/>
  <c r="J196" i="3"/>
  <c r="J144"/>
  <c r="Q144" i="2"/>
  <c r="R144"/>
  <c r="J177" i="3"/>
  <c r="Q177" i="2"/>
  <c r="R177"/>
  <c r="Q207"/>
  <c r="R207"/>
  <c r="J34" i="3"/>
  <c r="R34" i="2"/>
  <c r="Q34"/>
  <c r="J169" i="3"/>
  <c r="J36"/>
  <c r="R36" i="2"/>
  <c r="Q36"/>
  <c r="J49" i="3"/>
  <c r="Q49" i="2"/>
  <c r="R49"/>
  <c r="J61" i="3"/>
  <c r="R116" i="2"/>
  <c r="S116" s="1"/>
  <c r="R120"/>
  <c r="R125"/>
  <c r="S125" s="1"/>
  <c r="J163" i="3"/>
  <c r="R167" i="2"/>
  <c r="S167" s="1"/>
  <c r="J176" i="3"/>
  <c r="J189"/>
  <c r="R189" i="2"/>
  <c r="Q189"/>
  <c r="Q201"/>
  <c r="Q48"/>
  <c r="J48" i="3"/>
  <c r="R48" i="2"/>
  <c r="J90" i="3"/>
  <c r="J133"/>
  <c r="Q133" i="2"/>
  <c r="Q150"/>
  <c r="R209"/>
  <c r="S209" s="1"/>
  <c r="Q227"/>
  <c r="R227"/>
  <c r="R15"/>
  <c r="R19"/>
  <c r="R27"/>
  <c r="Q27"/>
  <c r="J81" i="3"/>
  <c r="J101"/>
  <c r="Q101" i="2"/>
  <c r="R101"/>
  <c r="R111"/>
  <c r="S111" s="1"/>
  <c r="J160" i="3"/>
  <c r="Q168" i="2"/>
  <c r="R168"/>
  <c r="Q190"/>
  <c r="J190" i="3"/>
  <c r="R190" i="2"/>
  <c r="J202" i="3"/>
  <c r="R202" i="2"/>
  <c r="R225"/>
  <c r="S225" s="1"/>
  <c r="L182" i="3"/>
  <c r="Q85" i="2"/>
  <c r="L85" i="3"/>
  <c r="Q93" i="2"/>
  <c r="R93"/>
  <c r="J107" i="3"/>
  <c r="Q208" i="2"/>
  <c r="R208"/>
  <c r="J218" i="3"/>
  <c r="R124" i="2"/>
  <c r="Q124"/>
  <c r="Q158"/>
  <c r="R158"/>
  <c r="J192" i="3"/>
  <c r="R192" i="2"/>
  <c r="Q192"/>
  <c r="J204" i="3"/>
  <c r="Q204" i="2"/>
  <c r="R204"/>
  <c r="H132" i="1"/>
  <c r="G132"/>
  <c r="G22" i="3" l="1"/>
  <c r="Q135" i="2"/>
  <c r="I10"/>
  <c r="G17" i="3"/>
  <c r="I135" i="2"/>
  <c r="I15"/>
  <c r="I18"/>
  <c r="I120"/>
  <c r="H146" i="3"/>
  <c r="I146" s="1"/>
  <c r="I139" i="2"/>
  <c r="I33"/>
  <c r="G54" i="3"/>
  <c r="I22" i="2"/>
  <c r="Q120"/>
  <c r="S120" s="1"/>
  <c r="G10" i="3"/>
  <c r="Q10" i="2"/>
  <c r="Q169"/>
  <c r="I150"/>
  <c r="I193"/>
  <c r="R135"/>
  <c r="G9" i="3"/>
  <c r="I12" i="2"/>
  <c r="I66"/>
  <c r="R193"/>
  <c r="I162"/>
  <c r="I9"/>
  <c r="G12" i="3"/>
  <c r="I54" i="2"/>
  <c r="R90"/>
  <c r="S90" s="1"/>
  <c r="R191"/>
  <c r="Q66"/>
  <c r="S66" s="1"/>
  <c r="H140" i="3"/>
  <c r="I140" s="1"/>
  <c r="I133" i="2"/>
  <c r="Q15"/>
  <c r="S15" s="1"/>
  <c r="G11" i="3"/>
  <c r="G66"/>
  <c r="I140" i="2"/>
  <c r="H133" i="3"/>
  <c r="I133" s="1"/>
  <c r="G15"/>
  <c r="Q179" i="2"/>
  <c r="S179" s="1"/>
  <c r="Q162"/>
  <c r="Q149"/>
  <c r="S149" s="1"/>
  <c r="G97" i="3"/>
  <c r="I149" i="2"/>
  <c r="R134"/>
  <c r="S134" s="1"/>
  <c r="G63" i="3"/>
  <c r="R188" i="2"/>
  <c r="S188" s="1"/>
  <c r="I16"/>
  <c r="I179"/>
  <c r="O28"/>
  <c r="S28" s="1"/>
  <c r="I13"/>
  <c r="R9"/>
  <c r="S9" s="1"/>
  <c r="Q19"/>
  <c r="S19" s="1"/>
  <c r="R169"/>
  <c r="S169" s="1"/>
  <c r="Q13"/>
  <c r="S13" s="1"/>
  <c r="G162" i="3"/>
  <c r="I151" i="2"/>
  <c r="I89"/>
  <c r="I169"/>
  <c r="I96"/>
  <c r="I188"/>
  <c r="G139" i="3"/>
  <c r="I139" s="1"/>
  <c r="Q95" i="2"/>
  <c r="S95" s="1"/>
  <c r="Q89"/>
  <c r="S89" s="1"/>
  <c r="G89" i="3"/>
  <c r="G96"/>
  <c r="I95" i="2"/>
  <c r="I20"/>
  <c r="G20" i="3"/>
  <c r="I191"/>
  <c r="I136"/>
  <c r="N170"/>
  <c r="I134"/>
  <c r="H17"/>
  <c r="G16"/>
  <c r="I191" i="2"/>
  <c r="I91"/>
  <c r="I24"/>
  <c r="I21"/>
  <c r="I14"/>
  <c r="I17"/>
  <c r="H135" i="3"/>
  <c r="H95"/>
  <c r="H120"/>
  <c r="H149"/>
  <c r="I149" s="1"/>
  <c r="H33"/>
  <c r="H24"/>
  <c r="H18"/>
  <c r="H22"/>
  <c r="H193"/>
  <c r="H179"/>
  <c r="H66"/>
  <c r="H89"/>
  <c r="H16"/>
  <c r="O136" i="2"/>
  <c r="S136" s="1"/>
  <c r="H63" i="3"/>
  <c r="H19"/>
  <c r="H11"/>
  <c r="I63" i="2"/>
  <c r="I19"/>
  <c r="I11"/>
  <c r="I85"/>
  <c r="G91" i="3"/>
  <c r="G24"/>
  <c r="G21"/>
  <c r="G14"/>
  <c r="O151" i="2"/>
  <c r="S151" s="1"/>
  <c r="H13" i="3"/>
  <c r="H162"/>
  <c r="H15"/>
  <c r="I188"/>
  <c r="H150"/>
  <c r="G132" i="2"/>
  <c r="G132" i="3" s="1"/>
  <c r="H132" i="2"/>
  <c r="Q21"/>
  <c r="S21" s="1"/>
  <c r="R150"/>
  <c r="S150" s="1"/>
  <c r="Q14"/>
  <c r="S14" s="1"/>
  <c r="Q24"/>
  <c r="S24" s="1"/>
  <c r="R11"/>
  <c r="S11" s="1"/>
  <c r="R85"/>
  <c r="S85" s="1"/>
  <c r="R17"/>
  <c r="S17" s="1"/>
  <c r="Q16"/>
  <c r="S16" s="1"/>
  <c r="H85" i="3"/>
  <c r="I151"/>
  <c r="I134" i="2"/>
  <c r="I28"/>
  <c r="H54" i="3"/>
  <c r="H10"/>
  <c r="H169"/>
  <c r="H90"/>
  <c r="H9"/>
  <c r="H14"/>
  <c r="H21"/>
  <c r="H96"/>
  <c r="H91"/>
  <c r="H20"/>
  <c r="H12"/>
  <c r="S191" i="2"/>
  <c r="S220"/>
  <c r="S153"/>
  <c r="S63"/>
  <c r="S47"/>
  <c r="S12"/>
  <c r="S148"/>
  <c r="S96"/>
  <c r="S193"/>
  <c r="S57"/>
  <c r="S215"/>
  <c r="S166"/>
  <c r="S145"/>
  <c r="S38"/>
  <c r="S126"/>
  <c r="S124"/>
  <c r="S83"/>
  <c r="S142"/>
  <c r="S174"/>
  <c r="S82"/>
  <c r="S147"/>
  <c r="S143"/>
  <c r="I28" i="3"/>
  <c r="S190" i="2"/>
  <c r="S36"/>
  <c r="S41"/>
  <c r="S49"/>
  <c r="S34"/>
  <c r="S198"/>
  <c r="S37"/>
  <c r="S139"/>
  <c r="S204"/>
  <c r="S20"/>
  <c r="S48"/>
  <c r="S189"/>
  <c r="S177"/>
  <c r="S211"/>
  <c r="S140"/>
  <c r="S224"/>
  <c r="S210"/>
  <c r="S219"/>
  <c r="S222"/>
  <c r="S212"/>
  <c r="S146"/>
  <c r="S22"/>
  <c r="S208"/>
  <c r="S18"/>
  <c r="S192"/>
  <c r="S93"/>
  <c r="S101"/>
  <c r="S227"/>
  <c r="S133"/>
  <c r="S207"/>
  <c r="S197"/>
  <c r="S121"/>
  <c r="S32"/>
  <c r="S199"/>
  <c r="S200"/>
  <c r="S162"/>
  <c r="O83" i="3"/>
  <c r="P83"/>
  <c r="N83"/>
  <c r="O182"/>
  <c r="P182"/>
  <c r="N118"/>
  <c r="O118"/>
  <c r="P118"/>
  <c r="P102"/>
  <c r="O102"/>
  <c r="N102"/>
  <c r="N47"/>
  <c r="P47"/>
  <c r="O47"/>
  <c r="S56" i="2"/>
  <c r="P179" i="3"/>
  <c r="O179"/>
  <c r="N179"/>
  <c r="N79"/>
  <c r="P79"/>
  <c r="O79"/>
  <c r="N211"/>
  <c r="O211"/>
  <c r="P211"/>
  <c r="P37"/>
  <c r="N37"/>
  <c r="O37"/>
  <c r="N162"/>
  <c r="O162"/>
  <c r="P162"/>
  <c r="S228" i="2"/>
  <c r="P130" i="3"/>
  <c r="N130"/>
  <c r="O130"/>
  <c r="S91" i="2"/>
  <c r="P71" i="3"/>
  <c r="O71"/>
  <c r="N71"/>
  <c r="O31"/>
  <c r="P31"/>
  <c r="N31"/>
  <c r="N65"/>
  <c r="O65"/>
  <c r="P65"/>
  <c r="O30"/>
  <c r="P30"/>
  <c r="N30"/>
  <c r="S123" i="2"/>
  <c r="N219" i="3"/>
  <c r="O219"/>
  <c r="P219"/>
  <c r="O126"/>
  <c r="N126"/>
  <c r="P126"/>
  <c r="N106"/>
  <c r="P106"/>
  <c r="O106"/>
  <c r="R56"/>
  <c r="N56"/>
  <c r="O56"/>
  <c r="P56"/>
  <c r="P180"/>
  <c r="N180"/>
  <c r="O180"/>
  <c r="O159"/>
  <c r="N159"/>
  <c r="P159"/>
  <c r="N158"/>
  <c r="O158"/>
  <c r="P158"/>
  <c r="N124"/>
  <c r="O124"/>
  <c r="P124"/>
  <c r="N112"/>
  <c r="O112"/>
  <c r="P112"/>
  <c r="N168"/>
  <c r="O168"/>
  <c r="P168"/>
  <c r="P160"/>
  <c r="N160"/>
  <c r="O160"/>
  <c r="N93"/>
  <c r="P93"/>
  <c r="O93"/>
  <c r="N78"/>
  <c r="O78"/>
  <c r="P78"/>
  <c r="N190"/>
  <c r="O190"/>
  <c r="P190"/>
  <c r="N81"/>
  <c r="O81"/>
  <c r="P81"/>
  <c r="N27"/>
  <c r="O27"/>
  <c r="P27"/>
  <c r="P90"/>
  <c r="O90"/>
  <c r="N90"/>
  <c r="O163"/>
  <c r="N163"/>
  <c r="P163"/>
  <c r="N120"/>
  <c r="P120"/>
  <c r="O120"/>
  <c r="N54"/>
  <c r="O54"/>
  <c r="P54"/>
  <c r="N49"/>
  <c r="P49"/>
  <c r="O49"/>
  <c r="P164"/>
  <c r="N164"/>
  <c r="O164"/>
  <c r="P144"/>
  <c r="N144"/>
  <c r="O144"/>
  <c r="P197"/>
  <c r="N197"/>
  <c r="O197"/>
  <c r="O14"/>
  <c r="P14"/>
  <c r="N14"/>
  <c r="N203"/>
  <c r="O203"/>
  <c r="P203"/>
  <c r="O187"/>
  <c r="N187"/>
  <c r="P187"/>
  <c r="O157"/>
  <c r="N157"/>
  <c r="P157"/>
  <c r="O141"/>
  <c r="N141"/>
  <c r="P141"/>
  <c r="O89"/>
  <c r="N89"/>
  <c r="P89"/>
  <c r="N154"/>
  <c r="O154"/>
  <c r="P154"/>
  <c r="N119"/>
  <c r="P194"/>
  <c r="N194"/>
  <c r="O194"/>
  <c r="N173"/>
  <c r="P173"/>
  <c r="O173"/>
  <c r="P175"/>
  <c r="O175"/>
  <c r="N175"/>
  <c r="P146"/>
  <c r="N146"/>
  <c r="O146"/>
  <c r="O206"/>
  <c r="P206"/>
  <c r="N206"/>
  <c r="N145"/>
  <c r="P145"/>
  <c r="O145"/>
  <c r="N57"/>
  <c r="O57"/>
  <c r="P57"/>
  <c r="P166"/>
  <c r="O166"/>
  <c r="N166"/>
  <c r="N96"/>
  <c r="O96"/>
  <c r="P96"/>
  <c r="P220"/>
  <c r="O220"/>
  <c r="N220"/>
  <c r="O134"/>
  <c r="N134"/>
  <c r="P134"/>
  <c r="N183"/>
  <c r="O183"/>
  <c r="P183"/>
  <c r="P43"/>
  <c r="O43"/>
  <c r="N43"/>
  <c r="P69"/>
  <c r="N69"/>
  <c r="O69"/>
  <c r="N42"/>
  <c r="O42"/>
  <c r="P42"/>
  <c r="Q56"/>
  <c r="O142"/>
  <c r="N142"/>
  <c r="P142"/>
  <c r="P198"/>
  <c r="N198"/>
  <c r="O198"/>
  <c r="N156"/>
  <c r="P156"/>
  <c r="O156"/>
  <c r="P151"/>
  <c r="O151"/>
  <c r="N151"/>
  <c r="N140"/>
  <c r="O140"/>
  <c r="P140"/>
  <c r="N72"/>
  <c r="O72"/>
  <c r="P72"/>
  <c r="O63"/>
  <c r="P63"/>
  <c r="N63"/>
  <c r="O23"/>
  <c r="N23"/>
  <c r="P23"/>
  <c r="O104"/>
  <c r="N104"/>
  <c r="P104"/>
  <c r="N224"/>
  <c r="P224"/>
  <c r="O224"/>
  <c r="O216"/>
  <c r="P216"/>
  <c r="N216"/>
  <c r="P109"/>
  <c r="N109"/>
  <c r="O105"/>
  <c r="N105"/>
  <c r="P105"/>
  <c r="O66"/>
  <c r="N66"/>
  <c r="P66"/>
  <c r="O149"/>
  <c r="N149"/>
  <c r="P149"/>
  <c r="P188"/>
  <c r="O188"/>
  <c r="N188"/>
  <c r="O147"/>
  <c r="P147"/>
  <c r="N147"/>
  <c r="O192"/>
  <c r="N192"/>
  <c r="P192"/>
  <c r="O107"/>
  <c r="P107"/>
  <c r="N107"/>
  <c r="O9"/>
  <c r="N9"/>
  <c r="P9"/>
  <c r="P181"/>
  <c r="N181"/>
  <c r="O181"/>
  <c r="O101"/>
  <c r="N101"/>
  <c r="P101"/>
  <c r="O227"/>
  <c r="P227"/>
  <c r="N227"/>
  <c r="N114"/>
  <c r="O201"/>
  <c r="N201"/>
  <c r="P201"/>
  <c r="P167"/>
  <c r="O167"/>
  <c r="N167"/>
  <c r="N80"/>
  <c r="O80"/>
  <c r="P80"/>
  <c r="O8"/>
  <c r="N8"/>
  <c r="N213" s="1"/>
  <c r="P8"/>
  <c r="P143"/>
  <c r="N143"/>
  <c r="O143"/>
  <c r="P222"/>
  <c r="O222"/>
  <c r="N222"/>
  <c r="N212"/>
  <c r="P212"/>
  <c r="O212"/>
  <c r="O132"/>
  <c r="N132"/>
  <c r="P132"/>
  <c r="P51"/>
  <c r="O51"/>
  <c r="N51"/>
  <c r="P33"/>
  <c r="N33"/>
  <c r="O33"/>
  <c r="P24"/>
  <c r="O24"/>
  <c r="N24"/>
  <c r="S221" i="2"/>
  <c r="N217" i="3"/>
  <c r="O217"/>
  <c r="P217"/>
  <c r="O148"/>
  <c r="P148"/>
  <c r="N148"/>
  <c r="O76"/>
  <c r="N76"/>
  <c r="P76"/>
  <c r="O32"/>
  <c r="N32"/>
  <c r="P32"/>
  <c r="N11"/>
  <c r="O11"/>
  <c r="P11"/>
  <c r="N18"/>
  <c r="O18"/>
  <c r="P18"/>
  <c r="R73"/>
  <c r="O73"/>
  <c r="N73"/>
  <c r="P73"/>
  <c r="O204"/>
  <c r="N204"/>
  <c r="P204"/>
  <c r="S158" i="2"/>
  <c r="O218" i="3"/>
  <c r="P218"/>
  <c r="N218"/>
  <c r="P208"/>
  <c r="N208"/>
  <c r="O208"/>
  <c r="P20"/>
  <c r="O20"/>
  <c r="N20"/>
  <c r="O21"/>
  <c r="P21"/>
  <c r="N21"/>
  <c r="N182"/>
  <c r="O225"/>
  <c r="N225"/>
  <c r="P225"/>
  <c r="N202"/>
  <c r="P202"/>
  <c r="O202"/>
  <c r="S168" i="2"/>
  <c r="N111" i="3"/>
  <c r="O111"/>
  <c r="P111"/>
  <c r="S27" i="2"/>
  <c r="O19" i="3"/>
  <c r="P19"/>
  <c r="N19"/>
  <c r="N15"/>
  <c r="O15"/>
  <c r="P15"/>
  <c r="N133"/>
  <c r="O133"/>
  <c r="P133"/>
  <c r="O48"/>
  <c r="P48"/>
  <c r="N48"/>
  <c r="N189"/>
  <c r="O189"/>
  <c r="P189"/>
  <c r="O125"/>
  <c r="P125"/>
  <c r="N125"/>
  <c r="O116"/>
  <c r="P116"/>
  <c r="N116"/>
  <c r="O95"/>
  <c r="N95"/>
  <c r="P95"/>
  <c r="P61"/>
  <c r="O61"/>
  <c r="N61"/>
  <c r="N36"/>
  <c r="P36"/>
  <c r="O36"/>
  <c r="N169"/>
  <c r="O169"/>
  <c r="P169"/>
  <c r="O207"/>
  <c r="N207"/>
  <c r="P207"/>
  <c r="O177"/>
  <c r="P177"/>
  <c r="N177"/>
  <c r="S144" i="2"/>
  <c r="N196" i="3"/>
  <c r="P196"/>
  <c r="O196"/>
  <c r="N171"/>
  <c r="O171"/>
  <c r="P171"/>
  <c r="N191"/>
  <c r="O191"/>
  <c r="P191"/>
  <c r="N136"/>
  <c r="P136"/>
  <c r="O136"/>
  <c r="S127" i="2"/>
  <c r="O16" i="3"/>
  <c r="P16"/>
  <c r="N16"/>
  <c r="N52"/>
  <c r="P52"/>
  <c r="O52"/>
  <c r="N221"/>
  <c r="O221"/>
  <c r="P221"/>
  <c r="O41"/>
  <c r="N41"/>
  <c r="P41"/>
  <c r="P231" i="2"/>
  <c r="O84" i="3"/>
  <c r="N84"/>
  <c r="P84"/>
  <c r="O26"/>
  <c r="N26"/>
  <c r="P26"/>
  <c r="N22"/>
  <c r="P22"/>
  <c r="O22"/>
  <c r="S10" i="2"/>
  <c r="N97" i="3"/>
  <c r="O97"/>
  <c r="P97"/>
  <c r="P25"/>
  <c r="O25"/>
  <c r="N25"/>
  <c r="S223" i="2"/>
  <c r="N98" i="3"/>
  <c r="P98"/>
  <c r="N199"/>
  <c r="O199"/>
  <c r="P199"/>
  <c r="N153"/>
  <c r="P153"/>
  <c r="O153"/>
  <c r="P12"/>
  <c r="O12"/>
  <c r="N12"/>
  <c r="P200"/>
  <c r="O200"/>
  <c r="N200"/>
  <c r="N94"/>
  <c r="O94"/>
  <c r="P94"/>
  <c r="N131"/>
  <c r="O131"/>
  <c r="P131"/>
  <c r="N85"/>
  <c r="P85"/>
  <c r="O85"/>
  <c r="N68"/>
  <c r="O68"/>
  <c r="P68"/>
  <c r="N46"/>
  <c r="O46"/>
  <c r="P46"/>
  <c r="N228"/>
  <c r="P228"/>
  <c r="O184"/>
  <c r="N184"/>
  <c r="P184"/>
  <c r="P155"/>
  <c r="O155"/>
  <c r="N155"/>
  <c r="O91"/>
  <c r="P91"/>
  <c r="N91"/>
  <c r="O75"/>
  <c r="N75"/>
  <c r="P75"/>
  <c r="O138"/>
  <c r="N138"/>
  <c r="P138"/>
  <c r="S226" i="2"/>
  <c r="N161" i="3"/>
  <c r="P161"/>
  <c r="O161"/>
  <c r="O123"/>
  <c r="N123"/>
  <c r="P123"/>
  <c r="O82"/>
  <c r="N82"/>
  <c r="P82"/>
  <c r="S92" i="2"/>
  <c r="O193" i="3"/>
  <c r="N193"/>
  <c r="P193"/>
  <c r="P209"/>
  <c r="N209"/>
  <c r="O209"/>
  <c r="O150"/>
  <c r="N150"/>
  <c r="P150"/>
  <c r="N176"/>
  <c r="O176"/>
  <c r="P176"/>
  <c r="S54" i="2"/>
  <c r="N44" i="3"/>
  <c r="P44"/>
  <c r="O44"/>
  <c r="O34"/>
  <c r="N34"/>
  <c r="P34"/>
  <c r="O215"/>
  <c r="N215"/>
  <c r="N230" s="1"/>
  <c r="P215"/>
  <c r="N195"/>
  <c r="O195"/>
  <c r="P195"/>
  <c r="P178"/>
  <c r="N178"/>
  <c r="O178"/>
  <c r="N127"/>
  <c r="O127"/>
  <c r="P127"/>
  <c r="S33" i="2"/>
  <c r="N28" i="3"/>
  <c r="O28"/>
  <c r="P28"/>
  <c r="O70"/>
  <c r="P70"/>
  <c r="N70"/>
  <c r="O121"/>
  <c r="N121"/>
  <c r="P121"/>
  <c r="P117"/>
  <c r="O117"/>
  <c r="N117"/>
  <c r="N50"/>
  <c r="O50"/>
  <c r="P50"/>
  <c r="N13"/>
  <c r="O13"/>
  <c r="P13"/>
  <c r="S206" i="2"/>
  <c r="N99" i="3"/>
  <c r="P99"/>
  <c r="N10"/>
  <c r="O10"/>
  <c r="P10"/>
  <c r="N108"/>
  <c r="P108"/>
  <c r="O108"/>
  <c r="N185"/>
  <c r="O185"/>
  <c r="P185"/>
  <c r="O58"/>
  <c r="P58"/>
  <c r="N58"/>
  <c r="N40"/>
  <c r="O40"/>
  <c r="P40"/>
  <c r="N223"/>
  <c r="O223"/>
  <c r="P223"/>
  <c r="O170"/>
  <c r="P170"/>
  <c r="O165"/>
  <c r="P165"/>
  <c r="N165"/>
  <c r="N64"/>
  <c r="O64"/>
  <c r="P64"/>
  <c r="N38"/>
  <c r="O38"/>
  <c r="P38"/>
  <c r="N129"/>
  <c r="O129"/>
  <c r="P129"/>
  <c r="N135"/>
  <c r="P135"/>
  <c r="O135"/>
  <c r="N74"/>
  <c r="O74"/>
  <c r="P74"/>
  <c r="P210"/>
  <c r="O210"/>
  <c r="N210"/>
  <c r="O17"/>
  <c r="P17"/>
  <c r="N17"/>
  <c r="O226"/>
  <c r="P226"/>
  <c r="N226"/>
  <c r="P174"/>
  <c r="O174"/>
  <c r="N174"/>
  <c r="O92"/>
  <c r="N92"/>
  <c r="P92"/>
  <c r="O39"/>
  <c r="P39"/>
  <c r="N39"/>
  <c r="S159" i="2"/>
  <c r="O139" i="3"/>
  <c r="N139"/>
  <c r="P139"/>
  <c r="H201" i="1"/>
  <c r="H187"/>
  <c r="G187"/>
  <c r="H154"/>
  <c r="H173"/>
  <c r="H157"/>
  <c r="H156"/>
  <c r="H155"/>
  <c r="G157"/>
  <c r="G156"/>
  <c r="G155"/>
  <c r="H196"/>
  <c r="G196"/>
  <c r="H44"/>
  <c r="G44"/>
  <c r="H58" i="2"/>
  <c r="G58"/>
  <c r="H195" i="1"/>
  <c r="H114"/>
  <c r="G114"/>
  <c r="G31"/>
  <c r="H112"/>
  <c r="G112"/>
  <c r="H102"/>
  <c r="G102"/>
  <c r="H69"/>
  <c r="G69"/>
  <c r="H84"/>
  <c r="G84"/>
  <c r="H194"/>
  <c r="G194"/>
  <c r="H30"/>
  <c r="G30"/>
  <c r="H171"/>
  <c r="G171"/>
  <c r="G170"/>
  <c r="H170"/>
  <c r="H40"/>
  <c r="G39"/>
  <c r="H178"/>
  <c r="G178"/>
  <c r="G203"/>
  <c r="G202"/>
  <c r="H176"/>
  <c r="H51"/>
  <c r="H175"/>
  <c r="G176"/>
  <c r="G51"/>
  <c r="G175"/>
  <c r="H107"/>
  <c r="G107"/>
  <c r="H138"/>
  <c r="H160"/>
  <c r="H161"/>
  <c r="G138"/>
  <c r="G160"/>
  <c r="G161"/>
  <c r="H23"/>
  <c r="G23"/>
  <c r="H43"/>
  <c r="G43"/>
  <c r="H118"/>
  <c r="H25"/>
  <c r="G25"/>
  <c r="H46"/>
  <c r="H164"/>
  <c r="H163"/>
  <c r="G164"/>
  <c r="G163"/>
  <c r="H130"/>
  <c r="H129"/>
  <c r="G130"/>
  <c r="G129"/>
  <c r="H131"/>
  <c r="G131"/>
  <c r="H104"/>
  <c r="H105"/>
  <c r="H106"/>
  <c r="G106"/>
  <c r="G105"/>
  <c r="G104"/>
  <c r="H76"/>
  <c r="G76"/>
  <c r="H72"/>
  <c r="H71"/>
  <c r="H70"/>
  <c r="G72"/>
  <c r="G70"/>
  <c r="G71"/>
  <c r="H75"/>
  <c r="G75"/>
  <c r="G73"/>
  <c r="H74"/>
  <c r="G74"/>
  <c r="H68"/>
  <c r="G68"/>
  <c r="G117"/>
  <c r="H8"/>
  <c r="G8"/>
  <c r="H80"/>
  <c r="G80"/>
  <c r="G79"/>
  <c r="H79"/>
  <c r="H78"/>
  <c r="G78"/>
  <c r="G141"/>
  <c r="H141"/>
  <c r="G183"/>
  <c r="H183"/>
  <c r="G182"/>
  <c r="H182"/>
  <c r="G181"/>
  <c r="H181"/>
  <c r="G180"/>
  <c r="H180"/>
  <c r="H61"/>
  <c r="G61"/>
  <c r="H81"/>
  <c r="G81"/>
  <c r="G184"/>
  <c r="H184"/>
  <c r="H185"/>
  <c r="G185"/>
  <c r="H65"/>
  <c r="H64"/>
  <c r="G64"/>
  <c r="G65"/>
  <c r="H218"/>
  <c r="G218"/>
  <c r="G217"/>
  <c r="H216"/>
  <c r="G216"/>
  <c r="E98"/>
  <c r="G52"/>
  <c r="H52"/>
  <c r="E109"/>
  <c r="E99"/>
  <c r="Q132" i="2" l="1"/>
  <c r="S135"/>
  <c r="I132"/>
  <c r="R132"/>
  <c r="I179" i="3"/>
  <c r="I11"/>
  <c r="I18"/>
  <c r="I120"/>
  <c r="I89"/>
  <c r="I20"/>
  <c r="I19"/>
  <c r="I12"/>
  <c r="I95"/>
  <c r="I63"/>
  <c r="I22"/>
  <c r="I24"/>
  <c r="E99" i="2"/>
  <c r="I99" s="1"/>
  <c r="H64"/>
  <c r="R64" s="1"/>
  <c r="H183"/>
  <c r="H183" i="3" s="1"/>
  <c r="G71" i="2"/>
  <c r="Q71" s="1"/>
  <c r="G129"/>
  <c r="Q129" s="1"/>
  <c r="H51"/>
  <c r="H51" i="3" s="1"/>
  <c r="H201" i="2"/>
  <c r="I201" s="1"/>
  <c r="I14" i="3"/>
  <c r="H65" i="2"/>
  <c r="G183"/>
  <c r="Q183" s="1"/>
  <c r="G68"/>
  <c r="G70"/>
  <c r="G105"/>
  <c r="Q105" s="1"/>
  <c r="G130"/>
  <c r="G164"/>
  <c r="Q164" s="1"/>
  <c r="G25"/>
  <c r="H43"/>
  <c r="G160"/>
  <c r="G160" i="3" s="1"/>
  <c r="H138" i="2"/>
  <c r="G51"/>
  <c r="G51" i="3" s="1"/>
  <c r="H176" i="2"/>
  <c r="H178"/>
  <c r="R178" s="1"/>
  <c r="G170"/>
  <c r="G170" i="3" s="1"/>
  <c r="H30" i="2"/>
  <c r="R30" s="1"/>
  <c r="H84"/>
  <c r="R84" s="1"/>
  <c r="H102"/>
  <c r="H102" i="3" s="1"/>
  <c r="G114" i="2"/>
  <c r="G114" i="3" s="1"/>
  <c r="H196" i="2"/>
  <c r="H196" i="3" s="1"/>
  <c r="H155" i="2"/>
  <c r="H154"/>
  <c r="H154" i="3" s="1"/>
  <c r="H132"/>
  <c r="I150"/>
  <c r="I17"/>
  <c r="I21"/>
  <c r="I33"/>
  <c r="I16"/>
  <c r="I15"/>
  <c r="I9"/>
  <c r="H184" i="2"/>
  <c r="H184" i="3" s="1"/>
  <c r="H181" i="2"/>
  <c r="H181" i="3" s="1"/>
  <c r="G80" i="2"/>
  <c r="H74"/>
  <c r="R74" s="1"/>
  <c r="G104"/>
  <c r="G104" i="3" s="1"/>
  <c r="G163" i="2"/>
  <c r="G163" i="3" s="1"/>
  <c r="G161" i="2"/>
  <c r="G175"/>
  <c r="G175" i="3" s="1"/>
  <c r="H170" i="2"/>
  <c r="G84"/>
  <c r="Q84" s="1"/>
  <c r="G31"/>
  <c r="G196"/>
  <c r="G196" i="3" s="1"/>
  <c r="H173" i="2"/>
  <c r="H173" i="3" s="1"/>
  <c r="G184" i="2"/>
  <c r="Q184" s="1"/>
  <c r="G181"/>
  <c r="H78"/>
  <c r="R78" s="1"/>
  <c r="G73"/>
  <c r="I73" s="1"/>
  <c r="H104"/>
  <c r="H52"/>
  <c r="H52" i="3" s="1"/>
  <c r="G81" i="2"/>
  <c r="H79"/>
  <c r="H79" i="3" s="1"/>
  <c r="G75" i="2"/>
  <c r="G76"/>
  <c r="Q76" s="1"/>
  <c r="G131"/>
  <c r="H163"/>
  <c r="H163" i="3" s="1"/>
  <c r="G23" i="2"/>
  <c r="G23" i="3" s="1"/>
  <c r="G138" i="2"/>
  <c r="G138" i="3" s="1"/>
  <c r="G176" i="2"/>
  <c r="G202"/>
  <c r="Q202" s="1"/>
  <c r="S202" s="1"/>
  <c r="G39"/>
  <c r="I39" s="1"/>
  <c r="G171"/>
  <c r="G194"/>
  <c r="G69"/>
  <c r="G69" i="3" s="1"/>
  <c r="G112" i="2"/>
  <c r="H114"/>
  <c r="G44"/>
  <c r="G44" i="3" s="1"/>
  <c r="G155" i="2"/>
  <c r="Q155" s="1"/>
  <c r="H156"/>
  <c r="G187"/>
  <c r="Q187" s="1"/>
  <c r="I85" i="3"/>
  <c r="I10"/>
  <c r="G218" i="2"/>
  <c r="Q218" s="1"/>
  <c r="G61"/>
  <c r="Q61" s="1"/>
  <c r="G78"/>
  <c r="Q78" s="1"/>
  <c r="G117"/>
  <c r="I117" s="1"/>
  <c r="H71"/>
  <c r="R71" s="1"/>
  <c r="H105"/>
  <c r="R105" s="1"/>
  <c r="H46"/>
  <c r="I46" s="1"/>
  <c r="G43"/>
  <c r="I43" s="1"/>
  <c r="H160"/>
  <c r="R160" s="1"/>
  <c r="G178"/>
  <c r="G30"/>
  <c r="Q30" s="1"/>
  <c r="G102"/>
  <c r="G157"/>
  <c r="G157" i="3" s="1"/>
  <c r="E109" i="2"/>
  <c r="I109" s="1"/>
  <c r="H218"/>
  <c r="R218" s="1"/>
  <c r="H61"/>
  <c r="I61" s="1"/>
  <c r="H80"/>
  <c r="H80" i="3" s="1"/>
  <c r="H72" i="2"/>
  <c r="G65"/>
  <c r="Q65" s="1"/>
  <c r="G185"/>
  <c r="G185" i="3" s="1"/>
  <c r="H180" i="2"/>
  <c r="R180" s="1"/>
  <c r="H182"/>
  <c r="R182" s="1"/>
  <c r="H141"/>
  <c r="R141" s="1"/>
  <c r="G8"/>
  <c r="Q8" s="1"/>
  <c r="H68"/>
  <c r="R68" s="1"/>
  <c r="G72"/>
  <c r="G72" i="3" s="1"/>
  <c r="G106" i="2"/>
  <c r="Q106" s="1"/>
  <c r="H129"/>
  <c r="H129" i="3" s="1"/>
  <c r="H25" i="2"/>
  <c r="R25" s="1"/>
  <c r="G107"/>
  <c r="G52"/>
  <c r="I52" s="1"/>
  <c r="G217"/>
  <c r="G217" i="3" s="1"/>
  <c r="G64" i="2"/>
  <c r="Q64" s="1"/>
  <c r="H185"/>
  <c r="H185" i="3" s="1"/>
  <c r="H81" i="2"/>
  <c r="R81" s="1"/>
  <c r="G180"/>
  <c r="Q180" s="1"/>
  <c r="G182"/>
  <c r="Q182" s="1"/>
  <c r="G141"/>
  <c r="G79"/>
  <c r="G79" i="3" s="1"/>
  <c r="H8" i="2"/>
  <c r="H8" i="3" s="1"/>
  <c r="G74" i="2"/>
  <c r="G74" i="3" s="1"/>
  <c r="H75" i="2"/>
  <c r="H75" i="3" s="1"/>
  <c r="H70" i="2"/>
  <c r="H70" i="3" s="1"/>
  <c r="H76" i="2"/>
  <c r="H76" i="3" s="1"/>
  <c r="H106" i="2"/>
  <c r="R106" s="1"/>
  <c r="H131"/>
  <c r="R131" s="1"/>
  <c r="H130"/>
  <c r="R130" s="1"/>
  <c r="H164"/>
  <c r="R164" s="1"/>
  <c r="H118"/>
  <c r="R118" s="1"/>
  <c r="S118" s="1"/>
  <c r="H23"/>
  <c r="H161"/>
  <c r="R161" s="1"/>
  <c r="H107"/>
  <c r="H175"/>
  <c r="R175" s="1"/>
  <c r="G203"/>
  <c r="Q203" s="1"/>
  <c r="S203" s="1"/>
  <c r="H40"/>
  <c r="R40" s="1"/>
  <c r="S40" s="1"/>
  <c r="H171"/>
  <c r="H171" i="3" s="1"/>
  <c r="H194" i="2"/>
  <c r="R194" s="1"/>
  <c r="H69"/>
  <c r="R69" s="1"/>
  <c r="H112"/>
  <c r="I112" s="1"/>
  <c r="H195"/>
  <c r="H195" i="3" s="1"/>
  <c r="H44" i="2"/>
  <c r="G156"/>
  <c r="Q156" s="1"/>
  <c r="H157"/>
  <c r="H157" i="3" s="1"/>
  <c r="H187" i="2"/>
  <c r="R187" s="1"/>
  <c r="I135" i="3"/>
  <c r="I96"/>
  <c r="I13"/>
  <c r="I54"/>
  <c r="I169"/>
  <c r="I91"/>
  <c r="I193"/>
  <c r="I162"/>
  <c r="I90"/>
  <c r="I66"/>
  <c r="G216" i="2"/>
  <c r="G230" i="1"/>
  <c r="P230" i="3"/>
  <c r="H216" i="2"/>
  <c r="H230" i="1"/>
  <c r="O230" i="3"/>
  <c r="E98" i="2"/>
  <c r="G61" i="3"/>
  <c r="G78"/>
  <c r="Q161" i="2"/>
  <c r="I31"/>
  <c r="H65" i="3"/>
  <c r="R80" i="2"/>
  <c r="H72" i="3"/>
  <c r="R72" i="2"/>
  <c r="G25" i="3"/>
  <c r="Q25" i="2"/>
  <c r="H43" i="3"/>
  <c r="H30"/>
  <c r="R102" i="2"/>
  <c r="H58" i="3"/>
  <c r="R58" i="2"/>
  <c r="E99" i="3"/>
  <c r="R181" i="2"/>
  <c r="H68" i="3"/>
  <c r="I72" i="2"/>
  <c r="Q72"/>
  <c r="G106" i="3"/>
  <c r="G107"/>
  <c r="Q107" i="2"/>
  <c r="H114" i="3"/>
  <c r="G218"/>
  <c r="H64"/>
  <c r="I84" i="2"/>
  <c r="G58" i="3"/>
  <c r="I58" i="2"/>
  <c r="Q58"/>
  <c r="G64" i="3"/>
  <c r="Q74" i="2"/>
  <c r="H164" i="3"/>
  <c r="I118" i="2"/>
  <c r="H194" i="3"/>
  <c r="H69"/>
  <c r="H160"/>
  <c r="Q196" i="2"/>
  <c r="R210" i="3"/>
  <c r="Q210"/>
  <c r="R34"/>
  <c r="Q34"/>
  <c r="Q150"/>
  <c r="R150"/>
  <c r="Q189"/>
  <c r="R189"/>
  <c r="R15"/>
  <c r="Q15"/>
  <c r="Q89"/>
  <c r="R89"/>
  <c r="Q120"/>
  <c r="R120"/>
  <c r="Q158"/>
  <c r="R158"/>
  <c r="Q83"/>
  <c r="R83"/>
  <c r="R174"/>
  <c r="Q174"/>
  <c r="Q38"/>
  <c r="R38"/>
  <c r="Q223"/>
  <c r="R223"/>
  <c r="Q40"/>
  <c r="R127"/>
  <c r="Q127"/>
  <c r="R215"/>
  <c r="Q215"/>
  <c r="R91"/>
  <c r="Q91"/>
  <c r="R111"/>
  <c r="Q111"/>
  <c r="Q225"/>
  <c r="R225"/>
  <c r="R20"/>
  <c r="Q20"/>
  <c r="R208"/>
  <c r="Q208"/>
  <c r="Q204"/>
  <c r="R204"/>
  <c r="R11"/>
  <c r="Q11"/>
  <c r="Q32"/>
  <c r="R32"/>
  <c r="Q132"/>
  <c r="N231"/>
  <c r="Q227"/>
  <c r="R227"/>
  <c r="R9"/>
  <c r="Q9"/>
  <c r="R192"/>
  <c r="Q192"/>
  <c r="Q188"/>
  <c r="R188"/>
  <c r="R140"/>
  <c r="Q140"/>
  <c r="R151"/>
  <c r="Q151"/>
  <c r="R145"/>
  <c r="Q145"/>
  <c r="Q173"/>
  <c r="Q49"/>
  <c r="R49"/>
  <c r="R90"/>
  <c r="Q90"/>
  <c r="R190"/>
  <c r="Q190"/>
  <c r="Q126"/>
  <c r="R126"/>
  <c r="Q47"/>
  <c r="R47"/>
  <c r="R39"/>
  <c r="Q226"/>
  <c r="R226"/>
  <c r="R135"/>
  <c r="Q135"/>
  <c r="R123"/>
  <c r="Q123"/>
  <c r="Q228"/>
  <c r="R228"/>
  <c r="R200"/>
  <c r="Q200"/>
  <c r="Q97"/>
  <c r="R191"/>
  <c r="Q191"/>
  <c r="Q48"/>
  <c r="R48"/>
  <c r="R19"/>
  <c r="Q19"/>
  <c r="R18"/>
  <c r="Q18"/>
  <c r="Q101"/>
  <c r="R101"/>
  <c r="Q134"/>
  <c r="R134"/>
  <c r="S56"/>
  <c r="R219"/>
  <c r="Q219"/>
  <c r="R108"/>
  <c r="Q108"/>
  <c r="Q10"/>
  <c r="R10"/>
  <c r="Q50"/>
  <c r="R50"/>
  <c r="R117"/>
  <c r="R28"/>
  <c r="Q28"/>
  <c r="R209"/>
  <c r="Q209"/>
  <c r="R193"/>
  <c r="Q193"/>
  <c r="R85"/>
  <c r="Q85"/>
  <c r="Q94"/>
  <c r="R94"/>
  <c r="R12"/>
  <c r="Q12"/>
  <c r="Q153"/>
  <c r="R153"/>
  <c r="R22"/>
  <c r="Q22"/>
  <c r="R41"/>
  <c r="Q41"/>
  <c r="Q221"/>
  <c r="R221"/>
  <c r="R16"/>
  <c r="Q16"/>
  <c r="R136"/>
  <c r="Q136"/>
  <c r="Q177"/>
  <c r="R177"/>
  <c r="R207"/>
  <c r="Q207"/>
  <c r="Q133"/>
  <c r="R133"/>
  <c r="R202"/>
  <c r="Q167"/>
  <c r="R167"/>
  <c r="Q149"/>
  <c r="R149"/>
  <c r="R109"/>
  <c r="Q109"/>
  <c r="R224"/>
  <c r="Q224"/>
  <c r="Q63"/>
  <c r="R63"/>
  <c r="Q142"/>
  <c r="R142"/>
  <c r="Q42"/>
  <c r="R42"/>
  <c r="Q220"/>
  <c r="R220"/>
  <c r="R57"/>
  <c r="Q57"/>
  <c r="Q206"/>
  <c r="R206"/>
  <c r="R203"/>
  <c r="Q14"/>
  <c r="R14"/>
  <c r="R197"/>
  <c r="Q197"/>
  <c r="Q144"/>
  <c r="R144"/>
  <c r="Q54"/>
  <c r="R54"/>
  <c r="R93"/>
  <c r="Q93"/>
  <c r="R124"/>
  <c r="Q124"/>
  <c r="R31"/>
  <c r="Q118"/>
  <c r="R139"/>
  <c r="Q139"/>
  <c r="Q17"/>
  <c r="R17"/>
  <c r="R99"/>
  <c r="Q99"/>
  <c r="R13"/>
  <c r="Q13"/>
  <c r="R121"/>
  <c r="Q121"/>
  <c r="Q46"/>
  <c r="P213"/>
  <c r="Q148"/>
  <c r="R148"/>
  <c r="Q201"/>
  <c r="R198"/>
  <c r="Q198"/>
  <c r="R146"/>
  <c r="Q146"/>
  <c r="Q154"/>
  <c r="Q168"/>
  <c r="R168"/>
  <c r="Q92"/>
  <c r="R92"/>
  <c r="Q165"/>
  <c r="R165"/>
  <c r="Q195"/>
  <c r="R82"/>
  <c r="Q82"/>
  <c r="Q199"/>
  <c r="R199"/>
  <c r="Q98"/>
  <c r="R98"/>
  <c r="R169"/>
  <c r="Q169"/>
  <c r="Q36"/>
  <c r="R36"/>
  <c r="R95"/>
  <c r="Q95"/>
  <c r="R116"/>
  <c r="Q116"/>
  <c r="Q125"/>
  <c r="R125"/>
  <c r="R21"/>
  <c r="Q21"/>
  <c r="R217"/>
  <c r="Q24"/>
  <c r="R24"/>
  <c r="Q33"/>
  <c r="R33"/>
  <c r="R212"/>
  <c r="Q212"/>
  <c r="R222"/>
  <c r="Q222"/>
  <c r="R143"/>
  <c r="Q143"/>
  <c r="R147"/>
  <c r="Q147"/>
  <c r="Q66"/>
  <c r="R66"/>
  <c r="Q96"/>
  <c r="R96"/>
  <c r="R166"/>
  <c r="Q166"/>
  <c r="Q27"/>
  <c r="R27"/>
  <c r="R159"/>
  <c r="Q159"/>
  <c r="Q162"/>
  <c r="R162"/>
  <c r="R37"/>
  <c r="Q37"/>
  <c r="R211"/>
  <c r="Q211"/>
  <c r="R179"/>
  <c r="Q179"/>
  <c r="I131" i="2" l="1"/>
  <c r="I75"/>
  <c r="S132"/>
  <c r="I64"/>
  <c r="G65" i="3"/>
  <c r="Q65" s="1"/>
  <c r="H118"/>
  <c r="I118" s="1"/>
  <c r="I65" i="2"/>
  <c r="I78"/>
  <c r="H81" i="3"/>
  <c r="R81" s="1"/>
  <c r="I44" i="2"/>
  <c r="I70"/>
  <c r="G30" i="3"/>
  <c r="Q30" s="1"/>
  <c r="I181" i="2"/>
  <c r="R112"/>
  <c r="R70"/>
  <c r="Q160"/>
  <c r="H161" i="3"/>
  <c r="H112"/>
  <c r="I74" i="2"/>
  <c r="Q79"/>
  <c r="G155" i="3"/>
  <c r="Q155" s="1"/>
  <c r="I71" i="2"/>
  <c r="R8"/>
  <c r="S8" s="1"/>
  <c r="R129"/>
  <c r="S129" s="1"/>
  <c r="I141"/>
  <c r="I171"/>
  <c r="I40"/>
  <c r="G52" i="3"/>
  <c r="Q52" s="1"/>
  <c r="I202" i="2"/>
  <c r="H40" i="3"/>
  <c r="R40" s="1"/>
  <c r="S40" s="1"/>
  <c r="G117"/>
  <c r="I117" s="1"/>
  <c r="Q69" i="2"/>
  <c r="S69" s="1"/>
  <c r="G73" i="3"/>
  <c r="Q73" s="1"/>
  <c r="S73" s="1"/>
  <c r="H130"/>
  <c r="H71"/>
  <c r="G70"/>
  <c r="Q70" s="1"/>
  <c r="I130" i="2"/>
  <c r="H218" i="3"/>
  <c r="I218" s="1"/>
  <c r="Q130" i="2"/>
  <c r="S130" s="1"/>
  <c r="H187" i="3"/>
  <c r="R187" s="1"/>
  <c r="R75" i="2"/>
  <c r="R185"/>
  <c r="R52"/>
  <c r="R51"/>
  <c r="Q138"/>
  <c r="O99"/>
  <c r="S99" s="1"/>
  <c r="I138"/>
  <c r="Q52"/>
  <c r="H182" i="3"/>
  <c r="R182" s="1"/>
  <c r="I154" i="2"/>
  <c r="H201" i="3"/>
  <c r="H46"/>
  <c r="I46" s="1"/>
  <c r="G8"/>
  <c r="Q8" s="1"/>
  <c r="R154" i="2"/>
  <c r="S154" s="1"/>
  <c r="H178" i="3"/>
  <c r="R178" s="1"/>
  <c r="G130"/>
  <c r="Q130" s="1"/>
  <c r="O109" i="2"/>
  <c r="S109" s="1"/>
  <c r="I218"/>
  <c r="I25"/>
  <c r="I180"/>
  <c r="R46"/>
  <c r="S46" s="1"/>
  <c r="H61" i="3"/>
  <c r="R61" s="1"/>
  <c r="I106" i="2"/>
  <c r="I196"/>
  <c r="I160"/>
  <c r="H175" i="3"/>
  <c r="Q141" i="2"/>
  <c r="Q181"/>
  <c r="S181" s="1"/>
  <c r="Q171"/>
  <c r="I175"/>
  <c r="R196"/>
  <c r="S196" s="1"/>
  <c r="E109" i="3"/>
  <c r="O109" s="1"/>
  <c r="S109" s="1"/>
  <c r="I163" i="2"/>
  <c r="G71" i="3"/>
  <c r="Q175" i="2"/>
  <c r="S175" s="1"/>
  <c r="I80"/>
  <c r="Q163"/>
  <c r="I76"/>
  <c r="S180"/>
  <c r="I102"/>
  <c r="I68"/>
  <c r="G182" i="3"/>
  <c r="R44" i="2"/>
  <c r="H106" i="3"/>
  <c r="I106" s="1"/>
  <c r="I182" i="2"/>
  <c r="G129" i="3"/>
  <c r="I129" s="1"/>
  <c r="I51" i="2"/>
  <c r="Q70"/>
  <c r="I30"/>
  <c r="G156" i="3"/>
  <c r="G84"/>
  <c r="H25"/>
  <c r="I25" s="1"/>
  <c r="H141"/>
  <c r="R141" s="1"/>
  <c r="I129" i="2"/>
  <c r="Q51"/>
  <c r="S51" s="1"/>
  <c r="G183" i="3"/>
  <c r="Q183" s="1"/>
  <c r="H74"/>
  <c r="R74" s="1"/>
  <c r="H131"/>
  <c r="G141"/>
  <c r="H180"/>
  <c r="R180" s="1"/>
  <c r="G181"/>
  <c r="Q181" s="1"/>
  <c r="H105"/>
  <c r="R105" s="1"/>
  <c r="G187"/>
  <c r="I187" s="1"/>
  <c r="G171"/>
  <c r="Q171" s="1"/>
  <c r="G76"/>
  <c r="Q76" s="1"/>
  <c r="Q157" i="2"/>
  <c r="R195"/>
  <c r="S195" s="1"/>
  <c r="G180" i="3"/>
  <c r="I180" s="1"/>
  <c r="Q217" i="2"/>
  <c r="S217" s="1"/>
  <c r="Q185"/>
  <c r="S185" s="1"/>
  <c r="R183"/>
  <c r="S183" s="1"/>
  <c r="I187"/>
  <c r="I69"/>
  <c r="G202" i="3"/>
  <c r="I202" s="1"/>
  <c r="I8" i="2"/>
  <c r="R173"/>
  <c r="S173" s="1"/>
  <c r="I114"/>
  <c r="I183"/>
  <c r="I195"/>
  <c r="R171"/>
  <c r="I217"/>
  <c r="I185"/>
  <c r="R201"/>
  <c r="S201" s="1"/>
  <c r="Q117"/>
  <c r="S117" s="1"/>
  <c r="R163"/>
  <c r="R79"/>
  <c r="Q73"/>
  <c r="S73" s="1"/>
  <c r="R76"/>
  <c r="S76" s="1"/>
  <c r="I79"/>
  <c r="Q170"/>
  <c r="R61"/>
  <c r="S61" s="1"/>
  <c r="Q114" i="3"/>
  <c r="Q170"/>
  <c r="Q44"/>
  <c r="I173"/>
  <c r="R171"/>
  <c r="R43"/>
  <c r="R65"/>
  <c r="G230" i="2"/>
  <c r="R132" i="3"/>
  <c r="S132" s="1"/>
  <c r="Q196"/>
  <c r="H44"/>
  <c r="I203" i="2"/>
  <c r="R107"/>
  <c r="S107" s="1"/>
  <c r="R23"/>
  <c r="R70" i="3"/>
  <c r="I155" i="2"/>
  <c r="G112" i="3"/>
  <c r="I112" s="1"/>
  <c r="Q194" i="2"/>
  <c r="S194" s="1"/>
  <c r="G39" i="3"/>
  <c r="Q39" s="1"/>
  <c r="S39" s="1"/>
  <c r="Q176" i="2"/>
  <c r="I107"/>
  <c r="Q138" i="3"/>
  <c r="G131"/>
  <c r="G75"/>
  <c r="I75" s="1"/>
  <c r="Q81" i="2"/>
  <c r="S81" s="1"/>
  <c r="I184"/>
  <c r="G102" i="3"/>
  <c r="G43"/>
  <c r="Q43" s="1"/>
  <c r="G80"/>
  <c r="I154"/>
  <c r="R196"/>
  <c r="H84"/>
  <c r="I170" i="2"/>
  <c r="R176"/>
  <c r="Q51" i="3"/>
  <c r="I164" i="2"/>
  <c r="I105"/>
  <c r="G68" i="3"/>
  <c r="I68" s="1"/>
  <c r="H78"/>
  <c r="I78" s="1"/>
  <c r="I157" i="2"/>
  <c r="G31" i="3"/>
  <c r="Q31" s="1"/>
  <c r="S31" s="1"/>
  <c r="Q178" i="2"/>
  <c r="S178" s="1"/>
  <c r="I161"/>
  <c r="Q163" i="3"/>
  <c r="Q78"/>
  <c r="H230" i="2"/>
  <c r="R157" i="3"/>
  <c r="I195"/>
  <c r="R69"/>
  <c r="R175"/>
  <c r="R163"/>
  <c r="Q106"/>
  <c r="R79"/>
  <c r="R72"/>
  <c r="Q114" i="2"/>
  <c r="Q71" i="3"/>
  <c r="I156" i="2"/>
  <c r="R112" i="3"/>
  <c r="R194"/>
  <c r="G203"/>
  <c r="H107"/>
  <c r="I107" s="1"/>
  <c r="H23"/>
  <c r="I217"/>
  <c r="Q185"/>
  <c r="Q58"/>
  <c r="Q218"/>
  <c r="R156" i="2"/>
  <c r="S156" s="1"/>
  <c r="R114" i="3"/>
  <c r="I194" i="2"/>
  <c r="I176"/>
  <c r="Q107" i="3"/>
  <c r="Q23" i="2"/>
  <c r="R129" i="3"/>
  <c r="Q72"/>
  <c r="I81" i="2"/>
  <c r="G184" i="3"/>
  <c r="I173" i="2"/>
  <c r="R170"/>
  <c r="Q175" i="3"/>
  <c r="R71"/>
  <c r="R155" i="2"/>
  <c r="S155" s="1"/>
  <c r="H176" i="3"/>
  <c r="R138" i="2"/>
  <c r="Q160" i="3"/>
  <c r="G164"/>
  <c r="R104" i="2"/>
  <c r="G105" i="3"/>
  <c r="Q157"/>
  <c r="I178" i="2"/>
  <c r="G161" i="3"/>
  <c r="Q104" i="2"/>
  <c r="E98" i="3"/>
  <c r="R114" i="2"/>
  <c r="R161" i="3"/>
  <c r="R8"/>
  <c r="Q23"/>
  <c r="Q129"/>
  <c r="Q104"/>
  <c r="R160"/>
  <c r="R184" i="2"/>
  <c r="S184" s="1"/>
  <c r="R157"/>
  <c r="S157" s="1"/>
  <c r="Q156" i="3"/>
  <c r="R164"/>
  <c r="R131"/>
  <c r="R76"/>
  <c r="R75"/>
  <c r="Q79"/>
  <c r="R52"/>
  <c r="I201"/>
  <c r="R51"/>
  <c r="R64"/>
  <c r="H156"/>
  <c r="I156" s="1"/>
  <c r="Q44" i="2"/>
  <c r="Q112"/>
  <c r="S112" s="1"/>
  <c r="G194" i="3"/>
  <c r="Q39" i="2"/>
  <c r="S39" s="1"/>
  <c r="G176" i="3"/>
  <c r="I23" i="2"/>
  <c r="Q131"/>
  <c r="S131" s="1"/>
  <c r="Q75"/>
  <c r="R68" i="3"/>
  <c r="G81"/>
  <c r="G216"/>
  <c r="G230" s="1"/>
  <c r="Q102" i="2"/>
  <c r="S102" s="1"/>
  <c r="H170" i="3"/>
  <c r="I170" s="1"/>
  <c r="Q43" i="2"/>
  <c r="Q80"/>
  <c r="S80" s="1"/>
  <c r="R181" i="3"/>
  <c r="H155"/>
  <c r="R58"/>
  <c r="R102"/>
  <c r="R30"/>
  <c r="H138"/>
  <c r="R43" i="2"/>
  <c r="Q25" i="3"/>
  <c r="H104"/>
  <c r="Q68" i="2"/>
  <c r="S68" s="1"/>
  <c r="R80" i="3"/>
  <c r="R65" i="2"/>
  <c r="S65" s="1"/>
  <c r="Q31"/>
  <c r="S31" s="1"/>
  <c r="G178" i="3"/>
  <c r="I104" i="2"/>
  <c r="I132" i="3"/>
  <c r="Q216" i="2"/>
  <c r="R216"/>
  <c r="R230" s="1"/>
  <c r="I74" i="3"/>
  <c r="H216"/>
  <c r="I216" i="2"/>
  <c r="I230" s="1"/>
  <c r="O98"/>
  <c r="S98" s="1"/>
  <c r="I98"/>
  <c r="I64" i="3"/>
  <c r="Q64"/>
  <c r="R201"/>
  <c r="S201" s="1"/>
  <c r="Q217"/>
  <c r="Q74"/>
  <c r="S141" i="2"/>
  <c r="I185" i="3"/>
  <c r="S207"/>
  <c r="S74" i="2"/>
  <c r="S58"/>
  <c r="S218"/>
  <c r="S182"/>
  <c r="S105"/>
  <c r="S161"/>
  <c r="S166" i="3"/>
  <c r="S64" i="2"/>
  <c r="Q61" i="3"/>
  <c r="R184"/>
  <c r="S57"/>
  <c r="S42"/>
  <c r="S96"/>
  <c r="I71"/>
  <c r="S11"/>
  <c r="I79"/>
  <c r="I69"/>
  <c r="R195"/>
  <c r="S195" s="1"/>
  <c r="R154"/>
  <c r="S154" s="1"/>
  <c r="S190"/>
  <c r="S91"/>
  <c r="S135"/>
  <c r="S47"/>
  <c r="S90"/>
  <c r="R173"/>
  <c r="S173" s="1"/>
  <c r="Q69"/>
  <c r="S140"/>
  <c r="S192"/>
  <c r="S227"/>
  <c r="S208"/>
  <c r="R185"/>
  <c r="S174"/>
  <c r="S15"/>
  <c r="S150"/>
  <c r="S210"/>
  <c r="S71" i="2"/>
  <c r="S52"/>
  <c r="I58" i="3"/>
  <c r="I175"/>
  <c r="I99"/>
  <c r="O99"/>
  <c r="S99" s="1"/>
  <c r="I114"/>
  <c r="I51"/>
  <c r="S25" i="2"/>
  <c r="I163" i="3"/>
  <c r="S168"/>
  <c r="S198"/>
  <c r="S13"/>
  <c r="S139"/>
  <c r="S93"/>
  <c r="S197"/>
  <c r="Q84"/>
  <c r="R130"/>
  <c r="R183"/>
  <c r="I196"/>
  <c r="S84" i="2"/>
  <c r="S187"/>
  <c r="I171" i="3"/>
  <c r="S106" i="2"/>
  <c r="I72" i="3"/>
  <c r="I160"/>
  <c r="I73"/>
  <c r="I157"/>
  <c r="S30" i="2"/>
  <c r="S72"/>
  <c r="S78"/>
  <c r="S145" i="3"/>
  <c r="S160" i="2"/>
  <c r="S164"/>
  <c r="S94" i="3"/>
  <c r="S17"/>
  <c r="S224"/>
  <c r="S136"/>
  <c r="S221"/>
  <c r="S22"/>
  <c r="S85"/>
  <c r="S211"/>
  <c r="S162"/>
  <c r="S33"/>
  <c r="S142"/>
  <c r="S133"/>
  <c r="S179"/>
  <c r="S37"/>
  <c r="S212"/>
  <c r="S165"/>
  <c r="S146"/>
  <c r="S124"/>
  <c r="S41"/>
  <c r="S12"/>
  <c r="S193"/>
  <c r="S223"/>
  <c r="S38"/>
  <c r="S95"/>
  <c r="S36"/>
  <c r="S199"/>
  <c r="S206"/>
  <c r="S153"/>
  <c r="S108"/>
  <c r="S19"/>
  <c r="S191"/>
  <c r="S228"/>
  <c r="S126"/>
  <c r="S151"/>
  <c r="S188"/>
  <c r="S9"/>
  <c r="S20"/>
  <c r="S111"/>
  <c r="S158"/>
  <c r="S34"/>
  <c r="S27"/>
  <c r="S21"/>
  <c r="S125"/>
  <c r="S16"/>
  <c r="S226"/>
  <c r="S127"/>
  <c r="S89"/>
  <c r="S143"/>
  <c r="S24"/>
  <c r="S82"/>
  <c r="S92"/>
  <c r="S167"/>
  <c r="S177"/>
  <c r="S134"/>
  <c r="S32"/>
  <c r="S66"/>
  <c r="S222"/>
  <c r="S116"/>
  <c r="S169"/>
  <c r="S148"/>
  <c r="S144"/>
  <c r="S14"/>
  <c r="S220"/>
  <c r="S149"/>
  <c r="S209"/>
  <c r="S28"/>
  <c r="S50"/>
  <c r="S219"/>
  <c r="S101"/>
  <c r="S48"/>
  <c r="S200"/>
  <c r="S123"/>
  <c r="S204"/>
  <c r="S83"/>
  <c r="S120"/>
  <c r="S63"/>
  <c r="P231"/>
  <c r="S49"/>
  <c r="S159"/>
  <c r="S147"/>
  <c r="S121"/>
  <c r="S54"/>
  <c r="S215"/>
  <c r="S10"/>
  <c r="S18"/>
  <c r="S225"/>
  <c r="S189"/>
  <c r="R118" l="1"/>
  <c r="S118" s="1"/>
  <c r="I40"/>
  <c r="I30"/>
  <c r="I65"/>
  <c r="R218"/>
  <c r="I131"/>
  <c r="S171" i="2"/>
  <c r="S70"/>
  <c r="Q117" i="3"/>
  <c r="S117" s="1"/>
  <c r="I76"/>
  <c r="I182"/>
  <c r="I130"/>
  <c r="Q182"/>
  <c r="S182" s="1"/>
  <c r="R106"/>
  <c r="S106" s="1"/>
  <c r="I183"/>
  <c r="I52"/>
  <c r="S79" i="2"/>
  <c r="I70" i="3"/>
  <c r="I109"/>
  <c r="S138" i="2"/>
  <c r="I8" i="3"/>
  <c r="S163" i="2"/>
  <c r="I61" i="3"/>
  <c r="R46"/>
  <c r="S46" s="1"/>
  <c r="I141"/>
  <c r="S75" i="2"/>
  <c r="I105" i="3"/>
  <c r="R25"/>
  <c r="S25" s="1"/>
  <c r="Q141"/>
  <c r="S141" s="1"/>
  <c r="S44" i="2"/>
  <c r="Q180" i="3"/>
  <c r="S180" s="1"/>
  <c r="Q187"/>
  <c r="S187" s="1"/>
  <c r="I181"/>
  <c r="Q230" i="2"/>
  <c r="I84" i="3"/>
  <c r="Q202"/>
  <c r="S202" s="1"/>
  <c r="S170" i="2"/>
  <c r="S130" i="3"/>
  <c r="I164"/>
  <c r="I184"/>
  <c r="I194"/>
  <c r="I161"/>
  <c r="S157"/>
  <c r="S176" i="2"/>
  <c r="Q81" i="3"/>
  <c r="S81" s="1"/>
  <c r="I176"/>
  <c r="I81"/>
  <c r="S43"/>
  <c r="S52"/>
  <c r="I80"/>
  <c r="S23" i="2"/>
  <c r="S51" i="3"/>
  <c r="I44"/>
  <c r="S183"/>
  <c r="S163"/>
  <c r="S65"/>
  <c r="S74"/>
  <c r="S171"/>
  <c r="Q176"/>
  <c r="S61"/>
  <c r="S76"/>
  <c r="S72"/>
  <c r="S79"/>
  <c r="S8"/>
  <c r="I104"/>
  <c r="I138"/>
  <c r="Q80"/>
  <c r="S80" s="1"/>
  <c r="S71"/>
  <c r="S218"/>
  <c r="S70"/>
  <c r="S58"/>
  <c r="S114" i="2"/>
  <c r="I23" i="3"/>
  <c r="S160"/>
  <c r="S30"/>
  <c r="S129"/>
  <c r="S114"/>
  <c r="I155"/>
  <c r="S196"/>
  <c r="Q102"/>
  <c r="S102" s="1"/>
  <c r="I102"/>
  <c r="S104" i="2"/>
  <c r="S185" i="3"/>
  <c r="S43" i="2"/>
  <c r="S181" i="3"/>
  <c r="S175"/>
  <c r="S69"/>
  <c r="Q178"/>
  <c r="S178" s="1"/>
  <c r="I203"/>
  <c r="Q203"/>
  <c r="S203" s="1"/>
  <c r="R104"/>
  <c r="S104" s="1"/>
  <c r="R138"/>
  <c r="S138" s="1"/>
  <c r="Q164"/>
  <c r="S164" s="1"/>
  <c r="R176"/>
  <c r="I31"/>
  <c r="R84"/>
  <c r="S84" s="1"/>
  <c r="R155"/>
  <c r="S155" s="1"/>
  <c r="Q216"/>
  <c r="Q230" s="1"/>
  <c r="Q68"/>
  <c r="S68" s="1"/>
  <c r="I43"/>
  <c r="O98"/>
  <c r="S98" s="1"/>
  <c r="I178"/>
  <c r="S64"/>
  <c r="R170"/>
  <c r="S170" s="1"/>
  <c r="R156"/>
  <c r="S156" s="1"/>
  <c r="Q184"/>
  <c r="S184" s="1"/>
  <c r="R23"/>
  <c r="S23" s="1"/>
  <c r="Q75"/>
  <c r="S75" s="1"/>
  <c r="Q112"/>
  <c r="S112" s="1"/>
  <c r="I216"/>
  <c r="I230" s="1"/>
  <c r="Q161"/>
  <c r="S161" s="1"/>
  <c r="I39"/>
  <c r="I98"/>
  <c r="Q194"/>
  <c r="S194" s="1"/>
  <c r="Q105"/>
  <c r="S105" s="1"/>
  <c r="R107"/>
  <c r="S107" s="1"/>
  <c r="R78"/>
  <c r="S78" s="1"/>
  <c r="Q131"/>
  <c r="S131" s="1"/>
  <c r="R44"/>
  <c r="S44" s="1"/>
  <c r="S216" i="2"/>
  <c r="R216" i="3"/>
  <c r="H230"/>
  <c r="S217"/>
  <c r="U230" i="2"/>
  <c r="N8" i="1"/>
  <c r="I8"/>
  <c r="S176" i="3" l="1"/>
  <c r="S230" i="2"/>
  <c r="S216" i="3"/>
  <c r="S230" s="1"/>
  <c r="R230"/>
  <c r="U230" s="1"/>
  <c r="T230"/>
  <c r="I217" i="1"/>
  <c r="I219"/>
  <c r="I220"/>
  <c r="I221"/>
  <c r="I222"/>
  <c r="I223"/>
  <c r="I224"/>
  <c r="I225"/>
  <c r="I226"/>
  <c r="I227"/>
  <c r="I228"/>
  <c r="I215"/>
  <c r="I9"/>
  <c r="I10"/>
  <c r="I11"/>
  <c r="I12"/>
  <c r="I13"/>
  <c r="I14"/>
  <c r="I15"/>
  <c r="I16"/>
  <c r="I17"/>
  <c r="I18"/>
  <c r="I19"/>
  <c r="I20"/>
  <c r="I21"/>
  <c r="I22"/>
  <c r="I23"/>
  <c r="I24"/>
  <c r="I25"/>
  <c r="I27"/>
  <c r="I30"/>
  <c r="I31"/>
  <c r="I32"/>
  <c r="I33"/>
  <c r="I34"/>
  <c r="I36"/>
  <c r="I37"/>
  <c r="I38"/>
  <c r="I39"/>
  <c r="I40"/>
  <c r="I41"/>
  <c r="I42"/>
  <c r="I43"/>
  <c r="I44"/>
  <c r="I46"/>
  <c r="I47"/>
  <c r="I48"/>
  <c r="I49"/>
  <c r="I50"/>
  <c r="I51"/>
  <c r="I52"/>
  <c r="I54"/>
  <c r="I56"/>
  <c r="I57"/>
  <c r="I58"/>
  <c r="I61"/>
  <c r="I63"/>
  <c r="I64"/>
  <c r="I65"/>
  <c r="I66"/>
  <c r="I68"/>
  <c r="I69"/>
  <c r="I70"/>
  <c r="I71"/>
  <c r="I72"/>
  <c r="I73"/>
  <c r="I74"/>
  <c r="I75"/>
  <c r="I76"/>
  <c r="I78"/>
  <c r="I79"/>
  <c r="I80"/>
  <c r="I81"/>
  <c r="I82"/>
  <c r="I83"/>
  <c r="I84"/>
  <c r="I85"/>
  <c r="I89"/>
  <c r="I90"/>
  <c r="I91"/>
  <c r="I92"/>
  <c r="I93"/>
  <c r="I94"/>
  <c r="I99"/>
  <c r="I101"/>
  <c r="I102"/>
  <c r="I104"/>
  <c r="I105"/>
  <c r="I106"/>
  <c r="I107"/>
  <c r="I108"/>
  <c r="I109"/>
  <c r="I111"/>
  <c r="I112"/>
  <c r="I114"/>
  <c r="I116"/>
  <c r="I117"/>
  <c r="I118"/>
  <c r="I120"/>
  <c r="I121"/>
  <c r="I123"/>
  <c r="I124"/>
  <c r="I125"/>
  <c r="I126"/>
  <c r="I127"/>
  <c r="I129"/>
  <c r="I130"/>
  <c r="I131"/>
  <c r="I132"/>
  <c r="I133"/>
  <c r="I134"/>
  <c r="I135"/>
  <c r="I138"/>
  <c r="I139"/>
  <c r="I140"/>
  <c r="I141"/>
  <c r="I142"/>
  <c r="I143"/>
  <c r="I144"/>
  <c r="I145"/>
  <c r="I146"/>
  <c r="I147"/>
  <c r="I148"/>
  <c r="I149"/>
  <c r="I150"/>
  <c r="I154"/>
  <c r="I155"/>
  <c r="I156"/>
  <c r="I157"/>
  <c r="I158"/>
  <c r="I159"/>
  <c r="I160"/>
  <c r="I161"/>
  <c r="I162"/>
  <c r="I163"/>
  <c r="I164"/>
  <c r="I165"/>
  <c r="I166"/>
  <c r="I167"/>
  <c r="I168"/>
  <c r="I170"/>
  <c r="I171"/>
  <c r="I173"/>
  <c r="I174"/>
  <c r="I175"/>
  <c r="I176"/>
  <c r="I177"/>
  <c r="I178"/>
  <c r="I179"/>
  <c r="I180"/>
  <c r="I181"/>
  <c r="I182"/>
  <c r="I183"/>
  <c r="I184"/>
  <c r="I185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6"/>
  <c r="I207"/>
  <c r="I208"/>
  <c r="I209"/>
  <c r="I210"/>
  <c r="I211"/>
  <c r="I212"/>
  <c r="I204"/>
  <c r="I169"/>
  <c r="I153"/>
  <c r="I151"/>
  <c r="I136"/>
  <c r="I98"/>
  <c r="I28"/>
  <c r="V230" i="3" l="1"/>
  <c r="E119" i="1"/>
  <c r="E213" l="1"/>
  <c r="I119"/>
  <c r="N119"/>
  <c r="E119" i="2"/>
  <c r="N54" i="1"/>
  <c r="O119" i="2" l="1"/>
  <c r="E231" i="1"/>
  <c r="E119" i="3"/>
  <c r="I119" i="2"/>
  <c r="E213"/>
  <c r="S119" l="1"/>
  <c r="O213"/>
  <c r="O231" s="1"/>
  <c r="O119" i="3"/>
  <c r="E231" i="2"/>
  <c r="I119" i="3"/>
  <c r="E213"/>
  <c r="N9" i="1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30"/>
  <c r="N31"/>
  <c r="N32"/>
  <c r="N33"/>
  <c r="N34"/>
  <c r="N36"/>
  <c r="N37"/>
  <c r="N38"/>
  <c r="N39"/>
  <c r="N40"/>
  <c r="N41"/>
  <c r="N42"/>
  <c r="N43"/>
  <c r="N44"/>
  <c r="N46"/>
  <c r="N47"/>
  <c r="N48"/>
  <c r="N49"/>
  <c r="N50"/>
  <c r="N51"/>
  <c r="N52"/>
  <c r="N56"/>
  <c r="N57"/>
  <c r="N58"/>
  <c r="N61"/>
  <c r="N63"/>
  <c r="N64"/>
  <c r="N65"/>
  <c r="N66"/>
  <c r="N68"/>
  <c r="N69"/>
  <c r="N70"/>
  <c r="N71"/>
  <c r="N72"/>
  <c r="N73"/>
  <c r="N74"/>
  <c r="N75"/>
  <c r="N76"/>
  <c r="N78"/>
  <c r="N79"/>
  <c r="N80"/>
  <c r="N81"/>
  <c r="N82"/>
  <c r="N83"/>
  <c r="N84"/>
  <c r="N85"/>
  <c r="N89"/>
  <c r="N90"/>
  <c r="N91"/>
  <c r="N92"/>
  <c r="N93"/>
  <c r="N94"/>
  <c r="N98"/>
  <c r="N101"/>
  <c r="N102"/>
  <c r="N104"/>
  <c r="N105"/>
  <c r="N106"/>
  <c r="N107"/>
  <c r="N108"/>
  <c r="N111"/>
  <c r="N116"/>
  <c r="N117"/>
  <c r="N118"/>
  <c r="N120"/>
  <c r="N121"/>
  <c r="N123"/>
  <c r="N124"/>
  <c r="N125"/>
  <c r="N126"/>
  <c r="N127"/>
  <c r="N129"/>
  <c r="N130"/>
  <c r="N131"/>
  <c r="N132"/>
  <c r="N133"/>
  <c r="N134"/>
  <c r="N135"/>
  <c r="N136"/>
  <c r="N138"/>
  <c r="N139"/>
  <c r="N140"/>
  <c r="N141"/>
  <c r="N142"/>
  <c r="N143"/>
  <c r="N144"/>
  <c r="N145"/>
  <c r="N146"/>
  <c r="N147"/>
  <c r="N148"/>
  <c r="N149"/>
  <c r="N150"/>
  <c r="N151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3"/>
  <c r="N174"/>
  <c r="N175"/>
  <c r="N176"/>
  <c r="N177"/>
  <c r="N178"/>
  <c r="N179"/>
  <c r="N180"/>
  <c r="N181"/>
  <c r="N182"/>
  <c r="N183"/>
  <c r="N184"/>
  <c r="N185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6"/>
  <c r="N207"/>
  <c r="N208"/>
  <c r="N209"/>
  <c r="N210"/>
  <c r="N211"/>
  <c r="N212"/>
  <c r="N215"/>
  <c r="N216"/>
  <c r="N217"/>
  <c r="N218"/>
  <c r="N219"/>
  <c r="N220"/>
  <c r="N221"/>
  <c r="N222"/>
  <c r="N223"/>
  <c r="N224"/>
  <c r="N225"/>
  <c r="N226"/>
  <c r="N227"/>
  <c r="E231" i="3" l="1"/>
  <c r="S119"/>
  <c r="O213"/>
  <c r="O231" s="1"/>
  <c r="N230" i="1"/>
  <c r="Q9"/>
  <c r="Q10"/>
  <c r="Q11"/>
  <c r="Q12"/>
  <c r="Q13"/>
  <c r="Q14"/>
  <c r="Q15"/>
  <c r="Q16"/>
  <c r="Q17"/>
  <c r="Q18"/>
  <c r="Q19"/>
  <c r="Q20"/>
  <c r="Q21"/>
  <c r="Q22"/>
  <c r="Q23"/>
  <c r="Q24"/>
  <c r="Q25"/>
  <c r="Q27"/>
  <c r="Q30"/>
  <c r="Q31"/>
  <c r="Q32"/>
  <c r="Q33"/>
  <c r="Q34"/>
  <c r="Q36"/>
  <c r="Q37"/>
  <c r="Q38"/>
  <c r="Q39"/>
  <c r="Q40"/>
  <c r="Q41"/>
  <c r="Q42"/>
  <c r="Q43"/>
  <c r="Q44"/>
  <c r="Q46"/>
  <c r="Q47"/>
  <c r="Q48"/>
  <c r="Q49"/>
  <c r="Q50"/>
  <c r="Q51"/>
  <c r="Q52"/>
  <c r="Q54"/>
  <c r="Q56"/>
  <c r="Q57"/>
  <c r="Q58"/>
  <c r="Q61"/>
  <c r="Q63"/>
  <c r="Q64"/>
  <c r="Q65"/>
  <c r="Q66"/>
  <c r="Q68"/>
  <c r="Q69"/>
  <c r="Q70"/>
  <c r="Q71"/>
  <c r="Q72"/>
  <c r="Q73"/>
  <c r="Q74"/>
  <c r="Q75"/>
  <c r="Q76"/>
  <c r="Q78"/>
  <c r="Q79"/>
  <c r="Q80"/>
  <c r="Q81"/>
  <c r="Q82"/>
  <c r="Q83"/>
  <c r="Q84"/>
  <c r="Q85"/>
  <c r="Q89"/>
  <c r="Q90"/>
  <c r="Q91"/>
  <c r="Q92"/>
  <c r="Q93"/>
  <c r="Q94"/>
  <c r="Q101"/>
  <c r="Q102"/>
  <c r="Q104"/>
  <c r="Q105"/>
  <c r="Q106"/>
  <c r="Q107"/>
  <c r="Q108"/>
  <c r="Q111"/>
  <c r="Q112"/>
  <c r="Q116"/>
  <c r="Q117"/>
  <c r="Q118"/>
  <c r="Q119"/>
  <c r="Q120"/>
  <c r="Q121"/>
  <c r="Q123"/>
  <c r="Q124"/>
  <c r="Q125"/>
  <c r="Q126"/>
  <c r="Q127"/>
  <c r="Q129"/>
  <c r="Q130"/>
  <c r="Q131"/>
  <c r="Q132"/>
  <c r="Q133"/>
  <c r="Q134"/>
  <c r="Q135"/>
  <c r="Q138"/>
  <c r="Q139"/>
  <c r="Q140"/>
  <c r="Q141"/>
  <c r="Q142"/>
  <c r="Q143"/>
  <c r="Q144"/>
  <c r="Q145"/>
  <c r="Q146"/>
  <c r="Q147"/>
  <c r="Q148"/>
  <c r="Q149"/>
  <c r="Q150"/>
  <c r="Q151"/>
  <c r="Q153"/>
  <c r="Q154"/>
  <c r="Q155"/>
  <c r="Q156"/>
  <c r="Q157"/>
  <c r="Q158"/>
  <c r="Q159"/>
  <c r="Q160"/>
  <c r="Q161"/>
  <c r="Q162"/>
  <c r="Q163"/>
  <c r="Q164"/>
  <c r="Q165"/>
  <c r="Q166"/>
  <c r="Q167"/>
  <c r="Q168"/>
  <c r="Q173"/>
  <c r="Q174"/>
  <c r="Q175"/>
  <c r="Q176"/>
  <c r="Q177"/>
  <c r="Q178"/>
  <c r="Q179"/>
  <c r="Q180"/>
  <c r="Q181"/>
  <c r="Q182"/>
  <c r="Q183"/>
  <c r="Q184"/>
  <c r="Q185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6"/>
  <c r="Q207"/>
  <c r="Q208"/>
  <c r="Q209"/>
  <c r="Q210"/>
  <c r="Q211"/>
  <c r="Q212"/>
  <c r="P9"/>
  <c r="P10"/>
  <c r="P11"/>
  <c r="P12"/>
  <c r="P13"/>
  <c r="P14"/>
  <c r="P15"/>
  <c r="P16"/>
  <c r="P17"/>
  <c r="P18"/>
  <c r="P19"/>
  <c r="P20"/>
  <c r="P21"/>
  <c r="P22"/>
  <c r="P23"/>
  <c r="P24"/>
  <c r="P25"/>
  <c r="P27"/>
  <c r="P30"/>
  <c r="P31"/>
  <c r="P32"/>
  <c r="P33"/>
  <c r="P34"/>
  <c r="P36"/>
  <c r="P37"/>
  <c r="P38"/>
  <c r="P39"/>
  <c r="P40"/>
  <c r="P41"/>
  <c r="P42"/>
  <c r="P43"/>
  <c r="P44"/>
  <c r="P46"/>
  <c r="P47"/>
  <c r="P48"/>
  <c r="P49"/>
  <c r="P50"/>
  <c r="P51"/>
  <c r="P52"/>
  <c r="P54"/>
  <c r="P56"/>
  <c r="P57"/>
  <c r="P58"/>
  <c r="P61"/>
  <c r="P63"/>
  <c r="P64"/>
  <c r="P65"/>
  <c r="P66"/>
  <c r="P68"/>
  <c r="P69"/>
  <c r="P70"/>
  <c r="P71"/>
  <c r="P72"/>
  <c r="P73"/>
  <c r="P74"/>
  <c r="P75"/>
  <c r="P76"/>
  <c r="P78"/>
  <c r="P79"/>
  <c r="P80"/>
  <c r="P81"/>
  <c r="P82"/>
  <c r="P83"/>
  <c r="P84"/>
  <c r="P85"/>
  <c r="P89"/>
  <c r="P90"/>
  <c r="P91"/>
  <c r="P92"/>
  <c r="P93"/>
  <c r="P94"/>
  <c r="P101"/>
  <c r="P102"/>
  <c r="P104"/>
  <c r="P105"/>
  <c r="P106"/>
  <c r="P107"/>
  <c r="P108"/>
  <c r="P111"/>
  <c r="P112"/>
  <c r="P116"/>
  <c r="P117"/>
  <c r="P118"/>
  <c r="P119"/>
  <c r="P120"/>
  <c r="P121"/>
  <c r="P123"/>
  <c r="P124"/>
  <c r="P125"/>
  <c r="P126"/>
  <c r="P127"/>
  <c r="P129"/>
  <c r="P130"/>
  <c r="P131"/>
  <c r="P132"/>
  <c r="P133"/>
  <c r="P134"/>
  <c r="P135"/>
  <c r="P138"/>
  <c r="P139"/>
  <c r="P140"/>
  <c r="P141"/>
  <c r="P142"/>
  <c r="P143"/>
  <c r="P144"/>
  <c r="P145"/>
  <c r="P146"/>
  <c r="P147"/>
  <c r="P148"/>
  <c r="P149"/>
  <c r="P150"/>
  <c r="P151"/>
  <c r="P153"/>
  <c r="P154"/>
  <c r="P155"/>
  <c r="P156"/>
  <c r="P157"/>
  <c r="P158"/>
  <c r="P159"/>
  <c r="P160"/>
  <c r="P161"/>
  <c r="P162"/>
  <c r="P163"/>
  <c r="P164"/>
  <c r="P165"/>
  <c r="P166"/>
  <c r="P167"/>
  <c r="P168"/>
  <c r="P173"/>
  <c r="P174"/>
  <c r="P175"/>
  <c r="P176"/>
  <c r="P177"/>
  <c r="P178"/>
  <c r="P179"/>
  <c r="P180"/>
  <c r="P181"/>
  <c r="P182"/>
  <c r="P183"/>
  <c r="P184"/>
  <c r="P185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6"/>
  <c r="P207"/>
  <c r="P208"/>
  <c r="P209"/>
  <c r="P210"/>
  <c r="P211"/>
  <c r="P212"/>
  <c r="O9"/>
  <c r="O10"/>
  <c r="O11"/>
  <c r="O12"/>
  <c r="O13"/>
  <c r="O14"/>
  <c r="O15"/>
  <c r="O16"/>
  <c r="O17"/>
  <c r="O18"/>
  <c r="O19"/>
  <c r="O20"/>
  <c r="O21"/>
  <c r="O22"/>
  <c r="O23"/>
  <c r="O24"/>
  <c r="O25"/>
  <c r="O27"/>
  <c r="O30"/>
  <c r="O31"/>
  <c r="O32"/>
  <c r="O33"/>
  <c r="O34"/>
  <c r="O36"/>
  <c r="O37"/>
  <c r="O38"/>
  <c r="O39"/>
  <c r="O40"/>
  <c r="O41"/>
  <c r="O42"/>
  <c r="O43"/>
  <c r="O44"/>
  <c r="O46"/>
  <c r="O47"/>
  <c r="O48"/>
  <c r="O49"/>
  <c r="O50"/>
  <c r="O51"/>
  <c r="O52"/>
  <c r="O54"/>
  <c r="O56"/>
  <c r="O57"/>
  <c r="O58"/>
  <c r="O61"/>
  <c r="O63"/>
  <c r="O64"/>
  <c r="O65"/>
  <c r="O66"/>
  <c r="O68"/>
  <c r="O69"/>
  <c r="O70"/>
  <c r="O71"/>
  <c r="O72"/>
  <c r="O73"/>
  <c r="O74"/>
  <c r="O75"/>
  <c r="O76"/>
  <c r="O78"/>
  <c r="O79"/>
  <c r="O80"/>
  <c r="O81"/>
  <c r="O82"/>
  <c r="O83"/>
  <c r="O84"/>
  <c r="O85"/>
  <c r="O89"/>
  <c r="O90"/>
  <c r="O91"/>
  <c r="O92"/>
  <c r="O93"/>
  <c r="O94"/>
  <c r="O98"/>
  <c r="O101"/>
  <c r="O102"/>
  <c r="O104"/>
  <c r="O105"/>
  <c r="O106"/>
  <c r="O107"/>
  <c r="O108"/>
  <c r="O111"/>
  <c r="O112"/>
  <c r="O116"/>
  <c r="O117"/>
  <c r="O118"/>
  <c r="O119"/>
  <c r="O120"/>
  <c r="O121"/>
  <c r="O123"/>
  <c r="O124"/>
  <c r="O125"/>
  <c r="O126"/>
  <c r="O127"/>
  <c r="O129"/>
  <c r="O130"/>
  <c r="O131"/>
  <c r="O132"/>
  <c r="O133"/>
  <c r="O134"/>
  <c r="O135"/>
  <c r="O136"/>
  <c r="O138"/>
  <c r="O139"/>
  <c r="O140"/>
  <c r="O141"/>
  <c r="O142"/>
  <c r="O143"/>
  <c r="O144"/>
  <c r="O145"/>
  <c r="O146"/>
  <c r="O147"/>
  <c r="O148"/>
  <c r="O149"/>
  <c r="O150"/>
  <c r="O151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3"/>
  <c r="O174"/>
  <c r="O175"/>
  <c r="O176"/>
  <c r="O177"/>
  <c r="O178"/>
  <c r="O179"/>
  <c r="O180"/>
  <c r="O181"/>
  <c r="O182"/>
  <c r="O183"/>
  <c r="O184"/>
  <c r="O185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6"/>
  <c r="O207"/>
  <c r="O208"/>
  <c r="O209"/>
  <c r="O210"/>
  <c r="O211"/>
  <c r="O212"/>
  <c r="Q8"/>
  <c r="P8"/>
  <c r="O8"/>
  <c r="R210" l="1"/>
  <c r="R206"/>
  <c r="R200"/>
  <c r="R196"/>
  <c r="R192"/>
  <c r="R188"/>
  <c r="R183"/>
  <c r="R179"/>
  <c r="R175"/>
  <c r="R93"/>
  <c r="R89"/>
  <c r="R82"/>
  <c r="R73"/>
  <c r="R69"/>
  <c r="R57"/>
  <c r="R51"/>
  <c r="R47"/>
  <c r="R42"/>
  <c r="R38"/>
  <c r="R33"/>
  <c r="R27"/>
  <c r="R22"/>
  <c r="R18"/>
  <c r="R14"/>
  <c r="R10"/>
  <c r="R78"/>
  <c r="R209"/>
  <c r="R203"/>
  <c r="R199"/>
  <c r="R195"/>
  <c r="R191"/>
  <c r="R187"/>
  <c r="R182"/>
  <c r="R178"/>
  <c r="R174"/>
  <c r="R164"/>
  <c r="R156"/>
  <c r="R147"/>
  <c r="R139"/>
  <c r="R130"/>
  <c r="R120"/>
  <c r="R107"/>
  <c r="R21"/>
  <c r="R17"/>
  <c r="R13"/>
  <c r="R9"/>
  <c r="R168"/>
  <c r="R160"/>
  <c r="R151"/>
  <c r="R143"/>
  <c r="R134"/>
  <c r="R125"/>
  <c r="R116"/>
  <c r="R102"/>
  <c r="R64"/>
  <c r="R92"/>
  <c r="R85"/>
  <c r="R81"/>
  <c r="R76"/>
  <c r="R72"/>
  <c r="R68"/>
  <c r="R63"/>
  <c r="R56"/>
  <c r="R50"/>
  <c r="R46"/>
  <c r="R41"/>
  <c r="R37"/>
  <c r="R32"/>
  <c r="R25"/>
  <c r="R212"/>
  <c r="R208"/>
  <c r="R202"/>
  <c r="R198"/>
  <c r="R194"/>
  <c r="R190"/>
  <c r="R185"/>
  <c r="R181"/>
  <c r="R177"/>
  <c r="R173"/>
  <c r="R166"/>
  <c r="R162"/>
  <c r="R158"/>
  <c r="R154"/>
  <c r="R149"/>
  <c r="R145"/>
  <c r="R141"/>
  <c r="R165"/>
  <c r="R161"/>
  <c r="R157"/>
  <c r="R153"/>
  <c r="R148"/>
  <c r="R144"/>
  <c r="R140"/>
  <c r="R135"/>
  <c r="R131"/>
  <c r="R126"/>
  <c r="R121"/>
  <c r="R117"/>
  <c r="R108"/>
  <c r="R104"/>
  <c r="R167"/>
  <c r="R163"/>
  <c r="R159"/>
  <c r="R155"/>
  <c r="R150"/>
  <c r="R146"/>
  <c r="R142"/>
  <c r="R138"/>
  <c r="R133"/>
  <c r="R129"/>
  <c r="R124"/>
  <c r="R119"/>
  <c r="R112"/>
  <c r="R106"/>
  <c r="R101"/>
  <c r="R132"/>
  <c r="R127"/>
  <c r="R123"/>
  <c r="R118"/>
  <c r="R111"/>
  <c r="R105"/>
  <c r="R91"/>
  <c r="R84"/>
  <c r="R80"/>
  <c r="R75"/>
  <c r="R71"/>
  <c r="R66"/>
  <c r="R61"/>
  <c r="R54"/>
  <c r="R49"/>
  <c r="R44"/>
  <c r="R40"/>
  <c r="R36"/>
  <c r="R31"/>
  <c r="R24"/>
  <c r="R20"/>
  <c r="R16"/>
  <c r="R12"/>
  <c r="R8"/>
  <c r="R211"/>
  <c r="R207"/>
  <c r="R201"/>
  <c r="R197"/>
  <c r="R193"/>
  <c r="R189"/>
  <c r="R184"/>
  <c r="R180"/>
  <c r="R176"/>
  <c r="R94"/>
  <c r="R90"/>
  <c r="R83"/>
  <c r="R79"/>
  <c r="R74"/>
  <c r="R70"/>
  <c r="R65"/>
  <c r="R58"/>
  <c r="R52"/>
  <c r="R48"/>
  <c r="R43"/>
  <c r="R39"/>
  <c r="R34"/>
  <c r="R30"/>
  <c r="R23"/>
  <c r="R19"/>
  <c r="R15"/>
  <c r="R11"/>
  <c r="H97"/>
  <c r="I95"/>
  <c r="N171"/>
  <c r="N170"/>
  <c r="H26"/>
  <c r="G26"/>
  <c r="H97" i="2" l="1"/>
  <c r="R97" s="1"/>
  <c r="S97" s="1"/>
  <c r="P26" i="1"/>
  <c r="G26" i="2"/>
  <c r="Q26" i="1"/>
  <c r="H26" i="2"/>
  <c r="I97" i="1"/>
  <c r="I26"/>
  <c r="I96"/>
  <c r="O26"/>
  <c r="O114"/>
  <c r="Q97"/>
  <c r="P97"/>
  <c r="Q114"/>
  <c r="P114"/>
  <c r="O170"/>
  <c r="Q95"/>
  <c r="P95"/>
  <c r="O171"/>
  <c r="Q96"/>
  <c r="P96"/>
  <c r="F213"/>
  <c r="G213"/>
  <c r="H213"/>
  <c r="H97" i="3" l="1"/>
  <c r="I97" s="1"/>
  <c r="I97" i="2"/>
  <c r="R26" i="1"/>
  <c r="H26" i="3"/>
  <c r="R26" i="2"/>
  <c r="R213" s="1"/>
  <c r="H213"/>
  <c r="G26" i="3"/>
  <c r="I26" i="2"/>
  <c r="Q26"/>
  <c r="G213"/>
  <c r="R114" i="1"/>
  <c r="I216"/>
  <c r="I230" s="1"/>
  <c r="I218"/>
  <c r="R97" i="3" l="1"/>
  <c r="S97" s="1"/>
  <c r="I213" i="2"/>
  <c r="I231" s="1"/>
  <c r="H231"/>
  <c r="G231"/>
  <c r="S26"/>
  <c r="Q213"/>
  <c r="Q231" s="1"/>
  <c r="U213"/>
  <c r="R231"/>
  <c r="I26" i="3"/>
  <c r="I213" s="1"/>
  <c r="I231" s="1"/>
  <c r="Q26"/>
  <c r="G213"/>
  <c r="R26"/>
  <c r="H213"/>
  <c r="G231" i="1"/>
  <c r="H231"/>
  <c r="F231"/>
  <c r="O216"/>
  <c r="P216"/>
  <c r="Q216"/>
  <c r="O217"/>
  <c r="P217"/>
  <c r="Q217"/>
  <c r="O218"/>
  <c r="P218"/>
  <c r="Q218"/>
  <c r="O219"/>
  <c r="P219"/>
  <c r="Q219"/>
  <c r="O220"/>
  <c r="P220"/>
  <c r="Q220"/>
  <c r="O221"/>
  <c r="P221"/>
  <c r="Q221"/>
  <c r="O222"/>
  <c r="P222"/>
  <c r="Q222"/>
  <c r="O223"/>
  <c r="P223"/>
  <c r="Q223"/>
  <c r="O224"/>
  <c r="P224"/>
  <c r="Q224"/>
  <c r="O225"/>
  <c r="P225"/>
  <c r="Q225"/>
  <c r="O226"/>
  <c r="P226"/>
  <c r="Q226"/>
  <c r="O227"/>
  <c r="P227"/>
  <c r="Q227"/>
  <c r="O228"/>
  <c r="P228"/>
  <c r="Q228"/>
  <c r="R213" i="3" l="1"/>
  <c r="U213" s="1"/>
  <c r="U231" s="1"/>
  <c r="H231"/>
  <c r="G231"/>
  <c r="S213" i="2"/>
  <c r="S231" s="1"/>
  <c r="T213" i="3"/>
  <c r="T231" s="1"/>
  <c r="U231" i="2"/>
  <c r="Q213" i="3"/>
  <c r="Q231" s="1"/>
  <c r="S26"/>
  <c r="S213" s="1"/>
  <c r="R228" i="1"/>
  <c r="R227"/>
  <c r="R226"/>
  <c r="R225"/>
  <c r="R224"/>
  <c r="R223"/>
  <c r="R222"/>
  <c r="R221"/>
  <c r="R220"/>
  <c r="R219"/>
  <c r="R218"/>
  <c r="R217"/>
  <c r="R216"/>
  <c r="S231"/>
  <c r="Q215"/>
  <c r="P215"/>
  <c r="P230" s="1"/>
  <c r="O215"/>
  <c r="O230" s="1"/>
  <c r="R231" i="3" l="1"/>
  <c r="Q230" i="1"/>
  <c r="T230" s="1"/>
  <c r="T230" i="2" s="1"/>
  <c r="V230" s="1"/>
  <c r="V213" i="3"/>
  <c r="V231" s="1"/>
  <c r="S231"/>
  <c r="R215" i="1"/>
  <c r="R230" s="1"/>
  <c r="U230" l="1"/>
  <c r="N97"/>
  <c r="N96"/>
  <c r="N95"/>
  <c r="N28"/>
  <c r="Q28" l="1"/>
  <c r="P28"/>
  <c r="O95"/>
  <c r="R95" s="1"/>
  <c r="O96"/>
  <c r="R96" s="1"/>
  <c r="O28"/>
  <c r="O97"/>
  <c r="R97" s="1"/>
  <c r="N204"/>
  <c r="N99"/>
  <c r="N109" l="1"/>
  <c r="N213" s="1"/>
  <c r="N231" s="1"/>
  <c r="R28"/>
  <c r="Q99"/>
  <c r="P99"/>
  <c r="P109"/>
  <c r="Q109"/>
  <c r="Q136"/>
  <c r="P136"/>
  <c r="Q169"/>
  <c r="P169"/>
  <c r="Q170"/>
  <c r="P170"/>
  <c r="Q204"/>
  <c r="P204"/>
  <c r="Q98"/>
  <c r="P98"/>
  <c r="Q171"/>
  <c r="P171"/>
  <c r="O99"/>
  <c r="O109"/>
  <c r="O204"/>
  <c r="R99" l="1"/>
  <c r="R98"/>
  <c r="R170"/>
  <c r="R171"/>
  <c r="R169"/>
  <c r="R136"/>
  <c r="R204"/>
  <c r="R109"/>
  <c r="I213"/>
  <c r="I231" s="1"/>
  <c r="Q213"/>
  <c r="P213"/>
  <c r="P231" s="1"/>
  <c r="O213"/>
  <c r="O231" s="1"/>
  <c r="R213" l="1"/>
  <c r="R231" s="1"/>
  <c r="Q231"/>
  <c r="T213"/>
  <c r="T231" l="1"/>
  <c r="T213" i="2"/>
  <c r="U213" i="1"/>
  <c r="V213" i="2" l="1"/>
  <c r="V231" s="1"/>
  <c r="T231"/>
  <c r="U231" i="1"/>
</calcChain>
</file>

<file path=xl/comments1.xml><?xml version="1.0" encoding="utf-8"?>
<comments xmlns="http://schemas.openxmlformats.org/spreadsheetml/2006/main">
  <authors>
    <author>Блинова Екатерина Николаевна</author>
  </authors>
  <commentLis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кв. 2021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2 кв 2021</t>
        </r>
      </text>
    </comment>
    <comment ref="G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3 кв. 2020 года</t>
        </r>
      </text>
    </comment>
    <comment ref="H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4 кв 2020 года</t>
        </r>
      </text>
    </comment>
    <comment ref="J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тариф 2 п/г 2021</t>
        </r>
      </text>
    </comment>
    <comment ref="L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тариф 2 п/г 2021</t>
        </r>
      </text>
    </comment>
    <comment ref="G26" authorId="0">
      <text>
        <r>
          <rPr>
            <b/>
            <sz val="11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11"/>
            <color indexed="81"/>
            <rFont val="Tahoma"/>
            <family val="2"/>
            <charset val="204"/>
          </rPr>
          <t xml:space="preserve">
план 3 кв. 2021</t>
        </r>
      </text>
    </comment>
    <comment ref="H2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кв. 2021</t>
        </r>
      </text>
    </comment>
    <comment ref="G2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кв. 2021</t>
        </r>
      </text>
    </comment>
    <comment ref="H2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кв. 2021</t>
        </r>
      </text>
    </comment>
    <comment ref="E2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кв 2021
</t>
        </r>
      </text>
    </comment>
    <comment ref="F2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2021
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3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3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3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кв. 2021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3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кв. 2021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4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4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4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H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H9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H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E9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кв. 2021</t>
        </r>
      </text>
    </comment>
    <comment ref="F9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кв. 2021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кв. 2021</t>
        </r>
      </text>
    </comment>
    <comment ref="H9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кв. 2021</t>
        </r>
      </text>
    </comment>
    <comment ref="E9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кв. 2021 </t>
        </r>
      </text>
    </comment>
    <comment ref="F9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кв. 2021</t>
        </r>
      </text>
    </comment>
    <comment ref="E10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кв. 2021</t>
        </r>
      </text>
    </comment>
    <comment ref="F10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кв. 2021</t>
        </r>
      </text>
    </comment>
    <comment ref="G11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11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E119" authorId="0">
      <text>
        <r>
          <rPr>
            <b/>
            <sz val="14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14"/>
            <color indexed="81"/>
            <rFont val="Tahoma"/>
            <family val="2"/>
            <charset val="204"/>
          </rPr>
          <t xml:space="preserve">
-1,01 корректировка за декабрь 2020 по тарифам 2 полугодия 2020 года</t>
        </r>
      </text>
    </comment>
    <comment ref="E13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gkfy b1 rd 2021</t>
        </r>
      </text>
    </comment>
    <comment ref="G14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кв. 2021</t>
        </r>
      </text>
    </comment>
    <comment ref="G14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14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14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плаен 3 кв. 2021</t>
        </r>
      </text>
    </comment>
    <comment ref="H14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14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14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14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кв. 2021</t>
        </r>
      </text>
    </comment>
    <comment ref="H14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кв. 2021</t>
        </r>
      </text>
    </comment>
    <comment ref="G14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кв. 2021</t>
        </r>
      </text>
    </comment>
    <comment ref="E15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кв 2021</t>
        </r>
      </text>
    </comment>
    <comment ref="F15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2021</t>
        </r>
      </text>
    </comment>
    <comment ref="E15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кв 2021</t>
        </r>
      </text>
    </comment>
    <comment ref="F15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2021</t>
        </r>
      </text>
    </comment>
    <comment ref="G15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15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15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G16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16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16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16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пдан 4 кв 2021</t>
        </r>
      </text>
    </comment>
    <comment ref="G16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16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кв. 2021</t>
        </r>
      </text>
    </comment>
    <comment ref="B16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вместо "УК "ЖКС+"</t>
        </r>
      </text>
    </comment>
    <comment ref="E16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кв 2021 УК ЖКС+</t>
        </r>
      </text>
    </comment>
    <comment ref="J17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тарифы действуют с 04.03.2021</t>
        </r>
      </text>
    </comment>
    <comment ref="L18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неверно внесен тариф</t>
        </r>
      </text>
    </comment>
    <comment ref="G1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
</t>
        </r>
      </text>
    </comment>
    <comment ref="G20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E20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кв 2021</t>
        </r>
      </text>
    </comment>
    <comment ref="F20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 2021</t>
        </r>
      </text>
    </comment>
    <comment ref="G21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21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21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21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кв. 2021</t>
        </r>
      </text>
    </comment>
    <comment ref="G22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</commentList>
</comments>
</file>

<file path=xl/comments2.xml><?xml version="1.0" encoding="utf-8"?>
<comments xmlns="http://schemas.openxmlformats.org/spreadsheetml/2006/main">
  <authors>
    <author>Блинова Екатерина Николаевна</author>
  </authors>
  <commentList>
    <comment ref="G26" authorId="0">
      <text>
        <r>
          <rPr>
            <b/>
            <sz val="11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11"/>
            <color indexed="81"/>
            <rFont val="Tahoma"/>
            <family val="2"/>
            <charset val="204"/>
          </rPr>
          <t xml:space="preserve">
план 3 кв. 2021</t>
        </r>
      </text>
    </comment>
    <comment ref="H2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кв. 2021</t>
        </r>
      </text>
    </comment>
    <comment ref="G2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кв. 2021</t>
        </r>
      </text>
    </comment>
    <comment ref="H2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кв. 2021</t>
        </r>
      </text>
    </comment>
    <comment ref="E2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кв 2021
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3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3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3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кв. 2021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3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кв. 2021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4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4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4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H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H9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H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E9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кв. 2021</t>
        </r>
      </text>
    </comment>
    <comment ref="F9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кв. 2021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кв. 2021</t>
        </r>
      </text>
    </comment>
    <comment ref="H9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кв. 2021</t>
        </r>
      </text>
    </comment>
    <comment ref="E9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кв. 2021 </t>
        </r>
      </text>
    </comment>
    <comment ref="F9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кв. 2021</t>
        </r>
      </text>
    </comment>
    <comment ref="E10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кв. 2021</t>
        </r>
      </text>
    </comment>
    <comment ref="F10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кв. 2021</t>
        </r>
      </text>
    </comment>
    <comment ref="G11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11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E11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-1,01 корректировка за декабрь 2020 по тарифам 2 полугодия 2020 года</t>
        </r>
      </text>
    </comment>
    <comment ref="E13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gkfy b1 rd 2021</t>
        </r>
      </text>
    </comment>
    <comment ref="G14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кв. 2021</t>
        </r>
      </text>
    </comment>
    <comment ref="G14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14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14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плаен 3 кв. 2021</t>
        </r>
      </text>
    </comment>
    <comment ref="H14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14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14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14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кв. 2021</t>
        </r>
      </text>
    </comment>
    <comment ref="H14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кв. 2021</t>
        </r>
      </text>
    </comment>
    <comment ref="G14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кв. 2021</t>
        </r>
      </text>
    </comment>
    <comment ref="E15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кв 2021</t>
        </r>
      </text>
    </comment>
    <comment ref="E15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перенесен на 2 кв (не заключен договор с ЦР)</t>
        </r>
      </text>
    </comment>
    <comment ref="G15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15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15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G16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16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16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16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пдан 4 кв 2021</t>
        </r>
      </text>
    </comment>
    <comment ref="G16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16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кв. 2021</t>
        </r>
      </text>
    </comment>
    <comment ref="B16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вместо "УК "ЖКС+"</t>
        </r>
      </text>
    </comment>
    <comment ref="E16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кв 2021 УК ЖКС+</t>
        </r>
      </text>
    </comment>
    <comment ref="J17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тарифы действуют с 04.03.2021</t>
        </r>
      </text>
    </comment>
    <comment ref="L18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неверно внесен тариф</t>
        </r>
      </text>
    </comment>
    <comment ref="G1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
</t>
        </r>
      </text>
    </comment>
    <comment ref="G20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E20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кв 2021</t>
        </r>
      </text>
    </comment>
    <comment ref="G21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21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21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21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кв. 2021</t>
        </r>
      </text>
    </comment>
    <comment ref="G22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</commentList>
</comments>
</file>

<file path=xl/comments3.xml><?xml version="1.0" encoding="utf-8"?>
<comments xmlns="http://schemas.openxmlformats.org/spreadsheetml/2006/main">
  <authors>
    <author>Блинова Екатерина Николаевна</author>
  </authors>
  <commentList>
    <comment ref="G26" authorId="0">
      <text>
        <r>
          <rPr>
            <b/>
            <sz val="11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11"/>
            <color indexed="81"/>
            <rFont val="Tahoma"/>
            <family val="2"/>
            <charset val="204"/>
          </rPr>
          <t xml:space="preserve">
план 3 кв. 2021</t>
        </r>
      </text>
    </comment>
    <comment ref="H2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кв. 2021</t>
        </r>
      </text>
    </comment>
    <comment ref="G2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кв. 2021</t>
        </r>
      </text>
    </comment>
    <comment ref="H2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кв. 2021</t>
        </r>
      </text>
    </comment>
    <comment ref="E2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кв 2021
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3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3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3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кв. 2021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3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кв. 2021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4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4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4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H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H9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H9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E9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кв. 2021</t>
        </r>
      </text>
    </comment>
    <comment ref="F9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кв. 2021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кв. 2021</t>
        </r>
      </text>
    </comment>
    <comment ref="H9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кв. 2021</t>
        </r>
      </text>
    </comment>
    <comment ref="E9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кв. 2021 </t>
        </r>
      </text>
    </comment>
    <comment ref="F9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кв. 2021</t>
        </r>
      </text>
    </comment>
    <comment ref="E10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кв. 2021</t>
        </r>
      </text>
    </comment>
    <comment ref="F10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2 кв. 2021</t>
        </r>
      </text>
    </comment>
    <comment ref="G11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11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E11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-1,01 корректировка за декабрь 2020 по тарифам 2 полугодия 2020 года</t>
        </r>
      </text>
    </comment>
    <comment ref="E13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gkfy b1 rd 2021</t>
        </r>
      </text>
    </comment>
    <comment ref="G14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кв. 2021</t>
        </r>
      </text>
    </comment>
    <comment ref="G14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14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14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плаен 3 кв. 2021</t>
        </r>
      </text>
    </comment>
    <comment ref="H14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14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14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14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кв. 2021</t>
        </r>
      </text>
    </comment>
    <comment ref="H14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кв. 2021</t>
        </r>
      </text>
    </comment>
    <comment ref="G14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кв. 2021</t>
        </r>
      </text>
    </comment>
    <comment ref="E15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кв 2021</t>
        </r>
      </text>
    </comment>
    <comment ref="E15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объем 1 кв перенесен на 2 кв (не заключен договор с ЦР)</t>
        </r>
      </text>
    </comment>
    <comment ref="G15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15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15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G16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16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16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16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пдан 4 кв 2021</t>
        </r>
      </text>
    </comment>
    <comment ref="G16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16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кв. 2021</t>
        </r>
      </text>
    </comment>
    <comment ref="B16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вместо "УК "ЖКС+"</t>
        </r>
      </text>
    </comment>
    <comment ref="E16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кв 2021 УК ЖКС+</t>
        </r>
      </text>
    </comment>
    <comment ref="J17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тарифы действуют с 04.03.2021</t>
        </r>
      </text>
    </comment>
    <comment ref="G1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
</t>
        </r>
      </text>
    </comment>
    <comment ref="G20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E20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1 кв 2021</t>
        </r>
      </text>
    </comment>
    <comment ref="G21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21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2021</t>
        </r>
      </text>
    </comment>
    <comment ref="G21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  <comment ref="H21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кв. 2021</t>
        </r>
      </text>
    </comment>
    <comment ref="G22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2021</t>
        </r>
      </text>
    </comment>
  </commentList>
</comments>
</file>

<file path=xl/sharedStrings.xml><?xml version="1.0" encoding="utf-8"?>
<sst xmlns="http://schemas.openxmlformats.org/spreadsheetml/2006/main" count="2428" uniqueCount="435">
  <si>
    <t>ИНН</t>
  </si>
  <si>
    <t>Поселение</t>
  </si>
  <si>
    <t>год</t>
  </si>
  <si>
    <t>Вельский муниципальный район Арх.обл.</t>
  </si>
  <si>
    <t/>
  </si>
  <si>
    <t>2907010396</t>
  </si>
  <si>
    <t>МУП "Хозьминское"</t>
  </si>
  <si>
    <t>сельское поселение "Хозьминское"</t>
  </si>
  <si>
    <t>2907015570</t>
  </si>
  <si>
    <t>ООО "Теплосервис"</t>
  </si>
  <si>
    <t>городское поселение "Кулойское"</t>
  </si>
  <si>
    <t>3525369837</t>
  </si>
  <si>
    <t>ООО "ФинансГрупп"</t>
  </si>
  <si>
    <t>2907016373</t>
  </si>
  <si>
    <t>ООО "Теплоресурс"</t>
  </si>
  <si>
    <t>сельское поселение "Верхнешоношское"</t>
  </si>
  <si>
    <t>сельское поселение "Липовское"</t>
  </si>
  <si>
    <t>сельское поселение "Пакшеньгское"</t>
  </si>
  <si>
    <t>сельское поселение "Попонаволоцкое"</t>
  </si>
  <si>
    <t>сельское поселение "Солгинское"</t>
  </si>
  <si>
    <t>сельское поселение "Тегринское"</t>
  </si>
  <si>
    <t>сельское поселение "Ракуло-Кокшеньгское"</t>
  </si>
  <si>
    <t>сельское поселение "Верхнеустькулойское"</t>
  </si>
  <si>
    <t>сельское поселение "Пуйское"</t>
  </si>
  <si>
    <t>сельское поселение "Судромское"</t>
  </si>
  <si>
    <t>сельское поселение "Шадреньгское"</t>
  </si>
  <si>
    <t>сельские поселения "Аргуновское" и "Благовещенское"</t>
  </si>
  <si>
    <t>2907017610</t>
  </si>
  <si>
    <t>ООО "ВТК"</t>
  </si>
  <si>
    <t>городское поселение "Вельское"</t>
  </si>
  <si>
    <t>городское поселение Вельское ,  котельная  - г. Вельск, ул. Фефилова, д. 31</t>
  </si>
  <si>
    <t>2907015524</t>
  </si>
  <si>
    <t>ООО "Теплострой"</t>
  </si>
  <si>
    <t>сельское поселение "Низовское"</t>
  </si>
  <si>
    <t>2907016905</t>
  </si>
  <si>
    <t>ООО "ВГС"</t>
  </si>
  <si>
    <t>7703806647</t>
  </si>
  <si>
    <t>АО "ГТ Энерго"</t>
  </si>
  <si>
    <t>сельское поселение "Муравьевское"</t>
  </si>
  <si>
    <t>Верхнетоемский муниципальный район Арх.обл.</t>
  </si>
  <si>
    <t>2901286856</t>
  </si>
  <si>
    <t>ООО "Каскад"</t>
  </si>
  <si>
    <t>сельское поселение "Афанасьевское"</t>
  </si>
  <si>
    <t>2908004701</t>
  </si>
  <si>
    <t>ООО "МПМК"</t>
  </si>
  <si>
    <t>сельское поселение "Верхнетоемское"</t>
  </si>
  <si>
    <t>2924005075</t>
  </si>
  <si>
    <t>ООО "УК "Уютный город"</t>
  </si>
  <si>
    <t>сельское поселение "Двинское"</t>
  </si>
  <si>
    <t>2908004966</t>
  </si>
  <si>
    <t>ООО "Удар"</t>
  </si>
  <si>
    <t>деревни Скрипчинская и Семеновская 1-я</t>
  </si>
  <si>
    <t>2908003698</t>
  </si>
  <si>
    <t>ООО "Кондратовское"</t>
  </si>
  <si>
    <t>сельское поселение "Пучужское"</t>
  </si>
  <si>
    <t>Виноградовский муниципальный район Арх.обл.</t>
  </si>
  <si>
    <t>2910004882</t>
  </si>
  <si>
    <t>ООО "Березниковское ТСП"</t>
  </si>
  <si>
    <t>городское поселение "Березниковское"</t>
  </si>
  <si>
    <t>2924005220</t>
  </si>
  <si>
    <t>ООО "УК "Весна"</t>
  </si>
  <si>
    <t>сельское поселение "Рочегодское"</t>
  </si>
  <si>
    <t>2910005075</t>
  </si>
  <si>
    <t>ООО "Т-Сервис"</t>
  </si>
  <si>
    <t>сельское поселение "Шидровское"</t>
  </si>
  <si>
    <t>сельское поселение "Моржегорское"</t>
  </si>
  <si>
    <t>2922008546</t>
  </si>
  <si>
    <t>ООО "ГК "УЛК"</t>
  </si>
  <si>
    <t>сельское поселение "Борецкое"</t>
  </si>
  <si>
    <t>291000022979</t>
  </si>
  <si>
    <t>ИП Денисов В.П.</t>
  </si>
  <si>
    <t>городской округ "Город Архангельск"</t>
  </si>
  <si>
    <t>7606053324</t>
  </si>
  <si>
    <t>ПАО "ТГК-2"</t>
  </si>
  <si>
    <t>городской округ Арх.обл. "Котлас"</t>
  </si>
  <si>
    <t>7708503727</t>
  </si>
  <si>
    <t>ОАО "РЖД" (Сольвычегодский участок)</t>
  </si>
  <si>
    <t>2904030161</t>
  </si>
  <si>
    <t>ООО "ОК и ТС"</t>
  </si>
  <si>
    <t>кроме поселка Вычегодский</t>
  </si>
  <si>
    <t>поселок Вычегодский</t>
  </si>
  <si>
    <t>городской округ Арх.обл. "Мирный"</t>
  </si>
  <si>
    <t>2925003747</t>
  </si>
  <si>
    <t>МУП "ЖЭУ"</t>
  </si>
  <si>
    <t>городской округ Арх.обл. "Северодвинск"</t>
  </si>
  <si>
    <t>2902046374</t>
  </si>
  <si>
    <t>СМУП "Белое озеро"</t>
  </si>
  <si>
    <t>2902009446</t>
  </si>
  <si>
    <t>МПЖРЭП Северодвинска</t>
  </si>
  <si>
    <t>с. Ненокса</t>
  </si>
  <si>
    <t>п. Водогон</t>
  </si>
  <si>
    <t>2911004363</t>
  </si>
  <si>
    <t>дер. Патровская и дер. Песок</t>
  </si>
  <si>
    <t>2911004331</t>
  </si>
  <si>
    <t>сельское поселение "Печниковское"</t>
  </si>
  <si>
    <t>Коношский муниципальный район Арх.обл.</t>
  </si>
  <si>
    <t>2912005994</t>
  </si>
  <si>
    <t>МУП "ТеплоСервис"</t>
  </si>
  <si>
    <t>сельское поселение "Волошское"</t>
  </si>
  <si>
    <t>сельское поселение "Тавреньгское"</t>
  </si>
  <si>
    <t>сельские поселения "Подюжское", "Мирный"</t>
  </si>
  <si>
    <t>2912006155</t>
  </si>
  <si>
    <t>МУП "Ерцевские теплосети"</t>
  </si>
  <si>
    <t>сельское поселение "Ерцевское"</t>
  </si>
  <si>
    <t>2912004912</t>
  </si>
  <si>
    <t>МУП "Жилкомсервис" администрации МО "Коношское"</t>
  </si>
  <si>
    <t>городское поселение "Коношское"</t>
  </si>
  <si>
    <t>ОАО "РЖД" (Исакогорский участок)</t>
  </si>
  <si>
    <t>2912006268</t>
  </si>
  <si>
    <t>ООО "Коношский хлебозавод"</t>
  </si>
  <si>
    <t>2912006620</t>
  </si>
  <si>
    <t>ООО "Теплоэнерго"</t>
  </si>
  <si>
    <t>Котласский муниципальный район Арх.обл.</t>
  </si>
  <si>
    <t>2904022428</t>
  </si>
  <si>
    <t>ООО "Трест Сервис"</t>
  </si>
  <si>
    <t>пос. Черемушское, ул.Железнодорожная, 21/1 и дер. Борки, ул. Школьная, д 1А</t>
  </si>
  <si>
    <t>пос. Черемушское, ул.Песчаная, 24-г</t>
  </si>
  <si>
    <t>городское поселение "Приводинское"</t>
  </si>
  <si>
    <t>2901179251</t>
  </si>
  <si>
    <t>АО "АрхоблЭнерго"</t>
  </si>
  <si>
    <t>городское поселение "Шипицынское"</t>
  </si>
  <si>
    <t>Красноборский муниципальный район Арх.обл.</t>
  </si>
  <si>
    <t>2914003174</t>
  </si>
  <si>
    <t>МП "Телеговское ЖКХ"</t>
  </si>
  <si>
    <t>сельское поселение "Телеговское"</t>
  </si>
  <si>
    <t>2914003625</t>
  </si>
  <si>
    <t>ООО "КТС"(Красноборский район)</t>
  </si>
  <si>
    <t>сельское поселение "Алексеевское"</t>
  </si>
  <si>
    <t>Ленский муниципальный район Арх.обл.</t>
  </si>
  <si>
    <t>2901265172</t>
  </si>
  <si>
    <t>ООО "АГТС"</t>
  </si>
  <si>
    <t>сельское поселение "Сафроновское"</t>
  </si>
  <si>
    <t>городское поселение "Урдомское"</t>
  </si>
  <si>
    <t>сельское поселение "Козьминское"</t>
  </si>
  <si>
    <t>7802312751</t>
  </si>
  <si>
    <t>ПАО "МРСК Северо-Запада"</t>
  </si>
  <si>
    <t>Лешуконский муниципальный район Арх.обл.</t>
  </si>
  <si>
    <t>2901294110</t>
  </si>
  <si>
    <t>ООО "ЛТК"</t>
  </si>
  <si>
    <t>сельское поселение "Лешуконское"</t>
  </si>
  <si>
    <t>сельские поселения "Вожгорское", "Олемское", "Юромское"</t>
  </si>
  <si>
    <t>Мезенский муниципальный район Арх.обл.</t>
  </si>
  <si>
    <t>2901294127</t>
  </si>
  <si>
    <t>ООО "МТК"</t>
  </si>
  <si>
    <t>городские поселения "Каменское" и "Мезенское", сельские поселения "Дорогорское" и "Быченское."</t>
  </si>
  <si>
    <t>Няндомский муниципальный район Арх.обл.</t>
  </si>
  <si>
    <t>2918009770</t>
  </si>
  <si>
    <t>ООО "Стройсервис"</t>
  </si>
  <si>
    <t>городское поселение "Няндомское"</t>
  </si>
  <si>
    <t>2918002171</t>
  </si>
  <si>
    <t>МУП "ШЛИТ"</t>
  </si>
  <si>
    <t>сельское поселение "Шалакушское"</t>
  </si>
  <si>
    <t>2918012331</t>
  </si>
  <si>
    <t>ООО "Вектор"</t>
  </si>
  <si>
    <t>2918011948</t>
  </si>
  <si>
    <t>ООО "Энергия Севера"</t>
  </si>
  <si>
    <t>2920011448</t>
  </si>
  <si>
    <t>ООО "Уют-2"</t>
  </si>
  <si>
    <t>Онежский муниципальный район Арх.обл.</t>
  </si>
  <si>
    <t>2906006238</t>
  </si>
  <si>
    <t>ООО "ПКТС"</t>
  </si>
  <si>
    <t>2906008443</t>
  </si>
  <si>
    <t>ООО "С-НЕРУД"</t>
  </si>
  <si>
    <t>сельское поселение "Чекуевское"</t>
  </si>
  <si>
    <t>городское поселение "Малошуйское"</t>
  </si>
  <si>
    <t>2906006277</t>
  </si>
  <si>
    <t>АО "Онега-Энергия"</t>
  </si>
  <si>
    <t>городское поселение "Онежское"</t>
  </si>
  <si>
    <t>290604109003</t>
  </si>
  <si>
    <t>ИП Попов Михаил Александрович</t>
  </si>
  <si>
    <t>Пинежский муниципальный район Арх.обл.</t>
  </si>
  <si>
    <t>2901249879</t>
  </si>
  <si>
    <t>ООО "АльянсТеплоЭнерго"</t>
  </si>
  <si>
    <t>сельское поселение "Карпогорское"</t>
  </si>
  <si>
    <t>сельское поселение "Междуреченское"</t>
  </si>
  <si>
    <t>сельское поселение "Шилегское"</t>
  </si>
  <si>
    <t>2919006299</t>
  </si>
  <si>
    <t>ООО "Сийское"</t>
  </si>
  <si>
    <t>сельское поселение "Сийское"</t>
  </si>
  <si>
    <t>2919000794</t>
  </si>
  <si>
    <t>Пинежское МП ЖКХ</t>
  </si>
  <si>
    <t>сельские поселения "Сосновское", "Лавельское" и "Кушкопальское"</t>
  </si>
  <si>
    <t>Плесецкий муниципальный район Арх.обл.</t>
  </si>
  <si>
    <t>2901252021</t>
  </si>
  <si>
    <t>ООО "Газпром теплоэнерго Архангельск"</t>
  </si>
  <si>
    <t>городское поселение "Североонежское"</t>
  </si>
  <si>
    <t>2920016693</t>
  </si>
  <si>
    <t>ООО "Уют-Энерго"</t>
  </si>
  <si>
    <t>городское поселение "Обозерское"</t>
  </si>
  <si>
    <t>2920015308</t>
  </si>
  <si>
    <t>МУП "Плесецк-Ресурс"</t>
  </si>
  <si>
    <t>городское поселение "Североонежское", сельское поселение "Оксовское" за искл. котельных в пос. Икса и пос. Оксовский, ул. Школьная, 11А</t>
  </si>
  <si>
    <t>сельское поселение "Коневское"</t>
  </si>
  <si>
    <t>Приморский муниципальный район Арх.обл.</t>
  </si>
  <si>
    <t>2923007418</t>
  </si>
  <si>
    <t>ООО "Северная Энергетическая Компания - Беломорье"</t>
  </si>
  <si>
    <t>сельское поселение "Катунинское"</t>
  </si>
  <si>
    <t>2921126730</t>
  </si>
  <si>
    <t>ООО "Помор"</t>
  </si>
  <si>
    <t>2921011754</t>
  </si>
  <si>
    <t>сельское поселение "Уемское"</t>
  </si>
  <si>
    <t>сельское поселение "Боброво-Лявленское"</t>
  </si>
  <si>
    <t>сельское поселение "Приморское"</t>
  </si>
  <si>
    <t>2901200792</t>
  </si>
  <si>
    <t>ООО "Архбиоэнерго"</t>
  </si>
  <si>
    <t>сельские поселения "Приморское", "Заостровское", "Боброво-Лявленское"</t>
  </si>
  <si>
    <t>2901150333</t>
  </si>
  <si>
    <t>ООО "Интеко-Инвест"</t>
  </si>
  <si>
    <t>сельское поселение "Заостровское"</t>
  </si>
  <si>
    <t>сельское поселение "Соловецкое"</t>
  </si>
  <si>
    <t>Устьянский муниципальный район Арх.обл.</t>
  </si>
  <si>
    <t>2901265373</t>
  </si>
  <si>
    <t>ООО "РЭП 1"</t>
  </si>
  <si>
    <t>сельское поселение "Ростовско-Минское"</t>
  </si>
  <si>
    <t>2922009317</t>
  </si>
  <si>
    <t>ООО "Шангальский ЖКС"</t>
  </si>
  <si>
    <t>сельское поселение "Шангальское"</t>
  </si>
  <si>
    <t>городское поселение "Октябрьское"</t>
  </si>
  <si>
    <t>сельское поселение "Березницкое"</t>
  </si>
  <si>
    <t>2922006997</t>
  </si>
  <si>
    <t>МУП "Илезское"</t>
  </si>
  <si>
    <t>2922007704</t>
  </si>
  <si>
    <t>ООО "ЖКХ Малодоры"</t>
  </si>
  <si>
    <t>сельское поселение "Малодорское"</t>
  </si>
  <si>
    <t>2922008803</t>
  </si>
  <si>
    <t>сельское поселение "Киземское"</t>
  </si>
  <si>
    <t>2922006980</t>
  </si>
  <si>
    <t>МУП "Лойгинское"</t>
  </si>
  <si>
    <t>сельское поселение "Лихачёвское"</t>
  </si>
  <si>
    <t>сельское поселение "Синицкое"</t>
  </si>
  <si>
    <t>сельское поселение "Дмитриевское"</t>
  </si>
  <si>
    <t>сельское поселение "Орловское"</t>
  </si>
  <si>
    <t>2922007013</t>
  </si>
  <si>
    <t>МУП "Бестужевское"</t>
  </si>
  <si>
    <t>сельское поселение "Плосское"</t>
  </si>
  <si>
    <t>Холмогорский муниципальный район Арх.обл.</t>
  </si>
  <si>
    <t>2901192407</t>
  </si>
  <si>
    <t>ООО "Северная Энергетическая Компания"</t>
  </si>
  <si>
    <t>сельское поселение "Луковецкое"</t>
  </si>
  <si>
    <t>2901230116</t>
  </si>
  <si>
    <t>ООО "Фарватер"</t>
  </si>
  <si>
    <t>сельское поселение "Усть-Пинежское"</t>
  </si>
  <si>
    <t>2923007344</t>
  </si>
  <si>
    <t>ООО "ТСП Холмогоры"</t>
  </si>
  <si>
    <t>2923007217</t>
  </si>
  <si>
    <t>ООО "Штиль"</t>
  </si>
  <si>
    <t>сельское поселение "Матигорское"</t>
  </si>
  <si>
    <t>2923007175</t>
  </si>
  <si>
    <t>ООО "КМ ТЭР"</t>
  </si>
  <si>
    <t>сельское поселение "Светлозерское"</t>
  </si>
  <si>
    <t>2923007640</t>
  </si>
  <si>
    <t>ООО "Нейтраль"</t>
  </si>
  <si>
    <t>сельское поселение "Ухтостровское"</t>
  </si>
  <si>
    <t>2923007104</t>
  </si>
  <si>
    <t>ООО "Пинега"</t>
  </si>
  <si>
    <t>сельское поселение "Белогорское"</t>
  </si>
  <si>
    <t>2923006012</t>
  </si>
  <si>
    <t>ООО "ЕмецкСтройСервис"</t>
  </si>
  <si>
    <t>сельское поселение "Емецкое"</t>
  </si>
  <si>
    <t>2923006541</t>
  </si>
  <si>
    <t>ООО "Холмогорское ТСП"</t>
  </si>
  <si>
    <t>2923006943</t>
  </si>
  <si>
    <t>ООО "Северная Двина"</t>
  </si>
  <si>
    <t>2923007633</t>
  </si>
  <si>
    <t>ООО "Северный Дом"</t>
  </si>
  <si>
    <t>2923006245</t>
  </si>
  <si>
    <t>ООО "Емецкое ТСП"</t>
  </si>
  <si>
    <t>сельское поселение "Ракульское"</t>
  </si>
  <si>
    <t>Шенкурский муниципальный район Арх.обл.</t>
  </si>
  <si>
    <t>сельское поселение "Ровдинское"</t>
  </si>
  <si>
    <t>городское поселение "Шенкурское"</t>
  </si>
  <si>
    <t>сельское поселение "Федорогорское"</t>
  </si>
  <si>
    <t>сельское поселение "Никольское"</t>
  </si>
  <si>
    <t>Муниципальное образование</t>
  </si>
  <si>
    <t xml:space="preserve"> за исключением котельной № 15 ПТО станции Коноша (р.п. Коноша, ул. Гаражная, д. 6, стр.2)городское поселение "Коношское"</t>
  </si>
  <si>
    <t>городское поселение "Приводинское", д. Курцево</t>
  </si>
  <si>
    <t>городское поселение "Приводинское", д. Куимиха</t>
  </si>
  <si>
    <t>сельское поселение "Сафроновское", с. Яренск</t>
  </si>
  <si>
    <t>сельское поселение "Мошинское", от котельной в дер. Петариха, ул. Городская, 10А</t>
  </si>
  <si>
    <t>сельское поселение "Пинежское", за искл. котельной в пос. Пинега, ул. Гагарина, 23</t>
  </si>
  <si>
    <t>городское поселение "Савинское", пос. Река Емца, ул. Набережная, д. 15</t>
  </si>
  <si>
    <t>городское поселение "Плесецкое",от котельных в рп.Плесецк по адресам: ул. Зеленая, ул. Октябрьская, д.79, ул. Промкомбинат, д.9, ул. Юбилейная, д.59 А</t>
  </si>
  <si>
    <t>городское поселение "Плесецкое", пос. Плесецк, ул. Беданова, д. 5А</t>
  </si>
  <si>
    <t>городское поселение "Плесецкое", пос. Плесецк, ул. Садовая, д. 26А</t>
  </si>
  <si>
    <t>городское поселение "Плесецкое", пос. Плесецк, ул. Уборевича, д. 7</t>
  </si>
  <si>
    <t>городское поселение "Плесецкое", пос. Пукса, ул. Центральная, д. 39</t>
  </si>
  <si>
    <t>городское поселение "Савинское", городское поселение "Савинское" за искл. пос. Река Емца, ул. Набережная, д. 15а</t>
  </si>
  <si>
    <t>сельское поселение "Кенозерское", от котельной в пос. Поча, ул. Школьная, 73Б</t>
  </si>
  <si>
    <t>сельское поселение "Островное", с. Вознесенье и дер. Кяростров</t>
  </si>
  <si>
    <t>сельское поселение "Островное", дер. Ластола</t>
  </si>
  <si>
    <t>сельское поселение "Островное", дер. Пустошь</t>
  </si>
  <si>
    <t>сельское поселение "Лисестровское", от котельных, расположенных по адресам пос. Ширшинский, д. 59 и дер. Исакогорка</t>
  </si>
  <si>
    <t>сельское поселение "Лисестровское", за исключением котельных, расположенных по адресам пос. Ширшинский, д. 59 и дер. Исакогорка</t>
  </si>
  <si>
    <t>сельское поселение "Илезское", сельское поселение Илезское,  за искл. котельной  - пос. Илеза, ул. Комсомольская, д. 11</t>
  </si>
  <si>
    <t>сельское поселение "Бестужевское", за искл. пос. Глубокий, ул. Школьная, д. 15а</t>
  </si>
  <si>
    <t>сельское поселение "Холмогорское" с. Холмогоры, ул. Октябрьская, д. 36 Вс. Холмогоры, ул. Октябрьская, д. 36 В</t>
  </si>
  <si>
    <t>сельское поселение "Холмогорское", с. Холмогоры (ул. Племзаводская)</t>
  </si>
  <si>
    <t>сельское поселение "Холмогорское", д. Анашкино</t>
  </si>
  <si>
    <t>сельское поселение "Холмогорское", д. Красное Село</t>
  </si>
  <si>
    <t>сельское поселение "Емецкое", с. Емецк, ул. Жолобова</t>
  </si>
  <si>
    <t>сельское поселение "Емецкое", д. Погост, ул. Почтовая</t>
  </si>
  <si>
    <t>сельское поселение "Холмогорское", с. Холмогоры ул. Шубина, 20А</t>
  </si>
  <si>
    <t>сельское поселение "Двинское", пос. Двинской, ул. Лесная, д. 62</t>
  </si>
  <si>
    <t>сельское поселение "Шеговарское", с. Шеговары, ул. Центральная, д.68 а</t>
  </si>
  <si>
    <t>сельское поселение "Шеговарское", с. Шеговары, ул. Садовая, д.1</t>
  </si>
  <si>
    <t>1 полугодие</t>
  </si>
  <si>
    <t>2 полугодие</t>
  </si>
  <si>
    <t>ВСЕГО</t>
  </si>
  <si>
    <t>Теплоснабжающая организация</t>
  </si>
  <si>
    <t>Вилегодский муниципальный округ Арх.обл.</t>
  </si>
  <si>
    <t>с. Ильинско-Подомское, ул. Кедрова д.21, фл. №1</t>
  </si>
  <si>
    <t xml:space="preserve">с. Ильинско-Подомское, ул. Мелиоративная д.7, фл. №1 </t>
  </si>
  <si>
    <t>дер. Мухонская и с. Ильинско-Подомское, за искл. ул. Кедрова , д. 21, фл. №1 и ул. Мелиоративная, д. 7, фл. №1 в с. Ильинско-Подомское</t>
  </si>
  <si>
    <t>2909002320</t>
  </si>
  <si>
    <t>ООО "Ильинск ЖКХ"</t>
  </si>
  <si>
    <t>дер. Кошкино</t>
  </si>
  <si>
    <t>село Никольск</t>
  </si>
  <si>
    <t>пос. Сорово</t>
  </si>
  <si>
    <t>д. №1 по ул. Советская в с. Ильинско-Подомское</t>
  </si>
  <si>
    <t>2909003034</t>
  </si>
  <si>
    <t>ООО "Вилегодск ЖКХ"</t>
  </si>
  <si>
    <t>с. Вилегодск</t>
  </si>
  <si>
    <t>2909002440</t>
  </si>
  <si>
    <t>ООО "Павловск ЖКХ"</t>
  </si>
  <si>
    <t>с. Павловск и дер. Быково</t>
  </si>
  <si>
    <t>Каргопольский муниципальный округ Арх.обл.</t>
  </si>
  <si>
    <t>2911005649</t>
  </si>
  <si>
    <t>ООО "КТС"(Каргопольский район)</t>
  </si>
  <si>
    <t>г. Каргополь</t>
  </si>
  <si>
    <t>2911004405</t>
  </si>
  <si>
    <t>дер. Казаково</t>
  </si>
  <si>
    <t>пос. Пригородный</t>
  </si>
  <si>
    <t>2911004356</t>
  </si>
  <si>
    <t>дер. Ширяиха</t>
  </si>
  <si>
    <t>2911004349</t>
  </si>
  <si>
    <t>дер. Усачевская и дер. Трофимовская</t>
  </si>
  <si>
    <t>2911004420</t>
  </si>
  <si>
    <t>дер. Шелоховская</t>
  </si>
  <si>
    <t>7736186950</t>
  </si>
  <si>
    <t>ООО "Газпром энерго"</t>
  </si>
  <si>
    <t>2901125778</t>
  </si>
  <si>
    <t>АО "2-ой Архангельский объединенный авиотряд"</t>
  </si>
  <si>
    <t>сельское поселение "Лисестровское"</t>
  </si>
  <si>
    <t>2924005452</t>
  </si>
  <si>
    <t>ООО "Уютный город"</t>
  </si>
  <si>
    <t>МО "Шенкурское"</t>
  </si>
  <si>
    <t>290406794205</t>
  </si>
  <si>
    <t>ИП Рукаванов О.А.</t>
  </si>
  <si>
    <t>МО «Шипицынское»</t>
  </si>
  <si>
    <t>2904012719</t>
  </si>
  <si>
    <t>АО "Котласское ДРСУ"</t>
  </si>
  <si>
    <t>МО "Сафроновское"</t>
  </si>
  <si>
    <t>МО "Пинежское"</t>
  </si>
  <si>
    <t>2920008068</t>
  </si>
  <si>
    <t>МО "Североонежское",                          МО "Ундозерское"</t>
  </si>
  <si>
    <t>2912006740</t>
  </si>
  <si>
    <t>МО "Лисестровское"</t>
  </si>
  <si>
    <t>МО "Боброво-Лявленское" (дер. Кузьмино, Новинки, Черный Яр)</t>
  </si>
  <si>
    <t>МО "Боброво-Лявленское" 
(дер. Бабанегово)</t>
  </si>
  <si>
    <t>2923002226</t>
  </si>
  <si>
    <t>МО "Матигорское"</t>
  </si>
  <si>
    <t>ИТОГО СУБСИДИИ</t>
  </si>
  <si>
    <t>ИТОГО ГРАНТЫ В ФОРМЕ СУБСИДИИ</t>
  </si>
  <si>
    <t>ГБУЗ АО «Санаторий имени М.Н. Фаворской»</t>
  </si>
  <si>
    <t>МО "Телеговское"</t>
  </si>
  <si>
    <t>МБОУ  "Кеврольская ООШ  № 18 имени М.Ф. Теплова"</t>
  </si>
  <si>
    <t>МО "Кеврольское"</t>
  </si>
  <si>
    <t>2908002905</t>
  </si>
  <si>
    <t>МБОУ "Авнюгская СОШ"</t>
  </si>
  <si>
    <t>МО "Федьковское"</t>
  </si>
  <si>
    <t>МБОУ "Сурская СОШ  № 2"</t>
  </si>
  <si>
    <t>МО "Сурское"</t>
  </si>
  <si>
    <t>ФГБУ "ЦЖКУ" МО РФ</t>
  </si>
  <si>
    <t>МО "Черемушское"</t>
  </si>
  <si>
    <t>МО "Боброво-Лявленское"</t>
  </si>
  <si>
    <t>МО "Новая Земля"</t>
  </si>
  <si>
    <t>в/г 42, в/г 49</t>
  </si>
  <si>
    <t>в/г 8</t>
  </si>
  <si>
    <t>в/г 15</t>
  </si>
  <si>
    <t>в/г 1, в/г 2</t>
  </si>
  <si>
    <t>в/г 24</t>
  </si>
  <si>
    <t>МО "Талажское", в/г 65</t>
  </si>
  <si>
    <t>МО "Мезенское", в/г 49</t>
  </si>
  <si>
    <t>МО "Коношское", в/г 1(17)</t>
  </si>
  <si>
    <t>Пинежское обособленное подразделение ООО ПКП "ТИТАН"</t>
  </si>
  <si>
    <t>ЭКОНОМИЧЕСКИ ОБОСНОВАННЫЙ одноставочный тариф тепловую энергию, отпускаемую потребителям, в случае отутствия дифференциации тарифов по схеме подключения (без НДС),
рублей/Гкал</t>
  </si>
  <si>
    <t>ЛЬГОТНЫЙ                              одноставочный тариф на тепловую энергию, поставляемую населению на нужды теплоснабжения (без НДС),
 рублей/Гкал</t>
  </si>
  <si>
    <t xml:space="preserve">1. СУБСИДИИ </t>
  </si>
  <si>
    <t>2. ГРАНТЫ В ФОРМЕ СУБСИДИИ</t>
  </si>
  <si>
    <t>городское поселение "Сольвычегодское", г. Сольвычегодск</t>
  </si>
  <si>
    <t>городское поселение "Сольвычегодское", д. Григорово</t>
  </si>
  <si>
    <t>городское поселение "Сольвычегодское", пос. Харитоново</t>
  </si>
  <si>
    <t>декабрь 2021 г.,
 рублей</t>
  </si>
  <si>
    <t>ООО "Теплоснаб"</t>
  </si>
  <si>
    <t xml:space="preserve">ООО "ТеплоСнаб" </t>
  </si>
  <si>
    <t>1 кв. план</t>
  </si>
  <si>
    <t>Д.Н. Поташев</t>
  </si>
  <si>
    <t>Министр ТЭК и ЖКХ АО</t>
  </si>
  <si>
    <t>2 квартал</t>
  </si>
  <si>
    <t>3 квартал</t>
  </si>
  <si>
    <t>4 квартал</t>
  </si>
  <si>
    <t>1 квартал</t>
  </si>
  <si>
    <t>декабрь 2022 г.,
 рублей</t>
  </si>
  <si>
    <t>Потребность в средствах областного бюджета,
 рублей</t>
  </si>
  <si>
    <t>МУП Каргопольского муниципального округа Архангельской области "Тихманьга"</t>
  </si>
  <si>
    <t>МУП Каргопольского муниципального округа Архангельской области "Усачево"</t>
  </si>
  <si>
    <t>МУП Каргопольского муниципального округа Архангельской области "Ошевенское"</t>
  </si>
  <si>
    <t>МУП Каргопольского муниципального округа Архангельской области "Архангело"</t>
  </si>
  <si>
    <t>МУП Каргопольского муниципального района Архангельской области "Казаково"</t>
  </si>
  <si>
    <t>МУП Каргопольского муниципального района Архангельской области "Печниково"</t>
  </si>
  <si>
    <t xml:space="preserve">Устьянский муниципальный район Арх.обл. </t>
  </si>
  <si>
    <t xml:space="preserve">1 квартал </t>
  </si>
  <si>
    <t>декабрь 2023 г.,
 рублей</t>
  </si>
  <si>
    <t>декабрь 2024 г.,
 рублей</t>
  </si>
  <si>
    <t>СОГЛАСОВАНО:</t>
  </si>
  <si>
    <t>Е.А. Попова</t>
  </si>
  <si>
    <t>Руководитель АТиЦ АО</t>
  </si>
  <si>
    <t>Запланированный объем ресурса, Гкал.</t>
  </si>
  <si>
    <t>2905001195</t>
  </si>
  <si>
    <t>МУП "ПУ ЖКХ"</t>
  </si>
  <si>
    <t>городской округ Архангельской области "Город Коряжма"</t>
  </si>
  <si>
    <t>7717127211</t>
  </si>
  <si>
    <t>ФГУП "РТРС"</t>
  </si>
  <si>
    <t>ФКУ ОИУ ОУХД-2 УФСИН России по Архангельской области</t>
  </si>
  <si>
    <t>ФКУ ИК-12 УФСИН России по Архангельской области</t>
  </si>
  <si>
    <t>ФКУ ИК-14 УФСИН России по Архангельской области</t>
  </si>
  <si>
    <t>Запланированный объем ресурса, Гкал</t>
  </si>
  <si>
    <t>Потребность в средствах областного бюджета
за декабрь 2021 - ноябрь 2022,
рублей</t>
  </si>
  <si>
    <t>Потребность в средствах областного бюджета
за декабрь 2022 - ноябрь 2023,
рублей</t>
  </si>
  <si>
    <t>Потребность в средствах областного бюджета
за декабрь 2023 - ноябрь 2024,
рублей</t>
  </si>
  <si>
    <t xml:space="preserve">Расчет плановой потребности в средствах областного бюджета для предоставления  субсидий и грантов в форме субсидий на возмещение недополученных доходов, возникающих в результате государственного регулирования тарифов на тепловую энергию,поставляемую населению и потребителям, приравненным к населению на нужды теплоснабжения, на 2022 год </t>
  </si>
  <si>
    <t xml:space="preserve">Расчет плановой потребности в средствах областного бюджета для предоставления  субсидий и грантов в форме субсидий на возмещение недополученных доходов, возникающих в результате государственного регулирования тарифов на тепловую энергию,поставляемую населению и потребителям, приравненным к населению на нужды теплоснабжения, на 2023 год </t>
  </si>
  <si>
    <t>\</t>
  </si>
  <si>
    <t xml:space="preserve">Расчет плановой потребности в средствах областного бюджета для предоставления  субсидий и грантов в форме субсидий на возмещение недополученных доходов, возникающих в результате государственного регулирования тарифов на тепловую энергию,поставляемую населению и потребителям, приравненным к населению на нужды теплоснабжения, на 2024 год </t>
  </si>
  <si>
    <t xml:space="preserve">       Приложение № 14 к пояснительной записке</t>
  </si>
</sst>
</file>

<file path=xl/styles.xml><?xml version="1.0" encoding="utf-8"?>
<styleSheet xmlns="http://schemas.openxmlformats.org/spreadsheetml/2006/main">
  <numFmts count="91">
    <numFmt numFmtId="41" formatCode="_-* #,##0\ _₽_-;\-* #,##0\ _₽_-;_-* &quot;-&quot;\ _₽_-;_-@_-"/>
    <numFmt numFmtId="43" formatCode="_-* #,##0.00\ _₽_-;\-* #,##0.00\ _₽_-;_-* &quot;-&quot;??\ _₽_-;_-@_-"/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(* #,##0.00_);_(* \(\ #,##0.00\ \);_(* &quot;-&quot;??_);_(\ @_ \)"/>
    <numFmt numFmtId="169" formatCode="#,##0.00_ ;\-#,##0.00\ "/>
    <numFmt numFmtId="170" formatCode="#,##0.000_ ;\-#,##0.000\ "/>
    <numFmt numFmtId="171" formatCode="#,##0.000"/>
    <numFmt numFmtId="172" formatCode="0.0"/>
    <numFmt numFmtId="173" formatCode="_-* #,##0.00[$€-1]_-;\-* #,##0.00[$€-1]_-;_-* &quot;-&quot;??[$€-1]_-"/>
    <numFmt numFmtId="174" formatCode="0.0%"/>
    <numFmt numFmtId="175" formatCode="0.0%_);\(0.0%\)"/>
    <numFmt numFmtId="176" formatCode="#,##0;\(#,##0\)"/>
    <numFmt numFmtId="177" formatCode="_-* #,##0.00\ _$_-;\-* #,##0.00\ _$_-;_-* &quot;-&quot;??\ _$_-;_-@_-"/>
    <numFmt numFmtId="178" formatCode="#.##0\.00"/>
    <numFmt numFmtId="179" formatCode="#\.00"/>
    <numFmt numFmtId="180" formatCode="#\."/>
    <numFmt numFmtId="181" formatCode="_-* #,##0\ &quot;руб&quot;_-;\-* #,##0\ &quot;руб&quot;_-;_-* &quot;-&quot;\ &quot;руб&quot;_-;_-@_-"/>
    <numFmt numFmtId="182" formatCode="General_)"/>
    <numFmt numFmtId="183" formatCode="_-* #,##0&quot;đ.&quot;_-;\-* #,##0&quot;đ.&quot;_-;_-* &quot;-&quot;&quot;đ.&quot;_-;_-@_-"/>
    <numFmt numFmtId="184" formatCode="_-* #,##0.00&quot;đ.&quot;_-;\-* #,##0.00&quot;đ.&quot;_-;_-* &quot;-&quot;??&quot;đ.&quot;_-;_-@_-"/>
    <numFmt numFmtId="185" formatCode="&quot;$&quot;#,##0_);[Red]\(&quot;$&quot;#,##0\)"/>
    <numFmt numFmtId="186" formatCode="\$#,##0\ ;\(\$#,##0\)"/>
    <numFmt numFmtId="187" formatCode="#,##0.0"/>
    <numFmt numFmtId="188" formatCode="#,##0.0000"/>
    <numFmt numFmtId="189" formatCode="#,##0.000[$р.-419];\-#,##0.000[$р.-419]"/>
    <numFmt numFmtId="190" formatCode="_-* #,##0.0\ _$_-;\-* #,##0.0\ _$_-;_-* &quot;-&quot;??\ _$_-;_-@_-"/>
    <numFmt numFmtId="191" formatCode="#,##0.0_);\(#,##0.0\)"/>
    <numFmt numFmtId="192" formatCode="#,##0_ ;[Red]\-#,##0\ "/>
    <numFmt numFmtId="193" formatCode="#,##0_);[Blue]\(#,##0\)"/>
    <numFmt numFmtId="194" formatCode="#,##0__\ \ \ \ "/>
    <numFmt numFmtId="195" formatCode="#,##0.00&quot;т.р.&quot;;\-#,##0.00&quot;т.р.&quot;"/>
    <numFmt numFmtId="196" formatCode="#,##0.0;[Red]#,##0.0"/>
    <numFmt numFmtId="197" formatCode="_-* #,##0_đ_._-;\-* #,##0_đ_._-;_-* &quot;-&quot;_đ_._-;_-@_-"/>
    <numFmt numFmtId="198" formatCode="_-* #,##0.00_đ_._-;\-* #,##0.00_đ_._-;_-* &quot;-&quot;??_đ_._-;_-@_-"/>
    <numFmt numFmtId="199" formatCode="\(#,##0.0\)"/>
    <numFmt numFmtId="200" formatCode="#,##0\ &quot;?.&quot;;\-#,##0\ &quot;?.&quot;"/>
    <numFmt numFmtId="201" formatCode="#,##0______;;&quot;------------      &quot;"/>
    <numFmt numFmtId="202" formatCode="&quot;$&quot;#,##0"/>
    <numFmt numFmtId="203" formatCode="#,##0.00_ ;[Red]\-#,##0.00\ "/>
    <numFmt numFmtId="204" formatCode="_(&quot;$&quot;* #,##0.00_);_(&quot;$&quot;* \(#,##0.00\);_(&quot;$&quot;* &quot;-&quot;??_);_(@_)"/>
    <numFmt numFmtId="205" formatCode="0_)"/>
    <numFmt numFmtId="206" formatCode="0.000"/>
    <numFmt numFmtId="207" formatCode="_-* #,##0.00\ _р_._-;\-* #,##0.00\ _р_._-;_-* &quot;-&quot;??\ _р_._-;_-@_-"/>
    <numFmt numFmtId="208" formatCode="_-* #,##0\ _$_-;\-* #,##0\ _$_-;_-* &quot;-&quot;\ _$_-;_-@_-"/>
    <numFmt numFmtId="209" formatCode="_(* #,##0.0_);_(* \(#,##0.0\);_(* &quot;-&quot;??_);_(@_)"/>
    <numFmt numFmtId="210" formatCode="\$#\.00"/>
    <numFmt numFmtId="211" formatCode="_(&quot;$&quot;* #,##0_);_(&quot;$&quot;* \(#,##0\);_(&quot;$&quot;* &quot;-&quot;_);_(@_)"/>
    <numFmt numFmtId="212" formatCode="_(* #,##0_);_(* \(#,##0\);_(* &quot;-&quot;??_);_(@_)"/>
    <numFmt numFmtId="213" formatCode="#,##0;[Red]#,##0"/>
    <numFmt numFmtId="214" formatCode="&quot;\&quot;#,##0;[Red]\-&quot;\&quot;#,##0"/>
    <numFmt numFmtId="215" formatCode="\£#,##0_);\(\£#,##0\)"/>
    <numFmt numFmtId="216" formatCode="#,##0;\-#,##0;&quot;-&quot;"/>
    <numFmt numFmtId="217" formatCode="#,##0.00;\-#,##0.00;&quot;-&quot;"/>
    <numFmt numFmtId="218" formatCode="#,##0%;\-#,##0%;&quot;- &quot;"/>
    <numFmt numFmtId="219" formatCode="#,##0.0%;\-#,##0.0%;&quot;- &quot;"/>
    <numFmt numFmtId="220" formatCode="#,##0.00%;\-#,##0.00%;&quot;- &quot;"/>
    <numFmt numFmtId="221" formatCode="#,##0.0;\-#,##0.0;&quot;-&quot;"/>
    <numFmt numFmtId="222" formatCode="\$#,##0_);[Red]&quot;($&quot;#,##0\)"/>
    <numFmt numFmtId="223" formatCode="_(* #,##0.00_);[Red]_(* \(#,##0.00\);_(* &quot;-&quot;??_);_(@_)"/>
    <numFmt numFmtId="224" formatCode="0.0\x"/>
    <numFmt numFmtId="225" formatCode="_-* #,##0\ _F_B_-;\-* #,##0\ _F_B_-;_-* &quot;-&quot;\ _F_B_-;_-@_-"/>
    <numFmt numFmtId="226" formatCode="_-* #,##0.00\ _F_B_-;\-* #,##0.00\ _F_B_-;_-* &quot;-&quot;??\ _F_B_-;_-@_-"/>
    <numFmt numFmtId="227" formatCode="#,##0.0_);[Red]\(#,##0.0\)"/>
    <numFmt numFmtId="228" formatCode="_-* #,##0_-;_-* #,##0\-;_-* &quot;-&quot;_-;_-@_-"/>
    <numFmt numFmtId="229" formatCode="_-* #,##0.00_-;_-* #,##0.00\-;_-* &quot;-&quot;??_-;_-@_-"/>
    <numFmt numFmtId="230" formatCode="_-* #,##0\ _P_t_s_-;\-* #,##0\ _P_t_s_-;_-* &quot;- &quot;_P_t_s_-;_-@_-"/>
    <numFmt numFmtId="231" formatCode="_-* #,##0.00\ _P_t_s_-;\-* #,##0.00\ _P_t_s_-;_-* \-??\ _P_t_s_-;_-@_-"/>
    <numFmt numFmtId="232" formatCode="_-* #,##0&quot; Pts&quot;_-;\-* #,##0&quot; Pts&quot;_-;_-* &quot;- Pts&quot;_-;_-@_-"/>
    <numFmt numFmtId="233" formatCode="_-* #,##0.00&quot; Pts&quot;_-;\-* #,##0.00&quot; Pts&quot;_-;_-* \-??&quot; Pts&quot;_-;_-@_-"/>
    <numFmt numFmtId="234" formatCode="_-* #,##0\ &quot;$&quot;_-;\-* #,##0\ &quot;$&quot;_-;_-* &quot;-&quot;\ &quot;$&quot;_-;_-@_-"/>
    <numFmt numFmtId="235" formatCode="_-* #,##0.00\ &quot;$&quot;_-;\-* #,##0.00\ &quot;$&quot;_-;_-* &quot;-&quot;??\ &quot;$&quot;_-;_-@_-"/>
    <numFmt numFmtId="236" formatCode="&quot;$&quot;#,##0.0_);\(&quot;$&quot;#,##0.0\)"/>
    <numFmt numFmtId="237" formatCode="0.00\x"/>
    <numFmt numFmtId="238" formatCode="#\ ###\ ###\ ###"/>
    <numFmt numFmtId="239" formatCode="_-* #,##0\ &quot;FB&quot;_-;\-* #,##0\ &quot;FB&quot;_-;_-* &quot;-&quot;\ &quot;FB&quot;_-;_-@_-"/>
    <numFmt numFmtId="240" formatCode="_-* #,##0.00\ &quot;FB&quot;_-;\-* #,##0.00\ &quot;FB&quot;_-;_-* &quot;-&quot;??\ &quot;FB&quot;_-;_-@_-"/>
    <numFmt numFmtId="241" formatCode="0%;\(0%\)"/>
    <numFmt numFmtId="242" formatCode="_(* #,##0.00_);_(* \(#,##0.00\);_(* \-??_);_(@_)"/>
    <numFmt numFmtId="243" formatCode="\ \ @"/>
    <numFmt numFmtId="244" formatCode="\ \ \ \ @"/>
    <numFmt numFmtId="245" formatCode="_-&quot;F&quot;\ * #,##0_-;_-&quot;F&quot;\ * #,##0\-;_-&quot;F&quot;\ * &quot;-&quot;_-;_-@_-"/>
    <numFmt numFmtId="246" formatCode="_-&quot;F&quot;\ * #,##0.00_-;_-&quot;F&quot;\ * #,##0.00\-;_-&quot;F&quot;\ * &quot;-&quot;??_-;_-@_-"/>
    <numFmt numFmtId="247" formatCode="\¥#,##0_);\(\¥#,##0\)"/>
    <numFmt numFmtId="248" formatCode="_-* #,##0.00&quot;р.&quot;_-;\-* #,##0.00&quot;р.&quot;_-;_-* \-??&quot;р.&quot;_-;_-@_-"/>
    <numFmt numFmtId="249" formatCode="_(&quot;р.&quot;* #,##0.00_);_(&quot;р.&quot;* \(#,##0.00\);_(&quot;р.&quot;* &quot;-&quot;??_);_(@_)"/>
    <numFmt numFmtId="250" formatCode="_-&quot;Ј&quot;* #,##0.00_-;\-&quot;Ј&quot;* #,##0.00_-;_-&quot;Ј&quot;* &quot;-&quot;??_-;_-@_-"/>
    <numFmt numFmtId="251" formatCode="_-* #,##0.00_р_._-;\-* #,##0.00_р_._-;_-* \-??_р_._-;_-@_-"/>
    <numFmt numFmtId="252" formatCode="%#\.00"/>
  </numFmts>
  <fonts count="321">
    <font>
      <sz val="10"/>
      <name val="Tahoma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10"/>
      <name val="Arial Cyr"/>
    </font>
    <font>
      <b/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6100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Tahoma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color indexed="8"/>
      <name val="Verdana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3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3"/>
      <color indexed="9"/>
      <name val="Times New Roman"/>
      <family val="2"/>
      <charset val="204"/>
    </font>
    <font>
      <u/>
      <sz val="10"/>
      <color indexed="12"/>
      <name val="Courier"/>
      <family val="3"/>
    </font>
    <font>
      <b/>
      <sz val="10"/>
      <color indexed="62"/>
      <name val="Tahoma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0"/>
      <name val="SimSun"/>
      <family val="2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b/>
      <sz val="10"/>
      <name val="SvobodaFWF"/>
    </font>
    <font>
      <sz val="6"/>
      <color indexed="16"/>
      <name val="Palatino"/>
      <family val="1"/>
    </font>
    <font>
      <b/>
      <sz val="12"/>
      <name val="NTHelvetica/Cyrillic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3"/>
      <name val="Tahoma"/>
      <family val="2"/>
      <charset val="204"/>
    </font>
    <font>
      <sz val="11"/>
      <name val="Tahoma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3"/>
      <color indexed="62"/>
      <name val="Times New Roman"/>
      <family val="2"/>
      <charset val="204"/>
    </font>
    <font>
      <b/>
      <sz val="8"/>
      <name val="Arial CYR"/>
      <family val="2"/>
      <charset val="204"/>
    </font>
    <font>
      <b/>
      <sz val="13"/>
      <color indexed="63"/>
      <name val="Times New Roman"/>
      <family val="2"/>
      <charset val="204"/>
    </font>
    <font>
      <b/>
      <sz val="13"/>
      <color indexed="52"/>
      <name val="Times New Roman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8"/>
      <name val="Tahoma"/>
      <family val="2"/>
      <charset val="204"/>
    </font>
    <font>
      <u/>
      <sz val="9"/>
      <color indexed="12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name val="Arial Cyr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3"/>
      <color indexed="8"/>
      <name val="Times New Roman"/>
      <family val="2"/>
      <charset val="204"/>
    </font>
    <font>
      <b/>
      <sz val="13"/>
      <color indexed="9"/>
      <name val="Times New Roman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3"/>
      <color indexed="60"/>
      <name val="Times New Roman"/>
      <family val="2"/>
      <charset val="204"/>
    </font>
    <font>
      <sz val="12"/>
      <name val="Arial Cyr"/>
      <family val="2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indexed="64"/>
      <name val="Arial"/>
      <family val="2"/>
      <charset val="204"/>
    </font>
    <font>
      <sz val="9"/>
      <color indexed="11"/>
      <name val="Tahoma"/>
      <family val="2"/>
      <charset val="204"/>
    </font>
    <font>
      <sz val="10"/>
      <name val="Times New Roman CYR"/>
      <charset val="204"/>
    </font>
    <font>
      <sz val="10"/>
      <color theme="1"/>
      <name val="Times New Roman"/>
      <family val="2"/>
      <charset val="204"/>
    </font>
    <font>
      <sz val="11"/>
      <color indexed="8"/>
      <name val="Calibri"/>
      <family val="2"/>
    </font>
    <font>
      <b/>
      <i/>
      <sz val="10"/>
      <color indexed="10"/>
      <name val="Arial Cyr"/>
      <family val="2"/>
      <charset val="204"/>
    </font>
    <font>
      <sz val="13"/>
      <color indexed="20"/>
      <name val="Times New Roman"/>
      <family val="2"/>
      <charset val="204"/>
    </font>
    <font>
      <sz val="11"/>
      <name val="Times New Roman Cyr"/>
      <family val="1"/>
      <charset val="204"/>
    </font>
    <font>
      <i/>
      <sz val="13"/>
      <color indexed="23"/>
      <name val="Times New Roman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3"/>
      <color indexed="52"/>
      <name val="Times New Roman"/>
      <family val="2"/>
      <charset val="204"/>
    </font>
    <font>
      <sz val="14"/>
      <name val="Arial Cyr"/>
      <family val="2"/>
      <charset val="204"/>
    </font>
    <font>
      <sz val="12"/>
      <color indexed="24"/>
      <name val="Arial"/>
      <family val="2"/>
      <charset val="204"/>
    </font>
    <font>
      <sz val="13"/>
      <color indexed="10"/>
      <name val="Times New Roman"/>
      <family val="2"/>
      <charset val="204"/>
    </font>
    <font>
      <sz val="9"/>
      <name val="Arial Cyr"/>
      <charset val="204"/>
    </font>
    <font>
      <sz val="13"/>
      <color indexed="17"/>
      <name val="Times New Roman"/>
      <family val="2"/>
      <charset val="204"/>
    </font>
    <font>
      <sz val="12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NTHarmonica"/>
      <charset val="204"/>
    </font>
    <font>
      <sz val="11"/>
      <name val="Times New Roman Cyr"/>
      <charset val="204"/>
    </font>
    <font>
      <sz val="10"/>
      <color theme="1"/>
      <name val="Arial Cyr"/>
      <family val="2"/>
      <charset val="204"/>
    </font>
    <font>
      <sz val="18"/>
      <color theme="3"/>
      <name val="Calibri Light"/>
      <family val="2"/>
      <charset val="204"/>
      <scheme val="major"/>
    </font>
    <font>
      <u/>
      <sz val="6"/>
      <color indexed="12"/>
      <name val="Arial"/>
      <family val="2"/>
      <charset val="204"/>
    </font>
    <font>
      <b/>
      <sz val="1"/>
      <color indexed="8"/>
      <name val="Courier"/>
      <family val="1"/>
      <charset val="204"/>
    </font>
    <font>
      <u/>
      <sz val="10"/>
      <color indexed="12"/>
      <name val="Times New Roman Cyr"/>
      <charset val="204"/>
    </font>
    <font>
      <u/>
      <sz val="9"/>
      <color indexed="32"/>
      <name val="Tahoma"/>
      <family val="2"/>
      <charset val="204"/>
    </font>
    <font>
      <sz val="10"/>
      <color indexed="8"/>
      <name val="Arial Cyr"/>
    </font>
    <font>
      <sz val="18"/>
      <color theme="1"/>
      <name val="Calibri"/>
      <family val="2"/>
      <charset val="204"/>
      <scheme val="minor"/>
    </font>
    <font>
      <b/>
      <u/>
      <sz val="9"/>
      <color rgb="FF0000FF"/>
      <name val="Tahoma"/>
      <family val="2"/>
      <charset val="204"/>
    </font>
    <font>
      <sz val="10"/>
      <name val="Book Antiqua"/>
      <family val="1"/>
      <charset val="204"/>
    </font>
    <font>
      <sz val="11"/>
      <name val="Calibri"/>
      <family val="2"/>
      <charset val="204"/>
    </font>
    <font>
      <b/>
      <i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theme="0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1"/>
      <color indexed="9"/>
      <name val="Calibri"/>
      <family val="2"/>
    </font>
    <font>
      <sz val="12"/>
      <name val="Arial"/>
      <family val="2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Tms Rmn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b/>
      <sz val="12"/>
      <name val="Times New Roman"/>
      <family val="1"/>
    </font>
    <font>
      <sz val="8"/>
      <color indexed="12"/>
      <name val="Times New Roman"/>
      <family val="1"/>
    </font>
    <font>
      <b/>
      <sz val="11"/>
      <name val="Arial Cyr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10"/>
      <color indexed="17"/>
      <name val="Times New Roman"/>
      <family val="1"/>
    </font>
    <font>
      <b/>
      <sz val="12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0"/>
      <color indexed="14"/>
      <name val="Arial"/>
      <family val="2"/>
    </font>
    <font>
      <sz val="12"/>
      <name val="Times New Roman"/>
      <family val="1"/>
    </font>
    <font>
      <sz val="11"/>
      <color indexed="17"/>
      <name val="Calibri"/>
      <family val="2"/>
    </font>
    <font>
      <sz val="7"/>
      <name val="Small Fonts"/>
      <family val="2"/>
      <charset val="204"/>
    </font>
    <font>
      <sz val="10"/>
      <name val="Times New Roman CE"/>
      <charset val="238"/>
    </font>
    <font>
      <sz val="11"/>
      <color indexed="8"/>
      <name val="Arial Cyr"/>
      <family val="2"/>
      <charset val="204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0"/>
      <name val="Times New Roman"/>
      <family val="1"/>
    </font>
    <font>
      <b/>
      <i/>
      <sz val="11"/>
      <color indexed="8"/>
      <name val="Arial"/>
      <family val="2"/>
    </font>
    <font>
      <b/>
      <i/>
      <sz val="8"/>
      <color indexed="18"/>
      <name val="Arial"/>
      <family val="2"/>
    </font>
    <font>
      <b/>
      <i/>
      <sz val="8"/>
      <color indexed="8"/>
      <name val="Arial"/>
      <family val="2"/>
    </font>
    <font>
      <b/>
      <sz val="7"/>
      <color indexed="8"/>
      <name val="Arial"/>
      <family val="2"/>
    </font>
    <font>
      <b/>
      <i/>
      <sz val="10"/>
      <color indexed="18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  <font>
      <b/>
      <i/>
      <sz val="7"/>
      <color indexed="8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6"/>
      <color indexed="18"/>
      <name val="Arial"/>
      <family val="2"/>
    </font>
    <font>
      <sz val="10"/>
      <name val="Tms Rmn"/>
    </font>
    <font>
      <sz val="12"/>
      <color indexed="62"/>
      <name val="Times New Roman"/>
      <family val="2"/>
      <charset val="204"/>
    </font>
    <font>
      <b/>
      <sz val="10"/>
      <color rgb="FF3F3F3F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0"/>
      <color rgb="FFFA7D00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sz val="10"/>
      <color indexed="8"/>
      <name val="Times New Roman"/>
      <family val="2"/>
      <charset val="204"/>
    </font>
    <font>
      <b/>
      <sz val="15"/>
      <color indexed="62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indexed="62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indexed="62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b/>
      <sz val="10"/>
      <color theme="0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sz val="10"/>
      <color rgb="FF9C6500"/>
      <name val="Times New Roman"/>
      <family val="2"/>
      <charset val="204"/>
    </font>
    <font>
      <sz val="12"/>
      <name val="Arial Cyr"/>
      <charset val="204"/>
    </font>
    <font>
      <sz val="10"/>
      <color indexed="8"/>
      <name val="Arial Cyr"/>
      <family val="2"/>
      <charset val="204"/>
    </font>
    <font>
      <sz val="11"/>
      <color indexed="8"/>
      <name val="Arial"/>
      <family val="2"/>
      <charset val="204"/>
    </font>
    <font>
      <sz val="13"/>
      <name val="Times New Roman"/>
      <family val="1"/>
      <charset val="204"/>
    </font>
    <font>
      <sz val="10"/>
      <color rgb="FF9C0006"/>
      <name val="Times New Roman"/>
      <family val="2"/>
      <charset val="204"/>
    </font>
    <font>
      <i/>
      <sz val="10"/>
      <color rgb="FF7F7F7F"/>
      <name val="Times New Roman"/>
      <family val="2"/>
      <charset val="204"/>
    </font>
    <font>
      <sz val="12"/>
      <name val="Times New Roman Cyr"/>
    </font>
    <font>
      <sz val="10"/>
      <color rgb="FFFA7D00"/>
      <name val="Times New Roman"/>
      <family val="2"/>
      <charset val="204"/>
    </font>
    <font>
      <sz val="10"/>
      <color rgb="FFFF0000"/>
      <name val="Times New Roman"/>
      <family val="2"/>
      <charset val="204"/>
    </font>
    <font>
      <sz val="10"/>
      <color rgb="FF006100"/>
      <name val="Times New Roman"/>
      <family val="2"/>
      <charset val="204"/>
    </font>
    <font>
      <sz val="12"/>
      <name val="Tahoma"/>
      <family val="2"/>
      <charset val="204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6"/>
      <name val="Tahoma"/>
      <family val="2"/>
      <charset val="204"/>
    </font>
    <font>
      <sz val="18"/>
      <name val="Tahoma"/>
      <family val="2"/>
      <charset val="204"/>
    </font>
    <font>
      <sz val="24"/>
      <name val="Tahoma"/>
      <family val="2"/>
      <charset val="204"/>
    </font>
    <font>
      <sz val="16"/>
      <color rgb="FFFF0000"/>
      <name val="Tahoma"/>
      <family val="2"/>
      <charset val="204"/>
    </font>
    <font>
      <b/>
      <sz val="11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sz val="24"/>
      <color indexed="8"/>
      <name val="Tahoma"/>
      <family val="2"/>
      <charset val="204"/>
    </font>
    <font>
      <sz val="26"/>
      <name val="Tahoma"/>
      <family val="2"/>
      <charset val="204"/>
    </font>
    <font>
      <sz val="26"/>
      <color indexed="8"/>
      <name val="Tahoma"/>
      <family val="2"/>
      <charset val="204"/>
    </font>
    <font>
      <sz val="28"/>
      <name val="Tahoma"/>
      <family val="2"/>
      <charset val="204"/>
    </font>
    <font>
      <sz val="28"/>
      <color indexed="8"/>
      <name val="Tahoma"/>
      <family val="2"/>
      <charset val="204"/>
    </font>
    <font>
      <sz val="15"/>
      <name val="Tahoma"/>
      <family val="2"/>
      <charset val="204"/>
    </font>
    <font>
      <sz val="14"/>
      <name val="Tahoma"/>
      <family val="2"/>
      <charset val="204"/>
    </font>
    <font>
      <b/>
      <sz val="24"/>
      <name val="Tahoma"/>
      <family val="2"/>
      <charset val="204"/>
    </font>
  </fonts>
  <fills count="1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22"/>
      </patternFill>
    </fill>
    <fill>
      <patternFill patternType="solid">
        <fgColor rgb="FFA5A5A5"/>
      </patternFill>
    </fill>
    <fill>
      <patternFill patternType="solid">
        <fgColor indexed="55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lightDown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fgColor indexed="8"/>
        <bgColor indexed="11"/>
      </patternFill>
    </fill>
    <fill>
      <patternFill patternType="lightGray"/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indexed="55"/>
      </patternFill>
    </fill>
    <fill>
      <patternFill patternType="solid">
        <fgColor indexed="41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62"/>
        <bgColor indexed="56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33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5"/>
      </patternFill>
    </fill>
    <fill>
      <patternFill patternType="lightGray">
        <fgColor indexed="15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26"/>
        <bgColor indexed="9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5"/>
        <bgColor indexed="23"/>
      </patternFill>
    </fill>
    <fill>
      <patternFill patternType="solid">
        <fgColor indexed="23"/>
      </patternFill>
    </fill>
    <fill>
      <patternFill patternType="solid">
        <fgColor indexed="35"/>
        <bgColor indexed="55"/>
      </patternFill>
    </fill>
    <fill>
      <patternFill patternType="solid">
        <fgColor indexed="35"/>
        <bgColor indexed="22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4"/>
        <bgColor indexed="23"/>
      </patternFill>
    </fill>
    <fill>
      <patternFill patternType="solid">
        <fgColor indexed="9"/>
        <bgColor indexed="26"/>
      </patternFill>
    </fill>
  </fills>
  <borders count="6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2236">
    <xf numFmtId="0" fontId="0" fillId="0" borderId="0"/>
    <xf numFmtId="0" fontId="25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2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25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25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2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25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4" fillId="7" borderId="0"/>
    <xf numFmtId="0" fontId="25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25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4" fillId="9" borderId="0"/>
    <xf numFmtId="0" fontId="25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4" fillId="10" borderId="0"/>
    <xf numFmtId="0" fontId="25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4" fillId="5" borderId="0"/>
    <xf numFmtId="0" fontId="25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4" fillId="8" borderId="0"/>
    <xf numFmtId="0" fontId="25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4" fillId="11" borderId="0"/>
    <xf numFmtId="0" fontId="26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5" fillId="12" borderId="0"/>
    <xf numFmtId="0" fontId="26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26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26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26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26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5" fillId="15" borderId="0"/>
    <xf numFmtId="0" fontId="26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5" fillId="16" borderId="0"/>
    <xf numFmtId="0" fontId="26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5" fillId="17" borderId="0"/>
    <xf numFmtId="0" fontId="26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5" fillId="18" borderId="0"/>
    <xf numFmtId="0" fontId="26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5" fillId="13" borderId="0"/>
    <xf numFmtId="0" fontId="26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5" fillId="14" borderId="0"/>
    <xf numFmtId="0" fontId="26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5" fillId="19" borderId="0"/>
    <xf numFmtId="0" fontId="27" fillId="20" borderId="1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6" fillId="7" borderId="2"/>
    <xf numFmtId="0" fontId="28" fillId="21" borderId="3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7" fillId="22" borderId="4"/>
    <xf numFmtId="0" fontId="29" fillId="21" borderId="1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8" fillId="22" borderId="2"/>
    <xf numFmtId="0" fontId="30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9" fillId="0" borderId="5"/>
    <xf numFmtId="0" fontId="31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32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11" fillId="0" borderId="7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12" fillId="0" borderId="8"/>
    <xf numFmtId="0" fontId="34" fillId="23" borderId="9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13" fillId="24" borderId="1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25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15" fillId="26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27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16" fillId="3" borderId="0"/>
    <xf numFmtId="0" fontId="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" fillId="28" borderId="11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22" fillId="29" borderId="12"/>
    <xf numFmtId="0" fontId="39" fillId="0" borderId="13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18" fillId="0" borderId="14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2" fillId="0" borderId="0"/>
    <xf numFmtId="0" fontId="41" fillId="30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167" fontId="1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0" fontId="50" fillId="0" borderId="0"/>
    <xf numFmtId="173" fontId="50" fillId="0" borderId="0"/>
    <xf numFmtId="0" fontId="51" fillId="0" borderId="0"/>
    <xf numFmtId="0" fontId="52" fillId="0" borderId="0"/>
    <xf numFmtId="174" fontId="53" fillId="0" borderId="0">
      <alignment vertical="top"/>
    </xf>
    <xf numFmtId="174" fontId="54" fillId="0" borderId="0">
      <alignment vertical="top"/>
    </xf>
    <xf numFmtId="175" fontId="54" fillId="31" borderId="0">
      <alignment vertical="top"/>
    </xf>
    <xf numFmtId="175" fontId="54" fillId="31" borderId="0">
      <alignment vertical="top"/>
    </xf>
    <xf numFmtId="175" fontId="54" fillId="31" borderId="0">
      <alignment vertical="top"/>
    </xf>
    <xf numFmtId="175" fontId="54" fillId="31" borderId="0">
      <alignment vertical="top"/>
    </xf>
    <xf numFmtId="174" fontId="54" fillId="32" borderId="0">
      <alignment vertical="top"/>
    </xf>
    <xf numFmtId="174" fontId="54" fillId="32" borderId="0">
      <alignment vertical="top"/>
    </xf>
    <xf numFmtId="174" fontId="54" fillId="32" borderId="0">
      <alignment vertical="top"/>
    </xf>
    <xf numFmtId="174" fontId="54" fillId="32" borderId="0">
      <alignment vertical="top"/>
    </xf>
    <xf numFmtId="0" fontId="43" fillId="0" borderId="0"/>
    <xf numFmtId="40" fontId="55" fillId="0" borderId="0" applyFont="0" applyFill="0" applyBorder="0" applyAlignment="0" applyProtection="0"/>
    <xf numFmtId="0" fontId="56" fillId="0" borderId="0"/>
    <xf numFmtId="0" fontId="52" fillId="0" borderId="0"/>
    <xf numFmtId="0" fontId="52" fillId="0" borderId="0"/>
    <xf numFmtId="0" fontId="51" fillId="0" borderId="0"/>
    <xf numFmtId="0" fontId="43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0" fontId="57" fillId="34" borderId="2" applyNumberFormat="0">
      <alignment readingOrder="1"/>
      <protection locked="0"/>
    </xf>
    <xf numFmtId="0" fontId="50" fillId="0" borderId="0"/>
    <xf numFmtId="0" fontId="50" fillId="0" borderId="0"/>
    <xf numFmtId="0" fontId="50" fillId="0" borderId="0"/>
    <xf numFmtId="0" fontId="58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173" fontId="51" fillId="0" borderId="0"/>
    <xf numFmtId="0" fontId="51" fillId="0" borderId="0"/>
    <xf numFmtId="173" fontId="51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3" fontId="51" fillId="0" borderId="0"/>
    <xf numFmtId="0" fontId="23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3" fontId="5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0" fillId="0" borderId="0"/>
    <xf numFmtId="0" fontId="50" fillId="0" borderId="0"/>
    <xf numFmtId="0" fontId="50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9" fillId="0" borderId="0"/>
    <xf numFmtId="0" fontId="50" fillId="0" borderId="0"/>
    <xf numFmtId="0" fontId="51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73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3" fontId="50" fillId="0" borderId="0"/>
    <xf numFmtId="0" fontId="50" fillId="0" borderId="0"/>
    <xf numFmtId="0" fontId="50" fillId="0" borderId="0"/>
    <xf numFmtId="0" fontId="50" fillId="0" borderId="0"/>
    <xf numFmtId="0" fontId="59" fillId="0" borderId="0"/>
    <xf numFmtId="0" fontId="51" fillId="0" borderId="0"/>
    <xf numFmtId="173" fontId="51" fillId="0" borderId="0"/>
    <xf numFmtId="177" fontId="59" fillId="0" borderId="0" applyFont="0" applyFill="0" applyBorder="0" applyAlignment="0" applyProtection="0"/>
    <xf numFmtId="0" fontId="60" fillId="0" borderId="21">
      <protection locked="0"/>
    </xf>
    <xf numFmtId="178" fontId="61" fillId="0" borderId="0">
      <protection locked="0"/>
    </xf>
    <xf numFmtId="179" fontId="61" fillId="0" borderId="0">
      <protection locked="0"/>
    </xf>
    <xf numFmtId="166" fontId="60" fillId="0" borderId="0">
      <protection locked="0"/>
    </xf>
    <xf numFmtId="166" fontId="60" fillId="0" borderId="0">
      <protection locked="0"/>
    </xf>
    <xf numFmtId="166" fontId="60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180" fontId="61" fillId="0" borderId="21">
      <protection locked="0"/>
    </xf>
    <xf numFmtId="181" fontId="59" fillId="0" borderId="0">
      <alignment horizontal="center"/>
    </xf>
    <xf numFmtId="181" fontId="59" fillId="0" borderId="0">
      <alignment horizontal="center"/>
    </xf>
    <xf numFmtId="181" fontId="59" fillId="0" borderId="0">
      <alignment horizontal="center"/>
    </xf>
    <xf numFmtId="181" fontId="59" fillId="0" borderId="0">
      <alignment horizontal="center"/>
    </xf>
    <xf numFmtId="0" fontId="63" fillId="35" borderId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22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22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7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4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9" borderId="0" applyNumberFormat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36" borderId="2" applyNumberFormat="0" applyAlignment="0"/>
    <xf numFmtId="0" fontId="23" fillId="0" borderId="0"/>
    <xf numFmtId="182" fontId="58" fillId="0" borderId="22">
      <protection locked="0"/>
    </xf>
    <xf numFmtId="183" fontId="59" fillId="0" borderId="0" applyFont="0" applyFill="0" applyBorder="0" applyAlignment="0" applyProtection="0"/>
    <xf numFmtId="184" fontId="59" fillId="0" borderId="0" applyFont="0" applyFill="0" applyBorder="0" applyAlignment="0" applyProtection="0"/>
    <xf numFmtId="0" fontId="70" fillId="3" borderId="0" applyNumberFormat="0" applyBorder="0" applyAlignment="0" applyProtection="0"/>
    <xf numFmtId="10" fontId="71" fillId="0" borderId="0" applyNumberFormat="0" applyFill="0" applyBorder="0" applyAlignment="0"/>
    <xf numFmtId="0" fontId="73" fillId="22" borderId="2" applyNumberFormat="0" applyAlignment="0" applyProtection="0"/>
    <xf numFmtId="0" fontId="44" fillId="0" borderId="2" applyNumberFormat="0" applyAlignment="0">
      <protection locked="0"/>
    </xf>
    <xf numFmtId="0" fontId="44" fillId="0" borderId="2" applyNumberFormat="0" applyAlignment="0">
      <protection locked="0"/>
    </xf>
    <xf numFmtId="0" fontId="44" fillId="0" borderId="2" applyNumberFormat="0" applyAlignment="0">
      <protection locked="0"/>
    </xf>
    <xf numFmtId="0" fontId="44" fillId="0" borderId="2" applyNumberFormat="0" applyAlignment="0">
      <protection locked="0"/>
    </xf>
    <xf numFmtId="0" fontId="74" fillId="24" borderId="10" applyNumberFormat="0" applyAlignment="0" applyProtection="0"/>
    <xf numFmtId="0" fontId="75" fillId="0" borderId="15">
      <alignment horizontal="left" vertical="center"/>
    </xf>
    <xf numFmtId="165" fontId="52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0" fontId="76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0" fontId="76" fillId="0" borderId="0" applyFont="0" applyFill="0" applyBorder="0" applyAlignment="0" applyProtection="0"/>
    <xf numFmtId="167" fontId="52" fillId="0" borderId="0" applyFont="0" applyFill="0" applyBorder="0" applyAlignment="0" applyProtection="0"/>
    <xf numFmtId="3" fontId="77" fillId="0" borderId="0" applyFont="0" applyFill="0" applyBorder="0" applyAlignment="0" applyProtection="0"/>
    <xf numFmtId="182" fontId="78" fillId="37" borderId="22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0" fontId="76" fillId="0" borderId="0" applyFont="0" applyFill="0" applyBorder="0" applyAlignment="0" applyProtection="0">
      <alignment horizontal="right"/>
    </xf>
    <xf numFmtId="0" fontId="76" fillId="0" borderId="0" applyFont="0" applyFill="0" applyBorder="0" applyAlignment="0" applyProtection="0">
      <alignment horizontal="right"/>
    </xf>
    <xf numFmtId="166" fontId="52" fillId="0" borderId="0" applyFont="0" applyFill="0" applyBorder="0" applyAlignment="0" applyProtection="0"/>
    <xf numFmtId="186" fontId="77" fillId="0" borderId="0" applyFont="0" applyFill="0" applyBorder="0" applyAlignment="0" applyProtection="0"/>
    <xf numFmtId="187" fontId="49" fillId="33" borderId="0">
      <protection locked="0"/>
    </xf>
    <xf numFmtId="0" fontId="76" fillId="0" borderId="0" applyFill="0" applyBorder="0" applyProtection="0">
      <alignment vertical="center"/>
    </xf>
    <xf numFmtId="171" fontId="49" fillId="33" borderId="0">
      <protection locked="0"/>
    </xf>
    <xf numFmtId="188" fontId="49" fillId="33" borderId="0">
      <protection locked="0"/>
    </xf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14" fontId="79" fillId="0" borderId="0">
      <alignment vertical="top"/>
    </xf>
    <xf numFmtId="0" fontId="44" fillId="38" borderId="2" applyAlignment="0">
      <alignment horizontal="left" vertical="center"/>
    </xf>
    <xf numFmtId="0" fontId="44" fillId="38" borderId="2" applyAlignment="0">
      <alignment horizontal="left" vertical="center"/>
    </xf>
    <xf numFmtId="189" fontId="59" fillId="0" borderId="0" applyFont="0" applyFill="0" applyBorder="0" applyAlignment="0" applyProtection="0"/>
    <xf numFmtId="190" fontId="59" fillId="0" borderId="0" applyFont="0" applyFill="0" applyBorder="0" applyAlignment="0" applyProtection="0"/>
    <xf numFmtId="0" fontId="76" fillId="0" borderId="23" applyNumberFormat="0" applyFont="0" applyFill="0" applyAlignment="0" applyProtection="0"/>
    <xf numFmtId="0" fontId="80" fillId="0" borderId="0" applyNumberFormat="0" applyFill="0" applyBorder="0" applyAlignment="0" applyProtection="0"/>
    <xf numFmtId="38" fontId="81" fillId="0" borderId="0">
      <alignment vertical="top"/>
    </xf>
    <xf numFmtId="38" fontId="81" fillId="0" borderId="0">
      <alignment vertical="top"/>
    </xf>
    <xf numFmtId="38" fontId="81" fillId="0" borderId="0">
      <alignment vertical="top"/>
    </xf>
    <xf numFmtId="173" fontId="47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37" fontId="52" fillId="0" borderId="0"/>
    <xf numFmtId="0" fontId="64" fillId="0" borderId="0"/>
    <xf numFmtId="0" fontId="82" fillId="0" borderId="0"/>
    <xf numFmtId="0" fontId="83" fillId="0" borderId="0"/>
    <xf numFmtId="0" fontId="84" fillId="0" borderId="0" applyNumberFormat="0" applyFill="0" applyBorder="0" applyAlignment="0" applyProtection="0"/>
    <xf numFmtId="172" fontId="85" fillId="0" borderId="0" applyFill="0" applyBorder="0" applyAlignment="0" applyProtection="0"/>
    <xf numFmtId="172" fontId="53" fillId="0" borderId="0" applyFill="0" applyBorder="0" applyAlignment="0" applyProtection="0"/>
    <xf numFmtId="172" fontId="86" fillId="0" borderId="0" applyFill="0" applyBorder="0" applyAlignment="0" applyProtection="0"/>
    <xf numFmtId="172" fontId="87" fillId="0" borderId="0" applyFill="0" applyBorder="0" applyAlignment="0" applyProtection="0"/>
    <xf numFmtId="172" fontId="88" fillId="0" borderId="0" applyFill="0" applyBorder="0" applyAlignment="0" applyProtection="0"/>
    <xf numFmtId="172" fontId="89" fillId="0" borderId="0" applyFill="0" applyBorder="0" applyAlignment="0" applyProtection="0"/>
    <xf numFmtId="172" fontId="90" fillId="0" borderId="0" applyFill="0" applyBorder="0" applyAlignment="0" applyProtection="0"/>
    <xf numFmtId="2" fontId="77" fillId="0" borderId="0" applyFont="0" applyFill="0" applyBorder="0" applyAlignment="0" applyProtection="0"/>
    <xf numFmtId="0" fontId="91" fillId="0" borderId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Fill="0" applyBorder="0" applyProtection="0">
      <alignment horizontal="left"/>
    </xf>
    <xf numFmtId="0" fontId="44" fillId="4" borderId="2" applyNumberFormat="0" applyAlignment="0"/>
    <xf numFmtId="0" fontId="44" fillId="4" borderId="2" applyNumberFormat="0" applyAlignment="0"/>
    <xf numFmtId="0" fontId="94" fillId="4" borderId="0" applyNumberFormat="0" applyBorder="0" applyAlignment="0" applyProtection="0"/>
    <xf numFmtId="174" fontId="95" fillId="32" borderId="15" applyNumberFormat="0" applyFont="0" applyBorder="0" applyAlignment="0" applyProtection="0"/>
    <xf numFmtId="0" fontId="76" fillId="0" borderId="0" applyFont="0" applyFill="0" applyBorder="0" applyAlignment="0" applyProtection="0">
      <alignment horizontal="right"/>
    </xf>
    <xf numFmtId="191" fontId="96" fillId="32" borderId="0" applyNumberFormat="0" applyFont="0" applyAlignment="0"/>
    <xf numFmtId="0" fontId="97" fillId="0" borderId="24" applyNumberFormat="0" applyBorder="0">
      <alignment horizontal="centerContinuous"/>
    </xf>
    <xf numFmtId="0" fontId="98" fillId="0" borderId="0" applyProtection="0">
      <alignment horizontal="right"/>
    </xf>
    <xf numFmtId="0" fontId="44" fillId="22" borderId="2" applyNumberFormat="0" applyAlignment="0"/>
    <xf numFmtId="0" fontId="44" fillId="22" borderId="2" applyNumberFormat="0" applyAlignment="0"/>
    <xf numFmtId="0" fontId="99" fillId="0" borderId="0">
      <alignment horizontal="center"/>
    </xf>
    <xf numFmtId="0" fontId="99" fillId="39" borderId="0">
      <alignment horizontal="center"/>
    </xf>
    <xf numFmtId="0" fontId="100" fillId="0" borderId="0">
      <alignment vertical="top"/>
    </xf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7" applyNumberFormat="0" applyFill="0" applyAlignment="0" applyProtection="0"/>
    <xf numFmtId="0" fontId="103" fillId="0" borderId="0" applyNumberFormat="0" applyFill="0" applyBorder="0" applyAlignment="0" applyProtection="0"/>
    <xf numFmtId="38" fontId="104" fillId="0" borderId="0">
      <alignment vertical="top"/>
    </xf>
    <xf numFmtId="38" fontId="104" fillId="0" borderId="0">
      <alignment vertical="top"/>
    </xf>
    <xf numFmtId="38" fontId="104" fillId="0" borderId="0">
      <alignment vertical="top"/>
    </xf>
    <xf numFmtId="0" fontId="105" fillId="40" borderId="0"/>
    <xf numFmtId="0" fontId="106" fillId="41" borderId="0"/>
    <xf numFmtId="0" fontId="47" fillId="0" borderId="0"/>
    <xf numFmtId="0" fontId="107" fillId="0" borderId="0" applyNumberFormat="0" applyFill="0" applyBorder="0" applyAlignment="0" applyProtection="0">
      <alignment vertical="top"/>
      <protection locked="0"/>
    </xf>
    <xf numFmtId="0" fontId="59" fillId="0" borderId="0"/>
    <xf numFmtId="182" fontId="108" fillId="0" borderId="0"/>
    <xf numFmtId="0" fontId="52" fillId="0" borderId="0"/>
    <xf numFmtId="0" fontId="109" fillId="0" borderId="0" applyNumberFormat="0" applyFill="0" applyBorder="0" applyAlignment="0" applyProtection="0">
      <alignment vertical="top"/>
      <protection locked="0"/>
    </xf>
    <xf numFmtId="192" fontId="110" fillId="0" borderId="15">
      <alignment horizontal="center" vertical="center" wrapText="1"/>
    </xf>
    <xf numFmtId="0" fontId="111" fillId="7" borderId="2" applyNumberFormat="0" applyAlignment="0" applyProtection="0"/>
    <xf numFmtId="0" fontId="112" fillId="0" borderId="0" applyFill="0" applyBorder="0" applyProtection="0">
      <alignment vertical="center"/>
    </xf>
    <xf numFmtId="0" fontId="112" fillId="0" borderId="0" applyFill="0" applyBorder="0" applyProtection="0">
      <alignment vertical="center"/>
    </xf>
    <xf numFmtId="0" fontId="112" fillId="0" borderId="0" applyFill="0" applyBorder="0" applyProtection="0">
      <alignment vertical="center"/>
    </xf>
    <xf numFmtId="0" fontId="112" fillId="0" borderId="0" applyFill="0" applyBorder="0" applyProtection="0">
      <alignment vertical="center"/>
    </xf>
    <xf numFmtId="38" fontId="54" fillId="0" borderId="0">
      <alignment vertical="top"/>
    </xf>
    <xf numFmtId="38" fontId="54" fillId="31" borderId="0">
      <alignment vertical="top"/>
    </xf>
    <xf numFmtId="38" fontId="54" fillId="31" borderId="0">
      <alignment vertical="top"/>
    </xf>
    <xf numFmtId="38" fontId="54" fillId="31" borderId="0">
      <alignment vertical="top"/>
    </xf>
    <xf numFmtId="38" fontId="54" fillId="0" borderId="0">
      <alignment vertical="top"/>
    </xf>
    <xf numFmtId="193" fontId="54" fillId="32" borderId="0">
      <alignment vertical="top"/>
    </xf>
    <xf numFmtId="38" fontId="54" fillId="0" borderId="0">
      <alignment vertical="top"/>
    </xf>
    <xf numFmtId="0" fontId="113" fillId="0" borderId="14" applyNumberFormat="0" applyFill="0" applyAlignment="0" applyProtection="0"/>
    <xf numFmtId="194" fontId="114" fillId="0" borderId="15">
      <alignment horizontal="right"/>
      <protection locked="0"/>
    </xf>
    <xf numFmtId="0" fontId="76" fillId="0" borderId="0" applyFont="0" applyFill="0" applyBorder="0" applyAlignment="0" applyProtection="0">
      <alignment horizontal="right"/>
    </xf>
    <xf numFmtId="0" fontId="76" fillId="0" borderId="0" applyFill="0" applyBorder="0" applyProtection="0">
      <alignment vertical="center"/>
    </xf>
    <xf numFmtId="0" fontId="76" fillId="0" borderId="0" applyFont="0" applyFill="0" applyBorder="0" applyAlignment="0" applyProtection="0">
      <alignment horizontal="right"/>
    </xf>
    <xf numFmtId="3" fontId="59" fillId="0" borderId="25" applyFont="0" applyBorder="0">
      <alignment horizontal="center" vertical="center"/>
    </xf>
    <xf numFmtId="0" fontId="115" fillId="26" borderId="0" applyNumberFormat="0" applyBorder="0" applyAlignment="0" applyProtection="0"/>
    <xf numFmtId="0" fontId="63" fillId="0" borderId="17"/>
    <xf numFmtId="0" fontId="116" fillId="0" borderId="0" applyNumberFormat="0" applyFill="0" applyBorder="0" applyAlignment="0" applyProtection="0"/>
    <xf numFmtId="195" fontId="59" fillId="0" borderId="0"/>
    <xf numFmtId="0" fontId="116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>
      <alignment horizontal="right"/>
    </xf>
    <xf numFmtId="0" fontId="59" fillId="0" borderId="0"/>
    <xf numFmtId="0" fontId="118" fillId="0" borderId="0"/>
    <xf numFmtId="0" fontId="76" fillId="0" borderId="0" applyFill="0" applyBorder="0" applyProtection="0">
      <alignment vertical="center"/>
    </xf>
    <xf numFmtId="0" fontId="119" fillId="0" borderId="0"/>
    <xf numFmtId="0" fontId="52" fillId="0" borderId="0"/>
    <xf numFmtId="0" fontId="50" fillId="0" borderId="0"/>
    <xf numFmtId="0" fontId="4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196" fontId="59" fillId="0" borderId="0" applyFont="0" applyAlignment="0">
      <alignment horizontal="center"/>
    </xf>
    <xf numFmtId="197" fontId="59" fillId="0" borderId="0" applyFont="0" applyFill="0" applyBorder="0" applyAlignment="0" applyProtection="0"/>
    <xf numFmtId="198" fontId="59" fillId="0" borderId="0" applyFont="0" applyFill="0" applyBorder="0" applyAlignment="0" applyProtection="0"/>
    <xf numFmtId="0" fontId="95" fillId="0" borderId="0"/>
    <xf numFmtId="199" fontId="95" fillId="0" borderId="0" applyFont="0" applyFill="0" applyBorder="0" applyAlignment="0" applyProtection="0"/>
    <xf numFmtId="200" fontId="95" fillId="0" borderId="0" applyFont="0" applyFill="0" applyBorder="0" applyAlignment="0" applyProtection="0"/>
    <xf numFmtId="0" fontId="120" fillId="22" borderId="4" applyNumberFormat="0" applyAlignment="0" applyProtection="0"/>
    <xf numFmtId="1" fontId="121" fillId="0" borderId="0" applyProtection="0">
      <alignment horizontal="right" vertical="center"/>
    </xf>
    <xf numFmtId="49" fontId="122" fillId="0" borderId="26" applyFill="0" applyProtection="0">
      <alignment vertical="center"/>
    </xf>
    <xf numFmtId="9" fontId="52" fillId="0" borderId="0" applyFont="0" applyFill="0" applyBorder="0" applyAlignment="0" applyProtection="0"/>
    <xf numFmtId="0" fontId="76" fillId="0" borderId="0" applyFill="0" applyBorder="0" applyProtection="0">
      <alignment vertical="center"/>
    </xf>
    <xf numFmtId="37" fontId="123" fillId="33" borderId="27"/>
    <xf numFmtId="37" fontId="123" fillId="33" borderId="27"/>
    <xf numFmtId="0" fontId="124" fillId="0" borderId="0" applyNumberFormat="0">
      <alignment horizontal="left"/>
    </xf>
    <xf numFmtId="201" fontId="125" fillId="0" borderId="28" applyBorder="0">
      <alignment horizontal="right"/>
      <protection locked="0"/>
    </xf>
    <xf numFmtId="49" fontId="126" fillId="0" borderId="15" applyNumberFormat="0">
      <alignment horizontal="left" vertical="center"/>
    </xf>
    <xf numFmtId="0" fontId="127" fillId="0" borderId="29">
      <alignment vertical="center"/>
    </xf>
    <xf numFmtId="4" fontId="128" fillId="33" borderId="4" applyNumberFormat="0" applyProtection="0">
      <alignment vertical="center"/>
    </xf>
    <xf numFmtId="4" fontId="129" fillId="33" borderId="4" applyNumberFormat="0" applyProtection="0">
      <alignment vertical="center"/>
    </xf>
    <xf numFmtId="4" fontId="128" fillId="33" borderId="4" applyNumberFormat="0" applyProtection="0">
      <alignment horizontal="left" vertical="center" indent="1"/>
    </xf>
    <xf numFmtId="4" fontId="128" fillId="33" borderId="4" applyNumberFormat="0" applyProtection="0">
      <alignment horizontal="left" vertical="center" indent="1"/>
    </xf>
    <xf numFmtId="0" fontId="52" fillId="34" borderId="4" applyNumberFormat="0" applyProtection="0">
      <alignment horizontal="left" vertical="center" indent="1"/>
    </xf>
    <xf numFmtId="4" fontId="128" fillId="42" borderId="4" applyNumberFormat="0" applyProtection="0">
      <alignment horizontal="right" vertical="center"/>
    </xf>
    <xf numFmtId="4" fontId="128" fillId="43" borderId="4" applyNumberFormat="0" applyProtection="0">
      <alignment horizontal="right" vertical="center"/>
    </xf>
    <xf numFmtId="4" fontId="128" fillId="44" borderId="4" applyNumberFormat="0" applyProtection="0">
      <alignment horizontal="right" vertical="center"/>
    </xf>
    <xf numFmtId="4" fontId="128" fillId="45" borderId="4" applyNumberFormat="0" applyProtection="0">
      <alignment horizontal="right" vertical="center"/>
    </xf>
    <xf numFmtId="4" fontId="128" fillId="46" borderId="4" applyNumberFormat="0" applyProtection="0">
      <alignment horizontal="right" vertical="center"/>
    </xf>
    <xf numFmtId="4" fontId="128" fillId="47" borderId="4" applyNumberFormat="0" applyProtection="0">
      <alignment horizontal="right" vertical="center"/>
    </xf>
    <xf numFmtId="4" fontId="128" fillId="48" borderId="4" applyNumberFormat="0" applyProtection="0">
      <alignment horizontal="right" vertical="center"/>
    </xf>
    <xf numFmtId="4" fontId="128" fillId="49" borderId="4" applyNumberFormat="0" applyProtection="0">
      <alignment horizontal="right" vertical="center"/>
    </xf>
    <xf numFmtId="4" fontId="128" fillId="50" borderId="4" applyNumberFormat="0" applyProtection="0">
      <alignment horizontal="right" vertical="center"/>
    </xf>
    <xf numFmtId="4" fontId="130" fillId="51" borderId="4" applyNumberFormat="0" applyProtection="0">
      <alignment horizontal="left" vertical="center" indent="1"/>
    </xf>
    <xf numFmtId="4" fontId="128" fillId="52" borderId="30" applyNumberFormat="0" applyProtection="0">
      <alignment horizontal="left" vertical="center" indent="1"/>
    </xf>
    <xf numFmtId="4" fontId="131" fillId="53" borderId="0" applyNumberFormat="0" applyProtection="0">
      <alignment horizontal="left" vertical="center" indent="1"/>
    </xf>
    <xf numFmtId="0" fontId="52" fillId="34" borderId="4" applyNumberFormat="0" applyProtection="0">
      <alignment horizontal="left" vertical="center" indent="1"/>
    </xf>
    <xf numFmtId="4" fontId="43" fillId="52" borderId="4" applyNumberFormat="0" applyProtection="0">
      <alignment horizontal="left" vertical="center" indent="1"/>
    </xf>
    <xf numFmtId="4" fontId="43" fillId="54" borderId="4" applyNumberFormat="0" applyProtection="0">
      <alignment horizontal="left" vertical="center" indent="1"/>
    </xf>
    <xf numFmtId="0" fontId="52" fillId="54" borderId="4" applyNumberFormat="0" applyProtection="0">
      <alignment horizontal="left" vertical="center" indent="1"/>
    </xf>
    <xf numFmtId="0" fontId="52" fillId="54" borderId="4" applyNumberFormat="0" applyProtection="0">
      <alignment horizontal="left" vertical="center" indent="1"/>
    </xf>
    <xf numFmtId="0" fontId="52" fillId="55" borderId="4" applyNumberFormat="0" applyProtection="0">
      <alignment horizontal="left" vertical="center" indent="1"/>
    </xf>
    <xf numFmtId="0" fontId="52" fillId="55" borderId="4" applyNumberFormat="0" applyProtection="0">
      <alignment horizontal="left" vertical="center" indent="1"/>
    </xf>
    <xf numFmtId="0" fontId="52" fillId="31" borderId="4" applyNumberFormat="0" applyProtection="0">
      <alignment horizontal="left" vertical="center" indent="1"/>
    </xf>
    <xf numFmtId="0" fontId="52" fillId="31" borderId="4" applyNumberFormat="0" applyProtection="0">
      <alignment horizontal="left" vertical="center" indent="1"/>
    </xf>
    <xf numFmtId="0" fontId="52" fillId="34" borderId="4" applyNumberFormat="0" applyProtection="0">
      <alignment horizontal="left" vertical="center" indent="1"/>
    </xf>
    <xf numFmtId="0" fontId="52" fillId="34" borderId="4" applyNumberFormat="0" applyProtection="0">
      <alignment horizontal="left" vertical="center" indent="1"/>
    </xf>
    <xf numFmtId="0" fontId="59" fillId="0" borderId="0"/>
    <xf numFmtId="4" fontId="128" fillId="56" borderId="4" applyNumberFormat="0" applyProtection="0">
      <alignment vertical="center"/>
    </xf>
    <xf numFmtId="4" fontId="129" fillId="56" borderId="4" applyNumberFormat="0" applyProtection="0">
      <alignment vertical="center"/>
    </xf>
    <xf numFmtId="4" fontId="128" fillId="56" borderId="4" applyNumberFormat="0" applyProtection="0">
      <alignment horizontal="left" vertical="center" indent="1"/>
    </xf>
    <xf numFmtId="4" fontId="128" fillId="56" borderId="4" applyNumberFormat="0" applyProtection="0">
      <alignment horizontal="left" vertical="center" indent="1"/>
    </xf>
    <xf numFmtId="4" fontId="128" fillId="52" borderId="4" applyNumberFormat="0" applyProtection="0">
      <alignment horizontal="right" vertical="center"/>
    </xf>
    <xf numFmtId="4" fontId="129" fillId="52" borderId="4" applyNumberFormat="0" applyProtection="0">
      <alignment horizontal="right" vertical="center"/>
    </xf>
    <xf numFmtId="0" fontId="52" fillId="34" borderId="4" applyNumberFormat="0" applyProtection="0">
      <alignment horizontal="left" vertical="center" indent="1"/>
    </xf>
    <xf numFmtId="0" fontId="52" fillId="34" borderId="4" applyNumberFormat="0" applyProtection="0">
      <alignment horizontal="left" vertical="center" indent="1"/>
    </xf>
    <xf numFmtId="0" fontId="132" fillId="0" borderId="0"/>
    <xf numFmtId="4" fontId="133" fillId="52" borderId="4" applyNumberFormat="0" applyProtection="0">
      <alignment horizontal="right" vertical="center"/>
    </xf>
    <xf numFmtId="0" fontId="134" fillId="0" borderId="0">
      <alignment horizontal="left" vertical="center" wrapText="1"/>
    </xf>
    <xf numFmtId="202" fontId="135" fillId="0" borderId="15">
      <alignment horizontal="left" vertical="center"/>
      <protection locked="0"/>
    </xf>
    <xf numFmtId="0" fontId="52" fillId="0" borderId="0"/>
    <xf numFmtId="0" fontId="50" fillId="0" borderId="0"/>
    <xf numFmtId="2" fontId="136" fillId="57" borderId="31" applyProtection="0"/>
    <xf numFmtId="2" fontId="136" fillId="57" borderId="31" applyProtection="0"/>
    <xf numFmtId="2" fontId="137" fillId="0" borderId="0" applyFill="0" applyBorder="0" applyProtection="0"/>
    <xf numFmtId="2" fontId="57" fillId="0" borderId="0" applyFill="0" applyBorder="0" applyProtection="0"/>
    <xf numFmtId="2" fontId="57" fillId="58" borderId="31" applyProtection="0"/>
    <xf numFmtId="2" fontId="57" fillId="59" borderId="31" applyProtection="0"/>
    <xf numFmtId="2" fontId="57" fillId="60" borderId="31" applyProtection="0"/>
    <xf numFmtId="2" fontId="57" fillId="60" borderId="31" applyProtection="0">
      <alignment horizontal="center"/>
    </xf>
    <xf numFmtId="2" fontId="57" fillId="59" borderId="31" applyProtection="0">
      <alignment horizontal="center"/>
    </xf>
    <xf numFmtId="0" fontId="138" fillId="0" borderId="0" applyBorder="0" applyProtection="0">
      <alignment vertical="center"/>
    </xf>
    <xf numFmtId="0" fontId="138" fillId="0" borderId="26" applyBorder="0" applyProtection="0">
      <alignment horizontal="right" vertical="center"/>
    </xf>
    <xf numFmtId="0" fontId="139" fillId="61" borderId="0" applyBorder="0" applyProtection="0">
      <alignment horizontal="centerContinuous" vertical="center"/>
    </xf>
    <xf numFmtId="0" fontId="139" fillId="62" borderId="26" applyBorder="0" applyProtection="0">
      <alignment horizontal="centerContinuous" vertical="center"/>
    </xf>
    <xf numFmtId="0" fontId="140" fillId="0" borderId="0"/>
    <xf numFmtId="38" fontId="141" fillId="63" borderId="0">
      <alignment horizontal="right" vertical="top"/>
    </xf>
    <xf numFmtId="38" fontId="141" fillId="63" borderId="0">
      <alignment horizontal="right" vertical="top"/>
    </xf>
    <xf numFmtId="38" fontId="141" fillId="63" borderId="0">
      <alignment horizontal="right" vertical="top"/>
    </xf>
    <xf numFmtId="0" fontId="119" fillId="0" borderId="0"/>
    <xf numFmtId="0" fontId="142" fillId="0" borderId="0" applyFill="0" applyBorder="0" applyProtection="0">
      <alignment horizontal="left"/>
    </xf>
    <xf numFmtId="0" fontId="93" fillId="0" borderId="32" applyFill="0" applyBorder="0" applyProtection="0">
      <alignment horizontal="left" vertical="top"/>
    </xf>
    <xf numFmtId="0" fontId="143" fillId="0" borderId="0">
      <alignment horizontal="centerContinuous"/>
    </xf>
    <xf numFmtId="4" fontId="64" fillId="64" borderId="0">
      <alignment horizontal="right"/>
    </xf>
    <xf numFmtId="4" fontId="64" fillId="64" borderId="0">
      <alignment horizontal="right"/>
    </xf>
    <xf numFmtId="0" fontId="144" fillId="0" borderId="32" applyFill="0" applyBorder="0" applyProtection="0"/>
    <xf numFmtId="0" fontId="144" fillId="0" borderId="0"/>
    <xf numFmtId="0" fontId="145" fillId="0" borderId="0" applyFill="0" applyBorder="0" applyProtection="0"/>
    <xf numFmtId="0" fontId="146" fillId="0" borderId="0"/>
    <xf numFmtId="0" fontId="147" fillId="0" borderId="0" applyNumberFormat="0" applyFill="0" applyBorder="0" applyAlignment="0" applyProtection="0"/>
    <xf numFmtId="0" fontId="148" fillId="65" borderId="33" applyNumberFormat="0">
      <alignment horizontal="center" vertical="center"/>
    </xf>
    <xf numFmtId="49" fontId="149" fillId="55" borderId="34" applyNumberFormat="0">
      <alignment horizontal="center" vertical="center"/>
    </xf>
    <xf numFmtId="0" fontId="77" fillId="0" borderId="35" applyNumberFormat="0" applyFont="0" applyFill="0" applyAlignment="0" applyProtection="0"/>
    <xf numFmtId="0" fontId="77" fillId="0" borderId="35" applyNumberFormat="0" applyFont="0" applyFill="0" applyAlignment="0" applyProtection="0"/>
    <xf numFmtId="0" fontId="150" fillId="0" borderId="23" applyFill="0" applyBorder="0" applyProtection="0">
      <alignment vertical="center"/>
    </xf>
    <xf numFmtId="0" fontId="151" fillId="0" borderId="0">
      <alignment horizontal="fill"/>
    </xf>
    <xf numFmtId="0" fontId="95" fillId="0" borderId="0"/>
    <xf numFmtId="0" fontId="152" fillId="0" borderId="0" applyNumberFormat="0" applyFill="0" applyBorder="0" applyAlignment="0" applyProtection="0"/>
    <xf numFmtId="0" fontId="153" fillId="0" borderId="26" applyBorder="0" applyProtection="0">
      <alignment horizontal="right"/>
    </xf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182" fontId="58" fillId="0" borderId="22">
      <protection locked="0"/>
    </xf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3" fontId="155" fillId="0" borderId="0">
      <alignment horizontal="center" vertical="center" textRotation="90" wrapText="1"/>
    </xf>
    <xf numFmtId="170" fontId="58" fillId="0" borderId="15">
      <alignment vertical="top" wrapText="1"/>
    </xf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8" fillId="0" borderId="0" applyNumberFormat="0" applyFill="0" applyBorder="0" applyAlignment="0" applyProtection="0">
      <alignment vertical="top"/>
      <protection locked="0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0" fontId="158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>
      <alignment vertical="top"/>
      <protection locked="0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49" fontId="159" fillId="0" borderId="0" applyNumberFormat="0" applyFill="0" applyBorder="0" applyAlignment="0" applyProtection="0">
      <alignment vertical="top"/>
    </xf>
    <xf numFmtId="0" fontId="10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203" fontId="162" fillId="0" borderId="15">
      <alignment vertical="top" wrapText="1"/>
    </xf>
    <xf numFmtId="4" fontId="163" fillId="0" borderId="15">
      <alignment horizontal="left" vertical="center"/>
    </xf>
    <xf numFmtId="4" fontId="163" fillId="0" borderId="15"/>
    <xf numFmtId="4" fontId="163" fillId="66" borderId="15"/>
    <xf numFmtId="4" fontId="163" fillId="67" borderId="15"/>
    <xf numFmtId="4" fontId="164" fillId="68" borderId="15"/>
    <xf numFmtId="4" fontId="165" fillId="31" borderId="15"/>
    <xf numFmtId="4" fontId="166" fillId="0" borderId="15">
      <alignment horizontal="center" wrapText="1"/>
    </xf>
    <xf numFmtId="203" fontId="163" fillId="0" borderId="15"/>
    <xf numFmtId="203" fontId="162" fillId="0" borderId="15">
      <alignment horizontal="center" vertical="center" wrapText="1"/>
    </xf>
    <xf numFmtId="203" fontId="162" fillId="0" borderId="15">
      <alignment vertical="top" wrapText="1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204" fontId="52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52" fillId="0" borderId="0"/>
    <xf numFmtId="0" fontId="52" fillId="0" borderId="0"/>
    <xf numFmtId="0" fontId="167" fillId="0" borderId="0" applyBorder="0">
      <alignment horizontal="center" vertical="center" wrapText="1"/>
    </xf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70" fillId="0" borderId="6" applyNumberFormat="0" applyFill="0" applyAlignment="0" applyProtection="0"/>
    <xf numFmtId="0" fontId="45" fillId="0" borderId="18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03" fillId="0" borderId="7" applyNumberFormat="0" applyFill="0" applyAlignment="0" applyProtection="0"/>
    <xf numFmtId="0" fontId="46" fillId="0" borderId="19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67" fillId="0" borderId="0" applyBorder="0">
      <alignment horizontal="center" vertical="center" wrapText="1"/>
    </xf>
    <xf numFmtId="202" fontId="173" fillId="0" borderId="0" applyProtection="0">
      <alignment horizontal="center"/>
    </xf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48" fillId="0" borderId="36" applyBorder="0">
      <alignment horizontal="center" vertical="center" wrapText="1"/>
    </xf>
    <xf numFmtId="182" fontId="78" fillId="37" borderId="22"/>
    <xf numFmtId="4" fontId="49" fillId="33" borderId="15" applyBorder="0">
      <alignment horizontal="right"/>
    </xf>
    <xf numFmtId="49" fontId="176" fillId="0" borderId="0" applyBorder="0">
      <alignment vertical="center"/>
    </xf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3" fontId="78" fillId="0" borderId="15" applyBorder="0">
      <alignment vertical="center"/>
    </xf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59" fillId="0" borderId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173" fontId="116" fillId="32" borderId="0" applyFill="0">
      <alignment wrapText="1"/>
    </xf>
    <xf numFmtId="0" fontId="175" fillId="0" borderId="0">
      <alignment horizontal="center" vertical="top" wrapText="1"/>
    </xf>
    <xf numFmtId="0" fontId="180" fillId="0" borderId="0">
      <alignment horizontal="center" vertical="center" wrapText="1"/>
    </xf>
    <xf numFmtId="0" fontId="180" fillId="0" borderId="0">
      <alignment horizontal="center" vertical="center" wrapText="1"/>
    </xf>
    <xf numFmtId="173" fontId="175" fillId="0" borderId="0">
      <alignment horizontal="center" vertical="top" wrapText="1"/>
    </xf>
    <xf numFmtId="171" fontId="181" fillId="32" borderId="15">
      <alignment wrapText="1"/>
    </xf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64" fontId="182" fillId="0" borderId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49" fontId="155" fillId="0" borderId="15">
      <alignment horizontal="right" vertical="top" wrapText="1"/>
    </xf>
    <xf numFmtId="172" fontId="184" fillId="0" borderId="0">
      <alignment horizontal="right" vertical="top" wrapText="1"/>
    </xf>
    <xf numFmtId="0" fontId="44" fillId="0" borderId="0"/>
    <xf numFmtId="0" fontId="1" fillId="0" borderId="0"/>
    <xf numFmtId="0" fontId="1" fillId="0" borderId="0"/>
    <xf numFmtId="49" fontId="49" fillId="0" borderId="0" applyBorder="0">
      <alignment vertical="top"/>
    </xf>
    <xf numFmtId="0" fontId="44" fillId="0" borderId="0"/>
    <xf numFmtId="0" fontId="44" fillId="0" borderId="0"/>
    <xf numFmtId="0" fontId="185" fillId="0" borderId="0"/>
    <xf numFmtId="0" fontId="52" fillId="0" borderId="0"/>
    <xf numFmtId="0" fontId="52" fillId="0" borderId="0"/>
    <xf numFmtId="0" fontId="18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/>
    <xf numFmtId="0" fontId="64" fillId="0" borderId="0"/>
    <xf numFmtId="0" fontId="44" fillId="0" borderId="0"/>
    <xf numFmtId="0" fontId="187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9" fontId="49" fillId="0" borderId="0" applyBorder="0">
      <alignment vertical="top"/>
    </xf>
    <xf numFmtId="0" fontId="64" fillId="0" borderId="0"/>
    <xf numFmtId="0" fontId="64" fillId="0" borderId="0"/>
    <xf numFmtId="49" fontId="49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86" fillId="0" borderId="0"/>
    <xf numFmtId="0" fontId="59" fillId="0" borderId="0"/>
    <xf numFmtId="0" fontId="53" fillId="0" borderId="0">
      <alignment horizontal="left"/>
    </xf>
    <xf numFmtId="0" fontId="1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6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8" fillId="50" borderId="0" applyNumberFormat="0" applyBorder="0" applyAlignment="0">
      <alignment horizontal="left" vertical="center"/>
    </xf>
    <xf numFmtId="0" fontId="59" fillId="0" borderId="0"/>
    <xf numFmtId="0" fontId="189" fillId="0" borderId="0"/>
    <xf numFmtId="0" fontId="59" fillId="0" borderId="0"/>
    <xf numFmtId="0" fontId="52" fillId="0" borderId="0"/>
    <xf numFmtId="0" fontId="59" fillId="0" borderId="0"/>
    <xf numFmtId="0" fontId="186" fillId="0" borderId="0"/>
    <xf numFmtId="0" fontId="186" fillId="0" borderId="0"/>
    <xf numFmtId="49" fontId="49" fillId="0" borderId="0" applyBorder="0">
      <alignment vertical="top"/>
    </xf>
    <xf numFmtId="0" fontId="186" fillId="0" borderId="0"/>
    <xf numFmtId="0" fontId="59" fillId="0" borderId="0"/>
    <xf numFmtId="0" fontId="52" fillId="0" borderId="0" applyNumberFormat="0" applyFont="0" applyFill="0" applyBorder="0" applyAlignment="0" applyProtection="0">
      <alignment vertical="top"/>
    </xf>
    <xf numFmtId="0" fontId="189" fillId="0" borderId="0"/>
    <xf numFmtId="0" fontId="52" fillId="0" borderId="0"/>
    <xf numFmtId="0" fontId="64" fillId="0" borderId="0"/>
    <xf numFmtId="0" fontId="64" fillId="0" borderId="0"/>
    <xf numFmtId="0" fontId="59" fillId="0" borderId="0"/>
    <xf numFmtId="0" fontId="188" fillId="50" borderId="0" applyNumberFormat="0" applyBorder="0" applyAlignment="0">
      <alignment horizontal="left" vertical="center"/>
    </xf>
    <xf numFmtId="0" fontId="188" fillId="50" borderId="0" applyNumberFormat="0" applyBorder="0" applyAlignment="0">
      <alignment horizontal="left" vertical="center"/>
    </xf>
    <xf numFmtId="0" fontId="190" fillId="0" borderId="0"/>
    <xf numFmtId="0" fontId="59" fillId="0" borderId="0"/>
    <xf numFmtId="0" fontId="189" fillId="0" borderId="0"/>
    <xf numFmtId="0" fontId="64" fillId="0" borderId="0"/>
    <xf numFmtId="0" fontId="64" fillId="0" borderId="0"/>
    <xf numFmtId="0" fontId="59" fillId="0" borderId="0"/>
    <xf numFmtId="0" fontId="1" fillId="0" borderId="0"/>
    <xf numFmtId="0" fontId="1" fillId="0" borderId="0"/>
    <xf numFmtId="0" fontId="189" fillId="0" borderId="0"/>
    <xf numFmtId="0" fontId="64" fillId="0" borderId="0"/>
    <xf numFmtId="0" fontId="59" fillId="0" borderId="0"/>
    <xf numFmtId="0" fontId="5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2" fillId="0" borderId="0"/>
    <xf numFmtId="0" fontId="64" fillId="0" borderId="0"/>
    <xf numFmtId="0" fontId="5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2" fillId="0" borderId="0"/>
    <xf numFmtId="0" fontId="52" fillId="0" borderId="0"/>
    <xf numFmtId="0" fontId="64" fillId="0" borderId="0"/>
    <xf numFmtId="0" fontId="59" fillId="0" borderId="0"/>
    <xf numFmtId="0" fontId="5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9" fillId="0" borderId="0"/>
    <xf numFmtId="0" fontId="1" fillId="0" borderId="0"/>
    <xf numFmtId="0" fontId="1" fillId="0" borderId="0"/>
    <xf numFmtId="0" fontId="64" fillId="0" borderId="0"/>
    <xf numFmtId="0" fontId="59" fillId="0" borderId="0"/>
    <xf numFmtId="0" fontId="52" fillId="0" borderId="0"/>
    <xf numFmtId="0" fontId="59" fillId="0" borderId="0"/>
    <xf numFmtId="0" fontId="52" fillId="0" borderId="0"/>
    <xf numFmtId="0" fontId="44" fillId="0" borderId="0">
      <alignment wrapText="1"/>
    </xf>
    <xf numFmtId="0" fontId="59" fillId="0" borderId="0"/>
    <xf numFmtId="0" fontId="44" fillId="0" borderId="0">
      <alignment wrapText="1"/>
    </xf>
    <xf numFmtId="0" fontId="44" fillId="0" borderId="0">
      <alignment wrapText="1"/>
    </xf>
    <xf numFmtId="0" fontId="59" fillId="0" borderId="0"/>
    <xf numFmtId="0" fontId="44" fillId="0" borderId="0">
      <alignment wrapText="1"/>
    </xf>
    <xf numFmtId="0" fontId="44" fillId="0" borderId="0">
      <alignment wrapText="1"/>
    </xf>
    <xf numFmtId="0" fontId="59" fillId="0" borderId="0"/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2" fillId="0" borderId="0"/>
    <xf numFmtId="0" fontId="59" fillId="0" borderId="0"/>
    <xf numFmtId="0" fontId="52" fillId="0" borderId="0"/>
    <xf numFmtId="0" fontId="59" fillId="0" borderId="0"/>
    <xf numFmtId="0" fontId="52" fillId="0" borderId="0"/>
    <xf numFmtId="0" fontId="59" fillId="0" borderId="0"/>
    <xf numFmtId="0" fontId="59" fillId="0" borderId="0"/>
    <xf numFmtId="49" fontId="49" fillId="50" borderId="0" applyBorder="0">
      <alignment vertical="top"/>
    </xf>
    <xf numFmtId="0" fontId="52" fillId="0" borderId="0"/>
    <xf numFmtId="0" fontId="59" fillId="0" borderId="0"/>
    <xf numFmtId="0" fontId="64" fillId="0" borderId="0"/>
    <xf numFmtId="0" fontId="64" fillId="0" borderId="0"/>
    <xf numFmtId="0" fontId="59" fillId="0" borderId="0"/>
    <xf numFmtId="0" fontId="52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90" fillId="0" borderId="0"/>
    <xf numFmtId="0" fontId="52" fillId="0" borderId="0"/>
    <xf numFmtId="0" fontId="59" fillId="0" borderId="0"/>
    <xf numFmtId="0" fontId="59" fillId="0" borderId="0"/>
    <xf numFmtId="0" fontId="191" fillId="0" borderId="0"/>
    <xf numFmtId="0" fontId="1" fillId="0" borderId="0"/>
    <xf numFmtId="0" fontId="1" fillId="0" borderId="0"/>
    <xf numFmtId="0" fontId="59" fillId="0" borderId="0"/>
    <xf numFmtId="205" fontId="9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205" fontId="91" fillId="0" borderId="0"/>
    <xf numFmtId="0" fontId="64" fillId="0" borderId="0"/>
    <xf numFmtId="0" fontId="59" fillId="0" borderId="0"/>
    <xf numFmtId="0" fontId="52" fillId="0" borderId="0"/>
    <xf numFmtId="0" fontId="59" fillId="0" borderId="0"/>
    <xf numFmtId="0" fontId="52" fillId="0" borderId="0"/>
    <xf numFmtId="0" fontId="59" fillId="0" borderId="0"/>
    <xf numFmtId="0" fontId="52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4" fillId="0" borderId="0"/>
    <xf numFmtId="0" fontId="59" fillId="0" borderId="0"/>
    <xf numFmtId="0" fontId="44" fillId="0" borderId="0"/>
    <xf numFmtId="0" fontId="59" fillId="0" borderId="0"/>
    <xf numFmtId="0" fontId="59" fillId="0" borderId="0"/>
    <xf numFmtId="0" fontId="44" fillId="0" borderId="0"/>
    <xf numFmtId="0" fontId="59" fillId="0" borderId="0"/>
    <xf numFmtId="0" fontId="5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/>
    <xf numFmtId="0" fontId="44" fillId="0" borderId="0"/>
    <xf numFmtId="0" fontId="44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64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/>
    <xf numFmtId="0" fontId="6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4" fillId="0" borderId="0"/>
    <xf numFmtId="0" fontId="6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49" fontId="49" fillId="0" borderId="0" applyBorder="0">
      <alignment vertical="top"/>
    </xf>
    <xf numFmtId="0" fontId="44" fillId="0" borderId="0"/>
    <xf numFmtId="0" fontId="18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2" fillId="0" borderId="0"/>
    <xf numFmtId="0" fontId="44" fillId="0" borderId="0"/>
    <xf numFmtId="0" fontId="44" fillId="0" borderId="0"/>
    <xf numFmtId="0" fontId="44" fillId="0" borderId="0"/>
    <xf numFmtId="1" fontId="192" fillId="0" borderId="15">
      <alignment horizontal="left" vertical="center"/>
    </xf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59" fillId="0" borderId="0" applyFont="0" applyFill="0" applyBorder="0" applyProtection="0">
      <alignment horizontal="center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203" fontId="173" fillId="0" borderId="15">
      <alignment vertical="top"/>
    </xf>
    <xf numFmtId="172" fontId="194" fillId="33" borderId="27" applyNumberFormat="0" applyBorder="0" applyAlignment="0">
      <alignment vertical="center"/>
      <protection locked="0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64" fillId="29" borderId="12" applyNumberFormat="0" applyFont="0" applyAlignment="0" applyProtection="0"/>
    <xf numFmtId="0" fontId="64" fillId="29" borderId="12" applyNumberFormat="0" applyFont="0" applyAlignment="0" applyProtection="0"/>
    <xf numFmtId="0" fontId="64" fillId="29" borderId="12" applyNumberFormat="0" applyFont="0" applyAlignment="0" applyProtection="0"/>
    <xf numFmtId="0" fontId="6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9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49" fontId="164" fillId="0" borderId="20">
      <alignment horizontal="left" vertical="center"/>
    </xf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8" fillId="0" borderId="0" applyFill="0" applyBorder="0" applyAlignment="0" applyProtection="0"/>
    <xf numFmtId="9" fontId="44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206" fontId="196" fillId="0" borderId="15"/>
    <xf numFmtId="0" fontId="59" fillId="0" borderId="15" applyNumberFormat="0" applyFont="0" applyFill="0" applyAlignment="0" applyProtection="0"/>
    <xf numFmtId="3" fontId="197" fillId="69" borderId="20">
      <alignment horizontal="justify" vertical="center"/>
    </xf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50" fillId="0" borderId="0"/>
    <xf numFmtId="38" fontId="53" fillId="0" borderId="0">
      <alignment vertical="top"/>
    </xf>
    <xf numFmtId="38" fontId="53" fillId="0" borderId="0">
      <alignment vertical="top"/>
    </xf>
    <xf numFmtId="0" fontId="51" fillId="0" borderId="0"/>
    <xf numFmtId="38" fontId="53" fillId="0" borderId="0">
      <alignment vertical="top"/>
    </xf>
    <xf numFmtId="0" fontId="50" fillId="0" borderId="0"/>
    <xf numFmtId="49" fontId="184" fillId="0" borderId="0"/>
    <xf numFmtId="49" fontId="199" fillId="0" borderId="0">
      <alignment vertical="top"/>
    </xf>
    <xf numFmtId="3" fontId="200" fillId="0" borderId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38" fontId="23" fillId="0" borderId="0" applyFont="0" applyFill="0" applyBorder="0" applyAlignment="0" applyProtection="0"/>
    <xf numFmtId="3" fontId="202" fillId="0" borderId="20" applyFont="0" applyBorder="0">
      <alignment horizontal="right"/>
      <protection locked="0"/>
    </xf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41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8" fontId="44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8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89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8" fontId="44" fillId="0" borderId="0" applyFont="0" applyFill="0" applyBorder="0" applyAlignment="0" applyProtection="0"/>
    <xf numFmtId="168" fontId="4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207" fontId="52" fillId="0" borderId="0" applyFont="0" applyFill="0" applyBorder="0" applyAlignment="0" applyProtection="0"/>
    <xf numFmtId="207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91" fillId="0" borderId="0" applyFont="0" applyFill="0" applyBorder="0" applyAlignment="0" applyProtection="0"/>
    <xf numFmtId="167" fontId="191" fillId="0" borderId="0" applyFont="0" applyFill="0" applyBorder="0" applyAlignment="0" applyProtection="0"/>
    <xf numFmtId="167" fontId="191" fillId="0" borderId="0" applyFont="0" applyFill="0" applyBorder="0" applyAlignment="0" applyProtection="0"/>
    <xf numFmtId="208" fontId="59" fillId="0" borderId="0" applyFont="0" applyFill="0" applyBorder="0" applyAlignment="0" applyProtection="0"/>
    <xf numFmtId="4" fontId="49" fillId="32" borderId="0" applyFont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Font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37" applyBorder="0">
      <alignment horizontal="right"/>
    </xf>
    <xf numFmtId="4" fontId="49" fillId="32" borderId="37" applyBorder="0">
      <alignment horizontal="right"/>
    </xf>
    <xf numFmtId="4" fontId="49" fillId="70" borderId="38" applyBorder="0">
      <alignment horizontal="right"/>
    </xf>
    <xf numFmtId="4" fontId="49" fillId="70" borderId="38" applyBorder="0">
      <alignment horizontal="right"/>
    </xf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169" fontId="58" fillId="0" borderId="20">
      <alignment vertical="top" wrapText="1"/>
    </xf>
    <xf numFmtId="187" fontId="59" fillId="0" borderId="15" applyFont="0" applyFill="0" applyBorder="0" applyProtection="0">
      <alignment horizontal="center" vertical="center"/>
    </xf>
    <xf numFmtId="3" fontId="59" fillId="0" borderId="0" applyFont="0" applyBorder="0">
      <alignment horizontal="center"/>
    </xf>
    <xf numFmtId="166" fontId="60" fillId="0" borderId="0">
      <protection locked="0"/>
    </xf>
    <xf numFmtId="49" fontId="162" fillId="0" borderId="15">
      <alignment horizontal="center" vertical="center" wrapText="1"/>
    </xf>
    <xf numFmtId="0" fontId="58" fillId="0" borderId="15" applyBorder="0">
      <alignment horizontal="center" vertical="center" wrapText="1"/>
    </xf>
    <xf numFmtId="49" fontId="162" fillId="0" borderId="15">
      <alignment horizontal="center" vertical="center" wrapText="1"/>
    </xf>
    <xf numFmtId="49" fontId="134" fillId="0" borderId="15" applyNumberFormat="0" applyFill="0" applyAlignment="0" applyProtection="0"/>
    <xf numFmtId="171" fontId="59" fillId="0" borderId="0"/>
    <xf numFmtId="0" fontId="111" fillId="7" borderId="2" applyNumberFormat="0" applyAlignment="0" applyProtection="0"/>
    <xf numFmtId="0" fontId="52" fillId="0" borderId="0"/>
    <xf numFmtId="0" fontId="44" fillId="0" borderId="0"/>
    <xf numFmtId="0" fontId="44" fillId="29" borderId="12" applyNumberFormat="0" applyFont="0" applyAlignment="0" applyProtection="0"/>
    <xf numFmtId="0" fontId="44" fillId="0" borderId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43" fontId="1" fillId="0" borderId="0" applyFont="0" applyFill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43" fontId="1" fillId="0" borderId="0" applyFon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7" borderId="0" applyNumberFormat="0" applyBorder="0" applyAlignment="0" applyProtection="0"/>
    <xf numFmtId="0" fontId="64" fillId="22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59" fillId="0" borderId="0"/>
    <xf numFmtId="43" fontId="1" fillId="0" borderId="0" applyFont="0" applyFill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9" fontId="6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2" borderId="0" applyNumberFormat="0" applyBorder="0" applyAlignment="0" applyProtection="0"/>
    <xf numFmtId="0" fontId="185" fillId="0" borderId="0"/>
    <xf numFmtId="0" fontId="52" fillId="0" borderId="0"/>
    <xf numFmtId="0" fontId="42" fillId="0" borderId="0"/>
    <xf numFmtId="0" fontId="59" fillId="0" borderId="0"/>
    <xf numFmtId="0" fontId="59" fillId="0" borderId="0"/>
    <xf numFmtId="0" fontId="1" fillId="0" borderId="0"/>
    <xf numFmtId="0" fontId="190" fillId="0" borderId="0"/>
    <xf numFmtId="0" fontId="191" fillId="0" borderId="0"/>
    <xf numFmtId="0" fontId="1" fillId="0" borderId="0"/>
    <xf numFmtId="0" fontId="59" fillId="0" borderId="0"/>
    <xf numFmtId="0" fontId="52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59" fillId="0" borderId="0"/>
    <xf numFmtId="0" fontId="59" fillId="0" borderId="0"/>
    <xf numFmtId="0" fontId="59" fillId="0" borderId="0"/>
    <xf numFmtId="0" fontId="185" fillId="0" borderId="0"/>
    <xf numFmtId="0" fontId="59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38" fontId="53" fillId="0" borderId="0">
      <alignment vertical="top"/>
    </xf>
    <xf numFmtId="0" fontId="51" fillId="0" borderId="0"/>
    <xf numFmtId="38" fontId="53" fillId="0" borderId="0">
      <alignment vertical="top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49" fontId="184" fillId="0" borderId="0"/>
    <xf numFmtId="49" fontId="199" fillId="0" borderId="0">
      <alignment vertical="top"/>
    </xf>
    <xf numFmtId="3" fontId="200" fillId="0" borderId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172" fontId="116" fillId="0" borderId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3" fontId="202" fillId="0" borderId="20" applyFont="0" applyBorder="0">
      <alignment horizontal="right"/>
      <protection locked="0"/>
    </xf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2" fontId="116" fillId="0" borderId="0" applyFill="0" applyBorder="0" applyAlignment="0" applyProtection="0"/>
    <xf numFmtId="41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8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89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07" fontId="52" fillId="0" borderId="0" applyFont="0" applyFill="0" applyBorder="0" applyAlignment="0" applyProtection="0"/>
    <xf numFmtId="207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4" fillId="0" borderId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4" fillId="0" borderId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64" fillId="0" borderId="0"/>
    <xf numFmtId="167" fontId="59" fillId="0" borderId="0" applyFont="0" applyFill="0" applyBorder="0" applyAlignment="0" applyProtection="0"/>
    <xf numFmtId="0" fontId="64" fillId="0" borderId="0"/>
    <xf numFmtId="167" fontId="59" fillId="0" borderId="0" applyFont="0" applyFill="0" applyBorder="0" applyAlignment="0" applyProtection="0"/>
    <xf numFmtId="0" fontId="64" fillId="0" borderId="0"/>
    <xf numFmtId="167" fontId="191" fillId="0" borderId="0" applyFont="0" applyFill="0" applyBorder="0" applyAlignment="0" applyProtection="0"/>
    <xf numFmtId="167" fontId="191" fillId="0" borderId="0" applyFont="0" applyFill="0" applyBorder="0" applyAlignment="0" applyProtection="0"/>
    <xf numFmtId="167" fontId="191" fillId="0" borderId="0" applyFont="0" applyFill="0" applyBorder="0" applyAlignment="0" applyProtection="0"/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Font="0" applyBorder="0">
      <alignment horizontal="right"/>
    </xf>
    <xf numFmtId="4" fontId="49" fillId="32" borderId="0" applyFont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0" applyBorder="0">
      <alignment horizontal="right"/>
    </xf>
    <xf numFmtId="4" fontId="49" fillId="32" borderId="37" applyBorder="0">
      <alignment horizontal="right"/>
    </xf>
    <xf numFmtId="4" fontId="49" fillId="32" borderId="37" applyBorder="0">
      <alignment horizontal="right"/>
    </xf>
    <xf numFmtId="4" fontId="49" fillId="70" borderId="38" applyBorder="0">
      <alignment horizontal="right"/>
    </xf>
    <xf numFmtId="4" fontId="49" fillId="70" borderId="38" applyBorder="0">
      <alignment horizontal="right"/>
    </xf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0" fontId="94" fillId="4" borderId="0" applyNumberFormat="0" applyBorder="0" applyAlignment="0" applyProtection="0"/>
    <xf numFmtId="187" fontId="59" fillId="0" borderId="15" applyFont="0" applyFill="0" applyBorder="0" applyProtection="0">
      <alignment horizontal="center" vertical="center"/>
    </xf>
    <xf numFmtId="3" fontId="59" fillId="0" borderId="0" applyFont="0" applyBorder="0">
      <alignment horizontal="center"/>
    </xf>
    <xf numFmtId="166" fontId="60" fillId="0" borderId="0">
      <protection locked="0"/>
    </xf>
    <xf numFmtId="49" fontId="162" fillId="0" borderId="15">
      <alignment horizontal="center" vertical="center" wrapText="1"/>
    </xf>
    <xf numFmtId="0" fontId="58" fillId="0" borderId="15" applyBorder="0">
      <alignment horizontal="center" vertical="center" wrapText="1"/>
    </xf>
    <xf numFmtId="49" fontId="134" fillId="0" borderId="15" applyNumberFormat="0" applyFill="0" applyAlignment="0" applyProtection="0"/>
    <xf numFmtId="0" fontId="111" fillId="7" borderId="2" applyNumberFormat="0" applyAlignment="0" applyProtection="0"/>
    <xf numFmtId="0" fontId="52" fillId="0" borderId="0"/>
    <xf numFmtId="0" fontId="52" fillId="0" borderId="0"/>
    <xf numFmtId="0" fontId="52" fillId="0" borderId="0"/>
    <xf numFmtId="0" fontId="66" fillId="12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1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43" fontId="1" fillId="0" borderId="0" applyFon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43" fontId="1" fillId="0" borderId="0" applyFont="0" applyFill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9" fillId="0" borderId="0"/>
    <xf numFmtId="9" fontId="64" fillId="0" borderId="0" applyFont="0" applyFill="0" applyBorder="0" applyAlignment="0" applyProtection="0"/>
    <xf numFmtId="9" fontId="189" fillId="0" borderId="0" applyFont="0" applyFill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168" fillId="0" borderId="5" applyNumberFormat="0" applyFill="0" applyAlignment="0" applyProtection="0"/>
    <xf numFmtId="0" fontId="170" fillId="0" borderId="6" applyNumberFormat="0" applyFill="0" applyAlignment="0" applyProtection="0"/>
    <xf numFmtId="0" fontId="177" fillId="0" borderId="8" applyNumberFormat="0" applyFill="0" applyAlignment="0" applyProtection="0"/>
    <xf numFmtId="0" fontId="180" fillId="0" borderId="0">
      <alignment horizontal="centerContinuous" vertical="center" wrapText="1"/>
    </xf>
    <xf numFmtId="0" fontId="65" fillId="8" borderId="0" applyNumberFormat="0" applyBorder="0" applyAlignment="0" applyProtection="0"/>
    <xf numFmtId="0" fontId="52" fillId="0" borderId="0"/>
    <xf numFmtId="0" fontId="65" fillId="29" borderId="12" applyNumberFormat="0" applyFont="0" applyAlignment="0" applyProtection="0"/>
    <xf numFmtId="0" fontId="65" fillId="29" borderId="12" applyNumberFormat="0" applyFont="0" applyAlignment="0" applyProtection="0"/>
    <xf numFmtId="0" fontId="65" fillId="29" borderId="12" applyNumberFormat="0" applyFont="0" applyAlignment="0" applyProtection="0"/>
    <xf numFmtId="0" fontId="65" fillId="29" borderId="1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67" fillId="9" borderId="0" applyNumberFormat="0" applyBorder="0" applyAlignment="0" applyProtection="0"/>
    <xf numFmtId="0" fontId="67" fillId="12" borderId="0" applyNumberFormat="0" applyBorder="0" applyAlignment="0" applyProtection="0"/>
    <xf numFmtId="0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0" fontId="65" fillId="6" borderId="0" applyNumberFormat="0" applyBorder="0" applyAlignment="0" applyProtection="0"/>
    <xf numFmtId="4" fontId="49" fillId="70" borderId="37" applyBorder="0">
      <alignment horizontal="right"/>
    </xf>
    <xf numFmtId="4" fontId="49" fillId="32" borderId="15" applyFont="0" applyBorder="0">
      <alignment horizontal="right"/>
    </xf>
    <xf numFmtId="0" fontId="65" fillId="2" borderId="0" applyNumberFormat="0" applyBorder="0" applyAlignment="0" applyProtection="0"/>
    <xf numFmtId="0" fontId="52" fillId="0" borderId="0"/>
    <xf numFmtId="0" fontId="50" fillId="0" borderId="0"/>
    <xf numFmtId="0" fontId="52" fillId="0" borderId="0"/>
    <xf numFmtId="0" fontId="52" fillId="0" borderId="0"/>
    <xf numFmtId="0" fontId="59" fillId="0" borderId="0"/>
    <xf numFmtId="0" fontId="189" fillId="0" borderId="0"/>
    <xf numFmtId="0" fontId="65" fillId="9" borderId="0" applyNumberFormat="0" applyBorder="0" applyAlignment="0" applyProtection="0"/>
    <xf numFmtId="0" fontId="1" fillId="0" borderId="0"/>
    <xf numFmtId="0" fontId="52" fillId="0" borderId="0"/>
    <xf numFmtId="0" fontId="205" fillId="0" borderId="0"/>
    <xf numFmtId="0" fontId="59" fillId="0" borderId="0"/>
    <xf numFmtId="0" fontId="59" fillId="0" borderId="0"/>
    <xf numFmtId="0" fontId="1" fillId="0" borderId="0"/>
    <xf numFmtId="9" fontId="58" fillId="0" borderId="0" applyFill="0" applyBorder="0" applyAlignment="0" applyProtection="0"/>
    <xf numFmtId="38" fontId="54" fillId="0" borderId="0">
      <alignment vertical="top"/>
    </xf>
    <xf numFmtId="38" fontId="54" fillId="0" borderId="0">
      <alignment vertical="top"/>
    </xf>
    <xf numFmtId="14" fontId="206" fillId="0" borderId="0" applyFont="0" applyBorder="0">
      <alignment vertical="top"/>
    </xf>
    <xf numFmtId="173" fontId="207" fillId="0" borderId="0" applyFont="0" applyFill="0" applyBorder="0" applyAlignment="0" applyProtection="0"/>
    <xf numFmtId="38" fontId="54" fillId="0" borderId="0">
      <alignment vertical="top"/>
    </xf>
    <xf numFmtId="202" fontId="58" fillId="0" borderId="0" applyFill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1" fillId="0" borderId="0"/>
    <xf numFmtId="0" fontId="1" fillId="0" borderId="0"/>
    <xf numFmtId="0" fontId="59" fillId="0" borderId="0"/>
    <xf numFmtId="0" fontId="65" fillId="29" borderId="12" applyNumberFormat="0" applyFont="0" applyAlignment="0" applyProtection="0"/>
    <xf numFmtId="9" fontId="189" fillId="0" borderId="0" applyFont="0" applyFill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58" fillId="0" borderId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202" fontId="58" fillId="0" borderId="0" applyFill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9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10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4" fontId="49" fillId="32" borderId="0" applyFont="0" applyBorder="0">
      <alignment horizontal="right"/>
    </xf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2" borderId="0" applyNumberFormat="0" applyBorder="0" applyAlignment="0" applyProtection="0"/>
    <xf numFmtId="0" fontId="1" fillId="0" borderId="0"/>
    <xf numFmtId="0" fontId="59" fillId="0" borderId="0"/>
    <xf numFmtId="0" fontId="186" fillId="0" borderId="0"/>
    <xf numFmtId="0" fontId="208" fillId="0" borderId="0"/>
    <xf numFmtId="0" fontId="58" fillId="0" borderId="0"/>
    <xf numFmtId="0" fontId="65" fillId="10" borderId="0" applyNumberFormat="0" applyBorder="0" applyAlignment="0" applyProtection="0"/>
    <xf numFmtId="9" fontId="186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65" fillId="10" borderId="0" applyNumberFormat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0" fontId="52" fillId="0" borderId="0"/>
    <xf numFmtId="9" fontId="52" fillId="0" borderId="0" applyFont="0" applyFill="0" applyBorder="0" applyAlignment="0" applyProtection="0"/>
    <xf numFmtId="0" fontId="59" fillId="0" borderId="0"/>
    <xf numFmtId="202" fontId="58" fillId="0" borderId="0" applyFill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5" borderId="0" applyNumberFormat="0" applyBorder="0" applyAlignment="0" applyProtection="0"/>
    <xf numFmtId="0" fontId="65" fillId="10" borderId="0" applyNumberFormat="0" applyBorder="0" applyAlignment="0" applyProtection="0"/>
    <xf numFmtId="0" fontId="65" fillId="9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8" borderId="0" applyNumberFormat="0" applyBorder="0" applyAlignment="0" applyProtection="0"/>
    <xf numFmtId="0" fontId="52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178" fontId="61" fillId="0" borderId="0">
      <protection locked="0"/>
    </xf>
    <xf numFmtId="179" fontId="61" fillId="0" borderId="0">
      <protection locked="0"/>
    </xf>
    <xf numFmtId="210" fontId="61" fillId="0" borderId="0">
      <protection locked="0"/>
    </xf>
    <xf numFmtId="180" fontId="211" fillId="0" borderId="0">
      <protection locked="0"/>
    </xf>
    <xf numFmtId="180" fontId="211" fillId="0" borderId="0">
      <protection locked="0"/>
    </xf>
    <xf numFmtId="180" fontId="61" fillId="0" borderId="21">
      <protection locked="0"/>
    </xf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185" fontId="63" fillId="0" borderId="0" applyFont="0" applyFill="0" applyBorder="0" applyAlignment="0" applyProtection="0"/>
    <xf numFmtId="0" fontId="58" fillId="0" borderId="0"/>
    <xf numFmtId="0" fontId="168" fillId="0" borderId="5" applyNumberFormat="0" applyFill="0" applyAlignment="0" applyProtection="0"/>
    <xf numFmtId="0" fontId="170" fillId="0" borderId="6" applyNumberFormat="0" applyFill="0" applyAlignment="0" applyProtection="0"/>
    <xf numFmtId="38" fontId="5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59" fillId="0" borderId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77" fillId="0" borderId="8" applyNumberFormat="0" applyFill="0" applyAlignment="0" applyProtection="0"/>
    <xf numFmtId="0" fontId="66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20" fillId="22" borderId="4" applyNumberFormat="0" applyAlignment="0" applyProtection="0"/>
    <xf numFmtId="0" fontId="156" fillId="22" borderId="4" applyNumberFormat="0" applyAlignment="0" applyProtection="0"/>
    <xf numFmtId="0" fontId="156" fillId="22" borderId="4" applyNumberFormat="0" applyAlignment="0" applyProtection="0"/>
    <xf numFmtId="0" fontId="156" fillId="22" borderId="4" applyNumberFormat="0" applyAlignment="0" applyProtection="0"/>
    <xf numFmtId="0" fontId="156" fillId="22" borderId="4" applyNumberFormat="0" applyAlignment="0" applyProtection="0"/>
    <xf numFmtId="0" fontId="73" fillId="22" borderId="2" applyNumberFormat="0" applyAlignment="0" applyProtection="0"/>
    <xf numFmtId="0" fontId="157" fillId="22" borderId="2" applyNumberFormat="0" applyAlignment="0" applyProtection="0"/>
    <xf numFmtId="0" fontId="157" fillId="22" borderId="2" applyNumberFormat="0" applyAlignment="0" applyProtection="0"/>
    <xf numFmtId="0" fontId="157" fillId="22" borderId="2" applyNumberFormat="0" applyAlignment="0" applyProtection="0"/>
    <xf numFmtId="0" fontId="157" fillId="22" borderId="2" applyNumberFormat="0" applyAlignment="0" applyProtection="0"/>
    <xf numFmtId="0" fontId="212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210" fillId="0" borderId="0" applyNumberFormat="0" applyFill="0" applyBorder="0" applyAlignment="0" applyProtection="0">
      <alignment vertical="top"/>
      <protection locked="0"/>
    </xf>
    <xf numFmtId="166" fontId="59" fillId="0" borderId="0" applyFont="0" applyFill="0" applyBorder="0" applyAlignment="0" applyProtection="0"/>
    <xf numFmtId="204" fontId="52" fillId="0" borderId="0" applyFont="0" applyFill="0" applyBorder="0" applyAlignment="0" applyProtection="0"/>
    <xf numFmtId="166" fontId="64" fillId="0" borderId="0" applyFont="0" applyFill="0" applyBorder="0" applyAlignment="0" applyProtection="0"/>
    <xf numFmtId="204" fontId="52" fillId="0" borderId="0" applyFont="0" applyFill="0" applyBorder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72" fillId="0" borderId="7" applyNumberFormat="0" applyFill="0" applyAlignment="0" applyProtection="0"/>
    <xf numFmtId="0" fontId="172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67" fillId="0" borderId="0" applyBorder="0">
      <alignment horizontal="center" vertical="center" wrapText="1"/>
    </xf>
    <xf numFmtId="202" fontId="173" fillId="0" borderId="0" applyProtection="0">
      <alignment horizontal="center"/>
    </xf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80" fillId="0" borderId="0">
      <alignment horizontal="centerContinuous" vertical="center" wrapText="1"/>
    </xf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44" fillId="0" borderId="0"/>
    <xf numFmtId="49" fontId="49" fillId="0" borderId="0" applyBorder="0">
      <alignment vertical="top"/>
    </xf>
    <xf numFmtId="0" fontId="44" fillId="0" borderId="0"/>
    <xf numFmtId="0" fontId="52" fillId="0" borderId="0"/>
    <xf numFmtId="0" fontId="64" fillId="0" borderId="0"/>
    <xf numFmtId="49" fontId="49" fillId="0" borderId="0" applyBorder="0">
      <alignment vertical="top"/>
    </xf>
    <xf numFmtId="0" fontId="64" fillId="0" borderId="0"/>
    <xf numFmtId="0" fontId="58" fillId="0" borderId="0"/>
    <xf numFmtId="0" fontId="185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4" fillId="0" borderId="0"/>
    <xf numFmtId="0" fontId="1" fillId="0" borderId="0"/>
    <xf numFmtId="0" fontId="64" fillId="0" borderId="0"/>
    <xf numFmtId="0" fontId="188" fillId="50" borderId="0" applyNumberFormat="0" applyBorder="0" applyAlignment="0">
      <alignment horizontal="left" vertical="center"/>
    </xf>
    <xf numFmtId="0" fontId="64" fillId="0" borderId="0"/>
    <xf numFmtId="0" fontId="59" fillId="0" borderId="0"/>
    <xf numFmtId="0" fontId="189" fillId="0" borderId="0"/>
    <xf numFmtId="0" fontId="64" fillId="0" borderId="0"/>
    <xf numFmtId="0" fontId="52" fillId="0" borderId="0"/>
    <xf numFmtId="0" fontId="1" fillId="0" borderId="0"/>
    <xf numFmtId="0" fontId="59" fillId="0" borderId="0"/>
    <xf numFmtId="0" fontId="189" fillId="0" borderId="0"/>
    <xf numFmtId="0" fontId="59" fillId="0" borderId="0"/>
    <xf numFmtId="0" fontId="59" fillId="0" borderId="0"/>
    <xf numFmtId="0" fontId="189" fillId="0" borderId="0"/>
    <xf numFmtId="0" fontId="64" fillId="0" borderId="0"/>
    <xf numFmtId="0" fontId="59" fillId="0" borderId="0"/>
    <xf numFmtId="0" fontId="59" fillId="0" borderId="0"/>
    <xf numFmtId="0" fontId="59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64" fillId="0" borderId="0"/>
    <xf numFmtId="0" fontId="64" fillId="0" borderId="0"/>
    <xf numFmtId="0" fontId="1" fillId="0" borderId="0"/>
    <xf numFmtId="0" fontId="59" fillId="0" borderId="0"/>
    <xf numFmtId="0" fontId="59" fillId="0" borderId="0"/>
    <xf numFmtId="0" fontId="214" fillId="0" borderId="0" applyFill="0" applyProtection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52" fillId="0" borderId="0"/>
    <xf numFmtId="0" fontId="52" fillId="0" borderId="0"/>
    <xf numFmtId="205" fontId="91" fillId="0" borderId="0"/>
    <xf numFmtId="0" fontId="59" fillId="0" borderId="0"/>
    <xf numFmtId="0" fontId="59" fillId="0" borderId="0"/>
    <xf numFmtId="0" fontId="59" fillId="0" borderId="0"/>
    <xf numFmtId="0" fontId="52" fillId="0" borderId="0"/>
    <xf numFmtId="0" fontId="186" fillId="0" borderId="0"/>
    <xf numFmtId="0" fontId="186" fillId="0" borderId="0"/>
    <xf numFmtId="0" fontId="64" fillId="0" borderId="0"/>
    <xf numFmtId="0" fontId="215" fillId="0" borderId="0"/>
    <xf numFmtId="0" fontId="186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52" fillId="0" borderId="0"/>
    <xf numFmtId="0" fontId="44" fillId="0" borderId="0"/>
    <xf numFmtId="0" fontId="44" fillId="0" borderId="0"/>
    <xf numFmtId="0" fontId="52" fillId="0" borderId="0"/>
    <xf numFmtId="0" fontId="44" fillId="0" borderId="0"/>
    <xf numFmtId="0" fontId="95" fillId="0" borderId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59" fillId="0" borderId="0" applyFont="0" applyFill="0" applyBorder="0" applyProtection="0">
      <alignment horizontal="center" vertical="center" wrapText="1"/>
    </xf>
    <xf numFmtId="0" fontId="59" fillId="0" borderId="0" applyFont="0" applyFill="0" applyBorder="0" applyProtection="0">
      <alignment horizontal="center" vertical="center" wrapText="1"/>
    </xf>
    <xf numFmtId="0" fontId="59" fillId="0" borderId="0" applyFont="0" applyFill="0" applyBorder="0" applyProtection="0">
      <alignment horizontal="center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65" fillId="29" borderId="12" applyNumberFormat="0" applyFont="0" applyAlignment="0" applyProtection="0"/>
    <xf numFmtId="0" fontId="65" fillId="29" borderId="12" applyNumberFormat="0" applyFont="0" applyAlignment="0" applyProtection="0"/>
    <xf numFmtId="0" fontId="49" fillId="28" borderId="11" applyNumberFormat="0" applyFont="0" applyAlignment="0" applyProtection="0"/>
    <xf numFmtId="9" fontId="52" fillId="0" borderId="0" applyFont="0" applyFill="0" applyBorder="0" applyAlignment="0" applyProtection="0"/>
    <xf numFmtId="9" fontId="58" fillId="0" borderId="0" applyFill="0" applyBorder="0" applyAlignment="0" applyProtection="0"/>
    <xf numFmtId="9" fontId="191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50" fillId="0" borderId="0"/>
    <xf numFmtId="0" fontId="58" fillId="0" borderId="0"/>
    <xf numFmtId="0" fontId="50" fillId="0" borderId="0"/>
    <xf numFmtId="0" fontId="50" fillId="0" borderId="0"/>
    <xf numFmtId="49" fontId="216" fillId="95" borderId="43" applyBorder="0" applyProtection="0">
      <alignment horizontal="left" vertical="center"/>
    </xf>
    <xf numFmtId="202" fontId="58" fillId="0" borderId="0" applyFill="0" applyProtection="0"/>
    <xf numFmtId="202" fontId="58" fillId="0" borderId="0" applyFill="0" applyProtection="0"/>
    <xf numFmtId="0" fontId="152" fillId="0" borderId="0" applyNumberFormat="0" applyFill="0" applyBorder="0" applyAlignment="0" applyProtection="0"/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1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89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207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85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85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4" fontId="49" fillId="32" borderId="0" applyFont="0" applyBorder="0">
      <alignment horizontal="right"/>
    </xf>
    <xf numFmtId="4" fontId="49" fillId="70" borderId="37" applyBorder="0">
      <alignment horizontal="right"/>
    </xf>
    <xf numFmtId="4" fontId="49" fillId="32" borderId="15" applyFont="0" applyBorder="0">
      <alignment horizontal="right"/>
    </xf>
    <xf numFmtId="0" fontId="94" fillId="4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6" fillId="0" borderId="0"/>
    <xf numFmtId="0" fontId="52" fillId="0" borderId="0"/>
    <xf numFmtId="0" fontId="213" fillId="0" borderId="0" applyNumberFormat="0" applyFill="0" applyBorder="0" applyAlignment="0" applyProtection="0">
      <alignment vertical="top"/>
      <protection locked="0"/>
    </xf>
    <xf numFmtId="0" fontId="209" fillId="0" borderId="0" applyNumberFormat="0" applyFill="0" applyBorder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1" fillId="0" borderId="0"/>
    <xf numFmtId="0" fontId="1" fillId="0" borderId="0"/>
    <xf numFmtId="49" fontId="49" fillId="0" borderId="0" applyBorder="0">
      <alignment vertical="top"/>
    </xf>
    <xf numFmtId="0" fontId="50" fillId="0" borderId="0"/>
    <xf numFmtId="0" fontId="52" fillId="0" borderId="0"/>
    <xf numFmtId="0" fontId="217" fillId="0" borderId="0" applyFont="0" applyFill="0" applyBorder="0" applyAlignment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8" fillId="0" borderId="0"/>
    <xf numFmtId="0" fontId="50" fillId="0" borderId="0"/>
    <xf numFmtId="0" fontId="58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176" fontId="52" fillId="33" borderId="20">
      <alignment wrapText="1"/>
      <protection locked="0"/>
    </xf>
    <xf numFmtId="0" fontId="51" fillId="0" borderId="0"/>
    <xf numFmtId="0" fontId="50" fillId="0" borderId="0"/>
    <xf numFmtId="0" fontId="58" fillId="0" borderId="0"/>
    <xf numFmtId="0" fontId="52" fillId="0" borderId="0"/>
    <xf numFmtId="0" fontId="50" fillId="0" borderId="0"/>
    <xf numFmtId="0" fontId="58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8" fillId="0" borderId="0"/>
    <xf numFmtId="0" fontId="50" fillId="0" borderId="0"/>
    <xf numFmtId="0" fontId="52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2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1" fillId="0" borderId="0">
      <alignment vertical="center"/>
    </xf>
    <xf numFmtId="0" fontId="218" fillId="35" borderId="0"/>
    <xf numFmtId="0" fontId="63" fillId="96" borderId="0"/>
    <xf numFmtId="0" fontId="219" fillId="59" borderId="16" applyNumberFormat="0" applyFill="0" applyBorder="0" applyAlignment="0">
      <alignment horizontal="left"/>
    </xf>
    <xf numFmtId="0" fontId="175" fillId="59" borderId="0" applyNumberFormat="0" applyFill="0" applyBorder="0" applyAlignment="0"/>
    <xf numFmtId="0" fontId="220" fillId="55" borderId="16" applyNumberFormat="0" applyFill="0" applyBorder="0" applyAlignment="0">
      <alignment horizontal="left"/>
    </xf>
    <xf numFmtId="0" fontId="221" fillId="53" borderId="0" applyNumberFormat="0" applyFill="0" applyBorder="0" applyAlignment="0"/>
    <xf numFmtId="0" fontId="222" fillId="0" borderId="0" applyNumberFormat="0" applyFill="0" applyBorder="0" applyAlignment="0"/>
    <xf numFmtId="0" fontId="223" fillId="0" borderId="25" applyNumberFormat="0" applyFill="0" applyBorder="0" applyAlignment="0">
      <alignment horizontal="left"/>
    </xf>
    <xf numFmtId="0" fontId="224" fillId="47" borderId="46" applyNumberFormat="0" applyFill="0" applyBorder="0" applyAlignment="0">
      <alignment horizontal="centerContinuous"/>
    </xf>
    <xf numFmtId="0" fontId="225" fillId="0" borderId="0" applyNumberFormat="0" applyFill="0" applyBorder="0" applyAlignment="0"/>
    <xf numFmtId="0" fontId="225" fillId="58" borderId="26" applyNumberFormat="0" applyFill="0" applyBorder="0" applyAlignment="0"/>
    <xf numFmtId="0" fontId="226" fillId="0" borderId="25" applyNumberFormat="0" applyFill="0" applyBorder="0" applyAlignment="0"/>
    <xf numFmtId="0" fontId="225" fillId="0" borderId="0" applyNumberFormat="0" applyFill="0" applyBorder="0" applyAlignment="0"/>
    <xf numFmtId="0" fontId="64" fillId="97" borderId="0" applyNumberFormat="0" applyBorder="0" applyAlignment="0" applyProtection="0"/>
    <xf numFmtId="0" fontId="64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97" borderId="0" applyNumberFormat="0" applyBorder="0" applyAlignment="0" applyProtection="0"/>
    <xf numFmtId="0" fontId="64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98" borderId="0" applyNumberFormat="0" applyBorder="0" applyAlignment="0" applyProtection="0"/>
    <xf numFmtId="0" fontId="64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98" borderId="0" applyNumberFormat="0" applyBorder="0" applyAlignment="0" applyProtection="0"/>
    <xf numFmtId="0" fontId="64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64" borderId="0" applyNumberFormat="0" applyBorder="0" applyAlignment="0" applyProtection="0"/>
    <xf numFmtId="0" fontId="64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99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100" borderId="0" applyNumberFormat="0" applyBorder="0" applyAlignment="0" applyProtection="0"/>
    <xf numFmtId="0" fontId="64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100" borderId="0" applyNumberFormat="0" applyBorder="0" applyAlignment="0" applyProtection="0"/>
    <xf numFmtId="0" fontId="64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101" borderId="0" applyNumberFormat="0" applyBorder="0" applyAlignment="0" applyProtection="0"/>
    <xf numFmtId="0" fontId="64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101" borderId="0" applyNumberFormat="0" applyBorder="0" applyAlignment="0" applyProtection="0"/>
    <xf numFmtId="0" fontId="64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190" fillId="7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97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190" fillId="76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9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190" fillId="80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6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190" fillId="8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190" fillId="88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100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190" fillId="92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101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102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103" borderId="0" applyNumberFormat="0" applyBorder="0" applyAlignment="0" applyProtection="0"/>
    <xf numFmtId="0" fontId="64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103" borderId="0" applyNumberFormat="0" applyBorder="0" applyAlignment="0" applyProtection="0"/>
    <xf numFmtId="0" fontId="64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104" borderId="0" applyNumberFormat="0" applyBorder="0" applyAlignment="0" applyProtection="0"/>
    <xf numFmtId="0" fontId="64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4" borderId="0" applyNumberFormat="0" applyBorder="0" applyAlignment="0" applyProtection="0"/>
    <xf numFmtId="0" fontId="64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99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102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105" borderId="0" applyNumberFormat="0" applyBorder="0" applyAlignment="0" applyProtection="0"/>
    <xf numFmtId="0" fontId="64" fillId="105" borderId="0" applyNumberFormat="0" applyBorder="0" applyAlignment="0" applyProtection="0"/>
    <xf numFmtId="0" fontId="64" fillId="11" borderId="0" applyNumberFormat="0" applyBorder="0" applyAlignment="0" applyProtection="0"/>
    <xf numFmtId="0" fontId="64" fillId="105" borderId="0" applyNumberFormat="0" applyBorder="0" applyAlignment="0" applyProtection="0"/>
    <xf numFmtId="0" fontId="64" fillId="11" borderId="0" applyNumberFormat="0" applyBorder="0" applyAlignment="0" applyProtection="0"/>
    <xf numFmtId="0" fontId="64" fillId="105" borderId="0" applyNumberFormat="0" applyBorder="0" applyAlignment="0" applyProtection="0"/>
    <xf numFmtId="0" fontId="64" fillId="105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6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190" fillId="73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2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190" fillId="77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10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190" fillId="81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4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10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190" fillId="8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99" borderId="0" applyNumberFormat="0" applyBorder="0" applyAlignment="0" applyProtection="0"/>
    <xf numFmtId="0" fontId="64" fillId="2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2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2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2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9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190" fillId="89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10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0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90" fillId="93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05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05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05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05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05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05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05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07" borderId="0" applyNumberFormat="0" applyBorder="0" applyAlignment="0" applyProtection="0"/>
    <xf numFmtId="0" fontId="66" fillId="107" borderId="0" applyNumberFormat="0" applyBorder="0" applyAlignment="0" applyProtection="0"/>
    <xf numFmtId="0" fontId="66" fillId="107" borderId="0" applyNumberFormat="0" applyBorder="0" applyAlignment="0" applyProtection="0"/>
    <xf numFmtId="0" fontId="66" fillId="107" borderId="0" applyNumberFormat="0" applyBorder="0" applyAlignment="0" applyProtection="0"/>
    <xf numFmtId="0" fontId="66" fillId="103" borderId="0" applyNumberFormat="0" applyBorder="0" applyAlignment="0" applyProtection="0"/>
    <xf numFmtId="0" fontId="66" fillId="103" borderId="0" applyNumberFormat="0" applyBorder="0" applyAlignment="0" applyProtection="0"/>
    <xf numFmtId="0" fontId="66" fillId="103" borderId="0" applyNumberFormat="0" applyBorder="0" applyAlignment="0" applyProtection="0"/>
    <xf numFmtId="0" fontId="66" fillId="103" borderId="0" applyNumberFormat="0" applyBorder="0" applyAlignment="0" applyProtection="0"/>
    <xf numFmtId="0" fontId="66" fillId="104" borderId="0" applyNumberFormat="0" applyBorder="0" applyAlignment="0" applyProtection="0"/>
    <xf numFmtId="0" fontId="66" fillId="104" borderId="0" applyNumberFormat="0" applyBorder="0" applyAlignment="0" applyProtection="0"/>
    <xf numFmtId="0" fontId="66" fillId="104" borderId="0" applyNumberFormat="0" applyBorder="0" applyAlignment="0" applyProtection="0"/>
    <xf numFmtId="0" fontId="66" fillId="104" borderId="0" applyNumberFormat="0" applyBorder="0" applyAlignment="0" applyProtection="0"/>
    <xf numFmtId="0" fontId="66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10" borderId="0" applyNumberFormat="0" applyBorder="0" applyAlignment="0" applyProtection="0"/>
    <xf numFmtId="0" fontId="66" fillId="110" borderId="0" applyNumberFormat="0" applyBorder="0" applyAlignment="0" applyProtection="0"/>
    <xf numFmtId="0" fontId="66" fillId="110" borderId="0" applyNumberFormat="0" applyBorder="0" applyAlignment="0" applyProtection="0"/>
    <xf numFmtId="0" fontId="66" fillId="11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09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227" fillId="74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07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07" borderId="0" applyNumberFormat="0" applyBorder="0" applyAlignment="0" applyProtection="0"/>
    <xf numFmtId="0" fontId="66" fillId="107" borderId="0" applyNumberFormat="0" applyBorder="0" applyAlignment="0" applyProtection="0"/>
    <xf numFmtId="0" fontId="66" fillId="14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07" borderId="0" applyNumberFormat="0" applyBorder="0" applyAlignment="0" applyProtection="0"/>
    <xf numFmtId="0" fontId="66" fillId="14" borderId="0" applyNumberFormat="0" applyBorder="0" applyAlignment="0" applyProtection="0"/>
    <xf numFmtId="0" fontId="67" fillId="107" borderId="0" applyNumberFormat="0" applyBorder="0" applyAlignment="0" applyProtection="0"/>
    <xf numFmtId="0" fontId="67" fillId="12" borderId="0" applyNumberFormat="0" applyBorder="0" applyAlignment="0" applyProtection="0"/>
    <xf numFmtId="0" fontId="66" fillId="14" borderId="0" applyNumberFormat="0" applyBorder="0" applyAlignment="0" applyProtection="0"/>
    <xf numFmtId="0" fontId="67" fillId="107" borderId="0" applyNumberFormat="0" applyBorder="0" applyAlignment="0" applyProtection="0"/>
    <xf numFmtId="0" fontId="67" fillId="12" borderId="0" applyNumberFormat="0" applyBorder="0" applyAlignment="0" applyProtection="0"/>
    <xf numFmtId="0" fontId="66" fillId="14" borderId="0" applyNumberFormat="0" applyBorder="0" applyAlignment="0" applyProtection="0"/>
    <xf numFmtId="0" fontId="67" fillId="107" borderId="0" applyNumberFormat="0" applyBorder="0" applyAlignment="0" applyProtection="0"/>
    <xf numFmtId="0" fontId="67" fillId="12" borderId="0" applyNumberFormat="0" applyBorder="0" applyAlignment="0" applyProtection="0"/>
    <xf numFmtId="0" fontId="67" fillId="107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228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103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227" fillId="7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3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103" borderId="0" applyNumberFormat="0" applyBorder="0" applyAlignment="0" applyProtection="0"/>
    <xf numFmtId="0" fontId="66" fillId="103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103" borderId="0" applyNumberFormat="0" applyBorder="0" applyAlignment="0" applyProtection="0"/>
    <xf numFmtId="0" fontId="67" fillId="103" borderId="0" applyNumberFormat="0" applyBorder="0" applyAlignment="0" applyProtection="0"/>
    <xf numFmtId="0" fontId="67" fillId="9" borderId="0" applyNumberFormat="0" applyBorder="0" applyAlignment="0" applyProtection="0"/>
    <xf numFmtId="0" fontId="67" fillId="103" borderId="0" applyNumberFormat="0" applyBorder="0" applyAlignment="0" applyProtection="0"/>
    <xf numFmtId="0" fontId="67" fillId="9" borderId="0" applyNumberFormat="0" applyBorder="0" applyAlignment="0" applyProtection="0"/>
    <xf numFmtId="0" fontId="67" fillId="103" borderId="0" applyNumberFormat="0" applyBorder="0" applyAlignment="0" applyProtection="0"/>
    <xf numFmtId="0" fontId="67" fillId="9" borderId="0" applyNumberFormat="0" applyBorder="0" applyAlignment="0" applyProtection="0"/>
    <xf numFmtId="0" fontId="67" fillId="103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228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4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27" fillId="82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4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4" borderId="0" applyNumberFormat="0" applyBorder="0" applyAlignment="0" applyProtection="0"/>
    <xf numFmtId="0" fontId="66" fillId="104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4" borderId="0" applyNumberFormat="0" applyBorder="0" applyAlignment="0" applyProtection="0"/>
    <xf numFmtId="0" fontId="67" fillId="104" borderId="0" applyNumberFormat="0" applyBorder="0" applyAlignment="0" applyProtection="0"/>
    <xf numFmtId="0" fontId="67" fillId="10" borderId="0" applyNumberFormat="0" applyBorder="0" applyAlignment="0" applyProtection="0"/>
    <xf numFmtId="0" fontId="67" fillId="104" borderId="0" applyNumberFormat="0" applyBorder="0" applyAlignment="0" applyProtection="0"/>
    <xf numFmtId="0" fontId="67" fillId="10" borderId="0" applyNumberFormat="0" applyBorder="0" applyAlignment="0" applyProtection="0"/>
    <xf numFmtId="0" fontId="67" fillId="104" borderId="0" applyNumberFormat="0" applyBorder="0" applyAlignment="0" applyProtection="0"/>
    <xf numFmtId="0" fontId="67" fillId="10" borderId="0" applyNumberFormat="0" applyBorder="0" applyAlignment="0" applyProtection="0"/>
    <xf numFmtId="0" fontId="67" fillId="104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228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0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227" fillId="86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0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228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0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227" fillId="90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0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228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10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227" fillId="9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10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10" borderId="0" applyNumberFormat="0" applyBorder="0" applyAlignment="0" applyProtection="0"/>
    <xf numFmtId="0" fontId="66" fillId="110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10" borderId="0" applyNumberFormat="0" applyBorder="0" applyAlignment="0" applyProtection="0"/>
    <xf numFmtId="0" fontId="67" fillId="110" borderId="0" applyNumberFormat="0" applyBorder="0" applyAlignment="0" applyProtection="0"/>
    <xf numFmtId="0" fontId="67" fillId="15" borderId="0" applyNumberFormat="0" applyBorder="0" applyAlignment="0" applyProtection="0"/>
    <xf numFmtId="0" fontId="67" fillId="110" borderId="0" applyNumberFormat="0" applyBorder="0" applyAlignment="0" applyProtection="0"/>
    <xf numFmtId="0" fontId="67" fillId="15" borderId="0" applyNumberFormat="0" applyBorder="0" applyAlignment="0" applyProtection="0"/>
    <xf numFmtId="0" fontId="67" fillId="110" borderId="0" applyNumberFormat="0" applyBorder="0" applyAlignment="0" applyProtection="0"/>
    <xf numFmtId="0" fontId="67" fillId="15" borderId="0" applyNumberFormat="0" applyBorder="0" applyAlignment="0" applyProtection="0"/>
    <xf numFmtId="0" fontId="67" fillId="110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228" fillId="15" borderId="0" applyNumberFormat="0" applyBorder="0" applyAlignment="0" applyProtection="0"/>
    <xf numFmtId="0" fontId="66" fillId="15" borderId="0" applyNumberFormat="0" applyBorder="0" applyAlignment="0" applyProtection="0"/>
    <xf numFmtId="0" fontId="118" fillId="0" borderId="0">
      <alignment horizontal="right"/>
    </xf>
    <xf numFmtId="211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11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0" fontId="191" fillId="111" borderId="0" applyNumberFormat="0" applyBorder="0" applyAlignment="0" applyProtection="0"/>
    <xf numFmtId="0" fontId="191" fillId="112" borderId="0" applyNumberFormat="0" applyBorder="0" applyAlignment="0" applyProtection="0"/>
    <xf numFmtId="0" fontId="191" fillId="112" borderId="0" applyNumberFormat="0" applyBorder="0" applyAlignment="0" applyProtection="0"/>
    <xf numFmtId="0" fontId="191" fillId="112" borderId="0" applyNumberFormat="0" applyBorder="0" applyAlignment="0" applyProtection="0"/>
    <xf numFmtId="0" fontId="191" fillId="112" borderId="0" applyNumberFormat="0" applyBorder="0" applyAlignment="0" applyProtection="0"/>
    <xf numFmtId="0" fontId="191" fillId="112" borderId="0" applyNumberFormat="0" applyBorder="0" applyAlignment="0" applyProtection="0"/>
    <xf numFmtId="0" fontId="191" fillId="113" borderId="0" applyNumberFormat="0" applyBorder="0" applyAlignment="0" applyProtection="0"/>
    <xf numFmtId="0" fontId="191" fillId="114" borderId="0" applyNumberFormat="0" applyBorder="0" applyAlignment="0" applyProtection="0"/>
    <xf numFmtId="0" fontId="191" fillId="114" borderId="0" applyNumberFormat="0" applyBorder="0" applyAlignment="0" applyProtection="0"/>
    <xf numFmtId="0" fontId="191" fillId="114" borderId="0" applyNumberFormat="0" applyBorder="0" applyAlignment="0" applyProtection="0"/>
    <xf numFmtId="0" fontId="191" fillId="114" borderId="0" applyNumberFormat="0" applyBorder="0" applyAlignment="0" applyProtection="0"/>
    <xf numFmtId="0" fontId="191" fillId="114" borderId="0" applyNumberFormat="0" applyBorder="0" applyAlignment="0" applyProtection="0"/>
    <xf numFmtId="0" fontId="229" fillId="115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66" fillId="117" borderId="0" applyNumberFormat="0" applyBorder="0" applyAlignment="0" applyProtection="0"/>
    <xf numFmtId="0" fontId="66" fillId="117" borderId="0" applyNumberFormat="0" applyBorder="0" applyAlignment="0" applyProtection="0"/>
    <xf numFmtId="0" fontId="66" fillId="117" borderId="0" applyNumberFormat="0" applyBorder="0" applyAlignment="0" applyProtection="0"/>
    <xf numFmtId="0" fontId="66" fillId="117" borderId="0" applyNumberFormat="0" applyBorder="0" applyAlignment="0" applyProtection="0"/>
    <xf numFmtId="0" fontId="229" fillId="118" borderId="0" applyNumberFormat="0" applyBorder="0" applyAlignment="0" applyProtection="0"/>
    <xf numFmtId="0" fontId="191" fillId="119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1" borderId="0" applyNumberFormat="0" applyBorder="0" applyAlignment="0" applyProtection="0"/>
    <xf numFmtId="0" fontId="191" fillId="122" borderId="0" applyNumberFormat="0" applyBorder="0" applyAlignment="0" applyProtection="0"/>
    <xf numFmtId="0" fontId="191" fillId="122" borderId="0" applyNumberFormat="0" applyBorder="0" applyAlignment="0" applyProtection="0"/>
    <xf numFmtId="0" fontId="191" fillId="122" borderId="0" applyNumberFormat="0" applyBorder="0" applyAlignment="0" applyProtection="0"/>
    <xf numFmtId="0" fontId="191" fillId="122" borderId="0" applyNumberFormat="0" applyBorder="0" applyAlignment="0" applyProtection="0"/>
    <xf numFmtId="0" fontId="191" fillId="122" borderId="0" applyNumberFormat="0" applyBorder="0" applyAlignment="0" applyProtection="0"/>
    <xf numFmtId="0" fontId="229" fillId="123" borderId="0" applyNumberFormat="0" applyBorder="0" applyAlignment="0" applyProtection="0"/>
    <xf numFmtId="0" fontId="229" fillId="121" borderId="0" applyNumberFormat="0" applyBorder="0" applyAlignment="0" applyProtection="0"/>
    <xf numFmtId="0" fontId="229" fillId="121" borderId="0" applyNumberFormat="0" applyBorder="0" applyAlignment="0" applyProtection="0"/>
    <xf numFmtId="0" fontId="229" fillId="121" borderId="0" applyNumberFormat="0" applyBorder="0" applyAlignment="0" applyProtection="0"/>
    <xf numFmtId="0" fontId="229" fillId="121" borderId="0" applyNumberFormat="0" applyBorder="0" applyAlignment="0" applyProtection="0"/>
    <xf numFmtId="0" fontId="229" fillId="121" borderId="0" applyNumberFormat="0" applyBorder="0" applyAlignment="0" applyProtection="0"/>
    <xf numFmtId="0" fontId="66" fillId="124" borderId="0" applyNumberFormat="0" applyBorder="0" applyAlignment="0" applyProtection="0"/>
    <xf numFmtId="0" fontId="66" fillId="124" borderId="0" applyNumberFormat="0" applyBorder="0" applyAlignment="0" applyProtection="0"/>
    <xf numFmtId="0" fontId="66" fillId="125" borderId="0" applyNumberFormat="0" applyBorder="0" applyAlignment="0" applyProtection="0"/>
    <xf numFmtId="0" fontId="66" fillId="124" borderId="0" applyNumberFormat="0" applyBorder="0" applyAlignment="0" applyProtection="0"/>
    <xf numFmtId="0" fontId="66" fillId="124" borderId="0" applyNumberFormat="0" applyBorder="0" applyAlignment="0" applyProtection="0"/>
    <xf numFmtId="0" fontId="229" fillId="126" borderId="0" applyNumberFormat="0" applyBorder="0" applyAlignment="0" applyProtection="0"/>
    <xf numFmtId="0" fontId="191" fillId="127" borderId="0" applyNumberFormat="0" applyBorder="0" applyAlignment="0" applyProtection="0"/>
    <xf numFmtId="0" fontId="191" fillId="128" borderId="0" applyNumberFormat="0" applyBorder="0" applyAlignment="0" applyProtection="0"/>
    <xf numFmtId="0" fontId="191" fillId="128" borderId="0" applyNumberFormat="0" applyBorder="0" applyAlignment="0" applyProtection="0"/>
    <xf numFmtId="0" fontId="191" fillId="128" borderId="0" applyNumberFormat="0" applyBorder="0" applyAlignment="0" applyProtection="0"/>
    <xf numFmtId="0" fontId="191" fillId="128" borderId="0" applyNumberFormat="0" applyBorder="0" applyAlignment="0" applyProtection="0"/>
    <xf numFmtId="0" fontId="191" fillId="128" borderId="0" applyNumberFormat="0" applyBorder="0" applyAlignment="0" applyProtection="0"/>
    <xf numFmtId="0" fontId="191" fillId="122" borderId="0" applyNumberFormat="0" applyBorder="0" applyAlignment="0" applyProtection="0"/>
    <xf numFmtId="0" fontId="191" fillId="129" borderId="0" applyNumberFormat="0" applyBorder="0" applyAlignment="0" applyProtection="0"/>
    <xf numFmtId="0" fontId="191" fillId="129" borderId="0" applyNumberFormat="0" applyBorder="0" applyAlignment="0" applyProtection="0"/>
    <xf numFmtId="0" fontId="191" fillId="129" borderId="0" applyNumberFormat="0" applyBorder="0" applyAlignment="0" applyProtection="0"/>
    <xf numFmtId="0" fontId="191" fillId="129" borderId="0" applyNumberFormat="0" applyBorder="0" applyAlignment="0" applyProtection="0"/>
    <xf numFmtId="0" fontId="191" fillId="129" borderId="0" applyNumberFormat="0" applyBorder="0" applyAlignment="0" applyProtection="0"/>
    <xf numFmtId="0" fontId="229" fillId="114" borderId="0" applyNumberFormat="0" applyBorder="0" applyAlignment="0" applyProtection="0"/>
    <xf numFmtId="0" fontId="229" fillId="130" borderId="0" applyNumberFormat="0" applyBorder="0" applyAlignment="0" applyProtection="0"/>
    <xf numFmtId="0" fontId="229" fillId="130" borderId="0" applyNumberFormat="0" applyBorder="0" applyAlignment="0" applyProtection="0"/>
    <xf numFmtId="0" fontId="229" fillId="130" borderId="0" applyNumberFormat="0" applyBorder="0" applyAlignment="0" applyProtection="0"/>
    <xf numFmtId="0" fontId="229" fillId="130" borderId="0" applyNumberFormat="0" applyBorder="0" applyAlignment="0" applyProtection="0"/>
    <xf numFmtId="0" fontId="229" fillId="130" borderId="0" applyNumberFormat="0" applyBorder="0" applyAlignment="0" applyProtection="0"/>
    <xf numFmtId="0" fontId="66" fillId="131" borderId="0" applyNumberFormat="0" applyBorder="0" applyAlignment="0" applyProtection="0"/>
    <xf numFmtId="0" fontId="66" fillId="131" borderId="0" applyNumberFormat="0" applyBorder="0" applyAlignment="0" applyProtection="0"/>
    <xf numFmtId="0" fontId="66" fillId="131" borderId="0" applyNumberFormat="0" applyBorder="0" applyAlignment="0" applyProtection="0"/>
    <xf numFmtId="0" fontId="66" fillId="131" borderId="0" applyNumberFormat="0" applyBorder="0" applyAlignment="0" applyProtection="0"/>
    <xf numFmtId="0" fontId="229" fillId="132" borderId="0" applyNumberFormat="0" applyBorder="0" applyAlignment="0" applyProtection="0"/>
    <xf numFmtId="0" fontId="191" fillId="122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20" borderId="0" applyNumberFormat="0" applyBorder="0" applyAlignment="0" applyProtection="0"/>
    <xf numFmtId="0" fontId="191" fillId="114" borderId="0" applyNumberFormat="0" applyBorder="0" applyAlignment="0" applyProtection="0"/>
    <xf numFmtId="0" fontId="191" fillId="123" borderId="0" applyNumberFormat="0" applyBorder="0" applyAlignment="0" applyProtection="0"/>
    <xf numFmtId="0" fontId="191" fillId="123" borderId="0" applyNumberFormat="0" applyBorder="0" applyAlignment="0" applyProtection="0"/>
    <xf numFmtId="0" fontId="191" fillId="123" borderId="0" applyNumberFormat="0" applyBorder="0" applyAlignment="0" applyProtection="0"/>
    <xf numFmtId="0" fontId="191" fillId="123" borderId="0" applyNumberFormat="0" applyBorder="0" applyAlignment="0" applyProtection="0"/>
    <xf numFmtId="0" fontId="191" fillId="123" borderId="0" applyNumberFormat="0" applyBorder="0" applyAlignment="0" applyProtection="0"/>
    <xf numFmtId="0" fontId="229" fillId="114" borderId="0" applyNumberFormat="0" applyBorder="0" applyAlignment="0" applyProtection="0"/>
    <xf numFmtId="0" fontId="229" fillId="122" borderId="0" applyNumberFormat="0" applyBorder="0" applyAlignment="0" applyProtection="0"/>
    <xf numFmtId="0" fontId="229" fillId="122" borderId="0" applyNumberFormat="0" applyBorder="0" applyAlignment="0" applyProtection="0"/>
    <xf numFmtId="0" fontId="229" fillId="122" borderId="0" applyNumberFormat="0" applyBorder="0" applyAlignment="0" applyProtection="0"/>
    <xf numFmtId="0" fontId="229" fillId="122" borderId="0" applyNumberFormat="0" applyBorder="0" applyAlignment="0" applyProtection="0"/>
    <xf numFmtId="0" fontId="229" fillId="122" borderId="0" applyNumberFormat="0" applyBorder="0" applyAlignment="0" applyProtection="0"/>
    <xf numFmtId="0" fontId="66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08" borderId="0" applyNumberFormat="0" applyBorder="0" applyAlignment="0" applyProtection="0"/>
    <xf numFmtId="0" fontId="229" fillId="133" borderId="0" applyNumberFormat="0" applyBorder="0" applyAlignment="0" applyProtection="0"/>
    <xf numFmtId="0" fontId="191" fillId="111" borderId="0" applyNumberFormat="0" applyBorder="0" applyAlignment="0" applyProtection="0"/>
    <xf numFmtId="0" fontId="191" fillId="127" borderId="0" applyNumberFormat="0" applyBorder="0" applyAlignment="0" applyProtection="0"/>
    <xf numFmtId="0" fontId="191" fillId="127" borderId="0" applyNumberFormat="0" applyBorder="0" applyAlignment="0" applyProtection="0"/>
    <xf numFmtId="0" fontId="191" fillId="127" borderId="0" applyNumberFormat="0" applyBorder="0" applyAlignment="0" applyProtection="0"/>
    <xf numFmtId="0" fontId="191" fillId="127" borderId="0" applyNumberFormat="0" applyBorder="0" applyAlignment="0" applyProtection="0"/>
    <xf numFmtId="0" fontId="191" fillId="127" borderId="0" applyNumberFormat="0" applyBorder="0" applyAlignment="0" applyProtection="0"/>
    <xf numFmtId="0" fontId="191" fillId="113" borderId="0" applyNumberFormat="0" applyBorder="0" applyAlignment="0" applyProtection="0"/>
    <xf numFmtId="0" fontId="229" fillId="113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229" fillId="116" borderId="0" applyNumberFormat="0" applyBorder="0" applyAlignment="0" applyProtection="0"/>
    <xf numFmtId="0" fontId="66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09" borderId="0" applyNumberFormat="0" applyBorder="0" applyAlignment="0" applyProtection="0"/>
    <xf numFmtId="0" fontId="229" fillId="116" borderId="0" applyNumberFormat="0" applyBorder="0" applyAlignment="0" applyProtection="0"/>
    <xf numFmtId="0" fontId="191" fillId="134" borderId="0" applyNumberFormat="0" applyBorder="0" applyAlignment="0" applyProtection="0"/>
    <xf numFmtId="0" fontId="191" fillId="121" borderId="0" applyNumberFormat="0" applyBorder="0" applyAlignment="0" applyProtection="0"/>
    <xf numFmtId="0" fontId="191" fillId="135" borderId="0" applyNumberFormat="0" applyBorder="0" applyAlignment="0" applyProtection="0"/>
    <xf numFmtId="0" fontId="191" fillId="135" borderId="0" applyNumberFormat="0" applyBorder="0" applyAlignment="0" applyProtection="0"/>
    <xf numFmtId="0" fontId="191" fillId="135" borderId="0" applyNumberFormat="0" applyBorder="0" applyAlignment="0" applyProtection="0"/>
    <xf numFmtId="0" fontId="191" fillId="135" borderId="0" applyNumberFormat="0" applyBorder="0" applyAlignment="0" applyProtection="0"/>
    <xf numFmtId="0" fontId="191" fillId="135" borderId="0" applyNumberFormat="0" applyBorder="0" applyAlignment="0" applyProtection="0"/>
    <xf numFmtId="0" fontId="229" fillId="135" borderId="0" applyNumberFormat="0" applyBorder="0" applyAlignment="0" applyProtection="0"/>
    <xf numFmtId="0" fontId="229" fillId="136" borderId="0" applyNumberFormat="0" applyBorder="0" applyAlignment="0" applyProtection="0"/>
    <xf numFmtId="0" fontId="229" fillId="136" borderId="0" applyNumberFormat="0" applyBorder="0" applyAlignment="0" applyProtection="0"/>
    <xf numFmtId="0" fontId="229" fillId="136" borderId="0" applyNumberFormat="0" applyBorder="0" applyAlignment="0" applyProtection="0"/>
    <xf numFmtId="0" fontId="229" fillId="136" borderId="0" applyNumberFormat="0" applyBorder="0" applyAlignment="0" applyProtection="0"/>
    <xf numFmtId="0" fontId="229" fillId="136" borderId="0" applyNumberFormat="0" applyBorder="0" applyAlignment="0" applyProtection="0"/>
    <xf numFmtId="0" fontId="66" fillId="137" borderId="0" applyNumberFormat="0" applyBorder="0" applyAlignment="0" applyProtection="0"/>
    <xf numFmtId="0" fontId="66" fillId="137" borderId="0" applyNumberFormat="0" applyBorder="0" applyAlignment="0" applyProtection="0"/>
    <xf numFmtId="0" fontId="66" fillId="137" borderId="0" applyNumberFormat="0" applyBorder="0" applyAlignment="0" applyProtection="0"/>
    <xf numFmtId="0" fontId="66" fillId="137" borderId="0" applyNumberFormat="0" applyBorder="0" applyAlignment="0" applyProtection="0"/>
    <xf numFmtId="0" fontId="229" fillId="138" borderId="0" applyNumberFormat="0" applyBorder="0" applyAlignment="0" applyProtection="0"/>
    <xf numFmtId="212" fontId="52" fillId="0" borderId="0" applyFont="0" applyFill="0" applyBorder="0" applyProtection="0"/>
    <xf numFmtId="213" fontId="204" fillId="0" borderId="0" applyFont="0" applyFill="0" applyBorder="0" applyAlignment="0" applyProtection="0"/>
    <xf numFmtId="214" fontId="204" fillId="0" borderId="0" applyFont="0" applyFill="0" applyBorder="0" applyAlignment="0" applyProtection="0"/>
    <xf numFmtId="0" fontId="59" fillId="0" borderId="0"/>
    <xf numFmtId="0" fontId="95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49" fontId="218" fillId="4" borderId="15">
      <alignment horizontal="left" vertical="top"/>
      <protection locked="0"/>
    </xf>
    <xf numFmtId="49" fontId="218" fillId="4" borderId="15">
      <alignment horizontal="left" vertical="top"/>
      <protection locked="0"/>
    </xf>
    <xf numFmtId="49" fontId="218" fillId="0" borderId="15">
      <alignment horizontal="left" vertical="top"/>
      <protection locked="0"/>
    </xf>
    <xf numFmtId="49" fontId="218" fillId="0" borderId="15">
      <alignment horizontal="left" vertical="top"/>
      <protection locked="0"/>
    </xf>
    <xf numFmtId="49" fontId="218" fillId="139" borderId="15">
      <alignment horizontal="left" vertical="top"/>
      <protection locked="0"/>
    </xf>
    <xf numFmtId="49" fontId="218" fillId="139" borderId="15">
      <alignment horizontal="left" vertical="top"/>
      <protection locked="0"/>
    </xf>
    <xf numFmtId="0" fontId="218" fillId="0" borderId="0">
      <alignment horizontal="left" vertical="top" wrapText="1"/>
    </xf>
    <xf numFmtId="0" fontId="231" fillId="0" borderId="41">
      <alignment horizontal="left" vertical="top" wrapText="1"/>
    </xf>
    <xf numFmtId="49" fontId="59" fillId="0" borderId="0">
      <alignment horizontal="left" vertical="top" wrapText="1"/>
      <protection locked="0"/>
    </xf>
    <xf numFmtId="0" fontId="232" fillId="0" borderId="0">
      <alignment horizontal="left" vertical="top" wrapText="1"/>
    </xf>
    <xf numFmtId="49" fontId="59" fillId="0" borderId="15">
      <alignment horizontal="center" vertical="top" wrapText="1"/>
      <protection locked="0"/>
    </xf>
    <xf numFmtId="49" fontId="59" fillId="0" borderId="15">
      <alignment horizontal="center" vertical="top" wrapText="1"/>
      <protection locked="0"/>
    </xf>
    <xf numFmtId="49" fontId="218" fillId="0" borderId="0">
      <alignment horizontal="right" vertical="top"/>
      <protection locked="0"/>
    </xf>
    <xf numFmtId="49" fontId="218" fillId="4" borderId="15">
      <alignment horizontal="right" vertical="top"/>
      <protection locked="0"/>
    </xf>
    <xf numFmtId="49" fontId="218" fillId="4" borderId="15">
      <alignment horizontal="right" vertical="top"/>
      <protection locked="0"/>
    </xf>
    <xf numFmtId="0" fontId="218" fillId="4" borderId="15">
      <alignment horizontal="right" vertical="top"/>
      <protection locked="0"/>
    </xf>
    <xf numFmtId="0" fontId="218" fillId="4" borderId="15">
      <alignment horizontal="right" vertical="top"/>
      <protection locked="0"/>
    </xf>
    <xf numFmtId="49" fontId="218" fillId="0" borderId="15">
      <alignment horizontal="right" vertical="top"/>
      <protection locked="0"/>
    </xf>
    <xf numFmtId="49" fontId="218" fillId="0" borderId="15">
      <alignment horizontal="right" vertical="top"/>
      <protection locked="0"/>
    </xf>
    <xf numFmtId="0" fontId="218" fillId="0" borderId="15">
      <alignment horizontal="right" vertical="top"/>
      <protection locked="0"/>
    </xf>
    <xf numFmtId="0" fontId="218" fillId="0" borderId="15">
      <alignment horizontal="right" vertical="top"/>
      <protection locked="0"/>
    </xf>
    <xf numFmtId="49" fontId="218" fillId="139" borderId="15">
      <alignment horizontal="right" vertical="top"/>
      <protection locked="0"/>
    </xf>
    <xf numFmtId="49" fontId="218" fillId="139" borderId="15">
      <alignment horizontal="right" vertical="top"/>
      <protection locked="0"/>
    </xf>
    <xf numFmtId="0" fontId="218" fillId="139" borderId="15">
      <alignment horizontal="right" vertical="top"/>
      <protection locked="0"/>
    </xf>
    <xf numFmtId="0" fontId="218" fillId="139" borderId="15">
      <alignment horizontal="right" vertical="top"/>
      <protection locked="0"/>
    </xf>
    <xf numFmtId="49" fontId="59" fillId="0" borderId="0">
      <alignment horizontal="right" vertical="top" wrapText="1"/>
      <protection locked="0"/>
    </xf>
    <xf numFmtId="0" fontId="232" fillId="0" borderId="0">
      <alignment horizontal="right" vertical="top" wrapText="1"/>
    </xf>
    <xf numFmtId="49" fontId="59" fillId="0" borderId="0">
      <alignment horizontal="center" vertical="top" wrapText="1"/>
      <protection locked="0"/>
    </xf>
    <xf numFmtId="0" fontId="231" fillId="0" borderId="41">
      <alignment horizontal="center" vertical="top" wrapText="1"/>
    </xf>
    <xf numFmtId="49" fontId="218" fillId="0" borderId="15">
      <alignment horizontal="center" vertical="top" wrapText="1"/>
      <protection locked="0"/>
    </xf>
    <xf numFmtId="49" fontId="218" fillId="0" borderId="15">
      <alignment horizontal="center" vertical="top" wrapText="1"/>
      <protection locked="0"/>
    </xf>
    <xf numFmtId="0" fontId="218" fillId="0" borderId="15">
      <alignment horizontal="center" vertical="top" wrapText="1"/>
      <protection locked="0"/>
    </xf>
    <xf numFmtId="0" fontId="218" fillId="0" borderId="15">
      <alignment horizontal="center" vertical="top" wrapText="1"/>
      <protection locked="0"/>
    </xf>
    <xf numFmtId="0" fontId="70" fillId="98" borderId="0" applyNumberFormat="0" applyBorder="0" applyAlignment="0" applyProtection="0"/>
    <xf numFmtId="0" fontId="70" fillId="98" borderId="0" applyNumberFormat="0" applyBorder="0" applyAlignment="0" applyProtection="0"/>
    <xf numFmtId="0" fontId="70" fillId="98" borderId="0" applyNumberFormat="0" applyBorder="0" applyAlignment="0" applyProtection="0"/>
    <xf numFmtId="0" fontId="70" fillId="98" borderId="0" applyNumberFormat="0" applyBorder="0" applyAlignment="0" applyProtection="0"/>
    <xf numFmtId="0" fontId="233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215" fontId="235" fillId="0" borderId="0" applyFont="0" applyFill="0" applyBorder="0" applyAlignment="0" applyProtection="0"/>
    <xf numFmtId="0" fontId="236" fillId="0" borderId="0"/>
    <xf numFmtId="216" fontId="128" fillId="0" borderId="0" applyFill="0" applyBorder="0" applyAlignment="0"/>
    <xf numFmtId="217" fontId="128" fillId="0" borderId="0" applyFill="0" applyBorder="0" applyAlignment="0"/>
    <xf numFmtId="218" fontId="128" fillId="0" borderId="0" applyFill="0" applyBorder="0" applyAlignment="0"/>
    <xf numFmtId="219" fontId="128" fillId="0" borderId="0" applyFill="0" applyBorder="0" applyAlignment="0"/>
    <xf numFmtId="220" fontId="128" fillId="0" borderId="0" applyFill="0" applyBorder="0" applyAlignment="0"/>
    <xf numFmtId="216" fontId="128" fillId="0" borderId="0" applyFill="0" applyBorder="0" applyAlignment="0"/>
    <xf numFmtId="221" fontId="128" fillId="0" borderId="0" applyFill="0" applyBorder="0" applyAlignment="0"/>
    <xf numFmtId="217" fontId="128" fillId="0" borderId="0" applyFill="0" applyBorder="0" applyAlignment="0"/>
    <xf numFmtId="0" fontId="73" fillId="106" borderId="2" applyNumberFormat="0" applyAlignment="0" applyProtection="0"/>
    <xf numFmtId="0" fontId="73" fillId="106" borderId="2" applyNumberFormat="0" applyAlignment="0" applyProtection="0"/>
    <xf numFmtId="0" fontId="73" fillId="106" borderId="2" applyNumberFormat="0" applyAlignment="0" applyProtection="0"/>
    <xf numFmtId="0" fontId="73" fillId="106" borderId="2" applyNumberFormat="0" applyAlignment="0" applyProtection="0"/>
    <xf numFmtId="0" fontId="52" fillId="140" borderId="0" applyNumberFormat="0" applyFont="0" applyBorder="0" applyAlignment="0"/>
    <xf numFmtId="0" fontId="237" fillId="0" borderId="26" applyNumberFormat="0" applyFont="0" applyFill="0" applyProtection="0">
      <alignment horizontal="centerContinuous" vertical="center"/>
    </xf>
    <xf numFmtId="0" fontId="42" fillId="33" borderId="0" applyNumberFormat="0" applyFont="0" applyBorder="0" applyAlignment="0" applyProtection="0"/>
    <xf numFmtId="0" fontId="74" fillId="141" borderId="10" applyNumberFormat="0" applyAlignment="0" applyProtection="0"/>
    <xf numFmtId="0" fontId="74" fillId="141" borderId="10" applyNumberFormat="0" applyAlignment="0" applyProtection="0"/>
    <xf numFmtId="0" fontId="74" fillId="141" borderId="10" applyNumberFormat="0" applyAlignment="0" applyProtection="0"/>
    <xf numFmtId="0" fontId="74" fillId="141" borderId="10" applyNumberFormat="0" applyAlignment="0" applyProtection="0"/>
    <xf numFmtId="0" fontId="237" fillId="0" borderId="0" applyNumberFormat="0" applyFill="0" applyBorder="0" applyProtection="0">
      <alignment horizontal="center" vertical="center"/>
    </xf>
    <xf numFmtId="216" fontId="95" fillId="0" borderId="0" applyFont="0" applyFill="0" applyBorder="0" applyAlignment="0" applyProtection="0"/>
    <xf numFmtId="0" fontId="23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222" fontId="58" fillId="0" borderId="0" applyFill="0" applyBorder="0" applyAlignment="0" applyProtection="0"/>
    <xf numFmtId="217" fontId="95" fillId="0" borderId="0" applyFont="0" applyFill="0" applyBorder="0" applyAlignment="0" applyProtection="0"/>
    <xf numFmtId="223" fontId="217" fillId="0" borderId="0" applyFont="0" applyFill="0" applyBorder="0" applyAlignment="0" applyProtection="0"/>
    <xf numFmtId="0" fontId="59" fillId="0" borderId="0"/>
    <xf numFmtId="0" fontId="59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14" fontId="128" fillId="0" borderId="0" applyFill="0" applyBorder="0" applyAlignment="0"/>
    <xf numFmtId="0" fontId="200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239" fillId="0" borderId="0" applyNumberFormat="0" applyFill="0" applyBorder="0" applyAlignment="0" applyProtection="0"/>
    <xf numFmtId="224" fontId="217" fillId="0" borderId="0" applyFont="0" applyFill="0" applyBorder="0" applyAlignment="0" applyProtection="0"/>
    <xf numFmtId="0" fontId="240" fillId="0" borderId="0" applyFill="0" applyBorder="0" applyAlignment="0" applyProtection="0"/>
    <xf numFmtId="38" fontId="81" fillId="0" borderId="0">
      <alignment vertical="top"/>
    </xf>
    <xf numFmtId="38" fontId="81" fillId="0" borderId="0">
      <alignment vertical="top"/>
    </xf>
    <xf numFmtId="38" fontId="81" fillId="0" borderId="0">
      <alignment vertical="top"/>
    </xf>
    <xf numFmtId="38" fontId="81" fillId="0" borderId="0">
      <alignment vertical="top"/>
    </xf>
    <xf numFmtId="0" fontId="241" fillId="142" borderId="0" applyNumberFormat="0" applyBorder="0" applyAlignment="0" applyProtection="0"/>
    <xf numFmtId="0" fontId="241" fillId="143" borderId="0" applyNumberFormat="0" applyBorder="0" applyAlignment="0" applyProtection="0"/>
    <xf numFmtId="0" fontId="241" fillId="143" borderId="0" applyNumberFormat="0" applyBorder="0" applyAlignment="0" applyProtection="0"/>
    <xf numFmtId="0" fontId="241" fillId="143" borderId="0" applyNumberFormat="0" applyBorder="0" applyAlignment="0" applyProtection="0"/>
    <xf numFmtId="0" fontId="241" fillId="143" borderId="0" applyNumberFormat="0" applyBorder="0" applyAlignment="0" applyProtection="0"/>
    <xf numFmtId="0" fontId="241" fillId="143" borderId="0" applyNumberFormat="0" applyBorder="0" applyAlignment="0" applyProtection="0"/>
    <xf numFmtId="0" fontId="241" fillId="144" borderId="0" applyNumberFormat="0" applyBorder="0" applyAlignment="0" applyProtection="0"/>
    <xf numFmtId="0" fontId="241" fillId="145" borderId="0" applyNumberFormat="0" applyBorder="0" applyAlignment="0" applyProtection="0"/>
    <xf numFmtId="0" fontId="241" fillId="145" borderId="0" applyNumberFormat="0" applyBorder="0" applyAlignment="0" applyProtection="0"/>
    <xf numFmtId="0" fontId="241" fillId="145" borderId="0" applyNumberFormat="0" applyBorder="0" applyAlignment="0" applyProtection="0"/>
    <xf numFmtId="0" fontId="241" fillId="145" borderId="0" applyNumberFormat="0" applyBorder="0" applyAlignment="0" applyProtection="0"/>
    <xf numFmtId="0" fontId="241" fillId="145" borderId="0" applyNumberFormat="0" applyBorder="0" applyAlignment="0" applyProtection="0"/>
    <xf numFmtId="0" fontId="241" fillId="146" borderId="0" applyNumberFormat="0" applyBorder="0" applyAlignment="0" applyProtection="0"/>
    <xf numFmtId="216" fontId="242" fillId="0" borderId="0" applyFill="0" applyBorder="0" applyAlignment="0"/>
    <xf numFmtId="217" fontId="242" fillId="0" borderId="0" applyFill="0" applyBorder="0" applyAlignment="0"/>
    <xf numFmtId="216" fontId="242" fillId="0" borderId="0" applyFill="0" applyBorder="0" applyAlignment="0"/>
    <xf numFmtId="221" fontId="242" fillId="0" borderId="0" applyFill="0" applyBorder="0" applyAlignment="0"/>
    <xf numFmtId="217" fontId="242" fillId="0" borderId="0" applyFill="0" applyBorder="0" applyAlignment="0"/>
    <xf numFmtId="173" fontId="42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173" fontId="207" fillId="0" borderId="0" applyFont="0" applyFill="0" applyBorder="0" applyAlignment="0" applyProtection="0"/>
    <xf numFmtId="37" fontId="52" fillId="0" borderId="0"/>
    <xf numFmtId="0" fontId="58" fillId="0" borderId="0"/>
    <xf numFmtId="0" fontId="64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225" fontId="52" fillId="0" borderId="0" applyFont="0" applyFill="0" applyBorder="0" applyAlignment="0" applyProtection="0"/>
    <xf numFmtId="226" fontId="52" fillId="0" borderId="0" applyFont="0" applyFill="0" applyBorder="0" applyAlignment="0" applyProtection="0"/>
    <xf numFmtId="15" fontId="52" fillId="0" borderId="0">
      <alignment vertical="center"/>
    </xf>
    <xf numFmtId="0" fontId="94" fillId="64" borderId="0" applyNumberFormat="0" applyBorder="0" applyAlignment="0" applyProtection="0"/>
    <xf numFmtId="0" fontId="94" fillId="64" borderId="0" applyNumberFormat="0" applyBorder="0" applyAlignment="0" applyProtection="0"/>
    <xf numFmtId="0" fontId="94" fillId="64" borderId="0" applyNumberFormat="0" applyBorder="0" applyAlignment="0" applyProtection="0"/>
    <xf numFmtId="0" fontId="94" fillId="64" borderId="0" applyNumberFormat="0" applyBorder="0" applyAlignment="0" applyProtection="0"/>
    <xf numFmtId="0" fontId="94" fillId="64" borderId="0" applyNumberFormat="0" applyBorder="0" applyAlignment="0" applyProtection="0"/>
    <xf numFmtId="0" fontId="94" fillId="64" borderId="0" applyNumberFormat="0" applyBorder="0" applyAlignment="0" applyProtection="0"/>
    <xf numFmtId="0" fontId="94" fillId="64" borderId="0" applyNumberFormat="0" applyBorder="0" applyAlignment="0" applyProtection="0"/>
    <xf numFmtId="0" fontId="191" fillId="129" borderId="0" applyNumberFormat="0" applyBorder="0" applyAlignment="0" applyProtection="0"/>
    <xf numFmtId="43" fontId="243" fillId="0" borderId="0" applyNumberFormat="0" applyFill="0" applyBorder="0" applyAlignment="0" applyProtection="0">
      <alignment horizontal="center"/>
    </xf>
    <xf numFmtId="43" fontId="243" fillId="0" borderId="0" applyNumberFormat="0" applyFill="0" applyBorder="0" applyAlignment="0" applyProtection="0">
      <alignment horizontal="center"/>
    </xf>
    <xf numFmtId="0" fontId="244" fillId="0" borderId="45" applyNumberFormat="0" applyAlignment="0" applyProtection="0">
      <alignment horizontal="left" vertical="center"/>
    </xf>
    <xf numFmtId="0" fontId="244" fillId="0" borderId="16">
      <alignment horizontal="left" vertical="center"/>
    </xf>
    <xf numFmtId="0" fontId="168" fillId="0" borderId="5" applyNumberFormat="0" applyFill="0" applyAlignment="0" applyProtection="0"/>
    <xf numFmtId="0" fontId="101" fillId="0" borderId="0" applyNumberFormat="0" applyFill="0" applyBorder="0" applyAlignment="0" applyProtection="0"/>
    <xf numFmtId="0" fontId="168" fillId="0" borderId="5" applyNumberFormat="0" applyFill="0" applyAlignment="0" applyProtection="0"/>
    <xf numFmtId="0" fontId="170" fillId="0" borderId="6" applyNumberFormat="0" applyFill="0" applyAlignment="0" applyProtection="0"/>
    <xf numFmtId="0" fontId="102" fillId="0" borderId="0" applyNumberFormat="0" applyFill="0" applyBorder="0" applyAlignment="0" applyProtection="0"/>
    <xf numFmtId="0" fontId="170" fillId="0" borderId="6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50" fillId="0" borderId="0">
      <alignment horizontal="center"/>
    </xf>
    <xf numFmtId="38" fontId="104" fillId="0" borderId="0">
      <alignment vertical="top"/>
    </xf>
    <xf numFmtId="38" fontId="104" fillId="0" borderId="0">
      <alignment vertical="top"/>
    </xf>
    <xf numFmtId="38" fontId="104" fillId="0" borderId="0">
      <alignment vertical="top"/>
    </xf>
    <xf numFmtId="38" fontId="104" fillId="0" borderId="0">
      <alignment vertical="top"/>
    </xf>
    <xf numFmtId="0" fontId="245" fillId="0" borderId="47" applyNumberFormat="0" applyFill="0" applyBorder="0" applyAlignment="0" applyProtection="0">
      <alignment horizontal="left"/>
    </xf>
    <xf numFmtId="227" fontId="246" fillId="65" borderId="0" applyNumberFormat="0" applyBorder="0" applyAlignment="0" applyProtection="0">
      <protection locked="0"/>
    </xf>
    <xf numFmtId="0" fontId="247" fillId="0" borderId="0">
      <alignment horizontal="left" vertical="center" wrapText="1"/>
    </xf>
    <xf numFmtId="0" fontId="248" fillId="0" borderId="0">
      <alignment horizontal="left" vertical="center" wrapText="1" indent="1"/>
    </xf>
    <xf numFmtId="0" fontId="248" fillId="0" borderId="0">
      <alignment horizontal="left" vertical="center" wrapText="1" indent="3"/>
    </xf>
    <xf numFmtId="0" fontId="111" fillId="101" borderId="2" applyNumberFormat="0" applyAlignment="0" applyProtection="0"/>
    <xf numFmtId="0" fontId="111" fillId="101" borderId="2" applyNumberFormat="0" applyAlignment="0" applyProtection="0"/>
    <xf numFmtId="0" fontId="111" fillId="101" borderId="2" applyNumberFormat="0" applyAlignment="0" applyProtection="0"/>
    <xf numFmtId="0" fontId="111" fillId="101" borderId="2" applyNumberFormat="0" applyAlignment="0" applyProtection="0"/>
    <xf numFmtId="38" fontId="54" fillId="31" borderId="0">
      <alignment vertical="top"/>
    </xf>
    <xf numFmtId="38" fontId="54" fillId="31" borderId="0">
      <alignment vertical="top"/>
    </xf>
    <xf numFmtId="38" fontId="54" fillId="31" borderId="0">
      <alignment vertical="top"/>
    </xf>
    <xf numFmtId="38" fontId="54" fillId="31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228" fontId="52" fillId="0" borderId="0" applyFont="0" applyFill="0" applyBorder="0" applyAlignment="0" applyProtection="0"/>
    <xf numFmtId="229" fontId="52" fillId="0" borderId="0" applyFont="0" applyFill="0" applyBorder="0" applyAlignment="0" applyProtection="0"/>
    <xf numFmtId="216" fontId="249" fillId="0" borderId="0" applyFill="0" applyBorder="0" applyAlignment="0"/>
    <xf numFmtId="217" fontId="249" fillId="0" borderId="0" applyFill="0" applyBorder="0" applyAlignment="0"/>
    <xf numFmtId="216" fontId="249" fillId="0" borderId="0" applyFill="0" applyBorder="0" applyAlignment="0"/>
    <xf numFmtId="221" fontId="249" fillId="0" borderId="0" applyFill="0" applyBorder="0" applyAlignment="0"/>
    <xf numFmtId="217" fontId="249" fillId="0" borderId="0" applyFill="0" applyBorder="0" applyAlignment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59" fillId="0" borderId="0"/>
    <xf numFmtId="230" fontId="58" fillId="0" borderId="0" applyFill="0" applyBorder="0" applyAlignment="0" applyProtection="0"/>
    <xf numFmtId="231" fontId="58" fillId="0" borderId="0" applyFill="0" applyBorder="0" applyAlignment="0" applyProtection="0"/>
    <xf numFmtId="208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32" fontId="58" fillId="0" borderId="0" applyFill="0" applyBorder="0" applyAlignment="0" applyProtection="0"/>
    <xf numFmtId="233" fontId="58" fillId="0" borderId="0" applyFill="0" applyBorder="0" applyAlignment="0" applyProtection="0"/>
    <xf numFmtId="234" fontId="52" fillId="0" borderId="0" applyFont="0" applyFill="0" applyBorder="0" applyAlignment="0" applyProtection="0"/>
    <xf numFmtId="235" fontId="52" fillId="0" borderId="0" applyFont="0" applyFill="0" applyBorder="0" applyAlignment="0" applyProtection="0"/>
    <xf numFmtId="236" fontId="217" fillId="0" borderId="0" applyFont="0" applyFill="0" applyBorder="0" applyAlignment="0" applyProtection="0"/>
    <xf numFmtId="237" fontId="217" fillId="0" borderId="0" applyFont="0" applyFill="0" applyBorder="0" applyAlignment="0" applyProtection="0"/>
    <xf numFmtId="224" fontId="250" fillId="0" borderId="0" applyFont="0" applyFill="0" applyBorder="0" applyAlignment="0" applyProtection="0"/>
    <xf numFmtId="0" fontId="115" fillId="147" borderId="0" applyNumberFormat="0" applyBorder="0" applyAlignment="0" applyProtection="0"/>
    <xf numFmtId="0" fontId="115" fillId="147" borderId="0" applyNumberFormat="0" applyBorder="0" applyAlignment="0" applyProtection="0"/>
    <xf numFmtId="0" fontId="115" fillId="147" borderId="0" applyNumberFormat="0" applyBorder="0" applyAlignment="0" applyProtection="0"/>
    <xf numFmtId="0" fontId="115" fillId="147" borderId="0" applyNumberFormat="0" applyBorder="0" applyAlignment="0" applyProtection="0"/>
    <xf numFmtId="0" fontId="115" fillId="147" borderId="0" applyNumberFormat="0" applyBorder="0" applyAlignment="0" applyProtection="0"/>
    <xf numFmtId="0" fontId="115" fillId="147" borderId="0" applyNumberFormat="0" applyBorder="0" applyAlignment="0" applyProtection="0"/>
    <xf numFmtId="0" fontId="115" fillId="147" borderId="0" applyNumberFormat="0" applyBorder="0" applyAlignment="0" applyProtection="0"/>
    <xf numFmtId="0" fontId="251" fillId="135" borderId="0" applyNumberFormat="0" applyBorder="0" applyAlignment="0" applyProtection="0"/>
    <xf numFmtId="37" fontId="252" fillId="0" borderId="0"/>
    <xf numFmtId="0" fontId="218" fillId="0" borderId="17"/>
    <xf numFmtId="0" fontId="63" fillId="0" borderId="48"/>
    <xf numFmtId="238" fontId="52" fillId="0" borderId="0" applyFont="0"/>
    <xf numFmtId="238" fontId="52" fillId="0" borderId="0" applyFont="0"/>
    <xf numFmtId="0" fontId="64" fillId="0" borderId="0"/>
    <xf numFmtId="0" fontId="64" fillId="0" borderId="0"/>
    <xf numFmtId="0" fontId="64" fillId="0" borderId="0"/>
    <xf numFmtId="0" fontId="53" fillId="148" borderId="0"/>
    <xf numFmtId="0" fontId="52" fillId="0" borderId="0"/>
    <xf numFmtId="0" fontId="53" fillId="148" borderId="0"/>
    <xf numFmtId="0" fontId="59" fillId="0" borderId="0"/>
    <xf numFmtId="0" fontId="253" fillId="0" borderId="0"/>
    <xf numFmtId="0" fontId="59" fillId="0" borderId="0"/>
    <xf numFmtId="0" fontId="254" fillId="149" borderId="12" applyNumberFormat="0" applyAlignment="0" applyProtection="0"/>
    <xf numFmtId="0" fontId="53" fillId="134" borderId="49" applyNumberFormat="0" applyFont="0" applyAlignment="0" applyProtection="0"/>
    <xf numFmtId="0" fontId="254" fillId="149" borderId="12" applyNumberForma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3" fillId="134" borderId="49" applyNumberFormat="0" applyFont="0" applyAlignment="0" applyProtection="0"/>
    <xf numFmtId="0" fontId="254" fillId="149" borderId="12" applyNumberFormat="0" applyAlignment="0" applyProtection="0"/>
    <xf numFmtId="0" fontId="58" fillId="149" borderId="12" applyNumberFormat="0" applyAlignment="0" applyProtection="0"/>
    <xf numFmtId="0" fontId="254" fillId="149" borderId="12" applyNumberFormat="0" applyAlignment="0" applyProtection="0"/>
    <xf numFmtId="0" fontId="254" fillId="149" borderId="12" applyNumberFormat="0" applyAlignment="0" applyProtection="0"/>
    <xf numFmtId="0" fontId="49" fillId="29" borderId="12" applyNumberFormat="0" applyFont="0" applyAlignment="0" applyProtection="0"/>
    <xf numFmtId="0" fontId="53" fillId="134" borderId="49" applyNumberFormat="0" applyFont="0" applyAlignment="0" applyProtection="0"/>
    <xf numFmtId="0" fontId="120" fillId="106" borderId="4" applyNumberFormat="0" applyAlignment="0" applyProtection="0"/>
    <xf numFmtId="0" fontId="120" fillId="106" borderId="4" applyNumberFormat="0" applyAlignment="0" applyProtection="0"/>
    <xf numFmtId="0" fontId="120" fillId="106" borderId="4" applyNumberFormat="0" applyAlignment="0" applyProtection="0"/>
    <xf numFmtId="0" fontId="120" fillId="106" borderId="4" applyNumberFormat="0" applyAlignment="0" applyProtection="0"/>
    <xf numFmtId="40" fontId="128" fillId="150" borderId="0">
      <alignment horizontal="right"/>
    </xf>
    <xf numFmtId="0" fontId="255" fillId="151" borderId="0">
      <alignment horizontal="center"/>
    </xf>
    <xf numFmtId="0" fontId="256" fillId="152" borderId="0"/>
    <xf numFmtId="0" fontId="257" fillId="150" borderId="0" applyBorder="0">
      <alignment horizontal="centerContinuous"/>
    </xf>
    <xf numFmtId="0" fontId="258" fillId="152" borderId="0" applyBorder="0">
      <alignment horizontal="centerContinuous"/>
    </xf>
    <xf numFmtId="0" fontId="244" fillId="0" borderId="0" applyNumberFormat="0" applyFill="0" applyBorder="0" applyAlignment="0" applyProtection="0"/>
    <xf numFmtId="239" fontId="52" fillId="0" borderId="0" applyFont="0" applyFill="0" applyBorder="0" applyAlignment="0" applyProtection="0"/>
    <xf numFmtId="240" fontId="52" fillId="0" borderId="0" applyFont="0" applyFill="0" applyBorder="0" applyAlignment="0" applyProtection="0"/>
    <xf numFmtId="9" fontId="204" fillId="0" borderId="0" applyFont="0" applyFill="0" applyBorder="0" applyAlignment="0" applyProtection="0"/>
    <xf numFmtId="220" fontId="95" fillId="0" borderId="0" applyFont="0" applyFill="0" applyBorder="0" applyAlignment="0" applyProtection="0"/>
    <xf numFmtId="241" fontId="95" fillId="0" borderId="0" applyFont="0" applyFill="0" applyBorder="0" applyAlignment="0" applyProtection="0"/>
    <xf numFmtId="174" fontId="20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52" fillId="0" borderId="0" applyNumberFormat="0" applyFill="0" applyBorder="0" applyAlignment="0" applyProtection="0"/>
    <xf numFmtId="216" fontId="133" fillId="0" borderId="0" applyFill="0" applyBorder="0" applyAlignment="0"/>
    <xf numFmtId="217" fontId="133" fillId="0" borderId="0" applyFill="0" applyBorder="0" applyAlignment="0"/>
    <xf numFmtId="216" fontId="133" fillId="0" borderId="0" applyFill="0" applyBorder="0" applyAlignment="0"/>
    <xf numFmtId="221" fontId="133" fillId="0" borderId="0" applyFill="0" applyBorder="0" applyAlignment="0"/>
    <xf numFmtId="217" fontId="133" fillId="0" borderId="0" applyFill="0" applyBorder="0" applyAlignment="0"/>
    <xf numFmtId="0" fontId="259" fillId="0" borderId="0" applyNumberFormat="0" applyFill="0" applyBorder="0" applyAlignment="0" applyProtection="0">
      <alignment horizontal="left"/>
      <protection locked="0"/>
    </xf>
    <xf numFmtId="0" fontId="260" fillId="150" borderId="0">
      <alignment horizontal="center" vertical="top"/>
    </xf>
    <xf numFmtId="0" fontId="261" fillId="150" borderId="0">
      <alignment horizontal="left" vertical="top"/>
    </xf>
    <xf numFmtId="0" fontId="262" fillId="150" borderId="0">
      <alignment horizontal="left" vertical="top"/>
    </xf>
    <xf numFmtId="0" fontId="263" fillId="6" borderId="0">
      <alignment horizontal="center" vertical="center"/>
    </xf>
    <xf numFmtId="0" fontId="264" fillId="150" borderId="0">
      <alignment horizontal="center" vertical="top"/>
    </xf>
    <xf numFmtId="0" fontId="265" fillId="150" borderId="0">
      <alignment horizontal="left" vertical="top"/>
    </xf>
    <xf numFmtId="0" fontId="266" fillId="150" borderId="0">
      <alignment horizontal="left" vertical="center"/>
    </xf>
    <xf numFmtId="0" fontId="266" fillId="150" borderId="0">
      <alignment horizontal="right" vertical="center"/>
    </xf>
    <xf numFmtId="0" fontId="266" fillId="150" borderId="0">
      <alignment horizontal="center" vertical="center"/>
    </xf>
    <xf numFmtId="0" fontId="267" fillId="150" borderId="0">
      <alignment horizontal="right" vertical="top"/>
    </xf>
    <xf numFmtId="0" fontId="267" fillId="150" borderId="0">
      <alignment horizontal="right" vertical="top"/>
    </xf>
    <xf numFmtId="4" fontId="185" fillId="26" borderId="49" applyNumberFormat="0" applyProtection="0">
      <alignment vertical="center"/>
    </xf>
    <xf numFmtId="4" fontId="185" fillId="26" borderId="49" applyNumberFormat="0" applyProtection="0">
      <alignment vertical="center"/>
    </xf>
    <xf numFmtId="4" fontId="185" fillId="26" borderId="49" applyNumberFormat="0" applyProtection="0">
      <alignment vertical="center"/>
    </xf>
    <xf numFmtId="4" fontId="185" fillId="26" borderId="49" applyNumberFormat="0" applyProtection="0">
      <alignment vertical="center"/>
    </xf>
    <xf numFmtId="4" fontId="185" fillId="26" borderId="49" applyNumberFormat="0" applyProtection="0">
      <alignment vertical="center"/>
    </xf>
    <xf numFmtId="4" fontId="218" fillId="33" borderId="49" applyNumberFormat="0" applyProtection="0">
      <alignment vertical="center"/>
    </xf>
    <xf numFmtId="4" fontId="218" fillId="33" borderId="49" applyNumberFormat="0" applyProtection="0">
      <alignment vertical="center"/>
    </xf>
    <xf numFmtId="4" fontId="218" fillId="33" borderId="49" applyNumberFormat="0" applyProtection="0">
      <alignment vertical="center"/>
    </xf>
    <xf numFmtId="4" fontId="218" fillId="33" borderId="49" applyNumberFormat="0" applyProtection="0">
      <alignment vertical="center"/>
    </xf>
    <xf numFmtId="4" fontId="218" fillId="33" borderId="49" applyNumberFormat="0" applyProtection="0">
      <alignment vertical="center"/>
    </xf>
    <xf numFmtId="4" fontId="185" fillId="33" borderId="49" applyNumberFormat="0" applyProtection="0">
      <alignment horizontal="left" vertical="center" indent="1"/>
    </xf>
    <xf numFmtId="4" fontId="185" fillId="33" borderId="49" applyNumberFormat="0" applyProtection="0">
      <alignment horizontal="left" vertical="center" indent="1"/>
    </xf>
    <xf numFmtId="4" fontId="185" fillId="33" borderId="49" applyNumberFormat="0" applyProtection="0">
      <alignment horizontal="left" vertical="center" indent="1"/>
    </xf>
    <xf numFmtId="4" fontId="185" fillId="33" borderId="49" applyNumberFormat="0" applyProtection="0">
      <alignment horizontal="left" vertical="center" indent="1"/>
    </xf>
    <xf numFmtId="4" fontId="185" fillId="33" borderId="49" applyNumberFormat="0" applyProtection="0">
      <alignment horizontal="left" vertical="center" indent="1"/>
    </xf>
    <xf numFmtId="0" fontId="218" fillId="26" borderId="50" applyNumberFormat="0" applyProtection="0">
      <alignment horizontal="left" vertical="top" indent="1"/>
    </xf>
    <xf numFmtId="0" fontId="218" fillId="26" borderId="50" applyNumberFormat="0" applyProtection="0">
      <alignment horizontal="left" vertical="top" indent="1"/>
    </xf>
    <xf numFmtId="0" fontId="218" fillId="26" borderId="50" applyNumberFormat="0" applyProtection="0">
      <alignment horizontal="left" vertical="top" indent="1"/>
    </xf>
    <xf numFmtId="0" fontId="218" fillId="26" borderId="50" applyNumberFormat="0" applyProtection="0">
      <alignment horizontal="left" vertical="top" indent="1"/>
    </xf>
    <xf numFmtId="0" fontId="218" fillId="26" borderId="50" applyNumberFormat="0" applyProtection="0">
      <alignment horizontal="left" vertical="top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0" fontId="268" fillId="34" borderId="51" applyNumberFormat="0" applyProtection="0">
      <alignment horizontal="center" vertical="center" wrapText="1"/>
    </xf>
    <xf numFmtId="4" fontId="185" fillId="14" borderId="49" applyNumberFormat="0" applyProtection="0">
      <alignment horizontal="left" vertical="center" indent="1"/>
    </xf>
    <xf numFmtId="4" fontId="185" fillId="3" borderId="49" applyNumberFormat="0" applyProtection="0">
      <alignment horizontal="right" vertical="center"/>
    </xf>
    <xf numFmtId="4" fontId="185" fillId="3" borderId="49" applyNumberFormat="0" applyProtection="0">
      <alignment horizontal="right" vertical="center"/>
    </xf>
    <xf numFmtId="4" fontId="185" fillId="3" borderId="49" applyNumberFormat="0" applyProtection="0">
      <alignment horizontal="right" vertical="center"/>
    </xf>
    <xf numFmtId="4" fontId="185" fillId="3" borderId="49" applyNumberFormat="0" applyProtection="0">
      <alignment horizontal="right" vertical="center"/>
    </xf>
    <xf numFmtId="4" fontId="185" fillId="3" borderId="49" applyNumberFormat="0" applyProtection="0">
      <alignment horizontal="right" vertical="center"/>
    </xf>
    <xf numFmtId="4" fontId="185" fillId="153" borderId="49" applyNumberFormat="0" applyProtection="0">
      <alignment horizontal="right" vertical="center"/>
    </xf>
    <xf numFmtId="4" fontId="185" fillId="153" borderId="49" applyNumberFormat="0" applyProtection="0">
      <alignment horizontal="right" vertical="center"/>
    </xf>
    <xf numFmtId="4" fontId="185" fillId="153" borderId="49" applyNumberFormat="0" applyProtection="0">
      <alignment horizontal="right" vertical="center"/>
    </xf>
    <xf numFmtId="4" fontId="185" fillId="153" borderId="49" applyNumberFormat="0" applyProtection="0">
      <alignment horizontal="right" vertical="center"/>
    </xf>
    <xf numFmtId="4" fontId="185" fillId="153" borderId="49" applyNumberFormat="0" applyProtection="0">
      <alignment horizontal="right" vertical="center"/>
    </xf>
    <xf numFmtId="4" fontId="185" fillId="17" borderId="41" applyNumberFormat="0" applyProtection="0">
      <alignment horizontal="right" vertical="center"/>
    </xf>
    <xf numFmtId="4" fontId="185" fillId="17" borderId="41" applyNumberFormat="0" applyProtection="0">
      <alignment horizontal="right" vertical="center"/>
    </xf>
    <xf numFmtId="4" fontId="185" fillId="17" borderId="41" applyNumberFormat="0" applyProtection="0">
      <alignment horizontal="right" vertical="center"/>
    </xf>
    <xf numFmtId="4" fontId="185" fillId="17" borderId="41" applyNumberFormat="0" applyProtection="0">
      <alignment horizontal="right" vertical="center"/>
    </xf>
    <xf numFmtId="4" fontId="185" fillId="17" borderId="41" applyNumberFormat="0" applyProtection="0">
      <alignment horizontal="right" vertical="center"/>
    </xf>
    <xf numFmtId="4" fontId="185" fillId="11" borderId="49" applyNumberFormat="0" applyProtection="0">
      <alignment horizontal="right" vertical="center"/>
    </xf>
    <xf numFmtId="4" fontId="185" fillId="11" borderId="49" applyNumberFormat="0" applyProtection="0">
      <alignment horizontal="right" vertical="center"/>
    </xf>
    <xf numFmtId="4" fontId="185" fillId="11" borderId="49" applyNumberFormat="0" applyProtection="0">
      <alignment horizontal="right" vertical="center"/>
    </xf>
    <xf numFmtId="4" fontId="185" fillId="11" borderId="49" applyNumberFormat="0" applyProtection="0">
      <alignment horizontal="right" vertical="center"/>
    </xf>
    <xf numFmtId="4" fontId="185" fillId="11" borderId="49" applyNumberFormat="0" applyProtection="0">
      <alignment horizontal="right" vertical="center"/>
    </xf>
    <xf numFmtId="4" fontId="185" fillId="15" borderId="49" applyNumberFormat="0" applyProtection="0">
      <alignment horizontal="right" vertical="center"/>
    </xf>
    <xf numFmtId="4" fontId="185" fillId="15" borderId="49" applyNumberFormat="0" applyProtection="0">
      <alignment horizontal="right" vertical="center"/>
    </xf>
    <xf numFmtId="4" fontId="185" fillId="15" borderId="49" applyNumberFormat="0" applyProtection="0">
      <alignment horizontal="right" vertical="center"/>
    </xf>
    <xf numFmtId="4" fontId="185" fillId="15" borderId="49" applyNumberFormat="0" applyProtection="0">
      <alignment horizontal="right" vertical="center"/>
    </xf>
    <xf numFmtId="4" fontId="185" fillId="15" borderId="49" applyNumberFormat="0" applyProtection="0">
      <alignment horizontal="right" vertical="center"/>
    </xf>
    <xf numFmtId="4" fontId="185" fillId="19" borderId="49" applyNumberFormat="0" applyProtection="0">
      <alignment horizontal="right" vertical="center"/>
    </xf>
    <xf numFmtId="4" fontId="185" fillId="19" borderId="49" applyNumberFormat="0" applyProtection="0">
      <alignment horizontal="right" vertical="center"/>
    </xf>
    <xf numFmtId="4" fontId="185" fillId="19" borderId="49" applyNumberFormat="0" applyProtection="0">
      <alignment horizontal="right" vertical="center"/>
    </xf>
    <xf numFmtId="4" fontId="185" fillId="19" borderId="49" applyNumberFormat="0" applyProtection="0">
      <alignment horizontal="right" vertical="center"/>
    </xf>
    <xf numFmtId="4" fontId="185" fillId="19" borderId="49" applyNumberFormat="0" applyProtection="0">
      <alignment horizontal="right" vertical="center"/>
    </xf>
    <xf numFmtId="4" fontId="185" fillId="18" borderId="49" applyNumberFormat="0" applyProtection="0">
      <alignment horizontal="right" vertical="center"/>
    </xf>
    <xf numFmtId="4" fontId="185" fillId="18" borderId="49" applyNumberFormat="0" applyProtection="0">
      <alignment horizontal="right" vertical="center"/>
    </xf>
    <xf numFmtId="4" fontId="185" fillId="18" borderId="49" applyNumberFormat="0" applyProtection="0">
      <alignment horizontal="right" vertical="center"/>
    </xf>
    <xf numFmtId="4" fontId="185" fillId="18" borderId="49" applyNumberFormat="0" applyProtection="0">
      <alignment horizontal="right" vertical="center"/>
    </xf>
    <xf numFmtId="4" fontId="185" fillId="18" borderId="49" applyNumberFormat="0" applyProtection="0">
      <alignment horizontal="right" vertical="center"/>
    </xf>
    <xf numFmtId="4" fontId="185" fillId="154" borderId="49" applyNumberFormat="0" applyProtection="0">
      <alignment horizontal="right" vertical="center"/>
    </xf>
    <xf numFmtId="4" fontId="185" fillId="154" borderId="49" applyNumberFormat="0" applyProtection="0">
      <alignment horizontal="right" vertical="center"/>
    </xf>
    <xf numFmtId="4" fontId="185" fillId="154" borderId="49" applyNumberFormat="0" applyProtection="0">
      <alignment horizontal="right" vertical="center"/>
    </xf>
    <xf numFmtId="4" fontId="185" fillId="154" borderId="49" applyNumberFormat="0" applyProtection="0">
      <alignment horizontal="right" vertical="center"/>
    </xf>
    <xf numFmtId="4" fontId="185" fillId="154" borderId="49" applyNumberFormat="0" applyProtection="0">
      <alignment horizontal="right" vertical="center"/>
    </xf>
    <xf numFmtId="4" fontId="185" fillId="10" borderId="49" applyNumberFormat="0" applyProtection="0">
      <alignment horizontal="right" vertical="center"/>
    </xf>
    <xf numFmtId="4" fontId="185" fillId="10" borderId="49" applyNumberFormat="0" applyProtection="0">
      <alignment horizontal="right" vertical="center"/>
    </xf>
    <xf numFmtId="4" fontId="185" fillId="10" borderId="49" applyNumberFormat="0" applyProtection="0">
      <alignment horizontal="right" vertical="center"/>
    </xf>
    <xf numFmtId="4" fontId="185" fillId="10" borderId="49" applyNumberFormat="0" applyProtection="0">
      <alignment horizontal="right" vertical="center"/>
    </xf>
    <xf numFmtId="4" fontId="185" fillId="10" borderId="49" applyNumberFormat="0" applyProtection="0">
      <alignment horizontal="right" vertical="center"/>
    </xf>
    <xf numFmtId="4" fontId="185" fillId="155" borderId="41" applyNumberFormat="0" applyProtection="0">
      <alignment horizontal="left" vertical="center" indent="1"/>
    </xf>
    <xf numFmtId="4" fontId="185" fillId="155" borderId="41" applyNumberFormat="0" applyProtection="0">
      <alignment horizontal="left" vertical="center" indent="1"/>
    </xf>
    <xf numFmtId="4" fontId="185" fillId="155" borderId="41" applyNumberFormat="0" applyProtection="0">
      <alignment horizontal="left" vertical="center" indent="1"/>
    </xf>
    <xf numFmtId="4" fontId="185" fillId="155" borderId="41" applyNumberFormat="0" applyProtection="0">
      <alignment horizontal="left" vertical="center" indent="1"/>
    </xf>
    <xf numFmtId="4" fontId="185" fillId="155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95" fillId="156" borderId="41" applyNumberFormat="0" applyProtection="0">
      <alignment horizontal="left" vertical="center" indent="1"/>
    </xf>
    <xf numFmtId="4" fontId="185" fillId="157" borderId="49" applyNumberFormat="0" applyProtection="0">
      <alignment horizontal="right" vertical="center"/>
    </xf>
    <xf numFmtId="4" fontId="185" fillId="157" borderId="49" applyNumberFormat="0" applyProtection="0">
      <alignment horizontal="right" vertical="center"/>
    </xf>
    <xf numFmtId="4" fontId="185" fillId="157" borderId="49" applyNumberFormat="0" applyProtection="0">
      <alignment horizontal="right" vertical="center"/>
    </xf>
    <xf numFmtId="4" fontId="185" fillId="157" borderId="49" applyNumberFormat="0" applyProtection="0">
      <alignment horizontal="right" vertical="center"/>
    </xf>
    <xf numFmtId="4" fontId="185" fillId="157" borderId="49" applyNumberFormat="0" applyProtection="0">
      <alignment horizontal="right" vertical="center"/>
    </xf>
    <xf numFmtId="0" fontId="52" fillId="34" borderId="51" applyNumberFormat="0" applyProtection="0">
      <alignment horizontal="left" vertical="center" indent="1"/>
    </xf>
    <xf numFmtId="4" fontId="185" fillId="158" borderId="41" applyNumberFormat="0" applyProtection="0">
      <alignment horizontal="left" vertical="center" indent="1"/>
    </xf>
    <xf numFmtId="4" fontId="185" fillId="158" borderId="41" applyNumberFormat="0" applyProtection="0">
      <alignment horizontal="left" vertical="center" indent="1"/>
    </xf>
    <xf numFmtId="4" fontId="185" fillId="158" borderId="41" applyNumberFormat="0" applyProtection="0">
      <alignment horizontal="left" vertical="center" indent="1"/>
    </xf>
    <xf numFmtId="4" fontId="185" fillId="158" borderId="41" applyNumberFormat="0" applyProtection="0">
      <alignment horizontal="left" vertical="center" indent="1"/>
    </xf>
    <xf numFmtId="4" fontId="185" fillId="158" borderId="41" applyNumberFormat="0" applyProtection="0">
      <alignment horizontal="left" vertical="center" indent="1"/>
    </xf>
    <xf numFmtId="4" fontId="269" fillId="52" borderId="51" applyNumberFormat="0" applyProtection="0">
      <alignment horizontal="left" vertical="center" wrapText="1" indent="1"/>
    </xf>
    <xf numFmtId="4" fontId="185" fillId="157" borderId="41" applyNumberFormat="0" applyProtection="0">
      <alignment horizontal="left" vertical="center" indent="1"/>
    </xf>
    <xf numFmtId="4" fontId="185" fillId="157" borderId="41" applyNumberFormat="0" applyProtection="0">
      <alignment horizontal="left" vertical="center" indent="1"/>
    </xf>
    <xf numFmtId="4" fontId="185" fillId="157" borderId="41" applyNumberFormat="0" applyProtection="0">
      <alignment horizontal="left" vertical="center" indent="1"/>
    </xf>
    <xf numFmtId="4" fontId="185" fillId="157" borderId="41" applyNumberFormat="0" applyProtection="0">
      <alignment horizontal="left" vertical="center" indent="1"/>
    </xf>
    <xf numFmtId="4" fontId="185" fillId="157" borderId="41" applyNumberFormat="0" applyProtection="0">
      <alignment horizontal="left" vertical="center" indent="1"/>
    </xf>
    <xf numFmtId="4" fontId="269" fillId="54" borderId="51" applyNumberFormat="0" applyProtection="0">
      <alignment horizontal="left" vertical="center" wrapText="1" indent="1"/>
    </xf>
    <xf numFmtId="0" fontId="185" fillId="22" borderId="49" applyNumberFormat="0" applyProtection="0">
      <alignment horizontal="left" vertical="center" indent="1"/>
    </xf>
    <xf numFmtId="0" fontId="185" fillId="22" borderId="49" applyNumberFormat="0" applyProtection="0">
      <alignment horizontal="left" vertical="center" indent="1"/>
    </xf>
    <xf numFmtId="0" fontId="185" fillId="22" borderId="49" applyNumberFormat="0" applyProtection="0">
      <alignment horizontal="left" vertical="center" indent="1"/>
    </xf>
    <xf numFmtId="0" fontId="185" fillId="22" borderId="49" applyNumberFormat="0" applyProtection="0">
      <alignment horizontal="left" vertical="center" indent="1"/>
    </xf>
    <xf numFmtId="0" fontId="185" fillId="22" borderId="49" applyNumberFormat="0" applyProtection="0">
      <alignment horizontal="left" vertical="center" indent="1"/>
    </xf>
    <xf numFmtId="0" fontId="185" fillId="22" borderId="49" applyNumberFormat="0" applyProtection="0">
      <alignment horizontal="left" vertical="center" indent="1"/>
    </xf>
    <xf numFmtId="0" fontId="52" fillId="159" borderId="51" applyNumberFormat="0" applyProtection="0">
      <alignment horizontal="left" vertical="center" wrapText="1" indent="2"/>
    </xf>
    <xf numFmtId="0" fontId="52" fillId="156" borderId="50" applyNumberFormat="0" applyProtection="0">
      <alignment horizontal="left" vertical="center" indent="1"/>
    </xf>
    <xf numFmtId="0" fontId="270" fillId="54" borderId="51" applyNumberFormat="0" applyProtection="0">
      <alignment horizontal="center" vertical="center" wrapTex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3" fillId="156" borderId="50" applyNumberFormat="0" applyProtection="0">
      <alignment horizontal="left" vertical="top" indent="1"/>
    </xf>
    <xf numFmtId="0" fontId="52" fillId="156" borderId="50" applyNumberFormat="0" applyProtection="0">
      <alignment horizontal="left" vertical="top" indent="1"/>
    </xf>
    <xf numFmtId="0" fontId="185" fillId="160" borderId="49" applyNumberFormat="0" applyProtection="0">
      <alignment horizontal="left" vertical="center" indent="1"/>
    </xf>
    <xf numFmtId="0" fontId="185" fillId="160" borderId="49" applyNumberFormat="0" applyProtection="0">
      <alignment horizontal="left" vertical="center" indent="1"/>
    </xf>
    <xf numFmtId="0" fontId="185" fillId="160" borderId="49" applyNumberFormat="0" applyProtection="0">
      <alignment horizontal="left" vertical="center" indent="1"/>
    </xf>
    <xf numFmtId="0" fontId="185" fillId="160" borderId="49" applyNumberFormat="0" applyProtection="0">
      <alignment horizontal="left" vertical="center" indent="1"/>
    </xf>
    <xf numFmtId="0" fontId="185" fillId="160" borderId="49" applyNumberFormat="0" applyProtection="0">
      <alignment horizontal="left" vertical="center" indent="1"/>
    </xf>
    <xf numFmtId="0" fontId="185" fillId="160" borderId="49" applyNumberFormat="0" applyProtection="0">
      <alignment horizontal="left" vertical="center" indent="1"/>
    </xf>
    <xf numFmtId="0" fontId="52" fillId="161" borderId="51" applyNumberFormat="0" applyProtection="0">
      <alignment horizontal="left" vertical="center" wrapText="1" indent="4"/>
    </xf>
    <xf numFmtId="0" fontId="52" fillId="157" borderId="50" applyNumberFormat="0" applyProtection="0">
      <alignment horizontal="left" vertical="center" indent="1"/>
    </xf>
    <xf numFmtId="0" fontId="270" fillId="55" borderId="51" applyNumberFormat="0" applyProtection="0">
      <alignment horizontal="center" vertical="center" wrapTex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3" fillId="157" borderId="50" applyNumberFormat="0" applyProtection="0">
      <alignment horizontal="left" vertical="top" indent="1"/>
    </xf>
    <xf numFmtId="0" fontId="52" fillId="157" borderId="50" applyNumberFormat="0" applyProtection="0">
      <alignment horizontal="left" vertical="top" indent="1"/>
    </xf>
    <xf numFmtId="0" fontId="185" fillId="8" borderId="49" applyNumberFormat="0" applyProtection="0">
      <alignment horizontal="left" vertical="center" indent="1"/>
    </xf>
    <xf numFmtId="0" fontId="185" fillId="8" borderId="49" applyNumberFormat="0" applyProtection="0">
      <alignment horizontal="left" vertical="center" indent="1"/>
    </xf>
    <xf numFmtId="0" fontId="185" fillId="8" borderId="49" applyNumberFormat="0" applyProtection="0">
      <alignment horizontal="left" vertical="center" indent="1"/>
    </xf>
    <xf numFmtId="0" fontId="185" fillId="8" borderId="49" applyNumberFormat="0" applyProtection="0">
      <alignment horizontal="left" vertical="center" indent="1"/>
    </xf>
    <xf numFmtId="0" fontId="185" fillId="8" borderId="49" applyNumberFormat="0" applyProtection="0">
      <alignment horizontal="left" vertical="center" indent="1"/>
    </xf>
    <xf numFmtId="0" fontId="52" fillId="162" borderId="51" applyNumberFormat="0" applyProtection="0">
      <alignment horizontal="left" vertical="center" wrapText="1" indent="6"/>
    </xf>
    <xf numFmtId="0" fontId="185" fillId="8" borderId="49" applyNumberFormat="0" applyProtection="0">
      <alignment horizontal="left" vertical="center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3" fillId="8" borderId="50" applyNumberFormat="0" applyProtection="0">
      <alignment horizontal="left" vertical="top" indent="1"/>
    </xf>
    <xf numFmtId="0" fontId="52" fillId="8" borderId="50" applyNumberFormat="0" applyProtection="0">
      <alignment horizontal="left" vertical="top" indent="1"/>
    </xf>
    <xf numFmtId="0" fontId="185" fillId="158" borderId="49" applyNumberFormat="0" applyProtection="0">
      <alignment horizontal="left" vertical="center" indent="1"/>
    </xf>
    <xf numFmtId="0" fontId="185" fillId="158" borderId="49" applyNumberFormat="0" applyProtection="0">
      <alignment horizontal="left" vertical="center" indent="1"/>
    </xf>
    <xf numFmtId="0" fontId="185" fillId="158" borderId="49" applyNumberFormat="0" applyProtection="0">
      <alignment horizontal="left" vertical="center" indent="1"/>
    </xf>
    <xf numFmtId="0" fontId="185" fillId="158" borderId="49" applyNumberFormat="0" applyProtection="0">
      <alignment horizontal="left" vertical="center" indent="1"/>
    </xf>
    <xf numFmtId="0" fontId="185" fillId="158" borderId="49" applyNumberFormat="0" applyProtection="0">
      <alignment horizontal="left" vertical="center" indent="1"/>
    </xf>
    <xf numFmtId="0" fontId="52" fillId="0" borderId="51" applyNumberFormat="0" applyProtection="0">
      <alignment horizontal="left" vertical="center" indent="1"/>
    </xf>
    <xf numFmtId="0" fontId="185" fillId="158" borderId="49" applyNumberFormat="0" applyProtection="0">
      <alignment horizontal="left" vertical="center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3" fillId="158" borderId="50" applyNumberFormat="0" applyProtection="0">
      <alignment horizontal="left" vertical="top" indent="1"/>
    </xf>
    <xf numFmtId="0" fontId="52" fillId="158" borderId="50" applyNumberFormat="0" applyProtection="0">
      <alignment horizontal="left" vertical="top" indent="1"/>
    </xf>
    <xf numFmtId="0" fontId="52" fillId="150" borderId="15" applyNumberFormat="0">
      <protection locked="0"/>
    </xf>
    <xf numFmtId="0" fontId="52" fillId="150" borderId="15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3" fillId="150" borderId="52" applyNumberFormat="0">
      <protection locked="0"/>
    </xf>
    <xf numFmtId="0" fontId="52" fillId="150" borderId="15" applyNumberFormat="0">
      <protection locked="0"/>
    </xf>
    <xf numFmtId="0" fontId="271" fillId="156" borderId="53" applyBorder="0"/>
    <xf numFmtId="4" fontId="272" fillId="29" borderId="50" applyNumberFormat="0" applyProtection="0">
      <alignment vertical="center"/>
    </xf>
    <xf numFmtId="4" fontId="272" fillId="29" borderId="50" applyNumberFormat="0" applyProtection="0">
      <alignment vertical="center"/>
    </xf>
    <xf numFmtId="4" fontId="272" fillId="29" borderId="50" applyNumberFormat="0" applyProtection="0">
      <alignment vertical="center"/>
    </xf>
    <xf numFmtId="4" fontId="272" fillId="29" borderId="50" applyNumberFormat="0" applyProtection="0">
      <alignment vertical="center"/>
    </xf>
    <xf numFmtId="4" fontId="272" fillId="29" borderId="50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18" fillId="56" borderId="15" applyNumberFormat="0" applyProtection="0">
      <alignment vertical="center"/>
    </xf>
    <xf numFmtId="4" fontId="272" fillId="22" borderId="50" applyNumberFormat="0" applyProtection="0">
      <alignment horizontal="left" vertical="center" indent="1"/>
    </xf>
    <xf numFmtId="4" fontId="272" fillId="22" borderId="50" applyNumberFormat="0" applyProtection="0">
      <alignment horizontal="left" vertical="center" indent="1"/>
    </xf>
    <xf numFmtId="4" fontId="272" fillId="22" borderId="50" applyNumberFormat="0" applyProtection="0">
      <alignment horizontal="left" vertical="center" indent="1"/>
    </xf>
    <xf numFmtId="4" fontId="272" fillId="22" borderId="50" applyNumberFormat="0" applyProtection="0">
      <alignment horizontal="left" vertical="center" indent="1"/>
    </xf>
    <xf numFmtId="4" fontId="272" fillId="22" borderId="50" applyNumberFormat="0" applyProtection="0">
      <alignment horizontal="left" vertical="center" indent="1"/>
    </xf>
    <xf numFmtId="0" fontId="272" fillId="29" borderId="50" applyNumberFormat="0" applyProtection="0">
      <alignment horizontal="left" vertical="top" indent="1"/>
    </xf>
    <xf numFmtId="0" fontId="272" fillId="29" borderId="50" applyNumberFormat="0" applyProtection="0">
      <alignment horizontal="left" vertical="top" indent="1"/>
    </xf>
    <xf numFmtId="0" fontId="272" fillId="29" borderId="50" applyNumberFormat="0" applyProtection="0">
      <alignment horizontal="left" vertical="top" indent="1"/>
    </xf>
    <xf numFmtId="0" fontId="272" fillId="29" borderId="50" applyNumberFormat="0" applyProtection="0">
      <alignment horizontal="left" vertical="top" indent="1"/>
    </xf>
    <xf numFmtId="0" fontId="272" fillId="29" borderId="50" applyNumberFormat="0" applyProtection="0">
      <alignment horizontal="left" vertical="top" indent="1"/>
    </xf>
    <xf numFmtId="4" fontId="185" fillId="0" borderId="49" applyNumberFormat="0" applyProtection="0">
      <alignment horizontal="right" vertical="center"/>
    </xf>
    <xf numFmtId="4" fontId="185" fillId="0" borderId="49" applyNumberFormat="0" applyProtection="0">
      <alignment horizontal="right" vertical="center"/>
    </xf>
    <xf numFmtId="4" fontId="185" fillId="0" borderId="49" applyNumberFormat="0" applyProtection="0">
      <alignment horizontal="right" vertical="center"/>
    </xf>
    <xf numFmtId="4" fontId="185" fillId="0" borderId="49" applyNumberFormat="0" applyProtection="0">
      <alignment horizontal="right" vertical="center"/>
    </xf>
    <xf numFmtId="4" fontId="185" fillId="0" borderId="49" applyNumberFormat="0" applyProtection="0">
      <alignment horizontal="right" vertical="center"/>
    </xf>
    <xf numFmtId="4" fontId="185" fillId="0" borderId="49" applyNumberFormat="0" applyProtection="0">
      <alignment horizontal="right" vertical="center"/>
    </xf>
    <xf numFmtId="4" fontId="218" fillId="65" borderId="49" applyNumberFormat="0" applyProtection="0">
      <alignment horizontal="right" vertical="center"/>
    </xf>
    <xf numFmtId="4" fontId="218" fillId="65" borderId="49" applyNumberFormat="0" applyProtection="0">
      <alignment horizontal="right" vertical="center"/>
    </xf>
    <xf numFmtId="4" fontId="218" fillId="65" borderId="49" applyNumberFormat="0" applyProtection="0">
      <alignment horizontal="right" vertical="center"/>
    </xf>
    <xf numFmtId="4" fontId="218" fillId="65" borderId="49" applyNumberFormat="0" applyProtection="0">
      <alignment horizontal="right" vertical="center"/>
    </xf>
    <xf numFmtId="4" fontId="218" fillId="65" borderId="49" applyNumberFormat="0" applyProtection="0">
      <alignment horizontal="right" vertical="center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4" fontId="185" fillId="14" borderId="49" applyNumberFormat="0" applyProtection="0">
      <alignment horizontal="left" vertical="center" indent="1"/>
    </xf>
    <xf numFmtId="0" fontId="52" fillId="34" borderId="54" applyNumberFormat="0" applyProtection="0">
      <alignment horizontal="left" vertical="center" wrapText="1"/>
    </xf>
    <xf numFmtId="4" fontId="185" fillId="14" borderId="49" applyNumberFormat="0" applyProtection="0">
      <alignment horizontal="left" vertical="center" indent="1"/>
    </xf>
    <xf numFmtId="0" fontId="272" fillId="157" borderId="50" applyNumberFormat="0" applyProtection="0">
      <alignment horizontal="left" vertical="top" indent="1"/>
    </xf>
    <xf numFmtId="0" fontId="272" fillId="157" borderId="50" applyNumberFormat="0" applyProtection="0">
      <alignment horizontal="left" vertical="top" indent="1"/>
    </xf>
    <xf numFmtId="0" fontId="272" fillId="157" borderId="50" applyNumberFormat="0" applyProtection="0">
      <alignment horizontal="left" vertical="top" indent="1"/>
    </xf>
    <xf numFmtId="0" fontId="272" fillId="157" borderId="50" applyNumberFormat="0" applyProtection="0">
      <alignment horizontal="left" vertical="top" indent="1"/>
    </xf>
    <xf numFmtId="0" fontId="272" fillId="157" borderId="50" applyNumberFormat="0" applyProtection="0">
      <alignment horizontal="left" vertical="top" indent="1"/>
    </xf>
    <xf numFmtId="0" fontId="270" fillId="7" borderId="51" applyNumberFormat="0" applyProtection="0">
      <alignment horizontal="center" vertical="center"/>
    </xf>
    <xf numFmtId="4" fontId="218" fillId="163" borderId="41" applyNumberFormat="0" applyProtection="0">
      <alignment horizontal="left" vertical="center" indent="1"/>
    </xf>
    <xf numFmtId="4" fontId="218" fillId="163" borderId="41" applyNumberFormat="0" applyProtection="0">
      <alignment horizontal="left" vertical="center" indent="1"/>
    </xf>
    <xf numFmtId="4" fontId="218" fillId="163" borderId="41" applyNumberFormat="0" applyProtection="0">
      <alignment horizontal="left" vertical="center" indent="1"/>
    </xf>
    <xf numFmtId="4" fontId="218" fillId="163" borderId="41" applyNumberFormat="0" applyProtection="0">
      <alignment horizontal="left" vertical="center" indent="1"/>
    </xf>
    <xf numFmtId="4" fontId="218" fillId="163" borderId="41" applyNumberFormat="0" applyProtection="0">
      <alignment horizontal="left" vertical="center" indent="1"/>
    </xf>
    <xf numFmtId="0" fontId="273" fillId="0" borderId="0" applyNumberFormat="0" applyProtection="0"/>
    <xf numFmtId="0" fontId="185" fillId="164" borderId="15"/>
    <xf numFmtId="0" fontId="185" fillId="164" borderId="15"/>
    <xf numFmtId="4" fontId="218" fillId="150" borderId="49" applyNumberFormat="0" applyProtection="0">
      <alignment horizontal="right" vertical="center"/>
    </xf>
    <xf numFmtId="4" fontId="218" fillId="150" borderId="49" applyNumberFormat="0" applyProtection="0">
      <alignment horizontal="right" vertical="center"/>
    </xf>
    <xf numFmtId="4" fontId="218" fillId="150" borderId="49" applyNumberFormat="0" applyProtection="0">
      <alignment horizontal="right" vertical="center"/>
    </xf>
    <xf numFmtId="4" fontId="218" fillId="150" borderId="49" applyNumberFormat="0" applyProtection="0">
      <alignment horizontal="right" vertical="center"/>
    </xf>
    <xf numFmtId="4" fontId="218" fillId="150" borderId="49" applyNumberFormat="0" applyProtection="0">
      <alignment horizontal="right" vertical="center"/>
    </xf>
    <xf numFmtId="0" fontId="274" fillId="0" borderId="44"/>
    <xf numFmtId="0" fontId="218" fillId="0" borderId="0" applyNumberFormat="0" applyFill="0" applyBorder="0" applyAlignment="0" applyProtection="0"/>
    <xf numFmtId="0" fontId="235" fillId="0" borderId="0" applyFill="0" applyBorder="0" applyAlignment="0" applyProtection="0"/>
    <xf numFmtId="0" fontId="118" fillId="0" borderId="0" applyNumberFormat="0" applyFill="0" applyBorder="0" applyAlignment="0" applyProtection="0">
      <alignment horizontal="center"/>
    </xf>
    <xf numFmtId="0" fontId="52" fillId="0" borderId="0"/>
    <xf numFmtId="0" fontId="105" fillId="0" borderId="0"/>
    <xf numFmtId="38" fontId="141" fillId="63" borderId="0">
      <alignment horizontal="right" vertical="top"/>
    </xf>
    <xf numFmtId="38" fontId="141" fillId="63" borderId="0">
      <alignment horizontal="right" vertical="top"/>
    </xf>
    <xf numFmtId="38" fontId="141" fillId="63" borderId="0">
      <alignment horizontal="right" vertical="top"/>
    </xf>
    <xf numFmtId="38" fontId="141" fillId="63" borderId="0">
      <alignment horizontal="right" vertical="top"/>
    </xf>
    <xf numFmtId="242" fontId="64" fillId="0" borderId="0"/>
    <xf numFmtId="49" fontId="128" fillId="0" borderId="0" applyFill="0" applyBorder="0" applyAlignment="0"/>
    <xf numFmtId="243" fontId="128" fillId="0" borderId="0" applyFill="0" applyBorder="0" applyAlignment="0"/>
    <xf numFmtId="244" fontId="128" fillId="0" borderId="0" applyFill="0" applyBorder="0" applyAlignment="0"/>
    <xf numFmtId="0" fontId="72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18" fillId="0" borderId="41">
      <alignment horizontal="left" vertical="top" wrapText="1"/>
    </xf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65" borderId="33" applyNumberFormat="0">
      <alignment horizontal="center" vertical="center"/>
    </xf>
    <xf numFmtId="0" fontId="147" fillId="0" borderId="0" applyNumberFormat="0" applyFill="0" applyBorder="0" applyAlignment="0" applyProtection="0"/>
    <xf numFmtId="0" fontId="177" fillId="0" borderId="8" applyNumberFormat="0" applyFill="0" applyAlignment="0" applyProtection="0"/>
    <xf numFmtId="0" fontId="77" fillId="0" borderId="35" applyNumberFormat="0" applyFont="0" applyFill="0" applyAlignment="0" applyProtection="0"/>
    <xf numFmtId="0" fontId="177" fillId="0" borderId="8" applyNumberFormat="0" applyFill="0" applyAlignment="0" applyProtection="0"/>
    <xf numFmtId="245" fontId="52" fillId="0" borderId="0" applyFont="0" applyFill="0" applyBorder="0" applyAlignment="0" applyProtection="0"/>
    <xf numFmtId="246" fontId="52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247" fontId="235" fillId="0" borderId="0" applyFont="0" applyFill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09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227" fillId="71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7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17" borderId="0" applyNumberFormat="0" applyBorder="0" applyAlignment="0" applyProtection="0"/>
    <xf numFmtId="0" fontId="66" fillId="117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7" fillId="117" borderId="0" applyNumberFormat="0" applyBorder="0" applyAlignment="0" applyProtection="0"/>
    <xf numFmtId="0" fontId="67" fillId="117" borderId="0" applyNumberFormat="0" applyBorder="0" applyAlignment="0" applyProtection="0"/>
    <xf numFmtId="0" fontId="67" fillId="16" borderId="0" applyNumberFormat="0" applyBorder="0" applyAlignment="0" applyProtection="0"/>
    <xf numFmtId="0" fontId="67" fillId="117" borderId="0" applyNumberFormat="0" applyBorder="0" applyAlignment="0" applyProtection="0"/>
    <xf numFmtId="0" fontId="67" fillId="16" borderId="0" applyNumberFormat="0" applyBorder="0" applyAlignment="0" applyProtection="0"/>
    <xf numFmtId="0" fontId="67" fillId="117" borderId="0" applyNumberFormat="0" applyBorder="0" applyAlignment="0" applyProtection="0"/>
    <xf numFmtId="0" fontId="67" fillId="16" borderId="0" applyNumberFormat="0" applyBorder="0" applyAlignment="0" applyProtection="0"/>
    <xf numFmtId="0" fontId="67" fillId="117" borderId="0" applyNumberFormat="0" applyBorder="0" applyAlignment="0" applyProtection="0"/>
    <xf numFmtId="0" fontId="67" fillId="16" borderId="0" applyNumberFormat="0" applyBorder="0" applyAlignment="0" applyProtection="0"/>
    <xf numFmtId="0" fontId="66" fillId="16" borderId="0" applyNumberFormat="0" applyBorder="0" applyAlignment="0" applyProtection="0"/>
    <xf numFmtId="0" fontId="228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25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227" fillId="75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2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25" borderId="0" applyNumberFormat="0" applyBorder="0" applyAlignment="0" applyProtection="0"/>
    <xf numFmtId="0" fontId="66" fillId="12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25" borderId="0" applyNumberFormat="0" applyBorder="0" applyAlignment="0" applyProtection="0"/>
    <xf numFmtId="0" fontId="67" fillId="125" borderId="0" applyNumberFormat="0" applyBorder="0" applyAlignment="0" applyProtection="0"/>
    <xf numFmtId="0" fontId="67" fillId="17" borderId="0" applyNumberFormat="0" applyBorder="0" applyAlignment="0" applyProtection="0"/>
    <xf numFmtId="0" fontId="67" fillId="125" borderId="0" applyNumberFormat="0" applyBorder="0" applyAlignment="0" applyProtection="0"/>
    <xf numFmtId="0" fontId="67" fillId="17" borderId="0" applyNumberFormat="0" applyBorder="0" applyAlignment="0" applyProtection="0"/>
    <xf numFmtId="0" fontId="67" fillId="125" borderId="0" applyNumberFormat="0" applyBorder="0" applyAlignment="0" applyProtection="0"/>
    <xf numFmtId="0" fontId="67" fillId="17" borderId="0" applyNumberFormat="0" applyBorder="0" applyAlignment="0" applyProtection="0"/>
    <xf numFmtId="0" fontId="67" fillId="125" borderId="0" applyNumberFormat="0" applyBorder="0" applyAlignment="0" applyProtection="0"/>
    <xf numFmtId="0" fontId="67" fillId="17" borderId="0" applyNumberFormat="0" applyBorder="0" applyAlignment="0" applyProtection="0"/>
    <xf numFmtId="0" fontId="66" fillId="17" borderId="0" applyNumberFormat="0" applyBorder="0" applyAlignment="0" applyProtection="0"/>
    <xf numFmtId="0" fontId="228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3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227" fillId="79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3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31" borderId="0" applyNumberFormat="0" applyBorder="0" applyAlignment="0" applyProtection="0"/>
    <xf numFmtId="0" fontId="66" fillId="13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7" fillId="131" borderId="0" applyNumberFormat="0" applyBorder="0" applyAlignment="0" applyProtection="0"/>
    <xf numFmtId="0" fontId="67" fillId="131" borderId="0" applyNumberFormat="0" applyBorder="0" applyAlignment="0" applyProtection="0"/>
    <xf numFmtId="0" fontId="67" fillId="18" borderId="0" applyNumberFormat="0" applyBorder="0" applyAlignment="0" applyProtection="0"/>
    <xf numFmtId="0" fontId="67" fillId="131" borderId="0" applyNumberFormat="0" applyBorder="0" applyAlignment="0" applyProtection="0"/>
    <xf numFmtId="0" fontId="67" fillId="18" borderId="0" applyNumberFormat="0" applyBorder="0" applyAlignment="0" applyProtection="0"/>
    <xf numFmtId="0" fontId="67" fillId="131" borderId="0" applyNumberFormat="0" applyBorder="0" applyAlignment="0" applyProtection="0"/>
    <xf numFmtId="0" fontId="67" fillId="18" borderId="0" applyNumberFormat="0" applyBorder="0" applyAlignment="0" applyProtection="0"/>
    <xf numFmtId="0" fontId="67" fillId="131" borderId="0" applyNumberFormat="0" applyBorder="0" applyAlignment="0" applyProtection="0"/>
    <xf numFmtId="0" fontId="67" fillId="18" borderId="0" applyNumberFormat="0" applyBorder="0" applyAlignment="0" applyProtection="0"/>
    <xf numFmtId="0" fontId="66" fillId="18" borderId="0" applyNumberFormat="0" applyBorder="0" applyAlignment="0" applyProtection="0"/>
    <xf numFmtId="0" fontId="228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65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227" fillId="8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0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08" borderId="0" applyNumberFormat="0" applyBorder="0" applyAlignment="0" applyProtection="0"/>
    <xf numFmtId="0" fontId="66" fillId="10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7" fillId="108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228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0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227" fillId="8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0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09" borderId="0" applyNumberFormat="0" applyBorder="0" applyAlignment="0" applyProtection="0"/>
    <xf numFmtId="0" fontId="66" fillId="10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7" fillId="109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228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37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227" fillId="91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37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37" borderId="0" applyNumberFormat="0" applyBorder="0" applyAlignment="0" applyProtection="0"/>
    <xf numFmtId="0" fontId="66" fillId="137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7" fillId="137" borderId="0" applyNumberFormat="0" applyBorder="0" applyAlignment="0" applyProtection="0"/>
    <xf numFmtId="0" fontId="67" fillId="137" borderId="0" applyNumberFormat="0" applyBorder="0" applyAlignment="0" applyProtection="0"/>
    <xf numFmtId="0" fontId="67" fillId="19" borderId="0" applyNumberFormat="0" applyBorder="0" applyAlignment="0" applyProtection="0"/>
    <xf numFmtId="0" fontId="67" fillId="137" borderId="0" applyNumberFormat="0" applyBorder="0" applyAlignment="0" applyProtection="0"/>
    <xf numFmtId="0" fontId="67" fillId="19" borderId="0" applyNumberFormat="0" applyBorder="0" applyAlignment="0" applyProtection="0"/>
    <xf numFmtId="0" fontId="67" fillId="137" borderId="0" applyNumberFormat="0" applyBorder="0" applyAlignment="0" applyProtection="0"/>
    <xf numFmtId="0" fontId="67" fillId="19" borderId="0" applyNumberFormat="0" applyBorder="0" applyAlignment="0" applyProtection="0"/>
    <xf numFmtId="0" fontId="67" fillId="137" borderId="0" applyNumberFormat="0" applyBorder="0" applyAlignment="0" applyProtection="0"/>
    <xf numFmtId="0" fontId="67" fillId="19" borderId="0" applyNumberFormat="0" applyBorder="0" applyAlignment="0" applyProtection="0"/>
    <xf numFmtId="0" fontId="66" fillId="19" borderId="0" applyNumberFormat="0" applyBorder="0" applyAlignment="0" applyProtection="0"/>
    <xf numFmtId="0" fontId="228" fillId="19" borderId="0" applyNumberFormat="0" applyBorder="0" applyAlignment="0" applyProtection="0"/>
    <xf numFmtId="0" fontId="66" fillId="19" borderId="0" applyNumberFormat="0" applyBorder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101" borderId="2" applyNumberFormat="0" applyAlignment="0" applyProtection="0"/>
    <xf numFmtId="0" fontId="111" fillId="101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101" borderId="2" applyNumberFormat="0" applyAlignment="0" applyProtection="0"/>
    <xf numFmtId="0" fontId="111" fillId="101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54" fillId="101" borderId="2" applyNumberFormat="0" applyAlignment="0" applyProtection="0"/>
    <xf numFmtId="0" fontId="154" fillId="101" borderId="2" applyNumberFormat="0" applyAlignment="0" applyProtection="0"/>
    <xf numFmtId="0" fontId="154" fillId="101" borderId="2" applyNumberFormat="0" applyAlignment="0" applyProtection="0"/>
    <xf numFmtId="0" fontId="154" fillId="101" borderId="2" applyNumberFormat="0" applyAlignment="0" applyProtection="0"/>
    <xf numFmtId="0" fontId="154" fillId="101" borderId="2" applyNumberFormat="0" applyAlignment="0" applyProtection="0"/>
    <xf numFmtId="0" fontId="111" fillId="7" borderId="2" applyNumberFormat="0" applyAlignment="0" applyProtection="0"/>
    <xf numFmtId="0" fontId="275" fillId="7" borderId="2" applyNumberFormat="0" applyAlignment="0" applyProtection="0"/>
    <xf numFmtId="0" fontId="52" fillId="32" borderId="0" applyNumberFormat="0" applyFont="0" applyBorder="0" applyAlignment="0">
      <protection locked="0"/>
    </xf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166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276" fillId="21" borderId="3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106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106" borderId="4" applyNumberFormat="0" applyAlignment="0" applyProtection="0"/>
    <xf numFmtId="0" fontId="120" fillId="106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20" fillId="22" borderId="4" applyNumberFormat="0" applyAlignment="0" applyProtection="0"/>
    <xf numFmtId="0" fontId="156" fillId="106" borderId="4" applyNumberFormat="0" applyAlignment="0" applyProtection="0"/>
    <xf numFmtId="0" fontId="156" fillId="106" borderId="4" applyNumberFormat="0" applyAlignment="0" applyProtection="0"/>
    <xf numFmtId="0" fontId="156" fillId="22" borderId="4" applyNumberFormat="0" applyAlignment="0" applyProtection="0"/>
    <xf numFmtId="0" fontId="156" fillId="106" borderId="4" applyNumberFormat="0" applyAlignment="0" applyProtection="0"/>
    <xf numFmtId="0" fontId="156" fillId="22" borderId="4" applyNumberFormat="0" applyAlignment="0" applyProtection="0"/>
    <xf numFmtId="0" fontId="156" fillId="106" borderId="4" applyNumberFormat="0" applyAlignment="0" applyProtection="0"/>
    <xf numFmtId="0" fontId="156" fillId="22" borderId="4" applyNumberFormat="0" applyAlignment="0" applyProtection="0"/>
    <xf numFmtId="0" fontId="156" fillId="106" borderId="4" applyNumberFormat="0" applyAlignment="0" applyProtection="0"/>
    <xf numFmtId="0" fontId="156" fillId="22" borderId="4" applyNumberFormat="0" applyAlignment="0" applyProtection="0"/>
    <xf numFmtId="0" fontId="120" fillId="22" borderId="4" applyNumberFormat="0" applyAlignment="0" applyProtection="0"/>
    <xf numFmtId="0" fontId="277" fillId="22" borderId="4" applyNumberFormat="0" applyAlignment="0" applyProtection="0"/>
    <xf numFmtId="0" fontId="120" fillId="22" borderId="4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166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278" fillId="21" borderId="1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106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106" borderId="2" applyNumberFormat="0" applyAlignment="0" applyProtection="0"/>
    <xf numFmtId="0" fontId="73" fillId="106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157" fillId="106" borderId="2" applyNumberFormat="0" applyAlignment="0" applyProtection="0"/>
    <xf numFmtId="0" fontId="157" fillId="106" borderId="2" applyNumberFormat="0" applyAlignment="0" applyProtection="0"/>
    <xf numFmtId="0" fontId="157" fillId="22" borderId="2" applyNumberFormat="0" applyAlignment="0" applyProtection="0"/>
    <xf numFmtId="0" fontId="157" fillId="106" borderId="2" applyNumberFormat="0" applyAlignment="0" applyProtection="0"/>
    <xf numFmtId="0" fontId="157" fillId="22" borderId="2" applyNumberFormat="0" applyAlignment="0" applyProtection="0"/>
    <xf numFmtId="0" fontId="157" fillId="106" borderId="2" applyNumberFormat="0" applyAlignment="0" applyProtection="0"/>
    <xf numFmtId="0" fontId="157" fillId="22" borderId="2" applyNumberFormat="0" applyAlignment="0" applyProtection="0"/>
    <xf numFmtId="0" fontId="157" fillId="106" borderId="2" applyNumberFormat="0" applyAlignment="0" applyProtection="0"/>
    <xf numFmtId="0" fontId="157" fillId="22" borderId="2" applyNumberFormat="0" applyAlignment="0" applyProtection="0"/>
    <xf numFmtId="0" fontId="73" fillId="22" borderId="2" applyNumberFormat="0" applyAlignment="0" applyProtection="0"/>
    <xf numFmtId="0" fontId="279" fillId="22" borderId="2" applyNumberFormat="0" applyAlignment="0" applyProtection="0"/>
    <xf numFmtId="0" fontId="73" fillId="22" borderId="2" applyNumberFormat="0" applyAlignment="0" applyProtection="0"/>
    <xf numFmtId="0" fontId="160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>
      <alignment vertical="top"/>
      <protection locked="0"/>
    </xf>
    <xf numFmtId="0" fontId="210" fillId="0" borderId="0" applyNumberFormat="0" applyFill="0" applyBorder="0" applyAlignment="0" applyProtection="0">
      <alignment vertical="top"/>
      <protection locked="0"/>
    </xf>
    <xf numFmtId="166" fontId="59" fillId="0" borderId="0" applyFont="0" applyFill="0" applyBorder="0" applyAlignment="0" applyProtection="0"/>
    <xf numFmtId="248" fontId="58" fillId="0" borderId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04" fontId="52" fillId="0" borderId="0" applyFont="0" applyFill="0" applyBorder="0" applyAlignment="0" applyProtection="0"/>
    <xf numFmtId="166" fontId="59" fillId="0" borderId="0" applyFont="0" applyFill="0" applyBorder="0" applyAlignment="0" applyProtection="0"/>
    <xf numFmtId="249" fontId="58" fillId="0" borderId="0" applyFont="0" applyFill="0" applyBorder="0" applyAlignment="0" applyProtection="0"/>
    <xf numFmtId="166" fontId="59" fillId="0" borderId="0" applyFont="0" applyFill="0" applyBorder="0" applyAlignment="0" applyProtection="0"/>
    <xf numFmtId="166" fontId="59" fillId="0" borderId="0" applyFont="0" applyFill="0" applyBorder="0" applyAlignment="0" applyProtection="0"/>
    <xf numFmtId="248" fontId="58" fillId="0" borderId="0" applyFill="0" applyBorder="0" applyAlignment="0" applyProtection="0"/>
    <xf numFmtId="166" fontId="64" fillId="0" borderId="0" applyFont="0" applyFill="0" applyBorder="0" applyAlignment="0" applyProtection="0"/>
    <xf numFmtId="166" fontId="280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52" fillId="0" borderId="0"/>
    <xf numFmtId="0" fontId="52" fillId="0" borderId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281" fillId="0" borderId="5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282" fillId="0" borderId="39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9" fillId="0" borderId="5" applyNumberFormat="0" applyFill="0" applyAlignment="0" applyProtection="0"/>
    <xf numFmtId="0" fontId="168" fillId="0" borderId="5" applyNumberFormat="0" applyFill="0" applyAlignment="0" applyProtection="0"/>
    <xf numFmtId="0" fontId="168" fillId="0" borderId="5" applyNumberFormat="0" applyFill="0" applyAlignment="0" applyProtection="0"/>
    <xf numFmtId="202" fontId="173" fillId="0" borderId="0" applyProtection="0">
      <alignment horizontal="center"/>
    </xf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283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284" fillId="0" borderId="18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1" fillId="0" borderId="6" applyNumberFormat="0" applyFill="0" applyAlignment="0" applyProtection="0"/>
    <xf numFmtId="0" fontId="170" fillId="0" borderId="6" applyNumberFormat="0" applyFill="0" applyAlignment="0" applyProtection="0"/>
    <xf numFmtId="0" fontId="170" fillId="0" borderId="6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285" fillId="0" borderId="56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286" fillId="0" borderId="19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72" fillId="0" borderId="7" applyNumberFormat="0" applyFill="0" applyAlignment="0" applyProtection="0"/>
    <xf numFmtId="0" fontId="172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86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202" fontId="173" fillId="0" borderId="0" applyProtection="0">
      <alignment horizontal="center"/>
    </xf>
    <xf numFmtId="202" fontId="173" fillId="0" borderId="0" applyProtection="0">
      <alignment horizontal="center"/>
    </xf>
    <xf numFmtId="202" fontId="173" fillId="0" borderId="0" applyProtection="0">
      <alignment horizontal="center"/>
    </xf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57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287" fillId="0" borderId="40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64" fillId="0" borderId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64" fillId="0" borderId="0"/>
    <xf numFmtId="0" fontId="64" fillId="0" borderId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178" fillId="0" borderId="8" applyNumberFormat="0" applyFill="0" applyAlignment="0" applyProtection="0"/>
    <xf numFmtId="0" fontId="178" fillId="0" borderId="8" applyNumberFormat="0" applyFill="0" applyAlignment="0" applyProtection="0"/>
    <xf numFmtId="0" fontId="177" fillId="0" borderId="8" applyNumberFormat="0" applyFill="0" applyAlignment="0" applyProtection="0"/>
    <xf numFmtId="0" fontId="64" fillId="0" borderId="0"/>
    <xf numFmtId="0" fontId="64" fillId="0" borderId="0"/>
    <xf numFmtId="0" fontId="177" fillId="0" borderId="8" applyNumberFormat="0" applyFill="0" applyAlignment="0" applyProtection="0"/>
    <xf numFmtId="0" fontId="177" fillId="0" borderId="8" applyNumberFormat="0" applyFill="0" applyAlignment="0" applyProtection="0"/>
    <xf numFmtId="0" fontId="64" fillId="0" borderId="0"/>
    <xf numFmtId="0" fontId="64" fillId="0" borderId="0"/>
    <xf numFmtId="0" fontId="177" fillId="0" borderId="8" applyNumberFormat="0" applyFill="0" applyAlignment="0" applyProtection="0"/>
    <xf numFmtId="3" fontId="78" fillId="0" borderId="15" applyBorder="0">
      <alignment vertical="center"/>
    </xf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116" fillId="0" borderId="21" applyNumberFormat="0" applyFill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4" fillId="24" borderId="10" applyNumberFormat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79" fillId="141" borderId="10" applyNumberFormat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88" fillId="23" borderId="9" applyNumberFormat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4" fillId="141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64" fillId="0" borderId="0"/>
    <xf numFmtId="0" fontId="64" fillId="0" borderId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179" fillId="141" borderId="10" applyNumberFormat="0" applyAlignment="0" applyProtection="0"/>
    <xf numFmtId="0" fontId="74" fillId="24" borderId="10" applyNumberFormat="0" applyAlignment="0" applyProtection="0"/>
    <xf numFmtId="0" fontId="74" fillId="141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64" fillId="0" borderId="0"/>
    <xf numFmtId="0" fontId="74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64" fillId="0" borderId="0"/>
    <xf numFmtId="0" fontId="179" fillId="141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179" fillId="141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179" fillId="141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179" fillId="141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179" fillId="141" borderId="10" applyNumberFormat="0" applyAlignment="0" applyProtection="0"/>
    <xf numFmtId="0" fontId="179" fillId="24" borderId="10" applyNumberFormat="0" applyAlignment="0" applyProtection="0"/>
    <xf numFmtId="0" fontId="179" fillId="24" borderId="10" applyNumberFormat="0" applyAlignment="0" applyProtection="0"/>
    <xf numFmtId="0" fontId="74" fillId="24" borderId="10" applyNumberFormat="0" applyAlignment="0" applyProtection="0"/>
    <xf numFmtId="0" fontId="64" fillId="0" borderId="0"/>
    <xf numFmtId="0" fontId="64" fillId="0" borderId="0"/>
    <xf numFmtId="0" fontId="74" fillId="24" borderId="10" applyNumberFormat="0" applyAlignment="0" applyProtection="0"/>
    <xf numFmtId="0" fontId="74" fillId="24" borderId="10" applyNumberFormat="0" applyAlignment="0" applyProtection="0"/>
    <xf numFmtId="0" fontId="64" fillId="0" borderId="0"/>
    <xf numFmtId="0" fontId="64" fillId="0" borderId="0"/>
    <xf numFmtId="0" fontId="74" fillId="24" borderId="10" applyNumberFormat="0" applyAlignment="0" applyProtection="0"/>
    <xf numFmtId="0" fontId="59" fillId="0" borderId="0">
      <alignment wrapText="1"/>
    </xf>
    <xf numFmtId="0" fontId="175" fillId="0" borderId="0">
      <alignment horizontal="center" vertical="top" wrapText="1"/>
    </xf>
    <xf numFmtId="0" fontId="180" fillId="0" borderId="0">
      <alignment horizontal="centerContinuous" vertical="center" wrapText="1"/>
    </xf>
    <xf numFmtId="0" fontId="180" fillId="0" borderId="0">
      <alignment horizontal="center" vertical="center"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0" fontId="116" fillId="32" borderId="0" applyFill="0">
      <alignment wrapText="1"/>
    </xf>
    <xf numFmtId="171" fontId="181" fillId="32" borderId="15">
      <alignment wrapText="1"/>
    </xf>
    <xf numFmtId="0" fontId="64" fillId="0" borderId="0"/>
    <xf numFmtId="0" fontId="64" fillId="0" borderId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89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09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64" fillId="0" borderId="0"/>
    <xf numFmtId="0" fontId="64" fillId="0" borderId="0"/>
    <xf numFmtId="0" fontId="147" fillId="0" borderId="0" applyNumberFormat="0" applyFill="0" applyBorder="0" applyAlignment="0" applyProtection="0"/>
    <xf numFmtId="164" fontId="18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15" fillId="26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3" fillId="147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90" fillId="25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15" fillId="147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64" fillId="0" borderId="0"/>
    <xf numFmtId="0" fontId="64" fillId="0" borderId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83" fillId="147" borderId="0" applyNumberFormat="0" applyBorder="0" applyAlignment="0" applyProtection="0"/>
    <xf numFmtId="0" fontId="115" fillId="26" borderId="0" applyNumberFormat="0" applyBorder="0" applyAlignment="0" applyProtection="0"/>
    <xf numFmtId="0" fontId="115" fillId="147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64" fillId="0" borderId="0"/>
    <xf numFmtId="0" fontId="115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64" fillId="0" borderId="0"/>
    <xf numFmtId="0" fontId="183" fillId="147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147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147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147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183" fillId="147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15" fillId="26" borderId="0" applyNumberFormat="0" applyBorder="0" applyAlignment="0" applyProtection="0"/>
    <xf numFmtId="0" fontId="64" fillId="0" borderId="0"/>
    <xf numFmtId="0" fontId="64" fillId="0" borderId="0"/>
    <xf numFmtId="0" fontId="115" fillId="26" borderId="0" applyNumberFormat="0" applyBorder="0" applyAlignment="0" applyProtection="0"/>
    <xf numFmtId="0" fontId="115" fillId="26" borderId="0" applyNumberFormat="0" applyBorder="0" applyAlignment="0" applyProtection="0"/>
    <xf numFmtId="0" fontId="64" fillId="0" borderId="0"/>
    <xf numFmtId="0" fontId="64" fillId="0" borderId="0"/>
    <xf numFmtId="0" fontId="115" fillId="26" borderId="0" applyNumberFormat="0" applyBorder="0" applyAlignment="0" applyProtection="0"/>
    <xf numFmtId="49" fontId="155" fillId="0" borderId="15">
      <alignment horizontal="right" vertical="top" wrapText="1"/>
    </xf>
    <xf numFmtId="172" fontId="184" fillId="0" borderId="0">
      <alignment horizontal="right" vertical="top" wrapText="1"/>
    </xf>
    <xf numFmtId="0" fontId="44" fillId="0" borderId="0"/>
    <xf numFmtId="0" fontId="1" fillId="0" borderId="0"/>
    <xf numFmtId="49" fontId="49" fillId="0" borderId="0" applyBorder="0">
      <alignment vertical="top"/>
    </xf>
    <xf numFmtId="49" fontId="49" fillId="0" borderId="0" applyBorder="0">
      <alignment vertical="top"/>
    </xf>
    <xf numFmtId="0" fontId="83" fillId="0" borderId="0"/>
    <xf numFmtId="49" fontId="49" fillId="0" borderId="0" applyBorder="0">
      <alignment vertical="top"/>
    </xf>
    <xf numFmtId="0" fontId="1" fillId="0" borderId="0"/>
    <xf numFmtId="0" fontId="44" fillId="0" borderId="0"/>
    <xf numFmtId="0" fontId="52" fillId="0" borderId="0"/>
    <xf numFmtId="0" fontId="1" fillId="0" borderId="0"/>
    <xf numFmtId="0" fontId="291" fillId="0" borderId="0"/>
    <xf numFmtId="49" fontId="49" fillId="0" borderId="0" applyBorder="0">
      <alignment vertical="top"/>
    </xf>
    <xf numFmtId="0" fontId="52" fillId="0" borderId="0"/>
    <xf numFmtId="0" fontId="64" fillId="0" borderId="0"/>
    <xf numFmtId="0" fontId="64" fillId="0" borderId="0"/>
    <xf numFmtId="0" fontId="42" fillId="0" borderId="0"/>
    <xf numFmtId="0" fontId="64" fillId="0" borderId="0"/>
    <xf numFmtId="0" fontId="64" fillId="0" borderId="0"/>
    <xf numFmtId="0" fontId="64" fillId="0" borderId="0"/>
    <xf numFmtId="49" fontId="49" fillId="0" borderId="0" applyBorder="0">
      <alignment vertical="top"/>
    </xf>
    <xf numFmtId="0" fontId="1" fillId="0" borderId="0"/>
    <xf numFmtId="49" fontId="49" fillId="0" borderId="0" applyBorder="0">
      <alignment vertical="top"/>
    </xf>
    <xf numFmtId="0" fontId="59" fillId="0" borderId="0"/>
    <xf numFmtId="0" fontId="1" fillId="0" borderId="0"/>
    <xf numFmtId="0" fontId="186" fillId="0" borderId="0"/>
    <xf numFmtId="0" fontId="186" fillId="0" borderId="0"/>
    <xf numFmtId="0" fontId="1" fillId="0" borderId="0"/>
    <xf numFmtId="0" fontId="1" fillId="0" borderId="0"/>
    <xf numFmtId="0" fontId="64" fillId="0" borderId="0"/>
    <xf numFmtId="0" fontId="52" fillId="0" borderId="0"/>
    <xf numFmtId="0" fontId="59" fillId="0" borderId="0"/>
    <xf numFmtId="0" fontId="64" fillId="0" borderId="0"/>
    <xf numFmtId="0" fontId="53" fillId="0" borderId="0">
      <alignment horizontal="left"/>
    </xf>
    <xf numFmtId="0" fontId="59" fillId="0" borderId="0"/>
    <xf numFmtId="0" fontId="53" fillId="0" borderId="0">
      <alignment horizontal="left"/>
    </xf>
    <xf numFmtId="0" fontId="1" fillId="0" borderId="0"/>
    <xf numFmtId="0" fontId="52" fillId="0" borderId="0"/>
    <xf numFmtId="0" fontId="64" fillId="0" borderId="0"/>
    <xf numFmtId="49" fontId="49" fillId="0" borderId="0" applyBorder="0">
      <alignment vertical="top"/>
    </xf>
    <xf numFmtId="0" fontId="1" fillId="0" borderId="0"/>
    <xf numFmtId="0" fontId="59" fillId="0" borderId="0"/>
    <xf numFmtId="0" fontId="64" fillId="0" borderId="0"/>
    <xf numFmtId="0" fontId="52" fillId="0" borderId="0"/>
    <xf numFmtId="0" fontId="208" fillId="0" borderId="0"/>
    <xf numFmtId="0" fontId="292" fillId="0" borderId="0"/>
    <xf numFmtId="0" fontId="208" fillId="0" borderId="0"/>
    <xf numFmtId="0" fontId="59" fillId="0" borderId="0"/>
    <xf numFmtId="0" fontId="64" fillId="0" borderId="0"/>
    <xf numFmtId="0" fontId="52" fillId="0" borderId="0"/>
    <xf numFmtId="0" fontId="58" fillId="0" borderId="0"/>
    <xf numFmtId="0" fontId="59" fillId="0" borderId="0"/>
    <xf numFmtId="0" fontId="64" fillId="0" borderId="0"/>
    <xf numFmtId="0" fontId="185" fillId="0" borderId="0"/>
    <xf numFmtId="0" fontId="59" fillId="0" borderId="0"/>
    <xf numFmtId="0" fontId="1" fillId="0" borderId="0"/>
    <xf numFmtId="0" fontId="64" fillId="0" borderId="0"/>
    <xf numFmtId="0" fontId="59" fillId="0" borderId="0"/>
    <xf numFmtId="0" fontId="1" fillId="0" borderId="0"/>
    <xf numFmtId="0" fontId="64" fillId="0" borderId="0"/>
    <xf numFmtId="0" fontId="1" fillId="0" borderId="0"/>
    <xf numFmtId="0" fontId="64" fillId="0" borderId="0"/>
    <xf numFmtId="0" fontId="59" fillId="0" borderId="0"/>
    <xf numFmtId="0" fontId="1" fillId="0" borderId="0"/>
    <xf numFmtId="0" fontId="52" fillId="0" borderId="0"/>
    <xf numFmtId="0" fontId="188" fillId="50" borderId="0" applyNumberFormat="0" applyBorder="0" applyAlignment="0">
      <alignment horizontal="left" vertical="center"/>
    </xf>
    <xf numFmtId="0" fontId="1" fillId="0" borderId="0"/>
    <xf numFmtId="0" fontId="64" fillId="0" borderId="0"/>
    <xf numFmtId="0" fontId="59" fillId="0" borderId="0"/>
    <xf numFmtId="0" fontId="1" fillId="0" borderId="0"/>
    <xf numFmtId="0" fontId="64" fillId="0" borderId="0"/>
    <xf numFmtId="0" fontId="189" fillId="0" borderId="0"/>
    <xf numFmtId="0" fontId="64" fillId="0" borderId="0"/>
    <xf numFmtId="0" fontId="64" fillId="0" borderId="0"/>
    <xf numFmtId="0" fontId="52" fillId="0" borderId="0"/>
    <xf numFmtId="0" fontId="64" fillId="0" borderId="0"/>
    <xf numFmtId="0" fontId="59" fillId="0" borderId="0"/>
    <xf numFmtId="0" fontId="1" fillId="0" borderId="0"/>
    <xf numFmtId="0" fontId="52" fillId="0" borderId="0"/>
    <xf numFmtId="0" fontId="64" fillId="0" borderId="0"/>
    <xf numFmtId="0" fontId="1" fillId="0" borderId="0"/>
    <xf numFmtId="0" fontId="64" fillId="0" borderId="0"/>
    <xf numFmtId="0" fontId="59" fillId="0" borderId="0"/>
    <xf numFmtId="0" fontId="1" fillId="0" borderId="0"/>
    <xf numFmtId="0" fontId="186" fillId="0" borderId="0"/>
    <xf numFmtId="0" fontId="1" fillId="0" borderId="0"/>
    <xf numFmtId="0" fontId="293" fillId="0" borderId="0"/>
    <xf numFmtId="0" fontId="1" fillId="0" borderId="0"/>
    <xf numFmtId="0" fontId="186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2" fillId="0" borderId="0"/>
    <xf numFmtId="0" fontId="189" fillId="0" borderId="0"/>
    <xf numFmtId="0" fontId="59" fillId="0" borderId="0"/>
    <xf numFmtId="0" fontId="189" fillId="0" borderId="0"/>
    <xf numFmtId="0" fontId="189" fillId="0" borderId="0"/>
    <xf numFmtId="0" fontId="1" fillId="0" borderId="0"/>
    <xf numFmtId="0" fontId="52" fillId="0" borderId="0"/>
    <xf numFmtId="0" fontId="1" fillId="0" borderId="0"/>
    <xf numFmtId="0" fontId="64" fillId="0" borderId="0"/>
    <xf numFmtId="0" fontId="64" fillId="0" borderId="0"/>
    <xf numFmtId="0" fontId="1" fillId="0" borderId="0"/>
    <xf numFmtId="0" fontId="83" fillId="0" borderId="0"/>
    <xf numFmtId="0" fontId="64" fillId="0" borderId="0"/>
    <xf numFmtId="0" fontId="188" fillId="50" borderId="0" applyNumberFormat="0" applyBorder="0" applyAlignment="0">
      <alignment horizontal="left" vertical="center"/>
    </xf>
    <xf numFmtId="0" fontId="1" fillId="0" borderId="0"/>
    <xf numFmtId="0" fontId="52" fillId="0" borderId="0"/>
    <xf numFmtId="0" fontId="59" fillId="0" borderId="0"/>
    <xf numFmtId="0" fontId="1" fillId="0" borderId="0"/>
    <xf numFmtId="0" fontId="83" fillId="0" borderId="0"/>
    <xf numFmtId="0" fontId="59" fillId="0" borderId="0"/>
    <xf numFmtId="0" fontId="64" fillId="0" borderId="0"/>
    <xf numFmtId="0" fontId="59" fillId="0" borderId="0"/>
    <xf numFmtId="0" fontId="64" fillId="0" borderId="0"/>
    <xf numFmtId="0" fontId="59" fillId="0" borderId="0"/>
    <xf numFmtId="0" fontId="188" fillId="50" borderId="0" applyNumberFormat="0" applyBorder="0" applyAlignment="0">
      <alignment horizontal="left" vertical="center"/>
    </xf>
    <xf numFmtId="0" fontId="188" fillId="50" borderId="0" applyNumberFormat="0" applyBorder="0" applyAlignment="0">
      <alignment horizontal="left" vertical="center"/>
    </xf>
    <xf numFmtId="0" fontId="44" fillId="0" borderId="0"/>
    <xf numFmtId="0" fontId="58" fillId="0" borderId="0"/>
    <xf numFmtId="0" fontId="52" fillId="0" borderId="0"/>
    <xf numFmtId="0" fontId="1" fillId="0" borderId="0"/>
    <xf numFmtId="0" fontId="1" fillId="0" borderId="0"/>
    <xf numFmtId="0" fontId="189" fillId="0" borderId="0"/>
    <xf numFmtId="0" fontId="1" fillId="0" borderId="0"/>
    <xf numFmtId="0" fontId="58" fillId="0" borderId="0"/>
    <xf numFmtId="0" fontId="59" fillId="0" borderId="0"/>
    <xf numFmtId="0" fontId="189" fillId="0" borderId="0"/>
    <xf numFmtId="0" fontId="64" fillId="0" borderId="0"/>
    <xf numFmtId="0" fontId="59" fillId="0" borderId="0"/>
    <xf numFmtId="0" fontId="52" fillId="0" borderId="0"/>
    <xf numFmtId="0" fontId="64" fillId="0" borderId="0"/>
    <xf numFmtId="0" fontId="1" fillId="0" borderId="0"/>
    <xf numFmtId="0" fontId="1" fillId="0" borderId="0"/>
    <xf numFmtId="0" fontId="189" fillId="0" borderId="0"/>
    <xf numFmtId="0" fontId="64" fillId="0" borderId="0"/>
    <xf numFmtId="0" fontId="52" fillId="0" borderId="0"/>
    <xf numFmtId="0" fontId="52" fillId="0" borderId="0"/>
    <xf numFmtId="0" fontId="64" fillId="0" borderId="0"/>
    <xf numFmtId="0" fontId="1" fillId="0" borderId="0"/>
    <xf numFmtId="0" fontId="58" fillId="0" borderId="0"/>
    <xf numFmtId="0" fontId="59" fillId="0" borderId="0"/>
    <xf numFmtId="0" fontId="1" fillId="0" borderId="0"/>
    <xf numFmtId="0" fontId="52" fillId="0" borderId="0"/>
    <xf numFmtId="0" fontId="64" fillId="0" borderId="0"/>
    <xf numFmtId="0" fontId="64" fillId="0" borderId="0"/>
    <xf numFmtId="0" fontId="189" fillId="0" borderId="0"/>
    <xf numFmtId="0" fontId="1" fillId="0" borderId="0"/>
    <xf numFmtId="0" fontId="189" fillId="0" borderId="0"/>
    <xf numFmtId="0" fontId="52" fillId="0" borderId="0"/>
    <xf numFmtId="0" fontId="59" fillId="0" borderId="0"/>
    <xf numFmtId="0" fontId="189" fillId="0" borderId="0"/>
    <xf numFmtId="0" fontId="64" fillId="0" borderId="0"/>
    <xf numFmtId="0" fontId="59" fillId="0" borderId="0"/>
    <xf numFmtId="0" fontId="59" fillId="0" borderId="0"/>
    <xf numFmtId="0" fontId="64" fillId="0" borderId="0"/>
    <xf numFmtId="0" fontId="52" fillId="0" borderId="0"/>
    <xf numFmtId="0" fontId="58" fillId="0" borderId="0"/>
    <xf numFmtId="0" fontId="59" fillId="0" borderId="0"/>
    <xf numFmtId="0" fontId="59" fillId="0" borderId="0"/>
    <xf numFmtId="0" fontId="52" fillId="0" borderId="0"/>
    <xf numFmtId="0" fontId="1" fillId="0" borderId="0"/>
    <xf numFmtId="0" fontId="59" fillId="0" borderId="0"/>
    <xf numFmtId="0" fontId="1" fillId="0" borderId="0"/>
    <xf numFmtId="0" fontId="189" fillId="0" borderId="0"/>
    <xf numFmtId="0" fontId="64" fillId="0" borderId="0"/>
    <xf numFmtId="0" fontId="1" fillId="0" borderId="0"/>
    <xf numFmtId="0" fontId="59" fillId="0" borderId="0"/>
    <xf numFmtId="0" fontId="1" fillId="0" borderId="0"/>
    <xf numFmtId="0" fontId="52" fillId="0" borderId="0"/>
    <xf numFmtId="0" fontId="1" fillId="0" borderId="0"/>
    <xf numFmtId="0" fontId="59" fillId="0" borderId="0"/>
    <xf numFmtId="0" fontId="1" fillId="0" borderId="0"/>
    <xf numFmtId="0" fontId="52" fillId="0" borderId="0"/>
    <xf numFmtId="0" fontId="1" fillId="0" borderId="0"/>
    <xf numFmtId="0" fontId="59" fillId="0" borderId="0"/>
    <xf numFmtId="0" fontId="64" fillId="0" borderId="0"/>
    <xf numFmtId="0" fontId="64" fillId="0" borderId="0"/>
    <xf numFmtId="0" fontId="44" fillId="0" borderId="0">
      <alignment wrapText="1"/>
    </xf>
    <xf numFmtId="0" fontId="59" fillId="0" borderId="0"/>
    <xf numFmtId="0" fontId="64" fillId="0" borderId="0"/>
    <xf numFmtId="0" fontId="64" fillId="0" borderId="0"/>
    <xf numFmtId="0" fontId="44" fillId="0" borderId="0">
      <alignment wrapText="1"/>
    </xf>
    <xf numFmtId="0" fontId="59" fillId="0" borderId="0"/>
    <xf numFmtId="0" fontId="64" fillId="0" borderId="0"/>
    <xf numFmtId="0" fontId="64" fillId="0" borderId="0"/>
    <xf numFmtId="0" fontId="44" fillId="0" borderId="0">
      <alignment wrapText="1"/>
    </xf>
    <xf numFmtId="0" fontId="59" fillId="0" borderId="0"/>
    <xf numFmtId="0" fontId="59" fillId="0" borderId="0"/>
    <xf numFmtId="0" fontId="44" fillId="0" borderId="0">
      <alignment wrapText="1"/>
    </xf>
    <xf numFmtId="0" fontId="64" fillId="0" borderId="0"/>
    <xf numFmtId="0" fontId="186" fillId="0" borderId="0"/>
    <xf numFmtId="205" fontId="91" fillId="0" borderId="0"/>
    <xf numFmtId="0" fontId="186" fillId="0" borderId="0"/>
    <xf numFmtId="0" fontId="95" fillId="0" borderId="0"/>
    <xf numFmtId="0" fontId="186" fillId="0" borderId="0"/>
    <xf numFmtId="0" fontId="59" fillId="0" borderId="0"/>
    <xf numFmtId="205" fontId="91" fillId="0" borderId="0"/>
    <xf numFmtId="0" fontId="186" fillId="0" borderId="0"/>
    <xf numFmtId="0" fontId="186" fillId="0" borderId="0"/>
    <xf numFmtId="49" fontId="49" fillId="0" borderId="0" applyBorder="0">
      <alignment vertical="top"/>
    </xf>
    <xf numFmtId="0" fontId="52" fillId="0" borderId="0"/>
    <xf numFmtId="0" fontId="52" fillId="0" borderId="0"/>
    <xf numFmtId="0" fontId="64" fillId="0" borderId="0"/>
    <xf numFmtId="0" fontId="59" fillId="0" borderId="0"/>
    <xf numFmtId="0" fontId="64" fillId="0" borderId="0"/>
    <xf numFmtId="0" fontId="52" fillId="0" borderId="0"/>
    <xf numFmtId="0" fontId="59" fillId="0" borderId="0"/>
    <xf numFmtId="0" fontId="59" fillId="0" borderId="0"/>
    <xf numFmtId="0" fontId="52" fillId="0" borderId="0"/>
    <xf numFmtId="0" fontId="52" fillId="0" borderId="0"/>
    <xf numFmtId="49" fontId="49" fillId="50" borderId="0" applyBorder="0">
      <alignment vertical="top"/>
    </xf>
    <xf numFmtId="0" fontId="52" fillId="0" borderId="0"/>
    <xf numFmtId="0" fontId="59" fillId="0" borderId="0"/>
    <xf numFmtId="0" fontId="64" fillId="0" borderId="0"/>
    <xf numFmtId="49" fontId="49" fillId="50" borderId="0" applyBorder="0">
      <alignment vertical="top"/>
    </xf>
    <xf numFmtId="0" fontId="64" fillId="0" borderId="0"/>
    <xf numFmtId="0" fontId="59" fillId="0" borderId="0"/>
    <xf numFmtId="0" fontId="1" fillId="0" borderId="0"/>
    <xf numFmtId="0" fontId="59" fillId="0" borderId="0"/>
    <xf numFmtId="0" fontId="64" fillId="0" borderId="0"/>
    <xf numFmtId="0" fontId="1" fillId="0" borderId="0"/>
    <xf numFmtId="0" fontId="64" fillId="0" borderId="0"/>
    <xf numFmtId="0" fontId="59" fillId="0" borderId="0"/>
    <xf numFmtId="49" fontId="49" fillId="0" borderId="0" applyBorder="0">
      <alignment vertical="top"/>
    </xf>
    <xf numFmtId="0" fontId="52" fillId="0" borderId="0"/>
    <xf numFmtId="0" fontId="1" fillId="0" borderId="0"/>
    <xf numFmtId="0" fontId="59" fillId="0" borderId="0"/>
    <xf numFmtId="0" fontId="214" fillId="0" borderId="0" applyFill="0" applyProtection="0"/>
    <xf numFmtId="0" fontId="59" fillId="0" borderId="0"/>
    <xf numFmtId="0" fontId="186" fillId="0" borderId="0"/>
    <xf numFmtId="0" fontId="186" fillId="0" borderId="0"/>
    <xf numFmtId="0" fontId="1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" fillId="0" borderId="0"/>
    <xf numFmtId="0" fontId="44" fillId="0" borderId="0"/>
    <xf numFmtId="0" fontId="52" fillId="0" borderId="0"/>
    <xf numFmtId="0" fontId="52" fillId="0" borderId="0" applyNumberFormat="0" applyFont="0" applyFill="0" applyBorder="0" applyAlignment="0" applyProtection="0">
      <alignment vertical="top"/>
    </xf>
    <xf numFmtId="0" fontId="52" fillId="0" borderId="0"/>
    <xf numFmtId="0" fontId="59" fillId="0" borderId="0"/>
    <xf numFmtId="0" fontId="52" fillId="0" borderId="0"/>
    <xf numFmtId="0" fontId="64" fillId="0" borderId="0"/>
    <xf numFmtId="0" fontId="64" fillId="0" borderId="0"/>
    <xf numFmtId="205" fontId="91" fillId="0" borderId="0"/>
    <xf numFmtId="205" fontId="91" fillId="0" borderId="0"/>
    <xf numFmtId="0" fontId="64" fillId="0" borderId="0"/>
    <xf numFmtId="205" fontId="91" fillId="0" borderId="0"/>
    <xf numFmtId="0" fontId="1" fillId="0" borderId="0"/>
    <xf numFmtId="0" fontId="1" fillId="0" borderId="0"/>
    <xf numFmtId="0" fontId="59" fillId="0" borderId="0"/>
    <xf numFmtId="0" fontId="52" fillId="0" borderId="0"/>
    <xf numFmtId="0" fontId="52" fillId="0" borderId="0"/>
    <xf numFmtId="0" fontId="1" fillId="0" borderId="0"/>
    <xf numFmtId="0" fontId="59" fillId="0" borderId="0"/>
    <xf numFmtId="0" fontId="1" fillId="0" borderId="0"/>
    <xf numFmtId="0" fontId="59" fillId="0" borderId="0"/>
    <xf numFmtId="0" fontId="52" fillId="0" borderId="0"/>
    <xf numFmtId="0" fontId="1" fillId="0" borderId="0"/>
    <xf numFmtId="0" fontId="59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9" fillId="0" borderId="0"/>
    <xf numFmtId="0" fontId="1" fillId="0" borderId="0"/>
    <xf numFmtId="0" fontId="52" fillId="0" borderId="0"/>
    <xf numFmtId="0" fontId="44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9" fillId="0" borderId="0"/>
    <xf numFmtId="0" fontId="186" fillId="0" borderId="0"/>
    <xf numFmtId="0" fontId="186" fillId="0" borderId="0"/>
    <xf numFmtId="0" fontId="64" fillId="0" borderId="0"/>
    <xf numFmtId="0" fontId="215" fillId="0" borderId="0"/>
    <xf numFmtId="0" fontId="186" fillId="0" borderId="0"/>
    <xf numFmtId="0" fontId="186" fillId="0" borderId="0"/>
    <xf numFmtId="0" fontId="186" fillId="0" borderId="0"/>
    <xf numFmtId="0" fontId="1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292" fillId="0" borderId="0"/>
    <xf numFmtId="0" fontId="186" fillId="0" borderId="0"/>
    <xf numFmtId="0" fontId="52" fillId="0" borderId="0"/>
    <xf numFmtId="0" fontId="59" fillId="0" borderId="0"/>
    <xf numFmtId="0" fontId="59" fillId="0" borderId="0"/>
    <xf numFmtId="0" fontId="64" fillId="0" borderId="0"/>
    <xf numFmtId="0" fontId="59" fillId="0" borderId="0"/>
    <xf numFmtId="0" fontId="1" fillId="0" borderId="0"/>
    <xf numFmtId="0" fontId="1" fillId="0" borderId="0"/>
    <xf numFmtId="0" fontId="64" fillId="0" borderId="0"/>
    <xf numFmtId="0" fontId="44" fillId="0" borderId="0"/>
    <xf numFmtId="0" fontId="64" fillId="0" borderId="0"/>
    <xf numFmtId="0" fontId="59" fillId="0" borderId="0"/>
    <xf numFmtId="0" fontId="52" fillId="0" borderId="0"/>
    <xf numFmtId="0" fontId="44" fillId="0" borderId="0"/>
    <xf numFmtId="0" fontId="44" fillId="0" borderId="0"/>
    <xf numFmtId="0" fontId="186" fillId="0" borderId="0"/>
    <xf numFmtId="0" fontId="1" fillId="0" borderId="0"/>
    <xf numFmtId="0" fontId="58" fillId="0" borderId="0"/>
    <xf numFmtId="0" fontId="186" fillId="0" borderId="0"/>
    <xf numFmtId="0" fontId="23" fillId="0" borderId="0"/>
    <xf numFmtId="49" fontId="49" fillId="0" borderId="0" applyBorder="0">
      <alignment vertical="top"/>
    </xf>
    <xf numFmtId="0" fontId="294" fillId="0" borderId="0"/>
    <xf numFmtId="49" fontId="49" fillId="0" borderId="0" applyBorder="0">
      <alignment vertical="top"/>
    </xf>
    <xf numFmtId="0" fontId="59" fillId="0" borderId="0"/>
    <xf numFmtId="0" fontId="64" fillId="0" borderId="0"/>
    <xf numFmtId="0" fontId="1" fillId="0" borderId="0"/>
    <xf numFmtId="0" fontId="59" fillId="0" borderId="0"/>
    <xf numFmtId="0" fontId="64" fillId="0" borderId="0"/>
    <xf numFmtId="0" fontId="64" fillId="0" borderId="0"/>
    <xf numFmtId="0" fontId="64" fillId="0" borderId="0"/>
    <xf numFmtId="0" fontId="59" fillId="0" borderId="0"/>
    <xf numFmtId="0" fontId="52" fillId="0" borderId="0"/>
    <xf numFmtId="0" fontId="1" fillId="0" borderId="0"/>
    <xf numFmtId="0" fontId="64" fillId="0" borderId="0"/>
    <xf numFmtId="0" fontId="59" fillId="0" borderId="0"/>
    <xf numFmtId="0" fontId="59" fillId="0" borderId="0"/>
    <xf numFmtId="0" fontId="64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9" fillId="0" borderId="0"/>
    <xf numFmtId="49" fontId="49" fillId="0" borderId="0" applyBorder="0">
      <alignment vertical="top"/>
    </xf>
    <xf numFmtId="0" fontId="64" fillId="0" borderId="0"/>
    <xf numFmtId="0" fontId="44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64" fillId="0" borderId="0"/>
    <xf numFmtId="0" fontId="59" fillId="0" borderId="0"/>
    <xf numFmtId="0" fontId="44" fillId="0" borderId="0"/>
    <xf numFmtId="0" fontId="1" fillId="0" borderId="0"/>
    <xf numFmtId="0" fontId="52" fillId="0" borderId="0"/>
    <xf numFmtId="49" fontId="49" fillId="0" borderId="0" applyBorder="0">
      <alignment vertical="top"/>
    </xf>
    <xf numFmtId="0" fontId="59" fillId="0" borderId="0"/>
    <xf numFmtId="0" fontId="1" fillId="0" borderId="0"/>
    <xf numFmtId="0" fontId="44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44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58" fillId="0" borderId="0"/>
    <xf numFmtId="0" fontId="52" fillId="0" borderId="0"/>
    <xf numFmtId="0" fontId="64" fillId="0" borderId="0"/>
    <xf numFmtId="0" fontId="44" fillId="0" borderId="0"/>
    <xf numFmtId="0" fontId="1" fillId="0" borderId="0"/>
    <xf numFmtId="49" fontId="49" fillId="0" borderId="0" applyBorder="0">
      <alignment vertical="top"/>
    </xf>
    <xf numFmtId="0" fontId="52" fillId="0" borderId="0"/>
    <xf numFmtId="0" fontId="1" fillId="0" borderId="0"/>
    <xf numFmtId="0" fontId="44" fillId="0" borderId="0"/>
    <xf numFmtId="0" fontId="1" fillId="0" borderId="0"/>
    <xf numFmtId="0" fontId="52" fillId="0" borderId="0"/>
    <xf numFmtId="0" fontId="1" fillId="0" borderId="0"/>
    <xf numFmtId="49" fontId="49" fillId="0" borderId="0" applyBorder="0">
      <alignment vertical="top"/>
    </xf>
    <xf numFmtId="49" fontId="49" fillId="0" borderId="0" applyBorder="0">
      <alignment vertical="top"/>
    </xf>
    <xf numFmtId="0" fontId="64" fillId="0" borderId="0"/>
    <xf numFmtId="0" fontId="58" fillId="0" borderId="0"/>
    <xf numFmtId="0" fontId="95" fillId="0" borderId="0"/>
    <xf numFmtId="0" fontId="52" fillId="0" borderId="0"/>
    <xf numFmtId="0" fontId="59" fillId="0" borderId="0"/>
    <xf numFmtId="0" fontId="52" fillId="0" borderId="0"/>
    <xf numFmtId="0" fontId="64" fillId="0" borderId="0"/>
    <xf numFmtId="0" fontId="1" fillId="0" borderId="0"/>
    <xf numFmtId="1" fontId="192" fillId="0" borderId="15">
      <alignment horizontal="left" vertical="center"/>
    </xf>
    <xf numFmtId="0" fontId="1" fillId="0" borderId="0"/>
    <xf numFmtId="0" fontId="1" fillId="0" borderId="0"/>
    <xf numFmtId="0" fontId="70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93" fillId="9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95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98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1" fillId="0" borderId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193" fillId="98" borderId="0" applyNumberFormat="0" applyBorder="0" applyAlignment="0" applyProtection="0"/>
    <xf numFmtId="0" fontId="70" fillId="3" borderId="0" applyNumberFormat="0" applyBorder="0" applyAlignment="0" applyProtection="0"/>
    <xf numFmtId="0" fontId="70" fillId="98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" fillId="0" borderId="0"/>
    <xf numFmtId="0" fontId="70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" fillId="0" borderId="0"/>
    <xf numFmtId="0" fontId="193" fillId="98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98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98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98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193" fillId="98" borderId="0" applyNumberFormat="0" applyBorder="0" applyAlignment="0" applyProtection="0"/>
    <xf numFmtId="0" fontId="193" fillId="3" borderId="0" applyNumberFormat="0" applyBorder="0" applyAlignment="0" applyProtection="0"/>
    <xf numFmtId="0" fontId="193" fillId="3" borderId="0" applyNumberFormat="0" applyBorder="0" applyAlignment="0" applyProtection="0"/>
    <xf numFmtId="0" fontId="70" fillId="3" borderId="0" applyNumberFormat="0" applyBorder="0" applyAlignment="0" applyProtection="0"/>
    <xf numFmtId="0" fontId="1" fillId="0" borderId="0"/>
    <xf numFmtId="0" fontId="70" fillId="3" borderId="0" applyNumberFormat="0" applyBorder="0" applyAlignment="0" applyProtection="0"/>
    <xf numFmtId="0" fontId="70" fillId="3" borderId="0" applyNumberFormat="0" applyBorder="0" applyAlignment="0" applyProtection="0"/>
    <xf numFmtId="0" fontId="1" fillId="0" borderId="0"/>
    <xf numFmtId="0" fontId="70" fillId="3" borderId="0" applyNumberFormat="0" applyBorder="0" applyAlignment="0" applyProtection="0"/>
    <xf numFmtId="0" fontId="59" fillId="0" borderId="0" applyFont="0" applyFill="0" applyBorder="0" applyProtection="0">
      <alignment horizontal="center" vertical="center" wrapText="1"/>
    </xf>
    <xf numFmtId="0" fontId="59" fillId="0" borderId="0" applyFont="0" applyFill="0" applyBorder="0" applyProtection="0">
      <alignment horizontal="center" vertical="center" wrapText="1"/>
    </xf>
    <xf numFmtId="0" fontId="59" fillId="0" borderId="0" applyFont="0" applyFill="0" applyBorder="0" applyProtection="0">
      <alignment horizontal="center" vertical="center" wrapText="1"/>
    </xf>
    <xf numFmtId="0" fontId="59" fillId="0" borderId="0" applyFont="0" applyFill="0" applyBorder="0" applyProtection="0">
      <alignment horizontal="center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0" fontId="59" fillId="0" borderId="0" applyNumberFormat="0" applyFont="0" applyFill="0" applyBorder="0" applyProtection="0">
      <alignment horizontal="justify" vertical="center" wrapText="1"/>
    </xf>
    <xf numFmtId="203" fontId="173" fillId="0" borderId="15">
      <alignment vertical="top"/>
    </xf>
    <xf numFmtId="172" fontId="194" fillId="33" borderId="27" applyNumberFormat="0" applyBorder="0" applyAlignment="0">
      <alignment vertical="center"/>
      <protection locked="0"/>
    </xf>
    <xf numFmtId="0" fontId="1" fillId="0" borderId="0"/>
    <xf numFmtId="0" fontId="1" fillId="0" borderId="0"/>
    <xf numFmtId="0" fontId="8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9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" fillId="0" borderId="0"/>
    <xf numFmtId="0" fontId="84" fillId="0" borderId="0" applyNumberFormat="0" applyFill="0" applyBorder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59" fillId="29" borderId="12" applyNumberFormat="0" applyFont="0" applyAlignment="0" applyProtection="0"/>
    <xf numFmtId="0" fontId="1" fillId="0" borderId="0"/>
    <xf numFmtId="0" fontId="59" fillId="29" borderId="12" applyNumberFormat="0" applyFont="0" applyAlignment="0" applyProtection="0"/>
    <xf numFmtId="0" fontId="1" fillId="0" borderId="0"/>
    <xf numFmtId="0" fontId="59" fillId="29" borderId="12" applyNumberFormat="0" applyFont="0" applyAlignment="0" applyProtection="0"/>
    <xf numFmtId="0" fontId="1" fillId="0" borderId="0"/>
    <xf numFmtId="0" fontId="64" fillId="29" borderId="12" applyNumberFormat="0" applyFont="0" applyAlignment="0" applyProtection="0"/>
    <xf numFmtId="0" fontId="1" fillId="0" borderId="0"/>
    <xf numFmtId="0" fontId="64" fillId="29" borderId="12" applyNumberFormat="0" applyFont="0" applyAlignment="0" applyProtection="0"/>
    <xf numFmtId="0" fontId="1" fillId="0" borderId="0"/>
    <xf numFmtId="0" fontId="64" fillId="29" borderId="12" applyNumberFormat="0" applyFont="0" applyAlignment="0" applyProtection="0"/>
    <xf numFmtId="0" fontId="1" fillId="0" borderId="0"/>
    <xf numFmtId="0" fontId="64" fillId="29" borderId="12" applyNumberFormat="0" applyFont="0" applyAlignment="0" applyProtection="0"/>
    <xf numFmtId="0" fontId="1" fillId="0" borderId="0"/>
    <xf numFmtId="0" fontId="91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58" fillId="149" borderId="12" applyNumberFormat="0" applyAlignment="0" applyProtection="0"/>
    <xf numFmtId="0" fontId="52" fillId="29" borderId="12" applyNumberFormat="0" applyFont="0" applyAlignment="0" applyProtection="0"/>
    <xf numFmtId="0" fontId="58" fillId="149" borderId="12" applyNumberForma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254" fillId="149" borderId="12" applyNumberFormat="0" applyAlignment="0" applyProtection="0"/>
    <xf numFmtId="0" fontId="58" fillId="149" borderId="12" applyNumberFormat="0" applyAlignment="0" applyProtection="0"/>
    <xf numFmtId="0" fontId="1" fillId="0" borderId="0"/>
    <xf numFmtId="0" fontId="254" fillId="149" borderId="12" applyNumberFormat="0" applyAlignment="0" applyProtection="0"/>
    <xf numFmtId="0" fontId="44" fillId="29" borderId="12" applyNumberFormat="0" applyFont="0" applyAlignment="0" applyProtection="0"/>
    <xf numFmtId="0" fontId="1" fillId="0" borderId="0"/>
    <xf numFmtId="0" fontId="65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44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9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58" fillId="149" borderId="12" applyNumberForma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1" fillId="0" borderId="0"/>
    <xf numFmtId="0" fontId="44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58" fillId="149" borderId="12" applyNumberFormat="0" applyAlignment="0" applyProtection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49" fillId="28" borderId="11" applyNumberFormat="0" applyFont="0" applyAlignment="0" applyProtection="0"/>
    <xf numFmtId="0" fontId="58" fillId="149" borderId="12" applyNumberFormat="0" applyAlignment="0" applyProtection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58" fillId="149" borderId="12" applyNumberFormat="0" applyAlignment="0" applyProtection="0"/>
    <xf numFmtId="0" fontId="65" fillId="29" borderId="12" applyNumberFormat="0" applyFont="0" applyAlignment="0" applyProtection="0"/>
    <xf numFmtId="0" fontId="59" fillId="29" borderId="12" applyNumberFormat="0" applyFont="0" applyAlignment="0" applyProtection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58" fillId="149" borderId="12" applyNumberFormat="0" applyAlignment="0" applyProtection="0"/>
    <xf numFmtId="0" fontId="65" fillId="29" borderId="12" applyNumberFormat="0" applyFont="0" applyAlignment="0" applyProtection="0"/>
    <xf numFmtId="0" fontId="65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49" fillId="28" borderId="11" applyNumberFormat="0" applyFont="0" applyAlignment="0" applyProtection="0"/>
    <xf numFmtId="0" fontId="52" fillId="29" borderId="12" applyNumberFormat="0" applyFont="0" applyAlignment="0" applyProtection="0"/>
    <xf numFmtId="0" fontId="52" fillId="29" borderId="12" applyNumberFormat="0" applyFont="0" applyAlignment="0" applyProtection="0"/>
    <xf numFmtId="0" fontId="1" fillId="0" borderId="0"/>
    <xf numFmtId="0" fontId="52" fillId="29" borderId="12" applyNumberFormat="0" applyFont="0" applyAlignment="0" applyProtection="0"/>
    <xf numFmtId="49" fontId="164" fillId="0" borderId="20">
      <alignment horizontal="left" vertical="center"/>
    </xf>
    <xf numFmtId="0" fontId="1" fillId="0" borderId="0"/>
    <xf numFmtId="9" fontId="52" fillId="0" borderId="0" applyFont="0" applyFill="0" applyBorder="0" applyAlignment="0" applyProtection="0"/>
    <xf numFmtId="9" fontId="58" fillId="0" borderId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0" fontId="1" fillId="0" borderId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44" fillId="0" borderId="0" applyFont="0" applyFill="0" applyBorder="0" applyAlignment="0" applyProtection="0"/>
    <xf numFmtId="9" fontId="58" fillId="0" borderId="0" applyFill="0" applyBorder="0" applyAlignment="0" applyProtection="0"/>
    <xf numFmtId="9" fontId="64" fillId="0" borderId="0" applyFont="0" applyFill="0" applyBorder="0" applyAlignment="0" applyProtection="0"/>
    <xf numFmtId="0" fontId="1" fillId="0" borderId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9" fillId="0" borderId="0" applyFont="0" applyFill="0" applyBorder="0" applyAlignment="0" applyProtection="0"/>
    <xf numFmtId="0" fontId="1" fillId="0" borderId="0"/>
    <xf numFmtId="9" fontId="58" fillId="0" borderId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0" fontId="1" fillId="0" borderId="0"/>
    <xf numFmtId="9" fontId="189" fillId="0" borderId="0" applyFont="0" applyFill="0" applyBorder="0" applyAlignment="0" applyProtection="0"/>
    <xf numFmtId="0" fontId="1" fillId="0" borderId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8" fillId="0" borderId="0" applyFill="0" applyBorder="0" applyAlignment="0" applyProtection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254" fillId="0" borderId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254" fillId="0" borderId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" fillId="0" borderId="0"/>
    <xf numFmtId="9" fontId="189" fillId="0" borderId="0" applyFont="0" applyFill="0" applyBorder="0" applyAlignment="0" applyProtection="0"/>
    <xf numFmtId="0" fontId="1" fillId="0" borderId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64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8" fillId="0" borderId="0" applyFill="0" applyBorder="0" applyAlignment="0" applyProtection="0"/>
    <xf numFmtId="9" fontId="59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0" fontId="1" fillId="0" borderId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1" fillId="0" borderId="0"/>
    <xf numFmtId="9" fontId="59" fillId="0" borderId="0" applyFont="0" applyFill="0" applyBorder="0" applyAlignment="0" applyProtection="0"/>
    <xf numFmtId="9" fontId="58" fillId="0" borderId="0" applyFill="0" applyBorder="0" applyAlignment="0" applyProtection="0"/>
    <xf numFmtId="9" fontId="5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206" fontId="196" fillId="0" borderId="15"/>
    <xf numFmtId="0" fontId="59" fillId="0" borderId="15" applyNumberFormat="0" applyFont="0" applyFill="0" applyAlignment="0" applyProtection="0"/>
    <xf numFmtId="0" fontId="1" fillId="0" borderId="0"/>
    <xf numFmtId="0" fontId="297" fillId="0" borderId="42"/>
    <xf numFmtId="3" fontId="197" fillId="69" borderId="20">
      <alignment horizontal="justify" vertical="center"/>
    </xf>
    <xf numFmtId="0" fontId="1" fillId="0" borderId="0"/>
    <xf numFmtId="0" fontId="1" fillId="0" borderId="0"/>
    <xf numFmtId="0" fontId="113" fillId="0" borderId="1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98" fillId="0" borderId="1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" fillId="0" borderId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" fillId="0" borderId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" fillId="0" borderId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13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98" fillId="0" borderId="14" applyNumberFormat="0" applyFill="0" applyAlignment="0" applyProtection="0"/>
    <xf numFmtId="0" fontId="1" fillId="0" borderId="0"/>
    <xf numFmtId="0" fontId="113" fillId="0" borderId="14" applyNumberFormat="0" applyFill="0" applyAlignment="0" applyProtection="0"/>
    <xf numFmtId="0" fontId="1" fillId="0" borderId="0"/>
    <xf numFmtId="0" fontId="113" fillId="0" borderId="14" applyNumberFormat="0" applyFill="0" applyAlignment="0" applyProtection="0"/>
    <xf numFmtId="0" fontId="50" fillId="0" borderId="0"/>
    <xf numFmtId="0" fontId="1" fillId="0" borderId="0"/>
    <xf numFmtId="0" fontId="50" fillId="0" borderId="0"/>
    <xf numFmtId="0" fontId="51" fillId="0" borderId="0"/>
    <xf numFmtId="38" fontId="53" fillId="0" borderId="0">
      <alignment vertical="top"/>
    </xf>
    <xf numFmtId="0" fontId="50" fillId="0" borderId="0"/>
    <xf numFmtId="38" fontId="53" fillId="0" borderId="0">
      <alignment vertical="top"/>
    </xf>
    <xf numFmtId="0" fontId="58" fillId="0" borderId="0"/>
    <xf numFmtId="38" fontId="53" fillId="0" borderId="0">
      <alignment vertical="top"/>
    </xf>
    <xf numFmtId="0" fontId="58" fillId="0" borderId="0"/>
    <xf numFmtId="0" fontId="50" fillId="0" borderId="0"/>
    <xf numFmtId="0" fontId="50" fillId="0" borderId="0"/>
    <xf numFmtId="0" fontId="52" fillId="0" borderId="0"/>
    <xf numFmtId="0" fontId="50" fillId="0" borderId="0"/>
    <xf numFmtId="0" fontId="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49" fontId="216" fillId="95" borderId="43" applyBorder="0" applyProtection="0">
      <alignment horizontal="left" vertical="center"/>
    </xf>
    <xf numFmtId="0" fontId="58" fillId="0" borderId="20" applyBorder="0" applyAlignment="0">
      <alignment horizontal="left" wrapText="1"/>
    </xf>
    <xf numFmtId="3" fontId="200" fillId="0" borderId="0"/>
    <xf numFmtId="202" fontId="58" fillId="0" borderId="0" applyFill="0" applyProtection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172" fontId="116" fillId="0" borderId="0" applyFill="0" applyBorder="0" applyAlignment="0" applyProtection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3" fontId="200" fillId="0" borderId="0"/>
    <xf numFmtId="202" fontId="58" fillId="0" borderId="0" applyFill="0" applyProtection="0"/>
    <xf numFmtId="0" fontId="1" fillId="0" borderId="0"/>
    <xf numFmtId="0" fontId="1" fillId="0" borderId="0"/>
    <xf numFmtId="0" fontId="15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9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" fillId="0" borderId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" fillId="0" borderId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" fillId="0" borderId="0"/>
    <xf numFmtId="0" fontId="152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201" fillId="0" borderId="0" applyNumberFormat="0" applyFill="0" applyBorder="0" applyAlignment="0" applyProtection="0"/>
    <xf numFmtId="0" fontId="1" fillId="0" borderId="0"/>
    <xf numFmtId="0" fontId="152" fillId="0" borderId="0" applyNumberFormat="0" applyFill="0" applyBorder="0" applyAlignment="0" applyProtection="0"/>
    <xf numFmtId="0" fontId="1" fillId="0" borderId="0"/>
    <xf numFmtId="0" fontId="152" fillId="0" borderId="0" applyNumberFormat="0" applyFill="0" applyBorder="0" applyAlignment="0" applyProtection="0"/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49" fontId="116" fillId="0" borderId="0">
      <alignment horizontal="center"/>
    </xf>
    <xf numFmtId="0" fontId="1" fillId="0" borderId="0"/>
    <xf numFmtId="0" fontId="1" fillId="0" borderId="0"/>
    <xf numFmtId="41" fontId="52" fillId="0" borderId="0" applyFont="0" applyFill="0" applyBorder="0" applyAlignment="0" applyProtection="0"/>
    <xf numFmtId="0" fontId="1" fillId="0" borderId="0"/>
    <xf numFmtId="167" fontId="64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1" fillId="0" borderId="0"/>
    <xf numFmtId="167" fontId="64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1" fillId="0" borderId="0"/>
    <xf numFmtId="167" fontId="64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1" fillId="0" borderId="0"/>
    <xf numFmtId="167" fontId="191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1" fillId="0" borderId="0"/>
    <xf numFmtId="43" fontId="52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89" fillId="0" borderId="0" applyFont="0" applyFill="0" applyBorder="0" applyAlignment="0" applyProtection="0"/>
    <xf numFmtId="0" fontId="52" fillId="0" borderId="0"/>
    <xf numFmtId="0" fontId="52" fillId="0" borderId="0"/>
    <xf numFmtId="43" fontId="52" fillId="0" borderId="0" applyFont="0" applyFill="0" applyBorder="0" applyAlignment="0" applyProtection="0"/>
    <xf numFmtId="0" fontId="1" fillId="0" borderId="0"/>
    <xf numFmtId="43" fontId="52" fillId="0" borderId="0" applyFont="0" applyFill="0" applyBorder="0" applyAlignment="0" applyProtection="0"/>
    <xf numFmtId="0" fontId="1" fillId="0" borderId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189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89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25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1" fillId="0" borderId="0"/>
    <xf numFmtId="43" fontId="52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1" fillId="0" borderId="0"/>
    <xf numFmtId="0" fontId="52" fillId="0" borderId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207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242" fontId="58" fillId="0" borderId="0" applyFill="0" applyBorder="0" applyAlignment="0" applyProtection="0"/>
    <xf numFmtId="167" fontId="64" fillId="0" borderId="0" applyFont="0" applyFill="0" applyBorder="0" applyAlignment="0" applyProtection="0"/>
    <xf numFmtId="0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52" fillId="0" borderId="0"/>
    <xf numFmtId="185" fontId="52" fillId="0" borderId="0" applyFont="0" applyFill="0" applyBorder="0" applyAlignment="0" applyProtection="0"/>
    <xf numFmtId="0" fontId="52" fillId="0" borderId="0"/>
    <xf numFmtId="167" fontId="19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52" fillId="0" borderId="0" applyFont="0" applyFill="0" applyBorder="0" applyAlignment="0" applyProtection="0"/>
    <xf numFmtId="251" fontId="58" fillId="0" borderId="0" applyFill="0" applyBorder="0" applyAlignment="0" applyProtection="0"/>
    <xf numFmtId="185" fontId="5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167" fontId="186" fillId="0" borderId="0" applyFont="0" applyFill="0" applyBorder="0" applyAlignment="0" applyProtection="0"/>
    <xf numFmtId="209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1" fillId="0" borderId="0"/>
    <xf numFmtId="167" fontId="59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91" fillId="0" borderId="0" applyFont="0" applyFill="0" applyBorder="0" applyAlignment="0" applyProtection="0"/>
    <xf numFmtId="0" fontId="1" fillId="0" borderId="0"/>
    <xf numFmtId="167" fontId="64" fillId="0" borderId="0" applyFont="0" applyFill="0" applyBorder="0" applyAlignment="0" applyProtection="0"/>
    <xf numFmtId="167" fontId="191" fillId="0" borderId="0" applyFont="0" applyFill="0" applyBorder="0" applyAlignment="0" applyProtection="0"/>
    <xf numFmtId="43" fontId="52" fillId="0" borderId="0" applyFont="0" applyFill="0" applyBorder="0" applyAlignment="0" applyProtection="0"/>
    <xf numFmtId="167" fontId="186" fillId="0" borderId="0" applyFont="0" applyFill="0" applyBorder="0" applyAlignment="0" applyProtection="0"/>
    <xf numFmtId="167" fontId="191" fillId="0" borderId="0" applyFont="0" applyFill="0" applyBorder="0" applyAlignment="0" applyProtection="0"/>
    <xf numFmtId="167" fontId="191" fillId="0" borderId="0" applyFont="0" applyFill="0" applyBorder="0" applyAlignment="0" applyProtection="0"/>
    <xf numFmtId="0" fontId="1" fillId="0" borderId="0"/>
    <xf numFmtId="167" fontId="186" fillId="0" borderId="0" applyFont="0" applyFill="0" applyBorder="0" applyAlignment="0" applyProtection="0"/>
    <xf numFmtId="167" fontId="59" fillId="0" borderId="0" applyFont="0" applyFill="0" applyBorder="0" applyAlignment="0" applyProtection="0"/>
    <xf numFmtId="0" fontId="1" fillId="0" borderId="0"/>
    <xf numFmtId="167" fontId="191" fillId="0" borderId="0" applyFont="0" applyFill="0" applyBorder="0" applyAlignment="0" applyProtection="0"/>
    <xf numFmtId="167" fontId="191" fillId="0" borderId="0" applyFont="0" applyFill="0" applyBorder="0" applyAlignment="0" applyProtection="0"/>
    <xf numFmtId="4" fontId="49" fillId="32" borderId="0" applyFont="0" applyBorder="0">
      <alignment horizontal="right"/>
    </xf>
    <xf numFmtId="4" fontId="49" fillId="32" borderId="0" applyBorder="0">
      <alignment horizontal="right"/>
    </xf>
    <xf numFmtId="4" fontId="49" fillId="32" borderId="0" applyFont="0" applyBorder="0">
      <alignment horizontal="right"/>
    </xf>
    <xf numFmtId="4" fontId="49" fillId="32" borderId="0" applyBorder="0">
      <alignment horizontal="right"/>
    </xf>
    <xf numFmtId="4" fontId="49" fillId="32" borderId="0" applyFont="0" applyBorder="0">
      <alignment horizontal="right"/>
    </xf>
    <xf numFmtId="4" fontId="49" fillId="32" borderId="0" applyBorder="0">
      <alignment horizontal="right"/>
    </xf>
    <xf numFmtId="0" fontId="52" fillId="0" borderId="0"/>
    <xf numFmtId="0" fontId="52" fillId="0" borderId="0"/>
    <xf numFmtId="0" fontId="1" fillId="0" borderId="0"/>
    <xf numFmtId="0" fontId="1" fillId="0" borderId="0"/>
    <xf numFmtId="0" fontId="94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03" fillId="6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00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4" fillId="64" borderId="0" applyNumberFormat="0" applyBorder="0" applyAlignment="0" applyProtection="0"/>
    <xf numFmtId="0" fontId="203" fillId="4" borderId="0" applyNumberFormat="0" applyBorder="0" applyAlignment="0" applyProtection="0"/>
    <xf numFmtId="0" fontId="1" fillId="0" borderId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203" fillId="64" borderId="0" applyNumberFormat="0" applyBorder="0" applyAlignment="0" applyProtection="0"/>
    <xf numFmtId="0" fontId="94" fillId="4" borderId="0" applyNumberFormat="0" applyBorder="0" applyAlignment="0" applyProtection="0"/>
    <xf numFmtId="0" fontId="94" fillId="64" borderId="0" applyNumberFormat="0" applyBorder="0" applyAlignment="0" applyProtection="0"/>
    <xf numFmtId="0" fontId="94" fillId="4" borderId="0" applyNumberFormat="0" applyBorder="0" applyAlignment="0" applyProtection="0"/>
    <xf numFmtId="0" fontId="1" fillId="0" borderId="0"/>
    <xf numFmtId="0" fontId="94" fillId="4" borderId="0" applyNumberFormat="0" applyBorder="0" applyAlignment="0" applyProtection="0"/>
    <xf numFmtId="0" fontId="203" fillId="4" borderId="0" applyNumberFormat="0" applyBorder="0" applyAlignment="0" applyProtection="0"/>
    <xf numFmtId="0" fontId="94" fillId="4" borderId="0" applyNumberFormat="0" applyBorder="0" applyAlignment="0" applyProtection="0"/>
    <xf numFmtId="0" fontId="1" fillId="0" borderId="0"/>
    <xf numFmtId="0" fontId="203" fillId="64" borderId="0" applyNumberFormat="0" applyBorder="0" applyAlignment="0" applyProtection="0"/>
    <xf numFmtId="0" fontId="94" fillId="4" borderId="0" applyNumberFormat="0" applyBorder="0" applyAlignment="0" applyProtection="0"/>
    <xf numFmtId="0" fontId="203" fillId="64" borderId="0" applyNumberFormat="0" applyBorder="0" applyAlignment="0" applyProtection="0"/>
    <xf numFmtId="0" fontId="203" fillId="4" borderId="0" applyNumberFormat="0" applyBorder="0" applyAlignment="0" applyProtection="0"/>
    <xf numFmtId="0" fontId="203" fillId="4" borderId="0" applyNumberFormat="0" applyBorder="0" applyAlignment="0" applyProtection="0"/>
    <xf numFmtId="0" fontId="52" fillId="0" borderId="0"/>
    <xf numFmtId="0" fontId="94" fillId="4" borderId="0" applyNumberFormat="0" applyBorder="0" applyAlignment="0" applyProtection="0"/>
    <xf numFmtId="0" fontId="203" fillId="64" borderId="0" applyNumberFormat="0" applyBorder="0" applyAlignment="0" applyProtection="0"/>
    <xf numFmtId="0" fontId="203" fillId="4" borderId="0" applyNumberFormat="0" applyBorder="0" applyAlignment="0" applyProtection="0"/>
    <xf numFmtId="0" fontId="203" fillId="4" borderId="0" applyNumberFormat="0" applyBorder="0" applyAlignment="0" applyProtection="0"/>
    <xf numFmtId="0" fontId="52" fillId="0" borderId="0"/>
    <xf numFmtId="0" fontId="94" fillId="4" borderId="0" applyNumberFormat="0" applyBorder="0" applyAlignment="0" applyProtection="0"/>
    <xf numFmtId="0" fontId="203" fillId="64" borderId="0" applyNumberFormat="0" applyBorder="0" applyAlignment="0" applyProtection="0"/>
    <xf numFmtId="0" fontId="203" fillId="4" borderId="0" applyNumberFormat="0" applyBorder="0" applyAlignment="0" applyProtection="0"/>
    <xf numFmtId="0" fontId="52" fillId="0" borderId="0"/>
    <xf numFmtId="0" fontId="203" fillId="4" borderId="0" applyNumberFormat="0" applyBorder="0" applyAlignment="0" applyProtection="0"/>
    <xf numFmtId="0" fontId="52" fillId="0" borderId="0"/>
    <xf numFmtId="0" fontId="94" fillId="4" borderId="0" applyNumberFormat="0" applyBorder="0" applyAlignment="0" applyProtection="0"/>
    <xf numFmtId="0" fontId="203" fillId="64" borderId="0" applyNumberFormat="0" applyBorder="0" applyAlignment="0" applyProtection="0"/>
    <xf numFmtId="0" fontId="203" fillId="4" borderId="0" applyNumberFormat="0" applyBorder="0" applyAlignment="0" applyProtection="0"/>
    <xf numFmtId="0" fontId="52" fillId="0" borderId="0"/>
    <xf numFmtId="0" fontId="203" fillId="4" borderId="0" applyNumberFormat="0" applyBorder="0" applyAlignment="0" applyProtection="0"/>
    <xf numFmtId="0" fontId="52" fillId="0" borderId="0"/>
    <xf numFmtId="0" fontId="94" fillId="4" borderId="0" applyNumberFormat="0" applyBorder="0" applyAlignment="0" applyProtection="0"/>
    <xf numFmtId="0" fontId="1" fillId="0" borderId="0"/>
    <xf numFmtId="0" fontId="52" fillId="0" borderId="0"/>
    <xf numFmtId="0" fontId="94" fillId="4" borderId="0" applyNumberFormat="0" applyBorder="0" applyAlignment="0" applyProtection="0"/>
    <xf numFmtId="0" fontId="52" fillId="0" borderId="0"/>
    <xf numFmtId="0" fontId="94" fillId="4" borderId="0" applyNumberFormat="0" applyBorder="0" applyAlignment="0" applyProtection="0"/>
    <xf numFmtId="0" fontId="1" fillId="0" borderId="0"/>
    <xf numFmtId="0" fontId="52" fillId="0" borderId="0"/>
    <xf numFmtId="0" fontId="94" fillId="4" borderId="0" applyNumberFormat="0" applyBorder="0" applyAlignment="0" applyProtection="0"/>
    <xf numFmtId="0" fontId="1" fillId="0" borderId="0"/>
    <xf numFmtId="187" fontId="59" fillId="0" borderId="15" applyFont="0" applyFill="0" applyBorder="0" applyProtection="0">
      <alignment horizontal="center" vertical="center"/>
    </xf>
    <xf numFmtId="187" fontId="59" fillId="0" borderId="15" applyFont="0" applyFill="0" applyBorder="0" applyProtection="0">
      <alignment horizontal="center" vertical="center"/>
    </xf>
    <xf numFmtId="187" fontId="59" fillId="0" borderId="15" applyFont="0" applyFill="0" applyBorder="0" applyProtection="0">
      <alignment horizontal="center" vertical="center"/>
    </xf>
    <xf numFmtId="0" fontId="52" fillId="0" borderId="0"/>
    <xf numFmtId="187" fontId="59" fillId="0" borderId="15" applyFont="0" applyFill="0" applyBorder="0" applyProtection="0">
      <alignment horizontal="center" vertical="center"/>
    </xf>
    <xf numFmtId="0" fontId="52" fillId="0" borderId="0"/>
    <xf numFmtId="3" fontId="59" fillId="0" borderId="0" applyFont="0" applyBorder="0">
      <alignment horizontal="center"/>
    </xf>
    <xf numFmtId="252" fontId="61" fillId="0" borderId="0">
      <protection locked="0"/>
    </xf>
    <xf numFmtId="0" fontId="52" fillId="0" borderId="0"/>
    <xf numFmtId="166" fontId="60" fillId="0" borderId="0">
      <protection locked="0"/>
    </xf>
    <xf numFmtId="0" fontId="52" fillId="0" borderId="0"/>
    <xf numFmtId="49" fontId="162" fillId="0" borderId="15">
      <alignment horizontal="center" vertical="center" wrapText="1"/>
    </xf>
    <xf numFmtId="0" fontId="52" fillId="0" borderId="0"/>
    <xf numFmtId="0" fontId="58" fillId="0" borderId="15" applyBorder="0">
      <alignment horizontal="center" vertical="center" wrapText="1"/>
    </xf>
    <xf numFmtId="0" fontId="52" fillId="0" borderId="0"/>
    <xf numFmtId="49" fontId="134" fillId="0" borderId="15" applyNumberFormat="0" applyFill="0" applyAlignment="0" applyProtection="0"/>
    <xf numFmtId="0" fontId="52" fillId="0" borderId="0"/>
    <xf numFmtId="0" fontId="111" fillId="7" borderId="2" applyNumberFormat="0" applyAlignment="0" applyProtection="0"/>
    <xf numFmtId="0" fontId="50" fillId="0" borderId="0"/>
    <xf numFmtId="0" fontId="51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9" fillId="0" borderId="0"/>
    <xf numFmtId="0" fontId="59" fillId="0" borderId="0"/>
    <xf numFmtId="177" fontId="59" fillId="0" borderId="0" applyFont="0" applyFill="0" applyBorder="0" applyAlignment="0" applyProtection="0"/>
    <xf numFmtId="181" fontId="59" fillId="0" borderId="0">
      <alignment horizontal="center"/>
    </xf>
    <xf numFmtId="181" fontId="59" fillId="0" borderId="0">
      <alignment horizontal="center"/>
    </xf>
    <xf numFmtId="181" fontId="59" fillId="0" borderId="0">
      <alignment horizontal="center"/>
    </xf>
    <xf numFmtId="181" fontId="59" fillId="0" borderId="0">
      <alignment horizontal="center"/>
    </xf>
    <xf numFmtId="0" fontId="65" fillId="2" borderId="0" applyNumberFormat="0" applyBorder="0" applyAlignment="0" applyProtection="0"/>
    <xf numFmtId="0" fontId="65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5" fillId="2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4" borderId="0" applyNumberFormat="0" applyBorder="0" applyAlignment="0" applyProtection="0"/>
    <xf numFmtId="0" fontId="65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4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6" borderId="0" applyNumberFormat="0" applyBorder="0" applyAlignment="0" applyProtection="0"/>
    <xf numFmtId="0" fontId="65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5" fillId="6" borderId="0" applyNumberFormat="0" applyBorder="0" applyAlignment="0" applyProtection="0"/>
    <xf numFmtId="0" fontId="65" fillId="7" borderId="0" applyNumberFormat="0" applyBorder="0" applyAlignment="0" applyProtection="0"/>
    <xf numFmtId="0" fontId="65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5" fillId="7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65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5" fillId="5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5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7" fillId="9" borderId="0" applyNumberFormat="0" applyBorder="0" applyAlignment="0" applyProtection="0"/>
    <xf numFmtId="0" fontId="228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228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7" fillId="13" borderId="0" applyNumberFormat="0" applyBorder="0" applyAlignment="0" applyProtection="0"/>
    <xf numFmtId="0" fontId="228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228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7" fillId="15" borderId="0" applyNumberFormat="0" applyBorder="0" applyAlignment="0" applyProtection="0"/>
    <xf numFmtId="0" fontId="228" fillId="15" borderId="0" applyNumberFormat="0" applyBorder="0" applyAlignment="0" applyProtection="0"/>
    <xf numFmtId="0" fontId="67" fillId="15" borderId="0" applyNumberFormat="0" applyBorder="0" applyAlignment="0" applyProtection="0"/>
    <xf numFmtId="14" fontId="206" fillId="0" borderId="0" applyFont="0" applyBorder="0">
      <alignment vertical="top"/>
    </xf>
    <xf numFmtId="14" fontId="206" fillId="0" borderId="0" applyFont="0" applyBorder="0">
      <alignment vertical="top"/>
    </xf>
    <xf numFmtId="14" fontId="206" fillId="0" borderId="0" applyFont="0" applyBorder="0">
      <alignment vertical="top"/>
    </xf>
    <xf numFmtId="38" fontId="81" fillId="0" borderId="0">
      <alignment vertical="top"/>
    </xf>
    <xf numFmtId="173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0" fontId="64" fillId="0" borderId="0"/>
    <xf numFmtId="0" fontId="58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38" fontId="104" fillId="0" borderId="0">
      <alignment vertical="top"/>
    </xf>
    <xf numFmtId="38" fontId="54" fillId="31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8" fontId="54" fillId="0" borderId="0">
      <alignment vertical="top"/>
    </xf>
    <xf numFmtId="3" fontId="59" fillId="0" borderId="25" applyFont="0" applyBorder="0">
      <alignment horizontal="center" vertical="center"/>
    </xf>
    <xf numFmtId="195" fontId="59" fillId="0" borderId="0"/>
    <xf numFmtId="0" fontId="59" fillId="0" borderId="0"/>
    <xf numFmtId="196" fontId="59" fillId="0" borderId="0" applyFont="0" applyAlignment="0">
      <alignment horizontal="center"/>
    </xf>
    <xf numFmtId="38" fontId="141" fillId="63" borderId="0">
      <alignment horizontal="right" vertical="top"/>
    </xf>
    <xf numFmtId="4" fontId="64" fillId="64" borderId="0">
      <alignment horizontal="right"/>
    </xf>
    <xf numFmtId="0" fontId="77" fillId="0" borderId="35" applyNumberFormat="0" applyFont="0" applyFill="0" applyAlignment="0" applyProtection="0"/>
    <xf numFmtId="0" fontId="66" fillId="16" borderId="0" applyNumberFormat="0" applyBorder="0" applyAlignment="0" applyProtection="0"/>
    <xf numFmtId="0" fontId="228" fillId="16" borderId="0" applyNumberFormat="0" applyBorder="0" applyAlignment="0" applyProtection="0"/>
    <xf numFmtId="0" fontId="67" fillId="16" borderId="0" applyNumberFormat="0" applyBorder="0" applyAlignment="0" applyProtection="0"/>
    <xf numFmtId="0" fontId="66" fillId="17" borderId="0" applyNumberFormat="0" applyBorder="0" applyAlignment="0" applyProtection="0"/>
    <xf numFmtId="0" fontId="228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18" borderId="0" applyNumberFormat="0" applyBorder="0" applyAlignment="0" applyProtection="0"/>
    <xf numFmtId="0" fontId="228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13" borderId="0" applyNumberFormat="0" applyBorder="0" applyAlignment="0" applyProtection="0"/>
    <xf numFmtId="0" fontId="228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4" borderId="0" applyNumberFormat="0" applyBorder="0" applyAlignment="0" applyProtection="0"/>
    <xf numFmtId="0" fontId="228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9" borderId="0" applyNumberFormat="0" applyBorder="0" applyAlignment="0" applyProtection="0"/>
    <xf numFmtId="0" fontId="228" fillId="19" borderId="0" applyNumberFormat="0" applyBorder="0" applyAlignment="0" applyProtection="0"/>
    <xf numFmtId="0" fontId="67" fillId="19" borderId="0" applyNumberFormat="0" applyBorder="0" applyAlignment="0" applyProtection="0"/>
    <xf numFmtId="0" fontId="111" fillId="7" borderId="2" applyNumberFormat="0" applyAlignment="0" applyProtection="0"/>
    <xf numFmtId="0" fontId="275" fillId="7" borderId="2" applyNumberFormat="0" applyAlignment="0" applyProtection="0"/>
    <xf numFmtId="0" fontId="111" fillId="7" borderId="2" applyNumberFormat="0" applyAlignment="0" applyProtection="0"/>
    <xf numFmtId="0" fontId="154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11" fillId="7" borderId="2" applyNumberFormat="0" applyAlignment="0" applyProtection="0"/>
    <xf numFmtId="0" fontId="120" fillId="22" borderId="4" applyNumberFormat="0" applyAlignment="0" applyProtection="0"/>
    <xf numFmtId="0" fontId="277" fillId="22" borderId="4" applyNumberFormat="0" applyAlignment="0" applyProtection="0"/>
    <xf numFmtId="0" fontId="156" fillId="22" borderId="4" applyNumberFormat="0" applyAlignment="0" applyProtection="0"/>
    <xf numFmtId="0" fontId="73" fillId="22" borderId="2" applyNumberFormat="0" applyAlignment="0" applyProtection="0"/>
    <xf numFmtId="0" fontId="279" fillId="22" borderId="2" applyNumberFormat="0" applyAlignment="0" applyProtection="0"/>
    <xf numFmtId="0" fontId="157" fillId="22" borderId="2" applyNumberFormat="0" applyAlignment="0" applyProtection="0"/>
    <xf numFmtId="0" fontId="158" fillId="0" borderId="0" applyNumberFormat="0" applyFill="0" applyBorder="0" applyAlignment="0" applyProtection="0">
      <alignment vertical="top"/>
      <protection locked="0"/>
    </xf>
    <xf numFmtId="0" fontId="212" fillId="0" borderId="0" applyNumberFormat="0" applyFill="0" applyBorder="0" applyAlignment="0" applyProtection="0">
      <alignment vertical="top"/>
      <protection locked="0"/>
    </xf>
    <xf numFmtId="204" fontId="52" fillId="0" borderId="0" applyFont="0" applyFill="0" applyBorder="0" applyAlignment="0" applyProtection="0"/>
    <xf numFmtId="0" fontId="168" fillId="0" borderId="5" applyNumberFormat="0" applyFill="0" applyAlignment="0" applyProtection="0"/>
    <xf numFmtId="0" fontId="169" fillId="0" borderId="5" applyNumberFormat="0" applyFill="0" applyAlignment="0" applyProtection="0"/>
    <xf numFmtId="0" fontId="170" fillId="0" borderId="6" applyNumberFormat="0" applyFill="0" applyAlignment="0" applyProtection="0"/>
    <xf numFmtId="0" fontId="171" fillId="0" borderId="6" applyNumberFormat="0" applyFill="0" applyAlignment="0" applyProtection="0"/>
    <xf numFmtId="0" fontId="103" fillId="0" borderId="7" applyNumberFormat="0" applyFill="0" applyAlignment="0" applyProtection="0"/>
    <xf numFmtId="0" fontId="172" fillId="0" borderId="7" applyNumberFormat="0" applyFill="0" applyAlignment="0" applyProtection="0"/>
    <xf numFmtId="0" fontId="103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7" fillId="0" borderId="8" applyNumberFormat="0" applyFill="0" applyAlignment="0" applyProtection="0"/>
    <xf numFmtId="0" fontId="1" fillId="0" borderId="0"/>
    <xf numFmtId="0" fontId="52" fillId="0" borderId="0"/>
    <xf numFmtId="0" fontId="64" fillId="0" borderId="0"/>
    <xf numFmtId="0" fontId="52" fillId="0" borderId="0"/>
    <xf numFmtId="0" fontId="52" fillId="0" borderId="0"/>
    <xf numFmtId="0" fontId="58" fillId="0" borderId="0"/>
    <xf numFmtId="0" fontId="189" fillId="0" borderId="0"/>
    <xf numFmtId="0" fontId="189" fillId="0" borderId="0"/>
    <xf numFmtId="0" fontId="59" fillId="0" borderId="0"/>
    <xf numFmtId="0" fontId="189" fillId="0" borderId="0"/>
    <xf numFmtId="0" fontId="64" fillId="0" borderId="0"/>
    <xf numFmtId="0" fontId="185" fillId="0" borderId="0"/>
    <xf numFmtId="0" fontId="58" fillId="0" borderId="0"/>
    <xf numFmtId="0" fontId="1" fillId="0" borderId="0"/>
    <xf numFmtId="0" fontId="58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58" fillId="0" borderId="0"/>
    <xf numFmtId="0" fontId="186" fillId="0" borderId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8" fillId="0" borderId="0" applyFill="0" applyBorder="0" applyAlignment="0" applyProtection="0"/>
    <xf numFmtId="202" fontId="58" fillId="0" borderId="0" applyFill="0" applyProtection="0"/>
    <xf numFmtId="3" fontId="200" fillId="0" borderId="0"/>
    <xf numFmtId="167" fontId="1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9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209" fontId="5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9" fillId="0" borderId="0" applyNumberForma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4" fillId="0" borderId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44" fillId="0" borderId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0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4" fillId="5" borderId="0" applyNumberFormat="0" applyBorder="0" applyAlignment="0" applyProtection="0"/>
    <xf numFmtId="0" fontId="66" fillId="1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6" fillId="9" borderId="0" applyNumberFormat="0" applyBorder="0" applyAlignment="0" applyProtection="0"/>
    <xf numFmtId="0" fontId="64" fillId="7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7" borderId="0" applyNumberFormat="0" applyBorder="0" applyAlignment="0" applyProtection="0"/>
    <xf numFmtId="0" fontId="64" fillId="6" borderId="0" applyNumberFormat="0" applyBorder="0" applyAlignment="0" applyProtection="0"/>
    <xf numFmtId="167" fontId="1" fillId="0" borderId="0" applyFont="0" applyFill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6" fillId="9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10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4" fillId="5" borderId="0" applyNumberFormat="0" applyBorder="0" applyAlignment="0" applyProtection="0"/>
    <xf numFmtId="0" fontId="66" fillId="1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6" fillId="14" borderId="0" applyNumberFormat="0" applyBorder="0" applyAlignment="0" applyProtection="0"/>
    <xf numFmtId="0" fontId="64" fillId="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4" fillId="6" borderId="0" applyNumberFormat="0" applyBorder="0" applyAlignment="0" applyProtection="0"/>
    <xf numFmtId="0" fontId="66" fillId="13" borderId="0" applyNumberFormat="0" applyBorder="0" applyAlignment="0" applyProtection="0"/>
    <xf numFmtId="0" fontId="66" fillId="9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7" borderId="0" applyNumberFormat="0" applyBorder="0" applyAlignment="0" applyProtection="0"/>
    <xf numFmtId="0" fontId="64" fillId="3" borderId="0" applyNumberFormat="0" applyBorder="0" applyAlignment="0" applyProtection="0"/>
    <xf numFmtId="0" fontId="66" fillId="10" borderId="0" applyNumberFormat="0" applyBorder="0" applyAlignment="0" applyProtection="0"/>
    <xf numFmtId="0" fontId="64" fillId="11" borderId="0" applyNumberFormat="0" applyBorder="0" applyAlignment="0" applyProtection="0"/>
    <xf numFmtId="0" fontId="66" fillId="13" borderId="0" applyNumberFormat="0" applyBorder="0" applyAlignment="0" applyProtection="0"/>
    <xf numFmtId="0" fontId="64" fillId="2" borderId="0" applyNumberFormat="0" applyBorder="0" applyAlignment="0" applyProtection="0"/>
    <xf numFmtId="0" fontId="64" fillId="10" borderId="0" applyNumberFormat="0" applyBorder="0" applyAlignment="0" applyProtection="0"/>
    <xf numFmtId="0" fontId="64" fillId="2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1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8" borderId="0" applyNumberFormat="0" applyBorder="0" applyAlignment="0" applyProtection="0"/>
    <xf numFmtId="0" fontId="64" fillId="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6" fillId="9" borderId="0" applyNumberFormat="0" applyBorder="0" applyAlignment="0" applyProtection="0"/>
    <xf numFmtId="0" fontId="64" fillId="11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4" borderId="0" applyNumberFormat="0" applyBorder="0" applyAlignment="0" applyProtection="0"/>
    <xf numFmtId="0" fontId="64" fillId="8" borderId="0" applyNumberFormat="0" applyBorder="0" applyAlignment="0" applyProtection="0"/>
    <xf numFmtId="0" fontId="66" fillId="15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4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3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0" borderId="0" applyNumberFormat="0" applyBorder="0" applyAlignment="0" applyProtection="0"/>
    <xf numFmtId="0" fontId="64" fillId="5" borderId="0" applyNumberFormat="0" applyBorder="0" applyAlignment="0" applyProtection="0"/>
    <xf numFmtId="0" fontId="66" fillId="1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6" fillId="9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4" fillId="4" borderId="0" applyNumberFormat="0" applyBorder="0" applyAlignment="0" applyProtection="0"/>
    <xf numFmtId="0" fontId="66" fillId="14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6" fillId="14" borderId="0" applyNumberFormat="0" applyBorder="0" applyAlignment="0" applyProtection="0"/>
    <xf numFmtId="0" fontId="64" fillId="4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9" borderId="0" applyNumberFormat="0" applyBorder="0" applyAlignment="0" applyProtection="0"/>
    <xf numFmtId="0" fontId="66" fillId="15" borderId="0" applyNumberFormat="0" applyBorder="0" applyAlignment="0" applyProtection="0"/>
    <xf numFmtId="0" fontId="66" fillId="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3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4" fillId="3" borderId="0" applyNumberFormat="0" applyBorder="0" applyAlignment="0" applyProtection="0"/>
    <xf numFmtId="0" fontId="64" fillId="11" borderId="0" applyNumberFormat="0" applyBorder="0" applyAlignment="0" applyProtection="0"/>
    <xf numFmtId="0" fontId="64" fillId="9" borderId="0" applyNumberFormat="0" applyBorder="0" applyAlignment="0" applyProtection="0"/>
    <xf numFmtId="0" fontId="64" fillId="7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6" fillId="13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167" fontId="1" fillId="0" borderId="0" applyFont="0" applyFill="0" applyBorder="0" applyAlignment="0" applyProtection="0"/>
    <xf numFmtId="0" fontId="44" fillId="0" borderId="0"/>
    <xf numFmtId="0" fontId="64" fillId="5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6" fillId="15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3" borderId="0" applyNumberFormat="0" applyBorder="0" applyAlignment="0" applyProtection="0"/>
    <xf numFmtId="0" fontId="64" fillId="10" borderId="0" applyNumberFormat="0" applyBorder="0" applyAlignment="0" applyProtection="0"/>
    <xf numFmtId="0" fontId="64" fillId="7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5" borderId="0" applyNumberFormat="0" applyBorder="0" applyAlignment="0" applyProtection="0"/>
    <xf numFmtId="0" fontId="66" fillId="15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44" fillId="0" borderId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4" fillId="2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3" borderId="0" applyNumberFormat="0" applyBorder="0" applyAlignment="0" applyProtection="0"/>
    <xf numFmtId="0" fontId="66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167" fontId="1" fillId="0" borderId="0" applyFont="0" applyFill="0" applyBorder="0" applyAlignment="0" applyProtection="0"/>
    <xf numFmtId="0" fontId="64" fillId="2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4" fillId="11" borderId="0" applyNumberFormat="0" applyBorder="0" applyAlignment="0" applyProtection="0"/>
    <xf numFmtId="0" fontId="66" fillId="9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6" fillId="9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6" fillId="12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6" fillId="14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6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11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167" fontId="1" fillId="0" borderId="0" applyFont="0" applyFill="0" applyBorder="0" applyAlignment="0" applyProtection="0"/>
    <xf numFmtId="0" fontId="66" fillId="9" borderId="0" applyNumberFormat="0" applyBorder="0" applyAlignment="0" applyProtection="0"/>
    <xf numFmtId="0" fontId="66" fillId="14" borderId="0" applyNumberFormat="0" applyBorder="0" applyAlignment="0" applyProtection="0"/>
    <xf numFmtId="0" fontId="66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2" borderId="0" applyNumberFormat="0" applyBorder="0" applyAlignment="0" applyProtection="0"/>
    <xf numFmtId="0" fontId="66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6" fillId="12" borderId="0" applyNumberFormat="0" applyBorder="0" applyAlignment="0" applyProtection="0"/>
    <xf numFmtId="0" fontId="66" fillId="10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4" fillId="4" borderId="0" applyNumberFormat="0" applyBorder="0" applyAlignment="0" applyProtection="0"/>
    <xf numFmtId="0" fontId="64" fillId="10" borderId="0" applyNumberFormat="0" applyBorder="0" applyAlignment="0" applyProtection="0"/>
    <xf numFmtId="0" fontId="66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6" fillId="13" borderId="0" applyNumberFormat="0" applyBorder="0" applyAlignment="0" applyProtection="0"/>
    <xf numFmtId="0" fontId="66" fillId="12" borderId="0" applyNumberFormat="0" applyBorder="0" applyAlignment="0" applyProtection="0"/>
    <xf numFmtId="0" fontId="64" fillId="8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13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6" fillId="14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3" borderId="0" applyNumberFormat="0" applyBorder="0" applyAlignment="0" applyProtection="0"/>
    <xf numFmtId="0" fontId="64" fillId="11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6" fillId="14" borderId="0" applyNumberFormat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6" borderId="0" applyNumberFormat="0" applyBorder="0" applyAlignment="0" applyProtection="0"/>
    <xf numFmtId="0" fontId="64" fillId="9" borderId="0" applyNumberFormat="0" applyBorder="0" applyAlignment="0" applyProtection="0"/>
    <xf numFmtId="0" fontId="64" fillId="11" borderId="0" applyNumberFormat="0" applyBorder="0" applyAlignment="0" applyProtection="0"/>
    <xf numFmtId="0" fontId="64" fillId="9" borderId="0" applyNumberFormat="0" applyBorder="0" applyAlignment="0" applyProtection="0"/>
    <xf numFmtId="0" fontId="66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0" fontId="64" fillId="11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7" borderId="0" applyNumberFormat="0" applyBorder="0" applyAlignment="0" applyProtection="0"/>
    <xf numFmtId="0" fontId="64" fillId="3" borderId="0" applyNumberFormat="0" applyBorder="0" applyAlignment="0" applyProtection="0"/>
    <xf numFmtId="0" fontId="64" fillId="7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4" fillId="7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4" fillId="6" borderId="0" applyNumberFormat="0" applyBorder="0" applyAlignment="0" applyProtection="0"/>
    <xf numFmtId="0" fontId="66" fillId="13" borderId="0" applyNumberFormat="0" applyBorder="0" applyAlignment="0" applyProtection="0"/>
    <xf numFmtId="0" fontId="66" fillId="12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6" fillId="12" borderId="0" applyNumberFormat="0" applyBorder="0" applyAlignment="0" applyProtection="0"/>
    <xf numFmtId="0" fontId="64" fillId="2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4" fillId="11" borderId="0" applyNumberFormat="0" applyBorder="0" applyAlignment="0" applyProtection="0"/>
    <xf numFmtId="0" fontId="66" fillId="13" borderId="0" applyNumberFormat="0" applyBorder="0" applyAlignment="0" applyProtection="0"/>
    <xf numFmtId="0" fontId="64" fillId="10" borderId="0" applyNumberFormat="0" applyBorder="0" applyAlignment="0" applyProtection="0"/>
    <xf numFmtId="167" fontId="1" fillId="0" borderId="0" applyFont="0" applyFill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64" fillId="3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4" fillId="3" borderId="0" applyNumberFormat="0" applyBorder="0" applyAlignment="0" applyProtection="0"/>
    <xf numFmtId="0" fontId="64" fillId="5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167" fontId="1" fillId="0" borderId="0" applyFont="0" applyFill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6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6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4" borderId="0" applyNumberFormat="0" applyBorder="0" applyAlignment="0" applyProtection="0"/>
    <xf numFmtId="0" fontId="66" fillId="13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4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10" borderId="0" applyNumberFormat="0" applyBorder="0" applyAlignment="0" applyProtection="0"/>
    <xf numFmtId="0" fontId="66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4" borderId="0" applyNumberFormat="0" applyBorder="0" applyAlignment="0" applyProtection="0"/>
    <xf numFmtId="0" fontId="64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8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4" fillId="4" borderId="0" applyNumberFormat="0" applyBorder="0" applyAlignment="0" applyProtection="0"/>
    <xf numFmtId="0" fontId="64" fillId="6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5" borderId="0" applyNumberFormat="0" applyBorder="0" applyAlignment="0" applyProtection="0"/>
    <xf numFmtId="0" fontId="66" fillId="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9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10" borderId="0" applyNumberFormat="0" applyBorder="0" applyAlignment="0" applyProtection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2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6" fillId="14" borderId="0" applyNumberFormat="0" applyBorder="0" applyAlignment="0" applyProtection="0"/>
    <xf numFmtId="0" fontId="64" fillId="11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6" fillId="12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6" fillId="13" borderId="0" applyNumberFormat="0" applyBorder="0" applyAlignment="0" applyProtection="0"/>
    <xf numFmtId="0" fontId="66" fillId="15" borderId="0" applyNumberFormat="0" applyBorder="0" applyAlignment="0" applyProtection="0"/>
    <xf numFmtId="0" fontId="66" fillId="13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6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2" borderId="0" applyNumberFormat="0" applyBorder="0" applyAlignment="0" applyProtection="0"/>
    <xf numFmtId="0" fontId="64" fillId="9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7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4" fillId="7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9" borderId="0" applyNumberFormat="0" applyBorder="0" applyAlignment="0" applyProtection="0"/>
    <xf numFmtId="0" fontId="66" fillId="15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0" borderId="0" applyNumberFormat="0" applyBorder="0" applyAlignment="0" applyProtection="0"/>
    <xf numFmtId="0" fontId="66" fillId="13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6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7" borderId="0" applyNumberFormat="0" applyBorder="0" applyAlignment="0" applyProtection="0"/>
    <xf numFmtId="0" fontId="64" fillId="10" borderId="0" applyNumberFormat="0" applyBorder="0" applyAlignment="0" applyProtection="0"/>
    <xf numFmtId="0" fontId="66" fillId="13" borderId="0" applyNumberFormat="0" applyBorder="0" applyAlignment="0" applyProtection="0"/>
    <xf numFmtId="0" fontId="66" fillId="9" borderId="0" applyNumberFormat="0" applyBorder="0" applyAlignment="0" applyProtection="0"/>
    <xf numFmtId="0" fontId="66" fillId="12" borderId="0" applyNumberFormat="0" applyBorder="0" applyAlignment="0" applyProtection="0"/>
    <xf numFmtId="0" fontId="64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4" fillId="5" borderId="0" applyNumberFormat="0" applyBorder="0" applyAlignment="0" applyProtection="0"/>
    <xf numFmtId="0" fontId="64" fillId="3" borderId="0" applyNumberFormat="0" applyBorder="0" applyAlignment="0" applyProtection="0"/>
    <xf numFmtId="0" fontId="64" fillId="4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6" fillId="12" borderId="0" applyNumberFormat="0" applyBorder="0" applyAlignment="0" applyProtection="0"/>
    <xf numFmtId="0" fontId="66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6" fillId="14" borderId="0" applyNumberFormat="0" applyBorder="0" applyAlignment="0" applyProtection="0"/>
    <xf numFmtId="0" fontId="66" fillId="13" borderId="0" applyNumberFormat="0" applyBorder="0" applyAlignment="0" applyProtection="0"/>
    <xf numFmtId="0" fontId="64" fillId="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6" fillId="13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10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3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6" fillId="12" borderId="0" applyNumberFormat="0" applyBorder="0" applyAlignment="0" applyProtection="0"/>
    <xf numFmtId="0" fontId="64" fillId="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9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6" fillId="1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6" fillId="10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9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6" fillId="12" borderId="0" applyNumberFormat="0" applyBorder="0" applyAlignment="0" applyProtection="0"/>
    <xf numFmtId="0" fontId="64" fillId="2" borderId="0" applyNumberFormat="0" applyBorder="0" applyAlignment="0" applyProtection="0"/>
    <xf numFmtId="0" fontId="64" fillId="2" borderId="0" applyNumberFormat="0" applyBorder="0" applyAlignment="0" applyProtection="0"/>
    <xf numFmtId="0" fontId="66" fillId="13" borderId="0" applyNumberFormat="0" applyBorder="0" applyAlignment="0" applyProtection="0"/>
    <xf numFmtId="0" fontId="64" fillId="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5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3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4" borderId="0" applyNumberFormat="0" applyBorder="0" applyAlignment="0" applyProtection="0"/>
    <xf numFmtId="0" fontId="44" fillId="0" borderId="0"/>
    <xf numFmtId="0" fontId="44" fillId="0" borderId="0"/>
    <xf numFmtId="0" fontId="66" fillId="15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2" borderId="0" applyNumberFormat="0" applyBorder="0" applyAlignment="0" applyProtection="0"/>
    <xf numFmtId="0" fontId="66" fillId="13" borderId="0" applyNumberFormat="0" applyBorder="0" applyAlignment="0" applyProtection="0"/>
    <xf numFmtId="0" fontId="66" fillId="12" borderId="0" applyNumberFormat="0" applyBorder="0" applyAlignment="0" applyProtection="0"/>
    <xf numFmtId="0" fontId="64" fillId="11" borderId="0" applyNumberFormat="0" applyBorder="0" applyAlignment="0" applyProtection="0"/>
    <xf numFmtId="0" fontId="66" fillId="15" borderId="0" applyNumberFormat="0" applyBorder="0" applyAlignment="0" applyProtection="0"/>
    <xf numFmtId="0" fontId="64" fillId="8" borderId="0" applyNumberFormat="0" applyBorder="0" applyAlignment="0" applyProtection="0"/>
    <xf numFmtId="0" fontId="66" fillId="10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6" fillId="13" borderId="0" applyNumberFormat="0" applyBorder="0" applyAlignment="0" applyProtection="0"/>
    <xf numFmtId="0" fontId="64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4" borderId="0" applyNumberFormat="0" applyBorder="0" applyAlignment="0" applyProtection="0"/>
    <xf numFmtId="0" fontId="66" fillId="13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209" fillId="0" borderId="0" applyNumberFormat="0" applyFill="0" applyBorder="0" applyAlignment="0" applyProtection="0"/>
    <xf numFmtId="0" fontId="64" fillId="11" borderId="0" applyNumberFormat="0" applyBorder="0" applyAlignment="0" applyProtection="0"/>
    <xf numFmtId="0" fontId="64" fillId="3" borderId="0" applyNumberFormat="0" applyBorder="0" applyAlignment="0" applyProtection="0"/>
    <xf numFmtId="0" fontId="64" fillId="9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11" borderId="0" applyNumberFormat="0" applyBorder="0" applyAlignment="0" applyProtection="0"/>
    <xf numFmtId="0" fontId="66" fillId="12" borderId="0" applyNumberFormat="0" applyBorder="0" applyAlignment="0" applyProtection="0"/>
    <xf numFmtId="0" fontId="64" fillId="5" borderId="0" applyNumberFormat="0" applyBorder="0" applyAlignment="0" applyProtection="0"/>
    <xf numFmtId="0" fontId="209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64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3" borderId="0" applyNumberFormat="0" applyBorder="0" applyAlignment="0" applyProtection="0"/>
    <xf numFmtId="0" fontId="66" fillId="12" borderId="0" applyNumberFormat="0" applyBorder="0" applyAlignment="0" applyProtection="0"/>
    <xf numFmtId="0" fontId="209" fillId="0" borderId="0" applyNumberFormat="0" applyFill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44" fillId="0" borderId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4" borderId="0" applyNumberFormat="0" applyBorder="0" applyAlignment="0" applyProtection="0"/>
    <xf numFmtId="0" fontId="66" fillId="10" borderId="0" applyNumberFormat="0" applyBorder="0" applyAlignment="0" applyProtection="0"/>
    <xf numFmtId="0" fontId="66" fillId="12" borderId="0" applyNumberFormat="0" applyBorder="0" applyAlignment="0" applyProtection="0"/>
    <xf numFmtId="0" fontId="64" fillId="7" borderId="0" applyNumberFormat="0" applyBorder="0" applyAlignment="0" applyProtection="0"/>
    <xf numFmtId="0" fontId="209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7" borderId="0" applyNumberFormat="0" applyBorder="0" applyAlignment="0" applyProtection="0"/>
    <xf numFmtId="0" fontId="64" fillId="8" borderId="0" applyNumberFormat="0" applyBorder="0" applyAlignment="0" applyProtection="0"/>
    <xf numFmtId="0" fontId="64" fillId="11" borderId="0" applyNumberFormat="0" applyBorder="0" applyAlignment="0" applyProtection="0"/>
    <xf numFmtId="0" fontId="66" fillId="9" borderId="0" applyNumberFormat="0" applyBorder="0" applyAlignment="0" applyProtection="0"/>
    <xf numFmtId="0" fontId="64" fillId="5" borderId="0" applyNumberFormat="0" applyBorder="0" applyAlignment="0" applyProtection="0"/>
    <xf numFmtId="0" fontId="209" fillId="0" borderId="0" applyNumberFormat="0" applyFill="0" applyBorder="0" applyAlignment="0" applyProtection="0"/>
    <xf numFmtId="0" fontId="64" fillId="6" borderId="0" applyNumberFormat="0" applyBorder="0" applyAlignment="0" applyProtection="0"/>
    <xf numFmtId="0" fontId="209" fillId="0" borderId="0" applyNumberFormat="0" applyFill="0" applyBorder="0" applyAlignment="0" applyProtection="0"/>
    <xf numFmtId="0" fontId="209" fillId="0" borderId="0" applyNumberFormat="0" applyFill="0" applyBorder="0" applyAlignment="0" applyProtection="0"/>
  </cellStyleXfs>
  <cellXfs count="114">
    <xf numFmtId="0" fontId="0" fillId="0" borderId="0" xfId="0" applyNumberFormat="1" applyFont="1" applyFill="1" applyBorder="1" applyProtection="1"/>
    <xf numFmtId="0" fontId="21" fillId="0" borderId="0" xfId="0" applyNumberFormat="1" applyFont="1" applyFill="1" applyBorder="1" applyProtection="1"/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301" fillId="0" borderId="17" xfId="96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left"/>
    </xf>
    <xf numFmtId="0" fontId="301" fillId="0" borderId="17" xfId="961" applyFont="1" applyFill="1" applyBorder="1" applyAlignment="1">
      <alignment horizontal="center" vertical="center" wrapText="1"/>
    </xf>
    <xf numFmtId="0" fontId="305" fillId="0" borderId="0" xfId="0" applyNumberFormat="1" applyFont="1" applyFill="1" applyBorder="1" applyProtection="1"/>
    <xf numFmtId="49" fontId="21" fillId="0" borderId="0" xfId="0" applyNumberFormat="1" applyFont="1" applyFill="1" applyBorder="1" applyAlignment="1" applyProtection="1">
      <alignment horizontal="center"/>
    </xf>
    <xf numFmtId="49" fontId="0" fillId="0" borderId="0" xfId="0" applyNumberFormat="1" applyFont="1" applyFill="1" applyBorder="1" applyAlignment="1" applyProtection="1">
      <alignment horizontal="center"/>
    </xf>
    <xf numFmtId="49" fontId="305" fillId="0" borderId="17" xfId="0" applyNumberFormat="1" applyFont="1" applyFill="1" applyBorder="1" applyAlignment="1" applyProtection="1">
      <alignment horizontal="center" vertical="center" wrapText="1" shrinkToFit="1"/>
    </xf>
    <xf numFmtId="0" fontId="305" fillId="0" borderId="17" xfId="0" applyNumberFormat="1" applyFont="1" applyFill="1" applyBorder="1" applyAlignment="1" applyProtection="1">
      <alignment horizontal="left" vertical="center" wrapText="1"/>
    </xf>
    <xf numFmtId="171" fontId="305" fillId="0" borderId="17" xfId="0" applyNumberFormat="1" applyFont="1" applyFill="1" applyBorder="1" applyAlignment="1" applyProtection="1">
      <alignment horizontal="center" vertical="center" wrapText="1"/>
    </xf>
    <xf numFmtId="0" fontId="305" fillId="0" borderId="17" xfId="0" applyNumberFormat="1" applyFont="1" applyFill="1" applyBorder="1" applyAlignment="1" applyProtection="1">
      <alignment horizontal="center" vertical="center"/>
    </xf>
    <xf numFmtId="0" fontId="306" fillId="0" borderId="0" xfId="0" applyNumberFormat="1" applyFont="1" applyFill="1" applyBorder="1" applyProtection="1"/>
    <xf numFmtId="4" fontId="305" fillId="0" borderId="0" xfId="0" applyNumberFormat="1" applyFont="1" applyFill="1" applyBorder="1" applyProtection="1"/>
    <xf numFmtId="4" fontId="21" fillId="0" borderId="0" xfId="0" applyNumberFormat="1" applyFont="1" applyFill="1" applyBorder="1" applyProtection="1"/>
    <xf numFmtId="171" fontId="308" fillId="0" borderId="17" xfId="0" applyNumberFormat="1" applyFont="1" applyFill="1" applyBorder="1" applyAlignment="1" applyProtection="1">
      <alignment horizontal="center" vertical="center" wrapText="1"/>
    </xf>
    <xf numFmtId="171" fontId="0" fillId="0" borderId="0" xfId="0" applyNumberFormat="1" applyFont="1" applyFill="1" applyBorder="1" applyProtection="1"/>
    <xf numFmtId="49" fontId="306" fillId="0" borderId="0" xfId="0" applyNumberFormat="1" applyFont="1" applyFill="1" applyBorder="1" applyAlignment="1" applyProtection="1">
      <alignment horizontal="center"/>
    </xf>
    <xf numFmtId="0" fontId="306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Protection="1"/>
    <xf numFmtId="49" fontId="307" fillId="0" borderId="0" xfId="0" applyNumberFormat="1" applyFont="1" applyFill="1" applyBorder="1" applyAlignment="1" applyProtection="1">
      <alignment horizontal="center"/>
    </xf>
    <xf numFmtId="0" fontId="307" fillId="0" borderId="0" xfId="0" applyNumberFormat="1" applyFont="1" applyFill="1" applyBorder="1" applyAlignment="1" applyProtection="1">
      <alignment horizontal="left"/>
    </xf>
    <xf numFmtId="0" fontId="307" fillId="0" borderId="0" xfId="0" applyNumberFormat="1" applyFont="1" applyFill="1" applyBorder="1" applyProtection="1"/>
    <xf numFmtId="0" fontId="313" fillId="0" borderId="0" xfId="0" applyFont="1" applyFill="1" applyAlignment="1">
      <alignment horizontal="center"/>
    </xf>
    <xf numFmtId="49" fontId="314" fillId="0" borderId="0" xfId="0" applyNumberFormat="1" applyFont="1" applyFill="1" applyBorder="1" applyAlignment="1" applyProtection="1">
      <alignment horizontal="center"/>
    </xf>
    <xf numFmtId="0" fontId="314" fillId="0" borderId="0" xfId="0" applyNumberFormat="1" applyFont="1" applyFill="1" applyBorder="1" applyAlignment="1" applyProtection="1">
      <alignment horizontal="left"/>
    </xf>
    <xf numFmtId="0" fontId="314" fillId="0" borderId="0" xfId="0" applyNumberFormat="1" applyFont="1" applyFill="1" applyBorder="1" applyProtection="1"/>
    <xf numFmtId="49" fontId="316" fillId="0" borderId="0" xfId="0" applyNumberFormat="1" applyFont="1" applyFill="1" applyBorder="1" applyAlignment="1" applyProtection="1">
      <alignment horizontal="center"/>
    </xf>
    <xf numFmtId="0" fontId="316" fillId="0" borderId="0" xfId="0" applyNumberFormat="1" applyFont="1" applyFill="1" applyBorder="1" applyAlignment="1" applyProtection="1">
      <alignment horizontal="left"/>
    </xf>
    <xf numFmtId="0" fontId="316" fillId="0" borderId="0" xfId="0" applyNumberFormat="1" applyFont="1" applyFill="1" applyBorder="1" applyProtection="1"/>
    <xf numFmtId="0" fontId="317" fillId="0" borderId="0" xfId="0" applyFont="1" applyFill="1" applyAlignment="1">
      <alignment horizontal="center"/>
    </xf>
    <xf numFmtId="0" fontId="314" fillId="0" borderId="0" xfId="965" applyFont="1" applyFill="1" applyAlignment="1">
      <alignment wrapText="1"/>
    </xf>
    <xf numFmtId="0" fontId="305" fillId="0" borderId="17" xfId="0" applyNumberFormat="1" applyFont="1" applyFill="1" applyBorder="1" applyAlignment="1" applyProtection="1">
      <alignment horizontal="center" vertical="center" wrapText="1"/>
    </xf>
    <xf numFmtId="171" fontId="305" fillId="0" borderId="17" xfId="0" applyNumberFormat="1" applyFont="1" applyFill="1" applyBorder="1" applyAlignment="1">
      <alignment horizontal="center" vertical="center" wrapText="1" shrinkToFit="1"/>
    </xf>
    <xf numFmtId="4" fontId="305" fillId="0" borderId="17" xfId="0" applyNumberFormat="1" applyFont="1" applyFill="1" applyBorder="1" applyAlignment="1">
      <alignment horizontal="center" vertical="center" wrapText="1" shrinkToFit="1"/>
    </xf>
    <xf numFmtId="4" fontId="305" fillId="0" borderId="17" xfId="0" applyNumberFormat="1" applyFont="1" applyFill="1" applyBorder="1" applyAlignment="1" applyProtection="1">
      <alignment horizontal="center" vertical="center" wrapText="1"/>
    </xf>
    <xf numFmtId="4" fontId="305" fillId="0" borderId="17" xfId="939" applyNumberFormat="1" applyFont="1" applyFill="1" applyBorder="1" applyAlignment="1">
      <alignment horizontal="center" vertical="center"/>
    </xf>
    <xf numFmtId="4" fontId="305" fillId="0" borderId="17" xfId="966" applyNumberFormat="1" applyFont="1" applyFill="1" applyBorder="1" applyAlignment="1">
      <alignment horizontal="center" vertical="center" wrapText="1" shrinkToFit="1"/>
    </xf>
    <xf numFmtId="0" fontId="305" fillId="0" borderId="17" xfId="0" applyFont="1" applyFill="1" applyBorder="1" applyAlignment="1">
      <alignment horizontal="center" vertical="center" wrapText="1" shrinkToFit="1"/>
    </xf>
    <xf numFmtId="168" fontId="305" fillId="0" borderId="17" xfId="0" applyNumberFormat="1" applyFont="1" applyFill="1" applyBorder="1" applyAlignment="1">
      <alignment horizontal="center" vertical="center" wrapText="1" shrinkToFit="1"/>
    </xf>
    <xf numFmtId="171" fontId="305" fillId="0" borderId="17" xfId="5463" applyNumberFormat="1" applyFont="1" applyFill="1" applyBorder="1" applyAlignment="1">
      <alignment horizontal="center" vertical="center"/>
    </xf>
    <xf numFmtId="171" fontId="305" fillId="0" borderId="17" xfId="967" applyNumberFormat="1" applyFont="1" applyFill="1" applyBorder="1" applyAlignment="1">
      <alignment horizontal="center" vertical="center" wrapText="1" shrinkToFit="1"/>
    </xf>
    <xf numFmtId="168" fontId="305" fillId="0" borderId="17" xfId="966" applyFont="1" applyFill="1" applyBorder="1" applyAlignment="1">
      <alignment horizontal="center" vertical="center" wrapText="1" shrinkToFit="1"/>
    </xf>
    <xf numFmtId="2" fontId="305" fillId="0" borderId="17" xfId="0" applyNumberFormat="1" applyFont="1" applyFill="1" applyBorder="1" applyAlignment="1">
      <alignment horizontal="center" vertical="center" wrapText="1" shrinkToFit="1"/>
    </xf>
    <xf numFmtId="0" fontId="305" fillId="0" borderId="58" xfId="0" applyNumberFormat="1" applyFont="1" applyFill="1" applyBorder="1" applyAlignment="1" applyProtection="1">
      <alignment horizontal="center" vertical="center" wrapText="1"/>
    </xf>
    <xf numFmtId="0" fontId="305" fillId="0" borderId="59" xfId="0" applyNumberFormat="1" applyFont="1" applyFill="1" applyBorder="1" applyAlignment="1" applyProtection="1">
      <alignment horizontal="left" vertical="center" wrapText="1"/>
    </xf>
    <xf numFmtId="0" fontId="305" fillId="0" borderId="60" xfId="0" applyNumberFormat="1" applyFont="1" applyFill="1" applyBorder="1" applyAlignment="1" applyProtection="1">
      <alignment horizontal="left" vertical="center" wrapText="1"/>
    </xf>
    <xf numFmtId="0" fontId="302" fillId="0" borderId="0" xfId="0" applyFont="1" applyFill="1"/>
    <xf numFmtId="171" fontId="305" fillId="0" borderId="58" xfId="0" applyNumberFormat="1" applyFont="1" applyFill="1" applyBorder="1" applyAlignment="1">
      <alignment horizontal="center" vertical="center" wrapText="1" shrinkToFit="1"/>
    </xf>
    <xf numFmtId="171" fontId="305" fillId="0" borderId="58" xfId="0" applyNumberFormat="1" applyFont="1" applyFill="1" applyBorder="1" applyAlignment="1" applyProtection="1">
      <alignment horizontal="center" vertical="center" wrapText="1"/>
    </xf>
    <xf numFmtId="0" fontId="314" fillId="0" borderId="0" xfId="0" applyFont="1" applyFill="1"/>
    <xf numFmtId="4" fontId="314" fillId="0" borderId="0" xfId="939" applyNumberFormat="1" applyFont="1" applyFill="1" applyBorder="1" applyAlignment="1">
      <alignment horizontal="center" vertical="center"/>
    </xf>
    <xf numFmtId="0" fontId="314" fillId="0" borderId="26" xfId="965" applyFont="1" applyFill="1" applyBorder="1"/>
    <xf numFmtId="0" fontId="314" fillId="0" borderId="26" xfId="4491" applyFont="1" applyFill="1" applyBorder="1"/>
    <xf numFmtId="0" fontId="314" fillId="0" borderId="0" xfId="965" applyFont="1" applyFill="1"/>
    <xf numFmtId="0" fontId="314" fillId="0" borderId="0" xfId="965" applyFont="1" applyFill="1" applyBorder="1"/>
    <xf numFmtId="0" fontId="314" fillId="0" borderId="0" xfId="4491" applyFont="1" applyFill="1" applyBorder="1"/>
    <xf numFmtId="0" fontId="315" fillId="0" borderId="26" xfId="0" applyFont="1" applyFill="1" applyBorder="1"/>
    <xf numFmtId="0" fontId="315" fillId="0" borderId="0" xfId="0" applyFont="1" applyFill="1"/>
    <xf numFmtId="0" fontId="313" fillId="0" borderId="0" xfId="0" applyFont="1" applyFill="1" applyBorder="1"/>
    <xf numFmtId="0" fontId="313" fillId="0" borderId="0" xfId="0" applyFont="1" applyFill="1"/>
    <xf numFmtId="0" fontId="318" fillId="0" borderId="0" xfId="0" applyNumberFormat="1" applyFont="1" applyFill="1" applyBorder="1" applyProtection="1"/>
    <xf numFmtId="4" fontId="0" fillId="0" borderId="0" xfId="0" applyNumberFormat="1" applyFont="1" applyFill="1" applyBorder="1" applyProtection="1"/>
    <xf numFmtId="0" fontId="319" fillId="0" borderId="0" xfId="0" applyNumberFormat="1" applyFont="1" applyFill="1" applyBorder="1" applyProtection="1"/>
    <xf numFmtId="0" fontId="307" fillId="0" borderId="0" xfId="4436" applyFont="1" applyFill="1" applyAlignment="1">
      <alignment horizontal="center" vertical="center" wrapText="1"/>
    </xf>
    <xf numFmtId="0" fontId="320" fillId="0" borderId="0" xfId="4436" applyFont="1" applyFill="1" applyAlignment="1">
      <alignment horizontal="center" vertical="center" wrapText="1"/>
    </xf>
    <xf numFmtId="0" fontId="314" fillId="0" borderId="0" xfId="965" applyFont="1" applyFill="1" applyAlignment="1">
      <alignment horizontal="left" wrapText="1"/>
    </xf>
    <xf numFmtId="0" fontId="314" fillId="0" borderId="0" xfId="0" applyFont="1" applyFill="1" applyAlignment="1">
      <alignment horizontal="left"/>
    </xf>
    <xf numFmtId="4" fontId="306" fillId="0" borderId="0" xfId="939" applyNumberFormat="1" applyFont="1" applyFill="1" applyBorder="1" applyAlignment="1">
      <alignment horizontal="center" vertical="center"/>
    </xf>
    <xf numFmtId="0" fontId="320" fillId="0" borderId="0" xfId="4436" applyFont="1" applyFill="1" applyAlignment="1">
      <alignment horizontal="center" vertical="center" wrapText="1"/>
    </xf>
    <xf numFmtId="0" fontId="314" fillId="0" borderId="0" xfId="965" applyFont="1" applyFill="1" applyAlignment="1">
      <alignment horizontal="left" wrapText="1"/>
    </xf>
    <xf numFmtId="0" fontId="314" fillId="0" borderId="0" xfId="0" applyFont="1" applyFill="1" applyAlignment="1">
      <alignment horizontal="left"/>
    </xf>
    <xf numFmtId="4" fontId="306" fillId="0" borderId="0" xfId="939" applyNumberFormat="1" applyFont="1" applyFill="1" applyBorder="1" applyAlignment="1">
      <alignment horizontal="center" vertical="center"/>
    </xf>
    <xf numFmtId="4" fontId="314" fillId="0" borderId="0" xfId="939" applyNumberFormat="1" applyFont="1" applyFill="1" applyBorder="1" applyAlignment="1">
      <alignment horizontal="center" vertical="center" wrapText="1"/>
    </xf>
    <xf numFmtId="0" fontId="301" fillId="0" borderId="0" xfId="0" applyNumberFormat="1" applyFont="1" applyFill="1" applyBorder="1" applyProtection="1"/>
    <xf numFmtId="0" fontId="305" fillId="0" borderId="61" xfId="961" applyFont="1" applyFill="1" applyBorder="1" applyAlignment="1">
      <alignment horizontal="center" vertical="center" wrapText="1"/>
    </xf>
    <xf numFmtId="0" fontId="305" fillId="0" borderId="58" xfId="4436" applyFont="1" applyFill="1" applyBorder="1" applyAlignment="1">
      <alignment horizontal="center" vertical="center" wrapText="1"/>
    </xf>
    <xf numFmtId="0" fontId="305" fillId="0" borderId="59" xfId="4436" applyFont="1" applyFill="1" applyBorder="1" applyAlignment="1">
      <alignment horizontal="center" vertical="center" wrapText="1"/>
    </xf>
    <xf numFmtId="0" fontId="305" fillId="0" borderId="60" xfId="4436" applyFont="1" applyFill="1" applyBorder="1" applyAlignment="1">
      <alignment horizontal="center" vertical="center" wrapText="1"/>
    </xf>
    <xf numFmtId="0" fontId="305" fillId="0" borderId="17" xfId="4436" applyFont="1" applyFill="1" applyBorder="1" applyAlignment="1">
      <alignment horizontal="center" vertical="center" wrapText="1"/>
    </xf>
    <xf numFmtId="0" fontId="305" fillId="0" borderId="17" xfId="4491" applyFont="1" applyFill="1" applyBorder="1" applyAlignment="1">
      <alignment horizontal="center" vertical="center" wrapText="1"/>
    </xf>
    <xf numFmtId="0" fontId="305" fillId="0" borderId="62" xfId="961" applyFont="1" applyFill="1" applyBorder="1" applyAlignment="1">
      <alignment horizontal="center" vertical="center" wrapText="1"/>
    </xf>
    <xf numFmtId="0" fontId="305" fillId="0" borderId="17" xfId="961" applyFont="1" applyFill="1" applyBorder="1" applyAlignment="1">
      <alignment horizontal="center" vertical="center" wrapText="1"/>
    </xf>
    <xf numFmtId="0" fontId="305" fillId="0" borderId="17" xfId="4436" applyFont="1" applyFill="1" applyBorder="1" applyAlignment="1">
      <alignment horizontal="center" vertical="center" wrapText="1"/>
    </xf>
    <xf numFmtId="0" fontId="305" fillId="0" borderId="58" xfId="961" applyFont="1" applyFill="1" applyBorder="1" applyAlignment="1">
      <alignment horizontal="left" vertical="center" wrapText="1"/>
    </xf>
    <xf numFmtId="0" fontId="305" fillId="0" borderId="59" xfId="961" applyFont="1" applyFill="1" applyBorder="1" applyAlignment="1">
      <alignment horizontal="left" vertical="center" wrapText="1"/>
    </xf>
    <xf numFmtId="0" fontId="305" fillId="0" borderId="60" xfId="961" applyFont="1" applyFill="1" applyBorder="1" applyAlignment="1">
      <alignment horizontal="left"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49" fontId="305" fillId="0" borderId="58" xfId="0" applyNumberFormat="1" applyFont="1" applyFill="1" applyBorder="1" applyAlignment="1" applyProtection="1">
      <alignment horizontal="center" vertical="center" wrapText="1" shrinkToFit="1"/>
    </xf>
    <xf numFmtId="49" fontId="305" fillId="0" borderId="59" xfId="0" applyNumberFormat="1" applyFont="1" applyFill="1" applyBorder="1" applyAlignment="1" applyProtection="1">
      <alignment horizontal="center" vertical="center" wrapText="1" shrinkToFit="1"/>
    </xf>
    <xf numFmtId="49" fontId="305" fillId="0" borderId="60" xfId="0" applyNumberFormat="1" applyFont="1" applyFill="1" applyBorder="1" applyAlignment="1" applyProtection="1">
      <alignment horizontal="center" vertical="center" wrapText="1" shrinkToFit="1"/>
    </xf>
    <xf numFmtId="49" fontId="305" fillId="0" borderId="58" xfId="0" applyNumberFormat="1" applyFont="1" applyFill="1" applyBorder="1" applyAlignment="1" applyProtection="1">
      <alignment horizontal="left" vertical="center" wrapText="1" shrinkToFit="1"/>
    </xf>
    <xf numFmtId="49" fontId="305" fillId="0" borderId="59" xfId="0" applyNumberFormat="1" applyFont="1" applyFill="1" applyBorder="1" applyAlignment="1" applyProtection="1">
      <alignment horizontal="left" vertical="center" wrapText="1" shrinkToFit="1"/>
    </xf>
    <xf numFmtId="49" fontId="305" fillId="0" borderId="59" xfId="0" applyNumberFormat="1" applyFont="1" applyFill="1" applyBorder="1" applyAlignment="1" applyProtection="1">
      <alignment vertical="center" wrapText="1" shrinkToFit="1"/>
    </xf>
    <xf numFmtId="49" fontId="308" fillId="0" borderId="59" xfId="0" applyNumberFormat="1" applyFont="1" applyFill="1" applyBorder="1" applyAlignment="1" applyProtection="1">
      <alignment vertical="center" wrapText="1" shrinkToFit="1"/>
    </xf>
    <xf numFmtId="49" fontId="305" fillId="0" borderId="60" xfId="0" applyNumberFormat="1" applyFont="1" applyFill="1" applyBorder="1" applyAlignment="1" applyProtection="1">
      <alignment vertical="center" wrapText="1" shrinkToFit="1"/>
    </xf>
    <xf numFmtId="0" fontId="21" fillId="0" borderId="0" xfId="0" applyFont="1" applyFill="1" applyAlignment="1">
      <alignment horizontal="center" vertical="center" wrapText="1" shrinkToFit="1"/>
    </xf>
    <xf numFmtId="0" fontId="2" fillId="0" borderId="0" xfId="755" applyFont="1" applyFill="1" applyAlignment="1">
      <alignment vertical="center"/>
    </xf>
    <xf numFmtId="0" fontId="2" fillId="0" borderId="0" xfId="755" applyFont="1" applyFill="1"/>
    <xf numFmtId="0" fontId="306" fillId="0" borderId="58" xfId="4436" applyFont="1" applyFill="1" applyBorder="1" applyAlignment="1">
      <alignment horizontal="center" vertical="center" wrapText="1"/>
    </xf>
    <xf numFmtId="0" fontId="306" fillId="0" borderId="59" xfId="4436" applyFont="1" applyFill="1" applyBorder="1" applyAlignment="1">
      <alignment horizontal="center" vertical="center" wrapText="1"/>
    </xf>
    <xf numFmtId="0" fontId="306" fillId="0" borderId="60" xfId="4436" applyFont="1" applyFill="1" applyBorder="1" applyAlignment="1">
      <alignment horizontal="center" vertical="center" wrapText="1"/>
    </xf>
    <xf numFmtId="171" fontId="306" fillId="0" borderId="17" xfId="939" applyNumberFormat="1" applyFont="1" applyFill="1" applyBorder="1" applyAlignment="1">
      <alignment horizontal="center" vertical="center"/>
    </xf>
    <xf numFmtId="4" fontId="306" fillId="0" borderId="17" xfId="939" applyNumberFormat="1" applyFont="1" applyFill="1" applyBorder="1" applyAlignment="1">
      <alignment horizontal="center" vertical="center"/>
    </xf>
    <xf numFmtId="0" fontId="314" fillId="0" borderId="0" xfId="0" applyFont="1" applyFill="1" applyAlignment="1">
      <alignment horizontal="right"/>
    </xf>
    <xf numFmtId="0" fontId="317" fillId="0" borderId="0" xfId="0" applyFont="1" applyFill="1" applyBorder="1"/>
    <xf numFmtId="0" fontId="317" fillId="0" borderId="0" xfId="0" applyFont="1" applyFill="1"/>
    <xf numFmtId="4" fontId="306" fillId="0" borderId="0" xfId="939" applyNumberFormat="1" applyFont="1" applyFill="1" applyBorder="1" applyAlignment="1">
      <alignment horizontal="center" vertical="center" wrapText="1"/>
    </xf>
    <xf numFmtId="0" fontId="319" fillId="0" borderId="0" xfId="0" applyNumberFormat="1" applyFont="1" applyFill="1" applyBorder="1" applyAlignment="1" applyProtection="1">
      <alignment vertical="center"/>
    </xf>
  </cellXfs>
  <cellStyles count="12236">
    <cellStyle name=" 1" xfId="969"/>
    <cellStyle name=" 1 2" xfId="970"/>
    <cellStyle name=" 1 3" xfId="6657"/>
    <cellStyle name=" 1 4" xfId="10760"/>
    <cellStyle name=" 1 5" xfId="10761"/>
    <cellStyle name=" 1_Stage1" xfId="971"/>
    <cellStyle name="_x000a_bidires=100_x000d_" xfId="972"/>
    <cellStyle name="_x000a_bidires=100_x000d_ 2" xfId="6658"/>
    <cellStyle name="%" xfId="973"/>
    <cellStyle name="%_Inputs" xfId="974"/>
    <cellStyle name="%_Inputs (const)" xfId="975"/>
    <cellStyle name="%_Inputs (const)_Расче тарифа на тэ 2014 Мезенский АрхоблЭнерго" xfId="976"/>
    <cellStyle name="%_Inputs (const)_Тариф тепло Мезень для АТЦ" xfId="977"/>
    <cellStyle name="%_Inputs (const)_тарифы по ТЭ на 2014 год Соловки исправ." xfId="978"/>
    <cellStyle name="%_Inputs Co" xfId="979"/>
    <cellStyle name="%_Inputs Co_Расче тарифа на тэ 2014 Мезенский АрхоблЭнерго" xfId="980"/>
    <cellStyle name="%_Inputs Co_Тариф тепло Мезень для АТЦ" xfId="981"/>
    <cellStyle name="%_Inputs Co_тарифы по ТЭ на 2014 год Соловки исправ." xfId="982"/>
    <cellStyle name=";;;" xfId="6659"/>
    <cellStyle name="?" xfId="983"/>
    <cellStyle name="?…?ж?Ш?и [0.00]" xfId="984"/>
    <cellStyle name="?W??_‘O’с?р??" xfId="985"/>
    <cellStyle name="]_x000d__x000a_Zoomed=1_x000d__x000a_Row=0_x000d__x000a_Column=0_x000d__x000a_Height=0_x000d__x000a_Width=0_x000d__x000a_FontName=FoxFont_x000d__x000a_FontStyle=0_x000d__x000a_FontSize=9_x000d__x000a_PrtFontName=FoxPrin" xfId="6660"/>
    <cellStyle name="__Металлургический дивизион - формы v1.2" xfId="6661"/>
    <cellStyle name="__Металлургический дивизион v1.3" xfId="6662"/>
    <cellStyle name="__Штабквартира - формы v1.1" xfId="6663"/>
    <cellStyle name="_~6450243" xfId="986"/>
    <cellStyle name="_~6450243 2" xfId="987"/>
    <cellStyle name="_~6450243 2 2" xfId="6664"/>
    <cellStyle name="_~6450243 3" xfId="6665"/>
    <cellStyle name="_2008г. и 4кв" xfId="6666"/>
    <cellStyle name="_4_macro 2009" xfId="6667"/>
    <cellStyle name="_CashFlow_2007_проект_02_02_final" xfId="988"/>
    <cellStyle name="_Condition-long(2012-2030)нах" xfId="6668"/>
    <cellStyle name="_CPI foodimp" xfId="989"/>
    <cellStyle name="_FFF" xfId="990"/>
    <cellStyle name="_FFF_New Form10_2" xfId="991"/>
    <cellStyle name="_FFF_Nsi" xfId="992"/>
    <cellStyle name="_FFF_Nsi_1" xfId="993"/>
    <cellStyle name="_FFF_Nsi_139" xfId="994"/>
    <cellStyle name="_FFF_Nsi_140" xfId="995"/>
    <cellStyle name="_FFF_Nsi_140(Зах)" xfId="996"/>
    <cellStyle name="_FFF_Nsi_140_mod" xfId="997"/>
    <cellStyle name="_FFF_Summary" xfId="998"/>
    <cellStyle name="_FFF_Tax_form_1кв_3" xfId="999"/>
    <cellStyle name="_FFF_БКЭ" xfId="1000"/>
    <cellStyle name="_Final_Book_010301" xfId="1001"/>
    <cellStyle name="_Final_Book_010301_New Form10_2" xfId="1002"/>
    <cellStyle name="_Final_Book_010301_Nsi" xfId="1003"/>
    <cellStyle name="_Final_Book_010301_Nsi_1" xfId="1004"/>
    <cellStyle name="_Final_Book_010301_Nsi_139" xfId="1005"/>
    <cellStyle name="_Final_Book_010301_Nsi_140" xfId="1006"/>
    <cellStyle name="_Final_Book_010301_Nsi_140(Зах)" xfId="1007"/>
    <cellStyle name="_Final_Book_010301_Nsi_140_mod" xfId="1008"/>
    <cellStyle name="_Final_Book_010301_Summary" xfId="1009"/>
    <cellStyle name="_Final_Book_010301_Tax_form_1кв_3" xfId="1010"/>
    <cellStyle name="_Final_Book_010301_БКЭ" xfId="1011"/>
    <cellStyle name="_macro 2012 var 1" xfId="1012"/>
    <cellStyle name="_Model_RAB Мой" xfId="1013"/>
    <cellStyle name="_Model_RAB Мой 10" xfId="6669"/>
    <cellStyle name="_Model_RAB Мой 11" xfId="10762"/>
    <cellStyle name="_Model_RAB Мой 2" xfId="1014"/>
    <cellStyle name="_Model_RAB Мой 2 2" xfId="6670"/>
    <cellStyle name="_Model_RAB Мой 2_OREP.KU.2011.MONTHLY.02(v0.1)" xfId="1015"/>
    <cellStyle name="_Model_RAB Мой 2_OREP.KU.2011.MONTHLY.02(v0.4)" xfId="1016"/>
    <cellStyle name="_Model_RAB Мой 2_OREP.KU.2011.MONTHLY.11(v1.4)" xfId="1017"/>
    <cellStyle name="_Model_RAB Мой 2_OREP.KU.2011.MONTHLY.11(v1.4) 2" xfId="6671"/>
    <cellStyle name="_Model_RAB Мой 2_OREP.KU.2011.MONTHLY.11(v1.4)_UPDATE.BALANCE.WARM.2012YEAR.TO.1.1" xfId="5978"/>
    <cellStyle name="_Model_RAB Мой 2_OREP.KU.2011.MONTHLY.11(v1.4)_UPDATE.CALC.WARM.2012YEAR.TO.1.1" xfId="5979"/>
    <cellStyle name="_Model_RAB Мой 2_TEHSHEET" xfId="10763"/>
    <cellStyle name="_Model_RAB Мой 2_UPDATE.BALANCE.WARM.2012YEAR.TO.1.1" xfId="5980"/>
    <cellStyle name="_Model_RAB Мой 2_UPDATE.CALC.WARM.2012YEAR.TO.1.1" xfId="5981"/>
    <cellStyle name="_Model_RAB Мой 2_UPDATE.MONITORING.OS.EE.2.02.TO.1.3.64" xfId="5982"/>
    <cellStyle name="_Model_RAB Мой 2_UPDATE.OREP.KU.2011.MONTHLY.02.TO.1.2" xfId="1018"/>
    <cellStyle name="_Model_RAB Мой 3" xfId="6672"/>
    <cellStyle name="_Model_RAB Мой 3 2" xfId="6673"/>
    <cellStyle name="_Model_RAB Мой 4" xfId="6674"/>
    <cellStyle name="_Model_RAB Мой 5" xfId="6675"/>
    <cellStyle name="_Model_RAB Мой 6" xfId="6676"/>
    <cellStyle name="_Model_RAB Мой 7" xfId="6677"/>
    <cellStyle name="_Model_RAB Мой 8" xfId="6678"/>
    <cellStyle name="_Model_RAB Мой 9" xfId="6679"/>
    <cellStyle name="_Model_RAB Мой_46EE.2011(v1.0)" xfId="1019"/>
    <cellStyle name="_Model_RAB Мой_46EE.2011(v1.0)_46TE.2011(v1.0)" xfId="1020"/>
    <cellStyle name="_Model_RAB Мой_46EE.2011(v1.0)_INDEX.STATION.2012(v1.0)_" xfId="1021"/>
    <cellStyle name="_Model_RAB Мой_46EE.2011(v1.0)_INDEX.STATION.2012(v2.0)" xfId="1022"/>
    <cellStyle name="_Model_RAB Мой_46EE.2011(v1.0)_INDEX.STATION.2012(v2.1)" xfId="1023"/>
    <cellStyle name="_Model_RAB Мой_46EE.2011(v1.0)_TEPLO.PREDEL.2012.M(v1.1)_test" xfId="1024"/>
    <cellStyle name="_Model_RAB Мой_46EE.2011(v1.2)" xfId="1025"/>
    <cellStyle name="_Model_RAB Мой_46EP.2011(v2.0)" xfId="1026"/>
    <cellStyle name="_Model_RAB Мой_46EP.2012(v0.1)" xfId="1027"/>
    <cellStyle name="_Model_RAB Мой_46TE.2011(v1.0)" xfId="1028"/>
    <cellStyle name="_Model_RAB Мой_4DNS.UPDATE.EXAMPLE" xfId="1029"/>
    <cellStyle name="_Model_RAB Мой_ARMRAZR" xfId="1030"/>
    <cellStyle name="_Model_RAB Мой_BALANCE.TBO.2011YEAR(v1.1)" xfId="10764"/>
    <cellStyle name="_Model_RAB Мой_BALANCE.WARM.2010.FACT(v1.0)" xfId="1031"/>
    <cellStyle name="_Model_RAB Мой_BALANCE.WARM.2010.PLAN" xfId="1032"/>
    <cellStyle name="_Model_RAB Мой_BALANCE.WARM.2011YEAR(v0.7)" xfId="1033"/>
    <cellStyle name="_Model_RAB Мой_BALANCE.WARM.2011YEAR.NEW.UPDATE.SCHEME" xfId="1034"/>
    <cellStyle name="_Model_RAB Мой_CALC.NORMATIV.KU(v0.2)" xfId="1035"/>
    <cellStyle name="_Model_RAB Мой_DOPFACTOR.VO.2012(v1.0)" xfId="10765"/>
    <cellStyle name="_Model_RAB Мой_EE.2REK.P2011.4.78(v0.3)" xfId="1036"/>
    <cellStyle name="_Model_RAB Мой_FORM3.1.2013(v0.2)" xfId="1037"/>
    <cellStyle name="_Model_RAB Мой_FORM3.2013(v1.0)" xfId="1038"/>
    <cellStyle name="_Model_RAB Мой_FORM3.REG(v1.0)" xfId="1039"/>
    <cellStyle name="_Model_RAB Мой_FORM910.2012(v1.1)" xfId="1040"/>
    <cellStyle name="_Model_RAB Мой_INDEX.STATION.2012(v2.1)" xfId="1041"/>
    <cellStyle name="_Model_RAB Мой_INDEX.STATION.2013(v1.0)_патч до 1.1" xfId="1042"/>
    <cellStyle name="_Model_RAB Мой_INVEST.EE.PLAN.4.78(v0.1)" xfId="1043"/>
    <cellStyle name="_Model_RAB Мой_INVEST.EE.PLAN.4.78(v0.3)" xfId="1044"/>
    <cellStyle name="_Model_RAB Мой_INVEST.EE.PLAN.4.78(v1.0)" xfId="1045"/>
    <cellStyle name="_Model_RAB Мой_INVEST.EE.PLAN.4.78(v1.0)_PASSPORT.TEPLO.PROIZV(v2.0)" xfId="1046"/>
    <cellStyle name="_Model_RAB Мой_INVEST.EE.PLAN.4.78(v1.0)_PASSPORT.TEPLO.PROIZV(v2.0)_INDEX.STATION.2013(v1.0)_патч до 1.1" xfId="1047"/>
    <cellStyle name="_Model_RAB Мой_INVEST.EE.PLAN.4.78(v1.0)_PASSPORT.TEPLO.PROIZV(v2.0)_TEPLO.PREDEL.2013(v2.0)" xfId="1048"/>
    <cellStyle name="_Model_RAB Мой_INVEST.PLAN.4.78(v0.1)" xfId="1049"/>
    <cellStyle name="_Model_RAB Мой_INVEST.WARM.PLAN.4.78(v0.1)" xfId="1050"/>
    <cellStyle name="_Model_RAB Мой_INVEST_WARM_PLAN" xfId="1051"/>
    <cellStyle name="_Model_RAB Мой_NADB.JNVLP.APTEKA.2012(v1.0)_21_02_12" xfId="1052"/>
    <cellStyle name="_Model_RAB Мой_NADB.JNVLS.APTEKA.2011(v1.3.3)" xfId="1053"/>
    <cellStyle name="_Model_RAB Мой_NADB.JNVLS.APTEKA.2011(v1.3.3)_46TE.2011(v1.0)" xfId="1054"/>
    <cellStyle name="_Model_RAB Мой_NADB.JNVLS.APTEKA.2011(v1.3.3)_INDEX.STATION.2012(v1.0)_" xfId="1055"/>
    <cellStyle name="_Model_RAB Мой_NADB.JNVLS.APTEKA.2011(v1.3.3)_INDEX.STATION.2012(v2.0)" xfId="1056"/>
    <cellStyle name="_Model_RAB Мой_NADB.JNVLS.APTEKA.2011(v1.3.3)_INDEX.STATION.2012(v2.1)" xfId="1057"/>
    <cellStyle name="_Model_RAB Мой_NADB.JNVLS.APTEKA.2011(v1.3.3)_TEPLO.PREDEL.2012.M(v1.1)_test" xfId="1058"/>
    <cellStyle name="_Model_RAB Мой_NADB.JNVLS.APTEKA.2011(v1.3.4)" xfId="1059"/>
    <cellStyle name="_Model_RAB Мой_NADB.JNVLS.APTEKA.2011(v1.3.4)_46TE.2011(v1.0)" xfId="1060"/>
    <cellStyle name="_Model_RAB Мой_NADB.JNVLS.APTEKA.2011(v1.3.4)_INDEX.STATION.2012(v1.0)_" xfId="1061"/>
    <cellStyle name="_Model_RAB Мой_NADB.JNVLS.APTEKA.2011(v1.3.4)_INDEX.STATION.2012(v2.0)" xfId="1062"/>
    <cellStyle name="_Model_RAB Мой_NADB.JNVLS.APTEKA.2011(v1.3.4)_INDEX.STATION.2012(v2.1)" xfId="1063"/>
    <cellStyle name="_Model_RAB Мой_NADB.JNVLS.APTEKA.2011(v1.3.4)_TEPLO.PREDEL.2012.M(v1.1)_test" xfId="1064"/>
    <cellStyle name="_Model_RAB Мой_PASSPORT.TEPLO.PROIZV(v2.0)" xfId="5983"/>
    <cellStyle name="_Model_RAB Мой_PASSPORT.TEPLO.PROIZV(v2.1)" xfId="1065"/>
    <cellStyle name="_Model_RAB Мой_PASSPORT.TEPLO.SETI(v0.7)" xfId="1066"/>
    <cellStyle name="_Model_RAB Мой_PASSPORT.TEPLO.SETI(v1.0)" xfId="1067"/>
    <cellStyle name="_Model_RAB Мой_PR.PROG.WARM.NOTCOMBI.2012.2.16_v1.4(04.04.11) " xfId="1068"/>
    <cellStyle name="_Model_RAB Мой_PREDEL.JKH.UTV.2011(v1.0.1)" xfId="1069"/>
    <cellStyle name="_Model_RAB Мой_PREDEL.JKH.UTV.2011(v1.0.1)_46TE.2011(v1.0)" xfId="1070"/>
    <cellStyle name="_Model_RAB Мой_PREDEL.JKH.UTV.2011(v1.0.1)_INDEX.STATION.2012(v1.0)_" xfId="1071"/>
    <cellStyle name="_Model_RAB Мой_PREDEL.JKH.UTV.2011(v1.0.1)_INDEX.STATION.2012(v2.0)" xfId="1072"/>
    <cellStyle name="_Model_RAB Мой_PREDEL.JKH.UTV.2011(v1.0.1)_INDEX.STATION.2012(v2.1)" xfId="1073"/>
    <cellStyle name="_Model_RAB Мой_PREDEL.JKH.UTV.2011(v1.0.1)_TEPLO.PREDEL.2012.M(v1.1)_test" xfId="1074"/>
    <cellStyle name="_Model_RAB Мой_PREDEL.JKH.UTV.2011(v1.1)" xfId="1075"/>
    <cellStyle name="_Model_RAB Мой_REP.BLR.2012(v1.0)" xfId="1076"/>
    <cellStyle name="_Model_RAB Мой_TEHSHEET" xfId="5984"/>
    <cellStyle name="_Model_RAB Мой_TEPLO.PREDEL.2012.M(v1.1)" xfId="1077"/>
    <cellStyle name="_Model_RAB Мой_TEPLO.PREDEL.2013(v2.0)" xfId="1078"/>
    <cellStyle name="_Model_RAB Мой_TEST.TEMPLATE" xfId="1079"/>
    <cellStyle name="_Model_RAB Мой_UPDATE.46EE.2011.TO.1.1" xfId="1080"/>
    <cellStyle name="_Model_RAB Мой_UPDATE.46TE.2011.TO.1.1" xfId="1081"/>
    <cellStyle name="_Model_RAB Мой_UPDATE.46TE.2011.TO.1.2" xfId="1082"/>
    <cellStyle name="_Model_RAB Мой_UPDATE.BALANCE.WARM.2011YEAR.TO.1.1" xfId="1083"/>
    <cellStyle name="_Model_RAB Мой_UPDATE.BALANCE.WARM.2011YEAR.TO.1.1_46TE.2011(v1.0)" xfId="1084"/>
    <cellStyle name="_Model_RAB Мой_UPDATE.BALANCE.WARM.2011YEAR.TO.1.1_INDEX.STATION.2012(v1.0)_" xfId="1085"/>
    <cellStyle name="_Model_RAB Мой_UPDATE.BALANCE.WARM.2011YEAR.TO.1.1_INDEX.STATION.2012(v2.0)" xfId="1086"/>
    <cellStyle name="_Model_RAB Мой_UPDATE.BALANCE.WARM.2011YEAR.TO.1.1_INDEX.STATION.2012(v2.1)" xfId="1087"/>
    <cellStyle name="_Model_RAB Мой_UPDATE.BALANCE.WARM.2011YEAR.TO.1.1_OREP.KU.2011.MONTHLY.02(v1.1)" xfId="1088"/>
    <cellStyle name="_Model_RAB Мой_UPDATE.BALANCE.WARM.2011YEAR.TO.1.1_TEPLO.PREDEL.2012.M(v1.1)_test" xfId="1089"/>
    <cellStyle name="_Model_RAB Мой_UPDATE.BALANCE.WARM.2011YEAR.TO.1.2" xfId="5985"/>
    <cellStyle name="_Model_RAB Мой_UPDATE.BALANCE.WARM.2011YEAR.TO.1.4.64" xfId="5986"/>
    <cellStyle name="_Model_RAB Мой_UPDATE.BALANCE.WARM.2011YEAR.TO.1.5.64" xfId="5987"/>
    <cellStyle name="_Model_RAB Мой_UPDATE.MONITORING.OS.EE.2.02.TO.1.3.64" xfId="5988"/>
    <cellStyle name="_Model_RAB Мой_UPDATE.NADB.JNVLS.APTEKA.2011.TO.1.3.4" xfId="1090"/>
    <cellStyle name="_Model_RAB Мой_Книга2" xfId="10766"/>
    <cellStyle name="_Model_RAB Мой_Книга2_PR.PROG.WARM.NOTCOMBI.2012.2.16_v1.4(04.04.11) " xfId="1091"/>
    <cellStyle name="_Model_RAB Мой_Тариф 2013 Архангельск для агентства" xfId="1092"/>
    <cellStyle name="_Model_RAB Мой_Тариф 2014 уч. Шипицыно газ" xfId="1093"/>
    <cellStyle name="_Model_RAB Мой_Тариф 2014 уч. Шипицыно газ 2" xfId="5989"/>
    <cellStyle name="_Model_RAB_MRSK_svod" xfId="1094"/>
    <cellStyle name="_Model_RAB_MRSK_svod 10" xfId="6680"/>
    <cellStyle name="_Model_RAB_MRSK_svod 11" xfId="10767"/>
    <cellStyle name="_Model_RAB_MRSK_svod 2" xfId="1095"/>
    <cellStyle name="_Model_RAB_MRSK_svod 2 2" xfId="6681"/>
    <cellStyle name="_Model_RAB_MRSK_svod 2_OREP.KU.2011.MONTHLY.02(v0.1)" xfId="1096"/>
    <cellStyle name="_Model_RAB_MRSK_svod 2_OREP.KU.2011.MONTHLY.02(v0.4)" xfId="1097"/>
    <cellStyle name="_Model_RAB_MRSK_svod 2_OREP.KU.2011.MONTHLY.11(v1.4)" xfId="1098"/>
    <cellStyle name="_Model_RAB_MRSK_svod 2_OREP.KU.2011.MONTHLY.11(v1.4) 2" xfId="6682"/>
    <cellStyle name="_Model_RAB_MRSK_svod 2_OREP.KU.2011.MONTHLY.11(v1.4)_UPDATE.BALANCE.WARM.2012YEAR.TO.1.1" xfId="5990"/>
    <cellStyle name="_Model_RAB_MRSK_svod 2_OREP.KU.2011.MONTHLY.11(v1.4)_UPDATE.CALC.WARM.2012YEAR.TO.1.1" xfId="5991"/>
    <cellStyle name="_Model_RAB_MRSK_svod 2_TEHSHEET" xfId="10768"/>
    <cellStyle name="_Model_RAB_MRSK_svod 2_UPDATE.BALANCE.WARM.2012YEAR.TO.1.1" xfId="5992"/>
    <cellStyle name="_Model_RAB_MRSK_svod 2_UPDATE.CALC.WARM.2012YEAR.TO.1.1" xfId="5993"/>
    <cellStyle name="_Model_RAB_MRSK_svod 2_UPDATE.MONITORING.OS.EE.2.02.TO.1.3.64" xfId="5994"/>
    <cellStyle name="_Model_RAB_MRSK_svod 2_UPDATE.OREP.KU.2011.MONTHLY.02.TO.1.2" xfId="1099"/>
    <cellStyle name="_Model_RAB_MRSK_svod 3" xfId="6683"/>
    <cellStyle name="_Model_RAB_MRSK_svod 3 2" xfId="6684"/>
    <cellStyle name="_Model_RAB_MRSK_svod 4" xfId="6685"/>
    <cellStyle name="_Model_RAB_MRSK_svod 5" xfId="6686"/>
    <cellStyle name="_Model_RAB_MRSK_svod 6" xfId="6687"/>
    <cellStyle name="_Model_RAB_MRSK_svod 7" xfId="6688"/>
    <cellStyle name="_Model_RAB_MRSK_svod 8" xfId="6689"/>
    <cellStyle name="_Model_RAB_MRSK_svod 9" xfId="6690"/>
    <cellStyle name="_Model_RAB_MRSK_svod_46EE.2011(v1.0)" xfId="1100"/>
    <cellStyle name="_Model_RAB_MRSK_svod_46EE.2011(v1.0)_46TE.2011(v1.0)" xfId="1101"/>
    <cellStyle name="_Model_RAB_MRSK_svod_46EE.2011(v1.0)_INDEX.STATION.2012(v1.0)_" xfId="1102"/>
    <cellStyle name="_Model_RAB_MRSK_svod_46EE.2011(v1.0)_INDEX.STATION.2012(v2.0)" xfId="1103"/>
    <cellStyle name="_Model_RAB_MRSK_svod_46EE.2011(v1.0)_INDEX.STATION.2012(v2.1)" xfId="1104"/>
    <cellStyle name="_Model_RAB_MRSK_svod_46EE.2011(v1.0)_TEPLO.PREDEL.2012.M(v1.1)_test" xfId="1105"/>
    <cellStyle name="_Model_RAB_MRSK_svod_46EE.2011(v1.2)" xfId="1106"/>
    <cellStyle name="_Model_RAB_MRSK_svod_46EP.2011(v2.0)" xfId="1107"/>
    <cellStyle name="_Model_RAB_MRSK_svod_46EP.2012(v0.1)" xfId="1108"/>
    <cellStyle name="_Model_RAB_MRSK_svod_46TE.2011(v1.0)" xfId="1109"/>
    <cellStyle name="_Model_RAB_MRSK_svod_4DNS.UPDATE.EXAMPLE" xfId="1110"/>
    <cellStyle name="_Model_RAB_MRSK_svod_ARMRAZR" xfId="1111"/>
    <cellStyle name="_Model_RAB_MRSK_svod_BALANCE.TBO.2011YEAR(v1.1)" xfId="10769"/>
    <cellStyle name="_Model_RAB_MRSK_svod_BALANCE.WARM.2010.FACT(v1.0)" xfId="1112"/>
    <cellStyle name="_Model_RAB_MRSK_svod_BALANCE.WARM.2010.PLAN" xfId="1113"/>
    <cellStyle name="_Model_RAB_MRSK_svod_BALANCE.WARM.2011YEAR(v0.7)" xfId="1114"/>
    <cellStyle name="_Model_RAB_MRSK_svod_BALANCE.WARM.2011YEAR.NEW.UPDATE.SCHEME" xfId="1115"/>
    <cellStyle name="_Model_RAB_MRSK_svod_CALC.NORMATIV.KU(v0.2)" xfId="1116"/>
    <cellStyle name="_Model_RAB_MRSK_svod_DOPFACTOR.VO.2012(v1.0)" xfId="10770"/>
    <cellStyle name="_Model_RAB_MRSK_svod_EE.2REK.P2011.4.78(v0.3)" xfId="1117"/>
    <cellStyle name="_Model_RAB_MRSK_svod_FORM3.1.2013(v0.2)" xfId="1118"/>
    <cellStyle name="_Model_RAB_MRSK_svod_FORM3.2013(v1.0)" xfId="1119"/>
    <cellStyle name="_Model_RAB_MRSK_svod_FORM3.REG(v1.0)" xfId="1120"/>
    <cellStyle name="_Model_RAB_MRSK_svod_FORM910.2012(v1.1)" xfId="1121"/>
    <cellStyle name="_Model_RAB_MRSK_svod_INDEX.STATION.2012(v2.1)" xfId="1122"/>
    <cellStyle name="_Model_RAB_MRSK_svod_INDEX.STATION.2013(v1.0)_патч до 1.1" xfId="1123"/>
    <cellStyle name="_Model_RAB_MRSK_svod_INVEST.EE.PLAN.4.78(v0.1)" xfId="1124"/>
    <cellStyle name="_Model_RAB_MRSK_svod_INVEST.EE.PLAN.4.78(v0.3)" xfId="1125"/>
    <cellStyle name="_Model_RAB_MRSK_svod_INVEST.EE.PLAN.4.78(v1.0)" xfId="1126"/>
    <cellStyle name="_Model_RAB_MRSK_svod_INVEST.EE.PLAN.4.78(v1.0)_PASSPORT.TEPLO.PROIZV(v2.0)" xfId="1127"/>
    <cellStyle name="_Model_RAB_MRSK_svod_INVEST.EE.PLAN.4.78(v1.0)_PASSPORT.TEPLO.PROIZV(v2.0)_INDEX.STATION.2013(v1.0)_патч до 1.1" xfId="1128"/>
    <cellStyle name="_Model_RAB_MRSK_svod_INVEST.EE.PLAN.4.78(v1.0)_PASSPORT.TEPLO.PROIZV(v2.0)_TEPLO.PREDEL.2013(v2.0)" xfId="1129"/>
    <cellStyle name="_Model_RAB_MRSK_svod_INVEST.PLAN.4.78(v0.1)" xfId="1130"/>
    <cellStyle name="_Model_RAB_MRSK_svod_INVEST.WARM.PLAN.4.78(v0.1)" xfId="1131"/>
    <cellStyle name="_Model_RAB_MRSK_svod_INVEST_WARM_PLAN" xfId="1132"/>
    <cellStyle name="_Model_RAB_MRSK_svod_NADB.JNVLP.APTEKA.2012(v1.0)_21_02_12" xfId="1133"/>
    <cellStyle name="_Model_RAB_MRSK_svod_NADB.JNVLS.APTEKA.2011(v1.3.3)" xfId="1134"/>
    <cellStyle name="_Model_RAB_MRSK_svod_NADB.JNVLS.APTEKA.2011(v1.3.3)_46TE.2011(v1.0)" xfId="1135"/>
    <cellStyle name="_Model_RAB_MRSK_svod_NADB.JNVLS.APTEKA.2011(v1.3.3)_INDEX.STATION.2012(v1.0)_" xfId="1136"/>
    <cellStyle name="_Model_RAB_MRSK_svod_NADB.JNVLS.APTEKA.2011(v1.3.3)_INDEX.STATION.2012(v2.0)" xfId="1137"/>
    <cellStyle name="_Model_RAB_MRSK_svod_NADB.JNVLS.APTEKA.2011(v1.3.3)_INDEX.STATION.2012(v2.1)" xfId="1138"/>
    <cellStyle name="_Model_RAB_MRSK_svod_NADB.JNVLS.APTEKA.2011(v1.3.3)_TEPLO.PREDEL.2012.M(v1.1)_test" xfId="1139"/>
    <cellStyle name="_Model_RAB_MRSK_svod_NADB.JNVLS.APTEKA.2011(v1.3.4)" xfId="1140"/>
    <cellStyle name="_Model_RAB_MRSK_svod_NADB.JNVLS.APTEKA.2011(v1.3.4)_46TE.2011(v1.0)" xfId="1141"/>
    <cellStyle name="_Model_RAB_MRSK_svod_NADB.JNVLS.APTEKA.2011(v1.3.4)_INDEX.STATION.2012(v1.0)_" xfId="1142"/>
    <cellStyle name="_Model_RAB_MRSK_svod_NADB.JNVLS.APTEKA.2011(v1.3.4)_INDEX.STATION.2012(v2.0)" xfId="1143"/>
    <cellStyle name="_Model_RAB_MRSK_svod_NADB.JNVLS.APTEKA.2011(v1.3.4)_INDEX.STATION.2012(v2.1)" xfId="1144"/>
    <cellStyle name="_Model_RAB_MRSK_svod_NADB.JNVLS.APTEKA.2011(v1.3.4)_TEPLO.PREDEL.2012.M(v1.1)_test" xfId="1145"/>
    <cellStyle name="_Model_RAB_MRSK_svod_PASSPORT.TEPLO.PROIZV(v2.0)" xfId="5995"/>
    <cellStyle name="_Model_RAB_MRSK_svod_PASSPORT.TEPLO.PROIZV(v2.1)" xfId="1146"/>
    <cellStyle name="_Model_RAB_MRSK_svod_PASSPORT.TEPLO.SETI(v0.7)" xfId="1147"/>
    <cellStyle name="_Model_RAB_MRSK_svod_PASSPORT.TEPLO.SETI(v1.0)" xfId="1148"/>
    <cellStyle name="_Model_RAB_MRSK_svod_PR.PROG.WARM.NOTCOMBI.2012.2.16_v1.4(04.04.11) " xfId="1149"/>
    <cellStyle name="_Model_RAB_MRSK_svod_PREDEL.JKH.UTV.2011(v1.0.1)" xfId="1150"/>
    <cellStyle name="_Model_RAB_MRSK_svod_PREDEL.JKH.UTV.2011(v1.0.1)_46TE.2011(v1.0)" xfId="1151"/>
    <cellStyle name="_Model_RAB_MRSK_svod_PREDEL.JKH.UTV.2011(v1.0.1)_INDEX.STATION.2012(v1.0)_" xfId="1152"/>
    <cellStyle name="_Model_RAB_MRSK_svod_PREDEL.JKH.UTV.2011(v1.0.1)_INDEX.STATION.2012(v2.0)" xfId="1153"/>
    <cellStyle name="_Model_RAB_MRSK_svod_PREDEL.JKH.UTV.2011(v1.0.1)_INDEX.STATION.2012(v2.1)" xfId="1154"/>
    <cellStyle name="_Model_RAB_MRSK_svod_PREDEL.JKH.UTV.2011(v1.0.1)_TEPLO.PREDEL.2012.M(v1.1)_test" xfId="1155"/>
    <cellStyle name="_Model_RAB_MRSK_svod_PREDEL.JKH.UTV.2011(v1.1)" xfId="1156"/>
    <cellStyle name="_Model_RAB_MRSK_svod_REP.BLR.2012(v1.0)" xfId="1157"/>
    <cellStyle name="_Model_RAB_MRSK_svod_TEHSHEET" xfId="5996"/>
    <cellStyle name="_Model_RAB_MRSK_svod_TEPLO.PREDEL.2012.M(v1.1)" xfId="1158"/>
    <cellStyle name="_Model_RAB_MRSK_svod_TEPLO.PREDEL.2013(v2.0)" xfId="1159"/>
    <cellStyle name="_Model_RAB_MRSK_svod_TEST.TEMPLATE" xfId="1160"/>
    <cellStyle name="_Model_RAB_MRSK_svod_UPDATE.46EE.2011.TO.1.1" xfId="1161"/>
    <cellStyle name="_Model_RAB_MRSK_svod_UPDATE.46TE.2011.TO.1.1" xfId="1162"/>
    <cellStyle name="_Model_RAB_MRSK_svod_UPDATE.46TE.2011.TO.1.2" xfId="1163"/>
    <cellStyle name="_Model_RAB_MRSK_svod_UPDATE.BALANCE.WARM.2011YEAR.TO.1.1" xfId="1164"/>
    <cellStyle name="_Model_RAB_MRSK_svod_UPDATE.BALANCE.WARM.2011YEAR.TO.1.1_46TE.2011(v1.0)" xfId="1165"/>
    <cellStyle name="_Model_RAB_MRSK_svod_UPDATE.BALANCE.WARM.2011YEAR.TO.1.1_INDEX.STATION.2012(v1.0)_" xfId="1166"/>
    <cellStyle name="_Model_RAB_MRSK_svod_UPDATE.BALANCE.WARM.2011YEAR.TO.1.1_INDEX.STATION.2012(v2.0)" xfId="1167"/>
    <cellStyle name="_Model_RAB_MRSK_svod_UPDATE.BALANCE.WARM.2011YEAR.TO.1.1_INDEX.STATION.2012(v2.1)" xfId="1168"/>
    <cellStyle name="_Model_RAB_MRSK_svod_UPDATE.BALANCE.WARM.2011YEAR.TO.1.1_OREP.KU.2011.MONTHLY.02(v1.1)" xfId="1169"/>
    <cellStyle name="_Model_RAB_MRSK_svod_UPDATE.BALANCE.WARM.2011YEAR.TO.1.1_TEPLO.PREDEL.2012.M(v1.1)_test" xfId="1170"/>
    <cellStyle name="_Model_RAB_MRSK_svod_UPDATE.BALANCE.WARM.2011YEAR.TO.1.2" xfId="5997"/>
    <cellStyle name="_Model_RAB_MRSK_svod_UPDATE.BALANCE.WARM.2011YEAR.TO.1.4.64" xfId="5998"/>
    <cellStyle name="_Model_RAB_MRSK_svod_UPDATE.BALANCE.WARM.2011YEAR.TO.1.5.64" xfId="5999"/>
    <cellStyle name="_Model_RAB_MRSK_svod_UPDATE.MONITORING.OS.EE.2.02.TO.1.3.64" xfId="6000"/>
    <cellStyle name="_Model_RAB_MRSK_svod_UPDATE.NADB.JNVLS.APTEKA.2011.TO.1.3.4" xfId="1171"/>
    <cellStyle name="_Model_RAB_MRSK_svod_Книга2" xfId="10771"/>
    <cellStyle name="_Model_RAB_MRSK_svod_Книга2_PR.PROG.WARM.NOTCOMBI.2012.2.16_v1.4(04.04.11) " xfId="1172"/>
    <cellStyle name="_Model_RAB_MRSK_svod_Тариф 2013 Архангельск для агентства" xfId="1173"/>
    <cellStyle name="_Model_RAB_MRSK_svod_Тариф 2014 уч. Шипицыно газ" xfId="1174"/>
    <cellStyle name="_Model_RAB_MRSK_svod_Тариф 2014 уч. Шипицыно газ 2" xfId="6001"/>
    <cellStyle name="_New_Sofi" xfId="1175"/>
    <cellStyle name="_New_Sofi_FFF" xfId="1176"/>
    <cellStyle name="_New_Sofi_New Form10_2" xfId="1177"/>
    <cellStyle name="_New_Sofi_Nsi" xfId="1178"/>
    <cellStyle name="_New_Sofi_Nsi_1" xfId="1179"/>
    <cellStyle name="_New_Sofi_Nsi_139" xfId="1180"/>
    <cellStyle name="_New_Sofi_Nsi_140" xfId="1181"/>
    <cellStyle name="_New_Sofi_Nsi_140(Зах)" xfId="1182"/>
    <cellStyle name="_New_Sofi_Nsi_140_mod" xfId="1183"/>
    <cellStyle name="_New_Sofi_Summary" xfId="1184"/>
    <cellStyle name="_New_Sofi_Tax_form_1кв_3" xfId="1185"/>
    <cellStyle name="_New_Sofi_БКЭ" xfId="1186"/>
    <cellStyle name="_Nsi" xfId="1187"/>
    <cellStyle name="_Plug" xfId="1188"/>
    <cellStyle name="_Plug 2" xfId="6691"/>
    <cellStyle name="_Plug_4DNS.UPDATE.EXAMPLE" xfId="1189"/>
    <cellStyle name="_Plug_4DNS.UPDATE.EXAMPLE 2" xfId="6692"/>
    <cellStyle name="_Plug_4DNS.UPDATE.EXAMPLE_INDEX.STATION.2013(v1.0)_патч до 1.1" xfId="1190"/>
    <cellStyle name="_Plug_4DNS.UPDATE.EXAMPLE_INDEX.STATION.2013(v1.0)_патч до 1.1 2" xfId="6693"/>
    <cellStyle name="_Plug_4DNS.UPDATE.EXAMPLE_TEPLO.PREDEL.2013(v2.1)_FST" xfId="1191"/>
    <cellStyle name="_Plug_4DNS.UPDATE.EXAMPLE_TEPLO.PREDEL.2013(v2.1)_FST 2" xfId="6694"/>
    <cellStyle name="_Plug_4DNS.UPDATE.EXAMPLE_TEPLO.PREDEL.2013.FST_update1" xfId="1192"/>
    <cellStyle name="_Plug_4DNS.UPDATE.EXAMPLE_TEPLO.PREDEL.2013.FST_update1 2" xfId="6695"/>
    <cellStyle name="_SeriesAttributes" xfId="1193"/>
    <cellStyle name="_TSET.NET.2010.варианты расчета_min_max_ГК_03.09.09 RAB" xfId="1194"/>
    <cellStyle name="_TSET.NET.2010.варианты расчета_min_max_ГК_03.09.09 RAB_Расче тарифа на тэ 2014 Мезенский АрхоблЭнерго" xfId="1195"/>
    <cellStyle name="_TSET.NET.2010.варианты расчета_min_max_ГК_03.09.09 RAB_тарифы по ТЭ на 2014 год Соловки исправ." xfId="1196"/>
    <cellStyle name="_v-2013-2030- 2b17.01.11Нах-cpiнов. курс inn 1-2-Е1xls" xfId="1197"/>
    <cellStyle name="_АГ" xfId="5864"/>
    <cellStyle name="_АГТС от 09.10.09." xfId="6696"/>
    <cellStyle name="_Аморт,налоги,охрана,молоко" xfId="1198"/>
    <cellStyle name="_БДР (ЦФО) 05-11-08" xfId="1199"/>
    <cellStyle name="_БДР 2008 факт 1 кв. + проект на год 10.04.08" xfId="1200"/>
    <cellStyle name="_БДР 2009" xfId="1201"/>
    <cellStyle name="_БДР 3 квартал" xfId="1202"/>
    <cellStyle name="_Бухгалтерия (налоги, амортизация, прочие)" xfId="1203"/>
    <cellStyle name="_Бюджет ПРОДО 2008" xfId="6697"/>
    <cellStyle name="_Бюджет2006_ПОКАЗАТЕЛИ СВОДНЫЕ" xfId="1204"/>
    <cellStyle name="_Вводы 2008-2012 Колэнерго" xfId="1205"/>
    <cellStyle name="_Вводы 2008-2012 Колэнерго_Расче тарифа на тэ 2014 Мезенский АрхоблЭнерго" xfId="1206"/>
    <cellStyle name="_Вводы 2008-2012 Колэнерго_тарифы по ТЭ на 2014 год Соловки исправ." xfId="1207"/>
    <cellStyle name="_ВО ОП ТЭС-ОТ- 2007" xfId="1208"/>
    <cellStyle name="_ВО ОП ТЭС-ОТ- 2007_Новая инструкция1_фст" xfId="1209"/>
    <cellStyle name="_ВФ ОАО ТЭС-ОТ- 2009" xfId="1210"/>
    <cellStyle name="_ВФ ОАО ТЭС-ОТ- 2009_Новая инструкция1_фст" xfId="1211"/>
    <cellStyle name="_выручка по присоединениям2" xfId="1212"/>
    <cellStyle name="_выручка по присоединениям2_Новая инструкция1_фст" xfId="1213"/>
    <cellStyle name="_выручка по присоединениям2_Расче тарифа на тэ 2014 Мезенский АрхоблЭнерго" xfId="1214"/>
    <cellStyle name="_выручка по присоединениям2_Тариф тепло Мезень для АТЦ" xfId="1215"/>
    <cellStyle name="_выручка по присоединениям2_тарифы по ТЭ на 2014 год Соловки исправ." xfId="1216"/>
    <cellStyle name="_Газ-расчет-16 0508Клдо 2023" xfId="6698"/>
    <cellStyle name="_ГКПЗ 2009" xfId="1217"/>
    <cellStyle name="_горн" xfId="6699"/>
    <cellStyle name="_Договор аренды ЯЭ с разбивкой" xfId="1218"/>
    <cellStyle name="_Договор аренды ЯЭ с разбивкой_Новая инструкция1_фст" xfId="1219"/>
    <cellStyle name="_Защита ФЗП" xfId="1220"/>
    <cellStyle name="_инвест" xfId="1221"/>
    <cellStyle name="_инвест_Расче тарифа на тэ 2014 Мезенский АрхоблЭнерго" xfId="1222"/>
    <cellStyle name="_инвест_тарифы по ТЭ на 2014 год Соловки исправ." xfId="1223"/>
    <cellStyle name="_ИП 17032006" xfId="1224"/>
    <cellStyle name="_ИП 17032006_Расче тарифа на тэ 2014 Мезенский АрхоблЭнерго" xfId="1225"/>
    <cellStyle name="_ИП 17032006_тарифы по ТЭ на 2014 год Соловки исправ." xfId="1226"/>
    <cellStyle name="_ИП СО 2006-2010 отпр 22 01 07" xfId="1227"/>
    <cellStyle name="_ИП СО 2006-2010 отпр 22 01 07_Расче тарифа на тэ 2014 Мезенский АрхоблЭнерго" xfId="1228"/>
    <cellStyle name="_ИП СО 2006-2010 отпр 22 01 07_тарифы по ТЭ на 2014 год Соловки исправ." xfId="1229"/>
    <cellStyle name="_ИПЦЖКХ2105 08-до 2023вар1" xfId="6700"/>
    <cellStyle name="_Исходные данные для модели" xfId="1230"/>
    <cellStyle name="_Исходные данные для модели_Новая инструкция1_фст" xfId="1231"/>
    <cellStyle name="_Исходные данные для модели_Расче тарифа на тэ 2014 Мезенский АрхоблЭнерго" xfId="1232"/>
    <cellStyle name="_Исходные данные для модели_Тариф тепло Мезень для АТЦ" xfId="1233"/>
    <cellStyle name="_Исходные данные для модели_тарифы по ТЭ на 2014 год Соловки исправ." xfId="1234"/>
    <cellStyle name="_Книга1" xfId="1235"/>
    <cellStyle name="_Книга1 2" xfId="6701"/>
    <cellStyle name="_Книга1 3" xfId="6702"/>
    <cellStyle name="_Книга3" xfId="1236"/>
    <cellStyle name="_Книга3_New Form10_2" xfId="1237"/>
    <cellStyle name="_Книга3_Nsi" xfId="1238"/>
    <cellStyle name="_Книга3_Nsi_1" xfId="1239"/>
    <cellStyle name="_Книга3_Nsi_139" xfId="1240"/>
    <cellStyle name="_Книга3_Nsi_140" xfId="1241"/>
    <cellStyle name="_Книга3_Nsi_140(Зах)" xfId="1242"/>
    <cellStyle name="_Книга3_Nsi_140_mod" xfId="1243"/>
    <cellStyle name="_Книга3_Summary" xfId="1244"/>
    <cellStyle name="_Книга3_Tax_form_1кв_3" xfId="1245"/>
    <cellStyle name="_Книга3_БКЭ" xfId="1246"/>
    <cellStyle name="_Книга7" xfId="1247"/>
    <cellStyle name="_Книга7_New Form10_2" xfId="1248"/>
    <cellStyle name="_Книга7_Nsi" xfId="1249"/>
    <cellStyle name="_Книга7_Nsi_1" xfId="1250"/>
    <cellStyle name="_Книга7_Nsi_139" xfId="1251"/>
    <cellStyle name="_Книга7_Nsi_140" xfId="1252"/>
    <cellStyle name="_Книга7_Nsi_140(Зах)" xfId="1253"/>
    <cellStyle name="_Книга7_Nsi_140_mod" xfId="1254"/>
    <cellStyle name="_Книга7_Summary" xfId="1255"/>
    <cellStyle name="_Книга7_Tax_form_1кв_3" xfId="1256"/>
    <cellStyle name="_Книга7_БКЭ" xfId="1257"/>
    <cellStyle name="_кокс" xfId="6703"/>
    <cellStyle name="_Коксоугольный дивизион - формы MR - v2 0" xfId="6704"/>
    <cellStyle name="_Коксоугольный дивизион - формы MR - v2.0" xfId="6705"/>
    <cellStyle name="_Консолидация-2008-проект-new" xfId="1258"/>
    <cellStyle name="_Копия Затраты под АЭР ремонт+содерж на март" xfId="1259"/>
    <cellStyle name="_Копия Прил 2(Показатели ИП)" xfId="1260"/>
    <cellStyle name="_Копия Прил 2(Показатели ИП)_Расче тарифа на тэ 2014 Мезенский АрхоблЭнерго" xfId="1261"/>
    <cellStyle name="_Копия Прил 2(Показатели ИП)_тарифы по ТЭ на 2014 год Соловки исправ." xfId="1262"/>
    <cellStyle name="_КОТЕЛЬНАЯ ВОС 2012 Нюкс" xfId="6706"/>
    <cellStyle name="_курсовые разницы 01,06,08" xfId="6707"/>
    <cellStyle name="_Макро_2030 год" xfId="6708"/>
    <cellStyle name="_мет" xfId="6709"/>
    <cellStyle name="_мин_макс_24.09.2009_ГК" xfId="1263"/>
    <cellStyle name="_мин_макс_24.09.2009_ГК_Расче тарифа на тэ 2014 Мезенский АрхоблЭнерго" xfId="1264"/>
    <cellStyle name="_мин_макс_24.09.2009_ГК_тарифы по ТЭ на 2014 год Соловки исправ." xfId="1265"/>
    <cellStyle name="_Модель - 2(23)" xfId="1266"/>
    <cellStyle name="_МОДЕЛЬ_1 (2)" xfId="1267"/>
    <cellStyle name="_МОДЕЛЬ_1 (2) 10" xfId="6710"/>
    <cellStyle name="_МОДЕЛЬ_1 (2) 11" xfId="10772"/>
    <cellStyle name="_МОДЕЛЬ_1 (2) 2" xfId="1268"/>
    <cellStyle name="_МОДЕЛЬ_1 (2) 2 2" xfId="6711"/>
    <cellStyle name="_МОДЕЛЬ_1 (2) 2_OREP.KU.2011.MONTHLY.02(v0.1)" xfId="1269"/>
    <cellStyle name="_МОДЕЛЬ_1 (2) 2_OREP.KU.2011.MONTHLY.02(v0.4)" xfId="1270"/>
    <cellStyle name="_МОДЕЛЬ_1 (2) 2_OREP.KU.2011.MONTHLY.11(v1.4)" xfId="1271"/>
    <cellStyle name="_МОДЕЛЬ_1 (2) 2_OREP.KU.2011.MONTHLY.11(v1.4) 2" xfId="6712"/>
    <cellStyle name="_МОДЕЛЬ_1 (2) 2_OREP.KU.2011.MONTHLY.11(v1.4)_UPDATE.BALANCE.WARM.2012YEAR.TO.1.1" xfId="6002"/>
    <cellStyle name="_МОДЕЛЬ_1 (2) 2_OREP.KU.2011.MONTHLY.11(v1.4)_UPDATE.CALC.WARM.2012YEAR.TO.1.1" xfId="6003"/>
    <cellStyle name="_МОДЕЛЬ_1 (2) 2_TEHSHEET" xfId="10773"/>
    <cellStyle name="_МОДЕЛЬ_1 (2) 2_UPDATE.BALANCE.WARM.2012YEAR.TO.1.1" xfId="6004"/>
    <cellStyle name="_МОДЕЛЬ_1 (2) 2_UPDATE.CALC.WARM.2012YEAR.TO.1.1" xfId="6005"/>
    <cellStyle name="_МОДЕЛЬ_1 (2) 2_UPDATE.MONITORING.OS.EE.2.02.TO.1.3.64" xfId="6006"/>
    <cellStyle name="_МОДЕЛЬ_1 (2) 2_UPDATE.OREP.KU.2011.MONTHLY.02.TO.1.2" xfId="1272"/>
    <cellStyle name="_МОДЕЛЬ_1 (2) 3" xfId="6713"/>
    <cellStyle name="_МОДЕЛЬ_1 (2) 3 2" xfId="6714"/>
    <cellStyle name="_МОДЕЛЬ_1 (2) 4" xfId="6715"/>
    <cellStyle name="_МОДЕЛЬ_1 (2) 5" xfId="6716"/>
    <cellStyle name="_МОДЕЛЬ_1 (2) 6" xfId="6717"/>
    <cellStyle name="_МОДЕЛЬ_1 (2) 7" xfId="6718"/>
    <cellStyle name="_МОДЕЛЬ_1 (2) 8" xfId="6719"/>
    <cellStyle name="_МОДЕЛЬ_1 (2) 9" xfId="6720"/>
    <cellStyle name="_МОДЕЛЬ_1 (2) Псков max затраты ПЭ сценарные Холдинга ( конечн.19,8)" xfId="1273"/>
    <cellStyle name="_МОДЕЛЬ_1 (2) Псков max затраты ПЭ сценарные Холдинга ( конечн.19,8) 2" xfId="6007"/>
    <cellStyle name="_МОДЕЛЬ_1 (2)_46EE.2011(v1.0)" xfId="1274"/>
    <cellStyle name="_МОДЕЛЬ_1 (2)_46EE.2011(v1.0)_46TE.2011(v1.0)" xfId="1275"/>
    <cellStyle name="_МОДЕЛЬ_1 (2)_46EE.2011(v1.0)_INDEX.STATION.2012(v1.0)_" xfId="1276"/>
    <cellStyle name="_МОДЕЛЬ_1 (2)_46EE.2011(v1.0)_INDEX.STATION.2012(v2.0)" xfId="1277"/>
    <cellStyle name="_МОДЕЛЬ_1 (2)_46EE.2011(v1.0)_INDEX.STATION.2012(v2.1)" xfId="1278"/>
    <cellStyle name="_МОДЕЛЬ_1 (2)_46EE.2011(v1.0)_TEPLO.PREDEL.2012.M(v1.1)_test" xfId="1279"/>
    <cellStyle name="_МОДЕЛЬ_1 (2)_46EE.2011(v1.2)" xfId="1280"/>
    <cellStyle name="_МОДЕЛЬ_1 (2)_46EP.2011(v2.0)" xfId="1281"/>
    <cellStyle name="_МОДЕЛЬ_1 (2)_46EP.2012(v0.1)" xfId="1282"/>
    <cellStyle name="_МОДЕЛЬ_1 (2)_46TE.2011(v1.0)" xfId="1283"/>
    <cellStyle name="_МОДЕЛЬ_1 (2)_4DNS.UPDATE.EXAMPLE" xfId="1284"/>
    <cellStyle name="_МОДЕЛЬ_1 (2)_ARMRAZR" xfId="1285"/>
    <cellStyle name="_МОДЕЛЬ_1 (2)_BALANCE.TBO.2011YEAR(v1.1)" xfId="10774"/>
    <cellStyle name="_МОДЕЛЬ_1 (2)_BALANCE.WARM.2010.FACT(v1.0)" xfId="1286"/>
    <cellStyle name="_МОДЕЛЬ_1 (2)_BALANCE.WARM.2010.PLAN" xfId="1287"/>
    <cellStyle name="_МОДЕЛЬ_1 (2)_BALANCE.WARM.2011YEAR(v0.7)" xfId="1288"/>
    <cellStyle name="_МОДЕЛЬ_1 (2)_BALANCE.WARM.2011YEAR.NEW.UPDATE.SCHEME" xfId="1289"/>
    <cellStyle name="_МОДЕЛЬ_1 (2)_CALC.NORMATIV.KU(v0.2)" xfId="1290"/>
    <cellStyle name="_МОДЕЛЬ_1 (2)_DOPFACTOR.VO.2012(v1.0)" xfId="10775"/>
    <cellStyle name="_МОДЕЛЬ_1 (2)_EE.2REK.P2011.4.78(v0.3)" xfId="1291"/>
    <cellStyle name="_МОДЕЛЬ_1 (2)_FORM3.1.2013(v0.2)" xfId="1292"/>
    <cellStyle name="_МОДЕЛЬ_1 (2)_FORM3.2013(v1.0)" xfId="1293"/>
    <cellStyle name="_МОДЕЛЬ_1 (2)_FORM3.REG(v1.0)" xfId="1294"/>
    <cellStyle name="_МОДЕЛЬ_1 (2)_FORM910.2012(v1.1)" xfId="1295"/>
    <cellStyle name="_МОДЕЛЬ_1 (2)_INDEX.STATION.2012(v2.1)" xfId="1296"/>
    <cellStyle name="_МОДЕЛЬ_1 (2)_INDEX.STATION.2013(v1.0)_патч до 1.1" xfId="1297"/>
    <cellStyle name="_МОДЕЛЬ_1 (2)_INVEST.EE.PLAN.4.78(v0.1)" xfId="1298"/>
    <cellStyle name="_МОДЕЛЬ_1 (2)_INVEST.EE.PLAN.4.78(v0.3)" xfId="1299"/>
    <cellStyle name="_МОДЕЛЬ_1 (2)_INVEST.EE.PLAN.4.78(v1.0)" xfId="1300"/>
    <cellStyle name="_МОДЕЛЬ_1 (2)_INVEST.EE.PLAN.4.78(v1.0)_PASSPORT.TEPLO.PROIZV(v2.0)" xfId="1301"/>
    <cellStyle name="_МОДЕЛЬ_1 (2)_INVEST.EE.PLAN.4.78(v1.0)_PASSPORT.TEPLO.PROIZV(v2.0)_INDEX.STATION.2013(v1.0)_патч до 1.1" xfId="1302"/>
    <cellStyle name="_МОДЕЛЬ_1 (2)_INVEST.EE.PLAN.4.78(v1.0)_PASSPORT.TEPLO.PROIZV(v2.0)_TEPLO.PREDEL.2013(v2.0)" xfId="1303"/>
    <cellStyle name="_МОДЕЛЬ_1 (2)_INVEST.PLAN.4.78(v0.1)" xfId="1304"/>
    <cellStyle name="_МОДЕЛЬ_1 (2)_INVEST.WARM.PLAN.4.78(v0.1)" xfId="1305"/>
    <cellStyle name="_МОДЕЛЬ_1 (2)_INVEST_WARM_PLAN" xfId="1306"/>
    <cellStyle name="_МОДЕЛЬ_1 (2)_NADB.JNVLP.APTEKA.2012(v1.0)_21_02_12" xfId="1307"/>
    <cellStyle name="_МОДЕЛЬ_1 (2)_NADB.JNVLS.APTEKA.2011(v1.3.3)" xfId="1308"/>
    <cellStyle name="_МОДЕЛЬ_1 (2)_NADB.JNVLS.APTEKA.2011(v1.3.3)_46TE.2011(v1.0)" xfId="1309"/>
    <cellStyle name="_МОДЕЛЬ_1 (2)_NADB.JNVLS.APTEKA.2011(v1.3.3)_INDEX.STATION.2012(v1.0)_" xfId="1310"/>
    <cellStyle name="_МОДЕЛЬ_1 (2)_NADB.JNVLS.APTEKA.2011(v1.3.3)_INDEX.STATION.2012(v2.0)" xfId="1311"/>
    <cellStyle name="_МОДЕЛЬ_1 (2)_NADB.JNVLS.APTEKA.2011(v1.3.3)_INDEX.STATION.2012(v2.1)" xfId="1312"/>
    <cellStyle name="_МОДЕЛЬ_1 (2)_NADB.JNVLS.APTEKA.2011(v1.3.3)_TEPLO.PREDEL.2012.M(v1.1)_test" xfId="1313"/>
    <cellStyle name="_МОДЕЛЬ_1 (2)_NADB.JNVLS.APTEKA.2011(v1.3.4)" xfId="1314"/>
    <cellStyle name="_МОДЕЛЬ_1 (2)_NADB.JNVLS.APTEKA.2011(v1.3.4)_46TE.2011(v1.0)" xfId="1315"/>
    <cellStyle name="_МОДЕЛЬ_1 (2)_NADB.JNVLS.APTEKA.2011(v1.3.4)_INDEX.STATION.2012(v1.0)_" xfId="1316"/>
    <cellStyle name="_МОДЕЛЬ_1 (2)_NADB.JNVLS.APTEKA.2011(v1.3.4)_INDEX.STATION.2012(v2.0)" xfId="1317"/>
    <cellStyle name="_МОДЕЛЬ_1 (2)_NADB.JNVLS.APTEKA.2011(v1.3.4)_INDEX.STATION.2012(v2.1)" xfId="1318"/>
    <cellStyle name="_МОДЕЛЬ_1 (2)_NADB.JNVLS.APTEKA.2011(v1.3.4)_TEPLO.PREDEL.2012.M(v1.1)_test" xfId="1319"/>
    <cellStyle name="_МОДЕЛЬ_1 (2)_PASSPORT.TEPLO.PROIZV(v2.0)" xfId="6008"/>
    <cellStyle name="_МОДЕЛЬ_1 (2)_PASSPORT.TEPLO.PROIZV(v2.1)" xfId="1320"/>
    <cellStyle name="_МОДЕЛЬ_1 (2)_PASSPORT.TEPLO.SETI(v0.7)" xfId="1321"/>
    <cellStyle name="_МОДЕЛЬ_1 (2)_PASSPORT.TEPLO.SETI(v1.0)" xfId="1322"/>
    <cellStyle name="_МОДЕЛЬ_1 (2)_PR.PROG.WARM.NOTCOMBI.2012.2.16_v1.4(04.04.11) " xfId="1323"/>
    <cellStyle name="_МОДЕЛЬ_1 (2)_PREDEL.JKH.UTV.2011(v1.0.1)" xfId="1324"/>
    <cellStyle name="_МОДЕЛЬ_1 (2)_PREDEL.JKH.UTV.2011(v1.0.1)_46TE.2011(v1.0)" xfId="1325"/>
    <cellStyle name="_МОДЕЛЬ_1 (2)_PREDEL.JKH.UTV.2011(v1.0.1)_INDEX.STATION.2012(v1.0)_" xfId="1326"/>
    <cellStyle name="_МОДЕЛЬ_1 (2)_PREDEL.JKH.UTV.2011(v1.0.1)_INDEX.STATION.2012(v2.0)" xfId="1327"/>
    <cellStyle name="_МОДЕЛЬ_1 (2)_PREDEL.JKH.UTV.2011(v1.0.1)_INDEX.STATION.2012(v2.1)" xfId="1328"/>
    <cellStyle name="_МОДЕЛЬ_1 (2)_PREDEL.JKH.UTV.2011(v1.0.1)_TEPLO.PREDEL.2012.M(v1.1)_test" xfId="1329"/>
    <cellStyle name="_МОДЕЛЬ_1 (2)_PREDEL.JKH.UTV.2011(v1.1)" xfId="1330"/>
    <cellStyle name="_МОДЕЛЬ_1 (2)_REP.BLR.2012(v1.0)" xfId="1331"/>
    <cellStyle name="_МОДЕЛЬ_1 (2)_TEHSHEET" xfId="6009"/>
    <cellStyle name="_МОДЕЛЬ_1 (2)_TEPLO.PREDEL.2012.M(v1.1)" xfId="1332"/>
    <cellStyle name="_МОДЕЛЬ_1 (2)_TEPLO.PREDEL.2013(v2.0)" xfId="1333"/>
    <cellStyle name="_МОДЕЛЬ_1 (2)_TEST.TEMPLATE" xfId="1334"/>
    <cellStyle name="_МОДЕЛЬ_1 (2)_UPDATE.46EE.2011.TO.1.1" xfId="1335"/>
    <cellStyle name="_МОДЕЛЬ_1 (2)_UPDATE.46TE.2011.TO.1.1" xfId="1336"/>
    <cellStyle name="_МОДЕЛЬ_1 (2)_UPDATE.46TE.2011.TO.1.2" xfId="1337"/>
    <cellStyle name="_МОДЕЛЬ_1 (2)_UPDATE.BALANCE.WARM.2011YEAR.TO.1.1" xfId="1338"/>
    <cellStyle name="_МОДЕЛЬ_1 (2)_UPDATE.BALANCE.WARM.2011YEAR.TO.1.1_46TE.2011(v1.0)" xfId="1339"/>
    <cellStyle name="_МОДЕЛЬ_1 (2)_UPDATE.BALANCE.WARM.2011YEAR.TO.1.1_INDEX.STATION.2012(v1.0)_" xfId="1340"/>
    <cellStyle name="_МОДЕЛЬ_1 (2)_UPDATE.BALANCE.WARM.2011YEAR.TO.1.1_INDEX.STATION.2012(v2.0)" xfId="1341"/>
    <cellStyle name="_МОДЕЛЬ_1 (2)_UPDATE.BALANCE.WARM.2011YEAR.TO.1.1_INDEX.STATION.2012(v2.1)" xfId="1342"/>
    <cellStyle name="_МОДЕЛЬ_1 (2)_UPDATE.BALANCE.WARM.2011YEAR.TO.1.1_OREP.KU.2011.MONTHLY.02(v1.1)" xfId="1343"/>
    <cellStyle name="_МОДЕЛЬ_1 (2)_UPDATE.BALANCE.WARM.2011YEAR.TO.1.1_TEPLO.PREDEL.2012.M(v1.1)_test" xfId="1344"/>
    <cellStyle name="_МОДЕЛЬ_1 (2)_UPDATE.BALANCE.WARM.2011YEAR.TO.1.2" xfId="6010"/>
    <cellStyle name="_МОДЕЛЬ_1 (2)_UPDATE.BALANCE.WARM.2011YEAR.TO.1.4.64" xfId="6011"/>
    <cellStyle name="_МОДЕЛЬ_1 (2)_UPDATE.BALANCE.WARM.2011YEAR.TO.1.5.64" xfId="6012"/>
    <cellStyle name="_МОДЕЛЬ_1 (2)_UPDATE.MONITORING.OS.EE.2.02.TO.1.3.64" xfId="6013"/>
    <cellStyle name="_МОДЕЛЬ_1 (2)_UPDATE.NADB.JNVLS.APTEKA.2011.TO.1.3.4" xfId="1345"/>
    <cellStyle name="_МОДЕЛЬ_1 (2)_Книга2" xfId="10776"/>
    <cellStyle name="_МОДЕЛЬ_1 (2)_Книга2_PR.PROG.WARM.NOTCOMBI.2012.2.16_v1.4(04.04.11) " xfId="1346"/>
    <cellStyle name="_МОДЕЛЬ_1 (2)_Тариф 2013 Архангельск для агентства" xfId="1347"/>
    <cellStyle name="_МОДЕЛЬ_1 (2)_Тариф 2014 уч. Шипицыно газ" xfId="1348"/>
    <cellStyle name="_МОДЕЛЬ_1 (2)_Тариф 2014 уч. Шипицыно газ 2" xfId="6014"/>
    <cellStyle name="_НВВ 2009 постатейно свод по филиалам_09_02_09" xfId="1349"/>
    <cellStyle name="_НВВ 2009 постатейно свод по филиалам_09_02_09_Новая инструкция1_фст" xfId="1350"/>
    <cellStyle name="_НВВ 2009 постатейно свод по филиалам_09_02_09_Расче тарифа на тэ 2014 Мезенский АрхоблЭнерго" xfId="1351"/>
    <cellStyle name="_НВВ 2009 постатейно свод по филиалам_09_02_09_Тариф тепло Мезень для АТЦ" xfId="1352"/>
    <cellStyle name="_НВВ 2009 постатейно свод по филиалам_09_02_09_тарифы по ТЭ на 2014 год Соловки исправ." xfId="1353"/>
    <cellStyle name="_НВВ 2009 постатейно свод по филиалам_для Валентина" xfId="1354"/>
    <cellStyle name="_НВВ 2009 постатейно свод по филиалам_для Валентина_Новая инструкция1_фст" xfId="1355"/>
    <cellStyle name="_НВВ 2009 постатейно свод по филиалам_для Валентина_Расче тарифа на тэ 2014 Мезенский АрхоблЭнерго" xfId="1356"/>
    <cellStyle name="_НВВ 2009 постатейно свод по филиалам_для Валентина_Тариф тепло Мезень для АТЦ" xfId="1357"/>
    <cellStyle name="_НВВ 2009 постатейно свод по филиалам_для Валентина_тарифы по ТЭ на 2014 год Соловки исправ." xfId="1358"/>
    <cellStyle name="_Омск" xfId="1359"/>
    <cellStyle name="_Омск_Новая инструкция1_фст" xfId="1360"/>
    <cellStyle name="_Омск_Расче тарифа на тэ 2014 Мезенский АрхоблЭнерго" xfId="1361"/>
    <cellStyle name="_Омск_Тариф тепло Мезень для АТЦ" xfId="1362"/>
    <cellStyle name="_Омск_тарифы по ТЭ на 2014 год Соловки исправ." xfId="1363"/>
    <cellStyle name="_ОТ ИД 2009" xfId="1364"/>
    <cellStyle name="_ОТ ИД 2009_Новая инструкция1_фст" xfId="1365"/>
    <cellStyle name="_ПЛАН 2006  АРМ " xfId="1366"/>
    <cellStyle name="_ПЛАН 2006  АРМ  2" xfId="10777"/>
    <cellStyle name="_ПЛАН 2008 АРМ " xfId="1367"/>
    <cellStyle name="_ПЛАН 2008 АРМ  2" xfId="10778"/>
    <cellStyle name="_ПЛАН 2011 под 130 млн итог на подпись" xfId="1368"/>
    <cellStyle name="_ПЛАН 2011 под 130 млн итог на подпись 2" xfId="10779"/>
    <cellStyle name="_ПЛАН 2011 тарифы 250 млн блочный" xfId="1369"/>
    <cellStyle name="_ПЛАН 2011 тарифы 250 млн блочный 2" xfId="10780"/>
    <cellStyle name="_План по ремонту ХЦ 2007" xfId="1370"/>
    <cellStyle name="_План по ремонту ХЦ 2007 2" xfId="10781"/>
    <cellStyle name="_пр 5 тариф RAB" xfId="1371"/>
    <cellStyle name="_пр 5 тариф RAB 10" xfId="6721"/>
    <cellStyle name="_пр 5 тариф RAB 11" xfId="10782"/>
    <cellStyle name="_пр 5 тариф RAB 2" xfId="1372"/>
    <cellStyle name="_пр 5 тариф RAB 2 2" xfId="6722"/>
    <cellStyle name="_пр 5 тариф RAB 2_OREP.KU.2011.MONTHLY.02(v0.1)" xfId="1373"/>
    <cellStyle name="_пр 5 тариф RAB 2_OREP.KU.2011.MONTHLY.02(v0.4)" xfId="1374"/>
    <cellStyle name="_пр 5 тариф RAB 2_OREP.KU.2011.MONTHLY.11(v1.4)" xfId="1375"/>
    <cellStyle name="_пр 5 тариф RAB 2_OREP.KU.2011.MONTHLY.11(v1.4) 2" xfId="6723"/>
    <cellStyle name="_пр 5 тариф RAB 2_OREP.KU.2011.MONTHLY.11(v1.4)_UPDATE.BALANCE.WARM.2012YEAR.TO.1.1" xfId="6015"/>
    <cellStyle name="_пр 5 тариф RAB 2_OREP.KU.2011.MONTHLY.11(v1.4)_UPDATE.CALC.WARM.2012YEAR.TO.1.1" xfId="6016"/>
    <cellStyle name="_пр 5 тариф RAB 2_TEHSHEET" xfId="10783"/>
    <cellStyle name="_пр 5 тариф RAB 2_UPDATE.BALANCE.WARM.2012YEAR.TO.1.1" xfId="6017"/>
    <cellStyle name="_пр 5 тариф RAB 2_UPDATE.CALC.WARM.2012YEAR.TO.1.1" xfId="6018"/>
    <cellStyle name="_пр 5 тариф RAB 2_UPDATE.MONITORING.OS.EE.2.02.TO.1.3.64" xfId="6019"/>
    <cellStyle name="_пр 5 тариф RAB 2_UPDATE.OREP.KU.2011.MONTHLY.02.TO.1.2" xfId="1376"/>
    <cellStyle name="_пр 5 тариф RAB 3" xfId="6724"/>
    <cellStyle name="_пр 5 тариф RAB 3 2" xfId="6725"/>
    <cellStyle name="_пр 5 тариф RAB 4" xfId="6726"/>
    <cellStyle name="_пр 5 тариф RAB 5" xfId="6727"/>
    <cellStyle name="_пр 5 тариф RAB 6" xfId="6728"/>
    <cellStyle name="_пр 5 тариф RAB 7" xfId="6729"/>
    <cellStyle name="_пр 5 тариф RAB 8" xfId="6730"/>
    <cellStyle name="_пр 5 тариф RAB 9" xfId="6731"/>
    <cellStyle name="_пр 5 тариф RAB_46EE.2011(v1.0)" xfId="1377"/>
    <cellStyle name="_пр 5 тариф RAB_46EE.2011(v1.0)_46TE.2011(v1.0)" xfId="1378"/>
    <cellStyle name="_пр 5 тариф RAB_46EE.2011(v1.0)_INDEX.STATION.2012(v1.0)_" xfId="1379"/>
    <cellStyle name="_пр 5 тариф RAB_46EE.2011(v1.0)_INDEX.STATION.2012(v2.0)" xfId="1380"/>
    <cellStyle name="_пр 5 тариф RAB_46EE.2011(v1.0)_INDEX.STATION.2012(v2.1)" xfId="1381"/>
    <cellStyle name="_пр 5 тариф RAB_46EE.2011(v1.0)_TEPLO.PREDEL.2012.M(v1.1)_test" xfId="1382"/>
    <cellStyle name="_пр 5 тариф RAB_46EE.2011(v1.2)" xfId="1383"/>
    <cellStyle name="_пр 5 тариф RAB_46EP.2011(v2.0)" xfId="1384"/>
    <cellStyle name="_пр 5 тариф RAB_46EP.2012(v0.1)" xfId="1385"/>
    <cellStyle name="_пр 5 тариф RAB_46TE.2011(v1.0)" xfId="1386"/>
    <cellStyle name="_пр 5 тариф RAB_4DNS.UPDATE.EXAMPLE" xfId="1387"/>
    <cellStyle name="_пр 5 тариф RAB_ARMRAZR" xfId="1388"/>
    <cellStyle name="_пр 5 тариф RAB_BALANCE.TBO.2011YEAR(v1.1)" xfId="10784"/>
    <cellStyle name="_пр 5 тариф RAB_BALANCE.WARM.2010.FACT(v1.0)" xfId="1389"/>
    <cellStyle name="_пр 5 тариф RAB_BALANCE.WARM.2010.PLAN" xfId="1390"/>
    <cellStyle name="_пр 5 тариф RAB_BALANCE.WARM.2011YEAR(v0.7)" xfId="1391"/>
    <cellStyle name="_пр 5 тариф RAB_BALANCE.WARM.2011YEAR.NEW.UPDATE.SCHEME" xfId="1392"/>
    <cellStyle name="_пр 5 тариф RAB_CALC.NORMATIV.KU(v0.2)" xfId="1393"/>
    <cellStyle name="_пр 5 тариф RAB_DOPFACTOR.VO.2012(v1.0)" xfId="10785"/>
    <cellStyle name="_пр 5 тариф RAB_EE.2REK.P2011.4.78(v0.3)" xfId="1394"/>
    <cellStyle name="_пр 5 тариф RAB_FORM3.1.2013(v0.2)" xfId="1395"/>
    <cellStyle name="_пр 5 тариф RAB_FORM3.2013(v1.0)" xfId="1396"/>
    <cellStyle name="_пр 5 тариф RAB_FORM3.REG(v1.0)" xfId="1397"/>
    <cellStyle name="_пр 5 тариф RAB_FORM910.2012(v1.1)" xfId="1398"/>
    <cellStyle name="_пр 5 тариф RAB_INDEX.STATION.2012(v2.1)" xfId="1399"/>
    <cellStyle name="_пр 5 тариф RAB_INDEX.STATION.2013(v1.0)_патч до 1.1" xfId="1400"/>
    <cellStyle name="_пр 5 тариф RAB_INVEST.EE.PLAN.4.78(v0.1)" xfId="1401"/>
    <cellStyle name="_пр 5 тариф RAB_INVEST.EE.PLAN.4.78(v0.3)" xfId="1402"/>
    <cellStyle name="_пр 5 тариф RAB_INVEST.EE.PLAN.4.78(v1.0)" xfId="1403"/>
    <cellStyle name="_пр 5 тариф RAB_INVEST.EE.PLAN.4.78(v1.0)_PASSPORT.TEPLO.PROIZV(v2.0)" xfId="1404"/>
    <cellStyle name="_пр 5 тариф RAB_INVEST.EE.PLAN.4.78(v1.0)_PASSPORT.TEPLO.PROIZV(v2.0)_INDEX.STATION.2013(v1.0)_патч до 1.1" xfId="1405"/>
    <cellStyle name="_пр 5 тариф RAB_INVEST.EE.PLAN.4.78(v1.0)_PASSPORT.TEPLO.PROIZV(v2.0)_TEPLO.PREDEL.2013(v2.0)" xfId="1406"/>
    <cellStyle name="_пр 5 тариф RAB_INVEST.PLAN.4.78(v0.1)" xfId="1407"/>
    <cellStyle name="_пр 5 тариф RAB_INVEST.WARM.PLAN.4.78(v0.1)" xfId="1408"/>
    <cellStyle name="_пр 5 тариф RAB_INVEST_WARM_PLAN" xfId="1409"/>
    <cellStyle name="_пр 5 тариф RAB_NADB.JNVLP.APTEKA.2012(v1.0)_21_02_12" xfId="1410"/>
    <cellStyle name="_пр 5 тариф RAB_NADB.JNVLS.APTEKA.2011(v1.3.3)" xfId="1411"/>
    <cellStyle name="_пр 5 тариф RAB_NADB.JNVLS.APTEKA.2011(v1.3.3)_46TE.2011(v1.0)" xfId="1412"/>
    <cellStyle name="_пр 5 тариф RAB_NADB.JNVLS.APTEKA.2011(v1.3.3)_INDEX.STATION.2012(v1.0)_" xfId="1413"/>
    <cellStyle name="_пр 5 тариф RAB_NADB.JNVLS.APTEKA.2011(v1.3.3)_INDEX.STATION.2012(v2.0)" xfId="1414"/>
    <cellStyle name="_пр 5 тариф RAB_NADB.JNVLS.APTEKA.2011(v1.3.3)_INDEX.STATION.2012(v2.1)" xfId="1415"/>
    <cellStyle name="_пр 5 тариф RAB_NADB.JNVLS.APTEKA.2011(v1.3.3)_TEPLO.PREDEL.2012.M(v1.1)_test" xfId="1416"/>
    <cellStyle name="_пр 5 тариф RAB_NADB.JNVLS.APTEKA.2011(v1.3.4)" xfId="1417"/>
    <cellStyle name="_пр 5 тариф RAB_NADB.JNVLS.APTEKA.2011(v1.3.4)_46TE.2011(v1.0)" xfId="1418"/>
    <cellStyle name="_пр 5 тариф RAB_NADB.JNVLS.APTEKA.2011(v1.3.4)_INDEX.STATION.2012(v1.0)_" xfId="1419"/>
    <cellStyle name="_пр 5 тариф RAB_NADB.JNVLS.APTEKA.2011(v1.3.4)_INDEX.STATION.2012(v2.0)" xfId="1420"/>
    <cellStyle name="_пр 5 тариф RAB_NADB.JNVLS.APTEKA.2011(v1.3.4)_INDEX.STATION.2012(v2.1)" xfId="1421"/>
    <cellStyle name="_пр 5 тариф RAB_NADB.JNVLS.APTEKA.2011(v1.3.4)_TEPLO.PREDEL.2012.M(v1.1)_test" xfId="1422"/>
    <cellStyle name="_пр 5 тариф RAB_PASSPORT.TEPLO.PROIZV(v2.0)" xfId="6020"/>
    <cellStyle name="_пр 5 тариф RAB_PASSPORT.TEPLO.PROIZV(v2.1)" xfId="1423"/>
    <cellStyle name="_пр 5 тариф RAB_PASSPORT.TEPLO.SETI(v0.7)" xfId="1424"/>
    <cellStyle name="_пр 5 тариф RAB_PASSPORT.TEPLO.SETI(v1.0)" xfId="1425"/>
    <cellStyle name="_пр 5 тариф RAB_PR.PROG.WARM.NOTCOMBI.2012.2.16_v1.4(04.04.11) " xfId="1426"/>
    <cellStyle name="_пр 5 тариф RAB_PREDEL.JKH.UTV.2011(v1.0.1)" xfId="1427"/>
    <cellStyle name="_пр 5 тариф RAB_PREDEL.JKH.UTV.2011(v1.0.1)_46TE.2011(v1.0)" xfId="1428"/>
    <cellStyle name="_пр 5 тариф RAB_PREDEL.JKH.UTV.2011(v1.0.1)_INDEX.STATION.2012(v1.0)_" xfId="1429"/>
    <cellStyle name="_пр 5 тариф RAB_PREDEL.JKH.UTV.2011(v1.0.1)_INDEX.STATION.2012(v2.0)" xfId="1430"/>
    <cellStyle name="_пр 5 тариф RAB_PREDEL.JKH.UTV.2011(v1.0.1)_INDEX.STATION.2012(v2.1)" xfId="1431"/>
    <cellStyle name="_пр 5 тариф RAB_PREDEL.JKH.UTV.2011(v1.0.1)_TEPLO.PREDEL.2012.M(v1.1)_test" xfId="1432"/>
    <cellStyle name="_пр 5 тариф RAB_PREDEL.JKH.UTV.2011(v1.1)" xfId="1433"/>
    <cellStyle name="_пр 5 тариф RAB_REP.BLR.2012(v1.0)" xfId="1434"/>
    <cellStyle name="_пр 5 тариф RAB_TEHSHEET" xfId="6021"/>
    <cellStyle name="_пр 5 тариф RAB_TEPLO.PREDEL.2012.M(v1.1)" xfId="1435"/>
    <cellStyle name="_пр 5 тариф RAB_TEPLO.PREDEL.2013(v2.0)" xfId="1436"/>
    <cellStyle name="_пр 5 тариф RAB_TEST.TEMPLATE" xfId="1437"/>
    <cellStyle name="_пр 5 тариф RAB_UPDATE.46EE.2011.TO.1.1" xfId="1438"/>
    <cellStyle name="_пр 5 тариф RAB_UPDATE.46TE.2011.TO.1.1" xfId="1439"/>
    <cellStyle name="_пр 5 тариф RAB_UPDATE.46TE.2011.TO.1.2" xfId="1440"/>
    <cellStyle name="_пр 5 тариф RAB_UPDATE.BALANCE.WARM.2011YEAR.TO.1.1" xfId="1441"/>
    <cellStyle name="_пр 5 тариф RAB_UPDATE.BALANCE.WARM.2011YEAR.TO.1.1_46TE.2011(v1.0)" xfId="1442"/>
    <cellStyle name="_пр 5 тариф RAB_UPDATE.BALANCE.WARM.2011YEAR.TO.1.1_INDEX.STATION.2012(v1.0)_" xfId="1443"/>
    <cellStyle name="_пр 5 тариф RAB_UPDATE.BALANCE.WARM.2011YEAR.TO.1.1_INDEX.STATION.2012(v2.0)" xfId="1444"/>
    <cellStyle name="_пр 5 тариф RAB_UPDATE.BALANCE.WARM.2011YEAR.TO.1.1_INDEX.STATION.2012(v2.1)" xfId="1445"/>
    <cellStyle name="_пр 5 тариф RAB_UPDATE.BALANCE.WARM.2011YEAR.TO.1.1_OREP.KU.2011.MONTHLY.02(v1.1)" xfId="1446"/>
    <cellStyle name="_пр 5 тариф RAB_UPDATE.BALANCE.WARM.2011YEAR.TO.1.1_TEPLO.PREDEL.2012.M(v1.1)_test" xfId="1447"/>
    <cellStyle name="_пр 5 тариф RAB_UPDATE.BALANCE.WARM.2011YEAR.TO.1.2" xfId="6022"/>
    <cellStyle name="_пр 5 тариф RAB_UPDATE.BALANCE.WARM.2011YEAR.TO.1.4.64" xfId="6023"/>
    <cellStyle name="_пр 5 тариф RAB_UPDATE.BALANCE.WARM.2011YEAR.TO.1.5.64" xfId="6024"/>
    <cellStyle name="_пр 5 тариф RAB_UPDATE.MONITORING.OS.EE.2.02.TO.1.3.64" xfId="6025"/>
    <cellStyle name="_пр 5 тариф RAB_UPDATE.NADB.JNVLS.APTEKA.2011.TO.1.3.4" xfId="1448"/>
    <cellStyle name="_пр 5 тариф RAB_Книга2" xfId="10786"/>
    <cellStyle name="_пр 5 тариф RAB_Книга2_PR.PROG.WARM.NOTCOMBI.2012.2.16_v1.4(04.04.11) " xfId="1449"/>
    <cellStyle name="_пр 5 тариф RAB_Тариф 2013 Архангельск для агентства" xfId="1450"/>
    <cellStyle name="_пр 5 тариф RAB_Тариф 2014 уч. Шипицыно газ" xfId="1451"/>
    <cellStyle name="_пр 5 тариф RAB_Тариф 2014 уч. Шипицыно газ 2" xfId="6026"/>
    <cellStyle name="_пр 6 финпроекция" xfId="1452"/>
    <cellStyle name="_пр 6 финпроекция_Расче тарифа на тэ 2014 Мезенский АрхоблЭнерго" xfId="1453"/>
    <cellStyle name="_пр 6 финпроекция_тарифы по ТЭ на 2014 год Соловки исправ." xfId="1454"/>
    <cellStyle name="_Правила заполнения" xfId="6732"/>
    <cellStyle name="_Предожение _ДБП_2009 г ( согласованные БП)  (2)" xfId="1455"/>
    <cellStyle name="_Предожение _ДБП_2009 г ( согласованные БП)  (2)_Новая инструкция1_фст" xfId="1456"/>
    <cellStyle name="_Предожение _ДБП_2009 г ( согласованные БП)  (2)_Расче тарифа на тэ 2014 Мезенский АрхоблЭнерго" xfId="1457"/>
    <cellStyle name="_Предожение _ДБП_2009 г ( согласованные БП)  (2)_Тариф тепло Мезень для АТЦ" xfId="1458"/>
    <cellStyle name="_Предожение _ДБП_2009 г ( согласованные БП)  (2)_тарифы по ТЭ на 2014 год Соловки исправ." xfId="1459"/>
    <cellStyle name="_ПРИЛ. 2003_ЧТЭ" xfId="5865"/>
    <cellStyle name="_Прил1-1 (МГИ) (Дубинину) 22 01 07" xfId="1460"/>
    <cellStyle name="_Прил1-1 (МГИ) (Дубинину) 22 01 07_Расче тарифа на тэ 2014 Мезенский АрхоблЭнерго" xfId="1461"/>
    <cellStyle name="_Прил1-1 (МГИ) (Дубинину) 22 01 07_тарифы по ТЭ на 2014 год Соловки исправ." xfId="1462"/>
    <cellStyle name="_Приложение 2 0806 факт" xfId="1463"/>
    <cellStyle name="_Приложение МТС-3-КС" xfId="1464"/>
    <cellStyle name="_Приложение МТС-3-КС_Новая инструкция1_фст" xfId="1465"/>
    <cellStyle name="_Приложение МТС-3-КС_Расче тарифа на тэ 2014 Мезенский АрхоблЭнерго" xfId="1466"/>
    <cellStyle name="_Приложение МТС-3-КС_Тариф тепло Мезень для АТЦ" xfId="1467"/>
    <cellStyle name="_Приложение МТС-3-КС_тарифы по ТЭ на 2014 год Соловки исправ." xfId="1468"/>
    <cellStyle name="_Приложение-МТС--2-1" xfId="1469"/>
    <cellStyle name="_Приложение-МТС--2-1_Новая инструкция1_фст" xfId="1470"/>
    <cellStyle name="_Приложение-МТС--2-1_Расче тарифа на тэ 2014 Мезенский АрхоблЭнерго" xfId="1471"/>
    <cellStyle name="_Приложение-МТС--2-1_Тариф тепло Мезень для АТЦ" xfId="1472"/>
    <cellStyle name="_Приложение-МТС--2-1_тарифы по ТЭ на 2014 год Соловки исправ." xfId="1473"/>
    <cellStyle name="_Программа СО 7-09 для СД от 29 марта" xfId="1474"/>
    <cellStyle name="_Программа СО 7-09 для СД от 29 марта_Расче тарифа на тэ 2014 Мезенский АрхоблЭнерго" xfId="1475"/>
    <cellStyle name="_Программа СО 7-09 для СД от 29 марта_тарифы по ТЭ на 2014 год Соловки исправ." xfId="1476"/>
    <cellStyle name="_Расчет RAB_22072008" xfId="1477"/>
    <cellStyle name="_Расчет RAB_22072008 10" xfId="6733"/>
    <cellStyle name="_Расчет RAB_22072008 11" xfId="10787"/>
    <cellStyle name="_Расчет RAB_22072008 2" xfId="1478"/>
    <cellStyle name="_Расчет RAB_22072008 2 2" xfId="6734"/>
    <cellStyle name="_Расчет RAB_22072008 2_OREP.KU.2011.MONTHLY.02(v0.1)" xfId="1479"/>
    <cellStyle name="_Расчет RAB_22072008 2_OREP.KU.2011.MONTHLY.02(v0.4)" xfId="1480"/>
    <cellStyle name="_Расчет RAB_22072008 2_OREP.KU.2011.MONTHLY.11(v1.4)" xfId="1481"/>
    <cellStyle name="_Расчет RAB_22072008 2_OREP.KU.2011.MONTHLY.11(v1.4) 2" xfId="6735"/>
    <cellStyle name="_Расчет RAB_22072008 2_OREP.KU.2011.MONTHLY.11(v1.4)_UPDATE.BALANCE.WARM.2012YEAR.TO.1.1" xfId="6027"/>
    <cellStyle name="_Расчет RAB_22072008 2_OREP.KU.2011.MONTHLY.11(v1.4)_UPDATE.CALC.WARM.2012YEAR.TO.1.1" xfId="6028"/>
    <cellStyle name="_Расчет RAB_22072008 2_TEHSHEET" xfId="10788"/>
    <cellStyle name="_Расчет RAB_22072008 2_UPDATE.BALANCE.WARM.2012YEAR.TO.1.1" xfId="6029"/>
    <cellStyle name="_Расчет RAB_22072008 2_UPDATE.CALC.WARM.2012YEAR.TO.1.1" xfId="6030"/>
    <cellStyle name="_Расчет RAB_22072008 2_UPDATE.MONITORING.OS.EE.2.02.TO.1.3.64" xfId="6031"/>
    <cellStyle name="_Расчет RAB_22072008 2_UPDATE.OREP.KU.2011.MONTHLY.02.TO.1.2" xfId="1482"/>
    <cellStyle name="_Расчет RAB_22072008 3" xfId="6736"/>
    <cellStyle name="_Расчет RAB_22072008 3 2" xfId="6737"/>
    <cellStyle name="_Расчет RAB_22072008 4" xfId="6738"/>
    <cellStyle name="_Расчет RAB_22072008 5" xfId="6739"/>
    <cellStyle name="_Расчет RAB_22072008 6" xfId="6740"/>
    <cellStyle name="_Расчет RAB_22072008 7" xfId="6741"/>
    <cellStyle name="_Расчет RAB_22072008 8" xfId="6742"/>
    <cellStyle name="_Расчет RAB_22072008 9" xfId="6743"/>
    <cellStyle name="_Расчет RAB_22072008_46EE.2011(v1.0)" xfId="1483"/>
    <cellStyle name="_Расчет RAB_22072008_46EE.2011(v1.0)_46TE.2011(v1.0)" xfId="1484"/>
    <cellStyle name="_Расчет RAB_22072008_46EE.2011(v1.0)_INDEX.STATION.2012(v1.0)_" xfId="1485"/>
    <cellStyle name="_Расчет RAB_22072008_46EE.2011(v1.0)_INDEX.STATION.2012(v2.0)" xfId="1486"/>
    <cellStyle name="_Расчет RAB_22072008_46EE.2011(v1.0)_INDEX.STATION.2012(v2.1)" xfId="1487"/>
    <cellStyle name="_Расчет RAB_22072008_46EE.2011(v1.0)_TEPLO.PREDEL.2012.M(v1.1)_test" xfId="1488"/>
    <cellStyle name="_Расчет RAB_22072008_46EE.2011(v1.2)" xfId="1489"/>
    <cellStyle name="_Расчет RAB_22072008_46EP.2011(v2.0)" xfId="1490"/>
    <cellStyle name="_Расчет RAB_22072008_46EP.2012(v0.1)" xfId="1491"/>
    <cellStyle name="_Расчет RAB_22072008_46TE.2011(v1.0)" xfId="1492"/>
    <cellStyle name="_Расчет RAB_22072008_4DNS.UPDATE.EXAMPLE" xfId="1493"/>
    <cellStyle name="_Расчет RAB_22072008_ARMRAZR" xfId="1494"/>
    <cellStyle name="_Расчет RAB_22072008_BALANCE.TBO.2011YEAR(v1.1)" xfId="10789"/>
    <cellStyle name="_Расчет RAB_22072008_BALANCE.WARM.2010.FACT(v1.0)" xfId="1495"/>
    <cellStyle name="_Расчет RAB_22072008_BALANCE.WARM.2010.PLAN" xfId="1496"/>
    <cellStyle name="_Расчет RAB_22072008_BALANCE.WARM.2011YEAR(v0.7)" xfId="1497"/>
    <cellStyle name="_Расчет RAB_22072008_BALANCE.WARM.2011YEAR.NEW.UPDATE.SCHEME" xfId="1498"/>
    <cellStyle name="_Расчет RAB_22072008_CALC.NORMATIV.KU(v0.2)" xfId="1499"/>
    <cellStyle name="_Расчет RAB_22072008_DOPFACTOR.VO.2012(v1.0)" xfId="10790"/>
    <cellStyle name="_Расчет RAB_22072008_EE.2REK.P2011.4.78(v0.3)" xfId="1500"/>
    <cellStyle name="_Расчет RAB_22072008_FORM3.1.2013(v0.2)" xfId="1501"/>
    <cellStyle name="_Расчет RAB_22072008_FORM3.2013(v1.0)" xfId="1502"/>
    <cellStyle name="_Расчет RAB_22072008_FORM3.REG(v1.0)" xfId="1503"/>
    <cellStyle name="_Расчет RAB_22072008_FORM910.2012(v1.1)" xfId="1504"/>
    <cellStyle name="_Расчет RAB_22072008_INDEX.STATION.2012(v2.1)" xfId="1505"/>
    <cellStyle name="_Расчет RAB_22072008_INDEX.STATION.2013(v1.0)_патч до 1.1" xfId="1506"/>
    <cellStyle name="_Расчет RAB_22072008_INVEST.EE.PLAN.4.78(v0.1)" xfId="1507"/>
    <cellStyle name="_Расчет RAB_22072008_INVEST.EE.PLAN.4.78(v0.3)" xfId="1508"/>
    <cellStyle name="_Расчет RAB_22072008_INVEST.EE.PLAN.4.78(v1.0)" xfId="1509"/>
    <cellStyle name="_Расчет RAB_22072008_INVEST.EE.PLAN.4.78(v1.0)_PASSPORT.TEPLO.PROIZV(v2.0)" xfId="1510"/>
    <cellStyle name="_Расчет RAB_22072008_INVEST.EE.PLAN.4.78(v1.0)_PASSPORT.TEPLO.PROIZV(v2.0)_INDEX.STATION.2013(v1.0)_патч до 1.1" xfId="1511"/>
    <cellStyle name="_Расчет RAB_22072008_INVEST.EE.PLAN.4.78(v1.0)_PASSPORT.TEPLO.PROIZV(v2.0)_TEPLO.PREDEL.2013(v2.0)" xfId="1512"/>
    <cellStyle name="_Расчет RAB_22072008_INVEST.PLAN.4.78(v0.1)" xfId="1513"/>
    <cellStyle name="_Расчет RAB_22072008_INVEST.WARM.PLAN.4.78(v0.1)" xfId="1514"/>
    <cellStyle name="_Расчет RAB_22072008_INVEST_WARM_PLAN" xfId="1515"/>
    <cellStyle name="_Расчет RAB_22072008_NADB.JNVLP.APTEKA.2012(v1.0)_21_02_12" xfId="1516"/>
    <cellStyle name="_Расчет RAB_22072008_NADB.JNVLS.APTEKA.2011(v1.3.3)" xfId="1517"/>
    <cellStyle name="_Расчет RAB_22072008_NADB.JNVLS.APTEKA.2011(v1.3.3)_46TE.2011(v1.0)" xfId="1518"/>
    <cellStyle name="_Расчет RAB_22072008_NADB.JNVLS.APTEKA.2011(v1.3.3)_INDEX.STATION.2012(v1.0)_" xfId="1519"/>
    <cellStyle name="_Расчет RAB_22072008_NADB.JNVLS.APTEKA.2011(v1.3.3)_INDEX.STATION.2012(v2.0)" xfId="1520"/>
    <cellStyle name="_Расчет RAB_22072008_NADB.JNVLS.APTEKA.2011(v1.3.3)_INDEX.STATION.2012(v2.1)" xfId="1521"/>
    <cellStyle name="_Расчет RAB_22072008_NADB.JNVLS.APTEKA.2011(v1.3.3)_TEPLO.PREDEL.2012.M(v1.1)_test" xfId="1522"/>
    <cellStyle name="_Расчет RAB_22072008_NADB.JNVLS.APTEKA.2011(v1.3.4)" xfId="1523"/>
    <cellStyle name="_Расчет RAB_22072008_NADB.JNVLS.APTEKA.2011(v1.3.4)_46TE.2011(v1.0)" xfId="1524"/>
    <cellStyle name="_Расчет RAB_22072008_NADB.JNVLS.APTEKA.2011(v1.3.4)_INDEX.STATION.2012(v1.0)_" xfId="1525"/>
    <cellStyle name="_Расчет RAB_22072008_NADB.JNVLS.APTEKA.2011(v1.3.4)_INDEX.STATION.2012(v2.0)" xfId="1526"/>
    <cellStyle name="_Расчет RAB_22072008_NADB.JNVLS.APTEKA.2011(v1.3.4)_INDEX.STATION.2012(v2.1)" xfId="1527"/>
    <cellStyle name="_Расчет RAB_22072008_NADB.JNVLS.APTEKA.2011(v1.3.4)_TEPLO.PREDEL.2012.M(v1.1)_test" xfId="1528"/>
    <cellStyle name="_Расчет RAB_22072008_PASSPORT.TEPLO.PROIZV(v2.0)" xfId="6032"/>
    <cellStyle name="_Расчет RAB_22072008_PASSPORT.TEPLO.PROIZV(v2.1)" xfId="1529"/>
    <cellStyle name="_Расчет RAB_22072008_PASSPORT.TEPLO.SETI(v0.7)" xfId="1530"/>
    <cellStyle name="_Расчет RAB_22072008_PASSPORT.TEPLO.SETI(v1.0)" xfId="1531"/>
    <cellStyle name="_Расчет RAB_22072008_PR.PROG.WARM.NOTCOMBI.2012.2.16_v1.4(04.04.11) " xfId="1532"/>
    <cellStyle name="_Расчет RAB_22072008_PREDEL.JKH.UTV.2011(v1.0.1)" xfId="1533"/>
    <cellStyle name="_Расчет RAB_22072008_PREDEL.JKH.UTV.2011(v1.0.1)_46TE.2011(v1.0)" xfId="1534"/>
    <cellStyle name="_Расчет RAB_22072008_PREDEL.JKH.UTV.2011(v1.0.1)_INDEX.STATION.2012(v1.0)_" xfId="1535"/>
    <cellStyle name="_Расчет RAB_22072008_PREDEL.JKH.UTV.2011(v1.0.1)_INDEX.STATION.2012(v2.0)" xfId="1536"/>
    <cellStyle name="_Расчет RAB_22072008_PREDEL.JKH.UTV.2011(v1.0.1)_INDEX.STATION.2012(v2.1)" xfId="1537"/>
    <cellStyle name="_Расчет RAB_22072008_PREDEL.JKH.UTV.2011(v1.0.1)_TEPLO.PREDEL.2012.M(v1.1)_test" xfId="1538"/>
    <cellStyle name="_Расчет RAB_22072008_PREDEL.JKH.UTV.2011(v1.1)" xfId="1539"/>
    <cellStyle name="_Расчет RAB_22072008_REP.BLR.2012(v1.0)" xfId="1540"/>
    <cellStyle name="_Расчет RAB_22072008_TEHSHEET" xfId="6033"/>
    <cellStyle name="_Расчет RAB_22072008_TEPLO.PREDEL.2012.M(v1.1)" xfId="1541"/>
    <cellStyle name="_Расчет RAB_22072008_TEPLO.PREDEL.2013(v2.0)" xfId="1542"/>
    <cellStyle name="_Расчет RAB_22072008_TEST.TEMPLATE" xfId="1543"/>
    <cellStyle name="_Расчет RAB_22072008_UPDATE.46EE.2011.TO.1.1" xfId="1544"/>
    <cellStyle name="_Расчет RAB_22072008_UPDATE.46TE.2011.TO.1.1" xfId="1545"/>
    <cellStyle name="_Расчет RAB_22072008_UPDATE.46TE.2011.TO.1.2" xfId="1546"/>
    <cellStyle name="_Расчет RAB_22072008_UPDATE.BALANCE.WARM.2011YEAR.TO.1.1" xfId="1547"/>
    <cellStyle name="_Расчет RAB_22072008_UPDATE.BALANCE.WARM.2011YEAR.TO.1.1_46TE.2011(v1.0)" xfId="1548"/>
    <cellStyle name="_Расчет RAB_22072008_UPDATE.BALANCE.WARM.2011YEAR.TO.1.1_INDEX.STATION.2012(v1.0)_" xfId="1549"/>
    <cellStyle name="_Расчет RAB_22072008_UPDATE.BALANCE.WARM.2011YEAR.TO.1.1_INDEX.STATION.2012(v2.0)" xfId="1550"/>
    <cellStyle name="_Расчет RAB_22072008_UPDATE.BALANCE.WARM.2011YEAR.TO.1.1_INDEX.STATION.2012(v2.1)" xfId="1551"/>
    <cellStyle name="_Расчет RAB_22072008_UPDATE.BALANCE.WARM.2011YEAR.TO.1.1_OREP.KU.2011.MONTHLY.02(v1.1)" xfId="1552"/>
    <cellStyle name="_Расчет RAB_22072008_UPDATE.BALANCE.WARM.2011YEAR.TO.1.1_TEPLO.PREDEL.2012.M(v1.1)_test" xfId="1553"/>
    <cellStyle name="_Расчет RAB_22072008_UPDATE.BALANCE.WARM.2011YEAR.TO.1.2" xfId="6034"/>
    <cellStyle name="_Расчет RAB_22072008_UPDATE.BALANCE.WARM.2011YEAR.TO.1.4.64" xfId="6035"/>
    <cellStyle name="_Расчет RAB_22072008_UPDATE.BALANCE.WARM.2011YEAR.TO.1.5.64" xfId="6036"/>
    <cellStyle name="_Расчет RAB_22072008_UPDATE.MONITORING.OS.EE.2.02.TO.1.3.64" xfId="6037"/>
    <cellStyle name="_Расчет RAB_22072008_UPDATE.NADB.JNVLS.APTEKA.2011.TO.1.3.4" xfId="1554"/>
    <cellStyle name="_Расчет RAB_22072008_Книга2" xfId="10791"/>
    <cellStyle name="_Расчет RAB_22072008_Книга2_PR.PROG.WARM.NOTCOMBI.2012.2.16_v1.4(04.04.11) " xfId="1555"/>
    <cellStyle name="_Расчет RAB_22072008_Тариф 2013 Архангельск для агентства" xfId="1556"/>
    <cellStyle name="_Расчет RAB_22072008_Тариф 2014 уч. Шипицыно газ" xfId="1557"/>
    <cellStyle name="_Расчет RAB_22072008_Тариф 2014 уч. Шипицыно газ 2" xfId="6038"/>
    <cellStyle name="_Расчет RAB_Лен и МОЭСК_с 2010 года_14.04.2009_со сглаж_version 3.0_без ФСК" xfId="1558"/>
    <cellStyle name="_Расчет RAB_Лен и МОЭСК_с 2010 года_14.04.2009_со сглаж_version 3.0_без ФСК 10" xfId="6744"/>
    <cellStyle name="_Расчет RAB_Лен и МОЭСК_с 2010 года_14.04.2009_со сглаж_version 3.0_без ФСК 11" xfId="10792"/>
    <cellStyle name="_Расчет RAB_Лен и МОЭСК_с 2010 года_14.04.2009_со сглаж_version 3.0_без ФСК 2" xfId="1559"/>
    <cellStyle name="_Расчет RAB_Лен и МОЭСК_с 2010 года_14.04.2009_со сглаж_version 3.0_без ФСК 2 2" xfId="6745"/>
    <cellStyle name="_Расчет RAB_Лен и МОЭСК_с 2010 года_14.04.2009_со сглаж_version 3.0_без ФСК 2_OREP.KU.2011.MONTHLY.02(v0.1)" xfId="1560"/>
    <cellStyle name="_Расчет RAB_Лен и МОЭСК_с 2010 года_14.04.2009_со сглаж_version 3.0_без ФСК 2_OREP.KU.2011.MONTHLY.02(v0.4)" xfId="1561"/>
    <cellStyle name="_Расчет RAB_Лен и МОЭСК_с 2010 года_14.04.2009_со сглаж_version 3.0_без ФСК 2_OREP.KU.2011.MONTHLY.11(v1.4)" xfId="1562"/>
    <cellStyle name="_Расчет RAB_Лен и МОЭСК_с 2010 года_14.04.2009_со сглаж_version 3.0_без ФСК 2_OREP.KU.2011.MONTHLY.11(v1.4) 2" xfId="6746"/>
    <cellStyle name="_Расчет RAB_Лен и МОЭСК_с 2010 года_14.04.2009_со сглаж_version 3.0_без ФСК 2_OREP.KU.2011.MONTHLY.11(v1.4)_UPDATE.BALANCE.WARM.2012YEAR.TO.1.1" xfId="6039"/>
    <cellStyle name="_Расчет RAB_Лен и МОЭСК_с 2010 года_14.04.2009_со сглаж_version 3.0_без ФСК 2_OREP.KU.2011.MONTHLY.11(v1.4)_UPDATE.CALC.WARM.2012YEAR.TO.1.1" xfId="6040"/>
    <cellStyle name="_Расчет RAB_Лен и МОЭСК_с 2010 года_14.04.2009_со сглаж_version 3.0_без ФСК 2_TEHSHEET" xfId="10793"/>
    <cellStyle name="_Расчет RAB_Лен и МОЭСК_с 2010 года_14.04.2009_со сглаж_version 3.0_без ФСК 2_UPDATE.BALANCE.WARM.2012YEAR.TO.1.1" xfId="6041"/>
    <cellStyle name="_Расчет RAB_Лен и МОЭСК_с 2010 года_14.04.2009_со сглаж_version 3.0_без ФСК 2_UPDATE.CALC.WARM.2012YEAR.TO.1.1" xfId="6042"/>
    <cellStyle name="_Расчет RAB_Лен и МОЭСК_с 2010 года_14.04.2009_со сглаж_version 3.0_без ФСК 2_UPDATE.MONITORING.OS.EE.2.02.TO.1.3.64" xfId="6043"/>
    <cellStyle name="_Расчет RAB_Лен и МОЭСК_с 2010 года_14.04.2009_со сглаж_version 3.0_без ФСК 2_UPDATE.OREP.KU.2011.MONTHLY.02.TO.1.2" xfId="1563"/>
    <cellStyle name="_Расчет RAB_Лен и МОЭСК_с 2010 года_14.04.2009_со сглаж_version 3.0_без ФСК 3" xfId="6747"/>
    <cellStyle name="_Расчет RAB_Лен и МОЭСК_с 2010 года_14.04.2009_со сглаж_version 3.0_без ФСК 3 2" xfId="6748"/>
    <cellStyle name="_Расчет RAB_Лен и МОЭСК_с 2010 года_14.04.2009_со сглаж_version 3.0_без ФСК 4" xfId="6749"/>
    <cellStyle name="_Расчет RAB_Лен и МОЭСК_с 2010 года_14.04.2009_со сглаж_version 3.0_без ФСК 5" xfId="6750"/>
    <cellStyle name="_Расчет RAB_Лен и МОЭСК_с 2010 года_14.04.2009_со сглаж_version 3.0_без ФСК 6" xfId="6751"/>
    <cellStyle name="_Расчет RAB_Лен и МОЭСК_с 2010 года_14.04.2009_со сглаж_version 3.0_без ФСК 7" xfId="6752"/>
    <cellStyle name="_Расчет RAB_Лен и МОЭСК_с 2010 года_14.04.2009_со сглаж_version 3.0_без ФСК 8" xfId="6753"/>
    <cellStyle name="_Расчет RAB_Лен и МОЭСК_с 2010 года_14.04.2009_со сглаж_version 3.0_без ФСК 9" xfId="6754"/>
    <cellStyle name="_Расчет RAB_Лен и МОЭСК_с 2010 года_14.04.2009_со сглаж_version 3.0_без ФСК_46EE.2011(v1.0)" xfId="1564"/>
    <cellStyle name="_Расчет RAB_Лен и МОЭСК_с 2010 года_14.04.2009_со сглаж_version 3.0_без ФСК_46EE.2011(v1.0)_46TE.2011(v1.0)" xfId="1565"/>
    <cellStyle name="_Расчет RAB_Лен и МОЭСК_с 2010 года_14.04.2009_со сглаж_version 3.0_без ФСК_46EE.2011(v1.0)_INDEX.STATION.2012(v1.0)_" xfId="1566"/>
    <cellStyle name="_Расчет RAB_Лен и МОЭСК_с 2010 года_14.04.2009_со сглаж_version 3.0_без ФСК_46EE.2011(v1.0)_INDEX.STATION.2012(v2.0)" xfId="1567"/>
    <cellStyle name="_Расчет RAB_Лен и МОЭСК_с 2010 года_14.04.2009_со сглаж_version 3.0_без ФСК_46EE.2011(v1.0)_INDEX.STATION.2012(v2.1)" xfId="1568"/>
    <cellStyle name="_Расчет RAB_Лен и МОЭСК_с 2010 года_14.04.2009_со сглаж_version 3.0_без ФСК_46EE.2011(v1.0)_TEPLO.PREDEL.2012.M(v1.1)_test" xfId="1569"/>
    <cellStyle name="_Расчет RAB_Лен и МОЭСК_с 2010 года_14.04.2009_со сглаж_version 3.0_без ФСК_46EE.2011(v1.2)" xfId="1570"/>
    <cellStyle name="_Расчет RAB_Лен и МОЭСК_с 2010 года_14.04.2009_со сглаж_version 3.0_без ФСК_46EP.2011(v2.0)" xfId="1571"/>
    <cellStyle name="_Расчет RAB_Лен и МОЭСК_с 2010 года_14.04.2009_со сглаж_version 3.0_без ФСК_46EP.2012(v0.1)" xfId="1572"/>
    <cellStyle name="_Расчет RAB_Лен и МОЭСК_с 2010 года_14.04.2009_со сглаж_version 3.0_без ФСК_46TE.2011(v1.0)" xfId="1573"/>
    <cellStyle name="_Расчет RAB_Лен и МОЭСК_с 2010 года_14.04.2009_со сглаж_version 3.0_без ФСК_4DNS.UPDATE.EXAMPLE" xfId="1574"/>
    <cellStyle name="_Расчет RAB_Лен и МОЭСК_с 2010 года_14.04.2009_со сглаж_version 3.0_без ФСК_ARMRAZR" xfId="1575"/>
    <cellStyle name="_Расчет RAB_Лен и МОЭСК_с 2010 года_14.04.2009_со сглаж_version 3.0_без ФСК_BALANCE.TBO.2011YEAR(v1.1)" xfId="10794"/>
    <cellStyle name="_Расчет RAB_Лен и МОЭСК_с 2010 года_14.04.2009_со сглаж_version 3.0_без ФСК_BALANCE.WARM.2010.FACT(v1.0)" xfId="1576"/>
    <cellStyle name="_Расчет RAB_Лен и МОЭСК_с 2010 года_14.04.2009_со сглаж_version 3.0_без ФСК_BALANCE.WARM.2010.PLAN" xfId="1577"/>
    <cellStyle name="_Расчет RAB_Лен и МОЭСК_с 2010 года_14.04.2009_со сглаж_version 3.0_без ФСК_BALANCE.WARM.2011YEAR(v0.7)" xfId="1578"/>
    <cellStyle name="_Расчет RAB_Лен и МОЭСК_с 2010 года_14.04.2009_со сглаж_version 3.0_без ФСК_BALANCE.WARM.2011YEAR.NEW.UPDATE.SCHEME" xfId="1579"/>
    <cellStyle name="_Расчет RAB_Лен и МОЭСК_с 2010 года_14.04.2009_со сглаж_version 3.0_без ФСК_CALC.NORMATIV.KU(v0.2)" xfId="1580"/>
    <cellStyle name="_Расчет RAB_Лен и МОЭСК_с 2010 года_14.04.2009_со сглаж_version 3.0_без ФСК_DOPFACTOR.VO.2012(v1.0)" xfId="10795"/>
    <cellStyle name="_Расчет RAB_Лен и МОЭСК_с 2010 года_14.04.2009_со сглаж_version 3.0_без ФСК_EE.2REK.P2011.4.78(v0.3)" xfId="1581"/>
    <cellStyle name="_Расчет RAB_Лен и МОЭСК_с 2010 года_14.04.2009_со сглаж_version 3.0_без ФСК_FORM3.1.2013(v0.2)" xfId="1582"/>
    <cellStyle name="_Расчет RAB_Лен и МОЭСК_с 2010 года_14.04.2009_со сглаж_version 3.0_без ФСК_FORM3.2013(v1.0)" xfId="1583"/>
    <cellStyle name="_Расчет RAB_Лен и МОЭСК_с 2010 года_14.04.2009_со сглаж_version 3.0_без ФСК_FORM3.REG(v1.0)" xfId="1584"/>
    <cellStyle name="_Расчет RAB_Лен и МОЭСК_с 2010 года_14.04.2009_со сглаж_version 3.0_без ФСК_FORM910.2012(v1.1)" xfId="1585"/>
    <cellStyle name="_Расчет RAB_Лен и МОЭСК_с 2010 года_14.04.2009_со сглаж_version 3.0_без ФСК_INDEX.STATION.2012(v2.1)" xfId="1586"/>
    <cellStyle name="_Расчет RAB_Лен и МОЭСК_с 2010 года_14.04.2009_со сглаж_version 3.0_без ФСК_INDEX.STATION.2013(v1.0)_патч до 1.1" xfId="1587"/>
    <cellStyle name="_Расчет RAB_Лен и МОЭСК_с 2010 года_14.04.2009_со сглаж_version 3.0_без ФСК_INVEST.EE.PLAN.4.78(v0.1)" xfId="1588"/>
    <cellStyle name="_Расчет RAB_Лен и МОЭСК_с 2010 года_14.04.2009_со сглаж_version 3.0_без ФСК_INVEST.EE.PLAN.4.78(v0.3)" xfId="1589"/>
    <cellStyle name="_Расчет RAB_Лен и МОЭСК_с 2010 года_14.04.2009_со сглаж_version 3.0_без ФСК_INVEST.EE.PLAN.4.78(v1.0)" xfId="1590"/>
    <cellStyle name="_Расчет RAB_Лен и МОЭСК_с 2010 года_14.04.2009_со сглаж_version 3.0_без ФСК_INVEST.EE.PLAN.4.78(v1.0)_PASSPORT.TEPLO.PROIZV(v2.0)" xfId="1591"/>
    <cellStyle name="_Расчет RAB_Лен и МОЭСК_с 2010 года_14.04.2009_со сглаж_version 3.0_без ФСК_INVEST.EE.PLAN.4.78(v1.0)_PASSPORT.TEPLO.PROIZV(v2.0)_INDEX.STATION.2013(v1.0)_патч до 1.1" xfId="1592"/>
    <cellStyle name="_Расчет RAB_Лен и МОЭСК_с 2010 года_14.04.2009_со сглаж_version 3.0_без ФСК_INVEST.EE.PLAN.4.78(v1.0)_PASSPORT.TEPLO.PROIZV(v2.0)_TEPLO.PREDEL.2013(v2.0)" xfId="1593"/>
    <cellStyle name="_Расчет RAB_Лен и МОЭСК_с 2010 года_14.04.2009_со сглаж_version 3.0_без ФСК_INVEST.PLAN.4.78(v0.1)" xfId="1594"/>
    <cellStyle name="_Расчет RAB_Лен и МОЭСК_с 2010 года_14.04.2009_со сглаж_version 3.0_без ФСК_INVEST.WARM.PLAN.4.78(v0.1)" xfId="1595"/>
    <cellStyle name="_Расчет RAB_Лен и МОЭСК_с 2010 года_14.04.2009_со сглаж_version 3.0_без ФСК_INVEST_WARM_PLAN" xfId="1596"/>
    <cellStyle name="_Расчет RAB_Лен и МОЭСК_с 2010 года_14.04.2009_со сглаж_version 3.0_без ФСК_NADB.JNVLP.APTEKA.2012(v1.0)_21_02_12" xfId="1597"/>
    <cellStyle name="_Расчет RAB_Лен и МОЭСК_с 2010 года_14.04.2009_со сглаж_version 3.0_без ФСК_NADB.JNVLS.APTEKA.2011(v1.3.3)" xfId="1598"/>
    <cellStyle name="_Расчет RAB_Лен и МОЭСК_с 2010 года_14.04.2009_со сглаж_version 3.0_без ФСК_NADB.JNVLS.APTEKA.2011(v1.3.3)_46TE.2011(v1.0)" xfId="1599"/>
    <cellStyle name="_Расчет RAB_Лен и МОЭСК_с 2010 года_14.04.2009_со сглаж_version 3.0_без ФСК_NADB.JNVLS.APTEKA.2011(v1.3.3)_INDEX.STATION.2012(v1.0)_" xfId="1600"/>
    <cellStyle name="_Расчет RAB_Лен и МОЭСК_с 2010 года_14.04.2009_со сглаж_version 3.0_без ФСК_NADB.JNVLS.APTEKA.2011(v1.3.3)_INDEX.STATION.2012(v2.0)" xfId="1601"/>
    <cellStyle name="_Расчет RAB_Лен и МОЭСК_с 2010 года_14.04.2009_со сглаж_version 3.0_без ФСК_NADB.JNVLS.APTEKA.2011(v1.3.3)_INDEX.STATION.2012(v2.1)" xfId="1602"/>
    <cellStyle name="_Расчет RAB_Лен и МОЭСК_с 2010 года_14.04.2009_со сглаж_version 3.0_без ФСК_NADB.JNVLS.APTEKA.2011(v1.3.3)_TEPLO.PREDEL.2012.M(v1.1)_test" xfId="1603"/>
    <cellStyle name="_Расчет RAB_Лен и МОЭСК_с 2010 года_14.04.2009_со сглаж_version 3.0_без ФСК_NADB.JNVLS.APTEKA.2011(v1.3.4)" xfId="1604"/>
    <cellStyle name="_Расчет RAB_Лен и МОЭСК_с 2010 года_14.04.2009_со сглаж_version 3.0_без ФСК_NADB.JNVLS.APTEKA.2011(v1.3.4)_46TE.2011(v1.0)" xfId="1605"/>
    <cellStyle name="_Расчет RAB_Лен и МОЭСК_с 2010 года_14.04.2009_со сглаж_version 3.0_без ФСК_NADB.JNVLS.APTEKA.2011(v1.3.4)_INDEX.STATION.2012(v1.0)_" xfId="1606"/>
    <cellStyle name="_Расчет RAB_Лен и МОЭСК_с 2010 года_14.04.2009_со сглаж_version 3.0_без ФСК_NADB.JNVLS.APTEKA.2011(v1.3.4)_INDEX.STATION.2012(v2.0)" xfId="1607"/>
    <cellStyle name="_Расчет RAB_Лен и МОЭСК_с 2010 года_14.04.2009_со сглаж_version 3.0_без ФСК_NADB.JNVLS.APTEKA.2011(v1.3.4)_INDEX.STATION.2012(v2.1)" xfId="1608"/>
    <cellStyle name="_Расчет RAB_Лен и МОЭСК_с 2010 года_14.04.2009_со сглаж_version 3.0_без ФСК_NADB.JNVLS.APTEKA.2011(v1.3.4)_TEPLO.PREDEL.2012.M(v1.1)_test" xfId="1609"/>
    <cellStyle name="_Расчет RAB_Лен и МОЭСК_с 2010 года_14.04.2009_со сглаж_version 3.0_без ФСК_PASSPORT.TEPLO.PROIZV(v2.0)" xfId="6044"/>
    <cellStyle name="_Расчет RAB_Лен и МОЭСК_с 2010 года_14.04.2009_со сглаж_version 3.0_без ФСК_PASSPORT.TEPLO.PROIZV(v2.1)" xfId="1610"/>
    <cellStyle name="_Расчет RAB_Лен и МОЭСК_с 2010 года_14.04.2009_со сглаж_version 3.0_без ФСК_PASSPORT.TEPLO.SETI(v0.7)" xfId="1611"/>
    <cellStyle name="_Расчет RAB_Лен и МОЭСК_с 2010 года_14.04.2009_со сглаж_version 3.0_без ФСК_PASSPORT.TEPLO.SETI(v1.0)" xfId="1612"/>
    <cellStyle name="_Расчет RAB_Лен и МОЭСК_с 2010 года_14.04.2009_со сглаж_version 3.0_без ФСК_PR.PROG.WARM.NOTCOMBI.2012.2.16_v1.4(04.04.11) " xfId="1613"/>
    <cellStyle name="_Расчет RAB_Лен и МОЭСК_с 2010 года_14.04.2009_со сглаж_version 3.0_без ФСК_PREDEL.JKH.UTV.2011(v1.0.1)" xfId="1614"/>
    <cellStyle name="_Расчет RAB_Лен и МОЭСК_с 2010 года_14.04.2009_со сглаж_version 3.0_без ФСК_PREDEL.JKH.UTV.2011(v1.0.1)_46TE.2011(v1.0)" xfId="1615"/>
    <cellStyle name="_Расчет RAB_Лен и МОЭСК_с 2010 года_14.04.2009_со сглаж_version 3.0_без ФСК_PREDEL.JKH.UTV.2011(v1.0.1)_INDEX.STATION.2012(v1.0)_" xfId="1616"/>
    <cellStyle name="_Расчет RAB_Лен и МОЭСК_с 2010 года_14.04.2009_со сглаж_version 3.0_без ФСК_PREDEL.JKH.UTV.2011(v1.0.1)_INDEX.STATION.2012(v2.0)" xfId="1617"/>
    <cellStyle name="_Расчет RAB_Лен и МОЭСК_с 2010 года_14.04.2009_со сглаж_version 3.0_без ФСК_PREDEL.JKH.UTV.2011(v1.0.1)_INDEX.STATION.2012(v2.1)" xfId="1618"/>
    <cellStyle name="_Расчет RAB_Лен и МОЭСК_с 2010 года_14.04.2009_со сглаж_version 3.0_без ФСК_PREDEL.JKH.UTV.2011(v1.0.1)_TEPLO.PREDEL.2012.M(v1.1)_test" xfId="1619"/>
    <cellStyle name="_Расчет RAB_Лен и МОЭСК_с 2010 года_14.04.2009_со сглаж_version 3.0_без ФСК_PREDEL.JKH.UTV.2011(v1.1)" xfId="1620"/>
    <cellStyle name="_Расчет RAB_Лен и МОЭСК_с 2010 года_14.04.2009_со сглаж_version 3.0_без ФСК_REP.BLR.2012(v1.0)" xfId="1621"/>
    <cellStyle name="_Расчет RAB_Лен и МОЭСК_с 2010 года_14.04.2009_со сглаж_version 3.0_без ФСК_TEHSHEET" xfId="6045"/>
    <cellStyle name="_Расчет RAB_Лен и МОЭСК_с 2010 года_14.04.2009_со сглаж_version 3.0_без ФСК_TEPLO.PREDEL.2012.M(v1.1)" xfId="1622"/>
    <cellStyle name="_Расчет RAB_Лен и МОЭСК_с 2010 года_14.04.2009_со сглаж_version 3.0_без ФСК_TEPLO.PREDEL.2013(v2.0)" xfId="1623"/>
    <cellStyle name="_Расчет RAB_Лен и МОЭСК_с 2010 года_14.04.2009_со сглаж_version 3.0_без ФСК_TEST.TEMPLATE" xfId="1624"/>
    <cellStyle name="_Расчет RAB_Лен и МОЭСК_с 2010 года_14.04.2009_со сглаж_version 3.0_без ФСК_UPDATE.46EE.2011.TO.1.1" xfId="1625"/>
    <cellStyle name="_Расчет RAB_Лен и МОЭСК_с 2010 года_14.04.2009_со сглаж_version 3.0_без ФСК_UPDATE.46TE.2011.TO.1.1" xfId="1626"/>
    <cellStyle name="_Расчет RAB_Лен и МОЭСК_с 2010 года_14.04.2009_со сглаж_version 3.0_без ФСК_UPDATE.46TE.2011.TO.1.2" xfId="1627"/>
    <cellStyle name="_Расчет RAB_Лен и МОЭСК_с 2010 года_14.04.2009_со сглаж_version 3.0_без ФСК_UPDATE.BALANCE.WARM.2011YEAR.TO.1.1" xfId="1628"/>
    <cellStyle name="_Расчет RAB_Лен и МОЭСК_с 2010 года_14.04.2009_со сглаж_version 3.0_без ФСК_UPDATE.BALANCE.WARM.2011YEAR.TO.1.1_46TE.2011(v1.0)" xfId="1629"/>
    <cellStyle name="_Расчет RAB_Лен и МОЭСК_с 2010 года_14.04.2009_со сглаж_version 3.0_без ФСК_UPDATE.BALANCE.WARM.2011YEAR.TO.1.1_INDEX.STATION.2012(v1.0)_" xfId="1630"/>
    <cellStyle name="_Расчет RAB_Лен и МОЭСК_с 2010 года_14.04.2009_со сглаж_version 3.0_без ФСК_UPDATE.BALANCE.WARM.2011YEAR.TO.1.1_INDEX.STATION.2012(v2.0)" xfId="1631"/>
    <cellStyle name="_Расчет RAB_Лен и МОЭСК_с 2010 года_14.04.2009_со сглаж_version 3.0_без ФСК_UPDATE.BALANCE.WARM.2011YEAR.TO.1.1_INDEX.STATION.2012(v2.1)" xfId="1632"/>
    <cellStyle name="_Расчет RAB_Лен и МОЭСК_с 2010 года_14.04.2009_со сглаж_version 3.0_без ФСК_UPDATE.BALANCE.WARM.2011YEAR.TO.1.1_OREP.KU.2011.MONTHLY.02(v1.1)" xfId="1633"/>
    <cellStyle name="_Расчет RAB_Лен и МОЭСК_с 2010 года_14.04.2009_со сглаж_version 3.0_без ФСК_UPDATE.BALANCE.WARM.2011YEAR.TO.1.1_TEPLO.PREDEL.2012.M(v1.1)_test" xfId="1634"/>
    <cellStyle name="_Расчет RAB_Лен и МОЭСК_с 2010 года_14.04.2009_со сглаж_version 3.0_без ФСК_UPDATE.BALANCE.WARM.2011YEAR.TO.1.2" xfId="6046"/>
    <cellStyle name="_Расчет RAB_Лен и МОЭСК_с 2010 года_14.04.2009_со сглаж_version 3.0_без ФСК_UPDATE.BALANCE.WARM.2011YEAR.TO.1.4.64" xfId="6047"/>
    <cellStyle name="_Расчет RAB_Лен и МОЭСК_с 2010 года_14.04.2009_со сглаж_version 3.0_без ФСК_UPDATE.BALANCE.WARM.2011YEAR.TO.1.5.64" xfId="6048"/>
    <cellStyle name="_Расчет RAB_Лен и МОЭСК_с 2010 года_14.04.2009_со сглаж_version 3.0_без ФСК_UPDATE.MONITORING.OS.EE.2.02.TO.1.3.64" xfId="6049"/>
    <cellStyle name="_Расчет RAB_Лен и МОЭСК_с 2010 года_14.04.2009_со сглаж_version 3.0_без ФСК_UPDATE.NADB.JNVLS.APTEKA.2011.TO.1.3.4" xfId="1635"/>
    <cellStyle name="_Расчет RAB_Лен и МОЭСК_с 2010 года_14.04.2009_со сглаж_version 3.0_без ФСК_Книга2" xfId="10796"/>
    <cellStyle name="_Расчет RAB_Лен и МОЭСК_с 2010 года_14.04.2009_со сглаж_version 3.0_без ФСК_Книга2_PR.PROG.WARM.NOTCOMBI.2012.2.16_v1.4(04.04.11) " xfId="1636"/>
    <cellStyle name="_Расчет RAB_Лен и МОЭСК_с 2010 года_14.04.2009_со сглаж_version 3.0_без ФСК_Тариф 2013 Архангельск для агентства" xfId="1637"/>
    <cellStyle name="_Расчет RAB_Лен и МОЭСК_с 2010 года_14.04.2009_со сглаж_version 3.0_без ФСК_Тариф 2014 уч. Шипицыно газ" xfId="1638"/>
    <cellStyle name="_Расчет RAB_Лен и МОЭСК_с 2010 года_14.04.2009_со сглаж_version 3.0_без ФСК_Тариф 2014 уч. Шипицыно газ 2" xfId="6050"/>
    <cellStyle name="_Расчет кредита_RAB 2010-2014  max конечн.20,77" xfId="1639"/>
    <cellStyle name="_Расчет кредита_RAB 2010-2014  max конечн.20,77_Расче тарифа на тэ 2014 Мезенский АрхоблЭнерго" xfId="1640"/>
    <cellStyle name="_Расчет кредита_RAB 2010-2014  max конечн.20,77_тарифы по ТЭ на 2014 год Соловки исправ." xfId="1641"/>
    <cellStyle name="_Расчет на 2008 год" xfId="1642"/>
    <cellStyle name="_Расчет на 2009 год" xfId="1643"/>
    <cellStyle name="_Расчет ТЕХПД на 2010 год" xfId="1644"/>
    <cellStyle name="_Расшифровка по приоритетам_МРСК 2" xfId="1645"/>
    <cellStyle name="_Расшифровка по приоритетам_МРСК 2_Расче тарифа на тэ 2014 Мезенский АрхоблЭнерго" xfId="1646"/>
    <cellStyle name="_Расшифровка по приоритетам_МРСК 2_тарифы по ТЭ на 2014 год Соловки исправ." xfId="1647"/>
    <cellStyle name="_Рем программа СТЭЦ-1тарифы 2010 год" xfId="1648"/>
    <cellStyle name="_Рем программа СТЭЦ-1тарифы 2010 год 2" xfId="10797"/>
    <cellStyle name="_Сб-macro 2020" xfId="1649"/>
    <cellStyle name="_Сб-macro 2020 2" xfId="1650"/>
    <cellStyle name="_Сб-macro 2020_v2008-2012-23.09.09вар2а-11" xfId="6755"/>
    <cellStyle name="_Свод по ИПР (2)" xfId="1651"/>
    <cellStyle name="_Свод по ИПР (2)_Новая инструкция1_фст" xfId="1652"/>
    <cellStyle name="_Свод по ИПР (2)_Расче тарифа на тэ 2014 Мезенский АрхоблЭнерго" xfId="1653"/>
    <cellStyle name="_Свод по ИПР (2)_Тариф тепло Мезень для АТЦ" xfId="1654"/>
    <cellStyle name="_Свод по ИПР (2)_тарифы по ТЭ на 2014 год Соловки исправ." xfId="1655"/>
    <cellStyle name="_сводная таблица (2)" xfId="1656"/>
    <cellStyle name="_сводная таблица (2)_Расче тарифа на тэ 2014 Мезенский АрхоблЭнерго" xfId="1657"/>
    <cellStyle name="_сводная таблица (2)_тарифы по ТЭ на 2014 год Соловки исправ." xfId="1658"/>
    <cellStyle name="_СО 2006-2010  Прил1-1 (Дубинину)" xfId="1659"/>
    <cellStyle name="_СО 2006-2010  Прил1-1 (Дубинину)_Расче тарифа на тэ 2014 Мезенский АрхоблЭнерго" xfId="1660"/>
    <cellStyle name="_СО 2006-2010  Прил1-1 (Дубинину)_тарифы по ТЭ на 2014 год Соловки исправ." xfId="1661"/>
    <cellStyle name="_Справочник затрат_ЛХ_20.10.05" xfId="1662"/>
    <cellStyle name="_Табл П2-5 (вар18-10-2006)" xfId="1663"/>
    <cellStyle name="_Табл П2-5 (вар18-10-2006)_Расче тарифа на тэ 2014 Мезенский АрхоблЭнерго" xfId="1664"/>
    <cellStyle name="_Табл П2-5 (вар18-10-2006)_тарифы по ТЭ на 2014 год Соловки исправ." xfId="1665"/>
    <cellStyle name="_Табл. 9, ТФБ 2009" xfId="1666"/>
    <cellStyle name="_таблицы для расчетов28-04-08_2006-2009_прибыль корр_по ИА" xfId="1667"/>
    <cellStyle name="_таблицы для расчетов28-04-08_2006-2009_прибыль корр_по ИА_Новая инструкция1_фст" xfId="1668"/>
    <cellStyle name="_таблицы для расчетов28-04-08_2006-2009_прибыль корр_по ИА_Расче тарифа на тэ 2014 Мезенский АрхоблЭнерго" xfId="1669"/>
    <cellStyle name="_таблицы для расчетов28-04-08_2006-2009_прибыль корр_по ИА_Тариф тепло Мезень для АТЦ" xfId="1670"/>
    <cellStyle name="_таблицы для расчетов28-04-08_2006-2009_прибыль корр_по ИА_тарифы по ТЭ на 2014 год Соловки исправ." xfId="1671"/>
    <cellStyle name="_таблицы для расчетов28-04-08_2006-2009с ИА" xfId="1672"/>
    <cellStyle name="_таблицы для расчетов28-04-08_2006-2009с ИА_Новая инструкция1_фст" xfId="1673"/>
    <cellStyle name="_таблицы для расчетов28-04-08_2006-2009с ИА_Расче тарифа на тэ 2014 Мезенский АрхоблЭнерго" xfId="1674"/>
    <cellStyle name="_таблицы для расчетов28-04-08_2006-2009с ИА_Тариф тепло Мезень для АТЦ" xfId="1675"/>
    <cellStyle name="_таблицы для расчетов28-04-08_2006-2009с ИА_тарифы по ТЭ на 2014 год Соловки исправ." xfId="1676"/>
    <cellStyle name="_Тарифы  СИЗ СП ОД Шапина" xfId="1677"/>
    <cellStyle name="_УЕ  свод Псковэнерго" xfId="1678"/>
    <cellStyle name="_УЕ  свод Псковэнерго_Расче тарифа на тэ 2014 Мезенский АрхоблЭнерго" xfId="1679"/>
    <cellStyle name="_УЕ  свод Псковэнерго_тарифы по ТЭ на 2014 год Соловки исправ." xfId="1680"/>
    <cellStyle name="_Условные единицы ПСКОВЭНЕРГО (RAB)" xfId="1681"/>
    <cellStyle name="_Условные единицы ПСКОВЭНЕРГО (RAB)_Расче тарифа на тэ 2014 Мезенский АрхоблЭнерго" xfId="1682"/>
    <cellStyle name="_Условные единицы ПСКОВЭНЕРГО (RAB)_тарифы по ТЭ на 2014 год Соловки исправ." xfId="1683"/>
    <cellStyle name="_Услуги связи_2008_котельные" xfId="1684"/>
    <cellStyle name="_ФЗП  и медосмотр 2010" xfId="6756"/>
    <cellStyle name="_Форма 6  РТК.xls(отчет по Адр пр. ЛО)" xfId="1685"/>
    <cellStyle name="_Форма 6  РТК.xls(отчет по Адр пр. ЛО)_Новая инструкция1_фст" xfId="1686"/>
    <cellStyle name="_Форма 6  РТК.xls(отчет по Адр пр. ЛО)_Расче тарифа на тэ 2014 Мезенский АрхоблЭнерго" xfId="1687"/>
    <cellStyle name="_Форма 6  РТК.xls(отчет по Адр пр. ЛО)_Тариф тепло Мезень для АТЦ" xfId="1688"/>
    <cellStyle name="_Форма 6  РТК.xls(отчет по Адр пр. ЛО)_тарифы по ТЭ на 2014 год Соловки исправ." xfId="1689"/>
    <cellStyle name="_Форма программы ремонтов " xfId="1690"/>
    <cellStyle name="_Форма программы ремонтов  2" xfId="1691"/>
    <cellStyle name="_Форма программы ремонтов  2 2" xfId="6757"/>
    <cellStyle name="_Форма программы ремонтов  3" xfId="6758"/>
    <cellStyle name="_Формат разбивки по МРСК_РСК" xfId="1692"/>
    <cellStyle name="_Формат разбивки по МРСК_РСК_Новая инструкция1_фст" xfId="1693"/>
    <cellStyle name="_Формат разбивки по МРСК_РСК_Расче тарифа на тэ 2014 Мезенский АрхоблЭнерго" xfId="1694"/>
    <cellStyle name="_Формат разбивки по МРСК_РСК_Тариф тепло Мезень для АТЦ" xfId="1695"/>
    <cellStyle name="_Формат разбивки по МРСК_РСК_тарифы по ТЭ на 2014 год Соловки исправ." xfId="1696"/>
    <cellStyle name="_Формат_для Согласования" xfId="1697"/>
    <cellStyle name="_Формат_для Согласования_Новая инструкция1_фст" xfId="1698"/>
    <cellStyle name="_Формат_для Согласования_Расче тарифа на тэ 2014 Мезенский АрхоблЭнерго" xfId="1699"/>
    <cellStyle name="_Формат_для Согласования_Тариф тепло Мезень для АТЦ" xfId="1700"/>
    <cellStyle name="_Формат_для Согласования_тарифы по ТЭ на 2014 год Соловки исправ." xfId="1701"/>
    <cellStyle name="_ХХХ Прил 2 Формы бюджетных документов 2007" xfId="1702"/>
    <cellStyle name="_ХХХ Прил 2 Формы бюджетных документов 2007 2" xfId="10798"/>
    <cellStyle name="_ЦФ  реализация акций 2008-2010" xfId="6759"/>
    <cellStyle name="_ЦФ  реализация акций 2008-2010_акции по годам 2009-2012" xfId="6760"/>
    <cellStyle name="_ЦФ  реализация акций 2008-2010_Копия Прогноз ПТРдо 2030г  (3)" xfId="6761"/>
    <cellStyle name="_ЦФ  реализация акций 2008-2010_Прогноз ПТРдо 2030г." xfId="6762"/>
    <cellStyle name="_ШтабКвартира - формы MR - v3.0" xfId="6763"/>
    <cellStyle name="_ШтабКвартира - формы MR - v5 0" xfId="6764"/>
    <cellStyle name="_экон.форм-т ВО 1 с разбивкой" xfId="1703"/>
    <cellStyle name="_экон.форм-т ВО 1 с разбивкой_Новая инструкция1_фст" xfId="1704"/>
    <cellStyle name="’К‰Э [0.00]" xfId="1705"/>
    <cellStyle name="’К‰Э [0.00] 2" xfId="10799"/>
    <cellStyle name="”€ќђќ‘ћ‚›‰" xfId="1707"/>
    <cellStyle name="”€љ‘€ђћ‚ђќќ›‰" xfId="1708"/>
    <cellStyle name="”ќђќ‘ћ‚›‰" xfId="1709"/>
    <cellStyle name="”ќђќ‘ћ‚›‰ 2" xfId="6051"/>
    <cellStyle name="”љ‘ђћ‚ђќќ›‰" xfId="1710"/>
    <cellStyle name="”љ‘ђћ‚ђќќ›‰ 2" xfId="6052"/>
    <cellStyle name="„…ќ…†ќ›‰" xfId="1711"/>
    <cellStyle name="„…ќ…†ќ›‰ 2" xfId="6053"/>
    <cellStyle name="€’ћѓћ‚›‰" xfId="1714"/>
    <cellStyle name="=D:\WINNT\SYSTEM32\COMMAND.COM" xfId="6765"/>
    <cellStyle name="‡ђѓћ‹ћ‚ћљ1" xfId="1712"/>
    <cellStyle name="‡ђѓћ‹ћ‚ћљ1 2" xfId="6054"/>
    <cellStyle name="‡ђѓћ‹ћ‚ћљ2" xfId="1713"/>
    <cellStyle name="‡ђѓћ‹ћ‚ћљ2 2" xfId="6055"/>
    <cellStyle name="’ћѓћ‚›‰" xfId="1706"/>
    <cellStyle name="’ћѓћ‚›‰ 2" xfId="6056"/>
    <cellStyle name="0,00;0;" xfId="1715"/>
    <cellStyle name="0,00;0; 2" xfId="1716"/>
    <cellStyle name="0,00;0; 2 2" xfId="10800"/>
    <cellStyle name="0,00;0; 3" xfId="1717"/>
    <cellStyle name="0,00;0; 3 2" xfId="10801"/>
    <cellStyle name="0,00;0; 4" xfId="1718"/>
    <cellStyle name="0,00;0; 4 2" xfId="10802"/>
    <cellStyle name="0,00;0; 5" xfId="10803"/>
    <cellStyle name="1Normal" xfId="1719"/>
    <cellStyle name="1Normal 2" xfId="6766"/>
    <cellStyle name="1Normal 3" xfId="6767"/>
    <cellStyle name="1Outputbox1" xfId="6768"/>
    <cellStyle name="1Outputbox2" xfId="6769"/>
    <cellStyle name="1Outputheader" xfId="6770"/>
    <cellStyle name="1Outputheader2" xfId="6771"/>
    <cellStyle name="1Outputsubtitle" xfId="6772"/>
    <cellStyle name="1Outputtitle" xfId="6773"/>
    <cellStyle name="1Profileheader" xfId="6774"/>
    <cellStyle name="1Profilelowerbox" xfId="6775"/>
    <cellStyle name="1Profilesubheader" xfId="6776"/>
    <cellStyle name="1Profiletitle" xfId="6777"/>
    <cellStyle name="1Profiletopbox" xfId="6778"/>
    <cellStyle name="20% - Accent1" xfId="1720"/>
    <cellStyle name="20% - Accent1 1" xfId="6779"/>
    <cellStyle name="20% - Accent1 2" xfId="1721"/>
    <cellStyle name="20% - Accent1 2 2" xfId="1722"/>
    <cellStyle name="20% - Accent1 2 2 2" xfId="6780"/>
    <cellStyle name="20% - Accent1 2 3" xfId="6781"/>
    <cellStyle name="20% - Accent1 3" xfId="1723"/>
    <cellStyle name="20% - Accent1 3 2" xfId="1724"/>
    <cellStyle name="20% - Accent1 3 2 2" xfId="6782"/>
    <cellStyle name="20% - Accent1 3 3" xfId="6783"/>
    <cellStyle name="20% - Accent1 4" xfId="1725"/>
    <cellStyle name="20% - Accent1 4 2" xfId="6785"/>
    <cellStyle name="20% - Accent1 4 3" xfId="6784"/>
    <cellStyle name="20% - Accent1 5" xfId="6786"/>
    <cellStyle name="20% - Accent1_46EE.2011(v1.0)" xfId="1726"/>
    <cellStyle name="20% - Accent2" xfId="1727"/>
    <cellStyle name="20% - Accent2 1" xfId="6787"/>
    <cellStyle name="20% - Accent2 2" xfId="1728"/>
    <cellStyle name="20% - Accent2 2 2" xfId="1729"/>
    <cellStyle name="20% - Accent2 2 2 2" xfId="6788"/>
    <cellStyle name="20% - Accent2 2 3" xfId="6789"/>
    <cellStyle name="20% - Accent2 3" xfId="1730"/>
    <cellStyle name="20% - Accent2 3 2" xfId="1731"/>
    <cellStyle name="20% - Accent2 3 2 2" xfId="6790"/>
    <cellStyle name="20% - Accent2 3 3" xfId="6791"/>
    <cellStyle name="20% - Accent2 4" xfId="1732"/>
    <cellStyle name="20% - Accent2 4 2" xfId="6793"/>
    <cellStyle name="20% - Accent2 4 3" xfId="6792"/>
    <cellStyle name="20% - Accent2 5" xfId="6794"/>
    <cellStyle name="20% - Accent2_46EE.2011(v1.0)" xfId="1733"/>
    <cellStyle name="20% - Accent3" xfId="1734"/>
    <cellStyle name="20% - Accent3 1" xfId="6795"/>
    <cellStyle name="20% - Accent3 2" xfId="1735"/>
    <cellStyle name="20% - Accent3 2 2" xfId="1736"/>
    <cellStyle name="20% - Accent3 2 2 2" xfId="6796"/>
    <cellStyle name="20% - Accent3 2 3" xfId="6797"/>
    <cellStyle name="20% - Accent3 3" xfId="1737"/>
    <cellStyle name="20% - Accent3 3 2" xfId="1738"/>
    <cellStyle name="20% - Accent3 3 2 2" xfId="6798"/>
    <cellStyle name="20% - Accent3 3 3" xfId="6799"/>
    <cellStyle name="20% - Accent3 4" xfId="1739"/>
    <cellStyle name="20% - Accent3 4 2" xfId="6801"/>
    <cellStyle name="20% - Accent3 4 3" xfId="6800"/>
    <cellStyle name="20% - Accent3 5" xfId="6802"/>
    <cellStyle name="20% - Accent3_46EE.2011(v1.0)" xfId="1740"/>
    <cellStyle name="20% - Accent4" xfId="1741"/>
    <cellStyle name="20% - Accent4 1" xfId="6803"/>
    <cellStyle name="20% - Accent4 2" xfId="1742"/>
    <cellStyle name="20% - Accent4 2 2" xfId="1743"/>
    <cellStyle name="20% - Accent4 2 2 2" xfId="6804"/>
    <cellStyle name="20% - Accent4 2 3" xfId="6805"/>
    <cellStyle name="20% - Accent4 3" xfId="1744"/>
    <cellStyle name="20% - Accent4 3 2" xfId="1745"/>
    <cellStyle name="20% - Accent4 3 2 2" xfId="6806"/>
    <cellStyle name="20% - Accent4 3 3" xfId="6807"/>
    <cellStyle name="20% - Accent4 4" xfId="1746"/>
    <cellStyle name="20% - Accent4 4 2" xfId="6809"/>
    <cellStyle name="20% - Accent4 4 3" xfId="6808"/>
    <cellStyle name="20% - Accent4 5" xfId="6810"/>
    <cellStyle name="20% - Accent4_46EE.2011(v1.0)" xfId="1747"/>
    <cellStyle name="20% - Accent5" xfId="1748"/>
    <cellStyle name="20% - Accent5 1" xfId="6811"/>
    <cellStyle name="20% - Accent5 2" xfId="1749"/>
    <cellStyle name="20% - Accent5 2 2" xfId="1750"/>
    <cellStyle name="20% - Accent5 2 2 2" xfId="6812"/>
    <cellStyle name="20% - Accent5 2 3" xfId="6813"/>
    <cellStyle name="20% - Accent5 3" xfId="1751"/>
    <cellStyle name="20% - Accent5 3 2" xfId="1752"/>
    <cellStyle name="20% - Accent5 3 2 2" xfId="6814"/>
    <cellStyle name="20% - Accent5 3 3" xfId="6815"/>
    <cellStyle name="20% - Accent5 4" xfId="1753"/>
    <cellStyle name="20% - Accent5 4 2" xfId="6817"/>
    <cellStyle name="20% - Accent5 4 3" xfId="6816"/>
    <cellStyle name="20% - Accent5 5" xfId="6818"/>
    <cellStyle name="20% - Accent5_46EE.2011(v1.0)" xfId="1754"/>
    <cellStyle name="20% - Accent6" xfId="1755"/>
    <cellStyle name="20% - Accent6 1" xfId="6819"/>
    <cellStyle name="20% - Accent6 2" xfId="1756"/>
    <cellStyle name="20% - Accent6 2 2" xfId="1757"/>
    <cellStyle name="20% - Accent6 2 2 2" xfId="6820"/>
    <cellStyle name="20% - Accent6 2 3" xfId="6821"/>
    <cellStyle name="20% - Accent6 3" xfId="1758"/>
    <cellStyle name="20% - Accent6 3 2" xfId="1759"/>
    <cellStyle name="20% - Accent6 3 2 2" xfId="6822"/>
    <cellStyle name="20% - Accent6 3 3" xfId="6823"/>
    <cellStyle name="20% - Accent6 4" xfId="1760"/>
    <cellStyle name="20% - Accent6 4 2" xfId="6825"/>
    <cellStyle name="20% - Accent6 4 3" xfId="6824"/>
    <cellStyle name="20% - Accent6 5" xfId="6826"/>
    <cellStyle name="20% - Accent6_46EE.2011(v1.0)" xfId="1761"/>
    <cellStyle name="20% — акцент1" xfId="1"/>
    <cellStyle name="20% - Акцент1 10" xfId="1763"/>
    <cellStyle name="20% — акцент1 10" xfId="1764"/>
    <cellStyle name="20% - Акцент1 10 2" xfId="1765"/>
    <cellStyle name="20% - Акцент1 10 3" xfId="6827"/>
    <cellStyle name="20% - Акцент1 11" xfId="1766"/>
    <cellStyle name="20% — акцент1 11" xfId="1767"/>
    <cellStyle name="20% - Акцент1 11 2" xfId="1768"/>
    <cellStyle name="20% - Акцент1 11 3" xfId="6828"/>
    <cellStyle name="20% - Акцент1 12" xfId="6829"/>
    <cellStyle name="20% — акцент1 12" xfId="1769"/>
    <cellStyle name="20% - Акцент1 12 2" xfId="6830"/>
    <cellStyle name="20% - Акцент1 12 3" xfId="6831"/>
    <cellStyle name="20% - Акцент1 12 4" xfId="6832"/>
    <cellStyle name="20% - Акцент1 13" xfId="6833"/>
    <cellStyle name="20% — акцент1 13" xfId="1770"/>
    <cellStyle name="20% - Акцент1 13 2" xfId="6834"/>
    <cellStyle name="20% - Акцент1 13 3" xfId="6835"/>
    <cellStyle name="20% - Акцент1 13 4" xfId="6836"/>
    <cellStyle name="20% - Акцент1 14" xfId="6837"/>
    <cellStyle name="20% — акцент1 14" xfId="1771"/>
    <cellStyle name="20% - Акцент1 14 2" xfId="6838"/>
    <cellStyle name="20% - Акцент1 14 3" xfId="6839"/>
    <cellStyle name="20% - Акцент1 15" xfId="6840"/>
    <cellStyle name="20% — акцент1 15" xfId="1772"/>
    <cellStyle name="20% - Акцент1 15 2" xfId="6841"/>
    <cellStyle name="20% - Акцент1 15 3" xfId="6842"/>
    <cellStyle name="20% - Акцент1 16" xfId="6843"/>
    <cellStyle name="20% — акцент1 16" xfId="1773"/>
    <cellStyle name="20% - Акцент1 16 2" xfId="6844"/>
    <cellStyle name="20% - Акцент1 16 3" xfId="6845"/>
    <cellStyle name="20% - Акцент1 17" xfId="6846"/>
    <cellStyle name="20% — акцент1 17" xfId="1774"/>
    <cellStyle name="20% - Акцент1 18" xfId="6847"/>
    <cellStyle name="20% — акцент1 18" xfId="1775"/>
    <cellStyle name="20% — акцент1 19" xfId="1776"/>
    <cellStyle name="20% - Акцент1 2" xfId="2"/>
    <cellStyle name="20% — акцент1 2" xfId="3"/>
    <cellStyle name="20% - Акцент1 2 1" xfId="6848"/>
    <cellStyle name="20% - Акцент1 2 10" xfId="4"/>
    <cellStyle name="20% - Акцент1 2 10 2" xfId="1779"/>
    <cellStyle name="20% - Акцент1 2 11" xfId="5804"/>
    <cellStyle name="20% - Акцент1 2 11 2" xfId="10804"/>
    <cellStyle name="20% - Акцент1 2 11 3" xfId="6058"/>
    <cellStyle name="20% - Акцент1 2 12" xfId="5924"/>
    <cellStyle name="20% - Акцент1 2 12 2" xfId="10805"/>
    <cellStyle name="20% - Акцент1 2 13" xfId="5975"/>
    <cellStyle name="20% - Акцент1 2 14" xfId="6849"/>
    <cellStyle name="20% - Акцент1 2 15" xfId="6850"/>
    <cellStyle name="20% - Акцент1 2 16" xfId="6851"/>
    <cellStyle name="20% - Акцент1 2 16 2" xfId="10806"/>
    <cellStyle name="20% - Акцент1 2 17" xfId="10807"/>
    <cellStyle name="20% - Акцент1 2 18" xfId="10808"/>
    <cellStyle name="20% - Акцент1 2 19" xfId="10809"/>
    <cellStyle name="20% - Акцент1 2 2" xfId="5"/>
    <cellStyle name="20% — акцент1 2 2" xfId="1778"/>
    <cellStyle name="20% - Акцент1 2 2 10" xfId="11507"/>
    <cellStyle name="20% - Акцент1 2 2 2" xfId="1781"/>
    <cellStyle name="20% - Акцент1 2 2 2 2" xfId="6852"/>
    <cellStyle name="20% - Акцент1 2 2 2 3" xfId="6059"/>
    <cellStyle name="20% - Акцент1 2 2 3" xfId="1780"/>
    <cellStyle name="20% - Акцент1 2 2 4" xfId="11143"/>
    <cellStyle name="20% - Акцент1 2 2 5" xfId="11642"/>
    <cellStyle name="20% - Акцент1 2 2 6" xfId="11930"/>
    <cellStyle name="20% - Акцент1 2 2 7" xfId="11233"/>
    <cellStyle name="20% - Акцент1 2 2 8" xfId="11843"/>
    <cellStyle name="20% - Акцент1 2 2 9" xfId="11513"/>
    <cellStyle name="20% - Акцент1 2 20" xfId="6057"/>
    <cellStyle name="20% - Акцент1 2 21" xfId="1777"/>
    <cellStyle name="20% - Акцент1 2 22" xfId="11141"/>
    <cellStyle name="20% - Акцент1 2 23" xfId="12142"/>
    <cellStyle name="20% - Акцент1 2 24" xfId="11429"/>
    <cellStyle name="20% - Акцент1 2 25" xfId="11219"/>
    <cellStyle name="20% - Акцент1 2 26" xfId="11363"/>
    <cellStyle name="20% - Акцент1 2 27" xfId="11859"/>
    <cellStyle name="20% - Акцент1 2 28" xfId="11924"/>
    <cellStyle name="20% - Акцент1 2 3" xfId="6"/>
    <cellStyle name="20% — акцент1 2 3" xfId="11142"/>
    <cellStyle name="20% - Акцент1 2 3 10" xfId="11682"/>
    <cellStyle name="20% - Акцент1 2 3 2" xfId="1783"/>
    <cellStyle name="20% - Акцент1 2 3 3" xfId="6853"/>
    <cellStyle name="20% - Акцент1 2 3 4" xfId="1782"/>
    <cellStyle name="20% - Акцент1 2 3 5" xfId="11612"/>
    <cellStyle name="20% - Акцент1 2 3 6" xfId="11943"/>
    <cellStyle name="20% - Акцент1 2 3 7" xfId="12027"/>
    <cellStyle name="20% - Акцент1 2 3 8" xfId="11483"/>
    <cellStyle name="20% - Акцент1 2 3 9" xfId="11248"/>
    <cellStyle name="20% - Акцент1 2 4" xfId="7"/>
    <cellStyle name="20% — акцент1 2 4" xfId="12141"/>
    <cellStyle name="20% - Акцент1 2 4 2" xfId="6854"/>
    <cellStyle name="20% - Акцент1 2 4 3" xfId="1784"/>
    <cellStyle name="20% - Акцент1 2 4 4" xfId="11430"/>
    <cellStyle name="20% - Акцент1 2 4 5" xfId="12026"/>
    <cellStyle name="20% - Акцент1 2 4 6" xfId="11777"/>
    <cellStyle name="20% - Акцент1 2 4 7" xfId="11697"/>
    <cellStyle name="20% - Акцент1 2 4 8" xfId="11934"/>
    <cellStyle name="20% - Акцент1 2 5" xfId="8"/>
    <cellStyle name="20% — акцент1 2 5" xfId="11078"/>
    <cellStyle name="20% - Акцент1 2 5 2" xfId="6855"/>
    <cellStyle name="20% - Акцент1 2 5 3" xfId="1785"/>
    <cellStyle name="20% - Акцент1 2 5 4" xfId="11681"/>
    <cellStyle name="20% - Акцент1 2 5 5" xfId="11925"/>
    <cellStyle name="20% - Акцент1 2 5 6" xfId="12042"/>
    <cellStyle name="20% - Акцент1 2 5 7" xfId="11083"/>
    <cellStyle name="20% - Акцент1 2 6" xfId="9"/>
    <cellStyle name="20% — акцент1 2 6" xfId="11659"/>
    <cellStyle name="20% - Акцент1 2 6 2" xfId="1786"/>
    <cellStyle name="20% - Акцент1 2 6 3" xfId="11926"/>
    <cellStyle name="20% - Акцент1 2 6 4" xfId="11250"/>
    <cellStyle name="20% - Акцент1 2 6 5" xfId="11685"/>
    <cellStyle name="20% - Акцент1 2 7" xfId="10"/>
    <cellStyle name="20% — акцент1 2 7" xfId="11868"/>
    <cellStyle name="20% - Акцент1 2 7 2" xfId="1787"/>
    <cellStyle name="20% - Акцент1 2 7 3" xfId="12041"/>
    <cellStyle name="20% - Акцент1 2 7 4" xfId="11676"/>
    <cellStyle name="20% - Акцент1 2 8" xfId="11"/>
    <cellStyle name="20% — акцент1 2 8" xfId="11741"/>
    <cellStyle name="20% - Акцент1 2 8 2" xfId="1788"/>
    <cellStyle name="20% - Акцент1 2 8 3" xfId="11991"/>
    <cellStyle name="20% - Акцент1 2 9" xfId="12"/>
    <cellStyle name="20% — акцент1 2 9" xfId="11990"/>
    <cellStyle name="20% - Акцент1 2 9 2" xfId="1789"/>
    <cellStyle name="20% - Акцент1 2_46EE.2011(v1.0)" xfId="1790"/>
    <cellStyle name="20% — акцент1 20" xfId="1791"/>
    <cellStyle name="20% — акцент1 21" xfId="1792"/>
    <cellStyle name="20% — акцент1 22" xfId="1762"/>
    <cellStyle name="20% — акцент1 23" xfId="11139"/>
    <cellStyle name="20% — акцент1 24" xfId="12144"/>
    <cellStyle name="20% — акцент1 25" xfId="11077"/>
    <cellStyle name="20% — акцент1 26" xfId="11675"/>
    <cellStyle name="20% — акцент1 27" xfId="11060"/>
    <cellStyle name="20% — акцент1 28" xfId="11282"/>
    <cellStyle name="20% — акцент1 29" xfId="11159"/>
    <cellStyle name="20% - Акцент1 3" xfId="13"/>
    <cellStyle name="20% — акцент1 3" xfId="1794"/>
    <cellStyle name="20% - Акцент1 3 10" xfId="14"/>
    <cellStyle name="20% - Акцент1 3 10 2" xfId="1795"/>
    <cellStyle name="20% - Акцент1 3 11" xfId="1796"/>
    <cellStyle name="20% - Акцент1 3 12" xfId="5805"/>
    <cellStyle name="20% - Акцент1 3 13" xfId="5863"/>
    <cellStyle name="20% - Акцент1 3 14" xfId="5974"/>
    <cellStyle name="20% - Акцент1 3 15" xfId="6060"/>
    <cellStyle name="20% - Акцент1 3 16" xfId="1793"/>
    <cellStyle name="20% - Акцент1 3 17" xfId="11144"/>
    <cellStyle name="20% - Акцент1 3 18" xfId="11641"/>
    <cellStyle name="20% - Акцент1 3 19" xfId="11079"/>
    <cellStyle name="20% - Акцент1 3 2" xfId="15"/>
    <cellStyle name="20% - Акцент1 3 2 2" xfId="1798"/>
    <cellStyle name="20% - Акцент1 3 2 3" xfId="6856"/>
    <cellStyle name="20% - Акцент1 3 2 4" xfId="1797"/>
    <cellStyle name="20% - Акцент1 3 20" xfId="11631"/>
    <cellStyle name="20% - Акцент1 3 21" xfId="11417"/>
    <cellStyle name="20% - Акцент1 3 22" xfId="11487"/>
    <cellStyle name="20% - Акцент1 3 23" xfId="12173"/>
    <cellStyle name="20% - Акцент1 3 3" xfId="16"/>
    <cellStyle name="20% - Акцент1 3 3 2" xfId="1800"/>
    <cellStyle name="20% - Акцент1 3 3 3" xfId="6857"/>
    <cellStyle name="20% - Акцент1 3 3 4" xfId="1799"/>
    <cellStyle name="20% - Акцент1 3 4" xfId="17"/>
    <cellStyle name="20% - Акцент1 3 4 2" xfId="6858"/>
    <cellStyle name="20% - Акцент1 3 4 2 2" xfId="6859"/>
    <cellStyle name="20% - Акцент1 3 4 3" xfId="1801"/>
    <cellStyle name="20% - Акцент1 3 5" xfId="18"/>
    <cellStyle name="20% - Акцент1 3 5 2" xfId="1802"/>
    <cellStyle name="20% - Акцент1 3 6" xfId="19"/>
    <cellStyle name="20% - Акцент1 3 6 2" xfId="1803"/>
    <cellStyle name="20% - Акцент1 3 7" xfId="20"/>
    <cellStyle name="20% - Акцент1 3 7 2" xfId="1804"/>
    <cellStyle name="20% - Акцент1 3 8" xfId="21"/>
    <cellStyle name="20% - Акцент1 3 8 2" xfId="1805"/>
    <cellStyle name="20% - Акцент1 3 9" xfId="22"/>
    <cellStyle name="20% - Акцент1 3 9 2" xfId="1806"/>
    <cellStyle name="20% - Акцент1 3_46EE.2011(v1.0)" xfId="1807"/>
    <cellStyle name="20% - Акцент1 4" xfId="1808"/>
    <cellStyle name="20% — акцент1 4" xfId="1809"/>
    <cellStyle name="20% - Акцент1 4 2" xfId="1810"/>
    <cellStyle name="20% - Акцент1 4 2 2" xfId="1811"/>
    <cellStyle name="20% - Акцент1 4 2 3" xfId="6860"/>
    <cellStyle name="20% - Акцент1 4 3" xfId="1812"/>
    <cellStyle name="20% - Акцент1 4 3 2" xfId="1813"/>
    <cellStyle name="20% - Акцент1 4 3 3" xfId="6861"/>
    <cellStyle name="20% - Акцент1 4 4" xfId="6061"/>
    <cellStyle name="20% - Акцент1 4 4 2" xfId="6862"/>
    <cellStyle name="20% - Акцент1 4_46EE.2011(v1.0)" xfId="1814"/>
    <cellStyle name="20% - Акцент1 5" xfId="1815"/>
    <cellStyle name="20% — акцент1 5" xfId="1816"/>
    <cellStyle name="20% - Акцент1 5 2" xfId="1817"/>
    <cellStyle name="20% - Акцент1 5 2 2" xfId="1818"/>
    <cellStyle name="20% - Акцент1 5 2 3" xfId="6863"/>
    <cellStyle name="20% - Акцент1 5 3" xfId="1819"/>
    <cellStyle name="20% - Акцент1 5 3 2" xfId="1820"/>
    <cellStyle name="20% - Акцент1 5 3 3" xfId="6864"/>
    <cellStyle name="20% - Акцент1 5 4" xfId="6062"/>
    <cellStyle name="20% - Акцент1 5 4 2" xfId="6865"/>
    <cellStyle name="20% - Акцент1 5_46EE.2011(v1.0)" xfId="1821"/>
    <cellStyle name="20% - Акцент1 6" xfId="1822"/>
    <cellStyle name="20% — акцент1 6" xfId="1823"/>
    <cellStyle name="20% - Акцент1 6 2" xfId="1824"/>
    <cellStyle name="20% - Акцент1 6 2 2" xfId="1825"/>
    <cellStyle name="20% - Акцент1 6 2 3" xfId="6866"/>
    <cellStyle name="20% - Акцент1 6 3" xfId="1826"/>
    <cellStyle name="20% - Акцент1 6 3 2" xfId="1827"/>
    <cellStyle name="20% - Акцент1 6 3 3" xfId="6867"/>
    <cellStyle name="20% - Акцент1 6 4" xfId="6063"/>
    <cellStyle name="20% - Акцент1 6 4 2" xfId="6868"/>
    <cellStyle name="20% - Акцент1 6_46EE.2011(v1.0)" xfId="1828"/>
    <cellStyle name="20% - Акцент1 7" xfId="1829"/>
    <cellStyle name="20% — акцент1 7" xfId="1830"/>
    <cellStyle name="20% - Акцент1 7 2" xfId="1831"/>
    <cellStyle name="20% - Акцент1 7 2 2" xfId="1832"/>
    <cellStyle name="20% - Акцент1 7 2 3" xfId="6869"/>
    <cellStyle name="20% - Акцент1 7 3" xfId="1833"/>
    <cellStyle name="20% - Акцент1 7 3 2" xfId="1834"/>
    <cellStyle name="20% - Акцент1 7 3 3" xfId="6870"/>
    <cellStyle name="20% - Акцент1 7 4" xfId="6064"/>
    <cellStyle name="20% - Акцент1 7 4 2" xfId="6871"/>
    <cellStyle name="20% - Акцент1 7_46EE.2011(v1.0)" xfId="1835"/>
    <cellStyle name="20% - Акцент1 8" xfId="1836"/>
    <cellStyle name="20% — акцент1 8" xfId="1837"/>
    <cellStyle name="20% - Акцент1 8 2" xfId="1838"/>
    <cellStyle name="20% - Акцент1 8 2 2" xfId="1839"/>
    <cellStyle name="20% - Акцент1 8 2 3" xfId="6872"/>
    <cellStyle name="20% - Акцент1 8 3" xfId="1840"/>
    <cellStyle name="20% - Акцент1 8 3 2" xfId="1841"/>
    <cellStyle name="20% - Акцент1 8 3 3" xfId="6873"/>
    <cellStyle name="20% - Акцент1 8 4" xfId="1842"/>
    <cellStyle name="20% - Акцент1 8 5" xfId="6874"/>
    <cellStyle name="20% - Акцент1 8_46EE.2011(v1.0)" xfId="1843"/>
    <cellStyle name="20% - Акцент1 9" xfId="1844"/>
    <cellStyle name="20% — акцент1 9" xfId="1845"/>
    <cellStyle name="20% - Акцент1 9 2" xfId="1846"/>
    <cellStyle name="20% - Акцент1 9 2 2" xfId="1847"/>
    <cellStyle name="20% - Акцент1 9 2 3" xfId="6875"/>
    <cellStyle name="20% - Акцент1 9 3" xfId="1848"/>
    <cellStyle name="20% - Акцент1 9 3 2" xfId="1849"/>
    <cellStyle name="20% - Акцент1 9 3 3" xfId="6876"/>
    <cellStyle name="20% - Акцент1 9 4" xfId="1850"/>
    <cellStyle name="20% - Акцент1 9 5" xfId="6877"/>
    <cellStyle name="20% - Акцент1 9_46EE.2011(v1.0)" xfId="1851"/>
    <cellStyle name="20% — акцент1_Расчет тарифа на тэ 2015 СЛФ" xfId="1852"/>
    <cellStyle name="20% — акцент2" xfId="23"/>
    <cellStyle name="20% - Акцент2 10" xfId="1854"/>
    <cellStyle name="20% — акцент2 10" xfId="1855"/>
    <cellStyle name="20% - Акцент2 10 2" xfId="1856"/>
    <cellStyle name="20% - Акцент2 10 3" xfId="6878"/>
    <cellStyle name="20% - Акцент2 11" xfId="1857"/>
    <cellStyle name="20% — акцент2 11" xfId="1858"/>
    <cellStyle name="20% - Акцент2 11 2" xfId="1859"/>
    <cellStyle name="20% - Акцент2 11 3" xfId="6879"/>
    <cellStyle name="20% - Акцент2 12" xfId="6880"/>
    <cellStyle name="20% — акцент2 12" xfId="1860"/>
    <cellStyle name="20% - Акцент2 12 2" xfId="6881"/>
    <cellStyle name="20% - Акцент2 12 3" xfId="6882"/>
    <cellStyle name="20% - Акцент2 12 4" xfId="6883"/>
    <cellStyle name="20% - Акцент2 13" xfId="6884"/>
    <cellStyle name="20% — акцент2 13" xfId="1861"/>
    <cellStyle name="20% - Акцент2 13 2" xfId="6885"/>
    <cellStyle name="20% - Акцент2 13 3" xfId="6886"/>
    <cellStyle name="20% - Акцент2 13 4" xfId="6887"/>
    <cellStyle name="20% - Акцент2 14" xfId="6888"/>
    <cellStyle name="20% — акцент2 14" xfId="1862"/>
    <cellStyle name="20% - Акцент2 14 2" xfId="6889"/>
    <cellStyle name="20% - Акцент2 14 3" xfId="6890"/>
    <cellStyle name="20% - Акцент2 15" xfId="6891"/>
    <cellStyle name="20% — акцент2 15" xfId="1863"/>
    <cellStyle name="20% - Акцент2 15 2" xfId="6892"/>
    <cellStyle name="20% - Акцент2 15 3" xfId="6893"/>
    <cellStyle name="20% - Акцент2 16" xfId="6894"/>
    <cellStyle name="20% — акцент2 16" xfId="1864"/>
    <cellStyle name="20% - Акцент2 16 2" xfId="6895"/>
    <cellStyle name="20% - Акцент2 16 3" xfId="6896"/>
    <cellStyle name="20% - Акцент2 17" xfId="6897"/>
    <cellStyle name="20% — акцент2 17" xfId="1865"/>
    <cellStyle name="20% - Акцент2 18" xfId="6898"/>
    <cellStyle name="20% — акцент2 18" xfId="1866"/>
    <cellStyle name="20% — акцент2 19" xfId="1867"/>
    <cellStyle name="20% - Акцент2 2" xfId="24"/>
    <cellStyle name="20% — акцент2 2" xfId="25"/>
    <cellStyle name="20% - Акцент2 2 1" xfId="6899"/>
    <cellStyle name="20% - Акцент2 2 10" xfId="26"/>
    <cellStyle name="20% - Акцент2 2 10 2" xfId="1870"/>
    <cellStyle name="20% - Акцент2 2 11" xfId="5806"/>
    <cellStyle name="20% - Акцент2 2 11 2" xfId="10810"/>
    <cellStyle name="20% - Акцент2 2 11 3" xfId="6066"/>
    <cellStyle name="20% - Акцент2 2 12" xfId="5923"/>
    <cellStyle name="20% - Акцент2 2 12 2" xfId="10811"/>
    <cellStyle name="20% - Акцент2 2 13" xfId="5973"/>
    <cellStyle name="20% - Акцент2 2 14" xfId="6900"/>
    <cellStyle name="20% - Акцент2 2 15" xfId="6901"/>
    <cellStyle name="20% - Акцент2 2 16" xfId="6902"/>
    <cellStyle name="20% - Акцент2 2 16 2" xfId="10812"/>
    <cellStyle name="20% - Акцент2 2 17" xfId="10813"/>
    <cellStyle name="20% - Акцент2 2 18" xfId="10814"/>
    <cellStyle name="20% - Акцент2 2 19" xfId="10815"/>
    <cellStyle name="20% - Акцент2 2 2" xfId="27"/>
    <cellStyle name="20% — акцент2 2 2" xfId="1869"/>
    <cellStyle name="20% - Акцент2 2 2 10" xfId="12194"/>
    <cellStyle name="20% - Акцент2 2 2 2" xfId="1872"/>
    <cellStyle name="20% - Акцент2 2 2 2 2" xfId="6903"/>
    <cellStyle name="20% - Акцент2 2 2 2 3" xfId="6067"/>
    <cellStyle name="20% - Акцент2 2 2 3" xfId="1871"/>
    <cellStyle name="20% - Акцент2 2 2 4" xfId="11150"/>
    <cellStyle name="20% - Акцент2 2 2 5" xfId="11608"/>
    <cellStyle name="20% - Акцент2 2 2 6" xfId="11082"/>
    <cellStyle name="20% - Акцент2 2 2 7" xfId="11629"/>
    <cellStyle name="20% - Акцент2 2 2 8" xfId="11386"/>
    <cellStyle name="20% - Акцент2 2 2 9" xfId="11244"/>
    <cellStyle name="20% - Акцент2 2 20" xfId="6065"/>
    <cellStyle name="20% - Акцент2 2 21" xfId="1868"/>
    <cellStyle name="20% - Акцент2 2 22" xfId="11148"/>
    <cellStyle name="20% - Акцент2 2 23" xfId="11609"/>
    <cellStyle name="20% - Акцент2 2 24" xfId="11081"/>
    <cellStyle name="20% - Акцент2 2 25" xfId="11630"/>
    <cellStyle name="20% - Акцент2 2 26" xfId="11869"/>
    <cellStyle name="20% - Акцент2 2 27" xfId="11726"/>
    <cellStyle name="20% - Акцент2 2 28" xfId="11771"/>
    <cellStyle name="20% - Акцент2 2 3" xfId="28"/>
    <cellStyle name="20% — акцент2 2 3" xfId="11149"/>
    <cellStyle name="20% - Акцент2 2 3 10" xfId="11724"/>
    <cellStyle name="20% - Акцент2 2 3 2" xfId="1874"/>
    <cellStyle name="20% - Акцент2 2 3 3" xfId="6904"/>
    <cellStyle name="20% - Акцент2 2 3 4" xfId="1873"/>
    <cellStyle name="20% - Акцент2 2 3 5" xfId="12134"/>
    <cellStyle name="20% - Акцент2 2 3 6" xfId="12171"/>
    <cellStyle name="20% - Акцент2 2 3 7" xfId="11667"/>
    <cellStyle name="20% - Акцент2 2 3 8" xfId="11387"/>
    <cellStyle name="20% - Акцент2 2 3 9" xfId="11445"/>
    <cellStyle name="20% - Акцент2 2 4" xfId="29"/>
    <cellStyle name="20% — акцент2 2 4" xfId="12135"/>
    <cellStyle name="20% - Акцент2 2 4 2" xfId="6905"/>
    <cellStyle name="20% - Акцент2 2 4 3" xfId="1875"/>
    <cellStyle name="20% - Акцент2 2 4 4" xfId="12172"/>
    <cellStyle name="20% - Акцент2 2 4 5" xfId="12190"/>
    <cellStyle name="20% - Акцент2 2 4 6" xfId="11254"/>
    <cellStyle name="20% - Акцент2 2 4 7" xfId="11707"/>
    <cellStyle name="20% - Акцент2 2 4 8" xfId="11052"/>
    <cellStyle name="20% - Акцент2 2 5" xfId="30"/>
    <cellStyle name="20% — акцент2 2 5" xfId="11433"/>
    <cellStyle name="20% - Акцент2 2 5 2" xfId="6906"/>
    <cellStyle name="20% - Акцент2 2 5 3" xfId="1876"/>
    <cellStyle name="20% - Акцент2 2 5 4" xfId="12161"/>
    <cellStyle name="20% - Акцент2 2 5 5" xfId="11812"/>
    <cellStyle name="20% - Акцент2 2 5 6" xfId="11664"/>
    <cellStyle name="20% - Акцент2 2 5 7" xfId="11392"/>
    <cellStyle name="20% - Акцент2 2 6" xfId="31"/>
    <cellStyle name="20% — акцент2 2 6" xfId="11501"/>
    <cellStyle name="20% - Акцент2 2 6 2" xfId="1877"/>
    <cellStyle name="20% - Акцент2 2 6 3" xfId="11255"/>
    <cellStyle name="20% - Акцент2 2 6 4" xfId="12211"/>
    <cellStyle name="20% - Акцент2 2 6 5" xfId="12044"/>
    <cellStyle name="20% - Акцент2 2 7" xfId="32"/>
    <cellStyle name="20% — акцент2 2 7" xfId="11670"/>
    <cellStyle name="20% - Акцент2 2 7 2" xfId="1878"/>
    <cellStyle name="20% - Акцент2 2 7 3" xfId="11527"/>
    <cellStyle name="20% - Акцент2 2 7 4" xfId="11054"/>
    <cellStyle name="20% - Акцент2 2 8" xfId="33"/>
    <cellStyle name="20% — акцент2 2 8" xfId="11721"/>
    <cellStyle name="20% - Акцент2 2 8 2" xfId="1879"/>
    <cellStyle name="20% - Акцент2 2 8 3" xfId="11053"/>
    <cellStyle name="20% - Акцент2 2 9" xfId="34"/>
    <cellStyle name="20% — акцент2 2 9" xfId="11405"/>
    <cellStyle name="20% - Акцент2 2 9 2" xfId="1880"/>
    <cellStyle name="20% - Акцент2 2_46EE.2011(v1.0)" xfId="1881"/>
    <cellStyle name="20% — акцент2 20" xfId="1882"/>
    <cellStyle name="20% — акцент2 21" xfId="1883"/>
    <cellStyle name="20% — акцент2 22" xfId="1853"/>
    <cellStyle name="20% — акцент2 23" xfId="11146"/>
    <cellStyle name="20% — акцент2 24" xfId="12137"/>
    <cellStyle name="20% — акцент2 25" xfId="11432"/>
    <cellStyle name="20% — акцент2 26" xfId="11218"/>
    <cellStyle name="20% — акцент2 27" xfId="11364"/>
    <cellStyle name="20% — акцент2 28" xfId="11238"/>
    <cellStyle name="20% — акцент2 29" xfId="12057"/>
    <cellStyle name="20% - Акцент2 3" xfId="35"/>
    <cellStyle name="20% — акцент2 3" xfId="1885"/>
    <cellStyle name="20% - Акцент2 3 10" xfId="36"/>
    <cellStyle name="20% - Акцент2 3 10 2" xfId="1886"/>
    <cellStyle name="20% - Акцент2 3 11" xfId="1887"/>
    <cellStyle name="20% - Акцент2 3 12" xfId="5807"/>
    <cellStyle name="20% - Акцент2 3 13" xfId="5922"/>
    <cellStyle name="20% - Акцент2 3 14" xfId="5972"/>
    <cellStyle name="20% - Акцент2 3 15" xfId="6068"/>
    <cellStyle name="20% - Акцент2 3 16" xfId="1884"/>
    <cellStyle name="20% - Акцент2 3 17" xfId="11151"/>
    <cellStyle name="20% - Акцент2 3 18" xfId="12133"/>
    <cellStyle name="20% - Акцент2 3 19" xfId="11752"/>
    <cellStyle name="20% - Акцент2 3 2" xfId="37"/>
    <cellStyle name="20% - Акцент2 3 2 2" xfId="1889"/>
    <cellStyle name="20% - Акцент2 3 2 3" xfId="6907"/>
    <cellStyle name="20% - Акцент2 3 2 4" xfId="1888"/>
    <cellStyle name="20% - Акцент2 3 20" xfId="11683"/>
    <cellStyle name="20% - Акцент2 3 21" xfId="11677"/>
    <cellStyle name="20% - Акцент2 3 22" xfId="11951"/>
    <cellStyle name="20% - Акцент2 3 23" xfId="12096"/>
    <cellStyle name="20% - Акцент2 3 3" xfId="38"/>
    <cellStyle name="20% - Акцент2 3 3 2" xfId="1891"/>
    <cellStyle name="20% - Акцент2 3 3 3" xfId="6908"/>
    <cellStyle name="20% - Акцент2 3 3 4" xfId="1890"/>
    <cellStyle name="20% - Акцент2 3 4" xfId="39"/>
    <cellStyle name="20% - Акцент2 3 4 2" xfId="6909"/>
    <cellStyle name="20% - Акцент2 3 4 2 2" xfId="6910"/>
    <cellStyle name="20% - Акцент2 3 4 3" xfId="1892"/>
    <cellStyle name="20% - Акцент2 3 5" xfId="40"/>
    <cellStyle name="20% - Акцент2 3 5 2" xfId="1893"/>
    <cellStyle name="20% - Акцент2 3 6" xfId="41"/>
    <cellStyle name="20% - Акцент2 3 6 2" xfId="1894"/>
    <cellStyle name="20% - Акцент2 3 7" xfId="42"/>
    <cellStyle name="20% - Акцент2 3 7 2" xfId="1895"/>
    <cellStyle name="20% - Акцент2 3 8" xfId="43"/>
    <cellStyle name="20% - Акцент2 3 8 2" xfId="1896"/>
    <cellStyle name="20% - Акцент2 3 9" xfId="44"/>
    <cellStyle name="20% - Акцент2 3 9 2" xfId="1897"/>
    <cellStyle name="20% - Акцент2 3_46EE.2011(v1.0)" xfId="1898"/>
    <cellStyle name="20% - Акцент2 4" xfId="1899"/>
    <cellStyle name="20% — акцент2 4" xfId="1900"/>
    <cellStyle name="20% - Акцент2 4 2" xfId="1901"/>
    <cellStyle name="20% - Акцент2 4 2 2" xfId="1902"/>
    <cellStyle name="20% - Акцент2 4 2 3" xfId="6911"/>
    <cellStyle name="20% - Акцент2 4 3" xfId="1903"/>
    <cellStyle name="20% - Акцент2 4 3 2" xfId="1904"/>
    <cellStyle name="20% - Акцент2 4 3 3" xfId="6912"/>
    <cellStyle name="20% - Акцент2 4 4" xfId="6069"/>
    <cellStyle name="20% - Акцент2 4 4 2" xfId="6913"/>
    <cellStyle name="20% - Акцент2 4_46EE.2011(v1.0)" xfId="1905"/>
    <cellStyle name="20% - Акцент2 5" xfId="1906"/>
    <cellStyle name="20% — акцент2 5" xfId="1907"/>
    <cellStyle name="20% - Акцент2 5 2" xfId="1908"/>
    <cellStyle name="20% - Акцент2 5 2 2" xfId="1909"/>
    <cellStyle name="20% - Акцент2 5 2 3" xfId="6914"/>
    <cellStyle name="20% - Акцент2 5 3" xfId="1910"/>
    <cellStyle name="20% - Акцент2 5 3 2" xfId="1911"/>
    <cellStyle name="20% - Акцент2 5 3 3" xfId="6915"/>
    <cellStyle name="20% - Акцент2 5 4" xfId="6070"/>
    <cellStyle name="20% - Акцент2 5 4 2" xfId="6916"/>
    <cellStyle name="20% - Акцент2 5_46EE.2011(v1.0)" xfId="1912"/>
    <cellStyle name="20% - Акцент2 6" xfId="1913"/>
    <cellStyle name="20% — акцент2 6" xfId="1914"/>
    <cellStyle name="20% - Акцент2 6 2" xfId="1915"/>
    <cellStyle name="20% - Акцент2 6 2 2" xfId="1916"/>
    <cellStyle name="20% - Акцент2 6 2 3" xfId="6917"/>
    <cellStyle name="20% - Акцент2 6 3" xfId="1917"/>
    <cellStyle name="20% - Акцент2 6 3 2" xfId="1918"/>
    <cellStyle name="20% - Акцент2 6 3 3" xfId="6918"/>
    <cellStyle name="20% - Акцент2 6 4" xfId="6071"/>
    <cellStyle name="20% - Акцент2 6 4 2" xfId="6919"/>
    <cellStyle name="20% - Акцент2 6_46EE.2011(v1.0)" xfId="1919"/>
    <cellStyle name="20% - Акцент2 7" xfId="1920"/>
    <cellStyle name="20% — акцент2 7" xfId="1921"/>
    <cellStyle name="20% - Акцент2 7 2" xfId="1922"/>
    <cellStyle name="20% - Акцент2 7 2 2" xfId="1923"/>
    <cellStyle name="20% - Акцент2 7 2 3" xfId="6920"/>
    <cellStyle name="20% - Акцент2 7 3" xfId="1924"/>
    <cellStyle name="20% - Акцент2 7 3 2" xfId="1925"/>
    <cellStyle name="20% - Акцент2 7 3 3" xfId="6921"/>
    <cellStyle name="20% - Акцент2 7 4" xfId="6072"/>
    <cellStyle name="20% - Акцент2 7 4 2" xfId="6922"/>
    <cellStyle name="20% - Акцент2 7_46EE.2011(v1.0)" xfId="1926"/>
    <cellStyle name="20% - Акцент2 8" xfId="1927"/>
    <cellStyle name="20% — акцент2 8" xfId="1928"/>
    <cellStyle name="20% - Акцент2 8 2" xfId="1929"/>
    <cellStyle name="20% - Акцент2 8 2 2" xfId="1930"/>
    <cellStyle name="20% - Акцент2 8 2 3" xfId="6923"/>
    <cellStyle name="20% - Акцент2 8 3" xfId="1931"/>
    <cellStyle name="20% - Акцент2 8 3 2" xfId="1932"/>
    <cellStyle name="20% - Акцент2 8 3 3" xfId="6924"/>
    <cellStyle name="20% - Акцент2 8 4" xfId="1933"/>
    <cellStyle name="20% - Акцент2 8 5" xfId="6925"/>
    <cellStyle name="20% - Акцент2 8_46EE.2011(v1.0)" xfId="1934"/>
    <cellStyle name="20% - Акцент2 9" xfId="1935"/>
    <cellStyle name="20% — акцент2 9" xfId="1936"/>
    <cellStyle name="20% - Акцент2 9 2" xfId="1937"/>
    <cellStyle name="20% - Акцент2 9 2 2" xfId="1938"/>
    <cellStyle name="20% - Акцент2 9 2 3" xfId="6926"/>
    <cellStyle name="20% - Акцент2 9 3" xfId="1939"/>
    <cellStyle name="20% - Акцент2 9 3 2" xfId="1940"/>
    <cellStyle name="20% - Акцент2 9 3 3" xfId="6927"/>
    <cellStyle name="20% - Акцент2 9 4" xfId="1941"/>
    <cellStyle name="20% - Акцент2 9 5" xfId="6928"/>
    <cellStyle name="20% - Акцент2 9_46EE.2011(v1.0)" xfId="1942"/>
    <cellStyle name="20% — акцент2_Расчет тарифа на тэ 2015 СЛФ" xfId="1943"/>
    <cellStyle name="20% — акцент3" xfId="45"/>
    <cellStyle name="20% - Акцент3 10" xfId="1945"/>
    <cellStyle name="20% — акцент3 10" xfId="1946"/>
    <cellStyle name="20% - Акцент3 10 2" xfId="1947"/>
    <cellStyle name="20% - Акцент3 10 3" xfId="6929"/>
    <cellStyle name="20% - Акцент3 11" xfId="1948"/>
    <cellStyle name="20% — акцент3 11" xfId="1949"/>
    <cellStyle name="20% - Акцент3 11 2" xfId="1950"/>
    <cellStyle name="20% - Акцент3 11 3" xfId="6930"/>
    <cellStyle name="20% - Акцент3 12" xfId="6931"/>
    <cellStyle name="20% — акцент3 12" xfId="1951"/>
    <cellStyle name="20% - Акцент3 12 2" xfId="6932"/>
    <cellStyle name="20% - Акцент3 12 3" xfId="6933"/>
    <cellStyle name="20% - Акцент3 12 4" xfId="6934"/>
    <cellStyle name="20% - Акцент3 13" xfId="6935"/>
    <cellStyle name="20% — акцент3 13" xfId="1952"/>
    <cellStyle name="20% - Акцент3 13 2" xfId="6936"/>
    <cellStyle name="20% - Акцент3 13 3" xfId="6937"/>
    <cellStyle name="20% - Акцент3 13 4" xfId="6938"/>
    <cellStyle name="20% - Акцент3 14" xfId="6939"/>
    <cellStyle name="20% — акцент3 14" xfId="1953"/>
    <cellStyle name="20% - Акцент3 14 2" xfId="6940"/>
    <cellStyle name="20% - Акцент3 14 3" xfId="6941"/>
    <cellStyle name="20% - Акцент3 15" xfId="6942"/>
    <cellStyle name="20% — акцент3 15" xfId="1954"/>
    <cellStyle name="20% - Акцент3 15 2" xfId="6943"/>
    <cellStyle name="20% - Акцент3 15 3" xfId="6944"/>
    <cellStyle name="20% - Акцент3 16" xfId="6945"/>
    <cellStyle name="20% — акцент3 16" xfId="1955"/>
    <cellStyle name="20% - Акцент3 16 2" xfId="6946"/>
    <cellStyle name="20% - Акцент3 16 3" xfId="6947"/>
    <cellStyle name="20% - Акцент3 17" xfId="6948"/>
    <cellStyle name="20% — акцент3 17" xfId="1956"/>
    <cellStyle name="20% - Акцент3 18" xfId="6949"/>
    <cellStyle name="20% — акцент3 18" xfId="1957"/>
    <cellStyle name="20% — акцент3 19" xfId="1958"/>
    <cellStyle name="20% - Акцент3 2" xfId="46"/>
    <cellStyle name="20% — акцент3 2" xfId="47"/>
    <cellStyle name="20% - Акцент3 2 1" xfId="6950"/>
    <cellStyle name="20% - Акцент3 2 10" xfId="48"/>
    <cellStyle name="20% - Акцент3 2 10 2" xfId="1961"/>
    <cellStyle name="20% - Акцент3 2 11" xfId="5808"/>
    <cellStyle name="20% - Акцент3 2 11 2" xfId="10816"/>
    <cellStyle name="20% - Акцент3 2 11 3" xfId="6074"/>
    <cellStyle name="20% - Акцент3 2 12" xfId="5921"/>
    <cellStyle name="20% - Акцент3 2 12 2" xfId="10817"/>
    <cellStyle name="20% - Акцент3 2 13" xfId="5971"/>
    <cellStyle name="20% - Акцент3 2 14" xfId="6951"/>
    <cellStyle name="20% - Акцент3 2 15" xfId="6952"/>
    <cellStyle name="20% - Акцент3 2 16" xfId="6953"/>
    <cellStyle name="20% - Акцент3 2 16 2" xfId="10818"/>
    <cellStyle name="20% - Акцент3 2 17" xfId="10819"/>
    <cellStyle name="20% - Акцент3 2 18" xfId="10820"/>
    <cellStyle name="20% - Акцент3 2 19" xfId="10821"/>
    <cellStyle name="20% - Акцент3 2 2" xfId="49"/>
    <cellStyle name="20% — акцент3 2 2" xfId="1960"/>
    <cellStyle name="20% - Акцент3 2 2 10" xfId="11844"/>
    <cellStyle name="20% - Акцент3 2 2 2" xfId="1963"/>
    <cellStyle name="20% - Акцент3 2 2 2 2" xfId="6954"/>
    <cellStyle name="20% - Акцент3 2 2 2 3" xfId="6075"/>
    <cellStyle name="20% - Акцент3 2 2 3" xfId="1962"/>
    <cellStyle name="20% - Акцент3 2 2 4" xfId="11162"/>
    <cellStyle name="20% - Акцент3 2 2 5" xfId="11606"/>
    <cellStyle name="20% - Акцент3 2 2 6" xfId="11086"/>
    <cellStyle name="20% - Акцент3 2 2 7" xfId="12160"/>
    <cellStyle name="20% - Акцент3 2 2 8" xfId="11896"/>
    <cellStyle name="20% - Акцент3 2 2 9" xfId="11669"/>
    <cellStyle name="20% - Акцент3 2 20" xfId="6073"/>
    <cellStyle name="20% - Акцент3 2 21" xfId="1959"/>
    <cellStyle name="20% - Акцент3 2 22" xfId="11160"/>
    <cellStyle name="20% - Акцент3 2 23" xfId="11607"/>
    <cellStyle name="20% - Акцент3 2 24" xfId="11084"/>
    <cellStyle name="20% - Акцент3 2 25" xfId="11739"/>
    <cellStyle name="20% - Акцент3 2 26" xfId="12052"/>
    <cellStyle name="20% - Акцент3 2 27" xfId="11706"/>
    <cellStyle name="20% - Акцент3 2 28" xfId="11055"/>
    <cellStyle name="20% - Акцент3 2 3" xfId="50"/>
    <cellStyle name="20% — акцент3 2 3" xfId="11161"/>
    <cellStyle name="20% - Акцент3 2 3 10" xfId="11056"/>
    <cellStyle name="20% - Акцент3 2 3 2" xfId="1965"/>
    <cellStyle name="20% - Акцент3 2 3 3" xfId="6955"/>
    <cellStyle name="20% - Акцент3 2 3 4" xfId="1964"/>
    <cellStyle name="20% - Акцент3 2 3 5" xfId="12129"/>
    <cellStyle name="20% - Акцент3 2 3 6" xfId="11087"/>
    <cellStyle name="20% - Акцент3 2 3 7" xfId="11628"/>
    <cellStyle name="20% - Акцент3 2 3 8" xfId="11897"/>
    <cellStyle name="20% - Акцент3 2 3 9" xfId="11633"/>
    <cellStyle name="20% - Акцент3 2 4" xfId="51"/>
    <cellStyle name="20% — акцент3 2 4" xfId="12130"/>
    <cellStyle name="20% - Акцент3 2 4 2" xfId="6956"/>
    <cellStyle name="20% - Акцент3 2 4 3" xfId="1966"/>
    <cellStyle name="20% - Акцент3 2 4 4" xfId="11399"/>
    <cellStyle name="20% - Акцент3 2 4 5" xfId="12045"/>
    <cellStyle name="20% - Акцент3 2 4 6" xfId="12200"/>
    <cellStyle name="20% - Акцент3 2 4 7" xfId="11923"/>
    <cellStyle name="20% - Акцент3 2 4 8" xfId="11841"/>
    <cellStyle name="20% - Акцент3 2 5" xfId="52"/>
    <cellStyle name="20% — акцент3 2 5" xfId="11945"/>
    <cellStyle name="20% - Акцент3 2 5 2" xfId="6957"/>
    <cellStyle name="20% - Акцент3 2 5 3" xfId="1967"/>
    <cellStyle name="20% - Акцент3 2 5 4" xfId="11215"/>
    <cellStyle name="20% - Акцент3 2 5 5" xfId="11588"/>
    <cellStyle name="20% - Акцент3 2 5 6" xfId="11526"/>
    <cellStyle name="20% - Акцент3 2 5 7" xfId="12199"/>
    <cellStyle name="20% - Акцент3 2 6" xfId="53"/>
    <cellStyle name="20% — акцент3 2 6" xfId="11802"/>
    <cellStyle name="20% - Акцент3 2 6 2" xfId="1968"/>
    <cellStyle name="20% - Акцент3 2 6 3" xfId="11418"/>
    <cellStyle name="20% - Акцент3 2 6 4" xfId="12167"/>
    <cellStyle name="20% - Акцент3 2 6 5" xfId="11680"/>
    <cellStyle name="20% - Акцент3 2 7" xfId="54"/>
    <cellStyle name="20% — акцент3 2 7" xfId="11366"/>
    <cellStyle name="20% - Акцент3 2 7 2" xfId="1969"/>
    <cellStyle name="20% - Акцент3 2 7 3" xfId="12186"/>
    <cellStyle name="20% - Акцент3 2 7 4" xfId="12084"/>
    <cellStyle name="20% - Акцент3 2 8" xfId="55"/>
    <cellStyle name="20% — акцент3 2 8" xfId="11663"/>
    <cellStyle name="20% - Акцент3 2 8 2" xfId="1970"/>
    <cellStyle name="20% - Акцент3 2 8 3" xfId="11308"/>
    <cellStyle name="20% - Акцент3 2 9" xfId="56"/>
    <cellStyle name="20% — акцент3 2 9" xfId="11355"/>
    <cellStyle name="20% - Акцент3 2 9 2" xfId="1971"/>
    <cellStyle name="20% - Акцент3 2_46EE.2011(v1.0)" xfId="1972"/>
    <cellStyle name="20% — акцент3 20" xfId="1973"/>
    <cellStyle name="20% — акцент3 21" xfId="1974"/>
    <cellStyle name="20% — акцент3 22" xfId="1944"/>
    <cellStyle name="20% — акцент3 23" xfId="11158"/>
    <cellStyle name="20% — акцент3 24" xfId="12131"/>
    <cellStyle name="20% — акцент3 25" xfId="11944"/>
    <cellStyle name="20% — акцент3 26" xfId="11216"/>
    <cellStyle name="20% — акцент3 27" xfId="11587"/>
    <cellStyle name="20% — акцент3 28" xfId="11269"/>
    <cellStyle name="20% — акцент3 29" xfId="11152"/>
    <cellStyle name="20% - Акцент3 3" xfId="57"/>
    <cellStyle name="20% — акцент3 3" xfId="1976"/>
    <cellStyle name="20% - Акцент3 3 10" xfId="58"/>
    <cellStyle name="20% - Акцент3 3 10 2" xfId="1977"/>
    <cellStyle name="20% - Акцент3 3 11" xfId="1978"/>
    <cellStyle name="20% - Акцент3 3 12" xfId="5809"/>
    <cellStyle name="20% - Акцент3 3 13" xfId="5920"/>
    <cellStyle name="20% - Акцент3 3 14" xfId="5970"/>
    <cellStyle name="20% - Акцент3 3 15" xfId="6076"/>
    <cellStyle name="20% - Акцент3 3 16" xfId="1975"/>
    <cellStyle name="20% - Акцент3 3 17" xfId="11166"/>
    <cellStyle name="20% - Акцент3 3 18" xfId="12128"/>
    <cellStyle name="20% - Акцент3 3 19" xfId="11090"/>
    <cellStyle name="20% - Акцент3 3 2" xfId="59"/>
    <cellStyle name="20% - Акцент3 3 2 2" xfId="1980"/>
    <cellStyle name="20% - Акцент3 3 2 3" xfId="6958"/>
    <cellStyle name="20% - Акцент3 3 2 4" xfId="1979"/>
    <cellStyle name="20% - Акцент3 3 20" xfId="12159"/>
    <cellStyle name="20% - Акцент3 3 21" xfId="11870"/>
    <cellStyle name="20% - Акцент3 3 22" xfId="11806"/>
    <cellStyle name="20% - Акцент3 3 23" xfId="12047"/>
    <cellStyle name="20% - Акцент3 3 3" xfId="60"/>
    <cellStyle name="20% - Акцент3 3 3 2" xfId="1982"/>
    <cellStyle name="20% - Акцент3 3 3 3" xfId="6959"/>
    <cellStyle name="20% - Акцент3 3 3 4" xfId="1981"/>
    <cellStyle name="20% - Акцент3 3 4" xfId="61"/>
    <cellStyle name="20% - Акцент3 3 4 2" xfId="6960"/>
    <cellStyle name="20% - Акцент3 3 4 2 2" xfId="6961"/>
    <cellStyle name="20% - Акцент3 3 4 3" xfId="1983"/>
    <cellStyle name="20% - Акцент3 3 5" xfId="62"/>
    <cellStyle name="20% - Акцент3 3 5 2" xfId="1984"/>
    <cellStyle name="20% - Акцент3 3 6" xfId="63"/>
    <cellStyle name="20% - Акцент3 3 6 2" xfId="1985"/>
    <cellStyle name="20% - Акцент3 3 7" xfId="64"/>
    <cellStyle name="20% - Акцент3 3 7 2" xfId="1986"/>
    <cellStyle name="20% - Акцент3 3 8" xfId="65"/>
    <cellStyle name="20% - Акцент3 3 8 2" xfId="1987"/>
    <cellStyle name="20% - Акцент3 3 9" xfId="66"/>
    <cellStyle name="20% - Акцент3 3 9 2" xfId="1988"/>
    <cellStyle name="20% - Акцент3 3_46EE.2011(v1.0)" xfId="1989"/>
    <cellStyle name="20% - Акцент3 4" xfId="1990"/>
    <cellStyle name="20% — акцент3 4" xfId="1991"/>
    <cellStyle name="20% - Акцент3 4 2" xfId="1992"/>
    <cellStyle name="20% - Акцент3 4 2 2" xfId="1993"/>
    <cellStyle name="20% - Акцент3 4 2 3" xfId="6962"/>
    <cellStyle name="20% - Акцент3 4 3" xfId="1994"/>
    <cellStyle name="20% - Акцент3 4 3 2" xfId="1995"/>
    <cellStyle name="20% - Акцент3 4 3 3" xfId="6963"/>
    <cellStyle name="20% - Акцент3 4 4" xfId="6077"/>
    <cellStyle name="20% - Акцент3 4 4 2" xfId="6964"/>
    <cellStyle name="20% - Акцент3 4_46EE.2011(v1.0)" xfId="1996"/>
    <cellStyle name="20% - Акцент3 5" xfId="1997"/>
    <cellStyle name="20% — акцент3 5" xfId="1998"/>
    <cellStyle name="20% - Акцент3 5 2" xfId="1999"/>
    <cellStyle name="20% - Акцент3 5 2 2" xfId="2000"/>
    <cellStyle name="20% - Акцент3 5 2 3" xfId="6965"/>
    <cellStyle name="20% - Акцент3 5 3" xfId="2001"/>
    <cellStyle name="20% - Акцент3 5 3 2" xfId="2002"/>
    <cellStyle name="20% - Акцент3 5 3 3" xfId="6966"/>
    <cellStyle name="20% - Акцент3 5 4" xfId="6078"/>
    <cellStyle name="20% - Акцент3 5 4 2" xfId="6967"/>
    <cellStyle name="20% - Акцент3 5_46EE.2011(v1.0)" xfId="2003"/>
    <cellStyle name="20% - Акцент3 6" xfId="2004"/>
    <cellStyle name="20% — акцент3 6" xfId="2005"/>
    <cellStyle name="20% - Акцент3 6 2" xfId="2006"/>
    <cellStyle name="20% - Акцент3 6 2 2" xfId="2007"/>
    <cellStyle name="20% - Акцент3 6 2 3" xfId="6968"/>
    <cellStyle name="20% - Акцент3 6 3" xfId="2008"/>
    <cellStyle name="20% - Акцент3 6 3 2" xfId="2009"/>
    <cellStyle name="20% - Акцент3 6 3 3" xfId="6969"/>
    <cellStyle name="20% - Акцент3 6 4" xfId="6079"/>
    <cellStyle name="20% - Акцент3 6 4 2" xfId="6970"/>
    <cellStyle name="20% - Акцент3 6_46EE.2011(v1.0)" xfId="2010"/>
    <cellStyle name="20% - Акцент3 7" xfId="2011"/>
    <cellStyle name="20% — акцент3 7" xfId="2012"/>
    <cellStyle name="20% - Акцент3 7 2" xfId="2013"/>
    <cellStyle name="20% - Акцент3 7 2 2" xfId="2014"/>
    <cellStyle name="20% - Акцент3 7 2 3" xfId="6971"/>
    <cellStyle name="20% - Акцент3 7 3" xfId="2015"/>
    <cellStyle name="20% - Акцент3 7 3 2" xfId="2016"/>
    <cellStyle name="20% - Акцент3 7 3 3" xfId="6972"/>
    <cellStyle name="20% - Акцент3 7 4" xfId="6080"/>
    <cellStyle name="20% - Акцент3 7 4 2" xfId="6973"/>
    <cellStyle name="20% - Акцент3 7_46EE.2011(v1.0)" xfId="2017"/>
    <cellStyle name="20% - Акцент3 8" xfId="2018"/>
    <cellStyle name="20% — акцент3 8" xfId="2019"/>
    <cellStyle name="20% - Акцент3 8 2" xfId="2020"/>
    <cellStyle name="20% - Акцент3 8 2 2" xfId="2021"/>
    <cellStyle name="20% - Акцент3 8 2 3" xfId="6974"/>
    <cellStyle name="20% - Акцент3 8 3" xfId="2022"/>
    <cellStyle name="20% - Акцент3 8 3 2" xfId="2023"/>
    <cellStyle name="20% - Акцент3 8 3 3" xfId="6975"/>
    <cellStyle name="20% - Акцент3 8 4" xfId="2024"/>
    <cellStyle name="20% - Акцент3 8 5" xfId="6976"/>
    <cellStyle name="20% - Акцент3 8_46EE.2011(v1.0)" xfId="2025"/>
    <cellStyle name="20% - Акцент3 9" xfId="2026"/>
    <cellStyle name="20% — акцент3 9" xfId="2027"/>
    <cellStyle name="20% - Акцент3 9 2" xfId="2028"/>
    <cellStyle name="20% - Акцент3 9 2 2" xfId="2029"/>
    <cellStyle name="20% - Акцент3 9 2 3" xfId="6977"/>
    <cellStyle name="20% - Акцент3 9 3" xfId="2030"/>
    <cellStyle name="20% - Акцент3 9 3 2" xfId="2031"/>
    <cellStyle name="20% - Акцент3 9 3 3" xfId="6978"/>
    <cellStyle name="20% - Акцент3 9 4" xfId="2032"/>
    <cellStyle name="20% - Акцент3 9 5" xfId="6979"/>
    <cellStyle name="20% - Акцент3 9_46EE.2011(v1.0)" xfId="2033"/>
    <cellStyle name="20% — акцент3_Расчет тарифа на тэ 2015 СЛФ" xfId="2034"/>
    <cellStyle name="20% — акцент4" xfId="67"/>
    <cellStyle name="20% - Акцент4 10" xfId="2036"/>
    <cellStyle name="20% — акцент4 10" xfId="2037"/>
    <cellStyle name="20% - Акцент4 10 2" xfId="2038"/>
    <cellStyle name="20% - Акцент4 10 3" xfId="6980"/>
    <cellStyle name="20% - Акцент4 11" xfId="2039"/>
    <cellStyle name="20% — акцент4 11" xfId="2040"/>
    <cellStyle name="20% - Акцент4 11 2" xfId="2041"/>
    <cellStyle name="20% - Акцент4 11 3" xfId="6981"/>
    <cellStyle name="20% - Акцент4 12" xfId="6982"/>
    <cellStyle name="20% — акцент4 12" xfId="2042"/>
    <cellStyle name="20% - Акцент4 12 2" xfId="6983"/>
    <cellStyle name="20% - Акцент4 12 3" xfId="6984"/>
    <cellStyle name="20% - Акцент4 12 4" xfId="6985"/>
    <cellStyle name="20% - Акцент4 13" xfId="6986"/>
    <cellStyle name="20% — акцент4 13" xfId="2043"/>
    <cellStyle name="20% - Акцент4 13 2" xfId="6987"/>
    <cellStyle name="20% - Акцент4 13 3" xfId="6988"/>
    <cellStyle name="20% - Акцент4 13 4" xfId="6989"/>
    <cellStyle name="20% - Акцент4 14" xfId="6990"/>
    <cellStyle name="20% — акцент4 14" xfId="2044"/>
    <cellStyle name="20% - Акцент4 14 2" xfId="6991"/>
    <cellStyle name="20% - Акцент4 14 3" xfId="6992"/>
    <cellStyle name="20% - Акцент4 15" xfId="6993"/>
    <cellStyle name="20% — акцент4 15" xfId="2045"/>
    <cellStyle name="20% - Акцент4 15 2" xfId="6994"/>
    <cellStyle name="20% - Акцент4 15 3" xfId="6995"/>
    <cellStyle name="20% - Акцент4 16" xfId="6996"/>
    <cellStyle name="20% — акцент4 16" xfId="2046"/>
    <cellStyle name="20% - Акцент4 16 2" xfId="6997"/>
    <cellStyle name="20% - Акцент4 16 3" xfId="6998"/>
    <cellStyle name="20% - Акцент4 17" xfId="6999"/>
    <cellStyle name="20% — акцент4 17" xfId="2047"/>
    <cellStyle name="20% - Акцент4 18" xfId="7000"/>
    <cellStyle name="20% — акцент4 18" xfId="2048"/>
    <cellStyle name="20% — акцент4 19" xfId="2049"/>
    <cellStyle name="20% - Акцент4 2" xfId="68"/>
    <cellStyle name="20% — акцент4 2" xfId="69"/>
    <cellStyle name="20% - Акцент4 2 1" xfId="7001"/>
    <cellStyle name="20% - Акцент4 2 10" xfId="70"/>
    <cellStyle name="20% - Акцент4 2 10 2" xfId="2052"/>
    <cellStyle name="20% - Акцент4 2 11" xfId="5810"/>
    <cellStyle name="20% - Акцент4 2 11 2" xfId="10822"/>
    <cellStyle name="20% - Акцент4 2 11 3" xfId="6082"/>
    <cellStyle name="20% - Акцент4 2 12" xfId="5918"/>
    <cellStyle name="20% - Акцент4 2 12 2" xfId="10823"/>
    <cellStyle name="20% - Акцент4 2 13" xfId="5969"/>
    <cellStyle name="20% - Акцент4 2 14" xfId="7002"/>
    <cellStyle name="20% - Акцент4 2 15" xfId="7003"/>
    <cellStyle name="20% - Акцент4 2 16" xfId="7004"/>
    <cellStyle name="20% - Акцент4 2 16 2" xfId="10824"/>
    <cellStyle name="20% - Акцент4 2 17" xfId="10825"/>
    <cellStyle name="20% - Акцент4 2 18" xfId="10826"/>
    <cellStyle name="20% - Акцент4 2 19" xfId="10827"/>
    <cellStyle name="20% - Акцент4 2 2" xfId="71"/>
    <cellStyle name="20% — акцент4 2 2" xfId="2051"/>
    <cellStyle name="20% - Акцент4 2 2 10" xfId="11232"/>
    <cellStyle name="20% - Акцент4 2 2 2" xfId="2054"/>
    <cellStyle name="20% - Акцент4 2 2 2 2" xfId="7005"/>
    <cellStyle name="20% - Акцент4 2 2 2 3" xfId="6083"/>
    <cellStyle name="20% - Акцент4 2 2 3" xfId="2053"/>
    <cellStyle name="20% - Акцент4 2 2 4" xfId="11181"/>
    <cellStyle name="20% - Акцент4 2 2 5" xfId="12188"/>
    <cellStyle name="20% - Акцент4 2 2 6" xfId="11434"/>
    <cellStyle name="20% - Акцент4 2 2 7" xfId="11500"/>
    <cellStyle name="20% - Акцент4 2 2 8" xfId="11778"/>
    <cellStyle name="20% - Акцент4 2 2 9" xfId="11705"/>
    <cellStyle name="20% - Акцент4 2 20" xfId="6081"/>
    <cellStyle name="20% - Акцент4 2 21" xfId="2050"/>
    <cellStyle name="20% - Акцент4 2 22" xfId="11178"/>
    <cellStyle name="20% - Акцент4 2 23" xfId="12124"/>
    <cellStyle name="20% - Акцент4 2 24" xfId="11686"/>
    <cellStyle name="20% - Акцент4 2 25" xfId="11915"/>
    <cellStyle name="20% - Акцент4 2 26" xfId="11871"/>
    <cellStyle name="20% - Акцент4 2 27" xfId="11810"/>
    <cellStyle name="20% - Акцент4 2 28" xfId="11431"/>
    <cellStyle name="20% - Акцент4 2 3" xfId="72"/>
    <cellStyle name="20% — акцент4 2 3" xfId="11179"/>
    <cellStyle name="20% - Акцент4 2 3 10" xfId="11416"/>
    <cellStyle name="20% - Акцент4 2 3 2" xfId="2056"/>
    <cellStyle name="20% - Акцент4 2 3 3" xfId="7006"/>
    <cellStyle name="20% - Акцент4 2 3 4" xfId="2055"/>
    <cellStyle name="20% - Акцент4 2 3 5" xfId="12122"/>
    <cellStyle name="20% - Акцент4 2 3 6" xfId="11097"/>
    <cellStyle name="20% - Акцент4 2 3 7" xfId="12157"/>
    <cellStyle name="20% - Акцент4 2 3 8" xfId="11927"/>
    <cellStyle name="20% - Акцент4 2 3 9" xfId="11525"/>
    <cellStyle name="20% - Акцент4 2 4" xfId="73"/>
    <cellStyle name="20% — акцент4 2 4" xfId="12123"/>
    <cellStyle name="20% - Акцент4 2 4 2" xfId="7007"/>
    <cellStyle name="20% - Акцент4 2 4 3" xfId="2057"/>
    <cellStyle name="20% - Акцент4 2 4 4" xfId="11098"/>
    <cellStyle name="20% - Акцент4 2 4 5" xfId="11041"/>
    <cellStyle name="20% - Акцент4 2 4 6" xfId="11256"/>
    <cellStyle name="20% - Акцент4 2 4 7" xfId="11662"/>
    <cellStyle name="20% - Акцент4 2 4 8" xfId="12043"/>
    <cellStyle name="20% - Акцент4 2 5" xfId="74"/>
    <cellStyle name="20% — акцент4 2 5" xfId="11096"/>
    <cellStyle name="20% - Акцент4 2 5 2" xfId="7008"/>
    <cellStyle name="20% - Акцент4 2 5 3" xfId="2058"/>
    <cellStyle name="20% - Акцент4 2 5 4" xfId="11738"/>
    <cellStyle name="20% - Акцент4 2 5 5" xfId="11062"/>
    <cellStyle name="20% - Акцент4 2 5 6" xfId="11237"/>
    <cellStyle name="20% - Акцент4 2 5 7" xfId="11935"/>
    <cellStyle name="20% - Акцент4 2 6" xfId="75"/>
    <cellStyle name="20% — акцент4 2 6" xfId="12158"/>
    <cellStyle name="20% - Акцент4 2 6 2" xfId="2059"/>
    <cellStyle name="20% - Акцент4 2 6 3" xfId="11679"/>
    <cellStyle name="20% - Акцент4 2 6 4" xfId="12029"/>
    <cellStyle name="20% - Акцент4 2 6 5" xfId="11708"/>
    <cellStyle name="20% - Акцент4 2 7" xfId="76"/>
    <cellStyle name="20% — акцент4 2 7" xfId="12203"/>
    <cellStyle name="20% - Акцент4 2 7 2" xfId="2060"/>
    <cellStyle name="20% - Акцент4 2 7 3" xfId="11637"/>
    <cellStyle name="20% - Акцент4 2 7 4" xfId="11678"/>
    <cellStyle name="20% - Акцент4 2 8" xfId="77"/>
    <cellStyle name="20% — акцент4 2 8" xfId="11262"/>
    <cellStyle name="20% - Акцент4 2 8 2" xfId="2061"/>
    <cellStyle name="20% - Акцент4 2 8 3" xfId="11358"/>
    <cellStyle name="20% - Акцент4 2 9" xfId="78"/>
    <cellStyle name="20% — акцент4 2 9" xfId="11359"/>
    <cellStyle name="20% - Акцент4 2 9 2" xfId="2062"/>
    <cellStyle name="20% - Акцент4 2_46EE.2011(v1.0)" xfId="2063"/>
    <cellStyle name="20% — акцент4 20" xfId="2064"/>
    <cellStyle name="20% — акцент4 21" xfId="2065"/>
    <cellStyle name="20% — акцент4 22" xfId="2035"/>
    <cellStyle name="20% — акцент4 23" xfId="11176"/>
    <cellStyle name="20% — акцент4 24" xfId="11602"/>
    <cellStyle name="20% — акцент4 25" xfId="11094"/>
    <cellStyle name="20% — акцент4 26" xfId="11658"/>
    <cellStyle name="20% — акцент4 27" xfId="11061"/>
    <cellStyle name="20% — акцент4 28" xfId="12231"/>
    <cellStyle name="20% — акцент4 29" xfId="11905"/>
    <cellStyle name="20% - Акцент4 3" xfId="79"/>
    <cellStyle name="20% — акцент4 3" xfId="2067"/>
    <cellStyle name="20% - Акцент4 3 10" xfId="80"/>
    <cellStyle name="20% - Акцент4 3 10 2" xfId="2068"/>
    <cellStyle name="20% - Акцент4 3 11" xfId="2069"/>
    <cellStyle name="20% - Акцент4 3 12" xfId="5811"/>
    <cellStyle name="20% - Акцент4 3 13" xfId="5917"/>
    <cellStyle name="20% - Акцент4 3 14" xfId="5968"/>
    <cellStyle name="20% - Акцент4 3 15" xfId="6084"/>
    <cellStyle name="20% - Акцент4 3 16" xfId="2066"/>
    <cellStyle name="20% - Акцент4 3 17" xfId="11186"/>
    <cellStyle name="20% - Акцент4 3 18" xfId="12120"/>
    <cellStyle name="20% - Акцент4 3 19" xfId="11875"/>
    <cellStyle name="20% - Акцент4 3 2" xfId="81"/>
    <cellStyle name="20% - Акцент4 3 2 2" xfId="2071"/>
    <cellStyle name="20% - Акцент4 3 2 3" xfId="7009"/>
    <cellStyle name="20% - Акцент4 3 2 4" xfId="2070"/>
    <cellStyle name="20% - Акцент4 3 20" xfId="11291"/>
    <cellStyle name="20% - Акцент4 3 21" xfId="11560"/>
    <cellStyle name="20% - Акцент4 3 22" xfId="11838"/>
    <cellStyle name="20% - Акцент4 3 23" xfId="12085"/>
    <cellStyle name="20% - Акцент4 3 3" xfId="82"/>
    <cellStyle name="20% - Акцент4 3 3 2" xfId="2073"/>
    <cellStyle name="20% - Акцент4 3 3 3" xfId="7010"/>
    <cellStyle name="20% - Акцент4 3 3 4" xfId="2072"/>
    <cellStyle name="20% - Акцент4 3 4" xfId="83"/>
    <cellStyle name="20% - Акцент4 3 4 2" xfId="7011"/>
    <cellStyle name="20% - Акцент4 3 4 2 2" xfId="7012"/>
    <cellStyle name="20% - Акцент4 3 4 3" xfId="2074"/>
    <cellStyle name="20% - Акцент4 3 5" xfId="84"/>
    <cellStyle name="20% - Акцент4 3 5 2" xfId="2075"/>
    <cellStyle name="20% - Акцент4 3 6" xfId="85"/>
    <cellStyle name="20% - Акцент4 3 6 2" xfId="2076"/>
    <cellStyle name="20% - Акцент4 3 7" xfId="86"/>
    <cellStyle name="20% - Акцент4 3 7 2" xfId="2077"/>
    <cellStyle name="20% - Акцент4 3 8" xfId="87"/>
    <cellStyle name="20% - Акцент4 3 8 2" xfId="2078"/>
    <cellStyle name="20% - Акцент4 3 9" xfId="88"/>
    <cellStyle name="20% - Акцент4 3 9 2" xfId="2079"/>
    <cellStyle name="20% - Акцент4 3_46EE.2011(v1.0)" xfId="2080"/>
    <cellStyle name="20% - Акцент4 4" xfId="2081"/>
    <cellStyle name="20% — акцент4 4" xfId="2082"/>
    <cellStyle name="20% - Акцент4 4 2" xfId="2083"/>
    <cellStyle name="20% - Акцент4 4 2 2" xfId="2084"/>
    <cellStyle name="20% - Акцент4 4 2 3" xfId="7013"/>
    <cellStyle name="20% - Акцент4 4 3" xfId="2085"/>
    <cellStyle name="20% - Акцент4 4 3 2" xfId="2086"/>
    <cellStyle name="20% - Акцент4 4 3 3" xfId="7014"/>
    <cellStyle name="20% - Акцент4 4 4" xfId="6085"/>
    <cellStyle name="20% - Акцент4 4 4 2" xfId="7015"/>
    <cellStyle name="20% - Акцент4 4_46EE.2011(v1.0)" xfId="2087"/>
    <cellStyle name="20% - Акцент4 5" xfId="2088"/>
    <cellStyle name="20% — акцент4 5" xfId="2089"/>
    <cellStyle name="20% - Акцент4 5 2" xfId="2090"/>
    <cellStyle name="20% - Акцент4 5 2 2" xfId="2091"/>
    <cellStyle name="20% - Акцент4 5 2 3" xfId="7016"/>
    <cellStyle name="20% - Акцент4 5 3" xfId="2092"/>
    <cellStyle name="20% - Акцент4 5 3 2" xfId="2093"/>
    <cellStyle name="20% - Акцент4 5 3 3" xfId="7017"/>
    <cellStyle name="20% - Акцент4 5 4" xfId="6086"/>
    <cellStyle name="20% - Акцент4 5 4 2" xfId="7018"/>
    <cellStyle name="20% - Акцент4 5_46EE.2011(v1.0)" xfId="2094"/>
    <cellStyle name="20% - Акцент4 6" xfId="2095"/>
    <cellStyle name="20% — акцент4 6" xfId="2096"/>
    <cellStyle name="20% - Акцент4 6 2" xfId="2097"/>
    <cellStyle name="20% - Акцент4 6 2 2" xfId="2098"/>
    <cellStyle name="20% - Акцент4 6 2 3" xfId="7019"/>
    <cellStyle name="20% - Акцент4 6 3" xfId="2099"/>
    <cellStyle name="20% - Акцент4 6 3 2" xfId="2100"/>
    <cellStyle name="20% - Акцент4 6 3 3" xfId="7020"/>
    <cellStyle name="20% - Акцент4 6 4" xfId="6087"/>
    <cellStyle name="20% - Акцент4 6 4 2" xfId="7021"/>
    <cellStyle name="20% - Акцент4 6_46EE.2011(v1.0)" xfId="2101"/>
    <cellStyle name="20% - Акцент4 7" xfId="2102"/>
    <cellStyle name="20% — акцент4 7" xfId="2103"/>
    <cellStyle name="20% - Акцент4 7 2" xfId="2104"/>
    <cellStyle name="20% - Акцент4 7 2 2" xfId="2105"/>
    <cellStyle name="20% - Акцент4 7 2 3" xfId="7022"/>
    <cellStyle name="20% - Акцент4 7 3" xfId="2106"/>
    <cellStyle name="20% - Акцент4 7 3 2" xfId="2107"/>
    <cellStyle name="20% - Акцент4 7 3 3" xfId="7023"/>
    <cellStyle name="20% - Акцент4 7 4" xfId="6088"/>
    <cellStyle name="20% - Акцент4 7 4 2" xfId="7024"/>
    <cellStyle name="20% - Акцент4 7_46EE.2011(v1.0)" xfId="2108"/>
    <cellStyle name="20% - Акцент4 8" xfId="2109"/>
    <cellStyle name="20% — акцент4 8" xfId="2110"/>
    <cellStyle name="20% - Акцент4 8 2" xfId="2111"/>
    <cellStyle name="20% - Акцент4 8 2 2" xfId="2112"/>
    <cellStyle name="20% - Акцент4 8 2 3" xfId="7025"/>
    <cellStyle name="20% - Акцент4 8 3" xfId="2113"/>
    <cellStyle name="20% - Акцент4 8 3 2" xfId="2114"/>
    <cellStyle name="20% - Акцент4 8 3 3" xfId="7026"/>
    <cellStyle name="20% - Акцент4 8 4" xfId="2115"/>
    <cellStyle name="20% - Акцент4 8 5" xfId="7027"/>
    <cellStyle name="20% - Акцент4 8_46EE.2011(v1.0)" xfId="2116"/>
    <cellStyle name="20% - Акцент4 9" xfId="2117"/>
    <cellStyle name="20% — акцент4 9" xfId="2118"/>
    <cellStyle name="20% - Акцент4 9 2" xfId="2119"/>
    <cellStyle name="20% - Акцент4 9 2 2" xfId="2120"/>
    <cellStyle name="20% - Акцент4 9 2 3" xfId="7028"/>
    <cellStyle name="20% - Акцент4 9 3" xfId="2121"/>
    <cellStyle name="20% - Акцент4 9 3 2" xfId="2122"/>
    <cellStyle name="20% - Акцент4 9 3 3" xfId="7029"/>
    <cellStyle name="20% - Акцент4 9 4" xfId="2123"/>
    <cellStyle name="20% - Акцент4 9 5" xfId="7030"/>
    <cellStyle name="20% - Акцент4 9_46EE.2011(v1.0)" xfId="2124"/>
    <cellStyle name="20% — акцент4_Расчет тарифа на тэ 2015 СЛФ" xfId="2125"/>
    <cellStyle name="20% — акцент5" xfId="89"/>
    <cellStyle name="20% - Акцент5 10" xfId="2127"/>
    <cellStyle name="20% — акцент5 10" xfId="2128"/>
    <cellStyle name="20% - Акцент5 10 2" xfId="2129"/>
    <cellStyle name="20% - Акцент5 10 3" xfId="7031"/>
    <cellStyle name="20% - Акцент5 11" xfId="2130"/>
    <cellStyle name="20% — акцент5 11" xfId="2131"/>
    <cellStyle name="20% - Акцент5 11 2" xfId="2132"/>
    <cellStyle name="20% - Акцент5 11 3" xfId="7032"/>
    <cellStyle name="20% - Акцент5 12" xfId="7033"/>
    <cellStyle name="20% — акцент5 12" xfId="2133"/>
    <cellStyle name="20% - Акцент5 12 2" xfId="7034"/>
    <cellStyle name="20% - Акцент5 12 3" xfId="7035"/>
    <cellStyle name="20% - Акцент5 12 4" xfId="7036"/>
    <cellStyle name="20% - Акцент5 13" xfId="7037"/>
    <cellStyle name="20% — акцент5 13" xfId="2134"/>
    <cellStyle name="20% - Акцент5 13 2" xfId="7038"/>
    <cellStyle name="20% - Акцент5 13 3" xfId="7039"/>
    <cellStyle name="20% - Акцент5 13 4" xfId="7040"/>
    <cellStyle name="20% - Акцент5 14" xfId="7041"/>
    <cellStyle name="20% — акцент5 14" xfId="2135"/>
    <cellStyle name="20% - Акцент5 14 2" xfId="7042"/>
    <cellStyle name="20% - Акцент5 14 3" xfId="7043"/>
    <cellStyle name="20% - Акцент5 15" xfId="7044"/>
    <cellStyle name="20% — акцент5 15" xfId="2136"/>
    <cellStyle name="20% - Акцент5 15 2" xfId="7045"/>
    <cellStyle name="20% - Акцент5 15 3" xfId="7046"/>
    <cellStyle name="20% - Акцент5 16" xfId="7047"/>
    <cellStyle name="20% — акцент5 16" xfId="2137"/>
    <cellStyle name="20% - Акцент5 16 2" xfId="7048"/>
    <cellStyle name="20% - Акцент5 16 3" xfId="7049"/>
    <cellStyle name="20% - Акцент5 17" xfId="7050"/>
    <cellStyle name="20% — акцент5 17" xfId="2138"/>
    <cellStyle name="20% - Акцент5 18" xfId="7051"/>
    <cellStyle name="20% — акцент5 18" xfId="2139"/>
    <cellStyle name="20% — акцент5 19" xfId="2140"/>
    <cellStyle name="20% - Акцент5 2" xfId="90"/>
    <cellStyle name="20% — акцент5 2" xfId="91"/>
    <cellStyle name="20% - Акцент5 2 1" xfId="7052"/>
    <cellStyle name="20% - Акцент5 2 10" xfId="92"/>
    <cellStyle name="20% - Акцент5 2 10 2" xfId="2143"/>
    <cellStyle name="20% - Акцент5 2 11" xfId="5812"/>
    <cellStyle name="20% - Акцент5 2 11 2" xfId="10828"/>
    <cellStyle name="20% - Акцент5 2 11 3" xfId="6090"/>
    <cellStyle name="20% - Акцент5 2 12" xfId="5916"/>
    <cellStyle name="20% - Акцент5 2 12 2" xfId="10829"/>
    <cellStyle name="20% - Акцент5 2 13" xfId="5967"/>
    <cellStyle name="20% - Акцент5 2 14" xfId="7053"/>
    <cellStyle name="20% - Акцент5 2 15" xfId="7054"/>
    <cellStyle name="20% - Акцент5 2 16" xfId="7055"/>
    <cellStyle name="20% - Акцент5 2 16 2" xfId="10830"/>
    <cellStyle name="20% - Акцент5 2 17" xfId="10831"/>
    <cellStyle name="20% - Акцент5 2 18" xfId="10832"/>
    <cellStyle name="20% - Акцент5 2 19" xfId="10833"/>
    <cellStyle name="20% - Акцент5 2 2" xfId="93"/>
    <cellStyle name="20% — акцент5 2 2" xfId="2142"/>
    <cellStyle name="20% - Акцент5 2 2 10" xfId="12208"/>
    <cellStyle name="20% - Акцент5 2 2 2" xfId="2145"/>
    <cellStyle name="20% - Акцент5 2 2 2 2" xfId="7056"/>
    <cellStyle name="20% - Акцент5 2 2 2 3" xfId="6091"/>
    <cellStyle name="20% - Акцент5 2 2 3" xfId="2144"/>
    <cellStyle name="20% - Акцент5 2 2 4" xfId="11195"/>
    <cellStyle name="20% - Акцент5 2 2 5" xfId="11735"/>
    <cellStyle name="20% - Акцент5 2 2 6" xfId="11755"/>
    <cellStyle name="20% - Акцент5 2 2 7" xfId="12154"/>
    <cellStyle name="20% - Акцент5 2 2 8" xfId="11064"/>
    <cellStyle name="20% - Акцент5 2 2 9" xfId="11932"/>
    <cellStyle name="20% - Акцент5 2 20" xfId="6089"/>
    <cellStyle name="20% - Акцент5 2 21" xfId="2141"/>
    <cellStyle name="20% - Акцент5 2 22" xfId="11193"/>
    <cellStyle name="20% - Акцент5 2 23" xfId="12118"/>
    <cellStyle name="20% - Акцент5 2 24" xfId="11753"/>
    <cellStyle name="20% - Акцент5 2 25" xfId="12155"/>
    <cellStyle name="20% - Акцент5 2 26" xfId="11420"/>
    <cellStyle name="20% - Акцент5 2 27" xfId="12233"/>
    <cellStyle name="20% - Акцент5 2 28" xfId="11912"/>
    <cellStyle name="20% - Акцент5 2 3" xfId="94"/>
    <cellStyle name="20% — акцент5 2 3" xfId="11194"/>
    <cellStyle name="20% - Акцент5 2 3 10" xfId="11889"/>
    <cellStyle name="20% - Акцент5 2 3 2" xfId="2147"/>
    <cellStyle name="20% - Акцент5 2 3 3" xfId="7057"/>
    <cellStyle name="20% - Акцент5 2 3 4" xfId="2146"/>
    <cellStyle name="20% - Акцент5 2 3 5" xfId="12116"/>
    <cellStyle name="20% - Акцент5 2 3 6" xfId="11099"/>
    <cellStyle name="20% - Акцент5 2 3 7" xfId="11657"/>
    <cellStyle name="20% - Акцент5 2 3 8" xfId="11065"/>
    <cellStyle name="20% - Акцент5 2 3 9" xfId="11704"/>
    <cellStyle name="20% - Акцент5 2 4" xfId="95"/>
    <cellStyle name="20% — акцент5 2 4" xfId="12117"/>
    <cellStyle name="20% - Акцент5 2 4 2" xfId="7058"/>
    <cellStyle name="20% - Акцент5 2 4 3" xfId="2148"/>
    <cellStyle name="20% - Акцент5 2 4 4" xfId="11435"/>
    <cellStyle name="20% - Акцент5 2 4 5" xfId="12025"/>
    <cellStyle name="20% - Акцент5 2 4 6" xfId="11163"/>
    <cellStyle name="20% - Акцент5 2 4 7" xfId="12181"/>
    <cellStyle name="20% - Акцент5 2 4 8" xfId="12205"/>
    <cellStyle name="20% - Акцент5 2 5" xfId="96"/>
    <cellStyle name="20% — акцент5 2 5" xfId="11754"/>
    <cellStyle name="20% - Акцент5 2 5 2" xfId="7059"/>
    <cellStyle name="20% - Акцент5 2 5 3" xfId="2149"/>
    <cellStyle name="20% - Акцент5 2 5 4" xfId="12024"/>
    <cellStyle name="20% - Акцент5 2 5 5" xfId="11779"/>
    <cellStyle name="20% - Акцент5 2 5 6" xfId="11908"/>
    <cellStyle name="20% - Акцент5 2 5 7" xfId="11357"/>
    <cellStyle name="20% - Акцент5 2 6" xfId="97"/>
    <cellStyle name="20% — акцент5 2 6" xfId="11703"/>
    <cellStyle name="20% - Акцент5 2 6 2" xfId="2150"/>
    <cellStyle name="20% - Акцент5 2 6 3" xfId="11694"/>
    <cellStyle name="20% - Акцент5 2 6 4" xfId="11400"/>
    <cellStyle name="20% - Акцент5 2 6 5" xfId="11711"/>
    <cellStyle name="20% - Акцент5 2 7" xfId="98"/>
    <cellStyle name="20% — акцент5 2 7" xfId="11063"/>
    <cellStyle name="20% - Акцент5 2 7 2" xfId="2151"/>
    <cellStyle name="20% - Акцент5 2 7 3" xfId="11563"/>
    <cellStyle name="20% - Акцент5 2 7 4" xfId="12152"/>
    <cellStyle name="20% - Акцент5 2 8" xfId="99"/>
    <cellStyle name="20% — акцент5 2 8" xfId="12166"/>
    <cellStyle name="20% - Акцент5 2 8 2" xfId="2152"/>
    <cellStyle name="20% - Акцент5 2 8 3" xfId="11890"/>
    <cellStyle name="20% - Акцент5 2 9" xfId="100"/>
    <cellStyle name="20% — акцент5 2 9" xfId="11499"/>
    <cellStyle name="20% - Акцент5 2 9 2" xfId="2153"/>
    <cellStyle name="20% - Акцент5 2_46EE.2011(v1.0)" xfId="2154"/>
    <cellStyle name="20% — акцент5 20" xfId="2155"/>
    <cellStyle name="20% — акцент5 21" xfId="2156"/>
    <cellStyle name="20% — акцент5 22" xfId="2126"/>
    <cellStyle name="20% — акцент5 23" xfId="11190"/>
    <cellStyle name="20% — акцент5 24" xfId="12119"/>
    <cellStyle name="20% — акцент5 25" xfId="11687"/>
    <cellStyle name="20% — акцент5 26" xfId="12156"/>
    <cellStyle name="20% — акцент5 27" xfId="11419"/>
    <cellStyle name="20% — акцент5 28" xfId="11792"/>
    <cellStyle name="20% — акцент5 29" xfId="12224"/>
    <cellStyle name="20% - Акцент5 3" xfId="101"/>
    <cellStyle name="20% — акцент5 3" xfId="2158"/>
    <cellStyle name="20% - Акцент5 3 10" xfId="102"/>
    <cellStyle name="20% - Акцент5 3 10 2" xfId="2159"/>
    <cellStyle name="20% - Акцент5 3 11" xfId="2160"/>
    <cellStyle name="20% - Акцент5 3 12" xfId="5813"/>
    <cellStyle name="20% - Акцент5 3 13" xfId="5860"/>
    <cellStyle name="20% - Акцент5 3 14" xfId="5966"/>
    <cellStyle name="20% - Акцент5 3 15" xfId="6092"/>
    <cellStyle name="20% - Акцент5 3 16" xfId="2157"/>
    <cellStyle name="20% - Акцент5 3 17" xfId="11196"/>
    <cellStyle name="20% - Акцент5 3 18" xfId="12114"/>
    <cellStyle name="20% - Акцент5 3 19" xfId="11100"/>
    <cellStyle name="20% - Акцент5 3 2" xfId="103"/>
    <cellStyle name="20% - Акцент5 3 2 2" xfId="2162"/>
    <cellStyle name="20% - Акцент5 3 2 3" xfId="7060"/>
    <cellStyle name="20% - Акцент5 3 2 4" xfId="2161"/>
    <cellStyle name="20% - Акцент5 3 20" xfId="11914"/>
    <cellStyle name="20% - Акцент5 3 21" xfId="11066"/>
    <cellStyle name="20% - Акцент5 3 22" xfId="11113"/>
    <cellStyle name="20% - Акцент5 3 23" xfId="11842"/>
    <cellStyle name="20% - Акцент5 3 3" xfId="104"/>
    <cellStyle name="20% - Акцент5 3 3 2" xfId="2164"/>
    <cellStyle name="20% - Акцент5 3 3 3" xfId="7061"/>
    <cellStyle name="20% - Акцент5 3 3 4" xfId="2163"/>
    <cellStyle name="20% - Акцент5 3 4" xfId="105"/>
    <cellStyle name="20% - Акцент5 3 4 2" xfId="7062"/>
    <cellStyle name="20% - Акцент5 3 4 2 2" xfId="7063"/>
    <cellStyle name="20% - Акцент5 3 4 3" xfId="2165"/>
    <cellStyle name="20% - Акцент5 3 5" xfId="106"/>
    <cellStyle name="20% - Акцент5 3 5 2" xfId="2166"/>
    <cellStyle name="20% - Акцент5 3 6" xfId="107"/>
    <cellStyle name="20% - Акцент5 3 6 2" xfId="2167"/>
    <cellStyle name="20% - Акцент5 3 7" xfId="108"/>
    <cellStyle name="20% - Акцент5 3 7 2" xfId="2168"/>
    <cellStyle name="20% - Акцент5 3 8" xfId="109"/>
    <cellStyle name="20% - Акцент5 3 8 2" xfId="2169"/>
    <cellStyle name="20% - Акцент5 3 9" xfId="110"/>
    <cellStyle name="20% - Акцент5 3 9 2" xfId="2170"/>
    <cellStyle name="20% - Акцент5 3_46EE.2011(v1.0)" xfId="2171"/>
    <cellStyle name="20% - Акцент5 4" xfId="2172"/>
    <cellStyle name="20% — акцент5 4" xfId="2173"/>
    <cellStyle name="20% - Акцент5 4 2" xfId="2174"/>
    <cellStyle name="20% - Акцент5 4 2 2" xfId="2175"/>
    <cellStyle name="20% - Акцент5 4 2 3" xfId="7064"/>
    <cellStyle name="20% - Акцент5 4 3" xfId="2176"/>
    <cellStyle name="20% - Акцент5 4 3 2" xfId="2177"/>
    <cellStyle name="20% - Акцент5 4 3 3" xfId="7065"/>
    <cellStyle name="20% - Акцент5 4 4" xfId="6093"/>
    <cellStyle name="20% - Акцент5 4 4 2" xfId="7066"/>
    <cellStyle name="20% - Акцент5 4_46EE.2011(v1.0)" xfId="2178"/>
    <cellStyle name="20% - Акцент5 5" xfId="2179"/>
    <cellStyle name="20% — акцент5 5" xfId="2180"/>
    <cellStyle name="20% - Акцент5 5 2" xfId="2181"/>
    <cellStyle name="20% - Акцент5 5 2 2" xfId="2182"/>
    <cellStyle name="20% - Акцент5 5 2 3" xfId="7067"/>
    <cellStyle name="20% - Акцент5 5 3" xfId="2183"/>
    <cellStyle name="20% - Акцент5 5 3 2" xfId="2184"/>
    <cellStyle name="20% - Акцент5 5 3 3" xfId="7068"/>
    <cellStyle name="20% - Акцент5 5 4" xfId="6094"/>
    <cellStyle name="20% - Акцент5 5 4 2" xfId="7069"/>
    <cellStyle name="20% - Акцент5 5_46EE.2011(v1.0)" xfId="2185"/>
    <cellStyle name="20% - Акцент5 6" xfId="2186"/>
    <cellStyle name="20% — акцент5 6" xfId="2187"/>
    <cellStyle name="20% - Акцент5 6 2" xfId="2188"/>
    <cellStyle name="20% - Акцент5 6 2 2" xfId="2189"/>
    <cellStyle name="20% - Акцент5 6 2 3" xfId="7070"/>
    <cellStyle name="20% - Акцент5 6 3" xfId="2190"/>
    <cellStyle name="20% - Акцент5 6 3 2" xfId="2191"/>
    <cellStyle name="20% - Акцент5 6 3 3" xfId="7071"/>
    <cellStyle name="20% - Акцент5 6 4" xfId="6095"/>
    <cellStyle name="20% - Акцент5 6 4 2" xfId="7072"/>
    <cellStyle name="20% - Акцент5 6_46EE.2011(v1.0)" xfId="2192"/>
    <cellStyle name="20% - Акцент5 7" xfId="2193"/>
    <cellStyle name="20% — акцент5 7" xfId="2194"/>
    <cellStyle name="20% - Акцент5 7 2" xfId="2195"/>
    <cellStyle name="20% - Акцент5 7 2 2" xfId="2196"/>
    <cellStyle name="20% - Акцент5 7 2 3" xfId="7073"/>
    <cellStyle name="20% - Акцент5 7 3" xfId="2197"/>
    <cellStyle name="20% - Акцент5 7 3 2" xfId="2198"/>
    <cellStyle name="20% - Акцент5 7 3 3" xfId="7074"/>
    <cellStyle name="20% - Акцент5 7 4" xfId="6096"/>
    <cellStyle name="20% - Акцент5 7 4 2" xfId="7075"/>
    <cellStyle name="20% - Акцент5 7_46EE.2011(v1.0)" xfId="2199"/>
    <cellStyle name="20% - Акцент5 8" xfId="2200"/>
    <cellStyle name="20% — акцент5 8" xfId="2201"/>
    <cellStyle name="20% - Акцент5 8 2" xfId="2202"/>
    <cellStyle name="20% - Акцент5 8 2 2" xfId="2203"/>
    <cellStyle name="20% - Акцент5 8 2 3" xfId="7076"/>
    <cellStyle name="20% - Акцент5 8 3" xfId="2204"/>
    <cellStyle name="20% - Акцент5 8 3 2" xfId="2205"/>
    <cellStyle name="20% - Акцент5 8 3 3" xfId="7077"/>
    <cellStyle name="20% - Акцент5 8 4" xfId="2206"/>
    <cellStyle name="20% - Акцент5 8 5" xfId="7078"/>
    <cellStyle name="20% - Акцент5 8_46EE.2011(v1.0)" xfId="2207"/>
    <cellStyle name="20% - Акцент5 9" xfId="2208"/>
    <cellStyle name="20% — акцент5 9" xfId="2209"/>
    <cellStyle name="20% - Акцент5 9 2" xfId="2210"/>
    <cellStyle name="20% - Акцент5 9 2 2" xfId="2211"/>
    <cellStyle name="20% - Акцент5 9 2 3" xfId="7079"/>
    <cellStyle name="20% - Акцент5 9 3" xfId="2212"/>
    <cellStyle name="20% - Акцент5 9 3 2" xfId="2213"/>
    <cellStyle name="20% - Акцент5 9 3 3" xfId="7080"/>
    <cellStyle name="20% - Акцент5 9 4" xfId="2214"/>
    <cellStyle name="20% - Акцент5 9 5" xfId="7081"/>
    <cellStyle name="20% - Акцент5 9_46EE.2011(v1.0)" xfId="2215"/>
    <cellStyle name="20% — акцент5_Расчет тарифа на тэ 2015 СЛФ" xfId="2216"/>
    <cellStyle name="20% — акцент6" xfId="111"/>
    <cellStyle name="20% - Акцент6 10" xfId="2218"/>
    <cellStyle name="20% — акцент6 10" xfId="2219"/>
    <cellStyle name="20% - Акцент6 10 2" xfId="2220"/>
    <cellStyle name="20% - Акцент6 10 3" xfId="7082"/>
    <cellStyle name="20% - Акцент6 11" xfId="2221"/>
    <cellStyle name="20% — акцент6 11" xfId="2222"/>
    <cellStyle name="20% - Акцент6 11 2" xfId="2223"/>
    <cellStyle name="20% - Акцент6 11 3" xfId="7083"/>
    <cellStyle name="20% - Акцент6 12" xfId="7084"/>
    <cellStyle name="20% — акцент6 12" xfId="2224"/>
    <cellStyle name="20% - Акцент6 12 2" xfId="7085"/>
    <cellStyle name="20% - Акцент6 12 3" xfId="7086"/>
    <cellStyle name="20% - Акцент6 12 4" xfId="7087"/>
    <cellStyle name="20% - Акцент6 13" xfId="7088"/>
    <cellStyle name="20% — акцент6 13" xfId="2225"/>
    <cellStyle name="20% - Акцент6 13 2" xfId="7089"/>
    <cellStyle name="20% - Акцент6 13 3" xfId="7090"/>
    <cellStyle name="20% - Акцент6 13 4" xfId="7091"/>
    <cellStyle name="20% - Акцент6 14" xfId="7092"/>
    <cellStyle name="20% — акцент6 14" xfId="2226"/>
    <cellStyle name="20% - Акцент6 14 2" xfId="7093"/>
    <cellStyle name="20% - Акцент6 14 3" xfId="7094"/>
    <cellStyle name="20% - Акцент6 15" xfId="7095"/>
    <cellStyle name="20% — акцент6 15" xfId="2227"/>
    <cellStyle name="20% - Акцент6 15 2" xfId="7096"/>
    <cellStyle name="20% - Акцент6 15 3" xfId="7097"/>
    <cellStyle name="20% - Акцент6 16" xfId="7098"/>
    <cellStyle name="20% — акцент6 16" xfId="2228"/>
    <cellStyle name="20% - Акцент6 16 2" xfId="7099"/>
    <cellStyle name="20% - Акцент6 16 3" xfId="7100"/>
    <cellStyle name="20% - Акцент6 17" xfId="7101"/>
    <cellStyle name="20% — акцент6 17" xfId="2229"/>
    <cellStyle name="20% - Акцент6 18" xfId="7102"/>
    <cellStyle name="20% — акцент6 18" xfId="2230"/>
    <cellStyle name="20% — акцент6 19" xfId="2231"/>
    <cellStyle name="20% - Акцент6 2" xfId="112"/>
    <cellStyle name="20% — акцент6 2" xfId="113"/>
    <cellStyle name="20% - Акцент6 2 1" xfId="7103"/>
    <cellStyle name="20% - Акцент6 2 10" xfId="114"/>
    <cellStyle name="20% - Акцент6 2 10 2" xfId="2234"/>
    <cellStyle name="20% - Акцент6 2 11" xfId="5814"/>
    <cellStyle name="20% - Акцент6 2 11 2" xfId="10834"/>
    <cellStyle name="20% - Акцент6 2 11 3" xfId="6098"/>
    <cellStyle name="20% - Акцент6 2 12" xfId="5915"/>
    <cellStyle name="20% - Акцент6 2 12 2" xfId="10835"/>
    <cellStyle name="20% - Акцент6 2 13" xfId="5965"/>
    <cellStyle name="20% - Акцент6 2 14" xfId="7104"/>
    <cellStyle name="20% - Акцент6 2 15" xfId="7105"/>
    <cellStyle name="20% - Акцент6 2 16" xfId="7106"/>
    <cellStyle name="20% - Акцент6 2 16 2" xfId="10836"/>
    <cellStyle name="20% - Акцент6 2 17" xfId="10837"/>
    <cellStyle name="20% - Акцент6 2 18" xfId="10838"/>
    <cellStyle name="20% - Акцент6 2 19" xfId="10839"/>
    <cellStyle name="20% - Акцент6 2 2" xfId="115"/>
    <cellStyle name="20% — акцент6 2 2" xfId="2233"/>
    <cellStyle name="20% - Акцент6 2 2 10" xfId="11725"/>
    <cellStyle name="20% - Акцент6 2 2 2" xfId="2236"/>
    <cellStyle name="20% - Акцент6 2 2 2 2" xfId="7107"/>
    <cellStyle name="20% - Акцент6 2 2 2 3" xfId="6099"/>
    <cellStyle name="20% - Акцент6 2 2 3" xfId="2235"/>
    <cellStyle name="20% - Акцент6 2 2 4" xfId="11200"/>
    <cellStyle name="20% - Акцент6 2 2 5" xfId="11596"/>
    <cellStyle name="20% - Акцент6 2 2 6" xfId="11106"/>
    <cellStyle name="20% - Акцент6 2 2 7" xfId="11627"/>
    <cellStyle name="20% - Акцент6 2 2 8" xfId="11743"/>
    <cellStyle name="20% - Акцент6 2 2 9" xfId="11723"/>
    <cellStyle name="20% - Акцент6 2 20" xfId="6097"/>
    <cellStyle name="20% - Акцент6 2 21" xfId="2232"/>
    <cellStyle name="20% - Акцент6 2 22" xfId="11198"/>
    <cellStyle name="20% - Акцент6 2 23" xfId="12112"/>
    <cellStyle name="20% - Акцент6 2 24" xfId="11948"/>
    <cellStyle name="20% - Акцент6 2 25" xfId="11801"/>
    <cellStyle name="20% - Акцент6 2 26" xfId="11367"/>
    <cellStyle name="20% - Акцент6 2 27" xfId="11395"/>
    <cellStyle name="20% - Акцент6 2 28" xfId="11243"/>
    <cellStyle name="20% - Акцент6 2 3" xfId="116"/>
    <cellStyle name="20% — акцент6 2 3" xfId="11199"/>
    <cellStyle name="20% - Акцент6 2 3 10" xfId="11401"/>
    <cellStyle name="20% - Акцент6 2 3 2" xfId="2238"/>
    <cellStyle name="20% - Акцент6 2 3 3" xfId="7108"/>
    <cellStyle name="20% - Акцент6 2 3 4" xfId="2237"/>
    <cellStyle name="20% - Акцент6 2 3 5" xfId="11595"/>
    <cellStyle name="20% - Акцент6 2 3 6" xfId="11688"/>
    <cellStyle name="20% - Акцент6 2 3 7" xfId="11654"/>
    <cellStyle name="20% - Акцент6 2 3 8" xfId="11421"/>
    <cellStyle name="20% - Акцент6 2 3 9" xfId="12139"/>
    <cellStyle name="20% - Акцент6 2 4" xfId="117"/>
    <cellStyle name="20% — акцент6 2 4" xfId="11597"/>
    <cellStyle name="20% - Акцент6 2 4 2" xfId="7109"/>
    <cellStyle name="20% - Акцент6 2 4 3" xfId="2239"/>
    <cellStyle name="20% - Акцент6 2 4 4" xfId="11107"/>
    <cellStyle name="20% - Акцент6 2 4 5" xfId="11626"/>
    <cellStyle name="20% - Акцент6 2 4 6" xfId="11872"/>
    <cellStyle name="20% - Акцент6 2 4 7" xfId="12030"/>
    <cellStyle name="20% - Акцент6 2 4 8" xfId="12078"/>
    <cellStyle name="20% - Акцент6 2 5" xfId="118"/>
    <cellStyle name="20% — акцент6 2 5" xfId="11105"/>
    <cellStyle name="20% - Акцент6 2 5 2" xfId="7110"/>
    <cellStyle name="20% - Акцент6 2 5 3" xfId="2240"/>
    <cellStyle name="20% - Акцент6 2 5 4" xfId="11800"/>
    <cellStyle name="20% - Акцент6 2 5 5" xfId="11368"/>
    <cellStyle name="20% - Акцент6 2 5 6" xfId="12214"/>
    <cellStyle name="20% - Акцент6 2 5 7" xfId="12222"/>
    <cellStyle name="20% - Акцент6 2 6" xfId="119"/>
    <cellStyle name="20% — акцент6 2 6" xfId="11655"/>
    <cellStyle name="20% - Акцент6 2 6 2" xfId="2241"/>
    <cellStyle name="20% - Акцент6 2 6 3" xfId="11067"/>
    <cellStyle name="20% - Акцент6 2 6 4" xfId="11809"/>
    <cellStyle name="20% - Акцент6 2 6 5" xfId="11384"/>
    <cellStyle name="20% - Акцент6 2 7" xfId="120"/>
    <cellStyle name="20% — акцент6 2 7" xfId="11938"/>
    <cellStyle name="20% - Акцент6 2 7 2" xfId="2242"/>
    <cellStyle name="20% - Акцент6 2 7 3" xfId="11231"/>
    <cellStyle name="20% - Акцент6 2 7 4" xfId="11447"/>
    <cellStyle name="20% - Акцент6 2 8" xfId="121"/>
    <cellStyle name="20% — акцент6 2 8" xfId="11807"/>
    <cellStyle name="20% - Акцент6 2 8 2" xfId="2243"/>
    <cellStyle name="20% - Акцент6 2 8 3" xfId="11348"/>
    <cellStyle name="20% - Акцент6 2 9" xfId="122"/>
    <cellStyle name="20% — акцент6 2 9" xfId="11729"/>
    <cellStyle name="20% - Акцент6 2 9 2" xfId="2244"/>
    <cellStyle name="20% - Акцент6 2_46EE.2011(v1.0)" xfId="2245"/>
    <cellStyle name="20% — акцент6 20" xfId="2246"/>
    <cellStyle name="20% — акцент6 21" xfId="2247"/>
    <cellStyle name="20% — акцент6 22" xfId="2217"/>
    <cellStyle name="20% — акцент6 23" xfId="11197"/>
    <cellStyle name="20% — акцент6 24" xfId="12113"/>
    <cellStyle name="20% — акцент6 25" xfId="11104"/>
    <cellStyle name="20% — акцент6 26" xfId="11656"/>
    <cellStyle name="20% — акцент6 27" xfId="11751"/>
    <cellStyle name="20% — акцент6 28" xfId="11112"/>
    <cellStyle name="20% — акцент6 29" xfId="11188"/>
    <cellStyle name="20% - Акцент6 3" xfId="123"/>
    <cellStyle name="20% — акцент6 3" xfId="2249"/>
    <cellStyle name="20% - Акцент6 3 10" xfId="124"/>
    <cellStyle name="20% - Акцент6 3 10 2" xfId="2250"/>
    <cellStyle name="20% - Акцент6 3 11" xfId="2251"/>
    <cellStyle name="20% - Акцент6 3 12" xfId="5815"/>
    <cellStyle name="20% - Акцент6 3 13" xfId="5914"/>
    <cellStyle name="20% - Акцент6 3 14" xfId="5964"/>
    <cellStyle name="20% - Акцент6 3 15" xfId="6100"/>
    <cellStyle name="20% - Акцент6 3 16" xfId="2248"/>
    <cellStyle name="20% - Акцент6 3 17" xfId="11204"/>
    <cellStyle name="20% - Акцент6 3 18" xfId="12109"/>
    <cellStyle name="20% - Акцент6 3 19" xfId="11109"/>
    <cellStyle name="20% - Акцент6 3 2" xfId="125"/>
    <cellStyle name="20% - Акцент6 3 2 2" xfId="2253"/>
    <cellStyle name="20% - Акцент6 3 2 3" xfId="7111"/>
    <cellStyle name="20% - Акцент6 3 2 4" xfId="2252"/>
    <cellStyle name="20% - Акцент6 3 20" xfId="11625"/>
    <cellStyle name="20% - Акцент6 3 21" xfId="11068"/>
    <cellStyle name="20% - Акцент6 3 22" xfId="11524"/>
    <cellStyle name="20% - Акцент6 3 23" xfId="12227"/>
    <cellStyle name="20% - Акцент6 3 3" xfId="126"/>
    <cellStyle name="20% - Акцент6 3 3 2" xfId="2255"/>
    <cellStyle name="20% - Акцент6 3 3 3" xfId="7112"/>
    <cellStyle name="20% - Акцент6 3 3 4" xfId="2254"/>
    <cellStyle name="20% - Акцент6 3 4" xfId="127"/>
    <cellStyle name="20% - Акцент6 3 4 2" xfId="7113"/>
    <cellStyle name="20% - Акцент6 3 4 2 2" xfId="7114"/>
    <cellStyle name="20% - Акцент6 3 4 3" xfId="2256"/>
    <cellStyle name="20% - Акцент6 3 5" xfId="128"/>
    <cellStyle name="20% - Акцент6 3 5 2" xfId="2257"/>
    <cellStyle name="20% - Акцент6 3 6" xfId="129"/>
    <cellStyle name="20% - Акцент6 3 6 2" xfId="2258"/>
    <cellStyle name="20% - Акцент6 3 7" xfId="130"/>
    <cellStyle name="20% - Акцент6 3 7 2" xfId="2259"/>
    <cellStyle name="20% - Акцент6 3 8" xfId="131"/>
    <cellStyle name="20% - Акцент6 3 8 2" xfId="2260"/>
    <cellStyle name="20% - Акцент6 3 9" xfId="132"/>
    <cellStyle name="20% - Акцент6 3 9 2" xfId="2261"/>
    <cellStyle name="20% - Акцент6 3_46EE.2011(v1.0)" xfId="2262"/>
    <cellStyle name="20% - Акцент6 4" xfId="2263"/>
    <cellStyle name="20% — акцент6 4" xfId="2264"/>
    <cellStyle name="20% - Акцент6 4 2" xfId="2265"/>
    <cellStyle name="20% - Акцент6 4 2 2" xfId="2266"/>
    <cellStyle name="20% - Акцент6 4 2 3" xfId="7115"/>
    <cellStyle name="20% - Акцент6 4 3" xfId="2267"/>
    <cellStyle name="20% - Акцент6 4 3 2" xfId="2268"/>
    <cellStyle name="20% - Акцент6 4 3 3" xfId="7116"/>
    <cellStyle name="20% - Акцент6 4 4" xfId="6101"/>
    <cellStyle name="20% - Акцент6 4 4 2" xfId="7117"/>
    <cellStyle name="20% - Акцент6 4_46EE.2011(v1.0)" xfId="2269"/>
    <cellStyle name="20% - Акцент6 5" xfId="2270"/>
    <cellStyle name="20% — акцент6 5" xfId="2271"/>
    <cellStyle name="20% - Акцент6 5 2" xfId="2272"/>
    <cellStyle name="20% - Акцент6 5 2 2" xfId="2273"/>
    <cellStyle name="20% - Акцент6 5 2 3" xfId="7118"/>
    <cellStyle name="20% - Акцент6 5 3" xfId="2274"/>
    <cellStyle name="20% - Акцент6 5 3 2" xfId="2275"/>
    <cellStyle name="20% - Акцент6 5 3 3" xfId="7119"/>
    <cellStyle name="20% - Акцент6 5 4" xfId="6102"/>
    <cellStyle name="20% - Акцент6 5 4 2" xfId="7120"/>
    <cellStyle name="20% - Акцент6 5_46EE.2011(v1.0)" xfId="2276"/>
    <cellStyle name="20% - Акцент6 6" xfId="2277"/>
    <cellStyle name="20% — акцент6 6" xfId="2278"/>
    <cellStyle name="20% - Акцент6 6 2" xfId="2279"/>
    <cellStyle name="20% - Акцент6 6 2 2" xfId="2280"/>
    <cellStyle name="20% - Акцент6 6 2 3" xfId="7121"/>
    <cellStyle name="20% - Акцент6 6 3" xfId="2281"/>
    <cellStyle name="20% - Акцент6 6 3 2" xfId="2282"/>
    <cellStyle name="20% - Акцент6 6 3 3" xfId="7122"/>
    <cellStyle name="20% - Акцент6 6 4" xfId="6103"/>
    <cellStyle name="20% - Акцент6 6 4 2" xfId="7123"/>
    <cellStyle name="20% - Акцент6 6_46EE.2011(v1.0)" xfId="2283"/>
    <cellStyle name="20% - Акцент6 7" xfId="2284"/>
    <cellStyle name="20% — акцент6 7" xfId="2285"/>
    <cellStyle name="20% - Акцент6 7 2" xfId="2286"/>
    <cellStyle name="20% - Акцент6 7 2 2" xfId="2287"/>
    <cellStyle name="20% - Акцент6 7 2 3" xfId="7124"/>
    <cellStyle name="20% - Акцент6 7 3" xfId="2288"/>
    <cellStyle name="20% - Акцент6 7 3 2" xfId="2289"/>
    <cellStyle name="20% - Акцент6 7 3 3" xfId="7125"/>
    <cellStyle name="20% - Акцент6 7 4" xfId="6104"/>
    <cellStyle name="20% - Акцент6 7 4 2" xfId="7126"/>
    <cellStyle name="20% - Акцент6 7_46EE.2011(v1.0)" xfId="2290"/>
    <cellStyle name="20% - Акцент6 8" xfId="2291"/>
    <cellStyle name="20% — акцент6 8" xfId="2292"/>
    <cellStyle name="20% - Акцент6 8 2" xfId="2293"/>
    <cellStyle name="20% - Акцент6 8 2 2" xfId="2294"/>
    <cellStyle name="20% - Акцент6 8 2 3" xfId="7127"/>
    <cellStyle name="20% - Акцент6 8 3" xfId="2295"/>
    <cellStyle name="20% - Акцент6 8 3 2" xfId="2296"/>
    <cellStyle name="20% - Акцент6 8 3 3" xfId="7128"/>
    <cellStyle name="20% - Акцент6 8 4" xfId="2297"/>
    <cellStyle name="20% - Акцент6 8 5" xfId="7129"/>
    <cellStyle name="20% - Акцент6 8_46EE.2011(v1.0)" xfId="2298"/>
    <cellStyle name="20% - Акцент6 9" xfId="2299"/>
    <cellStyle name="20% — акцент6 9" xfId="2300"/>
    <cellStyle name="20% - Акцент6 9 2" xfId="2301"/>
    <cellStyle name="20% - Акцент6 9 2 2" xfId="2302"/>
    <cellStyle name="20% - Акцент6 9 2 3" xfId="7130"/>
    <cellStyle name="20% - Акцент6 9 3" xfId="2303"/>
    <cellStyle name="20% - Акцент6 9 3 2" xfId="2304"/>
    <cellStyle name="20% - Акцент6 9 3 3" xfId="7131"/>
    <cellStyle name="20% - Акцент6 9 4" xfId="2305"/>
    <cellStyle name="20% - Акцент6 9 5" xfId="7132"/>
    <cellStyle name="20% - Акцент6 9_46EE.2011(v1.0)" xfId="2306"/>
    <cellStyle name="20% — акцент6_Расчет тарифа на тэ 2015 СЛФ" xfId="2307"/>
    <cellStyle name="40% - Accent1" xfId="2308"/>
    <cellStyle name="40% - Accent1 1" xfId="7133"/>
    <cellStyle name="40% - Accent1 2" xfId="2309"/>
    <cellStyle name="40% - Accent1 2 2" xfId="2310"/>
    <cellStyle name="40% - Accent1 2 2 2" xfId="7134"/>
    <cellStyle name="40% - Accent1 2 3" xfId="7135"/>
    <cellStyle name="40% - Accent1 3" xfId="2311"/>
    <cellStyle name="40% - Accent1 3 2" xfId="2312"/>
    <cellStyle name="40% - Accent1 3 2 2" xfId="7136"/>
    <cellStyle name="40% - Accent1 3 3" xfId="7137"/>
    <cellStyle name="40% - Accent1 4" xfId="2313"/>
    <cellStyle name="40% - Accent1 4 2" xfId="7139"/>
    <cellStyle name="40% - Accent1 4 3" xfId="7138"/>
    <cellStyle name="40% - Accent1 5" xfId="7140"/>
    <cellStyle name="40% - Accent1_46EE.2011(v1.0)" xfId="2314"/>
    <cellStyle name="40% - Accent2" xfId="2315"/>
    <cellStyle name="40% - Accent2 1" xfId="7141"/>
    <cellStyle name="40% - Accent2 2" xfId="2316"/>
    <cellStyle name="40% - Accent2 2 2" xfId="2317"/>
    <cellStyle name="40% - Accent2 2 2 2" xfId="7142"/>
    <cellStyle name="40% - Accent2 2 3" xfId="7143"/>
    <cellStyle name="40% - Accent2 3" xfId="2318"/>
    <cellStyle name="40% - Accent2 3 2" xfId="2319"/>
    <cellStyle name="40% - Accent2 3 2 2" xfId="7144"/>
    <cellStyle name="40% - Accent2 3 3" xfId="7145"/>
    <cellStyle name="40% - Accent2 4" xfId="2320"/>
    <cellStyle name="40% - Accent2 4 2" xfId="7147"/>
    <cellStyle name="40% - Accent2 4 3" xfId="7146"/>
    <cellStyle name="40% - Accent2 5" xfId="7148"/>
    <cellStyle name="40% - Accent2_46EE.2011(v1.0)" xfId="2321"/>
    <cellStyle name="40% - Accent3" xfId="2322"/>
    <cellStyle name="40% - Accent3 1" xfId="7149"/>
    <cellStyle name="40% - Accent3 2" xfId="2323"/>
    <cellStyle name="40% - Accent3 2 2" xfId="2324"/>
    <cellStyle name="40% - Accent3 2 2 2" xfId="7150"/>
    <cellStyle name="40% - Accent3 2 3" xfId="7151"/>
    <cellStyle name="40% - Accent3 3" xfId="2325"/>
    <cellStyle name="40% - Accent3 3 2" xfId="2326"/>
    <cellStyle name="40% - Accent3 3 2 2" xfId="7152"/>
    <cellStyle name="40% - Accent3 3 3" xfId="7153"/>
    <cellStyle name="40% - Accent3 4" xfId="2327"/>
    <cellStyle name="40% - Accent3 4 2" xfId="7155"/>
    <cellStyle name="40% - Accent3 4 3" xfId="7154"/>
    <cellStyle name="40% - Accent3 5" xfId="7156"/>
    <cellStyle name="40% - Accent3_46EE.2011(v1.0)" xfId="2328"/>
    <cellStyle name="40% - Accent4" xfId="2329"/>
    <cellStyle name="40% - Accent4 1" xfId="7157"/>
    <cellStyle name="40% - Accent4 2" xfId="2330"/>
    <cellStyle name="40% - Accent4 2 2" xfId="2331"/>
    <cellStyle name="40% - Accent4 2 2 2" xfId="7158"/>
    <cellStyle name="40% - Accent4 2 3" xfId="7159"/>
    <cellStyle name="40% - Accent4 3" xfId="2332"/>
    <cellStyle name="40% - Accent4 3 2" xfId="2333"/>
    <cellStyle name="40% - Accent4 3 2 2" xfId="7160"/>
    <cellStyle name="40% - Accent4 3 3" xfId="7161"/>
    <cellStyle name="40% - Accent4 4" xfId="2334"/>
    <cellStyle name="40% - Accent4 4 2" xfId="7163"/>
    <cellStyle name="40% - Accent4 4 3" xfId="7162"/>
    <cellStyle name="40% - Accent4 5" xfId="7164"/>
    <cellStyle name="40% - Accent4_46EE.2011(v1.0)" xfId="2335"/>
    <cellStyle name="40% - Accent5" xfId="2336"/>
    <cellStyle name="40% - Accent5 1" xfId="7165"/>
    <cellStyle name="40% - Accent5 2" xfId="2337"/>
    <cellStyle name="40% - Accent5 2 2" xfId="2338"/>
    <cellStyle name="40% - Accent5 2 2 2" xfId="7166"/>
    <cellStyle name="40% - Accent5 2 3" xfId="7167"/>
    <cellStyle name="40% - Accent5 3" xfId="2339"/>
    <cellStyle name="40% - Accent5 3 2" xfId="2340"/>
    <cellStyle name="40% - Accent5 3 2 2" xfId="7168"/>
    <cellStyle name="40% - Accent5 3 3" xfId="7169"/>
    <cellStyle name="40% - Accent5 4" xfId="2341"/>
    <cellStyle name="40% - Accent5 4 2" xfId="7171"/>
    <cellStyle name="40% - Accent5 4 3" xfId="7170"/>
    <cellStyle name="40% - Accent5 5" xfId="7172"/>
    <cellStyle name="40% - Accent5_46EE.2011(v1.0)" xfId="2342"/>
    <cellStyle name="40% - Accent6" xfId="2343"/>
    <cellStyle name="40% - Accent6 1" xfId="7173"/>
    <cellStyle name="40% - Accent6 2" xfId="2344"/>
    <cellStyle name="40% - Accent6 2 2" xfId="2345"/>
    <cellStyle name="40% - Accent6 2 2 2" xfId="7174"/>
    <cellStyle name="40% - Accent6 2 3" xfId="7175"/>
    <cellStyle name="40% - Accent6 3" xfId="2346"/>
    <cellStyle name="40% - Accent6 3 2" xfId="2347"/>
    <cellStyle name="40% - Accent6 3 2 2" xfId="7176"/>
    <cellStyle name="40% - Accent6 3 3" xfId="7177"/>
    <cellStyle name="40% - Accent6 4" xfId="2348"/>
    <cellStyle name="40% - Accent6 4 2" xfId="7179"/>
    <cellStyle name="40% - Accent6 4 3" xfId="7178"/>
    <cellStyle name="40% - Accent6 5" xfId="7180"/>
    <cellStyle name="40% - Accent6_46EE.2011(v1.0)" xfId="2349"/>
    <cellStyle name="40% — акцент1" xfId="133"/>
    <cellStyle name="40% - Акцент1 10" xfId="2351"/>
    <cellStyle name="40% — акцент1 10" xfId="2352"/>
    <cellStyle name="40% - Акцент1 10 2" xfId="2353"/>
    <cellStyle name="40% - Акцент1 10 3" xfId="7181"/>
    <cellStyle name="40% - Акцент1 11" xfId="2354"/>
    <cellStyle name="40% — акцент1 11" xfId="2355"/>
    <cellStyle name="40% - Акцент1 11 2" xfId="2356"/>
    <cellStyle name="40% - Акцент1 11 3" xfId="7182"/>
    <cellStyle name="40% - Акцент1 12" xfId="7183"/>
    <cellStyle name="40% — акцент1 12" xfId="2357"/>
    <cellStyle name="40% - Акцент1 12 2" xfId="7184"/>
    <cellStyle name="40% - Акцент1 12 3" xfId="7185"/>
    <cellStyle name="40% - Акцент1 12 4" xfId="7186"/>
    <cellStyle name="40% - Акцент1 13" xfId="7187"/>
    <cellStyle name="40% — акцент1 13" xfId="2358"/>
    <cellStyle name="40% - Акцент1 13 2" xfId="7188"/>
    <cellStyle name="40% — акцент1 13 2" xfId="5501"/>
    <cellStyle name="40% - Акцент1 13 3" xfId="7189"/>
    <cellStyle name="40% — акцент1 13 3" xfId="5781"/>
    <cellStyle name="40% - Акцент1 13 4" xfId="7190"/>
    <cellStyle name="40% - Акцент1 14" xfId="7191"/>
    <cellStyle name="40% — акцент1 14" xfId="2359"/>
    <cellStyle name="40% - Акцент1 14 2" xfId="7192"/>
    <cellStyle name="40% — акцент1 14 2" xfId="5502"/>
    <cellStyle name="40% - Акцент1 14 3" xfId="7193"/>
    <cellStyle name="40% — акцент1 14 3" xfId="5780"/>
    <cellStyle name="40% - Акцент1 15" xfId="7194"/>
    <cellStyle name="40% — акцент1 15" xfId="2360"/>
    <cellStyle name="40% - Акцент1 15 2" xfId="7195"/>
    <cellStyle name="40% — акцент1 15 2" xfId="5503"/>
    <cellStyle name="40% - Акцент1 15 3" xfId="7196"/>
    <cellStyle name="40% — акцент1 15 3" xfId="5779"/>
    <cellStyle name="40% - Акцент1 16" xfId="7197"/>
    <cellStyle name="40% — акцент1 16" xfId="2361"/>
    <cellStyle name="40% - Акцент1 16 2" xfId="7198"/>
    <cellStyle name="40% — акцент1 16 2" xfId="5504"/>
    <cellStyle name="40% - Акцент1 16 3" xfId="7199"/>
    <cellStyle name="40% — акцент1 16 3" xfId="5778"/>
    <cellStyle name="40% - Акцент1 17" xfId="7200"/>
    <cellStyle name="40% — акцент1 17" xfId="2362"/>
    <cellStyle name="40% — акцент1 17 2" xfId="5505"/>
    <cellStyle name="40% - Акцент1 18" xfId="7201"/>
    <cellStyle name="40% — акцент1 18" xfId="2363"/>
    <cellStyle name="40% — акцент1 19" xfId="2364"/>
    <cellStyle name="40% - Акцент1 2" xfId="134"/>
    <cellStyle name="40% — акцент1 2" xfId="135"/>
    <cellStyle name="40% - Акцент1 2 1" xfId="7202"/>
    <cellStyle name="40% - Акцент1 2 10" xfId="136"/>
    <cellStyle name="40% - Акцент1 2 10 2" xfId="2367"/>
    <cellStyle name="40% - Акцент1 2 11" xfId="5816"/>
    <cellStyle name="40% - Акцент1 2 11 2" xfId="10840"/>
    <cellStyle name="40% - Акцент1 2 11 3" xfId="6106"/>
    <cellStyle name="40% - Акцент1 2 12" xfId="5913"/>
    <cellStyle name="40% - Акцент1 2 12 2" xfId="10841"/>
    <cellStyle name="40% - Акцент1 2 13" xfId="5976"/>
    <cellStyle name="40% - Акцент1 2 14" xfId="7203"/>
    <cellStyle name="40% - Акцент1 2 15" xfId="7204"/>
    <cellStyle name="40% - Акцент1 2 16" xfId="7205"/>
    <cellStyle name="40% - Акцент1 2 16 2" xfId="10842"/>
    <cellStyle name="40% - Акцент1 2 17" xfId="10843"/>
    <cellStyle name="40% - Акцент1 2 18" xfId="10844"/>
    <cellStyle name="40% - Акцент1 2 19" xfId="10845"/>
    <cellStyle name="40% - Акцент1 2 2" xfId="137"/>
    <cellStyle name="40% — акцент1 2 2" xfId="2366"/>
    <cellStyle name="40% - Акцент1 2 2 10" xfId="11346"/>
    <cellStyle name="40% - Акцент1 2 2 2" xfId="2369"/>
    <cellStyle name="40% - Акцент1 2 2 2 2" xfId="7206"/>
    <cellStyle name="40% - Акцент1 2 2 2 3" xfId="6107"/>
    <cellStyle name="40% - Акцент1 2 2 3" xfId="2368"/>
    <cellStyle name="40% - Акцент1 2 2 4" xfId="11223"/>
    <cellStyle name="40% - Акцент1 2 2 5" xfId="12104"/>
    <cellStyle name="40% - Акцент1 2 2 6" xfId="11756"/>
    <cellStyle name="40% - Акцент1 2 2 7" xfId="12151"/>
    <cellStyle name="40% - Акцент1 2 2 8" xfId="11873"/>
    <cellStyle name="40% - Акцент1 2 2 9" xfId="11727"/>
    <cellStyle name="40% - Акцент1 2 20" xfId="6105"/>
    <cellStyle name="40% - Акцент1 2 21" xfId="2365"/>
    <cellStyle name="40% - Акцент1 2 22" xfId="11221"/>
    <cellStyle name="40% - Акцент1 2 23" xfId="11586"/>
    <cellStyle name="40% - Акцент1 2 24" xfId="11439"/>
    <cellStyle name="40% - Акцент1 2 25" xfId="11498"/>
    <cellStyle name="40% - Акцент1 2 26" xfId="11981"/>
    <cellStyle name="40% - Акцент1 2 27" xfId="11900"/>
    <cellStyle name="40% - Акцент1 2 28" xfId="11309"/>
    <cellStyle name="40% - Акцент1 2 3" xfId="138"/>
    <cellStyle name="40% — акцент1 2 3" xfId="11222"/>
    <cellStyle name="40% - Акцент1 2 3 10" xfId="11533"/>
    <cellStyle name="40% - Акцент1 2 3 2" xfId="2371"/>
    <cellStyle name="40% - Акцент1 2 3 3" xfId="7207"/>
    <cellStyle name="40% - Акцент1 2 3 4" xfId="2370"/>
    <cellStyle name="40% - Акцент1 2 3 5" xfId="11585"/>
    <cellStyle name="40% - Акцент1 2 3 6" xfId="11933"/>
    <cellStyle name="40% - Акцент1 2 3 7" xfId="12196"/>
    <cellStyle name="40% - Акцент1 2 3 8" xfId="12207"/>
    <cellStyle name="40% - Акцент1 2 3 9" xfId="11950"/>
    <cellStyle name="40% - Акцент1 2 4" xfId="139"/>
    <cellStyle name="40% — акцент1 2 4" xfId="11733"/>
    <cellStyle name="40% - Акцент1 2 4 2" xfId="7208"/>
    <cellStyle name="40% - Акцент1 2 4 3" xfId="2372"/>
    <cellStyle name="40% - Акцент1 2 4 4" xfId="11441"/>
    <cellStyle name="40% - Акцент1 2 4 5" xfId="12021"/>
    <cellStyle name="40% - Акцент1 2 4 6" xfId="11983"/>
    <cellStyle name="40% - Акцент1 2 4 7" xfId="12164"/>
    <cellStyle name="40% - Акцент1 2 4 8" xfId="11922"/>
    <cellStyle name="40% - Акцент1 2 5" xfId="140"/>
    <cellStyle name="40% — акцент1 2 5" xfId="11440"/>
    <cellStyle name="40% - Акцент1 2 5 2" xfId="7209"/>
    <cellStyle name="40% - Акцент1 2 5 3" xfId="2373"/>
    <cellStyle name="40% - Акцент1 2 5 4" xfId="11647"/>
    <cellStyle name="40% - Акцент1 2 5 5" xfId="11874"/>
    <cellStyle name="40% - Акцент1 2 5 6" xfId="11832"/>
    <cellStyle name="40% - Акцент1 2 5 7" xfId="11826"/>
    <cellStyle name="40% - Акцент1 2 6" xfId="141"/>
    <cellStyle name="40% — акцент1 2 6" xfId="12022"/>
    <cellStyle name="40% - Акцент1 2 6 2" xfId="2374"/>
    <cellStyle name="40% - Акцент1 2 6 3" xfId="11165"/>
    <cellStyle name="40% - Акцент1 2 6 4" xfId="11691"/>
    <cellStyle name="40% - Акцент1 2 6 5" xfId="11797"/>
    <cellStyle name="40% - Акцент1 2 7" xfId="142"/>
    <cellStyle name="40% — акцент1 2 7" xfId="11982"/>
    <cellStyle name="40% - Акцент1 2 7 2" xfId="2375"/>
    <cellStyle name="40% - Акцент1 2 7 3" xfId="11668"/>
    <cellStyle name="40% - Акцент1 2 7 4" xfId="11793"/>
    <cellStyle name="40% - Акцент1 2 8" xfId="143"/>
    <cellStyle name="40% — акцент1 2 8" xfId="11661"/>
    <cellStyle name="40% - Акцент1 2 8 2" xfId="2376"/>
    <cellStyle name="40% - Акцент1 2 8 3" xfId="12185"/>
    <cellStyle name="40% - Акцент1 2 9" xfId="144"/>
    <cellStyle name="40% — акцент1 2 9" xfId="12136"/>
    <cellStyle name="40% - Акцент1 2 9 2" xfId="2377"/>
    <cellStyle name="40% - Акцент1 2_46EE.2011(v1.0)" xfId="2378"/>
    <cellStyle name="40% — акцент1 20" xfId="2379"/>
    <cellStyle name="40% — акцент1 21" xfId="2380"/>
    <cellStyle name="40% — акцент1 22" xfId="5478"/>
    <cellStyle name="40% — акцент1 23" xfId="5492"/>
    <cellStyle name="40% — акцент1 24" xfId="5477"/>
    <cellStyle name="40% — акцент1 25" xfId="5491"/>
    <cellStyle name="40% — акцент1 26" xfId="5783"/>
    <cellStyle name="40% — акцент1 27" xfId="5790"/>
    <cellStyle name="40% — акцент1 28" xfId="2350"/>
    <cellStyle name="40% — акцент1 29" xfId="11217"/>
    <cellStyle name="40% - Акцент1 3" xfId="145"/>
    <cellStyle name="40% — акцент1 3" xfId="2382"/>
    <cellStyle name="40% - Акцент1 3 10" xfId="146"/>
    <cellStyle name="40% - Акцент1 3 10 2" xfId="2383"/>
    <cellStyle name="40% - Акцент1 3 11" xfId="2384"/>
    <cellStyle name="40% - Акцент1 3 12" xfId="5817"/>
    <cellStyle name="40% - Акцент1 3 13" xfId="5912"/>
    <cellStyle name="40% - Акцент1 3 14" xfId="5885"/>
    <cellStyle name="40% - Акцент1 3 15" xfId="6108"/>
    <cellStyle name="40% - Акцент1 3 16" xfId="2381"/>
    <cellStyle name="40% - Акцент1 3 17" xfId="11224"/>
    <cellStyle name="40% - Акцент1 3 18" xfId="11584"/>
    <cellStyle name="40% - Акцент1 3 19" xfId="12182"/>
    <cellStyle name="40% - Акцент1 3 2" xfId="147"/>
    <cellStyle name="40% — акцент1 3 2" xfId="5506"/>
    <cellStyle name="40% - Акцент1 3 2 10" xfId="11347"/>
    <cellStyle name="40% - Акцент1 3 2 11" xfId="12178"/>
    <cellStyle name="40% - Акцент1 3 2 2" xfId="2386"/>
    <cellStyle name="40% — акцент1 3 2 2" xfId="7210"/>
    <cellStyle name="40% - Акцент1 3 2 3" xfId="7211"/>
    <cellStyle name="40% — акцент1 3 2 3" xfId="11034"/>
    <cellStyle name="40% - Акцент1 3 2 4" xfId="2385"/>
    <cellStyle name="40% - Акцент1 3 2 5" xfId="11225"/>
    <cellStyle name="40% - Акцент1 3 2 6" xfId="12103"/>
    <cellStyle name="40% - Акцент1 3 2 7" xfId="11442"/>
    <cellStyle name="40% - Акцент1 3 2 8" xfId="11214"/>
    <cellStyle name="40% - Акцент1 3 2 9" xfId="11701"/>
    <cellStyle name="40% - Акцент1 3 20" xfId="12037"/>
    <cellStyle name="40% - Акцент1 3 21" xfId="11976"/>
    <cellStyle name="40% - Акцент1 3 22" xfId="12049"/>
    <cellStyle name="40% - Акцент1 3 23" xfId="11567"/>
    <cellStyle name="40% - Акцент1 3 3" xfId="148"/>
    <cellStyle name="40% — акцент1 3 3" xfId="5470"/>
    <cellStyle name="40% - Акцент1 3 3 10" xfId="11572"/>
    <cellStyle name="40% - Акцент1 3 3 11" xfId="11611"/>
    <cellStyle name="40% - Акцент1 3 3 2" xfId="2388"/>
    <cellStyle name="40% - Акцент1 3 3 3" xfId="7212"/>
    <cellStyle name="40% - Акцент1 3 3 4" xfId="2387"/>
    <cellStyle name="40% - Акцент1 3 3 5" xfId="11226"/>
    <cellStyle name="40% - Акцент1 3 3 6" xfId="11583"/>
    <cellStyle name="40% - Акцент1 3 3 7" xfId="11952"/>
    <cellStyle name="40% - Акцент1 3 3 8" xfId="12197"/>
    <cellStyle name="40% - Акцент1 3 3 9" xfId="12209"/>
    <cellStyle name="40% - Акцент1 3 4" xfId="149"/>
    <cellStyle name="40% — акцент1 3 4" xfId="5495"/>
    <cellStyle name="40% - Акцент1 3 4 10" xfId="11147"/>
    <cellStyle name="40% - Акцент1 3 4 2" xfId="7213"/>
    <cellStyle name="40% - Акцент1 3 4 2 2" xfId="7214"/>
    <cellStyle name="40% - Акцент1 3 4 3" xfId="2389"/>
    <cellStyle name="40% - Акцент1 3 4 4" xfId="11227"/>
    <cellStyle name="40% - Акцент1 3 4 5" xfId="12102"/>
    <cellStyle name="40% - Акцент1 3 4 6" xfId="12180"/>
    <cellStyle name="40% - Акцент1 3 4 7" xfId="11888"/>
    <cellStyle name="40% - Акцент1 3 4 8" xfId="11276"/>
    <cellStyle name="40% - Акцент1 3 4 9" xfId="11909"/>
    <cellStyle name="40% - Акцент1 3 5" xfId="150"/>
    <cellStyle name="40% — акцент1 3 5" xfId="5475"/>
    <cellStyle name="40% - Акцент1 3 5 2" xfId="2390"/>
    <cellStyle name="40% - Акцент1 3 5 3" xfId="11228"/>
    <cellStyle name="40% - Акцент1 3 5 4" xfId="12101"/>
    <cellStyle name="40% - Акцент1 3 5 5" xfId="11115"/>
    <cellStyle name="40% - Акцент1 3 5 6" xfId="11048"/>
    <cellStyle name="40% - Акцент1 3 5 7" xfId="11813"/>
    <cellStyle name="40% - Акцент1 3 5 8" xfId="11404"/>
    <cellStyle name="40% - Акцент1 3 5 9" xfId="11568"/>
    <cellStyle name="40% - Акцент1 3 6" xfId="151"/>
    <cellStyle name="40% — акцент1 3 6" xfId="5792"/>
    <cellStyle name="40% - Акцент1 3 6 2" xfId="2391"/>
    <cellStyle name="40% - Акцент1 3 6 3" xfId="11229"/>
    <cellStyle name="40% - Акцент1 3 6 4" xfId="11640"/>
    <cellStyle name="40% - Акцент1 3 6 5" xfId="11116"/>
    <cellStyle name="40% - Акцент1 3 6 6" xfId="11911"/>
    <cellStyle name="40% - Акцент1 3 6 7" xfId="11069"/>
    <cellStyle name="40% - Акцент1 3 6 8" xfId="11876"/>
    <cellStyle name="40% - Акцент1 3 6 9" xfId="12153"/>
    <cellStyle name="40% - Акцент1 3 7" xfId="152"/>
    <cellStyle name="40% — акцент1 3 7" xfId="5777"/>
    <cellStyle name="40% - Акцент1 3 7 2" xfId="2392"/>
    <cellStyle name="40% - Акцент1 3 7 3" xfId="11230"/>
    <cellStyle name="40% - Акцент1 3 7 4" xfId="11582"/>
    <cellStyle name="40% - Акцент1 3 7 5" xfId="11408"/>
    <cellStyle name="40% - Акцент1 3 7 6" xfId="12036"/>
    <cellStyle name="40% - Акцент1 3 7 7" xfId="11156"/>
    <cellStyle name="40% - Акцент1 3 7 8" xfId="11511"/>
    <cellStyle name="40% - Акцент1 3 7 9" xfId="11329"/>
    <cellStyle name="40% - Акцент1 3 8" xfId="153"/>
    <cellStyle name="40% - Акцент1 3 8 2" xfId="2393"/>
    <cellStyle name="40% - Акцент1 3 9" xfId="154"/>
    <cellStyle name="40% - Акцент1 3 9 2" xfId="2394"/>
    <cellStyle name="40% - Акцент1 3_46EE.2011(v1.0)" xfId="2395"/>
    <cellStyle name="40% — акцент1 30" xfId="12106"/>
    <cellStyle name="40% — акцент1 31" xfId="11716"/>
    <cellStyle name="40% — акцент1 32" xfId="12023"/>
    <cellStyle name="40% — акцент1 33" xfId="11164"/>
    <cellStyle name="40% — акцент1 34" xfId="12165"/>
    <cellStyle name="40% — акцент1 35" xfId="12046"/>
    <cellStyle name="40% - Акцент1 4" xfId="2396"/>
    <cellStyle name="40% — акцент1 4" xfId="2397"/>
    <cellStyle name="40% - Акцент1 4 2" xfId="2398"/>
    <cellStyle name="40% — акцент1 4 2" xfId="7215"/>
    <cellStyle name="40% - Акцент1 4 2 2" xfId="2399"/>
    <cellStyle name="40% - Акцент1 4 2 3" xfId="7216"/>
    <cellStyle name="40% - Акцент1 4 3" xfId="2400"/>
    <cellStyle name="40% - Акцент1 4 3 2" xfId="2401"/>
    <cellStyle name="40% - Акцент1 4 3 3" xfId="7217"/>
    <cellStyle name="40% - Акцент1 4 4" xfId="6109"/>
    <cellStyle name="40% - Акцент1 4 4 2" xfId="7218"/>
    <cellStyle name="40% - Акцент1 4_46EE.2011(v1.0)" xfId="2402"/>
    <cellStyle name="40% - Акцент1 5" xfId="2403"/>
    <cellStyle name="40% — акцент1 5" xfId="2404"/>
    <cellStyle name="40% - Акцент1 5 2" xfId="2405"/>
    <cellStyle name="40% — акцент1 5 2" xfId="7219"/>
    <cellStyle name="40% - Акцент1 5 2 2" xfId="2406"/>
    <cellStyle name="40% - Акцент1 5 2 3" xfId="7220"/>
    <cellStyle name="40% - Акцент1 5 3" xfId="2407"/>
    <cellStyle name="40% - Акцент1 5 3 2" xfId="2408"/>
    <cellStyle name="40% - Акцент1 5 3 3" xfId="7221"/>
    <cellStyle name="40% - Акцент1 5 4" xfId="6110"/>
    <cellStyle name="40% - Акцент1 5 4 2" xfId="7222"/>
    <cellStyle name="40% - Акцент1 5_46EE.2011(v1.0)" xfId="2409"/>
    <cellStyle name="40% - Акцент1 6" xfId="2410"/>
    <cellStyle name="40% — акцент1 6" xfId="2411"/>
    <cellStyle name="40% - Акцент1 6 2" xfId="2412"/>
    <cellStyle name="40% — акцент1 6 2" xfId="7223"/>
    <cellStyle name="40% - Акцент1 6 2 2" xfId="2413"/>
    <cellStyle name="40% - Акцент1 6 2 3" xfId="7224"/>
    <cellStyle name="40% - Акцент1 6 3" xfId="2414"/>
    <cellStyle name="40% - Акцент1 6 3 2" xfId="2415"/>
    <cellStyle name="40% - Акцент1 6 3 3" xfId="7225"/>
    <cellStyle name="40% - Акцент1 6 4" xfId="6111"/>
    <cellStyle name="40% - Акцент1 6 4 2" xfId="7226"/>
    <cellStyle name="40% - Акцент1 6_46EE.2011(v1.0)" xfId="2416"/>
    <cellStyle name="40% - Акцент1 7" xfId="2417"/>
    <cellStyle name="40% — акцент1 7" xfId="2418"/>
    <cellStyle name="40% - Акцент1 7 2" xfId="2419"/>
    <cellStyle name="40% - Акцент1 7 2 2" xfId="2420"/>
    <cellStyle name="40% - Акцент1 7 2 3" xfId="7227"/>
    <cellStyle name="40% - Акцент1 7 3" xfId="2421"/>
    <cellStyle name="40% - Акцент1 7 3 2" xfId="2422"/>
    <cellStyle name="40% - Акцент1 7 3 3" xfId="7228"/>
    <cellStyle name="40% - Акцент1 7 4" xfId="6112"/>
    <cellStyle name="40% - Акцент1 7 4 2" xfId="7229"/>
    <cellStyle name="40% - Акцент1 7_46EE.2011(v1.0)" xfId="2423"/>
    <cellStyle name="40% - Акцент1 8" xfId="2424"/>
    <cellStyle name="40% — акцент1 8" xfId="2425"/>
    <cellStyle name="40% - Акцент1 8 2" xfId="2426"/>
    <cellStyle name="40% - Акцент1 8 2 2" xfId="2427"/>
    <cellStyle name="40% - Акцент1 8 2 3" xfId="7230"/>
    <cellStyle name="40% - Акцент1 8 3" xfId="2428"/>
    <cellStyle name="40% - Акцент1 8 3 2" xfId="2429"/>
    <cellStyle name="40% - Акцент1 8 3 3" xfId="7231"/>
    <cellStyle name="40% - Акцент1 8 4" xfId="2430"/>
    <cellStyle name="40% - Акцент1 8 5" xfId="7232"/>
    <cellStyle name="40% - Акцент1 8_46EE.2011(v1.0)" xfId="2431"/>
    <cellStyle name="40% - Акцент1 9" xfId="2432"/>
    <cellStyle name="40% — акцент1 9" xfId="2433"/>
    <cellStyle name="40% - Акцент1 9 2" xfId="2434"/>
    <cellStyle name="40% - Акцент1 9 2 2" xfId="2435"/>
    <cellStyle name="40% - Акцент1 9 2 3" xfId="7233"/>
    <cellStyle name="40% - Акцент1 9 3" xfId="2436"/>
    <cellStyle name="40% - Акцент1 9 3 2" xfId="2437"/>
    <cellStyle name="40% - Акцент1 9 3 3" xfId="7234"/>
    <cellStyle name="40% - Акцент1 9 4" xfId="2438"/>
    <cellStyle name="40% - Акцент1 9 5" xfId="7235"/>
    <cellStyle name="40% - Акцент1 9_46EE.2011(v1.0)" xfId="2439"/>
    <cellStyle name="40% — акцент1_Расчет тарифа на тэ 2015 СЛФ" xfId="2440"/>
    <cellStyle name="40% — акцент2" xfId="155"/>
    <cellStyle name="40% - Акцент2 10" xfId="2442"/>
    <cellStyle name="40% — акцент2 10" xfId="2443"/>
    <cellStyle name="40% - Акцент2 10 2" xfId="2444"/>
    <cellStyle name="40% - Акцент2 10 3" xfId="7236"/>
    <cellStyle name="40% - Акцент2 11" xfId="2445"/>
    <cellStyle name="40% — акцент2 11" xfId="2446"/>
    <cellStyle name="40% - Акцент2 11 2" xfId="2447"/>
    <cellStyle name="40% - Акцент2 11 3" xfId="7237"/>
    <cellStyle name="40% - Акцент2 12" xfId="7238"/>
    <cellStyle name="40% — акцент2 12" xfId="2448"/>
    <cellStyle name="40% - Акцент2 12 2" xfId="7239"/>
    <cellStyle name="40% - Акцент2 12 3" xfId="7240"/>
    <cellStyle name="40% - Акцент2 12 4" xfId="7241"/>
    <cellStyle name="40% - Акцент2 13" xfId="7242"/>
    <cellStyle name="40% — акцент2 13" xfId="2449"/>
    <cellStyle name="40% - Акцент2 13 2" xfId="7243"/>
    <cellStyle name="40% - Акцент2 13 3" xfId="7244"/>
    <cellStyle name="40% - Акцент2 13 4" xfId="7245"/>
    <cellStyle name="40% - Акцент2 14" xfId="7246"/>
    <cellStyle name="40% — акцент2 14" xfId="2450"/>
    <cellStyle name="40% - Акцент2 14 2" xfId="7247"/>
    <cellStyle name="40% - Акцент2 14 3" xfId="7248"/>
    <cellStyle name="40% - Акцент2 15" xfId="7249"/>
    <cellStyle name="40% — акцент2 15" xfId="2451"/>
    <cellStyle name="40% - Акцент2 15 2" xfId="7250"/>
    <cellStyle name="40% - Акцент2 15 3" xfId="7251"/>
    <cellStyle name="40% - Акцент2 16" xfId="7252"/>
    <cellStyle name="40% — акцент2 16" xfId="2452"/>
    <cellStyle name="40% - Акцент2 16 2" xfId="7253"/>
    <cellStyle name="40% - Акцент2 16 3" xfId="7254"/>
    <cellStyle name="40% - Акцент2 17" xfId="7255"/>
    <cellStyle name="40% — акцент2 17" xfId="2453"/>
    <cellStyle name="40% - Акцент2 18" xfId="7256"/>
    <cellStyle name="40% — акцент2 18" xfId="2454"/>
    <cellStyle name="40% — акцент2 19" xfId="2455"/>
    <cellStyle name="40% - Акцент2 2" xfId="156"/>
    <cellStyle name="40% — акцент2 2" xfId="157"/>
    <cellStyle name="40% - Акцент2 2 1" xfId="7257"/>
    <cellStyle name="40% - Акцент2 2 10" xfId="158"/>
    <cellStyle name="40% - Акцент2 2 10 2" xfId="2458"/>
    <cellStyle name="40% - Акцент2 2 11" xfId="5818"/>
    <cellStyle name="40% - Акцент2 2 11 2" xfId="10846"/>
    <cellStyle name="40% - Акцент2 2 11 3" xfId="6114"/>
    <cellStyle name="40% - Акцент2 2 12" xfId="5911"/>
    <cellStyle name="40% - Акцент2 2 12 2" xfId="10847"/>
    <cellStyle name="40% - Акцент2 2 13" xfId="5870"/>
    <cellStyle name="40% - Акцент2 2 14" xfId="7258"/>
    <cellStyle name="40% - Акцент2 2 15" xfId="7259"/>
    <cellStyle name="40% - Акцент2 2 16" xfId="7260"/>
    <cellStyle name="40% - Акцент2 2 16 2" xfId="10848"/>
    <cellStyle name="40% - Акцент2 2 17" xfId="10849"/>
    <cellStyle name="40% - Акцент2 2 18" xfId="10850"/>
    <cellStyle name="40% - Акцент2 2 19" xfId="10851"/>
    <cellStyle name="40% - Акцент2 2 2" xfId="159"/>
    <cellStyle name="40% — акцент2 2 2" xfId="2457"/>
    <cellStyle name="40% - Акцент2 2 2 10" xfId="11153"/>
    <cellStyle name="40% - Акцент2 2 2 2" xfId="2460"/>
    <cellStyle name="40% - Акцент2 2 2 2 2" xfId="7261"/>
    <cellStyle name="40% - Акцент2 2 2 2 3" xfId="6115"/>
    <cellStyle name="40% - Акцент2 2 2 3" xfId="2459"/>
    <cellStyle name="40% - Акцент2 2 2 4" xfId="11241"/>
    <cellStyle name="40% - Акцент2 2 2 5" xfId="11731"/>
    <cellStyle name="40% - Акцент2 2 2 6" xfId="11444"/>
    <cellStyle name="40% - Акцент2 2 2 7" xfId="11394"/>
    <cellStyle name="40% - Акцент2 2 2 8" xfId="11277"/>
    <cellStyle name="40% - Акцент2 2 2 9" xfId="12132"/>
    <cellStyle name="40% - Акцент2 2 20" xfId="6113"/>
    <cellStyle name="40% - Акцент2 2 21" xfId="2456"/>
    <cellStyle name="40% - Акцент2 2 22" xfId="11239"/>
    <cellStyle name="40% - Акцент2 2 23" xfId="12099"/>
    <cellStyle name="40% - Акцент2 2 24" xfId="11443"/>
    <cellStyle name="40% - Акцент2 2 25" xfId="12020"/>
    <cellStyle name="40% - Акцент2 2 26" xfId="11984"/>
    <cellStyle name="40% - Акцент2 2 27" xfId="11610"/>
    <cellStyle name="40% - Акцент2 2 28" xfId="11931"/>
    <cellStyle name="40% - Акцент2 2 3" xfId="160"/>
    <cellStyle name="40% — акцент2 2 3" xfId="11240"/>
    <cellStyle name="40% - Акцент2 2 3 10" xfId="11085"/>
    <cellStyle name="40% - Акцент2 2 3 2" xfId="2462"/>
    <cellStyle name="40% - Акцент2 2 3 3" xfId="7262"/>
    <cellStyle name="40% - Акцент2 2 3 4" xfId="2461"/>
    <cellStyle name="40% - Акцент2 2 3 5" xfId="12098"/>
    <cellStyle name="40% - Акцент2 2 3 6" xfId="11120"/>
    <cellStyle name="40% - Акцент2 2 3 7" xfId="11047"/>
    <cellStyle name="40% - Акцент2 2 3 8" xfId="11898"/>
    <cellStyle name="40% - Акцент2 2 3 9" xfId="11666"/>
    <cellStyle name="40% - Акцент2 2 4" xfId="161"/>
    <cellStyle name="40% — акцент2 2 4" xfId="11578"/>
    <cellStyle name="40% - Акцент2 2 4 2" xfId="7263"/>
    <cellStyle name="40% - Акцент2 2 4 3" xfId="2463"/>
    <cellStyle name="40% - Акцент2 2 4 4" xfId="11714"/>
    <cellStyle name="40% - Акцент2 2 4 5" xfId="11722"/>
    <cellStyle name="40% - Акцент2 2 4 6" xfId="11157"/>
    <cellStyle name="40% - Акцент2 2 4 7" xfId="11398"/>
    <cellStyle name="40% - Акцент2 2 4 8" xfId="11845"/>
    <cellStyle name="40% - Акцент2 2 5" xfId="162"/>
    <cellStyle name="40% — акцент2 2 5" xfId="11119"/>
    <cellStyle name="40% - Акцент2 2 5 2" xfId="7264"/>
    <cellStyle name="40% - Акцент2 2 5 3" xfId="2464"/>
    <cellStyle name="40% - Акцент2 2 5 4" xfId="11796"/>
    <cellStyle name="40% - Акцент2 2 5 5" xfId="11589"/>
    <cellStyle name="40% - Акцент2 2 5 6" xfId="11816"/>
    <cellStyle name="40% - Акцент2 2 5 7" xfId="12100"/>
    <cellStyle name="40% - Акцент2 2 6" xfId="163"/>
    <cellStyle name="40% — акцент2 2 6" xfId="11621"/>
    <cellStyle name="40% - Акцент2 2 6 2" xfId="2465"/>
    <cellStyle name="40% - Акцент2 2 6 3" xfId="11369"/>
    <cellStyle name="40% - Акцент2 2 6 4" xfId="12048"/>
    <cellStyle name="40% - Акцент2 2 6 5" xfId="11187"/>
    <cellStyle name="40% - Акцент2 2 7" xfId="164"/>
    <cellStyle name="40% — акцент2 2 7" xfId="12053"/>
    <cellStyle name="40% - Акцент2 2 7 2" xfId="2466"/>
    <cellStyle name="40% - Акцент2 2 7 3" xfId="11604"/>
    <cellStyle name="40% - Акцент2 2 7 4" xfId="12115"/>
    <cellStyle name="40% - Акцент2 2 8" xfId="165"/>
    <cellStyle name="40% — акцент2 2 8" xfId="11267"/>
    <cellStyle name="40% - Акцент2 2 8 2" xfId="2467"/>
    <cellStyle name="40% - Акцент2 2 8 3" xfId="12191"/>
    <cellStyle name="40% - Акцент2 2 9" xfId="166"/>
    <cellStyle name="40% — акцент2 2 9" xfId="12195"/>
    <cellStyle name="40% - Акцент2 2 9 2" xfId="2468"/>
    <cellStyle name="40% - Акцент2 2_46EE.2011(v1.0)" xfId="2469"/>
    <cellStyle name="40% — акцент2 20" xfId="2470"/>
    <cellStyle name="40% — акцент2 21" xfId="2471"/>
    <cellStyle name="40% — акцент2 22" xfId="2441"/>
    <cellStyle name="40% — акцент2 23" xfId="11235"/>
    <cellStyle name="40% — акцент2 24" xfId="11579"/>
    <cellStyle name="40% — акцент2 25" xfId="11118"/>
    <cellStyle name="40% — акцент2 26" xfId="11622"/>
    <cellStyle name="40% — акцент2 27" xfId="11665"/>
    <cellStyle name="40% — акцент2 28" xfId="11605"/>
    <cellStyle name="40% — акцент2 29" xfId="11712"/>
    <cellStyle name="40% - Акцент2 3" xfId="167"/>
    <cellStyle name="40% — акцент2 3" xfId="2473"/>
    <cellStyle name="40% - Акцент2 3 10" xfId="168"/>
    <cellStyle name="40% - Акцент2 3 10 2" xfId="2474"/>
    <cellStyle name="40% - Акцент2 3 11" xfId="2475"/>
    <cellStyle name="40% - Акцент2 3 12" xfId="5819"/>
    <cellStyle name="40% - Акцент2 3 13" xfId="5910"/>
    <cellStyle name="40% - Акцент2 3 14" xfId="5963"/>
    <cellStyle name="40% - Акцент2 3 15" xfId="6116"/>
    <cellStyle name="40% - Акцент2 3 16" xfId="2472"/>
    <cellStyle name="40% - Акцент2 3 17" xfId="11242"/>
    <cellStyle name="40% - Акцент2 3 18" xfId="12097"/>
    <cellStyle name="40% - Акцент2 3 19" xfId="11121"/>
    <cellStyle name="40% - Акцент2 3 2" xfId="169"/>
    <cellStyle name="40% - Акцент2 3 2 2" xfId="2477"/>
    <cellStyle name="40% - Акцент2 3 2 3" xfId="7265"/>
    <cellStyle name="40% - Акцент2 3 2 4" xfId="2476"/>
    <cellStyle name="40% - Акцент2 3 20" xfId="12150"/>
    <cellStyle name="40% - Акцент2 3 21" xfId="11899"/>
    <cellStyle name="40% - Акцент2 3 22" xfId="12127"/>
    <cellStyle name="40% - Акцент2 3 23" xfId="11376"/>
    <cellStyle name="40% - Акцент2 3 3" xfId="170"/>
    <cellStyle name="40% - Акцент2 3 3 2" xfId="2479"/>
    <cellStyle name="40% - Акцент2 3 3 3" xfId="7266"/>
    <cellStyle name="40% - Акцент2 3 3 4" xfId="2478"/>
    <cellStyle name="40% - Акцент2 3 4" xfId="171"/>
    <cellStyle name="40% - Акцент2 3 4 2" xfId="7267"/>
    <cellStyle name="40% - Акцент2 3 4 2 2" xfId="7268"/>
    <cellStyle name="40% - Акцент2 3 4 3" xfId="2480"/>
    <cellStyle name="40% - Акцент2 3 5" xfId="172"/>
    <cellStyle name="40% - Акцент2 3 5 2" xfId="2481"/>
    <cellStyle name="40% - Акцент2 3 6" xfId="173"/>
    <cellStyle name="40% - Акцент2 3 6 2" xfId="2482"/>
    <cellStyle name="40% - Акцент2 3 7" xfId="174"/>
    <cellStyle name="40% - Акцент2 3 7 2" xfId="2483"/>
    <cellStyle name="40% - Акцент2 3 8" xfId="175"/>
    <cellStyle name="40% - Акцент2 3 8 2" xfId="2484"/>
    <cellStyle name="40% - Акцент2 3 9" xfId="176"/>
    <cellStyle name="40% - Акцент2 3 9 2" xfId="2485"/>
    <cellStyle name="40% - Акцент2 3_46EE.2011(v1.0)" xfId="2486"/>
    <cellStyle name="40% - Акцент2 4" xfId="2487"/>
    <cellStyle name="40% — акцент2 4" xfId="2488"/>
    <cellStyle name="40% - Акцент2 4 2" xfId="2489"/>
    <cellStyle name="40% - Акцент2 4 2 2" xfId="2490"/>
    <cellStyle name="40% - Акцент2 4 2 3" xfId="7269"/>
    <cellStyle name="40% - Акцент2 4 3" xfId="2491"/>
    <cellStyle name="40% - Акцент2 4 3 2" xfId="2492"/>
    <cellStyle name="40% - Акцент2 4 3 3" xfId="7270"/>
    <cellStyle name="40% - Акцент2 4 4" xfId="6117"/>
    <cellStyle name="40% - Акцент2 4 4 2" xfId="7271"/>
    <cellStyle name="40% - Акцент2 4_46EE.2011(v1.0)" xfId="2493"/>
    <cellStyle name="40% - Акцент2 5" xfId="2494"/>
    <cellStyle name="40% — акцент2 5" xfId="2495"/>
    <cellStyle name="40% - Акцент2 5 2" xfId="2496"/>
    <cellStyle name="40% - Акцент2 5 2 2" xfId="2497"/>
    <cellStyle name="40% - Акцент2 5 2 3" xfId="7272"/>
    <cellStyle name="40% - Акцент2 5 3" xfId="2498"/>
    <cellStyle name="40% - Акцент2 5 3 2" xfId="2499"/>
    <cellStyle name="40% - Акцент2 5 3 3" xfId="7273"/>
    <cellStyle name="40% - Акцент2 5 4" xfId="6118"/>
    <cellStyle name="40% - Акцент2 5 4 2" xfId="7274"/>
    <cellStyle name="40% - Акцент2 5_46EE.2011(v1.0)" xfId="2500"/>
    <cellStyle name="40% - Акцент2 6" xfId="2501"/>
    <cellStyle name="40% — акцент2 6" xfId="2502"/>
    <cellStyle name="40% - Акцент2 6 2" xfId="2503"/>
    <cellStyle name="40% - Акцент2 6 2 2" xfId="2504"/>
    <cellStyle name="40% - Акцент2 6 2 3" xfId="7275"/>
    <cellStyle name="40% - Акцент2 6 3" xfId="2505"/>
    <cellStyle name="40% - Акцент2 6 3 2" xfId="2506"/>
    <cellStyle name="40% - Акцент2 6 3 3" xfId="7276"/>
    <cellStyle name="40% - Акцент2 6 4" xfId="6119"/>
    <cellStyle name="40% - Акцент2 6 4 2" xfId="7277"/>
    <cellStyle name="40% - Акцент2 6_46EE.2011(v1.0)" xfId="2507"/>
    <cellStyle name="40% - Акцент2 7" xfId="2508"/>
    <cellStyle name="40% — акцент2 7" xfId="2509"/>
    <cellStyle name="40% - Акцент2 7 2" xfId="2510"/>
    <cellStyle name="40% - Акцент2 7 2 2" xfId="2511"/>
    <cellStyle name="40% - Акцент2 7 2 3" xfId="7278"/>
    <cellStyle name="40% - Акцент2 7 3" xfId="2512"/>
    <cellStyle name="40% - Акцент2 7 3 2" xfId="2513"/>
    <cellStyle name="40% - Акцент2 7 3 3" xfId="7279"/>
    <cellStyle name="40% - Акцент2 7 4" xfId="6120"/>
    <cellStyle name="40% - Акцент2 7 4 2" xfId="7280"/>
    <cellStyle name="40% - Акцент2 7_46EE.2011(v1.0)" xfId="2514"/>
    <cellStyle name="40% - Акцент2 8" xfId="2515"/>
    <cellStyle name="40% — акцент2 8" xfId="2516"/>
    <cellStyle name="40% - Акцент2 8 2" xfId="2517"/>
    <cellStyle name="40% - Акцент2 8 2 2" xfId="2518"/>
    <cellStyle name="40% - Акцент2 8 2 3" xfId="7281"/>
    <cellStyle name="40% - Акцент2 8 3" xfId="2519"/>
    <cellStyle name="40% - Акцент2 8 3 2" xfId="2520"/>
    <cellStyle name="40% - Акцент2 8 3 3" xfId="7282"/>
    <cellStyle name="40% - Акцент2 8 4" xfId="2521"/>
    <cellStyle name="40% - Акцент2 8 5" xfId="7283"/>
    <cellStyle name="40% - Акцент2 8_46EE.2011(v1.0)" xfId="2522"/>
    <cellStyle name="40% - Акцент2 9" xfId="2523"/>
    <cellStyle name="40% — акцент2 9" xfId="2524"/>
    <cellStyle name="40% - Акцент2 9 2" xfId="2525"/>
    <cellStyle name="40% - Акцент2 9 2 2" xfId="2526"/>
    <cellStyle name="40% - Акцент2 9 2 3" xfId="7284"/>
    <cellStyle name="40% - Акцент2 9 3" xfId="2527"/>
    <cellStyle name="40% - Акцент2 9 3 2" xfId="2528"/>
    <cellStyle name="40% - Акцент2 9 3 3" xfId="7285"/>
    <cellStyle name="40% - Акцент2 9 4" xfId="2529"/>
    <cellStyle name="40% - Акцент2 9 5" xfId="7286"/>
    <cellStyle name="40% - Акцент2 9_46EE.2011(v1.0)" xfId="2530"/>
    <cellStyle name="40% — акцент2_Расчет тарифа на тэ 2015 СЛФ" xfId="2531"/>
    <cellStyle name="40% — акцент3" xfId="177"/>
    <cellStyle name="40% - Акцент3 10" xfId="2533"/>
    <cellStyle name="40% — акцент3 10" xfId="2534"/>
    <cellStyle name="40% - Акцент3 10 2" xfId="2535"/>
    <cellStyle name="40% - Акцент3 10 3" xfId="7287"/>
    <cellStyle name="40% - Акцент3 11" xfId="2536"/>
    <cellStyle name="40% — акцент3 11" xfId="2537"/>
    <cellStyle name="40% - Акцент3 11 2" xfId="2538"/>
    <cellStyle name="40% - Акцент3 11 3" xfId="7288"/>
    <cellStyle name="40% - Акцент3 12" xfId="7289"/>
    <cellStyle name="40% — акцент3 12" xfId="2539"/>
    <cellStyle name="40% - Акцент3 12 2" xfId="7290"/>
    <cellStyle name="40% - Акцент3 12 3" xfId="7291"/>
    <cellStyle name="40% - Акцент3 12 4" xfId="7292"/>
    <cellStyle name="40% - Акцент3 13" xfId="7293"/>
    <cellStyle name="40% — акцент3 13" xfId="2540"/>
    <cellStyle name="40% - Акцент3 13 2" xfId="7294"/>
    <cellStyle name="40% - Акцент3 13 3" xfId="7295"/>
    <cellStyle name="40% - Акцент3 13 4" xfId="7296"/>
    <cellStyle name="40% - Акцент3 14" xfId="7297"/>
    <cellStyle name="40% — акцент3 14" xfId="2541"/>
    <cellStyle name="40% - Акцент3 14 2" xfId="7298"/>
    <cellStyle name="40% - Акцент3 14 3" xfId="7299"/>
    <cellStyle name="40% - Акцент3 15" xfId="7300"/>
    <cellStyle name="40% — акцент3 15" xfId="2542"/>
    <cellStyle name="40% - Акцент3 15 2" xfId="7301"/>
    <cellStyle name="40% - Акцент3 15 3" xfId="7302"/>
    <cellStyle name="40% - Акцент3 16" xfId="7303"/>
    <cellStyle name="40% — акцент3 16" xfId="2543"/>
    <cellStyle name="40% - Акцент3 16 2" xfId="7304"/>
    <cellStyle name="40% - Акцент3 16 3" xfId="7305"/>
    <cellStyle name="40% - Акцент3 17" xfId="7306"/>
    <cellStyle name="40% — акцент3 17" xfId="2544"/>
    <cellStyle name="40% - Акцент3 18" xfId="7307"/>
    <cellStyle name="40% — акцент3 18" xfId="2545"/>
    <cellStyle name="40% — акцент3 19" xfId="2546"/>
    <cellStyle name="40% - Акцент3 2" xfId="178"/>
    <cellStyle name="40% — акцент3 2" xfId="179"/>
    <cellStyle name="40% - Акцент3 2 1" xfId="7308"/>
    <cellStyle name="40% - Акцент3 2 10" xfId="180"/>
    <cellStyle name="40% - Акцент3 2 10 2" xfId="2549"/>
    <cellStyle name="40% - Акцент3 2 11" xfId="5820"/>
    <cellStyle name="40% - Акцент3 2 11 2" xfId="10852"/>
    <cellStyle name="40% - Акцент3 2 11 3" xfId="6122"/>
    <cellStyle name="40% - Акцент3 2 12" xfId="5909"/>
    <cellStyle name="40% - Акцент3 2 12 2" xfId="10853"/>
    <cellStyle name="40% - Акцент3 2 13" xfId="5962"/>
    <cellStyle name="40% - Акцент3 2 14" xfId="7309"/>
    <cellStyle name="40% - Акцент3 2 15" xfId="7310"/>
    <cellStyle name="40% - Акцент3 2 16" xfId="7311"/>
    <cellStyle name="40% - Акцент3 2 16 2" xfId="10854"/>
    <cellStyle name="40% - Акцент3 2 17" xfId="10855"/>
    <cellStyle name="40% - Акцент3 2 18" xfId="10856"/>
    <cellStyle name="40% - Акцент3 2 19" xfId="10857"/>
    <cellStyle name="40% - Акцент3 2 2" xfId="181"/>
    <cellStyle name="40% — акцент3 2 2" xfId="2548"/>
    <cellStyle name="40% - Акцент3 2 2 10" xfId="11290"/>
    <cellStyle name="40% - Акцент3 2 2 2" xfId="2551"/>
    <cellStyle name="40% - Акцент3 2 2 2 2" xfId="7312"/>
    <cellStyle name="40% - Акцент3 2 2 2 3" xfId="6123"/>
    <cellStyle name="40% - Акцент3 2 2 3" xfId="2550"/>
    <cellStyle name="40% - Акцент3 2 2 4" xfId="11253"/>
    <cellStyle name="40% - Акцент3 2 2 5" xfId="11574"/>
    <cellStyle name="40% - Акцент3 2 2 6" xfId="11123"/>
    <cellStyle name="40% - Акцент3 2 2 7" xfId="11619"/>
    <cellStyle name="40% - Акцент3 2 2 8" xfId="11939"/>
    <cellStyle name="40% - Акцент3 2 2 9" xfId="11949"/>
    <cellStyle name="40% - Акцент3 2 20" xfId="6121"/>
    <cellStyle name="40% - Акцент3 2 21" xfId="2547"/>
    <cellStyle name="40% - Акцент3 2 22" xfId="11251"/>
    <cellStyle name="40% - Акцент3 2 23" xfId="11576"/>
    <cellStyle name="40% - Акцент3 2 24" xfId="11409"/>
    <cellStyle name="40% - Акцент3 2 25" xfId="12035"/>
    <cellStyle name="40% - Акцент3 2 26" xfId="11977"/>
    <cellStyle name="40% - Акцент3 2 27" xfId="11505"/>
    <cellStyle name="40% - Акцент3 2 28" xfId="11953"/>
    <cellStyle name="40% - Акцент3 2 3" xfId="182"/>
    <cellStyle name="40% — акцент3 2 3" xfId="11252"/>
    <cellStyle name="40% - Акцент3 2 3 10" xfId="11919"/>
    <cellStyle name="40% - Акцент3 2 3 2" xfId="2553"/>
    <cellStyle name="40% - Акцент3 2 3 3" xfId="7313"/>
    <cellStyle name="40% - Акцент3 2 3 4" xfId="2552"/>
    <cellStyle name="40% - Акцент3 2 3 5" xfId="11573"/>
    <cellStyle name="40% - Акцент3 2 3 6" xfId="11448"/>
    <cellStyle name="40% - Акцент3 2 3 7" xfId="12019"/>
    <cellStyle name="40% - Акцент3 2 3 8" xfId="11780"/>
    <cellStyle name="40% - Акцент3 2 3 9" xfId="11858"/>
    <cellStyle name="40% - Акцент3 2 4" xfId="183"/>
    <cellStyle name="40% — акцент3 2 4" xfId="11575"/>
    <cellStyle name="40% - Акцент3 2 4 2" xfId="7314"/>
    <cellStyle name="40% - Акцент3 2 4 3" xfId="2554"/>
    <cellStyle name="40% - Акцент3 2 4 4" xfId="11124"/>
    <cellStyle name="40% - Акцент3 2 4 5" xfId="11646"/>
    <cellStyle name="40% - Акцент3 2 4 6" xfId="11940"/>
    <cellStyle name="40% - Акцент3 2 4 7" xfId="11805"/>
    <cellStyle name="40% - Акцент3 2 4 8" xfId="12031"/>
    <cellStyle name="40% - Акцент3 2 5" xfId="184"/>
    <cellStyle name="40% — акцент3 2 5" xfId="11446"/>
    <cellStyle name="40% - Акцент3 2 5 2" xfId="7315"/>
    <cellStyle name="40% - Акцент3 2 5 3" xfId="2555"/>
    <cellStyle name="40% - Акцент3 2 5 4" xfId="11910"/>
    <cellStyle name="40% - Акцент3 2 5 5" xfId="11422"/>
    <cellStyle name="40% - Акцент3 2 5 6" xfId="11746"/>
    <cellStyle name="40% - Акцент3 2 5 7" xfId="11821"/>
    <cellStyle name="40% - Акцент3 2 6" xfId="185"/>
    <cellStyle name="40% — акцент3 2 6" xfId="12198"/>
    <cellStyle name="40% - Акцент3 2 6 2" xfId="2556"/>
    <cellStyle name="40% - Акцент3 2 6 3" xfId="11985"/>
    <cellStyle name="40% - Акцент3 2 6 4" xfId="12040"/>
    <cellStyle name="40% - Акцент3 2 6 5" xfId="11732"/>
    <cellStyle name="40% - Акцент3 2 7" xfId="186"/>
    <cellStyle name="40% — акцент3 2 7" xfId="12210"/>
    <cellStyle name="40% - Акцент3 2 7 2" xfId="2557"/>
    <cellStyle name="40% - Акцент3 2 7 3" xfId="11145"/>
    <cellStyle name="40% - Акцент3 2 7 4" xfId="11978"/>
    <cellStyle name="40% - Акцент3 2 8" xfId="187"/>
    <cellStyle name="40% — акцент3 2 8" xfId="11603"/>
    <cellStyle name="40% - Акцент3 2 8 2" xfId="2558"/>
    <cellStyle name="40% - Акцент3 2 8 3" xfId="11634"/>
    <cellStyle name="40% - Акцент3 2 9" xfId="188"/>
    <cellStyle name="40% — акцент3 2 9" xfId="11287"/>
    <cellStyle name="40% - Акцент3 2 9 2" xfId="2559"/>
    <cellStyle name="40% - Акцент3 2_46EE.2011(v1.0)" xfId="2560"/>
    <cellStyle name="40% — акцент3 20" xfId="2561"/>
    <cellStyle name="40% — акцент3 21" xfId="2562"/>
    <cellStyle name="40% — акцент3 22" xfId="2532"/>
    <cellStyle name="40% — акцент3 23" xfId="11249"/>
    <cellStyle name="40% — акцент3 24" xfId="12095"/>
    <cellStyle name="40% — акцент3 25" xfId="11122"/>
    <cellStyle name="40% — акцент3 26" xfId="11620"/>
    <cellStyle name="40% — акцент3 27" xfId="11407"/>
    <cellStyle name="40% — акцент3 28" xfId="11508"/>
    <cellStyle name="40% — акцент3 29" xfId="11316"/>
    <cellStyle name="40% - Акцент3 3" xfId="189"/>
    <cellStyle name="40% — акцент3 3" xfId="2564"/>
    <cellStyle name="40% - Акцент3 3 10" xfId="190"/>
    <cellStyle name="40% - Акцент3 3 10 2" xfId="2565"/>
    <cellStyle name="40% - Акцент3 3 11" xfId="2566"/>
    <cellStyle name="40% - Акцент3 3 12" xfId="5821"/>
    <cellStyle name="40% - Акцент3 3 13" xfId="5933"/>
    <cellStyle name="40% - Акцент3 3 14" xfId="5930"/>
    <cellStyle name="40% - Акцент3 3 15" xfId="6124"/>
    <cellStyle name="40% - Акцент3 3 16" xfId="2563"/>
    <cellStyle name="40% - Акцент3 3 17" xfId="11257"/>
    <cellStyle name="40% - Акцент3 3 18" xfId="11730"/>
    <cellStyle name="40% - Акцент3 3 19" xfId="11449"/>
    <cellStyle name="40% - Акцент3 3 2" xfId="191"/>
    <cellStyle name="40% - Акцент3 3 2 2" xfId="2568"/>
    <cellStyle name="40% - Акцент3 3 2 3" xfId="7316"/>
    <cellStyle name="40% - Акцент3 3 2 4" xfId="2567"/>
    <cellStyle name="40% - Акцент3 3 20" xfId="12018"/>
    <cellStyle name="40% - Акцент3 3 21" xfId="11167"/>
    <cellStyle name="40% - Акцент3 3 22" xfId="11220"/>
    <cellStyle name="40% - Акцент3 3 23" xfId="11936"/>
    <cellStyle name="40% - Акцент3 3 3" xfId="192"/>
    <cellStyle name="40% - Акцент3 3 3 2" xfId="2570"/>
    <cellStyle name="40% - Акцент3 3 3 3" xfId="7317"/>
    <cellStyle name="40% - Акцент3 3 3 4" xfId="2569"/>
    <cellStyle name="40% - Акцент3 3 4" xfId="193"/>
    <cellStyle name="40% - Акцент3 3 4 2" xfId="7318"/>
    <cellStyle name="40% - Акцент3 3 4 2 2" xfId="7319"/>
    <cellStyle name="40% - Акцент3 3 4 3" xfId="2571"/>
    <cellStyle name="40% - Акцент3 3 5" xfId="194"/>
    <cellStyle name="40% - Акцент3 3 5 2" xfId="2572"/>
    <cellStyle name="40% - Акцент3 3 6" xfId="195"/>
    <cellStyle name="40% - Акцент3 3 6 2" xfId="2573"/>
    <cellStyle name="40% - Акцент3 3 7" xfId="196"/>
    <cellStyle name="40% - Акцент3 3 7 2" xfId="2574"/>
    <cellStyle name="40% - Акцент3 3 8" xfId="197"/>
    <cellStyle name="40% - Акцент3 3 8 2" xfId="2575"/>
    <cellStyle name="40% - Акцент3 3 9" xfId="198"/>
    <cellStyle name="40% - Акцент3 3 9 2" xfId="2576"/>
    <cellStyle name="40% - Акцент3 3_46EE.2011(v1.0)" xfId="2577"/>
    <cellStyle name="40% - Акцент3 4" xfId="2578"/>
    <cellStyle name="40% — акцент3 4" xfId="2579"/>
    <cellStyle name="40% - Акцент3 4 2" xfId="2580"/>
    <cellStyle name="40% - Акцент3 4 2 2" xfId="2581"/>
    <cellStyle name="40% - Акцент3 4 2 3" xfId="7320"/>
    <cellStyle name="40% - Акцент3 4 3" xfId="2582"/>
    <cellStyle name="40% - Акцент3 4 3 2" xfId="2583"/>
    <cellStyle name="40% - Акцент3 4 3 3" xfId="7321"/>
    <cellStyle name="40% - Акцент3 4 4" xfId="6125"/>
    <cellStyle name="40% - Акцент3 4 4 2" xfId="7322"/>
    <cellStyle name="40% - Акцент3 4_46EE.2011(v1.0)" xfId="2584"/>
    <cellStyle name="40% - Акцент3 5" xfId="2585"/>
    <cellStyle name="40% — акцент3 5" xfId="2586"/>
    <cellStyle name="40% - Акцент3 5 2" xfId="2587"/>
    <cellStyle name="40% - Акцент3 5 2 2" xfId="2588"/>
    <cellStyle name="40% - Акцент3 5 2 3" xfId="7323"/>
    <cellStyle name="40% - Акцент3 5 3" xfId="2589"/>
    <cellStyle name="40% - Акцент3 5 3 2" xfId="2590"/>
    <cellStyle name="40% - Акцент3 5 3 3" xfId="7324"/>
    <cellStyle name="40% - Акцент3 5 4" xfId="6126"/>
    <cellStyle name="40% - Акцент3 5 4 2" xfId="7325"/>
    <cellStyle name="40% - Акцент3 5_46EE.2011(v1.0)" xfId="2591"/>
    <cellStyle name="40% - Акцент3 6" xfId="2592"/>
    <cellStyle name="40% — акцент3 6" xfId="2593"/>
    <cellStyle name="40% - Акцент3 6 2" xfId="2594"/>
    <cellStyle name="40% - Акцент3 6 2 2" xfId="2595"/>
    <cellStyle name="40% - Акцент3 6 2 3" xfId="7326"/>
    <cellStyle name="40% - Акцент3 6 3" xfId="2596"/>
    <cellStyle name="40% - Акцент3 6 3 2" xfId="2597"/>
    <cellStyle name="40% - Акцент3 6 3 3" xfId="7327"/>
    <cellStyle name="40% - Акцент3 6 4" xfId="6127"/>
    <cellStyle name="40% - Акцент3 6 4 2" xfId="7328"/>
    <cellStyle name="40% - Акцент3 6_46EE.2011(v1.0)" xfId="2598"/>
    <cellStyle name="40% - Акцент3 7" xfId="2599"/>
    <cellStyle name="40% — акцент3 7" xfId="2600"/>
    <cellStyle name="40% - Акцент3 7 2" xfId="2601"/>
    <cellStyle name="40% - Акцент3 7 2 2" xfId="2602"/>
    <cellStyle name="40% - Акцент3 7 2 3" xfId="7329"/>
    <cellStyle name="40% - Акцент3 7 3" xfId="2603"/>
    <cellStyle name="40% - Акцент3 7 3 2" xfId="2604"/>
    <cellStyle name="40% - Акцент3 7 3 3" xfId="7330"/>
    <cellStyle name="40% - Акцент3 7 4" xfId="6128"/>
    <cellStyle name="40% - Акцент3 7 4 2" xfId="7331"/>
    <cellStyle name="40% - Акцент3 7_46EE.2011(v1.0)" xfId="2605"/>
    <cellStyle name="40% - Акцент3 8" xfId="2606"/>
    <cellStyle name="40% — акцент3 8" xfId="2607"/>
    <cellStyle name="40% - Акцент3 8 2" xfId="2608"/>
    <cellStyle name="40% - Акцент3 8 2 2" xfId="2609"/>
    <cellStyle name="40% - Акцент3 8 2 3" xfId="7332"/>
    <cellStyle name="40% - Акцент3 8 3" xfId="2610"/>
    <cellStyle name="40% - Акцент3 8 3 2" xfId="2611"/>
    <cellStyle name="40% - Акцент3 8 3 3" xfId="7333"/>
    <cellStyle name="40% - Акцент3 8 4" xfId="2612"/>
    <cellStyle name="40% - Акцент3 8 5" xfId="7334"/>
    <cellStyle name="40% - Акцент3 8_46EE.2011(v1.0)" xfId="2613"/>
    <cellStyle name="40% - Акцент3 9" xfId="2614"/>
    <cellStyle name="40% — акцент3 9" xfId="2615"/>
    <cellStyle name="40% - Акцент3 9 2" xfId="2616"/>
    <cellStyle name="40% - Акцент3 9 2 2" xfId="2617"/>
    <cellStyle name="40% - Акцент3 9 2 3" xfId="7335"/>
    <cellStyle name="40% - Акцент3 9 3" xfId="2618"/>
    <cellStyle name="40% - Акцент3 9 3 2" xfId="2619"/>
    <cellStyle name="40% - Акцент3 9 3 3" xfId="7336"/>
    <cellStyle name="40% - Акцент3 9 4" xfId="2620"/>
    <cellStyle name="40% - Акцент3 9 5" xfId="7337"/>
    <cellStyle name="40% - Акцент3 9_46EE.2011(v1.0)" xfId="2621"/>
    <cellStyle name="40% — акцент3_Расчет тарифа на тэ 2015 СЛФ" xfId="2622"/>
    <cellStyle name="40% — акцент4" xfId="199"/>
    <cellStyle name="40% - Акцент4 10" xfId="2624"/>
    <cellStyle name="40% — акцент4 10" xfId="2625"/>
    <cellStyle name="40% - Акцент4 10 2" xfId="2626"/>
    <cellStyle name="40% - Акцент4 10 3" xfId="7338"/>
    <cellStyle name="40% - Акцент4 11" xfId="2627"/>
    <cellStyle name="40% — акцент4 11" xfId="2628"/>
    <cellStyle name="40% - Акцент4 11 2" xfId="2629"/>
    <cellStyle name="40% - Акцент4 11 3" xfId="7339"/>
    <cellStyle name="40% - Акцент4 12" xfId="7340"/>
    <cellStyle name="40% — акцент4 12" xfId="2630"/>
    <cellStyle name="40% - Акцент4 12 2" xfId="7341"/>
    <cellStyle name="40% - Акцент4 12 3" xfId="7342"/>
    <cellStyle name="40% - Акцент4 12 4" xfId="7343"/>
    <cellStyle name="40% - Акцент4 13" xfId="7344"/>
    <cellStyle name="40% — акцент4 13" xfId="2631"/>
    <cellStyle name="40% - Акцент4 13 2" xfId="7345"/>
    <cellStyle name="40% — акцент4 13 2" xfId="5507"/>
    <cellStyle name="40% - Акцент4 13 3" xfId="7346"/>
    <cellStyle name="40% — акцент4 13 3" xfId="5776"/>
    <cellStyle name="40% - Акцент4 13 4" xfId="7347"/>
    <cellStyle name="40% - Акцент4 14" xfId="7348"/>
    <cellStyle name="40% — акцент4 14" xfId="2632"/>
    <cellStyle name="40% - Акцент4 14 2" xfId="7349"/>
    <cellStyle name="40% — акцент4 14 2" xfId="5508"/>
    <cellStyle name="40% - Акцент4 14 3" xfId="7350"/>
    <cellStyle name="40% — акцент4 14 3" xfId="5775"/>
    <cellStyle name="40% - Акцент4 15" xfId="7351"/>
    <cellStyle name="40% — акцент4 15" xfId="2633"/>
    <cellStyle name="40% - Акцент4 15 2" xfId="7352"/>
    <cellStyle name="40% — акцент4 15 2" xfId="5509"/>
    <cellStyle name="40% - Акцент4 15 3" xfId="7353"/>
    <cellStyle name="40% — акцент4 15 3" xfId="5774"/>
    <cellStyle name="40% - Акцент4 16" xfId="7354"/>
    <cellStyle name="40% — акцент4 16" xfId="2634"/>
    <cellStyle name="40% - Акцент4 16 2" xfId="7355"/>
    <cellStyle name="40% — акцент4 16 2" xfId="5510"/>
    <cellStyle name="40% - Акцент4 16 3" xfId="7356"/>
    <cellStyle name="40% — акцент4 16 3" xfId="5773"/>
    <cellStyle name="40% - Акцент4 17" xfId="7357"/>
    <cellStyle name="40% — акцент4 17" xfId="2635"/>
    <cellStyle name="40% — акцент4 17 2" xfId="5511"/>
    <cellStyle name="40% - Акцент4 18" xfId="7358"/>
    <cellStyle name="40% — акцент4 18" xfId="2636"/>
    <cellStyle name="40% — акцент4 19" xfId="2637"/>
    <cellStyle name="40% - Акцент4 2" xfId="200"/>
    <cellStyle name="40% — акцент4 2" xfId="201"/>
    <cellStyle name="40% - Акцент4 2 1" xfId="7359"/>
    <cellStyle name="40% - Акцент4 2 10" xfId="202"/>
    <cellStyle name="40% - Акцент4 2 10 2" xfId="2640"/>
    <cellStyle name="40% - Акцент4 2 11" xfId="5822"/>
    <cellStyle name="40% - Акцент4 2 11 2" xfId="10858"/>
    <cellStyle name="40% - Акцент4 2 11 3" xfId="6130"/>
    <cellStyle name="40% - Акцент4 2 12" xfId="5908"/>
    <cellStyle name="40% - Акцент4 2 12 2" xfId="10859"/>
    <cellStyle name="40% - Акцент4 2 13" xfId="5961"/>
    <cellStyle name="40% - Акцент4 2 14" xfId="7360"/>
    <cellStyle name="40% - Акцент4 2 15" xfId="7361"/>
    <cellStyle name="40% - Акцент4 2 16" xfId="7362"/>
    <cellStyle name="40% - Акцент4 2 16 2" xfId="10860"/>
    <cellStyle name="40% - Акцент4 2 17" xfId="10861"/>
    <cellStyle name="40% - Акцент4 2 18" xfId="10862"/>
    <cellStyle name="40% - Акцент4 2 19" xfId="10863"/>
    <cellStyle name="40% - Акцент4 2 2" xfId="203"/>
    <cellStyle name="40% — акцент4 2 2" xfId="2639"/>
    <cellStyle name="40% - Акцент4 2 2 10" xfId="11772"/>
    <cellStyle name="40% - Акцент4 2 2 2" xfId="2642"/>
    <cellStyle name="40% - Акцент4 2 2 2 2" xfId="7363"/>
    <cellStyle name="40% - Акцент4 2 2 2 3" xfId="6131"/>
    <cellStyle name="40% - Акцент4 2 2 3" xfId="2641"/>
    <cellStyle name="40% - Акцент4 2 2 4" xfId="11266"/>
    <cellStyle name="40% - Акцент4 2 2 5" xfId="11569"/>
    <cellStyle name="40% - Акцент4 2 2 6" xfId="11450"/>
    <cellStyle name="40% - Акцент4 2 2 7" xfId="12017"/>
    <cellStyle name="40% - Акцент4 2 2 8" xfId="11168"/>
    <cellStyle name="40% - Акцент4 2 2 9" xfId="11887"/>
    <cellStyle name="40% - Акцент4 2 20" xfId="6129"/>
    <cellStyle name="40% - Акцент4 2 21" xfId="2638"/>
    <cellStyle name="40% - Акцент4 2 22" xfId="11264"/>
    <cellStyle name="40% - Акцент4 2 23" xfId="12093"/>
    <cellStyle name="40% - Акцент4 2 24" xfId="11877"/>
    <cellStyle name="40% - Акцент4 2 25" xfId="11822"/>
    <cellStyle name="40% - Акцент4 2 26" xfId="11902"/>
    <cellStyle name="40% - Акцент4 2 27" xfId="11412"/>
    <cellStyle name="40% - Акцент4 2 28" xfId="12206"/>
    <cellStyle name="40% - Акцент4 2 3" xfId="204"/>
    <cellStyle name="40% — акцент4 2 3" xfId="11265"/>
    <cellStyle name="40% - Акцент4 2 3 10" xfId="11344"/>
    <cellStyle name="40% - Акцент4 2 3 2" xfId="2644"/>
    <cellStyle name="40% - Акцент4 2 3 3" xfId="7364"/>
    <cellStyle name="40% - Акцент4 2 3 4" xfId="2643"/>
    <cellStyle name="40% - Акцент4 2 3 5" xfId="12092"/>
    <cellStyle name="40% - Акцент4 2 3 6" xfId="11128"/>
    <cellStyle name="40% - Акцент4 2 3 7" xfId="11617"/>
    <cellStyle name="40% - Акцент4 2 3 8" xfId="11259"/>
    <cellStyle name="40% - Акцент4 2 3 9" xfId="11236"/>
    <cellStyle name="40% - Акцент4 2 4" xfId="205"/>
    <cellStyle name="40% — акцент4 2 4" xfId="11570"/>
    <cellStyle name="40% - Акцент4 2 4 2" xfId="7365"/>
    <cellStyle name="40% - Акцент4 2 4 3" xfId="2645"/>
    <cellStyle name="40% - Акцент4 2 4 4" xfId="11878"/>
    <cellStyle name="40% - Акцент4 2 4 5" xfId="11288"/>
    <cellStyle name="40% - Акцент4 2 4 6" xfId="11901"/>
    <cellStyle name="40% - Акцент4 2 4 7" xfId="11504"/>
    <cellStyle name="40% - Акцент4 2 4 8" xfId="11089"/>
    <cellStyle name="40% - Акцент4 2 5" xfId="206"/>
    <cellStyle name="40% — акцент4 2 5" xfId="11127"/>
    <cellStyle name="40% - Акцент4 2 5 2" xfId="7366"/>
    <cellStyle name="40% - Акцент4 2 5 3" xfId="2646"/>
    <cellStyle name="40% - Акцент4 2 5 4" xfId="11616"/>
    <cellStyle name="40% - Акцент4 2 5 5" xfId="11260"/>
    <cellStyle name="40% - Акцент4 2 5 6" xfId="12126"/>
    <cellStyle name="40% - Акцент4 2 5 7" xfId="11403"/>
    <cellStyle name="40% - Акцент4 2 6" xfId="207"/>
    <cellStyle name="40% — акцент4 2 6" xfId="11645"/>
    <cellStyle name="40% - Акцент4 2 6 2" xfId="2647"/>
    <cellStyle name="40% - Акцент4 2 6 3" xfId="11169"/>
    <cellStyle name="40% - Акцент4 2 6 4" xfId="11700"/>
    <cellStyle name="40% - Акцент4 2 6 5" xfId="11469"/>
    <cellStyle name="40% - Акцент4 2 7" xfId="208"/>
    <cellStyle name="40% — акцент4 2 7" xfId="11258"/>
    <cellStyle name="40% - Акцент4 2 7 2" xfId="2648"/>
    <cellStyle name="40% - Акцент4 2 7 3" xfId="11261"/>
    <cellStyle name="40% - Акцент4 2 7 4" xfId="11837"/>
    <cellStyle name="40% - Акцент4 2 8" xfId="209"/>
    <cellStyle name="40% — акцент4 2 8" xfId="11750"/>
    <cellStyle name="40% - Акцент4 2 8 2" xfId="2649"/>
    <cellStyle name="40% - Акцент4 2 8 3" xfId="11648"/>
    <cellStyle name="40% - Акцент4 2 9" xfId="210"/>
    <cellStyle name="40% — акцент4 2 9" xfId="11088"/>
    <cellStyle name="40% - Акцент4 2 9 2" xfId="2650"/>
    <cellStyle name="40% - Акцент4 2_46EE.2011(v1.0)" xfId="2651"/>
    <cellStyle name="40% — акцент4 20" xfId="2652"/>
    <cellStyle name="40% — акцент4 21" xfId="2653"/>
    <cellStyle name="40% — акцент4 22" xfId="5481"/>
    <cellStyle name="40% — акцент4 23" xfId="5490"/>
    <cellStyle name="40% — акцент4 24" xfId="5479"/>
    <cellStyle name="40% — акцент4 25" xfId="5489"/>
    <cellStyle name="40% — акцент4 26" xfId="5784"/>
    <cellStyle name="40% — акцент4 27" xfId="5789"/>
    <cellStyle name="40% — акцент4 28" xfId="2623"/>
    <cellStyle name="40% — акцент4 29" xfId="11263"/>
    <cellStyle name="40% - Акцент4 3" xfId="211"/>
    <cellStyle name="40% — акцент4 3" xfId="2655"/>
    <cellStyle name="40% - Акцент4 3 10" xfId="212"/>
    <cellStyle name="40% - Акцент4 3 10 2" xfId="2656"/>
    <cellStyle name="40% - Акцент4 3 11" xfId="2657"/>
    <cellStyle name="40% - Акцент4 3 12" xfId="5823"/>
    <cellStyle name="40% - Акцент4 3 13" xfId="5907"/>
    <cellStyle name="40% - Акцент4 3 14" xfId="5884"/>
    <cellStyle name="40% - Акцент4 3 15" xfId="6132"/>
    <cellStyle name="40% - Акцент4 3 16" xfId="2654"/>
    <cellStyle name="40% - Акцент4 3 17" xfId="11268"/>
    <cellStyle name="40% - Акцент4 3 18" xfId="11566"/>
    <cellStyle name="40% - Акцент4 3 19" xfId="11451"/>
    <cellStyle name="40% - Акцент4 3 2" xfId="213"/>
    <cellStyle name="40% — акцент4 3 2" xfId="5512"/>
    <cellStyle name="40% - Акцент4 3 2 10" xfId="11390"/>
    <cellStyle name="40% - Акцент4 3 2 11" xfId="11154"/>
    <cellStyle name="40% - Акцент4 3 2 2" xfId="2659"/>
    <cellStyle name="40% — акцент4 3 2 2" xfId="7367"/>
    <cellStyle name="40% - Акцент4 3 2 3" xfId="7368"/>
    <cellStyle name="40% — акцент4 3 2 3" xfId="11035"/>
    <cellStyle name="40% - Акцент4 3 2 4" xfId="2658"/>
    <cellStyle name="40% - Акцент4 3 2 5" xfId="11270"/>
    <cellStyle name="40% - Акцент4 3 2 6" xfId="12091"/>
    <cellStyle name="40% - Акцент4 3 2 7" xfId="11452"/>
    <cellStyle name="40% - Акцент4 3 2 8" xfId="12015"/>
    <cellStyle name="40% - Акцент4 3 2 9" xfId="11695"/>
    <cellStyle name="40% - Акцент4 3 20" xfId="12016"/>
    <cellStyle name="40% - Акцент4 3 21" xfId="11170"/>
    <cellStyle name="40% - Акцент4 3 22" xfId="11689"/>
    <cellStyle name="40% - Акцент4 3 23" xfId="11057"/>
    <cellStyle name="40% - Акцент4 3 3" xfId="214"/>
    <cellStyle name="40% — акцент4 3 3" xfId="5469"/>
    <cellStyle name="40% - Акцент4 3 3 10" xfId="11049"/>
    <cellStyle name="40% - Акцент4 3 3 11" xfId="11580"/>
    <cellStyle name="40% - Акцент4 3 3 2" xfId="2661"/>
    <cellStyle name="40% - Акцент4 3 3 3" xfId="7369"/>
    <cellStyle name="40% - Акцент4 3 3 4" xfId="2660"/>
    <cellStyle name="40% - Акцент4 3 3 5" xfId="11271"/>
    <cellStyle name="40% - Акцент4 3 3 6" xfId="12090"/>
    <cellStyle name="40% - Акцент4 3 3 7" xfId="11453"/>
    <cellStyle name="40% - Акцент4 3 3 8" xfId="12014"/>
    <cellStyle name="40% - Акцент4 3 3 9" xfId="11781"/>
    <cellStyle name="40% - Акцент4 3 4" xfId="215"/>
    <cellStyle name="40% — акцент4 3 4" xfId="5496"/>
    <cellStyle name="40% - Акцент4 3 4 10" xfId="11043"/>
    <cellStyle name="40% - Акцент4 3 4 2" xfId="7370"/>
    <cellStyle name="40% - Акцент4 3 4 2 2" xfId="7371"/>
    <cellStyle name="40% - Акцент4 3 4 3" xfId="2662"/>
    <cellStyle name="40% - Акцент4 3 4 4" xfId="11272"/>
    <cellStyle name="40% - Акцент4 3 4 5" xfId="12089"/>
    <cellStyle name="40% - Акцент4 3 4 6" xfId="11454"/>
    <cellStyle name="40% - Акцент4 3 4 7" xfId="12013"/>
    <cellStyle name="40% - Акцент4 3 4 8" xfId="11171"/>
    <cellStyle name="40% - Акцент4 3 4 9" xfId="11660"/>
    <cellStyle name="40% - Акцент4 3 5" xfId="216"/>
    <cellStyle name="40% — акцент4 3 5" xfId="5474"/>
    <cellStyle name="40% - Акцент4 3 5 2" xfId="2663"/>
    <cellStyle name="40% - Акцент4 3 5 3" xfId="11273"/>
    <cellStyle name="40% - Акцент4 3 5 4" xfId="11565"/>
    <cellStyle name="40% - Акцент4 3 5 5" xfId="11129"/>
    <cellStyle name="40% - Акцент4 3 5 6" xfId="12149"/>
    <cellStyle name="40% - Акцент4 3 5 7" xfId="11928"/>
    <cellStyle name="40% - Акцент4 3 5 8" xfId="12039"/>
    <cellStyle name="40% - Акцент4 3 5 9" xfId="11979"/>
    <cellStyle name="40% - Акцент4 3 6" xfId="217"/>
    <cellStyle name="40% — акцент4 3 6" xfId="5793"/>
    <cellStyle name="40% - Акцент4 3 6 2" xfId="2664"/>
    <cellStyle name="40% - Акцент4 3 6 3" xfId="11274"/>
    <cellStyle name="40% - Акцент4 3 6 4" xfId="12088"/>
    <cellStyle name="40% - Акцент4 3 6 5" xfId="11455"/>
    <cellStyle name="40% - Акцент4 3 6 6" xfId="12012"/>
    <cellStyle name="40% - Акцент4 3 6 7" xfId="11172"/>
    <cellStyle name="40% - Акцент4 3 6 8" xfId="11749"/>
    <cellStyle name="40% - Акцент4 3 6 9" xfId="11846"/>
    <cellStyle name="40% - Акцент4 3 7" xfId="218"/>
    <cellStyle name="40% — акцент4 3 7" xfId="5772"/>
    <cellStyle name="40% - Акцент4 3 7 2" xfId="2665"/>
    <cellStyle name="40% - Акцент4 3 7 3" xfId="11275"/>
    <cellStyle name="40% - Акцент4 3 7 4" xfId="11564"/>
    <cellStyle name="40% - Акцент4 3 7 5" xfId="11130"/>
    <cellStyle name="40% - Акцент4 3 7 6" xfId="11615"/>
    <cellStyle name="40% - Акцент4 3 7 7" xfId="11424"/>
    <cellStyle name="40% - Акцент4 3 7 8" xfId="11804"/>
    <cellStyle name="40% - Акцент4 3 7 9" xfId="11091"/>
    <cellStyle name="40% - Акцент4 3 8" xfId="219"/>
    <cellStyle name="40% - Акцент4 3 8 2" xfId="2666"/>
    <cellStyle name="40% - Акцент4 3 9" xfId="220"/>
    <cellStyle name="40% - Акцент4 3 9 2" xfId="2667"/>
    <cellStyle name="40% - Акцент4 3_46EE.2011(v1.0)" xfId="2668"/>
    <cellStyle name="40% — акцент4 30" xfId="12094"/>
    <cellStyle name="40% — акцент4 31" xfId="11126"/>
    <cellStyle name="40% — акцент4 32" xfId="11618"/>
    <cellStyle name="40% — акцент4 33" xfId="11423"/>
    <cellStyle name="40% — акцент4 34" xfId="11413"/>
    <cellStyle name="40% — акцент4 35" xfId="11125"/>
    <cellStyle name="40% - Акцент4 4" xfId="2669"/>
    <cellStyle name="40% — акцент4 4" xfId="2670"/>
    <cellStyle name="40% - Акцент4 4 2" xfId="2671"/>
    <cellStyle name="40% — акцент4 4 2" xfId="7372"/>
    <cellStyle name="40% - Акцент4 4 2 2" xfId="2672"/>
    <cellStyle name="40% - Акцент4 4 2 3" xfId="7373"/>
    <cellStyle name="40% - Акцент4 4 3" xfId="2673"/>
    <cellStyle name="40% - Акцент4 4 3 2" xfId="2674"/>
    <cellStyle name="40% - Акцент4 4 3 3" xfId="7374"/>
    <cellStyle name="40% - Акцент4 4 4" xfId="6133"/>
    <cellStyle name="40% - Акцент4 4 4 2" xfId="7375"/>
    <cellStyle name="40% - Акцент4 4_46EE.2011(v1.0)" xfId="2675"/>
    <cellStyle name="40% - Акцент4 5" xfId="2676"/>
    <cellStyle name="40% — акцент4 5" xfId="2677"/>
    <cellStyle name="40% - Акцент4 5 2" xfId="2678"/>
    <cellStyle name="40% — акцент4 5 2" xfId="7376"/>
    <cellStyle name="40% - Акцент4 5 2 2" xfId="2679"/>
    <cellStyle name="40% - Акцент4 5 2 3" xfId="7377"/>
    <cellStyle name="40% - Акцент4 5 3" xfId="2680"/>
    <cellStyle name="40% - Акцент4 5 3 2" xfId="2681"/>
    <cellStyle name="40% - Акцент4 5 3 3" xfId="7378"/>
    <cellStyle name="40% - Акцент4 5 4" xfId="6134"/>
    <cellStyle name="40% - Акцент4 5 4 2" xfId="7379"/>
    <cellStyle name="40% - Акцент4 5_46EE.2011(v1.0)" xfId="2682"/>
    <cellStyle name="40% - Акцент4 6" xfId="2683"/>
    <cellStyle name="40% — акцент4 6" xfId="2684"/>
    <cellStyle name="40% - Акцент4 6 2" xfId="2685"/>
    <cellStyle name="40% — акцент4 6 2" xfId="7380"/>
    <cellStyle name="40% - Акцент4 6 2 2" xfId="2686"/>
    <cellStyle name="40% - Акцент4 6 2 3" xfId="7381"/>
    <cellStyle name="40% - Акцент4 6 3" xfId="2687"/>
    <cellStyle name="40% - Акцент4 6 3 2" xfId="2688"/>
    <cellStyle name="40% - Акцент4 6 3 3" xfId="7382"/>
    <cellStyle name="40% - Акцент4 6 4" xfId="6135"/>
    <cellStyle name="40% - Акцент4 6 4 2" xfId="7383"/>
    <cellStyle name="40% - Акцент4 6_46EE.2011(v1.0)" xfId="2689"/>
    <cellStyle name="40% - Акцент4 7" xfId="2690"/>
    <cellStyle name="40% — акцент4 7" xfId="2691"/>
    <cellStyle name="40% - Акцент4 7 2" xfId="2692"/>
    <cellStyle name="40% - Акцент4 7 2 2" xfId="2693"/>
    <cellStyle name="40% - Акцент4 7 2 3" xfId="7384"/>
    <cellStyle name="40% - Акцент4 7 3" xfId="2694"/>
    <cellStyle name="40% - Акцент4 7 3 2" xfId="2695"/>
    <cellStyle name="40% - Акцент4 7 3 3" xfId="7385"/>
    <cellStyle name="40% - Акцент4 7 4" xfId="6136"/>
    <cellStyle name="40% - Акцент4 7 4 2" xfId="7386"/>
    <cellStyle name="40% - Акцент4 7_46EE.2011(v1.0)" xfId="2696"/>
    <cellStyle name="40% - Акцент4 8" xfId="2697"/>
    <cellStyle name="40% — акцент4 8" xfId="2698"/>
    <cellStyle name="40% - Акцент4 8 2" xfId="2699"/>
    <cellStyle name="40% - Акцент4 8 2 2" xfId="2700"/>
    <cellStyle name="40% - Акцент4 8 2 3" xfId="7387"/>
    <cellStyle name="40% - Акцент4 8 3" xfId="2701"/>
    <cellStyle name="40% - Акцент4 8 3 2" xfId="2702"/>
    <cellStyle name="40% - Акцент4 8 3 3" xfId="7388"/>
    <cellStyle name="40% - Акцент4 8 4" xfId="2703"/>
    <cellStyle name="40% - Акцент4 8 5" xfId="7389"/>
    <cellStyle name="40% - Акцент4 8_46EE.2011(v1.0)" xfId="2704"/>
    <cellStyle name="40% - Акцент4 9" xfId="2705"/>
    <cellStyle name="40% — акцент4 9" xfId="2706"/>
    <cellStyle name="40% - Акцент4 9 2" xfId="2707"/>
    <cellStyle name="40% - Акцент4 9 2 2" xfId="2708"/>
    <cellStyle name="40% - Акцент4 9 2 3" xfId="7390"/>
    <cellStyle name="40% - Акцент4 9 3" xfId="2709"/>
    <cellStyle name="40% - Акцент4 9 3 2" xfId="2710"/>
    <cellStyle name="40% - Акцент4 9 3 3" xfId="7391"/>
    <cellStyle name="40% - Акцент4 9 4" xfId="2711"/>
    <cellStyle name="40% - Акцент4 9 5" xfId="7392"/>
    <cellStyle name="40% - Акцент4 9_46EE.2011(v1.0)" xfId="2712"/>
    <cellStyle name="40% — акцент4_Расчет тарифа на тэ 2015 СЛФ" xfId="2713"/>
    <cellStyle name="40% — акцент5" xfId="221"/>
    <cellStyle name="40% - Акцент5 10" xfId="2715"/>
    <cellStyle name="40% — акцент5 10" xfId="2716"/>
    <cellStyle name="40% - Акцент5 10 2" xfId="2717"/>
    <cellStyle name="40% - Акцент5 10 3" xfId="7393"/>
    <cellStyle name="40% - Акцент5 11" xfId="2718"/>
    <cellStyle name="40% — акцент5 11" xfId="2719"/>
    <cellStyle name="40% - Акцент5 11 2" xfId="2720"/>
    <cellStyle name="40% - Акцент5 11 3" xfId="7394"/>
    <cellStyle name="40% - Акцент5 12" xfId="7395"/>
    <cellStyle name="40% — акцент5 12" xfId="2721"/>
    <cellStyle name="40% - Акцент5 12 2" xfId="7396"/>
    <cellStyle name="40% - Акцент5 12 3" xfId="7397"/>
    <cellStyle name="40% - Акцент5 12 4" xfId="7398"/>
    <cellStyle name="40% - Акцент5 13" xfId="7399"/>
    <cellStyle name="40% — акцент5 13" xfId="2722"/>
    <cellStyle name="40% - Акцент5 13 2" xfId="7400"/>
    <cellStyle name="40% - Акцент5 13 3" xfId="7401"/>
    <cellStyle name="40% - Акцент5 13 4" xfId="7402"/>
    <cellStyle name="40% - Акцент5 14" xfId="7403"/>
    <cellStyle name="40% — акцент5 14" xfId="2723"/>
    <cellStyle name="40% - Акцент5 14 2" xfId="7404"/>
    <cellStyle name="40% - Акцент5 14 3" xfId="7405"/>
    <cellStyle name="40% - Акцент5 15" xfId="7406"/>
    <cellStyle name="40% — акцент5 15" xfId="2724"/>
    <cellStyle name="40% - Акцент5 15 2" xfId="7407"/>
    <cellStyle name="40% - Акцент5 15 3" xfId="7408"/>
    <cellStyle name="40% - Акцент5 16" xfId="7409"/>
    <cellStyle name="40% — акцент5 16" xfId="2725"/>
    <cellStyle name="40% - Акцент5 16 2" xfId="7410"/>
    <cellStyle name="40% - Акцент5 16 3" xfId="7411"/>
    <cellStyle name="40% - Акцент5 17" xfId="7412"/>
    <cellStyle name="40% — акцент5 17" xfId="2726"/>
    <cellStyle name="40% - Акцент5 18" xfId="7413"/>
    <cellStyle name="40% — акцент5 18" xfId="2727"/>
    <cellStyle name="40% — акцент5 19" xfId="2728"/>
    <cellStyle name="40% - Акцент5 2" xfId="222"/>
    <cellStyle name="40% — акцент5 2" xfId="223"/>
    <cellStyle name="40% - Акцент5 2 1" xfId="7414"/>
    <cellStyle name="40% - Акцент5 2 10" xfId="224"/>
    <cellStyle name="40% - Акцент5 2 10 2" xfId="2731"/>
    <cellStyle name="40% - Акцент5 2 11" xfId="5824"/>
    <cellStyle name="40% - Акцент5 2 11 2" xfId="10864"/>
    <cellStyle name="40% - Акцент5 2 11 3" xfId="6138"/>
    <cellStyle name="40% - Акцент5 2 12" xfId="5906"/>
    <cellStyle name="40% - Акцент5 2 12 2" xfId="10865"/>
    <cellStyle name="40% - Акцент5 2 13" xfId="5844"/>
    <cellStyle name="40% - Акцент5 2 14" xfId="7415"/>
    <cellStyle name="40% - Акцент5 2 15" xfId="7416"/>
    <cellStyle name="40% - Акцент5 2 16" xfId="7417"/>
    <cellStyle name="40% - Акцент5 2 16 2" xfId="10866"/>
    <cellStyle name="40% - Акцент5 2 17" xfId="10867"/>
    <cellStyle name="40% - Акцент5 2 18" xfId="10868"/>
    <cellStyle name="40% - Акцент5 2 19" xfId="10869"/>
    <cellStyle name="40% - Акцент5 2 2" xfId="225"/>
    <cellStyle name="40% — акцент5 2 2" xfId="2730"/>
    <cellStyle name="40% - Акцент5 2 2 10" xfId="12225"/>
    <cellStyle name="40% - Акцент5 2 2 2" xfId="2733"/>
    <cellStyle name="40% - Акцент5 2 2 2 2" xfId="7418"/>
    <cellStyle name="40% - Акцент5 2 2 2 3" xfId="6139"/>
    <cellStyle name="40% - Акцент5 2 2 3" xfId="2732"/>
    <cellStyle name="40% - Акцент5 2 2 4" xfId="11285"/>
    <cellStyle name="40% - Акцент5 2 2 5" xfId="12080"/>
    <cellStyle name="40% - Акцент5 2 2 6" xfId="11690"/>
    <cellStyle name="40% - Акцент5 2 2 7" xfId="12148"/>
    <cellStyle name="40% - Акцент5 2 2 8" xfId="12054"/>
    <cellStyle name="40% - Акцент5 2 2 9" xfId="11523"/>
    <cellStyle name="40% - Акцент5 2 20" xfId="6137"/>
    <cellStyle name="40% - Акцент5 2 21" xfId="2729"/>
    <cellStyle name="40% - Акцент5 2 22" xfId="11283"/>
    <cellStyle name="40% - Акцент5 2 23" xfId="12082"/>
    <cellStyle name="40% - Акцент5 2 24" xfId="11133"/>
    <cellStyle name="40% - Акцент5 2 25" xfId="11614"/>
    <cellStyle name="40% - Акцент5 2 26" xfId="11929"/>
    <cellStyle name="40% - Акцент5 2 27" xfId="11489"/>
    <cellStyle name="40% - Акцент5 2 28" xfId="12228"/>
    <cellStyle name="40% - Акцент5 2 3" xfId="226"/>
    <cellStyle name="40% — акцент5 2 3" xfId="11284"/>
    <cellStyle name="40% - Акцент5 2 3 10" xfId="12083"/>
    <cellStyle name="40% - Акцент5 2 3 2" xfId="2735"/>
    <cellStyle name="40% - Акцент5 2 3 3" xfId="7419"/>
    <cellStyle name="40% - Акцент5 2 3 4" xfId="2734"/>
    <cellStyle name="40% - Акцент5 2 3 5" xfId="12079"/>
    <cellStyle name="40% - Акцент5 2 3 6" xfId="11954"/>
    <cellStyle name="40% - Акцент5 2 3 7" xfId="11795"/>
    <cellStyle name="40% - Акцент5 2 3 8" xfId="11370"/>
    <cellStyle name="40% - Акцент5 2 3 9" xfId="11815"/>
    <cellStyle name="40% - Акцент5 2 4" xfId="227"/>
    <cellStyle name="40% — акцент5 2 4" xfId="12081"/>
    <cellStyle name="40% - Акцент5 2 4 2" xfId="7420"/>
    <cellStyle name="40% - Акцент5 2 4 3" xfId="2736"/>
    <cellStyle name="40% - Акцент5 2 4 4" xfId="11955"/>
    <cellStyle name="40% - Акцент5 2 4 5" xfId="11213"/>
    <cellStyle name="40% - Акцент5 2 4 6" xfId="12107"/>
    <cellStyle name="40% - Акцент5 2 4 7" xfId="11808"/>
    <cellStyle name="40% - Акцент5 2 4 8" xfId="12226"/>
    <cellStyle name="40% - Акцент5 2 5" xfId="228"/>
    <cellStyle name="40% — акцент5 2 5" xfId="11134"/>
    <cellStyle name="40% - Акцент5 2 5 2" xfId="7421"/>
    <cellStyle name="40% - Акцент5 2 5 3" xfId="2737"/>
    <cellStyle name="40% - Акцент5 2 5 4" xfId="11046"/>
    <cellStyle name="40% - Акцент5 2 5 5" xfId="11426"/>
    <cellStyle name="40% - Акцент5 2 5 6" xfId="12138"/>
    <cellStyle name="40% - Акцент5 2 5 7" xfId="12215"/>
    <cellStyle name="40% - Акцент5 2 6" xfId="229"/>
    <cellStyle name="40% — акцент5 2 6" xfId="12189"/>
    <cellStyle name="40% - Акцент5 2 6 2" xfId="2738"/>
    <cellStyle name="40% - Акцент5 2 6 3" xfId="11173"/>
    <cellStyle name="40% - Акцент5 2 6 4" xfId="11503"/>
    <cellStyle name="40% - Акцент5 2 6 5" xfId="11980"/>
    <cellStyle name="40% - Акцент5 2 7" xfId="230"/>
    <cellStyle name="40% — акцент5 2 7" xfId="11425"/>
    <cellStyle name="40% - Акцент5 2 7 2" xfId="2739"/>
    <cellStyle name="40% - Акцент5 2 7 3" xfId="11709"/>
    <cellStyle name="40% - Акцент5 2 7 4" xfId="11058"/>
    <cellStyle name="40% - Акцент5 2 8" xfId="231"/>
    <cellStyle name="40% — акцент5 2 8" xfId="11636"/>
    <cellStyle name="40% - Акцент5 2 8 2" xfId="2740"/>
    <cellStyle name="40% - Акцент5 2 8 3" xfId="11080"/>
    <cellStyle name="40% - Акцент5 2 9" xfId="232"/>
    <cellStyle name="40% — акцент5 2 9" xfId="11975"/>
    <cellStyle name="40% - Акцент5 2 9 2" xfId="2741"/>
    <cellStyle name="40% - Акцент5 2_46EE.2011(v1.0)" xfId="2742"/>
    <cellStyle name="40% — акцент5 20" xfId="2743"/>
    <cellStyle name="40% — акцент5 21" xfId="2744"/>
    <cellStyle name="40% — акцент5 22" xfId="2714"/>
    <cellStyle name="40% — акцент5 23" xfId="11281"/>
    <cellStyle name="40% — акцент5 24" xfId="12086"/>
    <cellStyle name="40% — акцент5 25" xfId="11132"/>
    <cellStyle name="40% — акцент5 26" xfId="11702"/>
    <cellStyle name="40% — акцент5 27" xfId="11070"/>
    <cellStyle name="40% — акцент5 28" xfId="12038"/>
    <cellStyle name="40% — акцент5 29" xfId="11155"/>
    <cellStyle name="40% - Акцент5 3" xfId="233"/>
    <cellStyle name="40% — акцент5 3" xfId="2746"/>
    <cellStyle name="40% - Акцент5 3 10" xfId="234"/>
    <cellStyle name="40% - Акцент5 3 10 2" xfId="2747"/>
    <cellStyle name="40% - Акцент5 3 11" xfId="2748"/>
    <cellStyle name="40% - Акцент5 3 12" xfId="5825"/>
    <cellStyle name="40% - Акцент5 3 13" xfId="5905"/>
    <cellStyle name="40% - Акцент5 3 14" xfId="5960"/>
    <cellStyle name="40% - Акцент5 3 15" xfId="6140"/>
    <cellStyle name="40% - Акцент5 3 16" xfId="2745"/>
    <cellStyle name="40% - Акцент5 3 17" xfId="11289"/>
    <cellStyle name="40% - Акцент5 3 18" xfId="11561"/>
    <cellStyle name="40% - Акцент5 3 19" xfId="11879"/>
    <cellStyle name="40% - Акцент5 3 2" xfId="235"/>
    <cellStyle name="40% - Акцент5 3 2 2" xfId="2750"/>
    <cellStyle name="40% - Акцент5 3 2 3" xfId="7422"/>
    <cellStyle name="40% - Акцент5 3 2 4" xfId="2749"/>
    <cellStyle name="40% - Акцент5 3 20" xfId="11286"/>
    <cellStyle name="40% - Акцент5 3 21" xfId="11042"/>
    <cellStyle name="40% - Акцент5 3 22" xfId="11995"/>
    <cellStyle name="40% - Акцент5 3 23" xfId="11994"/>
    <cellStyle name="40% - Акцент5 3 3" xfId="236"/>
    <cellStyle name="40% - Акцент5 3 3 2" xfId="2752"/>
    <cellStyle name="40% - Акцент5 3 3 3" xfId="7423"/>
    <cellStyle name="40% - Акцент5 3 3 4" xfId="2751"/>
    <cellStyle name="40% - Акцент5 3 4" xfId="237"/>
    <cellStyle name="40% - Акцент5 3 4 2" xfId="7424"/>
    <cellStyle name="40% - Акцент5 3 4 2 2" xfId="7425"/>
    <cellStyle name="40% - Акцент5 3 4 3" xfId="2753"/>
    <cellStyle name="40% - Акцент5 3 5" xfId="238"/>
    <cellStyle name="40% - Акцент5 3 5 2" xfId="2754"/>
    <cellStyle name="40% - Акцент5 3 6" xfId="239"/>
    <cellStyle name="40% - Акцент5 3 6 2" xfId="2755"/>
    <cellStyle name="40% - Акцент5 3 7" xfId="240"/>
    <cellStyle name="40% - Акцент5 3 7 2" xfId="2756"/>
    <cellStyle name="40% - Акцент5 3 8" xfId="241"/>
    <cellStyle name="40% - Акцент5 3 8 2" xfId="2757"/>
    <cellStyle name="40% - Акцент5 3 9" xfId="242"/>
    <cellStyle name="40% - Акцент5 3 9 2" xfId="2758"/>
    <cellStyle name="40% - Акцент5 3_46EE.2011(v1.0)" xfId="2759"/>
    <cellStyle name="40% - Акцент5 4" xfId="2760"/>
    <cellStyle name="40% — акцент5 4" xfId="2761"/>
    <cellStyle name="40% - Акцент5 4 2" xfId="2762"/>
    <cellStyle name="40% - Акцент5 4 2 2" xfId="2763"/>
    <cellStyle name="40% - Акцент5 4 2 3" xfId="7426"/>
    <cellStyle name="40% - Акцент5 4 3" xfId="2764"/>
    <cellStyle name="40% - Акцент5 4 3 2" xfId="2765"/>
    <cellStyle name="40% - Акцент5 4 3 3" xfId="7427"/>
    <cellStyle name="40% - Акцент5 4 4" xfId="6141"/>
    <cellStyle name="40% - Акцент5 4 4 2" xfId="7428"/>
    <cellStyle name="40% - Акцент5 4_46EE.2011(v1.0)" xfId="2766"/>
    <cellStyle name="40% - Акцент5 5" xfId="2767"/>
    <cellStyle name="40% — акцент5 5" xfId="2768"/>
    <cellStyle name="40% - Акцент5 5 2" xfId="2769"/>
    <cellStyle name="40% - Акцент5 5 2 2" xfId="2770"/>
    <cellStyle name="40% - Акцент5 5 2 3" xfId="7429"/>
    <cellStyle name="40% - Акцент5 5 3" xfId="2771"/>
    <cellStyle name="40% - Акцент5 5 3 2" xfId="2772"/>
    <cellStyle name="40% - Акцент5 5 3 3" xfId="7430"/>
    <cellStyle name="40% - Акцент5 5 4" xfId="6142"/>
    <cellStyle name="40% - Акцент5 5 4 2" xfId="7431"/>
    <cellStyle name="40% - Акцент5 5_46EE.2011(v1.0)" xfId="2773"/>
    <cellStyle name="40% - Акцент5 6" xfId="2774"/>
    <cellStyle name="40% — акцент5 6" xfId="2775"/>
    <cellStyle name="40% - Акцент5 6 2" xfId="2776"/>
    <cellStyle name="40% - Акцент5 6 2 2" xfId="2777"/>
    <cellStyle name="40% - Акцент5 6 2 3" xfId="7432"/>
    <cellStyle name="40% - Акцент5 6 3" xfId="2778"/>
    <cellStyle name="40% - Акцент5 6 3 2" xfId="2779"/>
    <cellStyle name="40% - Акцент5 6 3 3" xfId="7433"/>
    <cellStyle name="40% - Акцент5 6 4" xfId="6143"/>
    <cellStyle name="40% - Акцент5 6 4 2" xfId="7434"/>
    <cellStyle name="40% - Акцент5 6_46EE.2011(v1.0)" xfId="2780"/>
    <cellStyle name="40% - Акцент5 7" xfId="2781"/>
    <cellStyle name="40% — акцент5 7" xfId="2782"/>
    <cellStyle name="40% - Акцент5 7 2" xfId="2783"/>
    <cellStyle name="40% - Акцент5 7 2 2" xfId="2784"/>
    <cellStyle name="40% - Акцент5 7 2 3" xfId="7435"/>
    <cellStyle name="40% - Акцент5 7 3" xfId="2785"/>
    <cellStyle name="40% - Акцент5 7 3 2" xfId="2786"/>
    <cellStyle name="40% - Акцент5 7 3 3" xfId="7436"/>
    <cellStyle name="40% - Акцент5 7 4" xfId="6144"/>
    <cellStyle name="40% - Акцент5 7 4 2" xfId="7437"/>
    <cellStyle name="40% - Акцент5 7_46EE.2011(v1.0)" xfId="2787"/>
    <cellStyle name="40% - Акцент5 8" xfId="2788"/>
    <cellStyle name="40% — акцент5 8" xfId="2789"/>
    <cellStyle name="40% - Акцент5 8 2" xfId="2790"/>
    <cellStyle name="40% - Акцент5 8 2 2" xfId="2791"/>
    <cellStyle name="40% - Акцент5 8 2 3" xfId="7438"/>
    <cellStyle name="40% - Акцент5 8 3" xfId="2792"/>
    <cellStyle name="40% - Акцент5 8 3 2" xfId="2793"/>
    <cellStyle name="40% - Акцент5 8 3 3" xfId="7439"/>
    <cellStyle name="40% - Акцент5 8 4" xfId="2794"/>
    <cellStyle name="40% - Акцент5 8 5" xfId="7440"/>
    <cellStyle name="40% - Акцент5 8_46EE.2011(v1.0)" xfId="2795"/>
    <cellStyle name="40% - Акцент5 9" xfId="2796"/>
    <cellStyle name="40% — акцент5 9" xfId="2797"/>
    <cellStyle name="40% - Акцент5 9 2" xfId="2798"/>
    <cellStyle name="40% - Акцент5 9 2 2" xfId="2799"/>
    <cellStyle name="40% - Акцент5 9 2 3" xfId="7441"/>
    <cellStyle name="40% - Акцент5 9 3" xfId="2800"/>
    <cellStyle name="40% - Акцент5 9 3 2" xfId="2801"/>
    <cellStyle name="40% - Акцент5 9 3 3" xfId="7442"/>
    <cellStyle name="40% - Акцент5 9 4" xfId="2802"/>
    <cellStyle name="40% - Акцент5 9 5" xfId="7443"/>
    <cellStyle name="40% - Акцент5 9_46EE.2011(v1.0)" xfId="2803"/>
    <cellStyle name="40% — акцент5_Расчет тарифа на тэ 2015 СЛФ" xfId="2804"/>
    <cellStyle name="40% — акцент6" xfId="243"/>
    <cellStyle name="40% - Акцент6 10" xfId="2806"/>
    <cellStyle name="40% — акцент6 10" xfId="2807"/>
    <cellStyle name="40% - Акцент6 10 2" xfId="2808"/>
    <cellStyle name="40% - Акцент6 10 3" xfId="7444"/>
    <cellStyle name="40% - Акцент6 11" xfId="2809"/>
    <cellStyle name="40% — акцент6 11" xfId="2810"/>
    <cellStyle name="40% - Акцент6 11 2" xfId="2811"/>
    <cellStyle name="40% - Акцент6 11 3" xfId="7445"/>
    <cellStyle name="40% - Акцент6 12" xfId="7446"/>
    <cellStyle name="40% — акцент6 12" xfId="2812"/>
    <cellStyle name="40% - Акцент6 12 2" xfId="7447"/>
    <cellStyle name="40% - Акцент6 12 3" xfId="7448"/>
    <cellStyle name="40% - Акцент6 12 4" xfId="7449"/>
    <cellStyle name="40% - Акцент6 13" xfId="7450"/>
    <cellStyle name="40% — акцент6 13" xfId="2813"/>
    <cellStyle name="40% - Акцент6 13 2" xfId="7451"/>
    <cellStyle name="40% — акцент6 13 2" xfId="5513"/>
    <cellStyle name="40% - Акцент6 13 3" xfId="7452"/>
    <cellStyle name="40% — акцент6 13 3" xfId="5771"/>
    <cellStyle name="40% - Акцент6 13 4" xfId="7453"/>
    <cellStyle name="40% - Акцент6 14" xfId="7454"/>
    <cellStyle name="40% — акцент6 14" xfId="2814"/>
    <cellStyle name="40% - Акцент6 14 2" xfId="7455"/>
    <cellStyle name="40% — акцент6 14 2" xfId="5514"/>
    <cellStyle name="40% - Акцент6 14 3" xfId="7456"/>
    <cellStyle name="40% — акцент6 14 3" xfId="5770"/>
    <cellStyle name="40% - Акцент6 15" xfId="7457"/>
    <cellStyle name="40% — акцент6 15" xfId="2815"/>
    <cellStyle name="40% - Акцент6 15 2" xfId="7458"/>
    <cellStyle name="40% — акцент6 15 2" xfId="5515"/>
    <cellStyle name="40% - Акцент6 15 3" xfId="7459"/>
    <cellStyle name="40% — акцент6 15 3" xfId="5769"/>
    <cellStyle name="40% - Акцент6 16" xfId="7460"/>
    <cellStyle name="40% — акцент6 16" xfId="2816"/>
    <cellStyle name="40% - Акцент6 16 2" xfId="7461"/>
    <cellStyle name="40% — акцент6 16 2" xfId="5516"/>
    <cellStyle name="40% - Акцент6 16 3" xfId="7462"/>
    <cellStyle name="40% — акцент6 16 3" xfId="5768"/>
    <cellStyle name="40% - Акцент6 17" xfId="7463"/>
    <cellStyle name="40% — акцент6 17" xfId="2817"/>
    <cellStyle name="40% — акцент6 17 2" xfId="5517"/>
    <cellStyle name="40% - Акцент6 18" xfId="7464"/>
    <cellStyle name="40% — акцент6 18" xfId="2818"/>
    <cellStyle name="40% — акцент6 19" xfId="2819"/>
    <cellStyle name="40% - Акцент6 2" xfId="244"/>
    <cellStyle name="40% — акцент6 2" xfId="245"/>
    <cellStyle name="40% - Акцент6 2 1" xfId="7465"/>
    <cellStyle name="40% - Акцент6 2 10" xfId="246"/>
    <cellStyle name="40% - Акцент6 2 10 2" xfId="2822"/>
    <cellStyle name="40% - Акцент6 2 11" xfId="5826"/>
    <cellStyle name="40% - Акцент6 2 11 2" xfId="10870"/>
    <cellStyle name="40% - Акцент6 2 11 3" xfId="6146"/>
    <cellStyle name="40% - Акцент6 2 12" xfId="5904"/>
    <cellStyle name="40% - Акцент6 2 12 2" xfId="10871"/>
    <cellStyle name="40% - Акцент6 2 13" xfId="5959"/>
    <cellStyle name="40% - Акцент6 2 14" xfId="7466"/>
    <cellStyle name="40% - Акцент6 2 15" xfId="7467"/>
    <cellStyle name="40% - Акцент6 2 16" xfId="7468"/>
    <cellStyle name="40% - Акцент6 2 16 2" xfId="10872"/>
    <cellStyle name="40% - Акцент6 2 17" xfId="10873"/>
    <cellStyle name="40% - Акцент6 2 18" xfId="10874"/>
    <cellStyle name="40% - Акцент6 2 19" xfId="10875"/>
    <cellStyle name="40% - Акцент6 2 2" xfId="247"/>
    <cellStyle name="40% — акцент6 2 2" xfId="2821"/>
    <cellStyle name="40% - Акцент6 2 2 10" xfId="11131"/>
    <cellStyle name="40% - Акцент6 2 2 2" xfId="2824"/>
    <cellStyle name="40% - Акцент6 2 2 2 2" xfId="7469"/>
    <cellStyle name="40% - Акцент6 2 2 2 3" xfId="6147"/>
    <cellStyle name="40% - Акцент6 2 2 3" xfId="2823"/>
    <cellStyle name="40% - Акцент6 2 2 4" xfId="11300"/>
    <cellStyle name="40% - Акцент6 2 2 5" xfId="11557"/>
    <cellStyle name="40% - Акцент6 2 2 6" xfId="11960"/>
    <cellStyle name="40% - Акцент6 2 2 7" xfId="12011"/>
    <cellStyle name="40% - Акцент6 2 2 8" xfId="11782"/>
    <cellStyle name="40% - Акцент6 2 2 9" xfId="11480"/>
    <cellStyle name="40% - Акцент6 2 20" xfId="6145"/>
    <cellStyle name="40% - Акцент6 2 21" xfId="2820"/>
    <cellStyle name="40% - Акцент6 2 22" xfId="11298"/>
    <cellStyle name="40% - Акцент6 2 23" xfId="12073"/>
    <cellStyle name="40% - Акцент6 2 24" xfId="11959"/>
    <cellStyle name="40% - Акцент6 2 25" xfId="11211"/>
    <cellStyle name="40% - Акцент6 2 26" xfId="11748"/>
    <cellStyle name="40% - Акцент6 2 27" xfId="11342"/>
    <cellStyle name="40% - Акцент6 2 28" xfId="11509"/>
    <cellStyle name="40% - Акцент6 2 3" xfId="248"/>
    <cellStyle name="40% — акцент6 2 3" xfId="11299"/>
    <cellStyle name="40% - Акцент6 2 3 10" xfId="11699"/>
    <cellStyle name="40% - Акцент6 2 3 2" xfId="2826"/>
    <cellStyle name="40% - Акцент6 2 3 3" xfId="7470"/>
    <cellStyle name="40% - Акцент6 2 3 4" xfId="2825"/>
    <cellStyle name="40% - Акцент6 2 3 5" xfId="11556"/>
    <cellStyle name="40% - Акцент6 2 3 6" xfId="11136"/>
    <cellStyle name="40% - Акцент6 2 3 7" xfId="11866"/>
    <cellStyle name="40% - Акцент6 2 3 8" xfId="11072"/>
    <cellStyle name="40% - Акцент6 2 3 9" xfId="11341"/>
    <cellStyle name="40% - Акцент6 2 4" xfId="249"/>
    <cellStyle name="40% — акцент6 2 4" xfId="11558"/>
    <cellStyle name="40% - Акцент6 2 4 2" xfId="7471"/>
    <cellStyle name="40% - Акцент6 2 4 3" xfId="2827"/>
    <cellStyle name="40% - Акцент6 2 4 4" xfId="11137"/>
    <cellStyle name="40% - Акцент6 2 4 5" xfId="11865"/>
    <cellStyle name="40% - Акцент6 2 4 6" xfId="11744"/>
    <cellStyle name="40% - Акцент6 2 4 7" xfId="11340"/>
    <cellStyle name="40% - Акцент6 2 4 8" xfId="11937"/>
    <cellStyle name="40% - Акцент6 2 5" xfId="250"/>
    <cellStyle name="40% — акцент6 2 5" xfId="11759"/>
    <cellStyle name="40% - Акцент6 2 5 2" xfId="7472"/>
    <cellStyle name="40% - Акцент6 2 5 3" xfId="2828"/>
    <cellStyle name="40% - Акцент6 2 5 4" xfId="11696"/>
    <cellStyle name="40% - Акцент6 2 5 5" xfId="11904"/>
    <cellStyle name="40% - Акцент6 2 5 6" xfId="11246"/>
    <cellStyle name="40% - Акцент6 2 5 7" xfId="11903"/>
    <cellStyle name="40% - Акцент6 2 6" xfId="251"/>
    <cellStyle name="40% — акцент6 2 6" xfId="11867"/>
    <cellStyle name="40% - Акцент6 2 6 2" xfId="2829"/>
    <cellStyle name="40% - Акцент6 2 6 3" xfId="11073"/>
    <cellStyle name="40% - Акцент6 2 6 4" xfId="12201"/>
    <cellStyle name="40% - Акцент6 2 6 5" xfId="11776"/>
    <cellStyle name="40% - Акцент6 2 7" xfId="252"/>
    <cellStyle name="40% — акцент6 2 7" xfId="11071"/>
    <cellStyle name="40% - Акцент6 2 7 2" xfId="2830"/>
    <cellStyle name="40% - Акцент6 2 7 3" xfId="12163"/>
    <cellStyle name="40% - Акцент6 2 7 4" xfId="11710"/>
    <cellStyle name="40% - Акцент6 2 8" xfId="253"/>
    <cellStyle name="40% — акцент6 2 8" xfId="11693"/>
    <cellStyle name="40% - Акцент6 2 8 2" xfId="2831"/>
    <cellStyle name="40% - Акцент6 2 8 3" xfId="12229"/>
    <cellStyle name="40% - Акцент6 2 9" xfId="254"/>
    <cellStyle name="40% — акцент6 2 9" xfId="12184"/>
    <cellStyle name="40% - Акцент6 2 9 2" xfId="2832"/>
    <cellStyle name="40% - Акцент6 2_46EE.2011(v1.0)" xfId="2833"/>
    <cellStyle name="40% — акцент6 20" xfId="2834"/>
    <cellStyle name="40% — акцент6 21" xfId="2835"/>
    <cellStyle name="40% — акцент6 22" xfId="5483"/>
    <cellStyle name="40% — акцент6 23" xfId="5488"/>
    <cellStyle name="40% — акцент6 24" xfId="5480"/>
    <cellStyle name="40% — акцент6 25" xfId="5487"/>
    <cellStyle name="40% — акцент6 26" xfId="5785"/>
    <cellStyle name="40% — акцент6 27" xfId="5788"/>
    <cellStyle name="40% — акцент6 28" xfId="2805"/>
    <cellStyle name="40% — акцент6 29" xfId="11295"/>
    <cellStyle name="40% - Акцент6 3" xfId="255"/>
    <cellStyle name="40% — акцент6 3" xfId="2837"/>
    <cellStyle name="40% - Акцент6 3 10" xfId="256"/>
    <cellStyle name="40% - Акцент6 3 10 2" xfId="2838"/>
    <cellStyle name="40% - Акцент6 3 11" xfId="2839"/>
    <cellStyle name="40% - Акцент6 3 12" xfId="5827"/>
    <cellStyle name="40% - Акцент6 3 13" xfId="5903"/>
    <cellStyle name="40% - Акцент6 3 14" xfId="5958"/>
    <cellStyle name="40% - Акцент6 3 15" xfId="6148"/>
    <cellStyle name="40% - Акцент6 3 16" xfId="2836"/>
    <cellStyle name="40% - Акцент6 3 17" xfId="11301"/>
    <cellStyle name="40% - Акцент6 3 18" xfId="11555"/>
    <cellStyle name="40% - Акцент6 3 19" xfId="11760"/>
    <cellStyle name="40% - Акцент6 3 2" xfId="257"/>
    <cellStyle name="40% — акцент6 3 2" xfId="5518"/>
    <cellStyle name="40% - Акцент6 3 2 10" xfId="11811"/>
    <cellStyle name="40% - Акцент6 3 2 11" xfId="11892"/>
    <cellStyle name="40% - Акцент6 3 2 2" xfId="2841"/>
    <cellStyle name="40% — акцент6 3 2 2" xfId="7473"/>
    <cellStyle name="40% - Акцент6 3 2 3" xfId="7474"/>
    <cellStyle name="40% — акцент6 3 2 3" xfId="11036"/>
    <cellStyle name="40% - Акцент6 3 2 4" xfId="2840"/>
    <cellStyle name="40% - Акцент6 3 2 5" xfId="11302"/>
    <cellStyle name="40% - Акцент6 3 2 6" xfId="12072"/>
    <cellStyle name="40% - Акцент6 3 2 7" xfId="11961"/>
    <cellStyle name="40% - Акцент6 3 2 8" xfId="11393"/>
    <cellStyle name="40% - Акцент6 3 2 9" xfId="11278"/>
    <cellStyle name="40% - Акцент6 3 20" xfId="12147"/>
    <cellStyle name="40% - Акцент6 3 21" xfId="11050"/>
    <cellStyle name="40% - Акцент6 3 22" xfId="12077"/>
    <cellStyle name="40% - Акцент6 3 23" xfId="11488"/>
    <cellStyle name="40% - Акцент6 3 3" xfId="258"/>
    <cellStyle name="40% — акцент6 3 3" xfId="5468"/>
    <cellStyle name="40% - Акцент6 3 3 10" xfId="12176"/>
    <cellStyle name="40% - Акцент6 3 3 11" xfId="11920"/>
    <cellStyle name="40% - Акцент6 3 3 2" xfId="2843"/>
    <cellStyle name="40% - Акцент6 3 3 3" xfId="7475"/>
    <cellStyle name="40% - Акцент6 3 3 4" xfId="2842"/>
    <cellStyle name="40% - Акцент6 3 3 5" xfId="11303"/>
    <cellStyle name="40% - Акцент6 3 3 6" xfId="12071"/>
    <cellStyle name="40% - Акцент6 3 3 7" xfId="11391"/>
    <cellStyle name="40% - Акцент6 3 3 8" xfId="11512"/>
    <cellStyle name="40% - Акцент6 3 3 9" xfId="11481"/>
    <cellStyle name="40% - Акцент6 3 4" xfId="259"/>
    <cellStyle name="40% — акцент6 3 4" xfId="5497"/>
    <cellStyle name="40% - Акцент6 3 4 10" xfId="12193"/>
    <cellStyle name="40% - Акцент6 3 4 2" xfId="7476"/>
    <cellStyle name="40% - Акцент6 3 4 2 2" xfId="7477"/>
    <cellStyle name="40% - Акцент6 3 4 3" xfId="2844"/>
    <cellStyle name="40% - Акцент6 3 4 4" xfId="11304"/>
    <cellStyle name="40% - Акцент6 3 4 5" xfId="11554"/>
    <cellStyle name="40% - Акцент6 3 4 6" xfId="11138"/>
    <cellStyle name="40% - Акцент6 3 4 7" xfId="11383"/>
    <cellStyle name="40% - Акцент6 3 4 8" xfId="11514"/>
    <cellStyle name="40% - Акцент6 3 4 9" xfId="11974"/>
    <cellStyle name="40% - Акцент6 3 5" xfId="260"/>
    <cellStyle name="40% — акцент6 3 5" xfId="5473"/>
    <cellStyle name="40% - Акцент6 3 5 2" xfId="2845"/>
    <cellStyle name="40% - Акцент6 3 5 3" xfId="11305"/>
    <cellStyle name="40% - Акцент6 3 5 4" xfId="11553"/>
    <cellStyle name="40% - Акцент6 3 5 5" xfId="11717"/>
    <cellStyle name="40% - Акцент6 3 5 6" xfId="11497"/>
    <cellStyle name="40% - Акцент6 3 5 7" xfId="11174"/>
    <cellStyle name="40% - Акцент6 3 5 8" xfId="11293"/>
    <cellStyle name="40% - Акцент6 3 5 9" xfId="11713"/>
    <cellStyle name="40% - Акцент6 3 6" xfId="261"/>
    <cellStyle name="40% — акцент6 3 6" xfId="5794"/>
    <cellStyle name="40% - Акцент6 3 6 2" xfId="2846"/>
    <cellStyle name="40% - Акцент6 3 6 3" xfId="11306"/>
    <cellStyle name="40% - Акцент6 3 6 4" xfId="12070"/>
    <cellStyle name="40% - Акцент6 3 6 5" xfId="11456"/>
    <cellStyle name="40% - Акцент6 3 6 6" xfId="11210"/>
    <cellStyle name="40% - Акцент6 3 6 7" xfId="11590"/>
    <cellStyle name="40% - Акцент6 3 6 8" xfId="11720"/>
    <cellStyle name="40% - Акцент6 3 6 9" xfId="11385"/>
    <cellStyle name="40% - Акцент6 3 7" xfId="262"/>
    <cellStyle name="40% — акцент6 3 7" xfId="5767"/>
    <cellStyle name="40% - Акцент6 3 7 2" xfId="2847"/>
    <cellStyle name="40% - Акцент6 3 7 3" xfId="11307"/>
    <cellStyle name="40% - Акцент6 3 7 4" xfId="12069"/>
    <cellStyle name="40% - Акцент6 3 7 5" xfId="11761"/>
    <cellStyle name="40% - Акцент6 3 7 6" xfId="11382"/>
    <cellStyle name="40% - Акцент6 3 7 7" xfId="11823"/>
    <cellStyle name="40% - Акцент6 3 7 8" xfId="11674"/>
    <cellStyle name="40% - Акцент6 3 7 9" xfId="11059"/>
    <cellStyle name="40% - Акцент6 3 8" xfId="263"/>
    <cellStyle name="40% - Акцент6 3 8 2" xfId="2848"/>
    <cellStyle name="40% - Акцент6 3 9" xfId="264"/>
    <cellStyle name="40% - Акцент6 3 9 2" xfId="2849"/>
    <cellStyle name="40% - Акцент6 3_46EE.2011(v1.0)" xfId="2850"/>
    <cellStyle name="40% — акцент6 30" xfId="12074"/>
    <cellStyle name="40% — акцент6 31" xfId="11958"/>
    <cellStyle name="40% — акцент6 32" xfId="11212"/>
    <cellStyle name="40% — акцент6 33" xfId="11734"/>
    <cellStyle name="40% — акцент6 34" xfId="11907"/>
    <cellStyle name="40% — акцент6 35" xfId="11891"/>
    <cellStyle name="40% - Акцент6 4" xfId="2851"/>
    <cellStyle name="40% — акцент6 4" xfId="2852"/>
    <cellStyle name="40% - Акцент6 4 2" xfId="2853"/>
    <cellStyle name="40% — акцент6 4 2" xfId="7478"/>
    <cellStyle name="40% - Акцент6 4 2 2" xfId="2854"/>
    <cellStyle name="40% - Акцент6 4 2 3" xfId="7479"/>
    <cellStyle name="40% - Акцент6 4 3" xfId="2855"/>
    <cellStyle name="40% - Акцент6 4 3 2" xfId="2856"/>
    <cellStyle name="40% - Акцент6 4 3 3" xfId="7480"/>
    <cellStyle name="40% - Акцент6 4 4" xfId="6149"/>
    <cellStyle name="40% - Акцент6 4 4 2" xfId="7481"/>
    <cellStyle name="40% - Акцент6 4_46EE.2011(v1.0)" xfId="2857"/>
    <cellStyle name="40% - Акцент6 5" xfId="2858"/>
    <cellStyle name="40% — акцент6 5" xfId="2859"/>
    <cellStyle name="40% - Акцент6 5 2" xfId="2860"/>
    <cellStyle name="40% — акцент6 5 2" xfId="7482"/>
    <cellStyle name="40% - Акцент6 5 2 2" xfId="2861"/>
    <cellStyle name="40% - Акцент6 5 2 3" xfId="7483"/>
    <cellStyle name="40% - Акцент6 5 3" xfId="2862"/>
    <cellStyle name="40% - Акцент6 5 3 2" xfId="2863"/>
    <cellStyle name="40% - Акцент6 5 3 3" xfId="7484"/>
    <cellStyle name="40% - Акцент6 5 4" xfId="6150"/>
    <cellStyle name="40% - Акцент6 5 4 2" xfId="7485"/>
    <cellStyle name="40% - Акцент6 5_46EE.2011(v1.0)" xfId="2864"/>
    <cellStyle name="40% - Акцент6 6" xfId="2865"/>
    <cellStyle name="40% — акцент6 6" xfId="2866"/>
    <cellStyle name="40% - Акцент6 6 2" xfId="2867"/>
    <cellStyle name="40% — акцент6 6 2" xfId="7486"/>
    <cellStyle name="40% - Акцент6 6 2 2" xfId="2868"/>
    <cellStyle name="40% - Акцент6 6 2 3" xfId="7487"/>
    <cellStyle name="40% - Акцент6 6 3" xfId="2869"/>
    <cellStyle name="40% - Акцент6 6 3 2" xfId="2870"/>
    <cellStyle name="40% - Акцент6 6 3 3" xfId="7488"/>
    <cellStyle name="40% - Акцент6 6 4" xfId="6151"/>
    <cellStyle name="40% - Акцент6 6 4 2" xfId="7489"/>
    <cellStyle name="40% - Акцент6 6_46EE.2011(v1.0)" xfId="2871"/>
    <cellStyle name="40% - Акцент6 7" xfId="2872"/>
    <cellStyle name="40% — акцент6 7" xfId="2873"/>
    <cellStyle name="40% - Акцент6 7 2" xfId="2874"/>
    <cellStyle name="40% - Акцент6 7 2 2" xfId="2875"/>
    <cellStyle name="40% - Акцент6 7 2 3" xfId="7490"/>
    <cellStyle name="40% - Акцент6 7 3" xfId="2876"/>
    <cellStyle name="40% - Акцент6 7 3 2" xfId="2877"/>
    <cellStyle name="40% - Акцент6 7 3 3" xfId="7491"/>
    <cellStyle name="40% - Акцент6 7 4" xfId="6152"/>
    <cellStyle name="40% - Акцент6 7 4 2" xfId="7492"/>
    <cellStyle name="40% - Акцент6 7_46EE.2011(v1.0)" xfId="2878"/>
    <cellStyle name="40% - Акцент6 8" xfId="2879"/>
    <cellStyle name="40% — акцент6 8" xfId="2880"/>
    <cellStyle name="40% - Акцент6 8 2" xfId="2881"/>
    <cellStyle name="40% - Акцент6 8 2 2" xfId="2882"/>
    <cellStyle name="40% - Акцент6 8 2 3" xfId="7493"/>
    <cellStyle name="40% - Акцент6 8 3" xfId="2883"/>
    <cellStyle name="40% - Акцент6 8 3 2" xfId="2884"/>
    <cellStyle name="40% - Акцент6 8 3 3" xfId="7494"/>
    <cellStyle name="40% - Акцент6 8 4" xfId="2885"/>
    <cellStyle name="40% - Акцент6 8 5" xfId="7495"/>
    <cellStyle name="40% - Акцент6 8_46EE.2011(v1.0)" xfId="2886"/>
    <cellStyle name="40% - Акцент6 9" xfId="2887"/>
    <cellStyle name="40% — акцент6 9" xfId="2888"/>
    <cellStyle name="40% - Акцент6 9 2" xfId="2889"/>
    <cellStyle name="40% - Акцент6 9 2 2" xfId="2890"/>
    <cellStyle name="40% - Акцент6 9 2 3" xfId="7496"/>
    <cellStyle name="40% - Акцент6 9 3" xfId="2891"/>
    <cellStyle name="40% - Акцент6 9 3 2" xfId="2892"/>
    <cellStyle name="40% - Акцент6 9 3 3" xfId="7497"/>
    <cellStyle name="40% - Акцент6 9 4" xfId="2893"/>
    <cellStyle name="40% - Акцент6 9 5" xfId="7498"/>
    <cellStyle name="40% - Акцент6 9_46EE.2011(v1.0)" xfId="2894"/>
    <cellStyle name="40% — акцент6_Расчет тарифа на тэ 2015 СЛФ" xfId="2895"/>
    <cellStyle name="60% - Accent1" xfId="2896"/>
    <cellStyle name="60% - Accent1 1" xfId="7499"/>
    <cellStyle name="60% - Accent1 2" xfId="7500"/>
    <cellStyle name="60% - Accent1 3" xfId="7501"/>
    <cellStyle name="60% - Accent1 4" xfId="7502"/>
    <cellStyle name="60% - Accent2" xfId="2897"/>
    <cellStyle name="60% - Accent2 1" xfId="7503"/>
    <cellStyle name="60% - Accent2 2" xfId="7504"/>
    <cellStyle name="60% - Accent2 3" xfId="7505"/>
    <cellStyle name="60% - Accent2 4" xfId="7506"/>
    <cellStyle name="60% - Accent3" xfId="2898"/>
    <cellStyle name="60% - Accent3 1" xfId="7507"/>
    <cellStyle name="60% - Accent3 2" xfId="7508"/>
    <cellStyle name="60% - Accent3 3" xfId="7509"/>
    <cellStyle name="60% - Accent3 4" xfId="7510"/>
    <cellStyle name="60% - Accent4" xfId="2899"/>
    <cellStyle name="60% - Accent4 1" xfId="7511"/>
    <cellStyle name="60% - Accent4 2" xfId="7512"/>
    <cellStyle name="60% - Accent4 3" xfId="7513"/>
    <cellStyle name="60% - Accent4 4" xfId="7514"/>
    <cellStyle name="60% - Accent5" xfId="2900"/>
    <cellStyle name="60% - Accent5 1" xfId="7515"/>
    <cellStyle name="60% - Accent5 2" xfId="7516"/>
    <cellStyle name="60% - Accent5 3" xfId="7517"/>
    <cellStyle name="60% - Accent5 4" xfId="7518"/>
    <cellStyle name="60% - Accent6" xfId="2901"/>
    <cellStyle name="60% - Accent6 1" xfId="7519"/>
    <cellStyle name="60% - Accent6 2" xfId="7520"/>
    <cellStyle name="60% - Accent6 3" xfId="7521"/>
    <cellStyle name="60% - Accent6 4" xfId="7522"/>
    <cellStyle name="60% — акцент1" xfId="265"/>
    <cellStyle name="60% - Акцент1 10" xfId="2903"/>
    <cellStyle name="60% — акцент1 10" xfId="2904"/>
    <cellStyle name="60% - Акцент1 10 2" xfId="7523"/>
    <cellStyle name="60% - Акцент1 10 3" xfId="7524"/>
    <cellStyle name="60% - Акцент1 11" xfId="7525"/>
    <cellStyle name="60% — акцент1 11" xfId="2905"/>
    <cellStyle name="60% - Акцент1 11 2" xfId="7526"/>
    <cellStyle name="60% - Акцент1 11 3" xfId="7527"/>
    <cellStyle name="60% - Акцент1 11 4" xfId="7528"/>
    <cellStyle name="60% - Акцент1 12" xfId="7529"/>
    <cellStyle name="60% — акцент1 12" xfId="2906"/>
    <cellStyle name="60% - Акцент1 12 2" xfId="7530"/>
    <cellStyle name="60% - Акцент1 12 3" xfId="7531"/>
    <cellStyle name="60% - Акцент1 12 4" xfId="7532"/>
    <cellStyle name="60% - Акцент1 13" xfId="7533"/>
    <cellStyle name="60% — акцент1 13" xfId="2907"/>
    <cellStyle name="60% - Акцент1 13 2" xfId="7534"/>
    <cellStyle name="60% — акцент1 13 2" xfId="5519"/>
    <cellStyle name="60% - Акцент1 13 3" xfId="7535"/>
    <cellStyle name="60% — акцент1 13 3" xfId="5766"/>
    <cellStyle name="60% - Акцент1 14" xfId="7536"/>
    <cellStyle name="60% — акцент1 14" xfId="2908"/>
    <cellStyle name="60% - Акцент1 14 2" xfId="7537"/>
    <cellStyle name="60% — акцент1 14 2" xfId="5520"/>
    <cellStyle name="60% - Акцент1 14 3" xfId="7538"/>
    <cellStyle name="60% — акцент1 14 3" xfId="5765"/>
    <cellStyle name="60% - Акцент1 15" xfId="7539"/>
    <cellStyle name="60% — акцент1 15" xfId="2909"/>
    <cellStyle name="60% - Акцент1 15 2" xfId="7540"/>
    <cellStyle name="60% — акцент1 15 2" xfId="5521"/>
    <cellStyle name="60% - Акцент1 15 3" xfId="7541"/>
    <cellStyle name="60% — акцент1 15 3" xfId="5764"/>
    <cellStyle name="60% - Акцент1 16" xfId="7542"/>
    <cellStyle name="60% — акцент1 16" xfId="2910"/>
    <cellStyle name="60% - Акцент1 16 2" xfId="7543"/>
    <cellStyle name="60% — акцент1 16 2" xfId="5522"/>
    <cellStyle name="60% - Акцент1 16 3" xfId="7544"/>
    <cellStyle name="60% — акцент1 16 3" xfId="5763"/>
    <cellStyle name="60% - Акцент1 17" xfId="7545"/>
    <cellStyle name="60% — акцент1 17" xfId="2911"/>
    <cellStyle name="60% — акцент1 17 2" xfId="5523"/>
    <cellStyle name="60% - Акцент1 18" xfId="7546"/>
    <cellStyle name="60% — акцент1 18" xfId="2912"/>
    <cellStyle name="60% — акцент1 19" xfId="2913"/>
    <cellStyle name="60% - Акцент1 2" xfId="266"/>
    <cellStyle name="60% — акцент1 2" xfId="267"/>
    <cellStyle name="60% - Акцент1 2 1" xfId="7547"/>
    <cellStyle name="60% - Акцент1 2 10" xfId="268"/>
    <cellStyle name="60% - Акцент1 2 10 2" xfId="2916"/>
    <cellStyle name="60% - Акцент1 2 11" xfId="5828"/>
    <cellStyle name="60% - Акцент1 2 11 2" xfId="10876"/>
    <cellStyle name="60% - Акцент1 2 11 3" xfId="6154"/>
    <cellStyle name="60% - Акцент1 2 12" xfId="5902"/>
    <cellStyle name="60% - Акцент1 2 12 2" xfId="10877"/>
    <cellStyle name="60% - Акцент1 2 13" xfId="5957"/>
    <cellStyle name="60% - Акцент1 2 14" xfId="7548"/>
    <cellStyle name="60% - Акцент1 2 15" xfId="7549"/>
    <cellStyle name="60% - Акцент1 2 16" xfId="7550"/>
    <cellStyle name="60% - Акцент1 2 17" xfId="7551"/>
    <cellStyle name="60% - Акцент1 2 17 2" xfId="10878"/>
    <cellStyle name="60% - Акцент1 2 18" xfId="10879"/>
    <cellStyle name="60% - Акцент1 2 19" xfId="10880"/>
    <cellStyle name="60% - Акцент1 2 2" xfId="269"/>
    <cellStyle name="60% — акцент1 2 2" xfId="2915"/>
    <cellStyle name="60% - Акцент1 2 2 10" xfId="11345"/>
    <cellStyle name="60% - Акцент1 2 2 2" xfId="2918"/>
    <cellStyle name="60% - Акцент1 2 2 2 2" xfId="7552"/>
    <cellStyle name="60% - Акцент1 2 2 2 3" xfId="6155"/>
    <cellStyle name="60% - Акцент1 2 2 3" xfId="2917"/>
    <cellStyle name="60% - Акцент1 2 2 4" xfId="11315"/>
    <cellStyle name="60% - Акцент1 2 2 5" xfId="12066"/>
    <cellStyle name="60% - Акцент1 2 2 6" xfId="11457"/>
    <cellStyle name="60% - Акцент1 2 2 7" xfId="12009"/>
    <cellStyle name="60% - Акцент1 2 2 8" xfId="11783"/>
    <cellStyle name="60% - Акцент1 2 2 9" xfId="12175"/>
    <cellStyle name="60% - Акцент1 2 20" xfId="10881"/>
    <cellStyle name="60% - Акцент1 2 21" xfId="6153"/>
    <cellStyle name="60% - Акцент1 2 22" xfId="2914"/>
    <cellStyle name="60% - Акцент1 2 23" xfId="11313"/>
    <cellStyle name="60% - Акцент1 2 24" xfId="12067"/>
    <cellStyle name="60% - Акцент1 2 25" xfId="11962"/>
    <cellStyle name="60% - Акцент1 2 26" xfId="12010"/>
    <cellStyle name="60% - Акцент1 2 27" xfId="11986"/>
    <cellStyle name="60% - Акцент1 2 28" xfId="11559"/>
    <cellStyle name="60% - Акцент1 2 29" xfId="12140"/>
    <cellStyle name="60% - Акцент1 2 3" xfId="270"/>
    <cellStyle name="60% — акцент1 2 3" xfId="11314"/>
    <cellStyle name="60% - Акцент1 2 3 2" xfId="7553"/>
    <cellStyle name="60% - Акцент1 2 3 3" xfId="2919"/>
    <cellStyle name="60% - Акцент1 2 3 4" xfId="11639"/>
    <cellStyle name="60% - Акцент1 2 3 5" xfId="11763"/>
    <cellStyle name="60% - Акцент1 2 3 6" xfId="11864"/>
    <cellStyle name="60% - Акцент1 2 3 7" xfId="11824"/>
    <cellStyle name="60% - Акцент1 2 3 8" xfId="12162"/>
    <cellStyle name="60% - Акцент1 2 3 9" xfId="11649"/>
    <cellStyle name="60% - Акцент1 2 4" xfId="271"/>
    <cellStyle name="60% — акцент1 2 4" xfId="11551"/>
    <cellStyle name="60% - Акцент1 2 4 2" xfId="7554"/>
    <cellStyle name="60% - Акцент1 2 4 3" xfId="2920"/>
    <cellStyle name="60% - Акцент1 2 4 4" xfId="11410"/>
    <cellStyle name="60% - Акцент1 2 4 5" xfId="12034"/>
    <cellStyle name="60% - Акцент1 2 4 6" xfId="11773"/>
    <cellStyle name="60% - Акцент1 2 4 7" xfId="11857"/>
    <cellStyle name="60% - Акцент1 2 4 8" xfId="11894"/>
    <cellStyle name="60% - Акцент1 2 5" xfId="272"/>
    <cellStyle name="60% — акцент1 2 5" xfId="11762"/>
    <cellStyle name="60% - Акцент1 2 5 2" xfId="2921"/>
    <cellStyle name="60% - Акцент1 2 5 3" xfId="12008"/>
    <cellStyle name="60% - Акцент1 2 5 4" xfId="11175"/>
    <cellStyle name="60% - Акцент1 2 5 5" xfId="11111"/>
    <cellStyle name="60% - Акцент1 2 5 6" xfId="11893"/>
    <cellStyle name="60% - Акцент1 2 6" xfId="273"/>
    <cellStyle name="60% — акцент1 2 6" xfId="12146"/>
    <cellStyle name="60% - Акцент1 2 6 2" xfId="2922"/>
    <cellStyle name="60% - Акцент1 2 6 3" xfId="11388"/>
    <cellStyle name="60% - Акцент1 2 6 4" xfId="11737"/>
    <cellStyle name="60% - Акцент1 2 6 5" xfId="11798"/>
    <cellStyle name="60% - Акцент1 2 7" xfId="274"/>
    <cellStyle name="60% — акцент1 2 7" xfId="11074"/>
    <cellStyle name="60% - Акцент1 2 7 2" xfId="2923"/>
    <cellStyle name="60% - Акцент1 2 7 3" xfId="11856"/>
    <cellStyle name="60% - Акцент1 2 7 4" xfId="11471"/>
    <cellStyle name="60% - Акцент1 2 8" xfId="275"/>
    <cellStyle name="60% — акцент1 2 8" xfId="11740"/>
    <cellStyle name="60% - Акцент1 2 8 2" xfId="2924"/>
    <cellStyle name="60% - Акцент1 2 8 3" xfId="11571"/>
    <cellStyle name="60% - Акцент1 2 9" xfId="276"/>
    <cellStyle name="60% — акцент1 2 9" xfId="11623"/>
    <cellStyle name="60% - Акцент1 2 9 2" xfId="2925"/>
    <cellStyle name="60% - Акцент1 2_МФ тепловой баланс 2015 дубль 3" xfId="2926"/>
    <cellStyle name="60% — акцент1 20" xfId="2927"/>
    <cellStyle name="60% — акцент1 21" xfId="2928"/>
    <cellStyle name="60% — акцент1 22" xfId="5484"/>
    <cellStyle name="60% — акцент1 23" xfId="5486"/>
    <cellStyle name="60% — акцент1 24" xfId="5482"/>
    <cellStyle name="60% — акцент1 25" xfId="5485"/>
    <cellStyle name="60% — акцент1 26" xfId="5786"/>
    <cellStyle name="60% — акцент1 27" xfId="5787"/>
    <cellStyle name="60% — акцент1 28" xfId="2902"/>
    <cellStyle name="60% — акцент1 29" xfId="11311"/>
    <cellStyle name="60% - Акцент1 3" xfId="277"/>
    <cellStyle name="60% — акцент1 3" xfId="2930"/>
    <cellStyle name="60% - Акцент1 3 10" xfId="278"/>
    <cellStyle name="60% - Акцент1 3 10 2" xfId="2931"/>
    <cellStyle name="60% - Акцент1 3 11" xfId="2932"/>
    <cellStyle name="60% - Акцент1 3 11 2" xfId="7556"/>
    <cellStyle name="60% - Акцент1 3 12" xfId="5829"/>
    <cellStyle name="60% - Акцент1 3 13" xfId="5855"/>
    <cellStyle name="60% - Акцент1 3 14" xfId="5956"/>
    <cellStyle name="60% - Акцент1 3 15" xfId="6156"/>
    <cellStyle name="60% - Акцент1 3 16" xfId="2929"/>
    <cellStyle name="60% - Акцент1 3 17" xfId="11317"/>
    <cellStyle name="60% - Акцент1 3 18" xfId="12065"/>
    <cellStyle name="60% - Акцент1 3 19" xfId="11764"/>
    <cellStyle name="60% - Акцент1 3 2" xfId="279"/>
    <cellStyle name="60% — акцент1 3 2" xfId="5524"/>
    <cellStyle name="60% - Акцент1 3 2 10" xfId="11831"/>
    <cellStyle name="60% - Акцент1 3 2 11" xfId="11673"/>
    <cellStyle name="60% - Акцент1 3 2 2" xfId="7557"/>
    <cellStyle name="60% — акцент1 3 2 2" xfId="7555"/>
    <cellStyle name="60% - Акцент1 3 2 3" xfId="10882"/>
    <cellStyle name="60% — акцент1 3 2 3" xfId="11037"/>
    <cellStyle name="60% - Акцент1 3 2 4" xfId="2933"/>
    <cellStyle name="60% - Акцент1 3 2 5" xfId="11318"/>
    <cellStyle name="60% - Акцент1 3 2 6" xfId="11550"/>
    <cellStyle name="60% - Акцент1 3 2 7" xfId="11458"/>
    <cellStyle name="60% - Акцент1 3 2 8" xfId="11886"/>
    <cellStyle name="60% - Акцент1 3 2 9" xfId="11510"/>
    <cellStyle name="60% - Акцент1 3 20" xfId="12145"/>
    <cellStyle name="60% - Акцент1 3 21" xfId="11075"/>
    <cellStyle name="60% - Акцент1 3 22" xfId="11438"/>
    <cellStyle name="60% - Акцент1 3 23" xfId="11650"/>
    <cellStyle name="60% - Акцент1 3 3" xfId="280"/>
    <cellStyle name="60% — акцент1 3 3" xfId="5467"/>
    <cellStyle name="60% - Акцент1 3 3 10" xfId="11913"/>
    <cellStyle name="60% - Акцент1 3 3 2" xfId="7558"/>
    <cellStyle name="60% - Акцент1 3 3 2 2" xfId="7559"/>
    <cellStyle name="60% - Акцент1 3 3 3" xfId="2934"/>
    <cellStyle name="60% - Акцент1 3 3 4" xfId="11319"/>
    <cellStyle name="60% - Акцент1 3 3 5" xfId="11549"/>
    <cellStyle name="60% - Акцент1 3 3 6" xfId="11718"/>
    <cellStyle name="60% - Акцент1 3 3 7" xfId="11209"/>
    <cellStyle name="60% - Акцент1 3 3 8" xfId="12108"/>
    <cellStyle name="60% - Акцент1 3 3 9" xfId="11110"/>
    <cellStyle name="60% - Акцент1 3 4" xfId="281"/>
    <cellStyle name="60% — акцент1 3 4" xfId="5498"/>
    <cellStyle name="60% - Акцент1 3 4 2" xfId="2935"/>
    <cellStyle name="60% - Акцент1 3 4 3" xfId="11320"/>
    <cellStyle name="60% - Акцент1 3 4 4" xfId="11548"/>
    <cellStyle name="60% - Акцент1 3 4 5" xfId="11963"/>
    <cellStyle name="60% - Акцент1 3 4 6" xfId="12007"/>
    <cellStyle name="60% - Акцент1 3 4 7" xfId="11177"/>
    <cellStyle name="60% - Акцент1 3 4 8" xfId="11135"/>
    <cellStyle name="60% - Акцент1 3 4 9" xfId="11397"/>
    <cellStyle name="60% - Акцент1 3 5" xfId="282"/>
    <cellStyle name="60% — акцент1 3 5" xfId="5472"/>
    <cellStyle name="60% - Акцент1 3 5 2" xfId="2936"/>
    <cellStyle name="60% - Акцент1 3 5 3" xfId="11321"/>
    <cellStyle name="60% - Акцент1 3 5 4" xfId="11547"/>
    <cellStyle name="60% - Акцент1 3 5 5" xfId="11459"/>
    <cellStyle name="60% - Акцент1 3 5 6" xfId="11496"/>
    <cellStyle name="60% - Акцент1 3 5 7" xfId="11784"/>
    <cellStyle name="60% - Акцент1 3 5 8" xfId="12076"/>
    <cellStyle name="60% - Акцент1 3 5 9" xfId="12050"/>
    <cellStyle name="60% - Акцент1 3 6" xfId="283"/>
    <cellStyle name="60% — акцент1 3 6" xfId="5795"/>
    <cellStyle name="60% - Акцент1 3 6 2" xfId="2937"/>
    <cellStyle name="60% - Акцент1 3 6 3" xfId="11322"/>
    <cellStyle name="60% - Акцент1 3 6 4" xfId="11546"/>
    <cellStyle name="60% - Акцент1 3 6 5" xfId="11460"/>
    <cellStyle name="60% - Акцент1 3 6 6" xfId="11495"/>
    <cellStyle name="60% - Акцент1 3 6 7" xfId="11987"/>
    <cellStyle name="60% - Акцент1 3 6 8" xfId="11292"/>
    <cellStyle name="60% - Акцент1 3 6 9" xfId="11799"/>
    <cellStyle name="60% - Акцент1 3 7" xfId="284"/>
    <cellStyle name="60% — акцент1 3 7" xfId="5762"/>
    <cellStyle name="60% - Акцент1 3 7 2" xfId="2938"/>
    <cellStyle name="60% - Акцент1 3 7 3" xfId="11323"/>
    <cellStyle name="60% - Акцент1 3 7 4" xfId="11545"/>
    <cellStyle name="60% - Акцент1 3 7 5" xfId="11461"/>
    <cellStyle name="60% - Акцент1 3 7 6" xfId="11885"/>
    <cellStyle name="60% - Акцент1 3 7 7" xfId="11818"/>
    <cellStyle name="60% - Акцент1 3 7 8" xfId="11830"/>
    <cellStyle name="60% - Акцент1 3 7 9" xfId="11651"/>
    <cellStyle name="60% - Акцент1 3 8" xfId="285"/>
    <cellStyle name="60% - Акцент1 3 8 2" xfId="2939"/>
    <cellStyle name="60% - Акцент1 3 9" xfId="286"/>
    <cellStyle name="60% - Акцент1 3 9 2" xfId="2940"/>
    <cellStyle name="60% - Акцент1 3_МФ тепловой баланс 2015 дубль 3" xfId="2941"/>
    <cellStyle name="60% — акцент1 30" xfId="12068"/>
    <cellStyle name="60% — акцент1 31" xfId="12202"/>
    <cellStyle name="60% — акцент1 32" xfId="12212"/>
    <cellStyle name="60% — акцент1 33" xfId="12221"/>
    <cellStyle name="60% — акцент1 34" xfId="11339"/>
    <cellStyle name="60% — акцент1 35" xfId="11996"/>
    <cellStyle name="60% - Акцент1 4" xfId="2942"/>
    <cellStyle name="60% — акцент1 4" xfId="2943"/>
    <cellStyle name="60% - Акцент1 4 2" xfId="2944"/>
    <cellStyle name="60% — акцент1 4 2" xfId="7560"/>
    <cellStyle name="60% - Акцент1 4 3" xfId="6157"/>
    <cellStyle name="60% - Акцент1 4 3 2" xfId="7561"/>
    <cellStyle name="60% - Акцент1 4 3 3" xfId="7562"/>
    <cellStyle name="60% - Акцент1 4_МФ тепловой баланс 2015 дубль 3" xfId="2945"/>
    <cellStyle name="60% - Акцент1 5" xfId="2946"/>
    <cellStyle name="60% — акцент1 5" xfId="2947"/>
    <cellStyle name="60% - Акцент1 5 2" xfId="2948"/>
    <cellStyle name="60% — акцент1 5 2" xfId="7563"/>
    <cellStyle name="60% - Акцент1 5 3" xfId="6158"/>
    <cellStyle name="60% - Акцент1 5 3 2" xfId="7564"/>
    <cellStyle name="60% - Акцент1 5 3 3" xfId="7565"/>
    <cellStyle name="60% - Акцент1 5_МФ тепловой баланс 2015 дубль 3" xfId="2949"/>
    <cellStyle name="60% - Акцент1 6" xfId="2950"/>
    <cellStyle name="60% — акцент1 6" xfId="2951"/>
    <cellStyle name="60% - Акцент1 6 2" xfId="2952"/>
    <cellStyle name="60% — акцент1 6 2" xfId="7566"/>
    <cellStyle name="60% - Акцент1 6 3" xfId="6159"/>
    <cellStyle name="60% - Акцент1 6 3 2" xfId="7567"/>
    <cellStyle name="60% - Акцент1 6 3 3" xfId="7568"/>
    <cellStyle name="60% - Акцент1 6_МФ тепловой баланс 2015 дубль 3" xfId="2953"/>
    <cellStyle name="60% - Акцент1 7" xfId="2954"/>
    <cellStyle name="60% — акцент1 7" xfId="2955"/>
    <cellStyle name="60% - Акцент1 7 2" xfId="2956"/>
    <cellStyle name="60% - Акцент1 7 3" xfId="6160"/>
    <cellStyle name="60% - Акцент1 7 3 2" xfId="7569"/>
    <cellStyle name="60% - Акцент1 7 3 3" xfId="7570"/>
    <cellStyle name="60% - Акцент1 7_МФ тепловой баланс 2015 дубль 3" xfId="2957"/>
    <cellStyle name="60% - Акцент1 8" xfId="2958"/>
    <cellStyle name="60% — акцент1 8" xfId="2959"/>
    <cellStyle name="60% - Акцент1 8 2" xfId="2960"/>
    <cellStyle name="60% - Акцент1 8 3" xfId="7571"/>
    <cellStyle name="60% - Акцент1 8 4" xfId="7572"/>
    <cellStyle name="60% - Акцент1 9" xfId="2961"/>
    <cellStyle name="60% — акцент1 9" xfId="2962"/>
    <cellStyle name="60% - Акцент1 9 2" xfId="2963"/>
    <cellStyle name="60% - Акцент1 9 3" xfId="7573"/>
    <cellStyle name="60% — акцент2" xfId="287"/>
    <cellStyle name="60% - Акцент2 10" xfId="2965"/>
    <cellStyle name="60% — акцент2 10" xfId="2966"/>
    <cellStyle name="60% - Акцент2 10 2" xfId="7574"/>
    <cellStyle name="60% - Акцент2 10 3" xfId="7575"/>
    <cellStyle name="60% - Акцент2 11" xfId="7576"/>
    <cellStyle name="60% — акцент2 11" xfId="2967"/>
    <cellStyle name="60% - Акцент2 11 2" xfId="7577"/>
    <cellStyle name="60% - Акцент2 11 3" xfId="7578"/>
    <cellStyle name="60% - Акцент2 11 4" xfId="7579"/>
    <cellStyle name="60% - Акцент2 12" xfId="7580"/>
    <cellStyle name="60% — акцент2 12" xfId="2968"/>
    <cellStyle name="60% - Акцент2 12 2" xfId="7581"/>
    <cellStyle name="60% - Акцент2 12 3" xfId="7582"/>
    <cellStyle name="60% - Акцент2 12 4" xfId="7583"/>
    <cellStyle name="60% - Акцент2 13" xfId="7584"/>
    <cellStyle name="60% — акцент2 13" xfId="2969"/>
    <cellStyle name="60% - Акцент2 13 2" xfId="7585"/>
    <cellStyle name="60% - Акцент2 13 3" xfId="7586"/>
    <cellStyle name="60% - Акцент2 14" xfId="7587"/>
    <cellStyle name="60% — акцент2 14" xfId="2970"/>
    <cellStyle name="60% - Акцент2 14 2" xfId="7588"/>
    <cellStyle name="60% - Акцент2 14 3" xfId="7589"/>
    <cellStyle name="60% - Акцент2 15" xfId="7590"/>
    <cellStyle name="60% — акцент2 15" xfId="2971"/>
    <cellStyle name="60% - Акцент2 15 2" xfId="7591"/>
    <cellStyle name="60% - Акцент2 15 3" xfId="7592"/>
    <cellStyle name="60% - Акцент2 16" xfId="7593"/>
    <cellStyle name="60% — акцент2 16" xfId="2972"/>
    <cellStyle name="60% - Акцент2 16 2" xfId="7594"/>
    <cellStyle name="60% - Акцент2 16 3" xfId="7595"/>
    <cellStyle name="60% - Акцент2 17" xfId="7596"/>
    <cellStyle name="60% — акцент2 17" xfId="2973"/>
    <cellStyle name="60% - Акцент2 18" xfId="7597"/>
    <cellStyle name="60% — акцент2 18" xfId="2974"/>
    <cellStyle name="60% — акцент2 19" xfId="2975"/>
    <cellStyle name="60% - Акцент2 2" xfId="288"/>
    <cellStyle name="60% — акцент2 2" xfId="289"/>
    <cellStyle name="60% - Акцент2 2 1" xfId="7598"/>
    <cellStyle name="60% - Акцент2 2 10" xfId="290"/>
    <cellStyle name="60% - Акцент2 2 10 2" xfId="2978"/>
    <cellStyle name="60% - Акцент2 2 11" xfId="5830"/>
    <cellStyle name="60% - Акцент2 2 11 2" xfId="10883"/>
    <cellStyle name="60% - Акцент2 2 11 3" xfId="6162"/>
    <cellStyle name="60% - Акцент2 2 12" xfId="5901"/>
    <cellStyle name="60% - Акцент2 2 12 2" xfId="10884"/>
    <cellStyle name="60% - Акцент2 2 13" xfId="5955"/>
    <cellStyle name="60% - Акцент2 2 14" xfId="7599"/>
    <cellStyle name="60% - Акцент2 2 15" xfId="7600"/>
    <cellStyle name="60% - Акцент2 2 16" xfId="7601"/>
    <cellStyle name="60% - Акцент2 2 17" xfId="7602"/>
    <cellStyle name="60% - Акцент2 2 17 2" xfId="10885"/>
    <cellStyle name="60% - Акцент2 2 18" xfId="10886"/>
    <cellStyle name="60% - Акцент2 2 19" xfId="10887"/>
    <cellStyle name="60% - Акцент2 2 2" xfId="291"/>
    <cellStyle name="60% — акцент2 2 2" xfId="2977"/>
    <cellStyle name="60% - Акцент2 2 2 10" xfId="11895"/>
    <cellStyle name="60% - Акцент2 2 2 2" xfId="2980"/>
    <cellStyle name="60% - Акцент2 2 2 2 2" xfId="7603"/>
    <cellStyle name="60% - Акцент2 2 2 2 3" xfId="6163"/>
    <cellStyle name="60% - Акцент2 2 2 3" xfId="2979"/>
    <cellStyle name="60% - Акцент2 2 2 4" xfId="11327"/>
    <cellStyle name="60% - Акцент2 2 2 5" xfId="11541"/>
    <cellStyle name="60% - Акцент2 2 2 6" xfId="11140"/>
    <cellStyle name="60% - Акцент2 2 2 7" xfId="11613"/>
    <cellStyle name="60% - Акцент2 2 2 8" xfId="11515"/>
    <cellStyle name="60% - Акцент2 2 2 9" xfId="11601"/>
    <cellStyle name="60% - Акцент2 2 20" xfId="10888"/>
    <cellStyle name="60% - Акцент2 2 21" xfId="6161"/>
    <cellStyle name="60% - Акцент2 2 22" xfId="2976"/>
    <cellStyle name="60% - Акцент2 2 23" xfId="11325"/>
    <cellStyle name="60% - Акцент2 2 24" xfId="11543"/>
    <cellStyle name="60% - Акцент2 2 25" xfId="11964"/>
    <cellStyle name="60% - Акцент2 2 26" xfId="11494"/>
    <cellStyle name="60% - Акцент2 2 27" xfId="11785"/>
    <cellStyle name="60% - Акцент2 2 28" xfId="11312"/>
    <cellStyle name="60% - Акцент2 2 29" xfId="12051"/>
    <cellStyle name="60% - Акцент2 2 3" xfId="292"/>
    <cellStyle name="60% — акцент2 2 3" xfId="11326"/>
    <cellStyle name="60% - Акцент2 2 3 2" xfId="7604"/>
    <cellStyle name="60% - Акцент2 2 3 3" xfId="2981"/>
    <cellStyle name="60% - Акцент2 2 3 4" xfId="11540"/>
    <cellStyle name="60% - Акцент2 2 3 5" xfId="11463"/>
    <cellStyle name="60% - Акцент2 2 3 6" xfId="11794"/>
    <cellStyle name="60% - Акцент2 2 3 7" xfId="11847"/>
    <cellStyle name="60% - Акцент2 2 3 8" xfId="11192"/>
    <cellStyle name="60% - Акцент2 2 3 9" xfId="11652"/>
    <cellStyle name="60% - Акцент2 2 4" xfId="293"/>
    <cellStyle name="60% — акцент2 2 4" xfId="11542"/>
    <cellStyle name="60% - Акцент2 2 4 2" xfId="7605"/>
    <cellStyle name="60% - Акцент2 2 4 3" xfId="2982"/>
    <cellStyle name="60% - Акцент2 2 4 4" xfId="11965"/>
    <cellStyle name="60% - Акцент2 2 4 5" xfId="11207"/>
    <cellStyle name="60% - Акцент2 2 4 6" xfId="11592"/>
    <cellStyle name="60% - Акцент2 2 4 7" xfId="11437"/>
    <cellStyle name="60% - Акцент2 2 4 8" xfId="12230"/>
    <cellStyle name="60% - Акцент2 2 5" xfId="294"/>
    <cellStyle name="60% — акцент2 2 5" xfId="11462"/>
    <cellStyle name="60% - Акцент2 2 5 2" xfId="2983"/>
    <cellStyle name="60% - Акцент2 2 5 3" xfId="11820"/>
    <cellStyle name="60% - Акцент2 2 5 4" xfId="11836"/>
    <cellStyle name="60% - Акцент2 2 5 5" xfId="11117"/>
    <cellStyle name="60% - Акцент2 2 5 6" xfId="11378"/>
    <cellStyle name="60% - Акцент2 2 6" xfId="295"/>
    <cellStyle name="60% — акцент2 2 6" xfId="11208"/>
    <cellStyle name="60% - Акцент2 2 6 2" xfId="2984"/>
    <cellStyle name="60% - Акцент2 2 6 3" xfId="11294"/>
    <cellStyle name="60% - Акцент2 2 6 4" xfId="11835"/>
    <cellStyle name="60% - Акцент2 2 6 5" xfId="11330"/>
    <cellStyle name="60% - Акцент2 2 7" xfId="296"/>
    <cellStyle name="60% — акцент2 2 7" xfId="11591"/>
    <cellStyle name="60% - Акцент2 2 7 2" xfId="2985"/>
    <cellStyle name="60% - Акцент2 2 7 3" xfId="11562"/>
    <cellStyle name="60% - Акцент2 2 7 4" xfId="11599"/>
    <cellStyle name="60% - Акцент2 2 8" xfId="297"/>
    <cellStyle name="60% — акцент2 2 8" xfId="12217"/>
    <cellStyle name="60% - Акцент2 2 8 2" xfId="2986"/>
    <cellStyle name="60% - Акцент2 2 8 3" xfId="11092"/>
    <cellStyle name="60% - Акцент2 2 9" xfId="298"/>
    <cellStyle name="60% — акцент2 2 9" xfId="11972"/>
    <cellStyle name="60% - Акцент2 2 9 2" xfId="2987"/>
    <cellStyle name="60% - Акцент2 2_МФ тепловой баланс 2015 дубль 3" xfId="2988"/>
    <cellStyle name="60% — акцент2 20" xfId="2989"/>
    <cellStyle name="60% — акцент2 21" xfId="2990"/>
    <cellStyle name="60% — акцент2 22" xfId="2964"/>
    <cellStyle name="60% — акцент2 23" xfId="11324"/>
    <cellStyle name="60% — акцент2 24" xfId="11544"/>
    <cellStyle name="60% — акцент2 25" xfId="11411"/>
    <cellStyle name="60% — акцент2 26" xfId="12033"/>
    <cellStyle name="60% — акцент2 27" xfId="11774"/>
    <cellStyle name="60% — акцент2 28" xfId="11108"/>
    <cellStyle name="60% — акцент2 29" xfId="11827"/>
    <cellStyle name="60% - Акцент2 3" xfId="299"/>
    <cellStyle name="60% — акцент2 3" xfId="2992"/>
    <cellStyle name="60% - Акцент2 3 10" xfId="300"/>
    <cellStyle name="60% - Акцент2 3 10 2" xfId="2993"/>
    <cellStyle name="60% - Акцент2 3 11" xfId="2994"/>
    <cellStyle name="60% - Акцент2 3 11 2" xfId="7606"/>
    <cellStyle name="60% - Акцент2 3 12" xfId="5831"/>
    <cellStyle name="60% - Акцент2 3 12 2" xfId="10889"/>
    <cellStyle name="60% - Акцент2 3 13" xfId="5854"/>
    <cellStyle name="60% - Акцент2 3 14" xfId="5954"/>
    <cellStyle name="60% - Акцент2 3 15" xfId="6164"/>
    <cellStyle name="60% - Акцент2 3 16" xfId="2991"/>
    <cellStyle name="60% - Акцент2 3 17" xfId="11328"/>
    <cellStyle name="60% - Акцент2 3 18" xfId="11539"/>
    <cellStyle name="60% - Акцент2 3 19" xfId="11966"/>
    <cellStyle name="60% - Акцент2 3 2" xfId="301"/>
    <cellStyle name="60% - Акцент2 3 2 2" xfId="7607"/>
    <cellStyle name="60% - Акцент2 3 2 3" xfId="10890"/>
    <cellStyle name="60% - Акцент2 3 2 4" xfId="2995"/>
    <cellStyle name="60% - Акцент2 3 20" xfId="11206"/>
    <cellStyle name="60% - Акцент2 3 21" xfId="11593"/>
    <cellStyle name="60% - Акцент2 3 22" xfId="11349"/>
    <cellStyle name="60% - Акцент2 3 23" xfId="11850"/>
    <cellStyle name="60% - Акцент2 3 3" xfId="302"/>
    <cellStyle name="60% - Акцент2 3 3 2" xfId="7608"/>
    <cellStyle name="60% - Акцент2 3 3 2 2" xfId="7609"/>
    <cellStyle name="60% - Акцент2 3 3 3" xfId="2996"/>
    <cellStyle name="60% - Акцент2 3 4" xfId="303"/>
    <cellStyle name="60% - Акцент2 3 4 2" xfId="2997"/>
    <cellStyle name="60% - Акцент2 3 5" xfId="304"/>
    <cellStyle name="60% - Акцент2 3 5 2" xfId="2998"/>
    <cellStyle name="60% - Акцент2 3 6" xfId="305"/>
    <cellStyle name="60% - Акцент2 3 6 2" xfId="2999"/>
    <cellStyle name="60% - Акцент2 3 7" xfId="306"/>
    <cellStyle name="60% - Акцент2 3 7 2" xfId="3000"/>
    <cellStyle name="60% - Акцент2 3 8" xfId="307"/>
    <cellStyle name="60% - Акцент2 3 8 2" xfId="3001"/>
    <cellStyle name="60% - Акцент2 3 9" xfId="308"/>
    <cellStyle name="60% - Акцент2 3 9 2" xfId="3002"/>
    <cellStyle name="60% - Акцент2 3_МФ тепловой баланс 2015 дубль 3" xfId="3003"/>
    <cellStyle name="60% - Акцент2 4" xfId="3004"/>
    <cellStyle name="60% — акцент2 4" xfId="3005"/>
    <cellStyle name="60% - Акцент2 4 2" xfId="3006"/>
    <cellStyle name="60% - Акцент2 4 3" xfId="6165"/>
    <cellStyle name="60% - Акцент2 4 3 2" xfId="7610"/>
    <cellStyle name="60% - Акцент2 4 3 3" xfId="7611"/>
    <cellStyle name="60% - Акцент2 4_МФ тепловой баланс 2015 дубль 3" xfId="3007"/>
    <cellStyle name="60% - Акцент2 5" xfId="3008"/>
    <cellStyle name="60% — акцент2 5" xfId="3009"/>
    <cellStyle name="60% - Акцент2 5 2" xfId="3010"/>
    <cellStyle name="60% - Акцент2 5 3" xfId="6166"/>
    <cellStyle name="60% - Акцент2 5 3 2" xfId="7612"/>
    <cellStyle name="60% - Акцент2 5 3 3" xfId="7613"/>
    <cellStyle name="60% - Акцент2 5_МФ тепловой баланс 2015 дубль 3" xfId="3011"/>
    <cellStyle name="60% - Акцент2 6" xfId="3012"/>
    <cellStyle name="60% — акцент2 6" xfId="3013"/>
    <cellStyle name="60% - Акцент2 6 2" xfId="3014"/>
    <cellStyle name="60% - Акцент2 6 3" xfId="6167"/>
    <cellStyle name="60% - Акцент2 6 3 2" xfId="7614"/>
    <cellStyle name="60% - Акцент2 6 3 3" xfId="7615"/>
    <cellStyle name="60% - Акцент2 6_МФ тепловой баланс 2015 дубль 3" xfId="3015"/>
    <cellStyle name="60% - Акцент2 7" xfId="3016"/>
    <cellStyle name="60% — акцент2 7" xfId="3017"/>
    <cellStyle name="60% - Акцент2 7 2" xfId="3018"/>
    <cellStyle name="60% - Акцент2 7 3" xfId="6168"/>
    <cellStyle name="60% - Акцент2 7 3 2" xfId="7616"/>
    <cellStyle name="60% - Акцент2 7 3 3" xfId="7617"/>
    <cellStyle name="60% - Акцент2 7_МФ тепловой баланс 2015 дубль 3" xfId="3019"/>
    <cellStyle name="60% - Акцент2 8" xfId="3020"/>
    <cellStyle name="60% — акцент2 8" xfId="3021"/>
    <cellStyle name="60% - Акцент2 8 2" xfId="3022"/>
    <cellStyle name="60% - Акцент2 8 3" xfId="7618"/>
    <cellStyle name="60% - Акцент2 8 4" xfId="7619"/>
    <cellStyle name="60% - Акцент2 9" xfId="3023"/>
    <cellStyle name="60% — акцент2 9" xfId="3024"/>
    <cellStyle name="60% - Акцент2 9 2" xfId="3025"/>
    <cellStyle name="60% - Акцент2 9 3" xfId="7620"/>
    <cellStyle name="60% — акцент3" xfId="309"/>
    <cellStyle name="60% - Акцент3 10" xfId="3027"/>
    <cellStyle name="60% — акцент3 10" xfId="3028"/>
    <cellStyle name="60% - Акцент3 10 2" xfId="7621"/>
    <cellStyle name="60% - Акцент3 10 3" xfId="7622"/>
    <cellStyle name="60% - Акцент3 11" xfId="7623"/>
    <cellStyle name="60% — акцент3 11" xfId="3029"/>
    <cellStyle name="60% - Акцент3 11 2" xfId="7624"/>
    <cellStyle name="60% - Акцент3 11 3" xfId="7625"/>
    <cellStyle name="60% - Акцент3 11 4" xfId="7626"/>
    <cellStyle name="60% - Акцент3 12" xfId="7627"/>
    <cellStyle name="60% — акцент3 12" xfId="3030"/>
    <cellStyle name="60% - Акцент3 12 2" xfId="7628"/>
    <cellStyle name="60% - Акцент3 12 3" xfId="7629"/>
    <cellStyle name="60% - Акцент3 12 4" xfId="7630"/>
    <cellStyle name="60% - Акцент3 13" xfId="7631"/>
    <cellStyle name="60% — акцент3 13" xfId="3031"/>
    <cellStyle name="60% - Акцент3 13 2" xfId="7632"/>
    <cellStyle name="60% - Акцент3 13 3" xfId="7633"/>
    <cellStyle name="60% - Акцент3 14" xfId="7634"/>
    <cellStyle name="60% — акцент3 14" xfId="3032"/>
    <cellStyle name="60% - Акцент3 14 2" xfId="7635"/>
    <cellStyle name="60% - Акцент3 14 3" xfId="7636"/>
    <cellStyle name="60% - Акцент3 15" xfId="7637"/>
    <cellStyle name="60% — акцент3 15" xfId="3033"/>
    <cellStyle name="60% - Акцент3 15 2" xfId="7638"/>
    <cellStyle name="60% - Акцент3 15 3" xfId="7639"/>
    <cellStyle name="60% - Акцент3 16" xfId="7640"/>
    <cellStyle name="60% — акцент3 16" xfId="3034"/>
    <cellStyle name="60% - Акцент3 16 2" xfId="7641"/>
    <cellStyle name="60% - Акцент3 16 3" xfId="7642"/>
    <cellStyle name="60% - Акцент3 17" xfId="7643"/>
    <cellStyle name="60% — акцент3 17" xfId="3035"/>
    <cellStyle name="60% - Акцент3 18" xfId="7644"/>
    <cellStyle name="60% — акцент3 18" xfId="3036"/>
    <cellStyle name="60% — акцент3 19" xfId="3037"/>
    <cellStyle name="60% - Акцент3 2" xfId="310"/>
    <cellStyle name="60% — акцент3 2" xfId="311"/>
    <cellStyle name="60% - Акцент3 2 1" xfId="7645"/>
    <cellStyle name="60% - Акцент3 2 10" xfId="312"/>
    <cellStyle name="60% - Акцент3 2 10 2" xfId="3040"/>
    <cellStyle name="60% - Акцент3 2 11" xfId="5832"/>
    <cellStyle name="60% - Акцент3 2 11 2" xfId="10891"/>
    <cellStyle name="60% - Акцент3 2 11 3" xfId="6170"/>
    <cellStyle name="60% - Акцент3 2 12" xfId="5900"/>
    <cellStyle name="60% - Акцент3 2 12 2" xfId="10892"/>
    <cellStyle name="60% - Акцент3 2 13" xfId="5953"/>
    <cellStyle name="60% - Акцент3 2 14" xfId="7646"/>
    <cellStyle name="60% - Акцент3 2 15" xfId="7647"/>
    <cellStyle name="60% - Акцент3 2 16" xfId="7648"/>
    <cellStyle name="60% - Акцент3 2 17" xfId="7649"/>
    <cellStyle name="60% - Акцент3 2 17 2" xfId="10893"/>
    <cellStyle name="60% - Акцент3 2 18" xfId="10894"/>
    <cellStyle name="60% - Акцент3 2 19" xfId="10895"/>
    <cellStyle name="60% - Акцент3 2 2" xfId="313"/>
    <cellStyle name="60% — акцент3 2 2" xfId="3039"/>
    <cellStyle name="60% - Акцент3 2 2 10" xfId="11093"/>
    <cellStyle name="60% - Акцент3 2 2 2" xfId="3042"/>
    <cellStyle name="60% - Акцент3 2 2 2 2" xfId="7650"/>
    <cellStyle name="60% - Акцент3 2 2 2 3" xfId="6171"/>
    <cellStyle name="60% - Акцент3 2 2 3" xfId="3041"/>
    <cellStyle name="60% - Акцент3 2 2 4" xfId="11338"/>
    <cellStyle name="60% - Акцент3 2 2 5" xfId="12063"/>
    <cellStyle name="60% - Акцент3 2 2 6" xfId="11766"/>
    <cellStyle name="60% - Акцент3 2 2 7" xfId="11644"/>
    <cellStyle name="60% - Акцент3 2 2 8" xfId="11296"/>
    <cellStyle name="60% - Акцент3 2 2 9" xfId="11502"/>
    <cellStyle name="60% - Акцент3 2 20" xfId="10896"/>
    <cellStyle name="60% - Акцент3 2 21" xfId="6169"/>
    <cellStyle name="60% - Акцент3 2 22" xfId="3038"/>
    <cellStyle name="60% - Акцент3 2 23" xfId="11336"/>
    <cellStyle name="60% - Акцент3 2 24" xfId="11728"/>
    <cellStyle name="60% - Акцент3 2 25" xfId="11765"/>
    <cellStyle name="60% - Акцент3 2 26" xfId="11863"/>
    <cellStyle name="60% - Акцент3 2 27" xfId="11076"/>
    <cellStyle name="60% - Акцент3 2 28" xfId="11234"/>
    <cellStyle name="60% - Акцент3 2 29" xfId="11624"/>
    <cellStyle name="60% - Акцент3 2 3" xfId="314"/>
    <cellStyle name="60% — акцент3 2 3" xfId="11337"/>
    <cellStyle name="60% - Акцент3 2 3 2" xfId="7651"/>
    <cellStyle name="60% - Акцент3 2 3 3" xfId="3043"/>
    <cellStyle name="60% - Акцент3 2 3 4" xfId="11537"/>
    <cellStyle name="60% - Акцент3 2 3 5" xfId="11464"/>
    <cellStyle name="60% - Акцент3 2 3 6" xfId="11493"/>
    <cellStyle name="60% - Акцент3 2 3 7" xfId="11786"/>
    <cellStyle name="60% - Акцент3 2 3 8" xfId="11632"/>
    <cellStyle name="60% - Акцент3 2 3 9" xfId="11814"/>
    <cellStyle name="60% - Акцент3 2 4" xfId="315"/>
    <cellStyle name="60% — акцент3 2 4" xfId="12064"/>
    <cellStyle name="60% - Акцент3 2 4 2" xfId="7652"/>
    <cellStyle name="60% - Акцент3 2 4 3" xfId="3044"/>
    <cellStyle name="60% - Акцент3 2 4 4" xfId="11465"/>
    <cellStyle name="60% - Акцент3 2 4 5" xfId="12006"/>
    <cellStyle name="60% - Акцент3 2 4 6" xfId="11484"/>
    <cellStyle name="60% - Акцент3 2 4 7" xfId="11486"/>
    <cellStyle name="60% - Акцент3 2 4 8" xfId="11860"/>
    <cellStyle name="60% - Акцент3 2 5" xfId="316"/>
    <cellStyle name="60% — акцент3 2 5" xfId="11880"/>
    <cellStyle name="60% - Акцент3 2 5 2" xfId="3045"/>
    <cellStyle name="60% - Акцент3 2 5 3" xfId="11492"/>
    <cellStyle name="60% - Акцент3 2 5 4" xfId="11787"/>
    <cellStyle name="60% - Акцент3 2 5 5" xfId="12125"/>
    <cellStyle name="60% - Акцент3 2 5 6" xfId="12062"/>
    <cellStyle name="60% - Акцент3 2 6" xfId="317"/>
    <cellStyle name="60% — акцент3 2 6" xfId="11396"/>
    <cellStyle name="60% - Акцент3 2 6 2" xfId="3046"/>
    <cellStyle name="60% - Акцент3 2 6 3" xfId="11988"/>
    <cellStyle name="60% - Акцент3 2 6 4" xfId="12075"/>
    <cellStyle name="60% - Акцент3 2 6 5" xfId="11770"/>
    <cellStyle name="60% - Акцент3 2 7" xfId="318"/>
    <cellStyle name="60% — акцент3 2 7" xfId="11817"/>
    <cellStyle name="60% - Акцент3 2 7 2" xfId="3047"/>
    <cellStyle name="60% - Акцент3 2 7 3" xfId="11993"/>
    <cellStyle name="60% - Акцент3 2 7 4" xfId="11490"/>
    <cellStyle name="60% - Акцент3 2 8" xfId="319"/>
    <cellStyle name="60% — акцент3 2 8" xfId="12028"/>
    <cellStyle name="60% - Акцент3 2 8 2" xfId="3048"/>
    <cellStyle name="60% - Акцент3 2 8 3" xfId="12220"/>
    <cellStyle name="60% - Акцент3 2 9" xfId="320"/>
    <cellStyle name="60% — акцент3 2 9" xfId="11992"/>
    <cellStyle name="60% - Акцент3 2 9 2" xfId="3049"/>
    <cellStyle name="60% - Акцент3 2_МФ тепловой баланс 2015 дубль 3" xfId="3050"/>
    <cellStyle name="60% — акцент3 20" xfId="3051"/>
    <cellStyle name="60% — акцент3 21" xfId="3052"/>
    <cellStyle name="60% — акцент3 22" xfId="3026"/>
    <cellStyle name="60% — акцент3 23" xfId="11335"/>
    <cellStyle name="60% — акцент3 24" xfId="11538"/>
    <cellStyle name="60% — акцент3 25" xfId="11921"/>
    <cellStyle name="60% — акцент3 26" xfId="11245"/>
    <cellStyle name="60% — акцент3 27" xfId="11840"/>
    <cellStyle name="60% — акцент3 28" xfId="12218"/>
    <cellStyle name="60% — акцент3 29" xfId="12179"/>
    <cellStyle name="60% - Акцент3 3" xfId="321"/>
    <cellStyle name="60% — акцент3 3" xfId="3054"/>
    <cellStyle name="60% - Акцент3 3 10" xfId="322"/>
    <cellStyle name="60% - Акцент3 3 10 2" xfId="3055"/>
    <cellStyle name="60% - Акцент3 3 11" xfId="3056"/>
    <cellStyle name="60% - Акцент3 3 11 2" xfId="7653"/>
    <cellStyle name="60% - Акцент3 3 12" xfId="5833"/>
    <cellStyle name="60% - Акцент3 3 12 2" xfId="10897"/>
    <cellStyle name="60% - Акцент3 3 13" xfId="5899"/>
    <cellStyle name="60% - Акцент3 3 14" xfId="5952"/>
    <cellStyle name="60% - Акцент3 3 15" xfId="6172"/>
    <cellStyle name="60% - Акцент3 3 16" xfId="3053"/>
    <cellStyle name="60% - Акцент3 3 17" xfId="11343"/>
    <cellStyle name="60% - Акцент3 3 18" xfId="12061"/>
    <cellStyle name="60% - Акцент3 3 19" xfId="11767"/>
    <cellStyle name="60% - Акцент3 3 2" xfId="323"/>
    <cellStyle name="60% - Акцент3 3 2 2" xfId="7654"/>
    <cellStyle name="60% - Акцент3 3 2 3" xfId="10898"/>
    <cellStyle name="60% - Акцент3 3 2 4" xfId="3057"/>
    <cellStyle name="60% - Акцент3 3 20" xfId="11643"/>
    <cellStyle name="60% - Акцент3 3 21" xfId="11427"/>
    <cellStyle name="60% - Акцент3 3 22" xfId="11819"/>
    <cellStyle name="60% - Акцент3 3 23" xfId="11757"/>
    <cellStyle name="60% - Акцент3 3 3" xfId="324"/>
    <cellStyle name="60% - Акцент3 3 3 2" xfId="7655"/>
    <cellStyle name="60% - Акцент3 3 3 2 2" xfId="7656"/>
    <cellStyle name="60% - Акцент3 3 3 3" xfId="3058"/>
    <cellStyle name="60% - Акцент3 3 4" xfId="325"/>
    <cellStyle name="60% - Акцент3 3 4 2" xfId="3059"/>
    <cellStyle name="60% - Акцент3 3 5" xfId="326"/>
    <cellStyle name="60% - Акцент3 3 5 2" xfId="3060"/>
    <cellStyle name="60% - Акцент3 3 6" xfId="327"/>
    <cellStyle name="60% - Акцент3 3 6 2" xfId="3061"/>
    <cellStyle name="60% - Акцент3 3 7" xfId="328"/>
    <cellStyle name="60% - Акцент3 3 7 2" xfId="3062"/>
    <cellStyle name="60% - Акцент3 3 8" xfId="329"/>
    <cellStyle name="60% - Акцент3 3 8 2" xfId="3063"/>
    <cellStyle name="60% - Акцент3 3 9" xfId="330"/>
    <cellStyle name="60% - Акцент3 3 9 2" xfId="3064"/>
    <cellStyle name="60% - Акцент3 3_МФ тепловой баланс 2015 дубль 3" xfId="3065"/>
    <cellStyle name="60% - Акцент3 4" xfId="3066"/>
    <cellStyle name="60% — акцент3 4" xfId="3067"/>
    <cellStyle name="60% - Акцент3 4 2" xfId="3068"/>
    <cellStyle name="60% - Акцент3 4 3" xfId="6173"/>
    <cellStyle name="60% - Акцент3 4 3 2" xfId="7657"/>
    <cellStyle name="60% - Акцент3 4 3 3" xfId="7658"/>
    <cellStyle name="60% - Акцент3 4_МФ тепловой баланс 2015 дубль 3" xfId="3069"/>
    <cellStyle name="60% - Акцент3 5" xfId="3070"/>
    <cellStyle name="60% — акцент3 5" xfId="3071"/>
    <cellStyle name="60% - Акцент3 5 2" xfId="3072"/>
    <cellStyle name="60% - Акцент3 5 3" xfId="6174"/>
    <cellStyle name="60% - Акцент3 5 3 2" xfId="7659"/>
    <cellStyle name="60% - Акцент3 5 3 3" xfId="7660"/>
    <cellStyle name="60% - Акцент3 5_МФ тепловой баланс 2015 дубль 3" xfId="3073"/>
    <cellStyle name="60% - Акцент3 6" xfId="3074"/>
    <cellStyle name="60% — акцент3 6" xfId="3075"/>
    <cellStyle name="60% - Акцент3 6 2" xfId="3076"/>
    <cellStyle name="60% - Акцент3 6 3" xfId="6175"/>
    <cellStyle name="60% - Акцент3 6 3 2" xfId="7661"/>
    <cellStyle name="60% - Акцент3 6 3 3" xfId="7662"/>
    <cellStyle name="60% - Акцент3 6_МФ тепловой баланс 2015 дубль 3" xfId="3077"/>
    <cellStyle name="60% - Акцент3 7" xfId="3078"/>
    <cellStyle name="60% — акцент3 7" xfId="3079"/>
    <cellStyle name="60% - Акцент3 7 2" xfId="3080"/>
    <cellStyle name="60% - Акцент3 7 3" xfId="6176"/>
    <cellStyle name="60% - Акцент3 7 3 2" xfId="7663"/>
    <cellStyle name="60% - Акцент3 7 3 3" xfId="7664"/>
    <cellStyle name="60% - Акцент3 7_МФ тепловой баланс 2015 дубль 3" xfId="3081"/>
    <cellStyle name="60% - Акцент3 8" xfId="3082"/>
    <cellStyle name="60% — акцент3 8" xfId="3083"/>
    <cellStyle name="60% - Акцент3 8 2" xfId="3084"/>
    <cellStyle name="60% - Акцент3 8 3" xfId="7665"/>
    <cellStyle name="60% - Акцент3 8 4" xfId="7666"/>
    <cellStyle name="60% - Акцент3 9" xfId="3085"/>
    <cellStyle name="60% — акцент3 9" xfId="3086"/>
    <cellStyle name="60% - Акцент3 9 2" xfId="3087"/>
    <cellStyle name="60% - Акцент3 9 3" xfId="7667"/>
    <cellStyle name="60% — акцент4" xfId="331"/>
    <cellStyle name="60% - Акцент4 10" xfId="3089"/>
    <cellStyle name="60% — акцент4 10" xfId="3090"/>
    <cellStyle name="60% - Акцент4 10 2" xfId="7668"/>
    <cellStyle name="60% - Акцент4 10 3" xfId="7669"/>
    <cellStyle name="60% - Акцент4 11" xfId="7670"/>
    <cellStyle name="60% — акцент4 11" xfId="3091"/>
    <cellStyle name="60% - Акцент4 11 2" xfId="7671"/>
    <cellStyle name="60% - Акцент4 11 3" xfId="7672"/>
    <cellStyle name="60% - Акцент4 11 4" xfId="7673"/>
    <cellStyle name="60% - Акцент4 12" xfId="7674"/>
    <cellStyle name="60% — акцент4 12" xfId="3092"/>
    <cellStyle name="60% - Акцент4 12 2" xfId="7675"/>
    <cellStyle name="60% - Акцент4 12 3" xfId="7676"/>
    <cellStyle name="60% - Акцент4 12 4" xfId="7677"/>
    <cellStyle name="60% - Акцент4 13" xfId="7678"/>
    <cellStyle name="60% — акцент4 13" xfId="3093"/>
    <cellStyle name="60% - Акцент4 13 2" xfId="7679"/>
    <cellStyle name="60% - Акцент4 13 3" xfId="7680"/>
    <cellStyle name="60% - Акцент4 14" xfId="7681"/>
    <cellStyle name="60% — акцент4 14" xfId="3094"/>
    <cellStyle name="60% - Акцент4 14 2" xfId="7682"/>
    <cellStyle name="60% - Акцент4 14 3" xfId="7683"/>
    <cellStyle name="60% - Акцент4 15" xfId="7684"/>
    <cellStyle name="60% — акцент4 15" xfId="3095"/>
    <cellStyle name="60% - Акцент4 15 2" xfId="7685"/>
    <cellStyle name="60% - Акцент4 15 3" xfId="7686"/>
    <cellStyle name="60% - Акцент4 16" xfId="7687"/>
    <cellStyle name="60% — акцент4 16" xfId="3096"/>
    <cellStyle name="60% - Акцент4 16 2" xfId="7688"/>
    <cellStyle name="60% - Акцент4 16 3" xfId="7689"/>
    <cellStyle name="60% - Акцент4 17" xfId="7690"/>
    <cellStyle name="60% — акцент4 17" xfId="3097"/>
    <cellStyle name="60% - Акцент4 18" xfId="7691"/>
    <cellStyle name="60% — акцент4 18" xfId="3098"/>
    <cellStyle name="60% — акцент4 19" xfId="3099"/>
    <cellStyle name="60% - Акцент4 2" xfId="332"/>
    <cellStyle name="60% — акцент4 2" xfId="333"/>
    <cellStyle name="60% - Акцент4 2 1" xfId="7692"/>
    <cellStyle name="60% - Акцент4 2 10" xfId="334"/>
    <cellStyle name="60% - Акцент4 2 10 2" xfId="3102"/>
    <cellStyle name="60% - Акцент4 2 11" xfId="5834"/>
    <cellStyle name="60% - Акцент4 2 11 2" xfId="10899"/>
    <cellStyle name="60% - Акцент4 2 11 3" xfId="6178"/>
    <cellStyle name="60% - Акцент4 2 12" xfId="5898"/>
    <cellStyle name="60% - Акцент4 2 12 2" xfId="10900"/>
    <cellStyle name="60% - Акцент4 2 13" xfId="5951"/>
    <cellStyle name="60% - Акцент4 2 14" xfId="7693"/>
    <cellStyle name="60% - Акцент4 2 15" xfId="7694"/>
    <cellStyle name="60% - Акцент4 2 16" xfId="7695"/>
    <cellStyle name="60% - Акцент4 2 17" xfId="7696"/>
    <cellStyle name="60% - Акцент4 2 17 2" xfId="10901"/>
    <cellStyle name="60% - Акцент4 2 18" xfId="10902"/>
    <cellStyle name="60% - Акцент4 2 19" xfId="10903"/>
    <cellStyle name="60% - Акцент4 2 2" xfId="335"/>
    <cellStyle name="60% — акцент4 2 2" xfId="3101"/>
    <cellStyle name="60% - Акцент4 2 2 10" xfId="11581"/>
    <cellStyle name="60% - Акцент4 2 2 2" xfId="3104"/>
    <cellStyle name="60% - Акцент4 2 2 2 2" xfId="7697"/>
    <cellStyle name="60% - Акцент4 2 2 2 3" xfId="6179"/>
    <cellStyle name="60% - Акцент4 2 2 3" xfId="3103"/>
    <cellStyle name="60% - Акцент4 2 2 4" xfId="11353"/>
    <cellStyle name="60% - Акцент4 2 2 5" xfId="12059"/>
    <cellStyle name="60% - Акцент4 2 2 6" xfId="11769"/>
    <cellStyle name="60% - Акцент4 2 2 7" xfId="11861"/>
    <cellStyle name="60% - Акцент4 2 2 8" xfId="11297"/>
    <cellStyle name="60% - Акцент4 2 2 9" xfId="12087"/>
    <cellStyle name="60% - Акцент4 2 20" xfId="10904"/>
    <cellStyle name="60% - Акцент4 2 21" xfId="6177"/>
    <cellStyle name="60% - Акцент4 2 22" xfId="3100"/>
    <cellStyle name="60% - Акцент4 2 23" xfId="11351"/>
    <cellStyle name="60% - Акцент4 2 24" xfId="11638"/>
    <cellStyle name="60% - Акцент4 2 25" xfId="11768"/>
    <cellStyle name="60% - Акцент4 2 26" xfId="12143"/>
    <cellStyle name="60% - Акцент4 2 27" xfId="11941"/>
    <cellStyle name="60% - Акцент4 2 28" xfId="11855"/>
    <cellStyle name="60% - Акцент4 2 29" xfId="11535"/>
    <cellStyle name="60% - Акцент4 2 3" xfId="336"/>
    <cellStyle name="60% — акцент4 2 3" xfId="11352"/>
    <cellStyle name="60% - Акцент4 2 3 2" xfId="7698"/>
    <cellStyle name="60% - Акцент4 2 3 3" xfId="3105"/>
    <cellStyle name="60% - Акцент4 2 3 4" xfId="12058"/>
    <cellStyle name="60% - Акцент4 2 3 5" xfId="11918"/>
    <cellStyle name="60% - Акцент4 2 3 6" xfId="11247"/>
    <cellStyle name="60% - Акцент4 2 3 7" xfId="11839"/>
    <cellStyle name="60% - Акцент4 2 3 8" xfId="11854"/>
    <cellStyle name="60% - Акцент4 2 3 9" xfId="11331"/>
    <cellStyle name="60% - Акцент4 2 4" xfId="337"/>
    <cellStyle name="60% — акцент4 2 4" xfId="11534"/>
    <cellStyle name="60% - Акцент4 2 4 2" xfId="7699"/>
    <cellStyle name="60% - Акцент4 2 4 3" xfId="3106"/>
    <cellStyle name="60% - Акцент4 2 4 4" xfId="12174"/>
    <cellStyle name="60% - Акцент4 2 4 5" xfId="11381"/>
    <cellStyle name="60% - Акцент4 2 4 6" xfId="11635"/>
    <cellStyle name="60% - Акцент4 2 4 7" xfId="11191"/>
    <cellStyle name="60% - Акцент4 2 4 8" xfId="12187"/>
    <cellStyle name="60% - Акцент4 2 5" xfId="338"/>
    <cellStyle name="60% — акцент4 2 5" xfId="12183"/>
    <cellStyle name="60% - Акцент4 2 5 2" xfId="3107"/>
    <cellStyle name="60% - Акцент4 2 5 3" xfId="12005"/>
    <cellStyle name="60% - Акцент4 2 5 4" xfId="11989"/>
    <cellStyle name="60% - Акцент4 2 5 5" xfId="11853"/>
    <cellStyle name="60% - Акцент4 2 5 6" xfId="11882"/>
    <cellStyle name="60% - Акцент4 2 6" xfId="339"/>
    <cellStyle name="60% — акцент4 2 6" xfId="12032"/>
    <cellStyle name="60% - Акцент4 2 6 2" xfId="3108"/>
    <cellStyle name="60% - Акцент4 2 6 3" xfId="11715"/>
    <cellStyle name="60% - Акцент4 2 6 4" xfId="11745"/>
    <cellStyle name="60% - Акцент4 2 6 5" xfId="12105"/>
    <cellStyle name="60% - Акцент4 2 7" xfId="340"/>
    <cellStyle name="60% — акцент4 2 7" xfId="11881"/>
    <cellStyle name="60% - Акцент4 2 7 2" xfId="3109"/>
    <cellStyle name="60% - Акцент4 2 7 3" xfId="11736"/>
    <cellStyle name="60% - Акцент4 2 7 4" xfId="11957"/>
    <cellStyle name="60% - Акцент4 2 8" xfId="341"/>
    <cellStyle name="60% — акцент4 2 8" xfId="11485"/>
    <cellStyle name="60% - Акцент4 2 8 2" xfId="3110"/>
    <cellStyle name="60% - Акцент4 2 8 3" xfId="11956"/>
    <cellStyle name="60% - Акцент4 2 9" xfId="342"/>
    <cellStyle name="60% — акцент4 2 9" xfId="11653"/>
    <cellStyle name="60% - Акцент4 2 9 2" xfId="3111"/>
    <cellStyle name="60% - Акцент4 2_МФ тепловой баланс 2015 дубль 3" xfId="3112"/>
    <cellStyle name="60% — акцент4 20" xfId="3113"/>
    <cellStyle name="60% — акцент4 21" xfId="3114"/>
    <cellStyle name="60% — акцент4 22" xfId="3088"/>
    <cellStyle name="60% — акцент4 23" xfId="11350"/>
    <cellStyle name="60% — акцент4 24" xfId="12060"/>
    <cellStyle name="60% — акцент4 25" xfId="11692"/>
    <cellStyle name="60% — акцент4 26" xfId="11862"/>
    <cellStyle name="60% — акцент4 27" xfId="11428"/>
    <cellStyle name="60% — акцент4 28" xfId="11803"/>
    <cellStyle name="60% — акцент4 29" xfId="11406"/>
    <cellStyle name="60% - Акцент4 3" xfId="343"/>
    <cellStyle name="60% — акцент4 3" xfId="3116"/>
    <cellStyle name="60% - Акцент4 3 10" xfId="344"/>
    <cellStyle name="60% - Акцент4 3 10 2" xfId="3117"/>
    <cellStyle name="60% - Акцент4 3 11" xfId="3118"/>
    <cellStyle name="60% - Акцент4 3 11 2" xfId="7700"/>
    <cellStyle name="60% - Акцент4 3 12" xfId="5835"/>
    <cellStyle name="60% - Акцент4 3 12 2" xfId="10905"/>
    <cellStyle name="60% - Акцент4 3 13" xfId="5897"/>
    <cellStyle name="60% - Акцент4 3 14" xfId="5950"/>
    <cellStyle name="60% - Акцент4 3 15" xfId="6180"/>
    <cellStyle name="60% - Акцент4 3 16" xfId="3115"/>
    <cellStyle name="60% - Акцент4 3 17" xfId="11354"/>
    <cellStyle name="60% - Акцент4 3 18" xfId="12056"/>
    <cellStyle name="60% - Акцент4 3 19" xfId="11967"/>
    <cellStyle name="60% - Акцент4 3 2" xfId="345"/>
    <cellStyle name="60% - Акцент4 3 2 2" xfId="7701"/>
    <cellStyle name="60% - Акцент4 3 2 3" xfId="10906"/>
    <cellStyle name="60% - Акцент4 3 2 4" xfId="3119"/>
    <cellStyle name="60% - Акцент4 3 20" xfId="11491"/>
    <cellStyle name="60% - Акцент4 3 21" xfId="11788"/>
    <cellStyle name="60% - Акцент4 3 22" xfId="11916"/>
    <cellStyle name="60% - Акцент4 3 23" xfId="11758"/>
    <cellStyle name="60% - Акцент4 3 3" xfId="346"/>
    <cellStyle name="60% - Акцент4 3 3 2" xfId="7702"/>
    <cellStyle name="60% - Акцент4 3 3 2 2" xfId="7703"/>
    <cellStyle name="60% - Акцент4 3 3 3" xfId="3120"/>
    <cellStyle name="60% - Акцент4 3 4" xfId="347"/>
    <cellStyle name="60% - Акцент4 3 4 2" xfId="3121"/>
    <cellStyle name="60% - Акцент4 3 5" xfId="348"/>
    <cellStyle name="60% - Акцент4 3 5 2" xfId="3122"/>
    <cellStyle name="60% - Акцент4 3 6" xfId="349"/>
    <cellStyle name="60% - Акцент4 3 6 2" xfId="3123"/>
    <cellStyle name="60% - Акцент4 3 7" xfId="350"/>
    <cellStyle name="60% - Акцент4 3 7 2" xfId="3124"/>
    <cellStyle name="60% - Акцент4 3 8" xfId="351"/>
    <cellStyle name="60% - Акцент4 3 8 2" xfId="3125"/>
    <cellStyle name="60% - Акцент4 3 9" xfId="352"/>
    <cellStyle name="60% - Акцент4 3 9 2" xfId="3126"/>
    <cellStyle name="60% - Акцент4 3_МФ тепловой баланс 2015 дубль 3" xfId="3127"/>
    <cellStyle name="60% - Акцент4 4" xfId="3128"/>
    <cellStyle name="60% — акцент4 4" xfId="3129"/>
    <cellStyle name="60% - Акцент4 4 2" xfId="3130"/>
    <cellStyle name="60% - Акцент4 4 3" xfId="6181"/>
    <cellStyle name="60% - Акцент4 4 3 2" xfId="7704"/>
    <cellStyle name="60% - Акцент4 4 3 3" xfId="7705"/>
    <cellStyle name="60% - Акцент4 4_МФ тепловой баланс 2015 дубль 3" xfId="3131"/>
    <cellStyle name="60% - Акцент4 5" xfId="3132"/>
    <cellStyle name="60% — акцент4 5" xfId="3133"/>
    <cellStyle name="60% - Акцент4 5 2" xfId="3134"/>
    <cellStyle name="60% - Акцент4 5 3" xfId="6182"/>
    <cellStyle name="60% - Акцент4 5 3 2" xfId="7706"/>
    <cellStyle name="60% - Акцент4 5 3 3" xfId="7707"/>
    <cellStyle name="60% - Акцент4 5_МФ тепловой баланс 2015 дубль 3" xfId="3135"/>
    <cellStyle name="60% - Акцент4 6" xfId="3136"/>
    <cellStyle name="60% — акцент4 6" xfId="3137"/>
    <cellStyle name="60% - Акцент4 6 2" xfId="3138"/>
    <cellStyle name="60% - Акцент4 6 3" xfId="6183"/>
    <cellStyle name="60% - Акцент4 6 3 2" xfId="7708"/>
    <cellStyle name="60% - Акцент4 6 3 3" xfId="7709"/>
    <cellStyle name="60% - Акцент4 6_МФ тепловой баланс 2015 дубль 3" xfId="3139"/>
    <cellStyle name="60% - Акцент4 7" xfId="3140"/>
    <cellStyle name="60% — акцент4 7" xfId="3141"/>
    <cellStyle name="60% - Акцент4 7 2" xfId="3142"/>
    <cellStyle name="60% - Акцент4 7 3" xfId="6184"/>
    <cellStyle name="60% - Акцент4 7 3 2" xfId="7710"/>
    <cellStyle name="60% - Акцент4 7 3 3" xfId="7711"/>
    <cellStyle name="60% - Акцент4 7_МФ тепловой баланс 2015 дубль 3" xfId="3143"/>
    <cellStyle name="60% - Акцент4 8" xfId="3144"/>
    <cellStyle name="60% — акцент4 8" xfId="3145"/>
    <cellStyle name="60% - Акцент4 8 2" xfId="3146"/>
    <cellStyle name="60% - Акцент4 8 3" xfId="7712"/>
    <cellStyle name="60% - Акцент4 8 4" xfId="7713"/>
    <cellStyle name="60% - Акцент4 9" xfId="3147"/>
    <cellStyle name="60% — акцент4 9" xfId="3148"/>
    <cellStyle name="60% - Акцент4 9 2" xfId="3149"/>
    <cellStyle name="60% - Акцент4 9 3" xfId="7714"/>
    <cellStyle name="60% — акцент5" xfId="353"/>
    <cellStyle name="60% - Акцент5 10" xfId="3151"/>
    <cellStyle name="60% — акцент5 10" xfId="3152"/>
    <cellStyle name="60% - Акцент5 10 2" xfId="7715"/>
    <cellStyle name="60% - Акцент5 10 3" xfId="7716"/>
    <cellStyle name="60% - Акцент5 11" xfId="7717"/>
    <cellStyle name="60% — акцент5 11" xfId="3153"/>
    <cellStyle name="60% - Акцент5 11 2" xfId="7718"/>
    <cellStyle name="60% - Акцент5 11 3" xfId="7719"/>
    <cellStyle name="60% - Акцент5 11 4" xfId="7720"/>
    <cellStyle name="60% - Акцент5 12" xfId="7721"/>
    <cellStyle name="60% — акцент5 12" xfId="3154"/>
    <cellStyle name="60% - Акцент5 12 2" xfId="7722"/>
    <cellStyle name="60% - Акцент5 12 3" xfId="7723"/>
    <cellStyle name="60% - Акцент5 12 4" xfId="7724"/>
    <cellStyle name="60% - Акцент5 13" xfId="7725"/>
    <cellStyle name="60% — акцент5 13" xfId="3155"/>
    <cellStyle name="60% - Акцент5 13 2" xfId="7726"/>
    <cellStyle name="60% - Акцент5 13 3" xfId="7727"/>
    <cellStyle name="60% - Акцент5 14" xfId="7728"/>
    <cellStyle name="60% — акцент5 14" xfId="3156"/>
    <cellStyle name="60% - Акцент5 14 2" xfId="7729"/>
    <cellStyle name="60% - Акцент5 14 3" xfId="7730"/>
    <cellStyle name="60% - Акцент5 15" xfId="7731"/>
    <cellStyle name="60% — акцент5 15" xfId="3157"/>
    <cellStyle name="60% - Акцент5 15 2" xfId="7732"/>
    <cellStyle name="60% - Акцент5 15 3" xfId="7733"/>
    <cellStyle name="60% - Акцент5 16" xfId="7734"/>
    <cellStyle name="60% — акцент5 16" xfId="3158"/>
    <cellStyle name="60% - Акцент5 16 2" xfId="7735"/>
    <cellStyle name="60% - Акцент5 16 3" xfId="7736"/>
    <cellStyle name="60% - Акцент5 17" xfId="7737"/>
    <cellStyle name="60% — акцент5 17" xfId="3159"/>
    <cellStyle name="60% - Акцент5 18" xfId="7738"/>
    <cellStyle name="60% — акцент5 18" xfId="3160"/>
    <cellStyle name="60% — акцент5 19" xfId="3161"/>
    <cellStyle name="60% - Акцент5 2" xfId="354"/>
    <cellStyle name="60% — акцент5 2" xfId="355"/>
    <cellStyle name="60% - Акцент5 2 1" xfId="7739"/>
    <cellStyle name="60% - Акцент5 2 10" xfId="356"/>
    <cellStyle name="60% - Акцент5 2 10 2" xfId="3164"/>
    <cellStyle name="60% - Акцент5 2 11" xfId="5836"/>
    <cellStyle name="60% - Акцент5 2 11 2" xfId="10907"/>
    <cellStyle name="60% - Акцент5 2 11 3" xfId="6186"/>
    <cellStyle name="60% - Акцент5 2 12" xfId="5895"/>
    <cellStyle name="60% - Акцент5 2 12 2" xfId="10908"/>
    <cellStyle name="60% - Акцент5 2 13" xfId="5949"/>
    <cellStyle name="60% - Акцент5 2 14" xfId="7740"/>
    <cellStyle name="60% - Акцент5 2 15" xfId="7741"/>
    <cellStyle name="60% - Акцент5 2 16" xfId="7742"/>
    <cellStyle name="60% - Акцент5 2 17" xfId="7743"/>
    <cellStyle name="60% - Акцент5 2 17 2" xfId="10909"/>
    <cellStyle name="60% - Акцент5 2 18" xfId="10910"/>
    <cellStyle name="60% - Акцент5 2 19" xfId="10911"/>
    <cellStyle name="60% - Акцент5 2 2" xfId="357"/>
    <cellStyle name="60% — акцент5 2 2" xfId="3163"/>
    <cellStyle name="60% - Акцент5 2 2 10" xfId="11825"/>
    <cellStyle name="60% - Акцент5 2 2 2" xfId="3166"/>
    <cellStyle name="60% - Акцент5 2 2 2 2" xfId="7744"/>
    <cellStyle name="60% - Акцент5 2 2 2 3" xfId="6187"/>
    <cellStyle name="60% - Акцент5 2 2 3" xfId="3165"/>
    <cellStyle name="60% - Акцент5 2 2 4" xfId="11362"/>
    <cellStyle name="60% - Акцент5 2 2 5" xfId="11529"/>
    <cellStyle name="60% - Акцент5 2 2 6" xfId="11968"/>
    <cellStyle name="60% - Акцент5 2 2 7" xfId="12002"/>
    <cellStyle name="60% - Акцент5 2 2 8" xfId="11671"/>
    <cellStyle name="60% - Акцент5 2 2 9" xfId="11045"/>
    <cellStyle name="60% - Акцент5 2 20" xfId="10912"/>
    <cellStyle name="60% - Акцент5 2 21" xfId="6185"/>
    <cellStyle name="60% - Акцент5 2 22" xfId="3162"/>
    <cellStyle name="60% - Акцент5 2 23" xfId="11360"/>
    <cellStyle name="60% - Акцент5 2 24" xfId="11531"/>
    <cellStyle name="60% - Акцент5 2 25" xfId="11467"/>
    <cellStyle name="60% - Акцент5 2 26" xfId="12003"/>
    <cellStyle name="60% - Акцент5 2 27" xfId="11180"/>
    <cellStyle name="60% - Акцент5 2 28" xfId="11379"/>
    <cellStyle name="60% - Акцент5 2 29" xfId="11828"/>
    <cellStyle name="60% - Акцент5 2 3" xfId="358"/>
    <cellStyle name="60% — акцент5 2 3" xfId="11361"/>
    <cellStyle name="60% - Акцент5 2 3 2" xfId="7745"/>
    <cellStyle name="60% - Акцент5 2 3 3" xfId="3167"/>
    <cellStyle name="60% - Акцент5 2 3 4" xfId="11528"/>
    <cellStyle name="60% - Акцент5 2 3 5" xfId="11969"/>
    <cellStyle name="60% - Акцент5 2 3 6" xfId="11205"/>
    <cellStyle name="60% - Акцент5 2 3 7" xfId="11594"/>
    <cellStyle name="60% - Акцент5 2 3 8" xfId="11906"/>
    <cellStyle name="60% - Акцент5 2 3 9" xfId="11536"/>
    <cellStyle name="60% - Акцент5 2 4" xfId="359"/>
    <cellStyle name="60% — акцент5 2 4" xfId="11530"/>
    <cellStyle name="60% - Акцент5 2 4 2" xfId="7746"/>
    <cellStyle name="60% - Акцент5 2 4 3" xfId="3168"/>
    <cellStyle name="60% - Акцент5 2 4 4" xfId="11970"/>
    <cellStyle name="60% - Акцент5 2 4 5" xfId="11203"/>
    <cellStyle name="60% - Акцент5 2 4 6" xfId="11849"/>
    <cellStyle name="60% - Акцент5 2 4 7" xfId="11521"/>
    <cellStyle name="60% - Акцент5 2 4 8" xfId="11851"/>
    <cellStyle name="60% - Акцент5 2 5" xfId="360"/>
    <cellStyle name="60% — акцент5 2 5" xfId="11468"/>
    <cellStyle name="60% - Акцент5 2 5 2" xfId="3169"/>
    <cellStyle name="60% - Акцент5 2 5 3" xfId="11202"/>
    <cellStyle name="60% - Акцент5 2 5 4" xfId="12110"/>
    <cellStyle name="60% - Акцент5 2 5 5" xfId="12219"/>
    <cellStyle name="60% - Акцент5 2 5 6" xfId="11742"/>
    <cellStyle name="60% - Акцент5 2 6" xfId="361"/>
    <cellStyle name="60% — акцент5 2 6" xfId="11672"/>
    <cellStyle name="60% - Акцент5 2 6 2" xfId="3170"/>
    <cellStyle name="60% - Акцент5 2 6 3" xfId="11942"/>
    <cellStyle name="60% - Акцент5 2 6 4" xfId="11402"/>
    <cellStyle name="60% - Акцент5 2 6 5" xfId="11833"/>
    <cellStyle name="60% - Акцент5 2 7" xfId="362"/>
    <cellStyle name="60% — акцент5 2 7" xfId="11848"/>
    <cellStyle name="60% - Акцент5 2 7 2" xfId="3171"/>
    <cellStyle name="60% - Акцент5 2 7 3" xfId="11829"/>
    <cellStyle name="60% - Акцент5 2 7 4" xfId="11577"/>
    <cellStyle name="60% - Акцент5 2 8" xfId="363"/>
    <cellStyle name="60% — акцент5 2 8" xfId="11600"/>
    <cellStyle name="60% - Акцент5 2 8 2" xfId="3172"/>
    <cellStyle name="60% - Акцент5 2 8 3" xfId="11852"/>
    <cellStyle name="60% - Акцент5 2 9" xfId="364"/>
    <cellStyle name="60% — акцент5 2 9" xfId="11684"/>
    <cellStyle name="60% - Акцент5 2 9 2" xfId="3173"/>
    <cellStyle name="60% - Акцент5 2_МФ тепловой баланс 2015 дубль 3" xfId="3174"/>
    <cellStyle name="60% — акцент5 20" xfId="3175"/>
    <cellStyle name="60% — акцент5 21" xfId="3176"/>
    <cellStyle name="60% — акцент5 22" xfId="3150"/>
    <cellStyle name="60% — акцент5 23" xfId="11356"/>
    <cellStyle name="60% — акцент5 24" xfId="11532"/>
    <cellStyle name="60% — акцент5 25" xfId="11466"/>
    <cellStyle name="60% — акцент5 26" xfId="12004"/>
    <cellStyle name="60% — акцент5 27" xfId="11789"/>
    <cellStyle name="60% — акцент5 28" xfId="11380"/>
    <cellStyle name="60% — акцент5 29" xfId="11189"/>
    <cellStyle name="60% - Акцент5 3" xfId="365"/>
    <cellStyle name="60% — акцент5 3" xfId="3178"/>
    <cellStyle name="60% - Акцент5 3 10" xfId="366"/>
    <cellStyle name="60% - Акцент5 3 10 2" xfId="3179"/>
    <cellStyle name="60% - Акцент5 3 11" xfId="3180"/>
    <cellStyle name="60% - Акцент5 3 11 2" xfId="7747"/>
    <cellStyle name="60% - Акцент5 3 12" xfId="5837"/>
    <cellStyle name="60% - Акцент5 3 12 2" xfId="10913"/>
    <cellStyle name="60% - Акцент5 3 13" xfId="5894"/>
    <cellStyle name="60% - Акцент5 3 14" xfId="5948"/>
    <cellStyle name="60% - Акцент5 3 15" xfId="6188"/>
    <cellStyle name="60% - Акцент5 3 16" xfId="3177"/>
    <cellStyle name="60% - Акцент5 3 17" xfId="11365"/>
    <cellStyle name="60% - Акцент5 3 18" xfId="12055"/>
    <cellStyle name="60% - Акцент5 3 19" xfId="11971"/>
    <cellStyle name="60% - Акцент5 3 2" xfId="367"/>
    <cellStyle name="60% - Акцент5 3 2 2" xfId="7748"/>
    <cellStyle name="60% - Акцент5 3 2 3" xfId="10914"/>
    <cellStyle name="60% - Акцент5 3 2 4" xfId="3181"/>
    <cellStyle name="60% - Акцент5 3 20" xfId="11201"/>
    <cellStyle name="60% - Акцент5 3 21" xfId="12111"/>
    <cellStyle name="60% - Акцент5 3 22" xfId="11044"/>
    <cellStyle name="60% - Акцент5 3 23" xfId="11698"/>
    <cellStyle name="60% - Акцент5 3 3" xfId="368"/>
    <cellStyle name="60% - Акцент5 3 3 2" xfId="7749"/>
    <cellStyle name="60% - Акцент5 3 3 2 2" xfId="7750"/>
    <cellStyle name="60% - Акцент5 3 3 3" xfId="3182"/>
    <cellStyle name="60% - Акцент5 3 4" xfId="369"/>
    <cellStyle name="60% - Акцент5 3 4 2" xfId="3183"/>
    <cellStyle name="60% - Акцент5 3 5" xfId="370"/>
    <cellStyle name="60% - Акцент5 3 5 2" xfId="3184"/>
    <cellStyle name="60% - Акцент5 3 6" xfId="371"/>
    <cellStyle name="60% - Акцент5 3 6 2" xfId="3185"/>
    <cellStyle name="60% - Акцент5 3 7" xfId="372"/>
    <cellStyle name="60% - Акцент5 3 7 2" xfId="3186"/>
    <cellStyle name="60% - Акцент5 3 8" xfId="373"/>
    <cellStyle name="60% - Акцент5 3 8 2" xfId="3187"/>
    <cellStyle name="60% - Акцент5 3 9" xfId="374"/>
    <cellStyle name="60% - Акцент5 3 9 2" xfId="3188"/>
    <cellStyle name="60% - Акцент5 3_МФ тепловой баланс 2015 дубль 3" xfId="3189"/>
    <cellStyle name="60% - Акцент5 4" xfId="3190"/>
    <cellStyle name="60% — акцент5 4" xfId="3191"/>
    <cellStyle name="60% - Акцент5 4 2" xfId="3192"/>
    <cellStyle name="60% - Акцент5 4 3" xfId="6189"/>
    <cellStyle name="60% - Акцент5 4 3 2" xfId="7751"/>
    <cellStyle name="60% - Акцент5 4 3 3" xfId="7752"/>
    <cellStyle name="60% - Акцент5 4_МФ тепловой баланс 2015 дубль 3" xfId="3193"/>
    <cellStyle name="60% - Акцент5 5" xfId="3194"/>
    <cellStyle name="60% — акцент5 5" xfId="3195"/>
    <cellStyle name="60% - Акцент5 5 2" xfId="3196"/>
    <cellStyle name="60% - Акцент5 5 3" xfId="6190"/>
    <cellStyle name="60% - Акцент5 5 3 2" xfId="7753"/>
    <cellStyle name="60% - Акцент5 5 3 3" xfId="7754"/>
    <cellStyle name="60% - Акцент5 5_МФ тепловой баланс 2015 дубль 3" xfId="3197"/>
    <cellStyle name="60% - Акцент5 6" xfId="3198"/>
    <cellStyle name="60% — акцент5 6" xfId="3199"/>
    <cellStyle name="60% - Акцент5 6 2" xfId="3200"/>
    <cellStyle name="60% - Акцент5 6 3" xfId="6191"/>
    <cellStyle name="60% - Акцент5 6 3 2" xfId="7755"/>
    <cellStyle name="60% - Акцент5 6 3 3" xfId="7756"/>
    <cellStyle name="60% - Акцент5 6_МФ тепловой баланс 2015 дубль 3" xfId="3201"/>
    <cellStyle name="60% - Акцент5 7" xfId="3202"/>
    <cellStyle name="60% — акцент5 7" xfId="3203"/>
    <cellStyle name="60% - Акцент5 7 2" xfId="3204"/>
    <cellStyle name="60% - Акцент5 7 3" xfId="6192"/>
    <cellStyle name="60% - Акцент5 7 3 2" xfId="7757"/>
    <cellStyle name="60% - Акцент5 7 3 3" xfId="7758"/>
    <cellStyle name="60% - Акцент5 7_МФ тепловой баланс 2015 дубль 3" xfId="3205"/>
    <cellStyle name="60% - Акцент5 8" xfId="3206"/>
    <cellStyle name="60% — акцент5 8" xfId="3207"/>
    <cellStyle name="60% - Акцент5 8 2" xfId="3208"/>
    <cellStyle name="60% - Акцент5 8 3" xfId="7759"/>
    <cellStyle name="60% - Акцент5 8 4" xfId="7760"/>
    <cellStyle name="60% - Акцент5 9" xfId="3209"/>
    <cellStyle name="60% — акцент5 9" xfId="3210"/>
    <cellStyle name="60% - Акцент5 9 2" xfId="3211"/>
    <cellStyle name="60% - Акцент5 9 3" xfId="7761"/>
    <cellStyle name="60% — акцент6" xfId="375"/>
    <cellStyle name="60% - Акцент6 10" xfId="3213"/>
    <cellStyle name="60% — акцент6 10" xfId="3214"/>
    <cellStyle name="60% - Акцент6 10 2" xfId="7762"/>
    <cellStyle name="60% - Акцент6 10 3" xfId="7763"/>
    <cellStyle name="60% - Акцент6 11" xfId="7764"/>
    <cellStyle name="60% — акцент6 11" xfId="3215"/>
    <cellStyle name="60% - Акцент6 11 2" xfId="7765"/>
    <cellStyle name="60% - Акцент6 11 3" xfId="7766"/>
    <cellStyle name="60% - Акцент6 11 4" xfId="7767"/>
    <cellStyle name="60% - Акцент6 12" xfId="7768"/>
    <cellStyle name="60% — акцент6 12" xfId="3216"/>
    <cellStyle name="60% - Акцент6 12 2" xfId="7769"/>
    <cellStyle name="60% - Акцент6 12 3" xfId="7770"/>
    <cellStyle name="60% - Акцент6 12 4" xfId="7771"/>
    <cellStyle name="60% - Акцент6 13" xfId="7772"/>
    <cellStyle name="60% — акцент6 13" xfId="3217"/>
    <cellStyle name="60% - Акцент6 13 2" xfId="7773"/>
    <cellStyle name="60% - Акцент6 13 3" xfId="7774"/>
    <cellStyle name="60% - Акцент6 14" xfId="7775"/>
    <cellStyle name="60% — акцент6 14" xfId="3218"/>
    <cellStyle name="60% - Акцент6 14 2" xfId="7776"/>
    <cellStyle name="60% - Акцент6 14 3" xfId="7777"/>
    <cellStyle name="60% - Акцент6 15" xfId="7778"/>
    <cellStyle name="60% — акцент6 15" xfId="3219"/>
    <cellStyle name="60% - Акцент6 15 2" xfId="7779"/>
    <cellStyle name="60% - Акцент6 15 3" xfId="7780"/>
    <cellStyle name="60% - Акцент6 16" xfId="7781"/>
    <cellStyle name="60% — акцент6 16" xfId="3220"/>
    <cellStyle name="60% - Акцент6 16 2" xfId="7782"/>
    <cellStyle name="60% - Акцент6 16 3" xfId="7783"/>
    <cellStyle name="60% - Акцент6 17" xfId="7784"/>
    <cellStyle name="60% — акцент6 17" xfId="3221"/>
    <cellStyle name="60% - Акцент6 18" xfId="7785"/>
    <cellStyle name="60% — акцент6 18" xfId="3222"/>
    <cellStyle name="60% — акцент6 19" xfId="3223"/>
    <cellStyle name="60% - Акцент6 2" xfId="376"/>
    <cellStyle name="60% — акцент6 2" xfId="377"/>
    <cellStyle name="60% - Акцент6 2 1" xfId="7786"/>
    <cellStyle name="60% - Акцент6 2 10" xfId="378"/>
    <cellStyle name="60% - Акцент6 2 10 2" xfId="3226"/>
    <cellStyle name="60% - Акцент6 2 11" xfId="5838"/>
    <cellStyle name="60% - Акцент6 2 11 2" xfId="10915"/>
    <cellStyle name="60% - Акцент6 2 11 3" xfId="6194"/>
    <cellStyle name="60% - Акцент6 2 12" xfId="5892"/>
    <cellStyle name="60% - Акцент6 2 12 2" xfId="10916"/>
    <cellStyle name="60% - Акцент6 2 13" xfId="5947"/>
    <cellStyle name="60% - Акцент6 2 14" xfId="7787"/>
    <cellStyle name="60% - Акцент6 2 15" xfId="7788"/>
    <cellStyle name="60% - Акцент6 2 16" xfId="7789"/>
    <cellStyle name="60% - Акцент6 2 17" xfId="7790"/>
    <cellStyle name="60% - Акцент6 2 17 2" xfId="10917"/>
    <cellStyle name="60% - Акцент6 2 18" xfId="10918"/>
    <cellStyle name="60% - Акцент6 2 19" xfId="10919"/>
    <cellStyle name="60% - Акцент6 2 2" xfId="379"/>
    <cellStyle name="60% — акцент6 2 2" xfId="3225"/>
    <cellStyle name="60% - Акцент6 2 2 10" xfId="11552"/>
    <cellStyle name="60% - Акцент6 2 2 2" xfId="3228"/>
    <cellStyle name="60% - Акцент6 2 2 2 2" xfId="7791"/>
    <cellStyle name="60% - Акцент6 2 2 2 3" xfId="6195"/>
    <cellStyle name="60% - Акцент6 2 2 3" xfId="3227"/>
    <cellStyle name="60% - Акцент6 2 2 4" xfId="11375"/>
    <cellStyle name="60% - Акцент6 2 2 5" xfId="11518"/>
    <cellStyle name="60% - Акцент6 2 2 6" xfId="11477"/>
    <cellStyle name="60% - Акцент6 2 2 7" xfId="11998"/>
    <cellStyle name="60% - Акцент6 2 2 8" xfId="11183"/>
    <cellStyle name="60% - Акцент6 2 2 9" xfId="11389"/>
    <cellStyle name="60% - Акцент6 2 20" xfId="10920"/>
    <cellStyle name="60% - Акцент6 2 21" xfId="6193"/>
    <cellStyle name="60% - Акцент6 2 22" xfId="3224"/>
    <cellStyle name="60% - Акцент6 2 23" xfId="11373"/>
    <cellStyle name="60% - Акцент6 2 24" xfId="11520"/>
    <cellStyle name="60% - Акцент6 2 25" xfId="11475"/>
    <cellStyle name="60% - Акцент6 2 26" xfId="12000"/>
    <cellStyle name="60% - Акцент6 2 27" xfId="11182"/>
    <cellStyle name="60% - Акцент6 2 28" xfId="11436"/>
    <cellStyle name="60% - Акцент6 2 29" xfId="11834"/>
    <cellStyle name="60% - Акцент6 2 3" xfId="380"/>
    <cellStyle name="60% — акцент6 2 3" xfId="11374"/>
    <cellStyle name="60% - Акцент6 2 3 2" xfId="7792"/>
    <cellStyle name="60% - Акцент6 2 3 3" xfId="3229"/>
    <cellStyle name="60% - Акцент6 2 3 4" xfId="11517"/>
    <cellStyle name="60% - Акцент6 2 3 5" xfId="11478"/>
    <cellStyle name="60% - Акцент6 2 3 6" xfId="11884"/>
    <cellStyle name="60% - Акцент6 2 3 7" xfId="11279"/>
    <cellStyle name="60% - Акцент6 2 3 8" xfId="11102"/>
    <cellStyle name="60% - Акцент6 2 3 9" xfId="11333"/>
    <cellStyle name="60% - Акцент6 2 4" xfId="381"/>
    <cellStyle name="60% — акцент6 2 4" xfId="11519"/>
    <cellStyle name="60% - Акцент6 2 4 2" xfId="7793"/>
    <cellStyle name="60% - Акцент6 2 4 3" xfId="3230"/>
    <cellStyle name="60% - Акцент6 2 4 4" xfId="11719"/>
    <cellStyle name="60% - Акцент6 2 4 5" xfId="12177"/>
    <cellStyle name="60% - Акцент6 2 4 6" xfId="11372"/>
    <cellStyle name="60% - Акцент6 2 4 7" xfId="11101"/>
    <cellStyle name="60% - Акцент6 2 4 8" xfId="11472"/>
    <cellStyle name="60% - Акцент6 2 5" xfId="382"/>
    <cellStyle name="60% — акцент6 2 5" xfId="11476"/>
    <cellStyle name="60% - Акцент6 2 5 2" xfId="3231"/>
    <cellStyle name="60% - Акцент6 2 5 3" xfId="11997"/>
    <cellStyle name="60% - Акцент6 2 5 4" xfId="11184"/>
    <cellStyle name="60% - Акцент6 2 5 5" xfId="11946"/>
    <cellStyle name="60% - Акцент6 2 5 6" xfId="11334"/>
    <cellStyle name="60% - Акцент6 2 6" xfId="383"/>
    <cellStyle name="60% — акцент6 2 6" xfId="11999"/>
    <cellStyle name="60% - Акцент6 2 6 2" xfId="3232"/>
    <cellStyle name="60% - Акцент6 2 6 3" xfId="11185"/>
    <cellStyle name="60% - Акцент6 2 6 4" xfId="12121"/>
    <cellStyle name="60% - Акцент6 2 6 5" xfId="11095"/>
    <cellStyle name="60% - Акцент6 2 7" xfId="384"/>
    <cellStyle name="60% — акцент6 2 7" xfId="11791"/>
    <cellStyle name="60% - Акцент6 2 7 2" xfId="3233"/>
    <cellStyle name="60% - Акцент6 2 7 3" xfId="12170"/>
    <cellStyle name="60% - Акцент6 2 7 4" xfId="11473"/>
    <cellStyle name="60% - Акцент6 2 8" xfId="385"/>
    <cellStyle name="60% — акцент6 2 8" xfId="11103"/>
    <cellStyle name="60% - Акцент6 2 8 2" xfId="3234"/>
    <cellStyle name="60% - Акцент6 2 8 3" xfId="11310"/>
    <cellStyle name="60% - Акцент6 2 9" xfId="386"/>
    <cellStyle name="60% — акцент6 2 9" xfId="11973"/>
    <cellStyle name="60% - Акцент6 2 9 2" xfId="3235"/>
    <cellStyle name="60% - Акцент6 2_МФ тепловой баланс 2015 дубль 3" xfId="3236"/>
    <cellStyle name="60% — акцент6 20" xfId="3237"/>
    <cellStyle name="60% — акцент6 21" xfId="3238"/>
    <cellStyle name="60% — акцент6 22" xfId="3212"/>
    <cellStyle name="60% — акцент6 23" xfId="11371"/>
    <cellStyle name="60% — акцент6 24" xfId="11522"/>
    <cellStyle name="60% — акцент6 25" xfId="11470"/>
    <cellStyle name="60% — акцент6 26" xfId="12001"/>
    <cellStyle name="60% — акцент6 27" xfId="11790"/>
    <cellStyle name="60% — акцент6 28" xfId="11947"/>
    <cellStyle name="60% — акцент6 29" xfId="11332"/>
    <cellStyle name="60% - Акцент6 3" xfId="387"/>
    <cellStyle name="60% — акцент6 3" xfId="3240"/>
    <cellStyle name="60% - Акцент6 3 10" xfId="388"/>
    <cellStyle name="60% - Акцент6 3 10 2" xfId="3241"/>
    <cellStyle name="60% - Акцент6 3 11" xfId="3242"/>
    <cellStyle name="60% - Акцент6 3 11 2" xfId="7794"/>
    <cellStyle name="60% - Акцент6 3 12" xfId="5839"/>
    <cellStyle name="60% - Акцент6 3 12 2" xfId="10921"/>
    <cellStyle name="60% - Акцент6 3 13" xfId="5891"/>
    <cellStyle name="60% - Акцент6 3 14" xfId="5946"/>
    <cellStyle name="60% - Акцент6 3 15" xfId="6196"/>
    <cellStyle name="60% - Акцент6 3 16" xfId="3239"/>
    <cellStyle name="60% - Акцент6 3 17" xfId="11377"/>
    <cellStyle name="60% - Акцент6 3 18" xfId="11516"/>
    <cellStyle name="60% - Акцент6 3 19" xfId="11479"/>
    <cellStyle name="60% - Акцент6 3 2" xfId="389"/>
    <cellStyle name="60% - Акцент6 3 2 2" xfId="7795"/>
    <cellStyle name="60% - Акцент6 3 2 3" xfId="10922"/>
    <cellStyle name="60% - Акцент6 3 2 4" xfId="3243"/>
    <cellStyle name="60% - Акцент6 3 20" xfId="11883"/>
    <cellStyle name="60% - Акцент6 3 21" xfId="11280"/>
    <cellStyle name="60% - Акцент6 3 22" xfId="11917"/>
    <cellStyle name="60% - Акцент6 3 23" xfId="11474"/>
    <cellStyle name="60% - Акцент6 3 3" xfId="390"/>
    <cellStyle name="60% - Акцент6 3 3 2" xfId="7796"/>
    <cellStyle name="60% - Акцент6 3 3 2 2" xfId="7797"/>
    <cellStyle name="60% - Акцент6 3 3 3" xfId="3244"/>
    <cellStyle name="60% - Акцент6 3 4" xfId="391"/>
    <cellStyle name="60% - Акцент6 3 4 2" xfId="3245"/>
    <cellStyle name="60% - Акцент6 3 5" xfId="392"/>
    <cellStyle name="60% - Акцент6 3 5 2" xfId="3246"/>
    <cellStyle name="60% - Акцент6 3 6" xfId="393"/>
    <cellStyle name="60% - Акцент6 3 6 2" xfId="3247"/>
    <cellStyle name="60% - Акцент6 3 7" xfId="394"/>
    <cellStyle name="60% - Акцент6 3 7 2" xfId="3248"/>
    <cellStyle name="60% - Акцент6 3 8" xfId="395"/>
    <cellStyle name="60% - Акцент6 3 8 2" xfId="3249"/>
    <cellStyle name="60% - Акцент6 3 9" xfId="396"/>
    <cellStyle name="60% - Акцент6 3 9 2" xfId="3250"/>
    <cellStyle name="60% - Акцент6 3_МФ тепловой баланс 2015 дубль 3" xfId="3251"/>
    <cellStyle name="60% - Акцент6 4" xfId="3252"/>
    <cellStyle name="60% — акцент6 4" xfId="3253"/>
    <cellStyle name="60% - Акцент6 4 2" xfId="3254"/>
    <cellStyle name="60% - Акцент6 4 3" xfId="6197"/>
    <cellStyle name="60% - Акцент6 4 3 2" xfId="7798"/>
    <cellStyle name="60% - Акцент6 4 3 3" xfId="7799"/>
    <cellStyle name="60% - Акцент6 4_МФ тепловой баланс 2015 дубль 3" xfId="3255"/>
    <cellStyle name="60% - Акцент6 5" xfId="3256"/>
    <cellStyle name="60% — акцент6 5" xfId="3257"/>
    <cellStyle name="60% - Акцент6 5 2" xfId="3258"/>
    <cellStyle name="60% - Акцент6 5 3" xfId="6198"/>
    <cellStyle name="60% - Акцент6 5 3 2" xfId="7800"/>
    <cellStyle name="60% - Акцент6 5 3 3" xfId="7801"/>
    <cellStyle name="60% - Акцент6 5_МФ тепловой баланс 2015 дубль 3" xfId="3259"/>
    <cellStyle name="60% - Акцент6 6" xfId="3260"/>
    <cellStyle name="60% — акцент6 6" xfId="3261"/>
    <cellStyle name="60% - Акцент6 6 2" xfId="3262"/>
    <cellStyle name="60% - Акцент6 6 3" xfId="6199"/>
    <cellStyle name="60% - Акцент6 6 3 2" xfId="7802"/>
    <cellStyle name="60% - Акцент6 6 3 3" xfId="7803"/>
    <cellStyle name="60% - Акцент6 6_МФ тепловой баланс 2015 дубль 3" xfId="3263"/>
    <cellStyle name="60% - Акцент6 7" xfId="3264"/>
    <cellStyle name="60% — акцент6 7" xfId="3265"/>
    <cellStyle name="60% - Акцент6 7 2" xfId="3266"/>
    <cellStyle name="60% - Акцент6 7 3" xfId="6200"/>
    <cellStyle name="60% - Акцент6 7 3 2" xfId="7804"/>
    <cellStyle name="60% - Акцент6 7 3 3" xfId="7805"/>
    <cellStyle name="60% - Акцент6 7_МФ тепловой баланс 2015 дубль 3" xfId="3267"/>
    <cellStyle name="60% - Акцент6 8" xfId="3268"/>
    <cellStyle name="60% — акцент6 8" xfId="3269"/>
    <cellStyle name="60% - Акцент6 8 2" xfId="3270"/>
    <cellStyle name="60% - Акцент6 8 3" xfId="7806"/>
    <cellStyle name="60% - Акцент6 8 4" xfId="7807"/>
    <cellStyle name="60% - Акцент6 9" xfId="3271"/>
    <cellStyle name="60% — акцент6 9" xfId="3272"/>
    <cellStyle name="60% - Акцент6 9 2" xfId="3273"/>
    <cellStyle name="60% - Акцент6 9 3" xfId="7808"/>
    <cellStyle name="8pt" xfId="7809"/>
    <cellStyle name="Aaia?iue [0]_vaqduGfTSN7qyUJNWHRlcWo3H" xfId="7810"/>
    <cellStyle name="Aaia?iue_vaqduGfTSN7qyUJNWHRlcWo3H" xfId="7811"/>
    <cellStyle name="Äåíåæíûé [0]_vaqduGfTSN7qyUJNWHRlcWo3H" xfId="7812"/>
    <cellStyle name="Äåíåæíûé_vaqduGfTSN7qyUJNWHRlcWo3H" xfId="7813"/>
    <cellStyle name="Accent1" xfId="3274"/>
    <cellStyle name="Accent1 - 20%" xfId="7814"/>
    <cellStyle name="Accent1 - 20% 2" xfId="7815"/>
    <cellStyle name="Accent1 - 20% 3" xfId="7816"/>
    <cellStyle name="Accent1 - 20% 4" xfId="7817"/>
    <cellStyle name="Accent1 - 20% 5" xfId="7818"/>
    <cellStyle name="Accent1 - 20% 6" xfId="7819"/>
    <cellStyle name="Accent1 - 40%" xfId="7820"/>
    <cellStyle name="Accent1 - 40% 2" xfId="7821"/>
    <cellStyle name="Accent1 - 40% 3" xfId="7822"/>
    <cellStyle name="Accent1 - 40% 4" xfId="7823"/>
    <cellStyle name="Accent1 - 40% 5" xfId="7824"/>
    <cellStyle name="Accent1 - 40% 6" xfId="7825"/>
    <cellStyle name="Accent1 - 60%" xfId="7826"/>
    <cellStyle name="Accent1 - 60% 2" xfId="7827"/>
    <cellStyle name="Accent1 - 60% 3" xfId="7828"/>
    <cellStyle name="Accent1 - 60% 4" xfId="7829"/>
    <cellStyle name="Accent1 - 60% 5" xfId="7830"/>
    <cellStyle name="Accent1 - 60% 6" xfId="7831"/>
    <cellStyle name="Accent1 1" xfId="7832"/>
    <cellStyle name="Accent1 2" xfId="7833"/>
    <cellStyle name="Accent1 3" xfId="7834"/>
    <cellStyle name="Accent1 4" xfId="7835"/>
    <cellStyle name="Accent1_акции по годам 2009-2012" xfId="7836"/>
    <cellStyle name="Accent2" xfId="3275"/>
    <cellStyle name="Accent2 - 20%" xfId="7837"/>
    <cellStyle name="Accent2 - 20% 2" xfId="7838"/>
    <cellStyle name="Accent2 - 20% 3" xfId="7839"/>
    <cellStyle name="Accent2 - 20% 4" xfId="7840"/>
    <cellStyle name="Accent2 - 20% 5" xfId="7841"/>
    <cellStyle name="Accent2 - 20% 6" xfId="7842"/>
    <cellStyle name="Accent2 - 40%" xfId="7843"/>
    <cellStyle name="Accent2 - 40% 2" xfId="7844"/>
    <cellStyle name="Accent2 - 40% 3" xfId="7845"/>
    <cellStyle name="Accent2 - 40% 4" xfId="7846"/>
    <cellStyle name="Accent2 - 40% 5" xfId="7847"/>
    <cellStyle name="Accent2 - 40% 6" xfId="7848"/>
    <cellStyle name="Accent2 - 60%" xfId="7849"/>
    <cellStyle name="Accent2 - 60% 2" xfId="7850"/>
    <cellStyle name="Accent2 - 60% 3" xfId="7851"/>
    <cellStyle name="Accent2 - 60% 4" xfId="7852"/>
    <cellStyle name="Accent2 - 60% 5" xfId="7853"/>
    <cellStyle name="Accent2 - 60% 6" xfId="7854"/>
    <cellStyle name="Accent2 1" xfId="7855"/>
    <cellStyle name="Accent2 2" xfId="7856"/>
    <cellStyle name="Accent2 2 2" xfId="7857"/>
    <cellStyle name="Accent2 3" xfId="7858"/>
    <cellStyle name="Accent2 4" xfId="7859"/>
    <cellStyle name="Accent2_акции по годам 2009-2012" xfId="7860"/>
    <cellStyle name="Accent3" xfId="3276"/>
    <cellStyle name="Accent3 - 20%" xfId="7861"/>
    <cellStyle name="Accent3 - 20% 2" xfId="7862"/>
    <cellStyle name="Accent3 - 20% 3" xfId="7863"/>
    <cellStyle name="Accent3 - 20% 4" xfId="7864"/>
    <cellStyle name="Accent3 - 20% 5" xfId="7865"/>
    <cellStyle name="Accent3 - 20% 6" xfId="7866"/>
    <cellStyle name="Accent3 - 40%" xfId="7867"/>
    <cellStyle name="Accent3 - 40% 2" xfId="7868"/>
    <cellStyle name="Accent3 - 40% 3" xfId="7869"/>
    <cellStyle name="Accent3 - 40% 4" xfId="7870"/>
    <cellStyle name="Accent3 - 40% 5" xfId="7871"/>
    <cellStyle name="Accent3 - 40% 6" xfId="7872"/>
    <cellStyle name="Accent3 - 60%" xfId="7873"/>
    <cellStyle name="Accent3 - 60% 2" xfId="7874"/>
    <cellStyle name="Accent3 - 60% 3" xfId="7875"/>
    <cellStyle name="Accent3 - 60% 4" xfId="7876"/>
    <cellStyle name="Accent3 - 60% 5" xfId="7877"/>
    <cellStyle name="Accent3 - 60% 6" xfId="7878"/>
    <cellStyle name="Accent3 1" xfId="7879"/>
    <cellStyle name="Accent3 2" xfId="7880"/>
    <cellStyle name="Accent3 3" xfId="7881"/>
    <cellStyle name="Accent3 4" xfId="7882"/>
    <cellStyle name="Accent3_7-р" xfId="7883"/>
    <cellStyle name="Accent4" xfId="3277"/>
    <cellStyle name="Accent4 - 20%" xfId="7884"/>
    <cellStyle name="Accent4 - 20% 2" xfId="7885"/>
    <cellStyle name="Accent4 - 20% 3" xfId="7886"/>
    <cellStyle name="Accent4 - 20% 4" xfId="7887"/>
    <cellStyle name="Accent4 - 20% 5" xfId="7888"/>
    <cellStyle name="Accent4 - 20% 6" xfId="7889"/>
    <cellStyle name="Accent4 - 40%" xfId="7890"/>
    <cellStyle name="Accent4 - 40% 2" xfId="7891"/>
    <cellStyle name="Accent4 - 40% 3" xfId="7892"/>
    <cellStyle name="Accent4 - 40% 4" xfId="7893"/>
    <cellStyle name="Accent4 - 40% 5" xfId="7894"/>
    <cellStyle name="Accent4 - 40% 6" xfId="7895"/>
    <cellStyle name="Accent4 - 60%" xfId="7896"/>
    <cellStyle name="Accent4 - 60% 2" xfId="7897"/>
    <cellStyle name="Accent4 - 60% 3" xfId="7898"/>
    <cellStyle name="Accent4 - 60% 4" xfId="7899"/>
    <cellStyle name="Accent4 - 60% 5" xfId="7900"/>
    <cellStyle name="Accent4 - 60% 6" xfId="7901"/>
    <cellStyle name="Accent4 1" xfId="7902"/>
    <cellStyle name="Accent4 2" xfId="7903"/>
    <cellStyle name="Accent4 3" xfId="7904"/>
    <cellStyle name="Accent4 4" xfId="7905"/>
    <cellStyle name="Accent4_7-р" xfId="7906"/>
    <cellStyle name="Accent5" xfId="3278"/>
    <cellStyle name="Accent5 - 20%" xfId="7907"/>
    <cellStyle name="Accent5 - 20% 2" xfId="7908"/>
    <cellStyle name="Accent5 - 20% 3" xfId="7909"/>
    <cellStyle name="Accent5 - 20% 4" xfId="7910"/>
    <cellStyle name="Accent5 - 20% 5" xfId="7911"/>
    <cellStyle name="Accent5 - 20% 6" xfId="7912"/>
    <cellStyle name="Accent5 - 40%" xfId="7913"/>
    <cellStyle name="Accent5 - 60%" xfId="7914"/>
    <cellStyle name="Accent5 - 60% 2" xfId="7915"/>
    <cellStyle name="Accent5 - 60% 3" xfId="7916"/>
    <cellStyle name="Accent5 - 60% 4" xfId="7917"/>
    <cellStyle name="Accent5 - 60% 5" xfId="7918"/>
    <cellStyle name="Accent5 - 60% 6" xfId="7919"/>
    <cellStyle name="Accent5 1" xfId="7920"/>
    <cellStyle name="Accent5 2" xfId="7921"/>
    <cellStyle name="Accent5 3" xfId="7922"/>
    <cellStyle name="Accent5 4" xfId="7923"/>
    <cellStyle name="Accent5_7-р" xfId="7924"/>
    <cellStyle name="Accent6" xfId="3279"/>
    <cellStyle name="Accent6 - 20%" xfId="7925"/>
    <cellStyle name="Accent6 - 40%" xfId="7926"/>
    <cellStyle name="Accent6 - 40% 2" xfId="7927"/>
    <cellStyle name="Accent6 - 40% 3" xfId="7928"/>
    <cellStyle name="Accent6 - 40% 4" xfId="7929"/>
    <cellStyle name="Accent6 - 40% 5" xfId="7930"/>
    <cellStyle name="Accent6 - 40% 6" xfId="7931"/>
    <cellStyle name="Accent6 - 60%" xfId="7932"/>
    <cellStyle name="Accent6 - 60% 2" xfId="7933"/>
    <cellStyle name="Accent6 - 60% 3" xfId="7934"/>
    <cellStyle name="Accent6 - 60% 4" xfId="7935"/>
    <cellStyle name="Accent6 - 60% 5" xfId="7936"/>
    <cellStyle name="Accent6 - 60% 6" xfId="7937"/>
    <cellStyle name="Accent6 1" xfId="7938"/>
    <cellStyle name="Accent6 2" xfId="7939"/>
    <cellStyle name="Accent6 3" xfId="7940"/>
    <cellStyle name="Accent6 4" xfId="7941"/>
    <cellStyle name="Accent6_7-р" xfId="7942"/>
    <cellStyle name="acct" xfId="7943"/>
    <cellStyle name="Ăčďĺđńńűëęŕ" xfId="3280"/>
    <cellStyle name="Action" xfId="3281"/>
    <cellStyle name="AeE­ [0]_?A°??µAoC?" xfId="7944"/>
    <cellStyle name="AeE­_?A°??µAoC?" xfId="7945"/>
    <cellStyle name="AFE" xfId="3282"/>
    <cellStyle name="Áĺççŕůčňíűé" xfId="3283"/>
    <cellStyle name="Äĺíĺćíűé [0]_(ňŕá 3č)" xfId="3284"/>
    <cellStyle name="Äĺíĺćíűé_(ňŕá 3č)" xfId="3285"/>
    <cellStyle name="Annotations Cell - PerformancePoint" xfId="7946"/>
    <cellStyle name="Arial 10" xfId="7947"/>
    <cellStyle name="Arial 12" xfId="7948"/>
    <cellStyle name="Arial007000001514155735" xfId="7949"/>
    <cellStyle name="Arial007000001514155735 2" xfId="7950"/>
    <cellStyle name="Arial0070000015536870911" xfId="7951"/>
    <cellStyle name="Arial0070000015536870911 2" xfId="7952"/>
    <cellStyle name="Arial007000001565535" xfId="7953"/>
    <cellStyle name="Arial007000001565535 2" xfId="7954"/>
    <cellStyle name="Arial0110010000536870911" xfId="7955"/>
    <cellStyle name="Arial01101000015536870911" xfId="7956"/>
    <cellStyle name="Arial017010000536870911" xfId="7957"/>
    <cellStyle name="Arial018000000536870911" xfId="7958"/>
    <cellStyle name="Arial10170100015536870911" xfId="7959"/>
    <cellStyle name="Arial10170100015536870911 2" xfId="7960"/>
    <cellStyle name="Arial107000000536870911" xfId="7961"/>
    <cellStyle name="Arial107000001514155735" xfId="7962"/>
    <cellStyle name="Arial107000001514155735 2" xfId="7963"/>
    <cellStyle name="Arial107000001514155735FMT" xfId="7964"/>
    <cellStyle name="Arial107000001514155735FMT 2" xfId="7965"/>
    <cellStyle name="Arial1070000015536870911" xfId="7966"/>
    <cellStyle name="Arial1070000015536870911 2" xfId="7967"/>
    <cellStyle name="Arial1070000015536870911FMT" xfId="7968"/>
    <cellStyle name="Arial1070000015536870911FMT 2" xfId="7969"/>
    <cellStyle name="Arial107000001565535" xfId="7970"/>
    <cellStyle name="Arial107000001565535 2" xfId="7971"/>
    <cellStyle name="Arial107000001565535FMT" xfId="7972"/>
    <cellStyle name="Arial107000001565535FMT 2" xfId="7973"/>
    <cellStyle name="Arial117100000536870911" xfId="7974"/>
    <cellStyle name="Arial118000000536870911" xfId="7975"/>
    <cellStyle name="Arial2110100000536870911" xfId="7976"/>
    <cellStyle name="Arial21101000015536870911" xfId="7977"/>
    <cellStyle name="Arial2170000015536870911" xfId="7978"/>
    <cellStyle name="Arial2170000015536870911 2" xfId="7979"/>
    <cellStyle name="Arial2170000015536870911FMT" xfId="7980"/>
    <cellStyle name="Arial2170000015536870911FMT 2" xfId="7981"/>
    <cellStyle name="Bad" xfId="3286"/>
    <cellStyle name="Bad 1" xfId="7982"/>
    <cellStyle name="Bad 2" xfId="7983"/>
    <cellStyle name="Bad 3" xfId="7984"/>
    <cellStyle name="Bad 4" xfId="7985"/>
    <cellStyle name="BLACK" xfId="7986"/>
    <cellStyle name="Blue" xfId="3287"/>
    <cellStyle name="Body" xfId="7987"/>
    <cellStyle name="British Pound" xfId="7988"/>
    <cellStyle name="C?AO_?A°??µAoC?" xfId="7989"/>
    <cellStyle name="Calc Currency (0)" xfId="7990"/>
    <cellStyle name="Calc Currency (2)" xfId="7991"/>
    <cellStyle name="Calc Percent (0)" xfId="7992"/>
    <cellStyle name="Calc Percent (1)" xfId="7993"/>
    <cellStyle name="Calc Percent (2)" xfId="7994"/>
    <cellStyle name="Calc Units (0)" xfId="7995"/>
    <cellStyle name="Calc Units (1)" xfId="7996"/>
    <cellStyle name="Calc Units (2)" xfId="7997"/>
    <cellStyle name="Calculation" xfId="3288"/>
    <cellStyle name="Calculation 1" xfId="7998"/>
    <cellStyle name="Calculation 2" xfId="7999"/>
    <cellStyle name="Calculation 3" xfId="8000"/>
    <cellStyle name="Calculation 4" xfId="8001"/>
    <cellStyle name="Case" xfId="8002"/>
    <cellStyle name="Cells" xfId="3289"/>
    <cellStyle name="Cells 2" xfId="3290"/>
    <cellStyle name="Cells 2 2" xfId="3291"/>
    <cellStyle name="Cells 3" xfId="3292"/>
    <cellStyle name="Center Across" xfId="8003"/>
    <cellStyle name="Check" xfId="8004"/>
    <cellStyle name="Check Cell" xfId="3293"/>
    <cellStyle name="Check Cell 1" xfId="8005"/>
    <cellStyle name="Check Cell 2" xfId="8006"/>
    <cellStyle name="Check Cell 3" xfId="8007"/>
    <cellStyle name="Check Cell 4" xfId="8008"/>
    <cellStyle name="Chek" xfId="3294"/>
    <cellStyle name="Column Heading" xfId="8009"/>
    <cellStyle name="Comma [0]_0_Cash" xfId="3295"/>
    <cellStyle name="Comma [00]" xfId="8010"/>
    <cellStyle name="Comma [1]" xfId="8011"/>
    <cellStyle name="Comma 0" xfId="3296"/>
    <cellStyle name="Comma 0*" xfId="3297"/>
    <cellStyle name="Comma 2" xfId="3298"/>
    <cellStyle name="Comma 2 2" xfId="8012"/>
    <cellStyle name="Comma 3" xfId="8013"/>
    <cellStyle name="Comma 3*" xfId="3299"/>
    <cellStyle name="Comma_0_Cash" xfId="3300"/>
    <cellStyle name="Comma0" xfId="3301"/>
    <cellStyle name="Çŕůčňíűé" xfId="3302"/>
    <cellStyle name="Currency [0]" xfId="3303"/>
    <cellStyle name="Currency [0] 2" xfId="3304"/>
    <cellStyle name="Currency [0] 2 10" xfId="6201"/>
    <cellStyle name="Currency [0] 2 11" xfId="6202"/>
    <cellStyle name="Currency [0] 2 2" xfId="3305"/>
    <cellStyle name="Currency [0] 2 2 2" xfId="6203"/>
    <cellStyle name="Currency [0] 2 2 3" xfId="6204"/>
    <cellStyle name="Currency [0] 2 2 4" xfId="6205"/>
    <cellStyle name="Currency [0] 2 3" xfId="3306"/>
    <cellStyle name="Currency [0] 2 3 2" xfId="6206"/>
    <cellStyle name="Currency [0] 2 3 3" xfId="6207"/>
    <cellStyle name="Currency [0] 2 3 4" xfId="6208"/>
    <cellStyle name="Currency [0] 2 4" xfId="3307"/>
    <cellStyle name="Currency [0] 2 4 2" xfId="6209"/>
    <cellStyle name="Currency [0] 2 4 3" xfId="6210"/>
    <cellStyle name="Currency [0] 2 4 4" xfId="6211"/>
    <cellStyle name="Currency [0] 2 5" xfId="3308"/>
    <cellStyle name="Currency [0] 2 5 2" xfId="6212"/>
    <cellStyle name="Currency [0] 2 5 3" xfId="6213"/>
    <cellStyle name="Currency [0] 2 5 4" xfId="6214"/>
    <cellStyle name="Currency [0] 2 6" xfId="3309"/>
    <cellStyle name="Currency [0] 2 6 2" xfId="6215"/>
    <cellStyle name="Currency [0] 2 6 3" xfId="6216"/>
    <cellStyle name="Currency [0] 2 6 4" xfId="6217"/>
    <cellStyle name="Currency [0] 2 7" xfId="3310"/>
    <cellStyle name="Currency [0] 2 7 2" xfId="6218"/>
    <cellStyle name="Currency [0] 2 7 3" xfId="6219"/>
    <cellStyle name="Currency [0] 2 7 4" xfId="6220"/>
    <cellStyle name="Currency [0] 2 8" xfId="3311"/>
    <cellStyle name="Currency [0] 2 8 2" xfId="6221"/>
    <cellStyle name="Currency [0] 2 8 3" xfId="6222"/>
    <cellStyle name="Currency [0] 2 8 4" xfId="6223"/>
    <cellStyle name="Currency [0] 2 9" xfId="3312"/>
    <cellStyle name="Currency [0] 3" xfId="3313"/>
    <cellStyle name="Currency [0] 3 10" xfId="6224"/>
    <cellStyle name="Currency [0] 3 11" xfId="6225"/>
    <cellStyle name="Currency [0] 3 2" xfId="3314"/>
    <cellStyle name="Currency [0] 3 2 2" xfId="6226"/>
    <cellStyle name="Currency [0] 3 2 3" xfId="6227"/>
    <cellStyle name="Currency [0] 3 2 4" xfId="6228"/>
    <cellStyle name="Currency [0] 3 3" xfId="3315"/>
    <cellStyle name="Currency [0] 3 3 2" xfId="6229"/>
    <cellStyle name="Currency [0] 3 3 3" xfId="6230"/>
    <cellStyle name="Currency [0] 3 3 4" xfId="6231"/>
    <cellStyle name="Currency [0] 3 4" xfId="3316"/>
    <cellStyle name="Currency [0] 3 4 2" xfId="6232"/>
    <cellStyle name="Currency [0] 3 4 3" xfId="6233"/>
    <cellStyle name="Currency [0] 3 4 4" xfId="6234"/>
    <cellStyle name="Currency [0] 3 5" xfId="3317"/>
    <cellStyle name="Currency [0] 3 5 2" xfId="6235"/>
    <cellStyle name="Currency [0] 3 5 3" xfId="6236"/>
    <cellStyle name="Currency [0] 3 5 4" xfId="6237"/>
    <cellStyle name="Currency [0] 3 6" xfId="3318"/>
    <cellStyle name="Currency [0] 3 6 2" xfId="6238"/>
    <cellStyle name="Currency [0] 3 6 3" xfId="6239"/>
    <cellStyle name="Currency [0] 3 6 4" xfId="6240"/>
    <cellStyle name="Currency [0] 3 7" xfId="3319"/>
    <cellStyle name="Currency [0] 3 7 2" xfId="6241"/>
    <cellStyle name="Currency [0] 3 7 3" xfId="6242"/>
    <cellStyle name="Currency [0] 3 7 4" xfId="6243"/>
    <cellStyle name="Currency [0] 3 8" xfId="3320"/>
    <cellStyle name="Currency [0] 3 8 2" xfId="6244"/>
    <cellStyle name="Currency [0] 3 8 3" xfId="6245"/>
    <cellStyle name="Currency [0] 3 8 4" xfId="6246"/>
    <cellStyle name="Currency [0] 3 9" xfId="3321"/>
    <cellStyle name="Currency [0] 4" xfId="3322"/>
    <cellStyle name="Currency [0] 4 10" xfId="6247"/>
    <cellStyle name="Currency [0] 4 11" xfId="6248"/>
    <cellStyle name="Currency [0] 4 2" xfId="3323"/>
    <cellStyle name="Currency [0] 4 2 2" xfId="6249"/>
    <cellStyle name="Currency [0] 4 2 3" xfId="6250"/>
    <cellStyle name="Currency [0] 4 2 4" xfId="6251"/>
    <cellStyle name="Currency [0] 4 3" xfId="3324"/>
    <cellStyle name="Currency [0] 4 3 2" xfId="6252"/>
    <cellStyle name="Currency [0] 4 3 3" xfId="6253"/>
    <cellStyle name="Currency [0] 4 3 4" xfId="6254"/>
    <cellStyle name="Currency [0] 4 4" xfId="3325"/>
    <cellStyle name="Currency [0] 4 4 2" xfId="6255"/>
    <cellStyle name="Currency [0] 4 4 3" xfId="6256"/>
    <cellStyle name="Currency [0] 4 4 4" xfId="6257"/>
    <cellStyle name="Currency [0] 4 5" xfId="3326"/>
    <cellStyle name="Currency [0] 4 5 2" xfId="6258"/>
    <cellStyle name="Currency [0] 4 5 3" xfId="6259"/>
    <cellStyle name="Currency [0] 4 5 4" xfId="6260"/>
    <cellStyle name="Currency [0] 4 6" xfId="3327"/>
    <cellStyle name="Currency [0] 4 6 2" xfId="6261"/>
    <cellStyle name="Currency [0] 4 6 3" xfId="6262"/>
    <cellStyle name="Currency [0] 4 6 4" xfId="6263"/>
    <cellStyle name="Currency [0] 4 7" xfId="3328"/>
    <cellStyle name="Currency [0] 4 7 2" xfId="6264"/>
    <cellStyle name="Currency [0] 4 7 3" xfId="6265"/>
    <cellStyle name="Currency [0] 4 7 4" xfId="6266"/>
    <cellStyle name="Currency [0] 4 8" xfId="3329"/>
    <cellStyle name="Currency [0] 4 8 2" xfId="6267"/>
    <cellStyle name="Currency [0] 4 8 3" xfId="6268"/>
    <cellStyle name="Currency [0] 4 8 4" xfId="6269"/>
    <cellStyle name="Currency [0] 4 9" xfId="3330"/>
    <cellStyle name="Currency [0] 5" xfId="3331"/>
    <cellStyle name="Currency [0] 5 10" xfId="6270"/>
    <cellStyle name="Currency [0] 5 11" xfId="6271"/>
    <cellStyle name="Currency [0] 5 2" xfId="3332"/>
    <cellStyle name="Currency [0] 5 2 2" xfId="6272"/>
    <cellStyle name="Currency [0] 5 2 3" xfId="6273"/>
    <cellStyle name="Currency [0] 5 2 4" xfId="6274"/>
    <cellStyle name="Currency [0] 5 3" xfId="3333"/>
    <cellStyle name="Currency [0] 5 3 2" xfId="6275"/>
    <cellStyle name="Currency [0] 5 3 3" xfId="6276"/>
    <cellStyle name="Currency [0] 5 3 4" xfId="6277"/>
    <cellStyle name="Currency [0] 5 4" xfId="3334"/>
    <cellStyle name="Currency [0] 5 4 2" xfId="6278"/>
    <cellStyle name="Currency [0] 5 4 3" xfId="6279"/>
    <cellStyle name="Currency [0] 5 4 4" xfId="6280"/>
    <cellStyle name="Currency [0] 5 5" xfId="3335"/>
    <cellStyle name="Currency [0] 5 5 2" xfId="6281"/>
    <cellStyle name="Currency [0] 5 5 3" xfId="6282"/>
    <cellStyle name="Currency [0] 5 5 4" xfId="6283"/>
    <cellStyle name="Currency [0] 5 6" xfId="3336"/>
    <cellStyle name="Currency [0] 5 6 2" xfId="6284"/>
    <cellStyle name="Currency [0] 5 6 3" xfId="6285"/>
    <cellStyle name="Currency [0] 5 6 4" xfId="6286"/>
    <cellStyle name="Currency [0] 5 7" xfId="3337"/>
    <cellStyle name="Currency [0] 5 7 2" xfId="6287"/>
    <cellStyle name="Currency [0] 5 7 3" xfId="6288"/>
    <cellStyle name="Currency [0] 5 7 4" xfId="6289"/>
    <cellStyle name="Currency [0] 5 8" xfId="3338"/>
    <cellStyle name="Currency [0] 5 8 2" xfId="6290"/>
    <cellStyle name="Currency [0] 5 8 3" xfId="6291"/>
    <cellStyle name="Currency [0] 5 8 4" xfId="6292"/>
    <cellStyle name="Currency [0] 5 9" xfId="3339"/>
    <cellStyle name="Currency [0] 6" xfId="3340"/>
    <cellStyle name="Currency [0] 6 2" xfId="3341"/>
    <cellStyle name="Currency [0] 6 3" xfId="3342"/>
    <cellStyle name="Currency [0] 6 4" xfId="6293"/>
    <cellStyle name="Currency [0] 7" xfId="3343"/>
    <cellStyle name="Currency [0] 7 2" xfId="3344"/>
    <cellStyle name="Currency [0] 7 3" xfId="3345"/>
    <cellStyle name="Currency [0] 7 4" xfId="6294"/>
    <cellStyle name="Currency [0] 8" xfId="3346"/>
    <cellStyle name="Currency [0] 8 2" xfId="3347"/>
    <cellStyle name="Currency [0] 8 3" xfId="3348"/>
    <cellStyle name="Currency [0] 8 4" xfId="6295"/>
    <cellStyle name="Currency [0] 9" xfId="8014"/>
    <cellStyle name="Currency [0]_Приложения ЛФ корр" xfId="3349"/>
    <cellStyle name="Currency [00]" xfId="8015"/>
    <cellStyle name="Currency [1]" xfId="8016"/>
    <cellStyle name="Currency 0" xfId="3350"/>
    <cellStyle name="Currency 2" xfId="3351"/>
    <cellStyle name="Currency_0_Cash" xfId="3352"/>
    <cellStyle name="Currency0" xfId="3353"/>
    <cellStyle name="currency1" xfId="3354"/>
    <cellStyle name="Currency2" xfId="3355"/>
    <cellStyle name="currency3" xfId="3356"/>
    <cellStyle name="currency4" xfId="3357"/>
    <cellStyle name="Đ_x0010_" xfId="5866"/>
    <cellStyle name="Data Cell - PerformancePoint" xfId="8017"/>
    <cellStyle name="Data Entry Cell - PerformancePoint" xfId="8018"/>
    <cellStyle name="Date" xfId="3358"/>
    <cellStyle name="Date 10" xfId="8019"/>
    <cellStyle name="date 11" xfId="10923"/>
    <cellStyle name="date 12" xfId="10924"/>
    <cellStyle name="date 13" xfId="10925"/>
    <cellStyle name="date 2" xfId="5880"/>
    <cellStyle name="Date 2 2" xfId="8020"/>
    <cellStyle name="Date 3" xfId="8021"/>
    <cellStyle name="Date 4" xfId="8022"/>
    <cellStyle name="Date 5" xfId="8023"/>
    <cellStyle name="Date 6" xfId="8024"/>
    <cellStyle name="Date 7" xfId="8025"/>
    <cellStyle name="Date 8" xfId="8026"/>
    <cellStyle name="Date 9" xfId="8027"/>
    <cellStyle name="Date Aligned" xfId="3359"/>
    <cellStyle name="Date Short" xfId="8028"/>
    <cellStyle name="Date_LRP Model (13.05.02)" xfId="8029"/>
    <cellStyle name="Dates" xfId="3360"/>
    <cellStyle name="DblClick" xfId="3361"/>
    <cellStyle name="DblClick 2" xfId="3362"/>
    <cellStyle name="Dec_0" xfId="8030"/>
    <cellStyle name="Default" xfId="8031"/>
    <cellStyle name="Dezimal [0]_NEGS" xfId="3363"/>
    <cellStyle name="Dezimal_NEGS" xfId="3364"/>
    <cellStyle name="Dollars" xfId="8032"/>
    <cellStyle name="Dotted Line" xfId="3365"/>
    <cellStyle name="Double Accounting" xfId="8033"/>
    <cellStyle name="E&amp;Y House" xfId="3366"/>
    <cellStyle name="E-mail" xfId="3367"/>
    <cellStyle name="E-mail 2" xfId="3368"/>
    <cellStyle name="E-mail 2 2" xfId="8034"/>
    <cellStyle name="E-mail 3" xfId="8035"/>
    <cellStyle name="E-mail 3 2" xfId="8036"/>
    <cellStyle name="E-mail 4" xfId="8037"/>
    <cellStyle name="E-mail 5" xfId="10926"/>
    <cellStyle name="E-mail_46EP.2011(v2.0)" xfId="3369"/>
    <cellStyle name="Emphasis 1" xfId="8038"/>
    <cellStyle name="Emphasis 1 2" xfId="8039"/>
    <cellStyle name="Emphasis 1 3" xfId="8040"/>
    <cellStyle name="Emphasis 1 4" xfId="8041"/>
    <cellStyle name="Emphasis 1 5" xfId="8042"/>
    <cellStyle name="Emphasis 1 6" xfId="8043"/>
    <cellStyle name="Emphasis 2" xfId="8044"/>
    <cellStyle name="Emphasis 2 2" xfId="8045"/>
    <cellStyle name="Emphasis 2 3" xfId="8046"/>
    <cellStyle name="Emphasis 2 4" xfId="8047"/>
    <cellStyle name="Emphasis 2 5" xfId="8048"/>
    <cellStyle name="Emphasis 2 6" xfId="8049"/>
    <cellStyle name="Emphasis 3" xfId="8050"/>
    <cellStyle name="Enter Currency (0)" xfId="8051"/>
    <cellStyle name="Enter Currency (2)" xfId="8052"/>
    <cellStyle name="Enter Units (0)" xfId="8053"/>
    <cellStyle name="Enter Units (1)" xfId="8054"/>
    <cellStyle name="Enter Units (2)" xfId="8055"/>
    <cellStyle name="Euro" xfId="3370"/>
    <cellStyle name="Euro 2" xfId="3371"/>
    <cellStyle name="Euro 2 2" xfId="10927"/>
    <cellStyle name="Euro 3" xfId="3372"/>
    <cellStyle name="Euro 3 2" xfId="10928"/>
    <cellStyle name="Euro 4" xfId="3373"/>
    <cellStyle name="Euro 4 2" xfId="10929"/>
    <cellStyle name="Euro 5" xfId="5881"/>
    <cellStyle name="Euro 5 2" xfId="8056"/>
    <cellStyle name="Euro 5 3" xfId="8057"/>
    <cellStyle name="Euro 6" xfId="8058"/>
    <cellStyle name="Euro 7" xfId="8059"/>
    <cellStyle name="ew" xfId="3374"/>
    <cellStyle name="ew 2" xfId="8060"/>
    <cellStyle name="Excel Built-in Normal" xfId="3375"/>
    <cellStyle name="Excel Built-in Normal 1" xfId="3376"/>
    <cellStyle name="Excel Built-in Normal 2" xfId="3377"/>
    <cellStyle name="Excel Built-in Normal 2 2" xfId="10930"/>
    <cellStyle name="Excel Built-in Normal 2 3" xfId="10931"/>
    <cellStyle name="Excel Built-in Normal 2 4" xfId="6296"/>
    <cellStyle name="Excel Built-in Normal 3" xfId="8061"/>
    <cellStyle name="Excel Built-in Normal 4" xfId="8062"/>
    <cellStyle name="Explanatory Text" xfId="3378"/>
    <cellStyle name="Explanatory Text 1" xfId="8063"/>
    <cellStyle name="Explanatory Text 2" xfId="8064"/>
    <cellStyle name="Explanatory Text 3" xfId="8065"/>
    <cellStyle name="Ezres [0]_Document" xfId="8066"/>
    <cellStyle name="Ezres_Document" xfId="8067"/>
    <cellStyle name="F2" xfId="3379"/>
    <cellStyle name="F3" xfId="3380"/>
    <cellStyle name="F4" xfId="3381"/>
    <cellStyle name="F5" xfId="3382"/>
    <cellStyle name="F6" xfId="3383"/>
    <cellStyle name="F7" xfId="3384"/>
    <cellStyle name="F8" xfId="3385"/>
    <cellStyle name="Fixed" xfId="3386"/>
    <cellStyle name="fo]_x000d__x000a_UserName=Murat Zelef_x000d__x000a_UserCompany=Bumerang_x000d__x000a__x000d__x000a_[File Paths]_x000d__x000a_WorkingDirectory=C:\EQUIS\DLWIN_x000d__x000a_DownLoader=C" xfId="3387"/>
    <cellStyle name="Followed Hyperlink" xfId="3388"/>
    <cellStyle name="footer" xfId="8068"/>
    <cellStyle name="Footnote" xfId="3389"/>
    <cellStyle name="Formuls" xfId="3390"/>
    <cellStyle name="Formuls 2" xfId="3391"/>
    <cellStyle name="Good" xfId="3392"/>
    <cellStyle name="Good 1" xfId="8069"/>
    <cellStyle name="Good 2" xfId="8070"/>
    <cellStyle name="Good 2 2" xfId="8071"/>
    <cellStyle name="Good 3" xfId="8072"/>
    <cellStyle name="Good 3 2" xfId="8073"/>
    <cellStyle name="Good 4" xfId="8074"/>
    <cellStyle name="Good 5" xfId="8075"/>
    <cellStyle name="Good_7-р_Из_Системы" xfId="8076"/>
    <cellStyle name="Green" xfId="8077"/>
    <cellStyle name="Green 2" xfId="8078"/>
    <cellStyle name="hard no" xfId="3393"/>
    <cellStyle name="Hard Percent" xfId="3394"/>
    <cellStyle name="hardno" xfId="3395"/>
    <cellStyle name="Head 1" xfId="3396"/>
    <cellStyle name="Header" xfId="3397"/>
    <cellStyle name="Header 3" xfId="3398"/>
    <cellStyle name="Header 3 2" xfId="3399"/>
    <cellStyle name="header1" xfId="3400"/>
    <cellStyle name="Header1 2" xfId="8079"/>
    <cellStyle name="header2" xfId="3401"/>
    <cellStyle name="Header2 2" xfId="8080"/>
    <cellStyle name="Heading" xfId="3402"/>
    <cellStyle name="Heading 1" xfId="3403"/>
    <cellStyle name="Heading 1 1" xfId="8081"/>
    <cellStyle name="Heading 1 2" xfId="3404"/>
    <cellStyle name="Heading 1 2 2" xfId="8082"/>
    <cellStyle name="Heading 1 2 3" xfId="6297"/>
    <cellStyle name="Heading 1 3" xfId="5840"/>
    <cellStyle name="Heading 1 3 2" xfId="8083"/>
    <cellStyle name="Heading 1 4" xfId="10932"/>
    <cellStyle name="Heading 2" xfId="3405"/>
    <cellStyle name="Heading 2 1" xfId="8084"/>
    <cellStyle name="Heading 2 2" xfId="3406"/>
    <cellStyle name="Heading 2 2 2" xfId="8085"/>
    <cellStyle name="Heading 2 2 3" xfId="6298"/>
    <cellStyle name="Heading 2 3" xfId="5841"/>
    <cellStyle name="Heading 2 3 2" xfId="8086"/>
    <cellStyle name="Heading 2 4" xfId="10933"/>
    <cellStyle name="Heading 3" xfId="3407"/>
    <cellStyle name="Heading 3 1" xfId="8087"/>
    <cellStyle name="Heading 3 2" xfId="8088"/>
    <cellStyle name="Heading 3 3" xfId="8089"/>
    <cellStyle name="Heading 4" xfId="3408"/>
    <cellStyle name="Heading 4 1" xfId="8090"/>
    <cellStyle name="Heading 4 2" xfId="8091"/>
    <cellStyle name="Heading 4 3" xfId="8092"/>
    <cellStyle name="heading_a2" xfId="8093"/>
    <cellStyle name="Heading2" xfId="3409"/>
    <cellStyle name="Heading2 2" xfId="3410"/>
    <cellStyle name="Heading2 2 2" xfId="8094"/>
    <cellStyle name="Heading2 3" xfId="8095"/>
    <cellStyle name="Heading2 3 2" xfId="8096"/>
    <cellStyle name="Heading2 4" xfId="8097"/>
    <cellStyle name="Heading2 5" xfId="10934"/>
    <cellStyle name="Heading2_46EP.2011(v2.0)" xfId="3411"/>
    <cellStyle name="HeadingS" xfId="8098"/>
    <cellStyle name="Headline I" xfId="3412"/>
    <cellStyle name="Headline II" xfId="3413"/>
    <cellStyle name="Headline III" xfId="3414"/>
    <cellStyle name="Hide" xfId="8099"/>
    <cellStyle name="Hyperlink" xfId="3415"/>
    <cellStyle name="Hyperlink1" xfId="8100"/>
    <cellStyle name="Hyperlink2" xfId="8101"/>
    <cellStyle name="Hyperlink3" xfId="8102"/>
    <cellStyle name="Iau?iue_130 nnd. are." xfId="3416"/>
    <cellStyle name="Îáű÷íűé__FES" xfId="3417"/>
    <cellStyle name="Îáû÷íûé_cogs" xfId="3418"/>
    <cellStyle name="Îňęđűâŕâřŕ˙ń˙ ăčďĺđńńűëęŕ" xfId="3419"/>
    <cellStyle name="Info" xfId="3420"/>
    <cellStyle name="Input" xfId="3421"/>
    <cellStyle name="Input 1" xfId="8103"/>
    <cellStyle name="Input 2" xfId="8104"/>
    <cellStyle name="Input 3" xfId="8105"/>
    <cellStyle name="Input 4" xfId="8106"/>
    <cellStyle name="InputCurrency" xfId="3422"/>
    <cellStyle name="InputCurrency2" xfId="3423"/>
    <cellStyle name="InputMultiple1" xfId="3424"/>
    <cellStyle name="InputPercent1" xfId="3425"/>
    <cellStyle name="Inputs" xfId="3426"/>
    <cellStyle name="Inputs (const)" xfId="3427"/>
    <cellStyle name="Inputs (const) 2" xfId="3428"/>
    <cellStyle name="Inputs (const) 2 2" xfId="8107"/>
    <cellStyle name="Inputs (const) 3" xfId="8108"/>
    <cellStyle name="Inputs (const) 3 2" xfId="8109"/>
    <cellStyle name="Inputs (const) 4" xfId="8110"/>
    <cellStyle name="Inputs (const) 5" xfId="10935"/>
    <cellStyle name="Inputs (const)_46EP.2011(v2.0)" xfId="3429"/>
    <cellStyle name="Inputs 10" xfId="8111"/>
    <cellStyle name="Inputs 11" xfId="8112"/>
    <cellStyle name="Inputs 12" xfId="8113"/>
    <cellStyle name="Inputs 13" xfId="8114"/>
    <cellStyle name="Inputs 14" xfId="8115"/>
    <cellStyle name="Inputs 15" xfId="8116"/>
    <cellStyle name="Inputs 16" xfId="8117"/>
    <cellStyle name="Inputs 17" xfId="8118"/>
    <cellStyle name="Inputs 18" xfId="8119"/>
    <cellStyle name="Inputs 19" xfId="8120"/>
    <cellStyle name="Inputs 2" xfId="3430"/>
    <cellStyle name="Inputs 2 2" xfId="8121"/>
    <cellStyle name="Inputs 20" xfId="8122"/>
    <cellStyle name="Inputs 21" xfId="10936"/>
    <cellStyle name="Inputs 22" xfId="10937"/>
    <cellStyle name="Inputs 23" xfId="10938"/>
    <cellStyle name="Inputs 24" xfId="10939"/>
    <cellStyle name="Inputs 25" xfId="6299"/>
    <cellStyle name="Inputs 3" xfId="5882"/>
    <cellStyle name="Inputs 3 2" xfId="8123"/>
    <cellStyle name="Inputs 4" xfId="5878"/>
    <cellStyle name="Inputs 5" xfId="5879"/>
    <cellStyle name="Inputs 6" xfId="8124"/>
    <cellStyle name="Inputs 7" xfId="8125"/>
    <cellStyle name="Inputs 8" xfId="8126"/>
    <cellStyle name="Inputs 9" xfId="8127"/>
    <cellStyle name="Inputs Co" xfId="3431"/>
    <cellStyle name="Inputs_46EE.2011(v1.0)" xfId="3432"/>
    <cellStyle name="Komma [0]_Arcen" xfId="8128"/>
    <cellStyle name="Komma_Arcen" xfId="8129"/>
    <cellStyle name="Link Currency (0)" xfId="8130"/>
    <cellStyle name="Link Currency (2)" xfId="8131"/>
    <cellStyle name="Link Units (0)" xfId="8132"/>
    <cellStyle name="Link Units (1)" xfId="8133"/>
    <cellStyle name="Link Units (2)" xfId="8134"/>
    <cellStyle name="Linked Cell" xfId="3433"/>
    <cellStyle name="Linked Cell 1" xfId="8135"/>
    <cellStyle name="Linked Cell 2" xfId="8136"/>
    <cellStyle name="Linked Cell 3" xfId="8137"/>
    <cellStyle name="Locked Cell - PerformancePoint" xfId="8138"/>
    <cellStyle name="Millares [0]_CARAT SAPIC" xfId="8139"/>
    <cellStyle name="Millares_CARAT SAPIC" xfId="8140"/>
    <cellStyle name="Milliers [0]_BUDGET" xfId="8141"/>
    <cellStyle name="Milliers_BUDGET" xfId="8142"/>
    <cellStyle name="mnb" xfId="3434"/>
    <cellStyle name="Moneda [0]_CARAT SAPIC" xfId="8143"/>
    <cellStyle name="Moneda_CARAT SAPIC" xfId="8144"/>
    <cellStyle name="Monétaire [0]_BUDGET" xfId="8145"/>
    <cellStyle name="Monétaire_BUDGET" xfId="8146"/>
    <cellStyle name="Multiple" xfId="3435"/>
    <cellStyle name="Multiple [0]" xfId="8147"/>
    <cellStyle name="Multiple [1]" xfId="8148"/>
    <cellStyle name="Multiple_1 Dec" xfId="8149"/>
    <cellStyle name="Multiple1" xfId="3436"/>
    <cellStyle name="MultipleBelow" xfId="3437"/>
    <cellStyle name="namber" xfId="3438"/>
    <cellStyle name="namber 2" xfId="10940"/>
    <cellStyle name="Neutral" xfId="3439"/>
    <cellStyle name="Neutral 1" xfId="8150"/>
    <cellStyle name="Neutral 2" xfId="8151"/>
    <cellStyle name="Neutral 2 2" xfId="8152"/>
    <cellStyle name="Neutral 3" xfId="8153"/>
    <cellStyle name="Neutral 3 2" xfId="8154"/>
    <cellStyle name="Neutral 4" xfId="8155"/>
    <cellStyle name="Neutral 5" xfId="8156"/>
    <cellStyle name="Neutral_7-р_Из_Системы" xfId="8157"/>
    <cellStyle name="no dec" xfId="8158"/>
    <cellStyle name="Norma11l" xfId="3440"/>
    <cellStyle name="Norma11l 2" xfId="8159"/>
    <cellStyle name="Norma11l 3" xfId="8160"/>
    <cellStyle name="normal" xfId="3441"/>
    <cellStyle name="Normal - Style1" xfId="3442"/>
    <cellStyle name="Normal - Style1 2" xfId="10941"/>
    <cellStyle name="Normal [0]" xfId="8161"/>
    <cellStyle name="Normal [0] 2" xfId="8162"/>
    <cellStyle name="normal 10" xfId="3443"/>
    <cellStyle name="normal 11" xfId="6300"/>
    <cellStyle name="normal 12" xfId="6301"/>
    <cellStyle name="normal 13" xfId="6302"/>
    <cellStyle name="normal 14" xfId="6303"/>
    <cellStyle name="normal 15" xfId="6304"/>
    <cellStyle name="normal 16" xfId="6305"/>
    <cellStyle name="normal 17" xfId="6306"/>
    <cellStyle name="normal 18" xfId="6307"/>
    <cellStyle name="normal 19" xfId="6308"/>
    <cellStyle name="Normal 2" xfId="3444"/>
    <cellStyle name="Normal 2 2" xfId="3445"/>
    <cellStyle name="Normal 2 2 2" xfId="8163"/>
    <cellStyle name="Normal 2 3" xfId="3446"/>
    <cellStyle name="Normal 2 3 2" xfId="10942"/>
    <cellStyle name="Normal 2 4" xfId="6309"/>
    <cellStyle name="Normal 2 4 2" xfId="8164"/>
    <cellStyle name="Normal 2_БВП" xfId="8165"/>
    <cellStyle name="normal 20" xfId="6310"/>
    <cellStyle name="normal 21" xfId="6311"/>
    <cellStyle name="normal 22" xfId="6312"/>
    <cellStyle name="normal 23" xfId="6313"/>
    <cellStyle name="normal 24" xfId="6314"/>
    <cellStyle name="normal 25" xfId="6315"/>
    <cellStyle name="normal 26" xfId="6316"/>
    <cellStyle name="normal 3" xfId="3447"/>
    <cellStyle name="Normal 3 2" xfId="8166"/>
    <cellStyle name="Normal 3 3" xfId="8167"/>
    <cellStyle name="normal 4" xfId="3448"/>
    <cellStyle name="Normal 4 2" xfId="8168"/>
    <cellStyle name="normal 5" xfId="3449"/>
    <cellStyle name="Normal 5 2" xfId="8169"/>
    <cellStyle name="normal 6" xfId="3450"/>
    <cellStyle name="normal 7" xfId="3451"/>
    <cellStyle name="normal 8" xfId="3452"/>
    <cellStyle name="normal 9" xfId="3453"/>
    <cellStyle name="Normal." xfId="3454"/>
    <cellStyle name="Normal_06_9m" xfId="3455"/>
    <cellStyle name="Normál_1." xfId="8170"/>
    <cellStyle name="Normal_38" xfId="8171"/>
    <cellStyle name="Normal1" xfId="3456"/>
    <cellStyle name="Normal2" xfId="3457"/>
    <cellStyle name="NormalGB" xfId="3458"/>
    <cellStyle name="Normalny_24. 02. 97." xfId="3459"/>
    <cellStyle name="normбlnм_laroux" xfId="3460"/>
    <cellStyle name="Note" xfId="3461"/>
    <cellStyle name="Note 1" xfId="8172"/>
    <cellStyle name="Note 2" xfId="3462"/>
    <cellStyle name="Note 2 2" xfId="8173"/>
    <cellStyle name="Note 2 3" xfId="8174"/>
    <cellStyle name="Note 2 4" xfId="8175"/>
    <cellStyle name="Note 3" xfId="3463"/>
    <cellStyle name="Note 3 2" xfId="8176"/>
    <cellStyle name="Note 3 2 2" xfId="8177"/>
    <cellStyle name="Note 3 3" xfId="8178"/>
    <cellStyle name="Note 3 4" xfId="8179"/>
    <cellStyle name="Note 4" xfId="8180"/>
    <cellStyle name="Note 5" xfId="8181"/>
    <cellStyle name="Note 6" xfId="8182"/>
    <cellStyle name="Note_7-р_Из_Системы" xfId="8183"/>
    <cellStyle name="number" xfId="3464"/>
    <cellStyle name="number 2" xfId="10943"/>
    <cellStyle name="Ôčíŕíńîâűé [0]_(ňŕá 3č)" xfId="3465"/>
    <cellStyle name="Ôčíŕíńîâűé_(ňŕá 3č)" xfId="3466"/>
    <cellStyle name="Option" xfId="3467"/>
    <cellStyle name="Òûñÿ÷è [0]_cogs" xfId="3468"/>
    <cellStyle name="Òûñÿ÷è_cogs" xfId="3469"/>
    <cellStyle name="Output" xfId="3470"/>
    <cellStyle name="Output 1" xfId="8184"/>
    <cellStyle name="Output 2" xfId="8185"/>
    <cellStyle name="Output 3" xfId="8186"/>
    <cellStyle name="Output 4" xfId="8187"/>
    <cellStyle name="Output Amounts" xfId="8188"/>
    <cellStyle name="Output Column Headings" xfId="8189"/>
    <cellStyle name="Output Line Items" xfId="8190"/>
    <cellStyle name="Output Report Heading" xfId="8191"/>
    <cellStyle name="Output Report Title" xfId="8192"/>
    <cellStyle name="Outputtitle" xfId="8193"/>
    <cellStyle name="Page Number" xfId="3471"/>
    <cellStyle name="pb_page_heading_LS" xfId="3472"/>
    <cellStyle name="Pénznem [0]_Document" xfId="8194"/>
    <cellStyle name="Pénznem_Document" xfId="8195"/>
    <cellStyle name="Percent [0]" xfId="8196"/>
    <cellStyle name="Percent [0] 2" xfId="8197"/>
    <cellStyle name="Percent [00]" xfId="8198"/>
    <cellStyle name="Percent [1]" xfId="8199"/>
    <cellStyle name="Percent 2" xfId="8200"/>
    <cellStyle name="Percent 3" xfId="8201"/>
    <cellStyle name="Percent_RS_Lianozovo-Samara_9m01" xfId="3473"/>
    <cellStyle name="Percent1" xfId="3474"/>
    <cellStyle name="Piug" xfId="3475"/>
    <cellStyle name="Plug" xfId="3476"/>
    <cellStyle name="Porcentual_PROVBRID (2)" xfId="8202"/>
    <cellStyle name="PrePop Currency (0)" xfId="8203"/>
    <cellStyle name="PrePop Currency (2)" xfId="8204"/>
    <cellStyle name="PrePop Units (0)" xfId="8205"/>
    <cellStyle name="PrePop Units (1)" xfId="8206"/>
    <cellStyle name="PrePop Units (2)" xfId="8207"/>
    <cellStyle name="Price_Body" xfId="3477"/>
    <cellStyle name="prochrek" xfId="3478"/>
    <cellStyle name="Protected" xfId="3479"/>
    <cellStyle name="Red" xfId="8208"/>
    <cellStyle name="S0" xfId="8209"/>
    <cellStyle name="S1" xfId="8210"/>
    <cellStyle name="S10" xfId="8211"/>
    <cellStyle name="S2" xfId="8212"/>
    <cellStyle name="S3" xfId="8213"/>
    <cellStyle name="S4" xfId="8214"/>
    <cellStyle name="S5" xfId="8215"/>
    <cellStyle name="S6" xfId="8216"/>
    <cellStyle name="S7" xfId="8217"/>
    <cellStyle name="S8" xfId="8218"/>
    <cellStyle name="S9" xfId="8219"/>
    <cellStyle name="Salomon Logo" xfId="3480"/>
    <cellStyle name="SAPBEXaggData" xfId="3481"/>
    <cellStyle name="SAPBEXaggData 2" xfId="8220"/>
    <cellStyle name="SAPBEXaggData 3" xfId="8221"/>
    <cellStyle name="SAPBEXaggData 4" xfId="8222"/>
    <cellStyle name="SAPBEXaggData 5" xfId="8223"/>
    <cellStyle name="SAPBEXaggData 6" xfId="8224"/>
    <cellStyle name="SAPBEXaggDataEmph" xfId="3482"/>
    <cellStyle name="SAPBEXaggDataEmph 2" xfId="8225"/>
    <cellStyle name="SAPBEXaggDataEmph 3" xfId="8226"/>
    <cellStyle name="SAPBEXaggDataEmph 4" xfId="8227"/>
    <cellStyle name="SAPBEXaggDataEmph 5" xfId="8228"/>
    <cellStyle name="SAPBEXaggDataEmph 6" xfId="8229"/>
    <cellStyle name="SAPBEXaggItem" xfId="3483"/>
    <cellStyle name="SAPBEXaggItem 2" xfId="8230"/>
    <cellStyle name="SAPBEXaggItem 3" xfId="8231"/>
    <cellStyle name="SAPBEXaggItem 4" xfId="8232"/>
    <cellStyle name="SAPBEXaggItem 5" xfId="8233"/>
    <cellStyle name="SAPBEXaggItem 6" xfId="8234"/>
    <cellStyle name="SAPBEXaggItemX" xfId="3484"/>
    <cellStyle name="SAPBEXaggItemX 2" xfId="8235"/>
    <cellStyle name="SAPBEXaggItemX 3" xfId="8236"/>
    <cellStyle name="SAPBEXaggItemX 4" xfId="8237"/>
    <cellStyle name="SAPBEXaggItemX 5" xfId="8238"/>
    <cellStyle name="SAPBEXaggItemX 6" xfId="8239"/>
    <cellStyle name="SAPBEXchaText" xfId="3485"/>
    <cellStyle name="SAPBEXchaText 2" xfId="8240"/>
    <cellStyle name="SAPBEXchaText 3" xfId="8241"/>
    <cellStyle name="SAPBEXchaText 4" xfId="8242"/>
    <cellStyle name="SAPBEXchaText 5" xfId="8243"/>
    <cellStyle name="SAPBEXchaText 6" xfId="8244"/>
    <cellStyle name="SAPBEXchaText 7" xfId="8245"/>
    <cellStyle name="SAPBEXchaText_Приложение_1_к_7-у-о_2009_Кв_1_ФСТ" xfId="8246"/>
    <cellStyle name="SAPBEXexcBad7" xfId="3486"/>
    <cellStyle name="SAPBEXexcBad7 2" xfId="8247"/>
    <cellStyle name="SAPBEXexcBad7 3" xfId="8248"/>
    <cellStyle name="SAPBEXexcBad7 4" xfId="8249"/>
    <cellStyle name="SAPBEXexcBad7 5" xfId="8250"/>
    <cellStyle name="SAPBEXexcBad7 6" xfId="8251"/>
    <cellStyle name="SAPBEXexcBad8" xfId="3487"/>
    <cellStyle name="SAPBEXexcBad8 2" xfId="8252"/>
    <cellStyle name="SAPBEXexcBad8 3" xfId="8253"/>
    <cellStyle name="SAPBEXexcBad8 4" xfId="8254"/>
    <cellStyle name="SAPBEXexcBad8 5" xfId="8255"/>
    <cellStyle name="SAPBEXexcBad8 6" xfId="8256"/>
    <cellStyle name="SAPBEXexcBad9" xfId="3488"/>
    <cellStyle name="SAPBEXexcBad9 2" xfId="8257"/>
    <cellStyle name="SAPBEXexcBad9 3" xfId="8258"/>
    <cellStyle name="SAPBEXexcBad9 4" xfId="8259"/>
    <cellStyle name="SAPBEXexcBad9 5" xfId="8260"/>
    <cellStyle name="SAPBEXexcBad9 6" xfId="8261"/>
    <cellStyle name="SAPBEXexcCritical4" xfId="3489"/>
    <cellStyle name="SAPBEXexcCritical4 2" xfId="8262"/>
    <cellStyle name="SAPBEXexcCritical4 3" xfId="8263"/>
    <cellStyle name="SAPBEXexcCritical4 4" xfId="8264"/>
    <cellStyle name="SAPBEXexcCritical4 5" xfId="8265"/>
    <cellStyle name="SAPBEXexcCritical4 6" xfId="8266"/>
    <cellStyle name="SAPBEXexcCritical5" xfId="3490"/>
    <cellStyle name="SAPBEXexcCritical5 2" xfId="8267"/>
    <cellStyle name="SAPBEXexcCritical5 3" xfId="8268"/>
    <cellStyle name="SAPBEXexcCritical5 4" xfId="8269"/>
    <cellStyle name="SAPBEXexcCritical5 5" xfId="8270"/>
    <cellStyle name="SAPBEXexcCritical5 6" xfId="8271"/>
    <cellStyle name="SAPBEXexcCritical6" xfId="3491"/>
    <cellStyle name="SAPBEXexcCritical6 2" xfId="8272"/>
    <cellStyle name="SAPBEXexcCritical6 3" xfId="8273"/>
    <cellStyle name="SAPBEXexcCritical6 4" xfId="8274"/>
    <cellStyle name="SAPBEXexcCritical6 5" xfId="8275"/>
    <cellStyle name="SAPBEXexcCritical6 6" xfId="8276"/>
    <cellStyle name="SAPBEXexcGood1" xfId="3492"/>
    <cellStyle name="SAPBEXexcGood1 2" xfId="8277"/>
    <cellStyle name="SAPBEXexcGood1 3" xfId="8278"/>
    <cellStyle name="SAPBEXexcGood1 4" xfId="8279"/>
    <cellStyle name="SAPBEXexcGood1 5" xfId="8280"/>
    <cellStyle name="SAPBEXexcGood1 6" xfId="8281"/>
    <cellStyle name="SAPBEXexcGood2" xfId="3493"/>
    <cellStyle name="SAPBEXexcGood2 2" xfId="8282"/>
    <cellStyle name="SAPBEXexcGood2 3" xfId="8283"/>
    <cellStyle name="SAPBEXexcGood2 4" xfId="8284"/>
    <cellStyle name="SAPBEXexcGood2 5" xfId="8285"/>
    <cellStyle name="SAPBEXexcGood2 6" xfId="8286"/>
    <cellStyle name="SAPBEXexcGood3" xfId="3494"/>
    <cellStyle name="SAPBEXexcGood3 2" xfId="8287"/>
    <cellStyle name="SAPBEXexcGood3 3" xfId="8288"/>
    <cellStyle name="SAPBEXexcGood3 4" xfId="8289"/>
    <cellStyle name="SAPBEXexcGood3 5" xfId="8290"/>
    <cellStyle name="SAPBEXexcGood3 6" xfId="8291"/>
    <cellStyle name="SAPBEXfilterDrill" xfId="3495"/>
    <cellStyle name="SAPBEXfilterDrill 2" xfId="8292"/>
    <cellStyle name="SAPBEXfilterDrill 3" xfId="8293"/>
    <cellStyle name="SAPBEXfilterDrill 4" xfId="8294"/>
    <cellStyle name="SAPBEXfilterDrill 5" xfId="8295"/>
    <cellStyle name="SAPBEXfilterDrill 6" xfId="8296"/>
    <cellStyle name="SAPBEXfilterItem" xfId="3496"/>
    <cellStyle name="SAPBEXfilterItem 2" xfId="8297"/>
    <cellStyle name="SAPBEXfilterItem 3" xfId="8298"/>
    <cellStyle name="SAPBEXfilterItem 4" xfId="8299"/>
    <cellStyle name="SAPBEXfilterItem 5" xfId="8300"/>
    <cellStyle name="SAPBEXfilterItem 6" xfId="8301"/>
    <cellStyle name="SAPBEXfilterText" xfId="3497"/>
    <cellStyle name="SAPBEXfilterText 2" xfId="8302"/>
    <cellStyle name="SAPBEXfilterText 3" xfId="8303"/>
    <cellStyle name="SAPBEXfilterText 4" xfId="8304"/>
    <cellStyle name="SAPBEXfilterText 5" xfId="8305"/>
    <cellStyle name="SAPBEXfilterText 6" xfId="8306"/>
    <cellStyle name="SAPBEXformats" xfId="3498"/>
    <cellStyle name="SAPBEXformats 2" xfId="8307"/>
    <cellStyle name="SAPBEXformats 3" xfId="8308"/>
    <cellStyle name="SAPBEXformats 4" xfId="8309"/>
    <cellStyle name="SAPBEXformats 5" xfId="8310"/>
    <cellStyle name="SAPBEXformats 6" xfId="8311"/>
    <cellStyle name="SAPBEXformats 7" xfId="8312"/>
    <cellStyle name="SAPBEXheaderItem" xfId="3499"/>
    <cellStyle name="SAPBEXheaderItem 2" xfId="8313"/>
    <cellStyle name="SAPBEXheaderItem 3" xfId="8314"/>
    <cellStyle name="SAPBEXheaderItem 4" xfId="8315"/>
    <cellStyle name="SAPBEXheaderItem 5" xfId="8316"/>
    <cellStyle name="SAPBEXheaderItem 6" xfId="8317"/>
    <cellStyle name="SAPBEXheaderItem 7" xfId="8318"/>
    <cellStyle name="SAPBEXheaderText" xfId="3500"/>
    <cellStyle name="SAPBEXheaderText 2" xfId="8319"/>
    <cellStyle name="SAPBEXheaderText 3" xfId="8320"/>
    <cellStyle name="SAPBEXheaderText 4" xfId="8321"/>
    <cellStyle name="SAPBEXheaderText 5" xfId="8322"/>
    <cellStyle name="SAPBEXheaderText 6" xfId="8323"/>
    <cellStyle name="SAPBEXheaderText 7" xfId="8324"/>
    <cellStyle name="SAPBEXHLevel0" xfId="3501"/>
    <cellStyle name="SAPBEXHLevel0 2" xfId="8325"/>
    <cellStyle name="SAPBEXHLevel0 3" xfId="8326"/>
    <cellStyle name="SAPBEXHLevel0 4" xfId="8327"/>
    <cellStyle name="SAPBEXHLevel0 5" xfId="8328"/>
    <cellStyle name="SAPBEXHLevel0 6" xfId="8329"/>
    <cellStyle name="SAPBEXHLevel0 7" xfId="8330"/>
    <cellStyle name="SAPBEXHLevel0 8" xfId="8331"/>
    <cellStyle name="SAPBEXHLevel0_7y-отчетная_РЖД_2009_04" xfId="8332"/>
    <cellStyle name="SAPBEXHLevel0X" xfId="3502"/>
    <cellStyle name="SAPBEXHLevel0X 10" xfId="8333"/>
    <cellStyle name="SAPBEXHLevel0X 2" xfId="8334"/>
    <cellStyle name="SAPBEXHLevel0X 3" xfId="8335"/>
    <cellStyle name="SAPBEXHLevel0X 4" xfId="8336"/>
    <cellStyle name="SAPBEXHLevel0X 5" xfId="8337"/>
    <cellStyle name="SAPBEXHLevel0X 6" xfId="8338"/>
    <cellStyle name="SAPBEXHLevel0X 7" xfId="8339"/>
    <cellStyle name="SAPBEXHLevel0X 8" xfId="8340"/>
    <cellStyle name="SAPBEXHLevel0X 9" xfId="8341"/>
    <cellStyle name="SAPBEXHLevel0X_7-р_Из_Системы" xfId="8342"/>
    <cellStyle name="SAPBEXHLevel1" xfId="3503"/>
    <cellStyle name="SAPBEXHLevel1 2" xfId="8343"/>
    <cellStyle name="SAPBEXHLevel1 3" xfId="8344"/>
    <cellStyle name="SAPBEXHLevel1 4" xfId="8345"/>
    <cellStyle name="SAPBEXHLevel1 5" xfId="8346"/>
    <cellStyle name="SAPBEXHLevel1 6" xfId="8347"/>
    <cellStyle name="SAPBEXHLevel1 7" xfId="8348"/>
    <cellStyle name="SAPBEXHLevel1 8" xfId="8349"/>
    <cellStyle name="SAPBEXHLevel1_7y-отчетная_РЖД_2009_04" xfId="8350"/>
    <cellStyle name="SAPBEXHLevel1X" xfId="3504"/>
    <cellStyle name="SAPBEXHLevel1X 10" xfId="8351"/>
    <cellStyle name="SAPBEXHLevel1X 2" xfId="8352"/>
    <cellStyle name="SAPBEXHLevel1X 3" xfId="8353"/>
    <cellStyle name="SAPBEXHLevel1X 4" xfId="8354"/>
    <cellStyle name="SAPBEXHLevel1X 5" xfId="8355"/>
    <cellStyle name="SAPBEXHLevel1X 6" xfId="8356"/>
    <cellStyle name="SAPBEXHLevel1X 7" xfId="8357"/>
    <cellStyle name="SAPBEXHLevel1X 8" xfId="8358"/>
    <cellStyle name="SAPBEXHLevel1X 9" xfId="8359"/>
    <cellStyle name="SAPBEXHLevel1X_7-р_Из_Системы" xfId="8360"/>
    <cellStyle name="SAPBEXHLevel2" xfId="3505"/>
    <cellStyle name="SAPBEXHLevel2 2" xfId="8361"/>
    <cellStyle name="SAPBEXHLevel2 3" xfId="8362"/>
    <cellStyle name="SAPBEXHLevel2 4" xfId="8363"/>
    <cellStyle name="SAPBEXHLevel2 5" xfId="8364"/>
    <cellStyle name="SAPBEXHLevel2 6" xfId="8365"/>
    <cellStyle name="SAPBEXHLevel2 7" xfId="8366"/>
    <cellStyle name="SAPBEXHLevel2_Приложение_1_к_7-у-о_2009_Кв_1_ФСТ" xfId="8367"/>
    <cellStyle name="SAPBEXHLevel2X" xfId="3506"/>
    <cellStyle name="SAPBEXHLevel2X 2" xfId="8368"/>
    <cellStyle name="SAPBEXHLevel2X 3" xfId="8369"/>
    <cellStyle name="SAPBEXHLevel2X 4" xfId="8370"/>
    <cellStyle name="SAPBEXHLevel2X 5" xfId="8371"/>
    <cellStyle name="SAPBEXHLevel2X 6" xfId="8372"/>
    <cellStyle name="SAPBEXHLevel2X 7" xfId="8373"/>
    <cellStyle name="SAPBEXHLevel2X 8" xfId="8374"/>
    <cellStyle name="SAPBEXHLevel2X 9" xfId="8375"/>
    <cellStyle name="SAPBEXHLevel2X_7-р_Из_Системы" xfId="8376"/>
    <cellStyle name="SAPBEXHLevel3" xfId="3507"/>
    <cellStyle name="SAPBEXHLevel3 2" xfId="8377"/>
    <cellStyle name="SAPBEXHLevel3 3" xfId="8378"/>
    <cellStyle name="SAPBEXHLevel3 4" xfId="8379"/>
    <cellStyle name="SAPBEXHLevel3 5" xfId="8380"/>
    <cellStyle name="SAPBEXHLevel3 6" xfId="8381"/>
    <cellStyle name="SAPBEXHLevel3 7" xfId="8382"/>
    <cellStyle name="SAPBEXHLevel3_Приложение_1_к_7-у-о_2009_Кв_1_ФСТ" xfId="8383"/>
    <cellStyle name="SAPBEXHLevel3X" xfId="3508"/>
    <cellStyle name="SAPBEXHLevel3X 2" xfId="8384"/>
    <cellStyle name="SAPBEXHLevel3X 3" xfId="8385"/>
    <cellStyle name="SAPBEXHLevel3X 4" xfId="8386"/>
    <cellStyle name="SAPBEXHLevel3X 5" xfId="8387"/>
    <cellStyle name="SAPBEXHLevel3X 6" xfId="8388"/>
    <cellStyle name="SAPBEXHLevel3X 7" xfId="8389"/>
    <cellStyle name="SAPBEXHLevel3X 8" xfId="8390"/>
    <cellStyle name="SAPBEXHLevel3X 9" xfId="8391"/>
    <cellStyle name="SAPBEXHLevel3X_7-р_Из_Системы" xfId="8392"/>
    <cellStyle name="SAPBEXinputData" xfId="3509"/>
    <cellStyle name="SAPBEXinputData 10" xfId="8393"/>
    <cellStyle name="SAPBEXinputData 11" xfId="8394"/>
    <cellStyle name="SAPBEXinputData 2" xfId="6317"/>
    <cellStyle name="SAPBEXinputData 2 2" xfId="8395"/>
    <cellStyle name="SAPBEXinputData 3" xfId="6318"/>
    <cellStyle name="SAPBEXinputData 3 2" xfId="8396"/>
    <cellStyle name="SAPBEXinputData 4" xfId="6319"/>
    <cellStyle name="SAPBEXinputData 4 2" xfId="8397"/>
    <cellStyle name="SAPBEXinputData 5" xfId="8398"/>
    <cellStyle name="SAPBEXinputData 6" xfId="8399"/>
    <cellStyle name="SAPBEXinputData 7" xfId="8400"/>
    <cellStyle name="SAPBEXinputData 8" xfId="8401"/>
    <cellStyle name="SAPBEXinputData 9" xfId="8402"/>
    <cellStyle name="SAPBEXinputData_7-р_Из_Системы" xfId="8403"/>
    <cellStyle name="SAPBEXItemHeader" xfId="8404"/>
    <cellStyle name="SAPBEXresData" xfId="3510"/>
    <cellStyle name="SAPBEXresData 2" xfId="8405"/>
    <cellStyle name="SAPBEXresData 3" xfId="8406"/>
    <cellStyle name="SAPBEXresData 4" xfId="8407"/>
    <cellStyle name="SAPBEXresData 5" xfId="8408"/>
    <cellStyle name="SAPBEXresData 6" xfId="8409"/>
    <cellStyle name="SAPBEXresDataEmph" xfId="3511"/>
    <cellStyle name="SAPBEXresDataEmph 2" xfId="8410"/>
    <cellStyle name="SAPBEXresDataEmph 2 2" xfId="8411"/>
    <cellStyle name="SAPBEXresDataEmph 3" xfId="8412"/>
    <cellStyle name="SAPBEXresDataEmph 3 2" xfId="8413"/>
    <cellStyle name="SAPBEXresDataEmph 4" xfId="8414"/>
    <cellStyle name="SAPBEXresDataEmph 4 2" xfId="8415"/>
    <cellStyle name="SAPBEXresDataEmph 5" xfId="8416"/>
    <cellStyle name="SAPBEXresDataEmph 5 2" xfId="8417"/>
    <cellStyle name="SAPBEXresDataEmph 6" xfId="8418"/>
    <cellStyle name="SAPBEXresDataEmph 6 2" xfId="8419"/>
    <cellStyle name="SAPBEXresItem" xfId="3512"/>
    <cellStyle name="SAPBEXresItem 2" xfId="8420"/>
    <cellStyle name="SAPBEXresItem 3" xfId="8421"/>
    <cellStyle name="SAPBEXresItem 4" xfId="8422"/>
    <cellStyle name="SAPBEXresItem 5" xfId="8423"/>
    <cellStyle name="SAPBEXresItem 6" xfId="8424"/>
    <cellStyle name="SAPBEXresItemX" xfId="3513"/>
    <cellStyle name="SAPBEXresItemX 2" xfId="8425"/>
    <cellStyle name="SAPBEXresItemX 3" xfId="8426"/>
    <cellStyle name="SAPBEXresItemX 4" xfId="8427"/>
    <cellStyle name="SAPBEXresItemX 5" xfId="8428"/>
    <cellStyle name="SAPBEXresItemX 6" xfId="8429"/>
    <cellStyle name="SAPBEXstdData" xfId="3514"/>
    <cellStyle name="SAPBEXstdData 2" xfId="8430"/>
    <cellStyle name="SAPBEXstdData 3" xfId="8431"/>
    <cellStyle name="SAPBEXstdData 4" xfId="8432"/>
    <cellStyle name="SAPBEXstdData 5" xfId="8433"/>
    <cellStyle name="SAPBEXstdData 6" xfId="8434"/>
    <cellStyle name="SAPBEXstdData_Приложение_1_к_7-у-о_2009_Кв_1_ФСТ" xfId="8435"/>
    <cellStyle name="SAPBEXstdDataEmph" xfId="3515"/>
    <cellStyle name="SAPBEXstdDataEmph 2" xfId="8436"/>
    <cellStyle name="SAPBEXstdDataEmph 3" xfId="8437"/>
    <cellStyle name="SAPBEXstdDataEmph 4" xfId="8438"/>
    <cellStyle name="SAPBEXstdDataEmph 5" xfId="8439"/>
    <cellStyle name="SAPBEXstdDataEmph 6" xfId="8440"/>
    <cellStyle name="SAPBEXstdItem" xfId="3516"/>
    <cellStyle name="SAPBEXstdItem 2" xfId="8441"/>
    <cellStyle name="SAPBEXstdItem 3" xfId="8442"/>
    <cellStyle name="SAPBEXstdItem 4" xfId="8443"/>
    <cellStyle name="SAPBEXstdItem 5" xfId="8444"/>
    <cellStyle name="SAPBEXstdItem 6" xfId="8445"/>
    <cellStyle name="SAPBEXstdItem 7" xfId="8446"/>
    <cellStyle name="SAPBEXstdItem 8" xfId="8447"/>
    <cellStyle name="SAPBEXstdItem_7-р" xfId="8448"/>
    <cellStyle name="SAPBEXstdItemX" xfId="3517"/>
    <cellStyle name="SAPBEXstdItemX 2" xfId="8449"/>
    <cellStyle name="SAPBEXstdItemX 3" xfId="8450"/>
    <cellStyle name="SAPBEXstdItemX 4" xfId="8451"/>
    <cellStyle name="SAPBEXstdItemX 5" xfId="8452"/>
    <cellStyle name="SAPBEXstdItemX 6" xfId="8453"/>
    <cellStyle name="SAPBEXstdItemX 7" xfId="8454"/>
    <cellStyle name="SAPBEXtitle" xfId="3518"/>
    <cellStyle name="SAPBEXtitle 2" xfId="8455"/>
    <cellStyle name="SAPBEXtitle 3" xfId="8456"/>
    <cellStyle name="SAPBEXtitle 4" xfId="8457"/>
    <cellStyle name="SAPBEXtitle 5" xfId="8458"/>
    <cellStyle name="SAPBEXtitle 6" xfId="8459"/>
    <cellStyle name="SAPBEXtitle 7" xfId="8460"/>
    <cellStyle name="SAPBEXunassignedItem" xfId="8461"/>
    <cellStyle name="SAPBEXunassignedItem 2" xfId="8462"/>
    <cellStyle name="SAPBEXundefined" xfId="3519"/>
    <cellStyle name="SAPBEXundefined 2" xfId="8463"/>
    <cellStyle name="SAPBEXundefined 3" xfId="8464"/>
    <cellStyle name="SAPBEXundefined 4" xfId="8465"/>
    <cellStyle name="SAPBEXundefined 5" xfId="8466"/>
    <cellStyle name="SAPBEXundefined 6" xfId="8467"/>
    <cellStyle name="ScotchRule" xfId="8468"/>
    <cellStyle name="Sheet Title" xfId="8469"/>
    <cellStyle name="Single Accounting" xfId="8470"/>
    <cellStyle name="small" xfId="8471"/>
    <cellStyle name="st1" xfId="3520"/>
    <cellStyle name="stand_bord" xfId="3521"/>
    <cellStyle name="Standard_NEGS" xfId="3522"/>
    <cellStyle name="Style 1" xfId="3523"/>
    <cellStyle name="Style 1 2" xfId="8472"/>
    <cellStyle name="styleColumnTitles" xfId="3524"/>
    <cellStyle name="styleDateRange" xfId="3525"/>
    <cellStyle name="styleHidden" xfId="3526"/>
    <cellStyle name="styleNormal" xfId="3527"/>
    <cellStyle name="styleSeriesAttributes" xfId="3528"/>
    <cellStyle name="styleSeriesData" xfId="3529"/>
    <cellStyle name="styleSeriesDataForecast" xfId="3530"/>
    <cellStyle name="styleSeriesDataForecastNA" xfId="3531"/>
    <cellStyle name="styleSeriesDataNA" xfId="3532"/>
    <cellStyle name="Subtitle" xfId="8473"/>
    <cellStyle name="Table Head" xfId="3533"/>
    <cellStyle name="Table Head Aligned" xfId="3534"/>
    <cellStyle name="Table Head Blue" xfId="3535"/>
    <cellStyle name="Table Head Green" xfId="3536"/>
    <cellStyle name="Table Head_Val_Sum_Graph" xfId="3537"/>
    <cellStyle name="Table Heading" xfId="3538"/>
    <cellStyle name="Table Heading 2" xfId="3539"/>
    <cellStyle name="Table Heading 2 2" xfId="8474"/>
    <cellStyle name="Table Heading 3" xfId="8475"/>
    <cellStyle name="Table Heading 3 2" xfId="8476"/>
    <cellStyle name="Table Heading 4" xfId="8477"/>
    <cellStyle name="Table Heading 5" xfId="10944"/>
    <cellStyle name="Table Heading_46EP.2011(v2.0)" xfId="3540"/>
    <cellStyle name="Table Text" xfId="3541"/>
    <cellStyle name="Table Title" xfId="3542"/>
    <cellStyle name="Table Units" xfId="3543"/>
    <cellStyle name="Table_Header" xfId="3544"/>
    <cellStyle name="TableStyleLight1" xfId="3545"/>
    <cellStyle name="TableStyleLight1 2" xfId="3546"/>
    <cellStyle name="TableStyleLight1 2 2" xfId="8478"/>
    <cellStyle name="TableStyleLight1 3" xfId="10945"/>
    <cellStyle name="Text" xfId="3547"/>
    <cellStyle name="Text 1" xfId="3548"/>
    <cellStyle name="Text Head" xfId="3549"/>
    <cellStyle name="Text Head 1" xfId="3550"/>
    <cellStyle name="Text Indent A" xfId="8479"/>
    <cellStyle name="Text Indent B" xfId="8480"/>
    <cellStyle name="Text Indent C" xfId="8481"/>
    <cellStyle name="Times 10" xfId="8482"/>
    <cellStyle name="Times 12" xfId="8483"/>
    <cellStyle name="Times New Roman0181000015536870911" xfId="8484"/>
    <cellStyle name="Title" xfId="3551"/>
    <cellStyle name="Title 1" xfId="8485"/>
    <cellStyle name="Title 2" xfId="3552"/>
    <cellStyle name="Title 2 2" xfId="8486"/>
    <cellStyle name="Title 2 3" xfId="8487"/>
    <cellStyle name="Title 3" xfId="8488"/>
    <cellStyle name="Title 4" xfId="3553"/>
    <cellStyle name="Total" xfId="3554"/>
    <cellStyle name="Total 1" xfId="8489"/>
    <cellStyle name="Total 2" xfId="3555"/>
    <cellStyle name="Total 2 2" xfId="8490"/>
    <cellStyle name="Total 2 3" xfId="6320"/>
    <cellStyle name="Total 3" xfId="5842"/>
    <cellStyle name="Total 3 2" xfId="8491"/>
    <cellStyle name="Total 4" xfId="10946"/>
    <cellStyle name="TotalCurrency" xfId="3556"/>
    <cellStyle name="Underline_Single" xfId="3557"/>
    <cellStyle name="Unit" xfId="3558"/>
    <cellStyle name="Valuta [0]_Arcen" xfId="8492"/>
    <cellStyle name="Valuta_Arcen" xfId="8493"/>
    <cellStyle name="Warning Text" xfId="3559"/>
    <cellStyle name="Warning Text 1" xfId="8494"/>
    <cellStyle name="Warning Text 2" xfId="8495"/>
    <cellStyle name="Warning Text 3" xfId="8496"/>
    <cellStyle name="year" xfId="3560"/>
    <cellStyle name="Yen" xfId="8497"/>
    <cellStyle name="Акцент1" xfId="397"/>
    <cellStyle name="Акцент1 10" xfId="3561"/>
    <cellStyle name="Акцент1 10 2" xfId="8498"/>
    <cellStyle name="Акцент1 10 3" xfId="8499"/>
    <cellStyle name="Акцент1 11" xfId="8500"/>
    <cellStyle name="Акцент1 11 2" xfId="8501"/>
    <cellStyle name="Акцент1 11 3" xfId="8502"/>
    <cellStyle name="Акцент1 11 4" xfId="8503"/>
    <cellStyle name="Акцент1 12" xfId="8504"/>
    <cellStyle name="Акцент1 12 2" xfId="8505"/>
    <cellStyle name="Акцент1 12 3" xfId="8506"/>
    <cellStyle name="Акцент1 12 4" xfId="8507"/>
    <cellStyle name="Акцент1 13" xfId="8508"/>
    <cellStyle name="Акцент1 13 2" xfId="8509"/>
    <cellStyle name="Акцент1 13 3" xfId="8510"/>
    <cellStyle name="Акцент1 14" xfId="8511"/>
    <cellStyle name="Акцент1 14 2" xfId="8512"/>
    <cellStyle name="Акцент1 14 3" xfId="8513"/>
    <cellStyle name="Акцент1 15" xfId="8514"/>
    <cellStyle name="Акцент1 15 2" xfId="8515"/>
    <cellStyle name="Акцент1 15 3" xfId="8516"/>
    <cellStyle name="Акцент1 16" xfId="8517"/>
    <cellStyle name="Акцент1 16 2" xfId="8518"/>
    <cellStyle name="Акцент1 16 3" xfId="8519"/>
    <cellStyle name="Акцент1 17" xfId="8520"/>
    <cellStyle name="Акцент1 18" xfId="8521"/>
    <cellStyle name="Акцент1 2" xfId="398"/>
    <cellStyle name="Акцент1 2 1" xfId="8522"/>
    <cellStyle name="Акцент1 2 10" xfId="399"/>
    <cellStyle name="Акцент1 2 10 2" xfId="3563"/>
    <cellStyle name="Акцент1 2 11" xfId="8523"/>
    <cellStyle name="Акцент1 2 12" xfId="10947"/>
    <cellStyle name="Акцент1 2 13" xfId="3562"/>
    <cellStyle name="Акцент1 2 2" xfId="400"/>
    <cellStyle name="Акцент1 2 2 2" xfId="3565"/>
    <cellStyle name="Акцент1 2 2 2 2" xfId="8524"/>
    <cellStyle name="Акцент1 2 2 2 3" xfId="6321"/>
    <cellStyle name="Акцент1 2 2 3" xfId="3564"/>
    <cellStyle name="Акцент1 2 3" xfId="401"/>
    <cellStyle name="Акцент1 2 3 2" xfId="8525"/>
    <cellStyle name="Акцент1 2 3 3" xfId="3566"/>
    <cellStyle name="Акцент1 2 4" xfId="402"/>
    <cellStyle name="Акцент1 2 4 2" xfId="8526"/>
    <cellStyle name="Акцент1 2 4 3" xfId="3567"/>
    <cellStyle name="Акцент1 2 5" xfId="403"/>
    <cellStyle name="Акцент1 2 5 2" xfId="3568"/>
    <cellStyle name="Акцент1 2 6" xfId="404"/>
    <cellStyle name="Акцент1 2 6 2" xfId="3569"/>
    <cellStyle name="Акцент1 2 7" xfId="405"/>
    <cellStyle name="Акцент1 2 7 2" xfId="3570"/>
    <cellStyle name="Акцент1 2 8" xfId="406"/>
    <cellStyle name="Акцент1 2 8 2" xfId="3571"/>
    <cellStyle name="Акцент1 2 9" xfId="407"/>
    <cellStyle name="Акцент1 2 9 2" xfId="3572"/>
    <cellStyle name="Акцент1 2_МФ тепловой баланс 2015 дубль 3" xfId="3573"/>
    <cellStyle name="Акцент1 3" xfId="408"/>
    <cellStyle name="Акцент1 3 10" xfId="409"/>
    <cellStyle name="Акцент1 3 10 2" xfId="3575"/>
    <cellStyle name="Акцент1 3 11" xfId="3576"/>
    <cellStyle name="Акцент1 3 11 2" xfId="8527"/>
    <cellStyle name="Акцент1 3 12" xfId="10948"/>
    <cellStyle name="Акцент1 3 13" xfId="3574"/>
    <cellStyle name="Акцент1 3 2" xfId="410"/>
    <cellStyle name="Акцент1 3 2 2" xfId="8528"/>
    <cellStyle name="Акцент1 3 2 3" xfId="10949"/>
    <cellStyle name="Акцент1 3 2 4" xfId="3577"/>
    <cellStyle name="Акцент1 3 3" xfId="411"/>
    <cellStyle name="Акцент1 3 3 2" xfId="8529"/>
    <cellStyle name="Акцент1 3 3 2 2" xfId="8530"/>
    <cellStyle name="Акцент1 3 3 3" xfId="3578"/>
    <cellStyle name="Акцент1 3 4" xfId="412"/>
    <cellStyle name="Акцент1 3 4 2" xfId="3579"/>
    <cellStyle name="Акцент1 3 5" xfId="413"/>
    <cellStyle name="Акцент1 3 5 2" xfId="3580"/>
    <cellStyle name="Акцент1 3 6" xfId="414"/>
    <cellStyle name="Акцент1 3 6 2" xfId="3581"/>
    <cellStyle name="Акцент1 3 7" xfId="415"/>
    <cellStyle name="Акцент1 3 7 2" xfId="3582"/>
    <cellStyle name="Акцент1 3 8" xfId="416"/>
    <cellStyle name="Акцент1 3 8 2" xfId="3583"/>
    <cellStyle name="Акцент1 3 9" xfId="417"/>
    <cellStyle name="Акцент1 3 9 2" xfId="3584"/>
    <cellStyle name="Акцент1 3_МФ тепловой баланс 2015 дубль 3" xfId="3585"/>
    <cellStyle name="Акцент1 4" xfId="3586"/>
    <cellStyle name="Акцент1 4 2" xfId="3587"/>
    <cellStyle name="Акцент1 4 3" xfId="6322"/>
    <cellStyle name="Акцент1 4 3 2" xfId="8531"/>
    <cellStyle name="Акцент1 4 3 3" xfId="8532"/>
    <cellStyle name="Акцент1 4_МФ тепловой баланс 2015 дубль 3" xfId="3588"/>
    <cellStyle name="Акцент1 5" xfId="3589"/>
    <cellStyle name="Акцент1 5 2" xfId="3590"/>
    <cellStyle name="Акцент1 5 3" xfId="6323"/>
    <cellStyle name="Акцент1 5 3 2" xfId="8533"/>
    <cellStyle name="Акцент1 5 3 3" xfId="8534"/>
    <cellStyle name="Акцент1 5_МФ тепловой баланс 2015 дубль 3" xfId="3591"/>
    <cellStyle name="Акцент1 6" xfId="3592"/>
    <cellStyle name="Акцент1 6 2" xfId="3593"/>
    <cellStyle name="Акцент1 6 3" xfId="6324"/>
    <cellStyle name="Акцент1 6 3 2" xfId="8535"/>
    <cellStyle name="Акцент1 6 3 3" xfId="8536"/>
    <cellStyle name="Акцент1 6_МФ тепловой баланс 2015 дубль 3" xfId="3594"/>
    <cellStyle name="Акцент1 7" xfId="3595"/>
    <cellStyle name="Акцент1 7 2" xfId="3596"/>
    <cellStyle name="Акцент1 7 3" xfId="6325"/>
    <cellStyle name="Акцент1 7 3 2" xfId="8537"/>
    <cellStyle name="Акцент1 7 3 3" xfId="8538"/>
    <cellStyle name="Акцент1 7_МФ тепловой баланс 2015 дубль 3" xfId="3597"/>
    <cellStyle name="Акцент1 8" xfId="3598"/>
    <cellStyle name="Акцент1 8 2" xfId="3599"/>
    <cellStyle name="Акцент1 8 3" xfId="8539"/>
    <cellStyle name="Акцент1 8 4" xfId="8540"/>
    <cellStyle name="Акцент1 9" xfId="3600"/>
    <cellStyle name="Акцент1 9 2" xfId="3601"/>
    <cellStyle name="Акцент1 9 3" xfId="8541"/>
    <cellStyle name="Акцент2" xfId="418"/>
    <cellStyle name="Акцент2 10" xfId="3602"/>
    <cellStyle name="Акцент2 10 2" xfId="8542"/>
    <cellStyle name="Акцент2 10 3" xfId="8543"/>
    <cellStyle name="Акцент2 11" xfId="8544"/>
    <cellStyle name="Акцент2 11 2" xfId="8545"/>
    <cellStyle name="Акцент2 11 3" xfId="8546"/>
    <cellStyle name="Акцент2 11 4" xfId="8547"/>
    <cellStyle name="Акцент2 12" xfId="8548"/>
    <cellStyle name="Акцент2 12 2" xfId="8549"/>
    <cellStyle name="Акцент2 12 3" xfId="8550"/>
    <cellStyle name="Акцент2 12 4" xfId="8551"/>
    <cellStyle name="Акцент2 13" xfId="8552"/>
    <cellStyle name="Акцент2 13 2" xfId="8553"/>
    <cellStyle name="Акцент2 13 3" xfId="8554"/>
    <cellStyle name="Акцент2 14" xfId="8555"/>
    <cellStyle name="Акцент2 14 2" xfId="8556"/>
    <cellStyle name="Акцент2 14 3" xfId="8557"/>
    <cellStyle name="Акцент2 15" xfId="8558"/>
    <cellStyle name="Акцент2 15 2" xfId="8559"/>
    <cellStyle name="Акцент2 15 3" xfId="8560"/>
    <cellStyle name="Акцент2 16" xfId="8561"/>
    <cellStyle name="Акцент2 16 2" xfId="8562"/>
    <cellStyle name="Акцент2 16 3" xfId="8563"/>
    <cellStyle name="Акцент2 17" xfId="8564"/>
    <cellStyle name="Акцент2 18" xfId="8565"/>
    <cellStyle name="Акцент2 2" xfId="419"/>
    <cellStyle name="Акцент2 2 1" xfId="8566"/>
    <cellStyle name="Акцент2 2 10" xfId="420"/>
    <cellStyle name="Акцент2 2 10 2" xfId="3604"/>
    <cellStyle name="Акцент2 2 11" xfId="8567"/>
    <cellStyle name="Акцент2 2 12" xfId="10950"/>
    <cellStyle name="Акцент2 2 13" xfId="3603"/>
    <cellStyle name="Акцент2 2 2" xfId="421"/>
    <cellStyle name="Акцент2 2 2 2" xfId="3606"/>
    <cellStyle name="Акцент2 2 2 2 2" xfId="8568"/>
    <cellStyle name="Акцент2 2 2 2 3" xfId="6326"/>
    <cellStyle name="Акцент2 2 2 3" xfId="3605"/>
    <cellStyle name="Акцент2 2 3" xfId="422"/>
    <cellStyle name="Акцент2 2 3 2" xfId="8569"/>
    <cellStyle name="Акцент2 2 3 3" xfId="3607"/>
    <cellStyle name="Акцент2 2 4" xfId="423"/>
    <cellStyle name="Акцент2 2 4 2" xfId="8570"/>
    <cellStyle name="Акцент2 2 4 3" xfId="3608"/>
    <cellStyle name="Акцент2 2 5" xfId="424"/>
    <cellStyle name="Акцент2 2 5 2" xfId="3609"/>
    <cellStyle name="Акцент2 2 6" xfId="425"/>
    <cellStyle name="Акцент2 2 6 2" xfId="3610"/>
    <cellStyle name="Акцент2 2 7" xfId="426"/>
    <cellStyle name="Акцент2 2 7 2" xfId="3611"/>
    <cellStyle name="Акцент2 2 8" xfId="427"/>
    <cellStyle name="Акцент2 2 8 2" xfId="3612"/>
    <cellStyle name="Акцент2 2 9" xfId="428"/>
    <cellStyle name="Акцент2 2 9 2" xfId="3613"/>
    <cellStyle name="Акцент2 2_МФ тепловой баланс 2015 дубль 3" xfId="3614"/>
    <cellStyle name="Акцент2 3" xfId="429"/>
    <cellStyle name="Акцент2 3 10" xfId="430"/>
    <cellStyle name="Акцент2 3 10 2" xfId="3616"/>
    <cellStyle name="Акцент2 3 11" xfId="3617"/>
    <cellStyle name="Акцент2 3 11 2" xfId="8571"/>
    <cellStyle name="Акцент2 3 12" xfId="10951"/>
    <cellStyle name="Акцент2 3 13" xfId="3615"/>
    <cellStyle name="Акцент2 3 2" xfId="431"/>
    <cellStyle name="Акцент2 3 2 2" xfId="8572"/>
    <cellStyle name="Акцент2 3 2 3" xfId="10952"/>
    <cellStyle name="Акцент2 3 2 4" xfId="3618"/>
    <cellStyle name="Акцент2 3 3" xfId="432"/>
    <cellStyle name="Акцент2 3 3 2" xfId="8573"/>
    <cellStyle name="Акцент2 3 3 2 2" xfId="8574"/>
    <cellStyle name="Акцент2 3 3 3" xfId="3619"/>
    <cellStyle name="Акцент2 3 4" xfId="433"/>
    <cellStyle name="Акцент2 3 4 2" xfId="3620"/>
    <cellStyle name="Акцент2 3 5" xfId="434"/>
    <cellStyle name="Акцент2 3 5 2" xfId="3621"/>
    <cellStyle name="Акцент2 3 6" xfId="435"/>
    <cellStyle name="Акцент2 3 6 2" xfId="3622"/>
    <cellStyle name="Акцент2 3 7" xfId="436"/>
    <cellStyle name="Акцент2 3 7 2" xfId="3623"/>
    <cellStyle name="Акцент2 3 8" xfId="437"/>
    <cellStyle name="Акцент2 3 8 2" xfId="3624"/>
    <cellStyle name="Акцент2 3 9" xfId="438"/>
    <cellStyle name="Акцент2 3 9 2" xfId="3625"/>
    <cellStyle name="Акцент2 3_МФ тепловой баланс 2015 дубль 3" xfId="3626"/>
    <cellStyle name="Акцент2 4" xfId="3627"/>
    <cellStyle name="Акцент2 4 2" xfId="3628"/>
    <cellStyle name="Акцент2 4 3" xfId="6327"/>
    <cellStyle name="Акцент2 4 3 2" xfId="8575"/>
    <cellStyle name="Акцент2 4 3 3" xfId="8576"/>
    <cellStyle name="Акцент2 4_МФ тепловой баланс 2015 дубль 3" xfId="3629"/>
    <cellStyle name="Акцент2 5" xfId="3630"/>
    <cellStyle name="Акцент2 5 2" xfId="3631"/>
    <cellStyle name="Акцент2 5 3" xfId="6328"/>
    <cellStyle name="Акцент2 5 3 2" xfId="8577"/>
    <cellStyle name="Акцент2 5 3 3" xfId="8578"/>
    <cellStyle name="Акцент2 5_МФ тепловой баланс 2015 дубль 3" xfId="3632"/>
    <cellStyle name="Акцент2 6" xfId="3633"/>
    <cellStyle name="Акцент2 6 2" xfId="3634"/>
    <cellStyle name="Акцент2 6 3" xfId="6329"/>
    <cellStyle name="Акцент2 6 3 2" xfId="8579"/>
    <cellStyle name="Акцент2 6 3 3" xfId="8580"/>
    <cellStyle name="Акцент2 6_МФ тепловой баланс 2015 дубль 3" xfId="3635"/>
    <cellStyle name="Акцент2 7" xfId="3636"/>
    <cellStyle name="Акцент2 7 2" xfId="3637"/>
    <cellStyle name="Акцент2 7 3" xfId="6330"/>
    <cellStyle name="Акцент2 7 3 2" xfId="8581"/>
    <cellStyle name="Акцент2 7 3 3" xfId="8582"/>
    <cellStyle name="Акцент2 7_МФ тепловой баланс 2015 дубль 3" xfId="3638"/>
    <cellStyle name="Акцент2 8" xfId="3639"/>
    <cellStyle name="Акцент2 8 2" xfId="3640"/>
    <cellStyle name="Акцент2 8 3" xfId="8583"/>
    <cellStyle name="Акцент2 8 4" xfId="8584"/>
    <cellStyle name="Акцент2 9" xfId="3641"/>
    <cellStyle name="Акцент2 9 2" xfId="3642"/>
    <cellStyle name="Акцент2 9 3" xfId="8585"/>
    <cellStyle name="Акцент3" xfId="439"/>
    <cellStyle name="Акцент3 10" xfId="3643"/>
    <cellStyle name="Акцент3 10 2" xfId="8586"/>
    <cellStyle name="Акцент3 10 3" xfId="8587"/>
    <cellStyle name="Акцент3 11" xfId="8588"/>
    <cellStyle name="Акцент3 11 2" xfId="8589"/>
    <cellStyle name="Акцент3 11 3" xfId="8590"/>
    <cellStyle name="Акцент3 11 4" xfId="8591"/>
    <cellStyle name="Акцент3 12" xfId="8592"/>
    <cellStyle name="Акцент3 12 2" xfId="8593"/>
    <cellStyle name="Акцент3 12 3" xfId="8594"/>
    <cellStyle name="Акцент3 12 4" xfId="8595"/>
    <cellStyle name="Акцент3 13" xfId="8596"/>
    <cellStyle name="Акцент3 13 2" xfId="8597"/>
    <cellStyle name="Акцент3 13 3" xfId="8598"/>
    <cellStyle name="Акцент3 14" xfId="8599"/>
    <cellStyle name="Акцент3 14 2" xfId="8600"/>
    <cellStyle name="Акцент3 14 3" xfId="8601"/>
    <cellStyle name="Акцент3 15" xfId="8602"/>
    <cellStyle name="Акцент3 15 2" xfId="8603"/>
    <cellStyle name="Акцент3 15 3" xfId="8604"/>
    <cellStyle name="Акцент3 16" xfId="8605"/>
    <cellStyle name="Акцент3 16 2" xfId="8606"/>
    <cellStyle name="Акцент3 16 3" xfId="8607"/>
    <cellStyle name="Акцент3 17" xfId="8608"/>
    <cellStyle name="Акцент3 18" xfId="8609"/>
    <cellStyle name="Акцент3 2" xfId="440"/>
    <cellStyle name="Акцент3 2 1" xfId="8610"/>
    <cellStyle name="Акцент3 2 10" xfId="441"/>
    <cellStyle name="Акцент3 2 10 2" xfId="3645"/>
    <cellStyle name="Акцент3 2 11" xfId="8611"/>
    <cellStyle name="Акцент3 2 12" xfId="10953"/>
    <cellStyle name="Акцент3 2 13" xfId="3644"/>
    <cellStyle name="Акцент3 2 2" xfId="442"/>
    <cellStyle name="Акцент3 2 2 2" xfId="3647"/>
    <cellStyle name="Акцент3 2 2 2 2" xfId="8612"/>
    <cellStyle name="Акцент3 2 2 2 3" xfId="6331"/>
    <cellStyle name="Акцент3 2 2 3" xfId="3646"/>
    <cellStyle name="Акцент3 2 3" xfId="443"/>
    <cellStyle name="Акцент3 2 3 2" xfId="8613"/>
    <cellStyle name="Акцент3 2 3 3" xfId="3648"/>
    <cellStyle name="Акцент3 2 4" xfId="444"/>
    <cellStyle name="Акцент3 2 4 2" xfId="8614"/>
    <cellStyle name="Акцент3 2 4 3" xfId="3649"/>
    <cellStyle name="Акцент3 2 5" xfId="445"/>
    <cellStyle name="Акцент3 2 5 2" xfId="3650"/>
    <cellStyle name="Акцент3 2 6" xfId="446"/>
    <cellStyle name="Акцент3 2 6 2" xfId="3651"/>
    <cellStyle name="Акцент3 2 7" xfId="447"/>
    <cellStyle name="Акцент3 2 7 2" xfId="3652"/>
    <cellStyle name="Акцент3 2 8" xfId="448"/>
    <cellStyle name="Акцент3 2 8 2" xfId="3653"/>
    <cellStyle name="Акцент3 2 9" xfId="449"/>
    <cellStyle name="Акцент3 2 9 2" xfId="3654"/>
    <cellStyle name="Акцент3 2_МФ тепловой баланс 2015 дубль 3" xfId="3655"/>
    <cellStyle name="Акцент3 3" xfId="450"/>
    <cellStyle name="Акцент3 3 10" xfId="451"/>
    <cellStyle name="Акцент3 3 10 2" xfId="3657"/>
    <cellStyle name="Акцент3 3 11" xfId="3658"/>
    <cellStyle name="Акцент3 3 11 2" xfId="8615"/>
    <cellStyle name="Акцент3 3 12" xfId="10954"/>
    <cellStyle name="Акцент3 3 13" xfId="3656"/>
    <cellStyle name="Акцент3 3 2" xfId="452"/>
    <cellStyle name="Акцент3 3 2 2" xfId="8616"/>
    <cellStyle name="Акцент3 3 2 3" xfId="10955"/>
    <cellStyle name="Акцент3 3 2 4" xfId="3659"/>
    <cellStyle name="Акцент3 3 3" xfId="453"/>
    <cellStyle name="Акцент3 3 3 2" xfId="8617"/>
    <cellStyle name="Акцент3 3 3 2 2" xfId="8618"/>
    <cellStyle name="Акцент3 3 3 3" xfId="3660"/>
    <cellStyle name="Акцент3 3 4" xfId="454"/>
    <cellStyle name="Акцент3 3 4 2" xfId="3661"/>
    <cellStyle name="Акцент3 3 5" xfId="455"/>
    <cellStyle name="Акцент3 3 5 2" xfId="3662"/>
    <cellStyle name="Акцент3 3 6" xfId="456"/>
    <cellStyle name="Акцент3 3 6 2" xfId="3663"/>
    <cellStyle name="Акцент3 3 7" xfId="457"/>
    <cellStyle name="Акцент3 3 7 2" xfId="3664"/>
    <cellStyle name="Акцент3 3 8" xfId="458"/>
    <cellStyle name="Акцент3 3 8 2" xfId="3665"/>
    <cellStyle name="Акцент3 3 9" xfId="459"/>
    <cellStyle name="Акцент3 3 9 2" xfId="3666"/>
    <cellStyle name="Акцент3 3_МФ тепловой баланс 2015 дубль 3" xfId="3667"/>
    <cellStyle name="Акцент3 4" xfId="3668"/>
    <cellStyle name="Акцент3 4 2" xfId="3669"/>
    <cellStyle name="Акцент3 4 3" xfId="6332"/>
    <cellStyle name="Акцент3 4 3 2" xfId="8619"/>
    <cellStyle name="Акцент3 4 3 3" xfId="8620"/>
    <cellStyle name="Акцент3 4_МФ тепловой баланс 2015 дубль 3" xfId="3670"/>
    <cellStyle name="Акцент3 5" xfId="3671"/>
    <cellStyle name="Акцент3 5 2" xfId="3672"/>
    <cellStyle name="Акцент3 5 3" xfId="6333"/>
    <cellStyle name="Акцент3 5 3 2" xfId="8621"/>
    <cellStyle name="Акцент3 5 3 3" xfId="8622"/>
    <cellStyle name="Акцент3 5_МФ тепловой баланс 2015 дубль 3" xfId="3673"/>
    <cellStyle name="Акцент3 6" xfId="3674"/>
    <cellStyle name="Акцент3 6 2" xfId="3675"/>
    <cellStyle name="Акцент3 6 3" xfId="6334"/>
    <cellStyle name="Акцент3 6 3 2" xfId="8623"/>
    <cellStyle name="Акцент3 6 3 3" xfId="8624"/>
    <cellStyle name="Акцент3 6_МФ тепловой баланс 2015 дубль 3" xfId="3676"/>
    <cellStyle name="Акцент3 7" xfId="3677"/>
    <cellStyle name="Акцент3 7 2" xfId="3678"/>
    <cellStyle name="Акцент3 7 3" xfId="6335"/>
    <cellStyle name="Акцент3 7 3 2" xfId="8625"/>
    <cellStyle name="Акцент3 7 3 3" xfId="8626"/>
    <cellStyle name="Акцент3 7_МФ тепловой баланс 2015 дубль 3" xfId="3679"/>
    <cellStyle name="Акцент3 8" xfId="3680"/>
    <cellStyle name="Акцент3 8 2" xfId="3681"/>
    <cellStyle name="Акцент3 8 3" xfId="8627"/>
    <cellStyle name="Акцент3 8 4" xfId="8628"/>
    <cellStyle name="Акцент3 9" xfId="3682"/>
    <cellStyle name="Акцент3 9 2" xfId="3683"/>
    <cellStyle name="Акцент3 9 3" xfId="8629"/>
    <cellStyle name="Акцент4" xfId="460"/>
    <cellStyle name="Акцент4 10" xfId="3684"/>
    <cellStyle name="Акцент4 10 2" xfId="8630"/>
    <cellStyle name="Акцент4 10 3" xfId="8631"/>
    <cellStyle name="Акцент4 11" xfId="8632"/>
    <cellStyle name="Акцент4 11 2" xfId="8633"/>
    <cellStyle name="Акцент4 11 3" xfId="8634"/>
    <cellStyle name="Акцент4 11 4" xfId="8635"/>
    <cellStyle name="Акцент4 12" xfId="8636"/>
    <cellStyle name="Акцент4 12 2" xfId="8637"/>
    <cellStyle name="Акцент4 12 3" xfId="8638"/>
    <cellStyle name="Акцент4 12 4" xfId="8639"/>
    <cellStyle name="Акцент4 13" xfId="8640"/>
    <cellStyle name="Акцент4 13 2" xfId="8641"/>
    <cellStyle name="Акцент4 13 3" xfId="8642"/>
    <cellStyle name="Акцент4 14" xfId="8643"/>
    <cellStyle name="Акцент4 14 2" xfId="8644"/>
    <cellStyle name="Акцент4 14 3" xfId="8645"/>
    <cellStyle name="Акцент4 15" xfId="8646"/>
    <cellStyle name="Акцент4 15 2" xfId="8647"/>
    <cellStyle name="Акцент4 15 3" xfId="8648"/>
    <cellStyle name="Акцент4 16" xfId="8649"/>
    <cellStyle name="Акцент4 16 2" xfId="8650"/>
    <cellStyle name="Акцент4 16 3" xfId="8651"/>
    <cellStyle name="Акцент4 17" xfId="8652"/>
    <cellStyle name="Акцент4 18" xfId="8653"/>
    <cellStyle name="Акцент4 2" xfId="461"/>
    <cellStyle name="Акцент4 2 1" xfId="8654"/>
    <cellStyle name="Акцент4 2 10" xfId="462"/>
    <cellStyle name="Акцент4 2 10 2" xfId="3686"/>
    <cellStyle name="Акцент4 2 11" xfId="8655"/>
    <cellStyle name="Акцент4 2 12" xfId="10956"/>
    <cellStyle name="Акцент4 2 13" xfId="3685"/>
    <cellStyle name="Акцент4 2 2" xfId="463"/>
    <cellStyle name="Акцент4 2 2 2" xfId="3688"/>
    <cellStyle name="Акцент4 2 2 2 2" xfId="8656"/>
    <cellStyle name="Акцент4 2 2 2 3" xfId="6336"/>
    <cellStyle name="Акцент4 2 2 3" xfId="3687"/>
    <cellStyle name="Акцент4 2 3" xfId="464"/>
    <cellStyle name="Акцент4 2 3 2" xfId="8657"/>
    <cellStyle name="Акцент4 2 3 3" xfId="3689"/>
    <cellStyle name="Акцент4 2 4" xfId="465"/>
    <cellStyle name="Акцент4 2 4 2" xfId="8658"/>
    <cellStyle name="Акцент4 2 4 3" xfId="3690"/>
    <cellStyle name="Акцент4 2 5" xfId="466"/>
    <cellStyle name="Акцент4 2 5 2" xfId="3691"/>
    <cellStyle name="Акцент4 2 6" xfId="467"/>
    <cellStyle name="Акцент4 2 6 2" xfId="3692"/>
    <cellStyle name="Акцент4 2 7" xfId="468"/>
    <cellStyle name="Акцент4 2 7 2" xfId="3693"/>
    <cellStyle name="Акцент4 2 8" xfId="469"/>
    <cellStyle name="Акцент4 2 8 2" xfId="3694"/>
    <cellStyle name="Акцент4 2 9" xfId="470"/>
    <cellStyle name="Акцент4 2 9 2" xfId="3695"/>
    <cellStyle name="Акцент4 2_МФ тепловой баланс 2015 дубль 3" xfId="3696"/>
    <cellStyle name="Акцент4 3" xfId="471"/>
    <cellStyle name="Акцент4 3 10" xfId="472"/>
    <cellStyle name="Акцент4 3 10 2" xfId="3698"/>
    <cellStyle name="Акцент4 3 11" xfId="3699"/>
    <cellStyle name="Акцент4 3 11 2" xfId="8659"/>
    <cellStyle name="Акцент4 3 12" xfId="10957"/>
    <cellStyle name="Акцент4 3 13" xfId="3697"/>
    <cellStyle name="Акцент4 3 2" xfId="473"/>
    <cellStyle name="Акцент4 3 2 2" xfId="8660"/>
    <cellStyle name="Акцент4 3 2 3" xfId="10958"/>
    <cellStyle name="Акцент4 3 2 4" xfId="3700"/>
    <cellStyle name="Акцент4 3 3" xfId="474"/>
    <cellStyle name="Акцент4 3 3 2" xfId="8661"/>
    <cellStyle name="Акцент4 3 3 2 2" xfId="8662"/>
    <cellStyle name="Акцент4 3 3 3" xfId="3701"/>
    <cellStyle name="Акцент4 3 4" xfId="475"/>
    <cellStyle name="Акцент4 3 4 2" xfId="3702"/>
    <cellStyle name="Акцент4 3 5" xfId="476"/>
    <cellStyle name="Акцент4 3 5 2" xfId="3703"/>
    <cellStyle name="Акцент4 3 6" xfId="477"/>
    <cellStyle name="Акцент4 3 6 2" xfId="3704"/>
    <cellStyle name="Акцент4 3 7" xfId="478"/>
    <cellStyle name="Акцент4 3 7 2" xfId="3705"/>
    <cellStyle name="Акцент4 3 8" xfId="479"/>
    <cellStyle name="Акцент4 3 8 2" xfId="3706"/>
    <cellStyle name="Акцент4 3 9" xfId="480"/>
    <cellStyle name="Акцент4 3 9 2" xfId="3707"/>
    <cellStyle name="Акцент4 3_МФ тепловой баланс 2015 дубль 3" xfId="3708"/>
    <cellStyle name="Акцент4 4" xfId="3709"/>
    <cellStyle name="Акцент4 4 2" xfId="3710"/>
    <cellStyle name="Акцент4 4 3" xfId="6337"/>
    <cellStyle name="Акцент4 4 3 2" xfId="8663"/>
    <cellStyle name="Акцент4 4 3 3" xfId="8664"/>
    <cellStyle name="Акцент4 4_МФ тепловой баланс 2015 дубль 3" xfId="3711"/>
    <cellStyle name="Акцент4 5" xfId="3712"/>
    <cellStyle name="Акцент4 5 2" xfId="3713"/>
    <cellStyle name="Акцент4 5 3" xfId="6338"/>
    <cellStyle name="Акцент4 5 3 2" xfId="8665"/>
    <cellStyle name="Акцент4 5 3 3" xfId="8666"/>
    <cellStyle name="Акцент4 5_МФ тепловой баланс 2015 дубль 3" xfId="3714"/>
    <cellStyle name="Акцент4 6" xfId="3715"/>
    <cellStyle name="Акцент4 6 2" xfId="3716"/>
    <cellStyle name="Акцент4 6 3" xfId="6339"/>
    <cellStyle name="Акцент4 6 3 2" xfId="8667"/>
    <cellStyle name="Акцент4 6 3 3" xfId="8668"/>
    <cellStyle name="Акцент4 6_МФ тепловой баланс 2015 дубль 3" xfId="3717"/>
    <cellStyle name="Акцент4 7" xfId="3718"/>
    <cellStyle name="Акцент4 7 2" xfId="3719"/>
    <cellStyle name="Акцент4 7 3" xfId="6340"/>
    <cellStyle name="Акцент4 7 3 2" xfId="8669"/>
    <cellStyle name="Акцент4 7 3 3" xfId="8670"/>
    <cellStyle name="Акцент4 7_МФ тепловой баланс 2015 дубль 3" xfId="3720"/>
    <cellStyle name="Акцент4 8" xfId="3721"/>
    <cellStyle name="Акцент4 8 2" xfId="3722"/>
    <cellStyle name="Акцент4 8 3" xfId="8671"/>
    <cellStyle name="Акцент4 8 4" xfId="8672"/>
    <cellStyle name="Акцент4 9" xfId="3723"/>
    <cellStyle name="Акцент4 9 2" xfId="3724"/>
    <cellStyle name="Акцент4 9 3" xfId="8673"/>
    <cellStyle name="Акцент5" xfId="481"/>
    <cellStyle name="Акцент5 10" xfId="3725"/>
    <cellStyle name="Акцент5 10 2" xfId="8674"/>
    <cellStyle name="Акцент5 10 3" xfId="8675"/>
    <cellStyle name="Акцент5 11" xfId="8676"/>
    <cellStyle name="Акцент5 11 2" xfId="8677"/>
    <cellStyle name="Акцент5 11 3" xfId="8678"/>
    <cellStyle name="Акцент5 11 4" xfId="8679"/>
    <cellStyle name="Акцент5 12" xfId="8680"/>
    <cellStyle name="Акцент5 12 2" xfId="8681"/>
    <cellStyle name="Акцент5 12 3" xfId="8682"/>
    <cellStyle name="Акцент5 12 4" xfId="8683"/>
    <cellStyle name="Акцент5 13" xfId="8684"/>
    <cellStyle name="Акцент5 13 2" xfId="8685"/>
    <cellStyle name="Акцент5 13 3" xfId="8686"/>
    <cellStyle name="Акцент5 14" xfId="8687"/>
    <cellStyle name="Акцент5 14 2" xfId="8688"/>
    <cellStyle name="Акцент5 14 3" xfId="8689"/>
    <cellStyle name="Акцент5 15" xfId="8690"/>
    <cellStyle name="Акцент5 15 2" xfId="8691"/>
    <cellStyle name="Акцент5 15 3" xfId="8692"/>
    <cellStyle name="Акцент5 16" xfId="8693"/>
    <cellStyle name="Акцент5 16 2" xfId="8694"/>
    <cellStyle name="Акцент5 16 3" xfId="8695"/>
    <cellStyle name="Акцент5 17" xfId="8696"/>
    <cellStyle name="Акцент5 18" xfId="8697"/>
    <cellStyle name="Акцент5 2" xfId="482"/>
    <cellStyle name="Акцент5 2 1" xfId="8698"/>
    <cellStyle name="Акцент5 2 10" xfId="483"/>
    <cellStyle name="Акцент5 2 10 2" xfId="3727"/>
    <cellStyle name="Акцент5 2 11" xfId="8699"/>
    <cellStyle name="Акцент5 2 12" xfId="10959"/>
    <cellStyle name="Акцент5 2 13" xfId="3726"/>
    <cellStyle name="Акцент5 2 2" xfId="484"/>
    <cellStyle name="Акцент5 2 2 2" xfId="3729"/>
    <cellStyle name="Акцент5 2 2 2 2" xfId="8700"/>
    <cellStyle name="Акцент5 2 2 2 3" xfId="6341"/>
    <cellStyle name="Акцент5 2 2 3" xfId="3728"/>
    <cellStyle name="Акцент5 2 3" xfId="485"/>
    <cellStyle name="Акцент5 2 3 2" xfId="8701"/>
    <cellStyle name="Акцент5 2 3 3" xfId="3730"/>
    <cellStyle name="Акцент5 2 4" xfId="486"/>
    <cellStyle name="Акцент5 2 4 2" xfId="8702"/>
    <cellStyle name="Акцент5 2 4 3" xfId="3731"/>
    <cellStyle name="Акцент5 2 5" xfId="487"/>
    <cellStyle name="Акцент5 2 5 2" xfId="3732"/>
    <cellStyle name="Акцент5 2 6" xfId="488"/>
    <cellStyle name="Акцент5 2 6 2" xfId="3733"/>
    <cellStyle name="Акцент5 2 7" xfId="489"/>
    <cellStyle name="Акцент5 2 7 2" xfId="3734"/>
    <cellStyle name="Акцент5 2 8" xfId="490"/>
    <cellStyle name="Акцент5 2 8 2" xfId="3735"/>
    <cellStyle name="Акцент5 2 9" xfId="491"/>
    <cellStyle name="Акцент5 2 9 2" xfId="3736"/>
    <cellStyle name="Акцент5 2_МФ тепловой баланс 2015 дубль 3" xfId="3737"/>
    <cellStyle name="Акцент5 3" xfId="492"/>
    <cellStyle name="Акцент5 3 10" xfId="493"/>
    <cellStyle name="Акцент5 3 10 2" xfId="3739"/>
    <cellStyle name="Акцент5 3 11" xfId="3740"/>
    <cellStyle name="Акцент5 3 11 2" xfId="8703"/>
    <cellStyle name="Акцент5 3 12" xfId="10960"/>
    <cellStyle name="Акцент5 3 13" xfId="3738"/>
    <cellStyle name="Акцент5 3 2" xfId="494"/>
    <cellStyle name="Акцент5 3 2 2" xfId="8704"/>
    <cellStyle name="Акцент5 3 2 3" xfId="10961"/>
    <cellStyle name="Акцент5 3 2 4" xfId="3741"/>
    <cellStyle name="Акцент5 3 3" xfId="495"/>
    <cellStyle name="Акцент5 3 3 2" xfId="8705"/>
    <cellStyle name="Акцент5 3 3 2 2" xfId="8706"/>
    <cellStyle name="Акцент5 3 3 3" xfId="3742"/>
    <cellStyle name="Акцент5 3 4" xfId="496"/>
    <cellStyle name="Акцент5 3 4 2" xfId="3743"/>
    <cellStyle name="Акцент5 3 5" xfId="497"/>
    <cellStyle name="Акцент5 3 5 2" xfId="3744"/>
    <cellStyle name="Акцент5 3 6" xfId="498"/>
    <cellStyle name="Акцент5 3 6 2" xfId="3745"/>
    <cellStyle name="Акцент5 3 7" xfId="499"/>
    <cellStyle name="Акцент5 3 7 2" xfId="3746"/>
    <cellStyle name="Акцент5 3 8" xfId="500"/>
    <cellStyle name="Акцент5 3 8 2" xfId="3747"/>
    <cellStyle name="Акцент5 3 9" xfId="501"/>
    <cellStyle name="Акцент5 3 9 2" xfId="3748"/>
    <cellStyle name="Акцент5 3_МФ тепловой баланс 2015 дубль 3" xfId="3749"/>
    <cellStyle name="Акцент5 4" xfId="3750"/>
    <cellStyle name="Акцент5 4 2" xfId="3751"/>
    <cellStyle name="Акцент5 4 3" xfId="6342"/>
    <cellStyle name="Акцент5 4 3 2" xfId="8707"/>
    <cellStyle name="Акцент5 4 3 3" xfId="8708"/>
    <cellStyle name="Акцент5 4_МФ тепловой баланс 2015 дубль 3" xfId="3752"/>
    <cellStyle name="Акцент5 5" xfId="3753"/>
    <cellStyle name="Акцент5 5 2" xfId="3754"/>
    <cellStyle name="Акцент5 5 3" xfId="6343"/>
    <cellStyle name="Акцент5 5 3 2" xfId="8709"/>
    <cellStyle name="Акцент5 5 3 3" xfId="8710"/>
    <cellStyle name="Акцент5 5_МФ тепловой баланс 2015 дубль 3" xfId="3755"/>
    <cellStyle name="Акцент5 6" xfId="3756"/>
    <cellStyle name="Акцент5 6 2" xfId="3757"/>
    <cellStyle name="Акцент5 6 3" xfId="6344"/>
    <cellStyle name="Акцент5 6 3 2" xfId="8711"/>
    <cellStyle name="Акцент5 6 3 3" xfId="8712"/>
    <cellStyle name="Акцент5 6_МФ тепловой баланс 2015 дубль 3" xfId="3758"/>
    <cellStyle name="Акцент5 7" xfId="3759"/>
    <cellStyle name="Акцент5 7 2" xfId="3760"/>
    <cellStyle name="Акцент5 7 3" xfId="6345"/>
    <cellStyle name="Акцент5 7 3 2" xfId="8713"/>
    <cellStyle name="Акцент5 7 3 3" xfId="8714"/>
    <cellStyle name="Акцент5 7_МФ тепловой баланс 2015 дубль 3" xfId="3761"/>
    <cellStyle name="Акцент5 8" xfId="3762"/>
    <cellStyle name="Акцент5 8 2" xfId="3763"/>
    <cellStyle name="Акцент5 8 3" xfId="8715"/>
    <cellStyle name="Акцент5 8 4" xfId="8716"/>
    <cellStyle name="Акцент5 9" xfId="3764"/>
    <cellStyle name="Акцент5 9 2" xfId="3765"/>
    <cellStyle name="Акцент5 9 3" xfId="8717"/>
    <cellStyle name="Акцент6" xfId="502"/>
    <cellStyle name="Акцент6 10" xfId="3766"/>
    <cellStyle name="Акцент6 10 2" xfId="8718"/>
    <cellStyle name="Акцент6 10 3" xfId="8719"/>
    <cellStyle name="Акцент6 11" xfId="8720"/>
    <cellStyle name="Акцент6 11 2" xfId="8721"/>
    <cellStyle name="Акцент6 11 3" xfId="8722"/>
    <cellStyle name="Акцент6 11 4" xfId="8723"/>
    <cellStyle name="Акцент6 12" xfId="8724"/>
    <cellStyle name="Акцент6 12 2" xfId="8725"/>
    <cellStyle name="Акцент6 12 3" xfId="8726"/>
    <cellStyle name="Акцент6 12 4" xfId="8727"/>
    <cellStyle name="Акцент6 13" xfId="8728"/>
    <cellStyle name="Акцент6 13 2" xfId="8729"/>
    <cellStyle name="Акцент6 13 3" xfId="8730"/>
    <cellStyle name="Акцент6 14" xfId="8731"/>
    <cellStyle name="Акцент6 14 2" xfId="8732"/>
    <cellStyle name="Акцент6 14 3" xfId="8733"/>
    <cellStyle name="Акцент6 15" xfId="8734"/>
    <cellStyle name="Акцент6 15 2" xfId="8735"/>
    <cellStyle name="Акцент6 15 3" xfId="8736"/>
    <cellStyle name="Акцент6 16" xfId="8737"/>
    <cellStyle name="Акцент6 16 2" xfId="8738"/>
    <cellStyle name="Акцент6 16 3" xfId="8739"/>
    <cellStyle name="Акцент6 17" xfId="8740"/>
    <cellStyle name="Акцент6 18" xfId="8741"/>
    <cellStyle name="Акцент6 2" xfId="503"/>
    <cellStyle name="Акцент6 2 1" xfId="8742"/>
    <cellStyle name="Акцент6 2 10" xfId="504"/>
    <cellStyle name="Акцент6 2 10 2" xfId="3768"/>
    <cellStyle name="Акцент6 2 11" xfId="8743"/>
    <cellStyle name="Акцент6 2 12" xfId="10962"/>
    <cellStyle name="Акцент6 2 13" xfId="3767"/>
    <cellStyle name="Акцент6 2 2" xfId="505"/>
    <cellStyle name="Акцент6 2 2 2" xfId="3770"/>
    <cellStyle name="Акцент6 2 2 2 2" xfId="8744"/>
    <cellStyle name="Акцент6 2 2 2 3" xfId="6346"/>
    <cellStyle name="Акцент6 2 2 3" xfId="3769"/>
    <cellStyle name="Акцент6 2 3" xfId="506"/>
    <cellStyle name="Акцент6 2 3 2" xfId="8745"/>
    <cellStyle name="Акцент6 2 3 3" xfId="3771"/>
    <cellStyle name="Акцент6 2 4" xfId="507"/>
    <cellStyle name="Акцент6 2 4 2" xfId="8746"/>
    <cellStyle name="Акцент6 2 4 3" xfId="3772"/>
    <cellStyle name="Акцент6 2 5" xfId="508"/>
    <cellStyle name="Акцент6 2 5 2" xfId="3773"/>
    <cellStyle name="Акцент6 2 6" xfId="509"/>
    <cellStyle name="Акцент6 2 6 2" xfId="3774"/>
    <cellStyle name="Акцент6 2 7" xfId="510"/>
    <cellStyle name="Акцент6 2 7 2" xfId="3775"/>
    <cellStyle name="Акцент6 2 8" xfId="511"/>
    <cellStyle name="Акцент6 2 8 2" xfId="3776"/>
    <cellStyle name="Акцент6 2 9" xfId="512"/>
    <cellStyle name="Акцент6 2 9 2" xfId="3777"/>
    <cellStyle name="Акцент6 2_МФ тепловой баланс 2015 дубль 3" xfId="3778"/>
    <cellStyle name="Акцент6 3" xfId="513"/>
    <cellStyle name="Акцент6 3 10" xfId="514"/>
    <cellStyle name="Акцент6 3 10 2" xfId="3780"/>
    <cellStyle name="Акцент6 3 11" xfId="3781"/>
    <cellStyle name="Акцент6 3 11 2" xfId="8747"/>
    <cellStyle name="Акцент6 3 12" xfId="10963"/>
    <cellStyle name="Акцент6 3 13" xfId="3779"/>
    <cellStyle name="Акцент6 3 2" xfId="515"/>
    <cellStyle name="Акцент6 3 2 2" xfId="8748"/>
    <cellStyle name="Акцент6 3 2 3" xfId="10964"/>
    <cellStyle name="Акцент6 3 2 4" xfId="3782"/>
    <cellStyle name="Акцент6 3 3" xfId="516"/>
    <cellStyle name="Акцент6 3 3 2" xfId="8749"/>
    <cellStyle name="Акцент6 3 3 2 2" xfId="8750"/>
    <cellStyle name="Акцент6 3 3 3" xfId="3783"/>
    <cellStyle name="Акцент6 3 4" xfId="517"/>
    <cellStyle name="Акцент6 3 4 2" xfId="3784"/>
    <cellStyle name="Акцент6 3 5" xfId="518"/>
    <cellStyle name="Акцент6 3 5 2" xfId="3785"/>
    <cellStyle name="Акцент6 3 6" xfId="519"/>
    <cellStyle name="Акцент6 3 6 2" xfId="3786"/>
    <cellStyle name="Акцент6 3 7" xfId="520"/>
    <cellStyle name="Акцент6 3 7 2" xfId="3787"/>
    <cellStyle name="Акцент6 3 8" xfId="521"/>
    <cellStyle name="Акцент6 3 8 2" xfId="3788"/>
    <cellStyle name="Акцент6 3 9" xfId="522"/>
    <cellStyle name="Акцент6 3 9 2" xfId="3789"/>
    <cellStyle name="Акцент6 3_МФ тепловой баланс 2015 дубль 3" xfId="3790"/>
    <cellStyle name="Акцент6 4" xfId="3791"/>
    <cellStyle name="Акцент6 4 2" xfId="3792"/>
    <cellStyle name="Акцент6 4 3" xfId="6347"/>
    <cellStyle name="Акцент6 4 3 2" xfId="8751"/>
    <cellStyle name="Акцент6 4 3 3" xfId="8752"/>
    <cellStyle name="Акцент6 4_МФ тепловой баланс 2015 дубль 3" xfId="3793"/>
    <cellStyle name="Акцент6 5" xfId="3794"/>
    <cellStyle name="Акцент6 5 2" xfId="3795"/>
    <cellStyle name="Акцент6 5 3" xfId="6348"/>
    <cellStyle name="Акцент6 5 3 2" xfId="8753"/>
    <cellStyle name="Акцент6 5 3 3" xfId="8754"/>
    <cellStyle name="Акцент6 5_МФ тепловой баланс 2015 дубль 3" xfId="3796"/>
    <cellStyle name="Акцент6 6" xfId="3797"/>
    <cellStyle name="Акцент6 6 2" xfId="3798"/>
    <cellStyle name="Акцент6 6 3" xfId="6349"/>
    <cellStyle name="Акцент6 6 3 2" xfId="8755"/>
    <cellStyle name="Акцент6 6 3 3" xfId="8756"/>
    <cellStyle name="Акцент6 6_МФ тепловой баланс 2015 дубль 3" xfId="3799"/>
    <cellStyle name="Акцент6 7" xfId="3800"/>
    <cellStyle name="Акцент6 7 2" xfId="3801"/>
    <cellStyle name="Акцент6 7 3" xfId="6350"/>
    <cellStyle name="Акцент6 7 3 2" xfId="8757"/>
    <cellStyle name="Акцент6 7 3 3" xfId="8758"/>
    <cellStyle name="Акцент6 7_МФ тепловой баланс 2015 дубль 3" xfId="3802"/>
    <cellStyle name="Акцент6 8" xfId="3803"/>
    <cellStyle name="Акцент6 8 2" xfId="3804"/>
    <cellStyle name="Акцент6 8 3" xfId="8759"/>
    <cellStyle name="Акцент6 8 4" xfId="8760"/>
    <cellStyle name="Акцент6 9" xfId="3805"/>
    <cellStyle name="Акцент6 9 2" xfId="3806"/>
    <cellStyle name="Акцент6 9 3" xfId="8761"/>
    <cellStyle name="Беззащитный" xfId="3807"/>
    <cellStyle name="Ввод " xfId="523"/>
    <cellStyle name="Ввод  10" xfId="3808"/>
    <cellStyle name="Ввод  10 2" xfId="3809"/>
    <cellStyle name="Ввод  10 3" xfId="8762"/>
    <cellStyle name="Ввод  11" xfId="3810"/>
    <cellStyle name="Ввод  11 2" xfId="8763"/>
    <cellStyle name="Ввод  11 3" xfId="8764"/>
    <cellStyle name="Ввод  12" xfId="3811"/>
    <cellStyle name="Ввод  12 2" xfId="8765"/>
    <cellStyle name="Ввод  12 3" xfId="8766"/>
    <cellStyle name="Ввод  13" xfId="3812"/>
    <cellStyle name="Ввод  13 2" xfId="8767"/>
    <cellStyle name="Ввод  13 3" xfId="8768"/>
    <cellStyle name="Ввод  14" xfId="3813"/>
    <cellStyle name="Ввод  14 2" xfId="8769"/>
    <cellStyle name="Ввод  14 3" xfId="8770"/>
    <cellStyle name="Ввод  15" xfId="3814"/>
    <cellStyle name="Ввод  15 2" xfId="8771"/>
    <cellStyle name="Ввод  15 3" xfId="8772"/>
    <cellStyle name="Ввод  16" xfId="3815"/>
    <cellStyle name="Ввод  16 2" xfId="8773"/>
    <cellStyle name="Ввод  16 3" xfId="8774"/>
    <cellStyle name="Ввод  17" xfId="3816"/>
    <cellStyle name="Ввод  18" xfId="8775"/>
    <cellStyle name="Ввод  18 2" xfId="8776"/>
    <cellStyle name="Ввод  2" xfId="524"/>
    <cellStyle name="Ввод  2 1" xfId="8777"/>
    <cellStyle name="Ввод  2 10" xfId="525"/>
    <cellStyle name="Ввод  2 10 2" xfId="3818"/>
    <cellStyle name="Ввод  2 11" xfId="8778"/>
    <cellStyle name="Ввод  2 12" xfId="10965"/>
    <cellStyle name="Ввод  2 13" xfId="3817"/>
    <cellStyle name="Ввод  2 2" xfId="526"/>
    <cellStyle name="Ввод  2 2 2" xfId="3820"/>
    <cellStyle name="Ввод  2 2 2 2" xfId="8779"/>
    <cellStyle name="Ввод  2 2 2 3" xfId="6351"/>
    <cellStyle name="Ввод  2 2 3" xfId="3819"/>
    <cellStyle name="Ввод  2 3" xfId="527"/>
    <cellStyle name="Ввод  2 3 2" xfId="8780"/>
    <cellStyle name="Ввод  2 3 3" xfId="3821"/>
    <cellStyle name="Ввод  2 4" xfId="528"/>
    <cellStyle name="Ввод  2 4 2" xfId="8781"/>
    <cellStyle name="Ввод  2 4 3" xfId="3822"/>
    <cellStyle name="Ввод  2 5" xfId="529"/>
    <cellStyle name="Ввод  2 5 2" xfId="3823"/>
    <cellStyle name="Ввод  2 6" xfId="530"/>
    <cellStyle name="Ввод  2 6 2" xfId="3824"/>
    <cellStyle name="Ввод  2 7" xfId="531"/>
    <cellStyle name="Ввод  2 7 2" xfId="3825"/>
    <cellStyle name="Ввод  2 8" xfId="532"/>
    <cellStyle name="Ввод  2 8 2" xfId="3826"/>
    <cellStyle name="Ввод  2 9" xfId="533"/>
    <cellStyle name="Ввод  2 9 2" xfId="3827"/>
    <cellStyle name="Ввод  2_46EE.2011(v1.0)" xfId="3828"/>
    <cellStyle name="Ввод  3" xfId="534"/>
    <cellStyle name="Ввод  3 10" xfId="535"/>
    <cellStyle name="Ввод  3 10 2" xfId="3830"/>
    <cellStyle name="Ввод  3 11" xfId="3831"/>
    <cellStyle name="Ввод  3 11 2" xfId="8782"/>
    <cellStyle name="Ввод  3 12" xfId="10966"/>
    <cellStyle name="Ввод  3 12 2" xfId="10967"/>
    <cellStyle name="Ввод  3 13" xfId="3829"/>
    <cellStyle name="Ввод  3 2" xfId="536"/>
    <cellStyle name="Ввод  3 2 2" xfId="8783"/>
    <cellStyle name="Ввод  3 2 3" xfId="10968"/>
    <cellStyle name="Ввод  3 2 4" xfId="3832"/>
    <cellStyle name="Ввод  3 3" xfId="537"/>
    <cellStyle name="Ввод  3 3 2" xfId="3834"/>
    <cellStyle name="Ввод  3 3 2 2" xfId="8784"/>
    <cellStyle name="Ввод  3 3 2 3" xfId="6352"/>
    <cellStyle name="Ввод  3 3 3" xfId="8785"/>
    <cellStyle name="Ввод  3 3 4" xfId="3833"/>
    <cellStyle name="Ввод  3 4" xfId="538"/>
    <cellStyle name="Ввод  3 4 2" xfId="8786"/>
    <cellStyle name="Ввод  3 4 3" xfId="3835"/>
    <cellStyle name="Ввод  3 5" xfId="539"/>
    <cellStyle name="Ввод  3 5 2" xfId="3836"/>
    <cellStyle name="Ввод  3 6" xfId="540"/>
    <cellStyle name="Ввод  3 6 2" xfId="3837"/>
    <cellStyle name="Ввод  3 7" xfId="541"/>
    <cellStyle name="Ввод  3 7 2" xfId="3838"/>
    <cellStyle name="Ввод  3 8" xfId="542"/>
    <cellStyle name="Ввод  3 8 2" xfId="3839"/>
    <cellStyle name="Ввод  3 9" xfId="543"/>
    <cellStyle name="Ввод  3 9 2" xfId="3840"/>
    <cellStyle name="Ввод  3_46EE.2011(v1.0)" xfId="3841"/>
    <cellStyle name="Ввод  4" xfId="3842"/>
    <cellStyle name="Ввод  4 2" xfId="3843"/>
    <cellStyle name="Ввод  4 3" xfId="3844"/>
    <cellStyle name="Ввод  4 4" xfId="8787"/>
    <cellStyle name="Ввод  4 5" xfId="10969"/>
    <cellStyle name="Ввод  4_46EE.2011(v1.0)" xfId="3845"/>
    <cellStyle name="Ввод  5" xfId="3846"/>
    <cellStyle name="Ввод  5 2" xfId="3847"/>
    <cellStyle name="Ввод  5 3" xfId="3848"/>
    <cellStyle name="Ввод  5 4" xfId="8788"/>
    <cellStyle name="Ввод  5 5" xfId="10970"/>
    <cellStyle name="Ввод  5_46EE.2011(v1.0)" xfId="3849"/>
    <cellStyle name="Ввод  6" xfId="3850"/>
    <cellStyle name="Ввод  6 2" xfId="3851"/>
    <cellStyle name="Ввод  6 3" xfId="3852"/>
    <cellStyle name="Ввод  6 4" xfId="8789"/>
    <cellStyle name="Ввод  6 5" xfId="10971"/>
    <cellStyle name="Ввод  6_46EE.2011(v1.0)" xfId="3853"/>
    <cellStyle name="Ввод  7" xfId="3854"/>
    <cellStyle name="Ввод  7 2" xfId="3855"/>
    <cellStyle name="Ввод  7 3" xfId="3856"/>
    <cellStyle name="Ввод  7 4" xfId="8790"/>
    <cellStyle name="Ввод  7 5" xfId="10972"/>
    <cellStyle name="Ввод  7_46EE.2011(v1.0)" xfId="3857"/>
    <cellStyle name="Ввод  8" xfId="3858"/>
    <cellStyle name="Ввод  8 2" xfId="3859"/>
    <cellStyle name="Ввод  8 3" xfId="3860"/>
    <cellStyle name="Ввод  8 4" xfId="8791"/>
    <cellStyle name="Ввод  8 5" xfId="8792"/>
    <cellStyle name="Ввод  8_46EE.2011(v1.0)" xfId="3861"/>
    <cellStyle name="Ввод  9" xfId="3862"/>
    <cellStyle name="Ввод  9 2" xfId="3863"/>
    <cellStyle name="Ввод  9 3" xfId="3864"/>
    <cellStyle name="Ввод  9_46EE.2011(v1.0)" xfId="3865"/>
    <cellStyle name="Ввод данных" xfId="8793"/>
    <cellStyle name="Верт. заголовок" xfId="3866"/>
    <cellStyle name="Вес_продукта" xfId="3867"/>
    <cellStyle name="Вывод" xfId="544"/>
    <cellStyle name="Вывод 10" xfId="3868"/>
    <cellStyle name="Вывод 10 2" xfId="8794"/>
    <cellStyle name="Вывод 10 3" xfId="8795"/>
    <cellStyle name="Вывод 11" xfId="8796"/>
    <cellStyle name="Вывод 11 2" xfId="8797"/>
    <cellStyle name="Вывод 11 3" xfId="8798"/>
    <cellStyle name="Вывод 11 4" xfId="8799"/>
    <cellStyle name="Вывод 12" xfId="8800"/>
    <cellStyle name="Вывод 12 2" xfId="8801"/>
    <cellStyle name="Вывод 12 3" xfId="8802"/>
    <cellStyle name="Вывод 12 4" xfId="8803"/>
    <cellStyle name="Вывод 13" xfId="8804"/>
    <cellStyle name="Вывод 13 2" xfId="8805"/>
    <cellStyle name="Вывод 13 3" xfId="8806"/>
    <cellStyle name="Вывод 14" xfId="8807"/>
    <cellStyle name="Вывод 14 2" xfId="8808"/>
    <cellStyle name="Вывод 14 3" xfId="8809"/>
    <cellStyle name="Вывод 15" xfId="8810"/>
    <cellStyle name="Вывод 15 2" xfId="8811"/>
    <cellStyle name="Вывод 15 3" xfId="8812"/>
    <cellStyle name="Вывод 16" xfId="8813"/>
    <cellStyle name="Вывод 16 2" xfId="8814"/>
    <cellStyle name="Вывод 16 3" xfId="8815"/>
    <cellStyle name="Вывод 17" xfId="8816"/>
    <cellStyle name="Вывод 18" xfId="8817"/>
    <cellStyle name="Вывод 2" xfId="545"/>
    <cellStyle name="Вывод 2 1" xfId="8818"/>
    <cellStyle name="Вывод 2 10" xfId="546"/>
    <cellStyle name="Вывод 2 10 2" xfId="3870"/>
    <cellStyle name="Вывод 2 11" xfId="8819"/>
    <cellStyle name="Вывод 2 12" xfId="10973"/>
    <cellStyle name="Вывод 2 13" xfId="3869"/>
    <cellStyle name="Вывод 2 2" xfId="547"/>
    <cellStyle name="Вывод 2 2 2" xfId="3872"/>
    <cellStyle name="Вывод 2 2 2 2" xfId="8820"/>
    <cellStyle name="Вывод 2 2 2 3" xfId="6353"/>
    <cellStyle name="Вывод 2 2 3" xfId="3871"/>
    <cellStyle name="Вывод 2 3" xfId="548"/>
    <cellStyle name="Вывод 2 3 2" xfId="8821"/>
    <cellStyle name="Вывод 2 3 3" xfId="3873"/>
    <cellStyle name="Вывод 2 4" xfId="549"/>
    <cellStyle name="Вывод 2 4 2" xfId="8822"/>
    <cellStyle name="Вывод 2 4 3" xfId="3874"/>
    <cellStyle name="Вывод 2 5" xfId="550"/>
    <cellStyle name="Вывод 2 5 2" xfId="3875"/>
    <cellStyle name="Вывод 2 6" xfId="551"/>
    <cellStyle name="Вывод 2 6 2" xfId="3876"/>
    <cellStyle name="Вывод 2 7" xfId="552"/>
    <cellStyle name="Вывод 2 7 2" xfId="3877"/>
    <cellStyle name="Вывод 2 8" xfId="553"/>
    <cellStyle name="Вывод 2 8 2" xfId="3878"/>
    <cellStyle name="Вывод 2 9" xfId="554"/>
    <cellStyle name="Вывод 2 9 2" xfId="3879"/>
    <cellStyle name="Вывод 2_46EE.2011(v1.0)" xfId="3880"/>
    <cellStyle name="Вывод 3" xfId="555"/>
    <cellStyle name="Вывод 3 10" xfId="556"/>
    <cellStyle name="Вывод 3 10 2" xfId="3882"/>
    <cellStyle name="Вывод 3 11" xfId="3883"/>
    <cellStyle name="Вывод 3 11 2" xfId="8823"/>
    <cellStyle name="Вывод 3 12" xfId="10974"/>
    <cellStyle name="Вывод 3 13" xfId="3881"/>
    <cellStyle name="Вывод 3 2" xfId="557"/>
    <cellStyle name="Вывод 3 2 2" xfId="8824"/>
    <cellStyle name="Вывод 3 2 3" xfId="10975"/>
    <cellStyle name="Вывод 3 2 4" xfId="3884"/>
    <cellStyle name="Вывод 3 3" xfId="558"/>
    <cellStyle name="Вывод 3 3 2" xfId="8825"/>
    <cellStyle name="Вывод 3 3 2 2" xfId="8826"/>
    <cellStyle name="Вывод 3 3 3" xfId="3885"/>
    <cellStyle name="Вывод 3 4" xfId="559"/>
    <cellStyle name="Вывод 3 4 2" xfId="3886"/>
    <cellStyle name="Вывод 3 5" xfId="560"/>
    <cellStyle name="Вывод 3 5 2" xfId="3887"/>
    <cellStyle name="Вывод 3 6" xfId="561"/>
    <cellStyle name="Вывод 3 6 2" xfId="3888"/>
    <cellStyle name="Вывод 3 7" xfId="562"/>
    <cellStyle name="Вывод 3 7 2" xfId="3889"/>
    <cellStyle name="Вывод 3 8" xfId="563"/>
    <cellStyle name="Вывод 3 8 2" xfId="3890"/>
    <cellStyle name="Вывод 3 9" xfId="564"/>
    <cellStyle name="Вывод 3 9 2" xfId="3891"/>
    <cellStyle name="Вывод 3_46EE.2011(v1.0)" xfId="3892"/>
    <cellStyle name="Вывод 4" xfId="3893"/>
    <cellStyle name="Вывод 4 2" xfId="3894"/>
    <cellStyle name="Вывод 4 3" xfId="6354"/>
    <cellStyle name="Вывод 4 3 2" xfId="8827"/>
    <cellStyle name="Вывод 4 3 3" xfId="8828"/>
    <cellStyle name="Вывод 4_46EE.2011(v1.0)" xfId="3895"/>
    <cellStyle name="Вывод 5" xfId="3896"/>
    <cellStyle name="Вывод 5 2" xfId="3897"/>
    <cellStyle name="Вывод 5 3" xfId="6355"/>
    <cellStyle name="Вывод 5 3 2" xfId="8829"/>
    <cellStyle name="Вывод 5 3 3" xfId="8830"/>
    <cellStyle name="Вывод 5_46EE.2011(v1.0)" xfId="3898"/>
    <cellStyle name="Вывод 6" xfId="3899"/>
    <cellStyle name="Вывод 6 2" xfId="3900"/>
    <cellStyle name="Вывод 6 3" xfId="6356"/>
    <cellStyle name="Вывод 6 3 2" xfId="8831"/>
    <cellStyle name="Вывод 6 3 3" xfId="8832"/>
    <cellStyle name="Вывод 6_46EE.2011(v1.0)" xfId="3901"/>
    <cellStyle name="Вывод 7" xfId="3902"/>
    <cellStyle name="Вывод 7 2" xfId="3903"/>
    <cellStyle name="Вывод 7 3" xfId="6357"/>
    <cellStyle name="Вывод 7 3 2" xfId="8833"/>
    <cellStyle name="Вывод 7 3 3" xfId="8834"/>
    <cellStyle name="Вывод 7_46EE.2011(v1.0)" xfId="3904"/>
    <cellStyle name="Вывод 8" xfId="3905"/>
    <cellStyle name="Вывод 8 2" xfId="3906"/>
    <cellStyle name="Вывод 8 3" xfId="8835"/>
    <cellStyle name="Вывод 8 4" xfId="8836"/>
    <cellStyle name="Вывод 8_46EE.2011(v1.0)" xfId="3907"/>
    <cellStyle name="Вывод 9" xfId="3908"/>
    <cellStyle name="Вывод 9 2" xfId="3909"/>
    <cellStyle name="Вывод 9 3" xfId="8837"/>
    <cellStyle name="Вывод 9_46EE.2011(v1.0)" xfId="3910"/>
    <cellStyle name="Вычисление" xfId="565"/>
    <cellStyle name="Вычисление 10" xfId="3911"/>
    <cellStyle name="Вычисление 10 2" xfId="8838"/>
    <cellStyle name="Вычисление 10 3" xfId="8839"/>
    <cellStyle name="Вычисление 11" xfId="8840"/>
    <cellStyle name="Вычисление 11 2" xfId="8841"/>
    <cellStyle name="Вычисление 11 3" xfId="8842"/>
    <cellStyle name="Вычисление 11 4" xfId="8843"/>
    <cellStyle name="Вычисление 12" xfId="8844"/>
    <cellStyle name="Вычисление 12 2" xfId="8845"/>
    <cellStyle name="Вычисление 12 3" xfId="8846"/>
    <cellStyle name="Вычисление 12 4" xfId="8847"/>
    <cellStyle name="Вычисление 13" xfId="8848"/>
    <cellStyle name="Вычисление 13 2" xfId="8849"/>
    <cellStyle name="Вычисление 13 3" xfId="8850"/>
    <cellStyle name="Вычисление 14" xfId="8851"/>
    <cellStyle name="Вычисление 14 2" xfId="8852"/>
    <cellStyle name="Вычисление 14 3" xfId="8853"/>
    <cellStyle name="Вычисление 15" xfId="8854"/>
    <cellStyle name="Вычисление 15 2" xfId="8855"/>
    <cellStyle name="Вычисление 15 3" xfId="8856"/>
    <cellStyle name="Вычисление 16" xfId="8857"/>
    <cellStyle name="Вычисление 16 2" xfId="8858"/>
    <cellStyle name="Вычисление 16 3" xfId="8859"/>
    <cellStyle name="Вычисление 17" xfId="8860"/>
    <cellStyle name="Вычисление 18" xfId="8861"/>
    <cellStyle name="Вычисление 2" xfId="566"/>
    <cellStyle name="Вычисление 2 1" xfId="8862"/>
    <cellStyle name="Вычисление 2 10" xfId="567"/>
    <cellStyle name="Вычисление 2 10 2" xfId="3913"/>
    <cellStyle name="Вычисление 2 11" xfId="8863"/>
    <cellStyle name="Вычисление 2 12" xfId="10976"/>
    <cellStyle name="Вычисление 2 13" xfId="3912"/>
    <cellStyle name="Вычисление 2 2" xfId="568"/>
    <cellStyle name="Вычисление 2 2 2" xfId="3915"/>
    <cellStyle name="Вычисление 2 2 2 2" xfId="8864"/>
    <cellStyle name="Вычисление 2 2 2 3" xfId="6358"/>
    <cellStyle name="Вычисление 2 2 3" xfId="3914"/>
    <cellStyle name="Вычисление 2 3" xfId="569"/>
    <cellStyle name="Вычисление 2 3 2" xfId="8865"/>
    <cellStyle name="Вычисление 2 3 3" xfId="3916"/>
    <cellStyle name="Вычисление 2 4" xfId="570"/>
    <cellStyle name="Вычисление 2 4 2" xfId="8866"/>
    <cellStyle name="Вычисление 2 4 3" xfId="3917"/>
    <cellStyle name="Вычисление 2 5" xfId="571"/>
    <cellStyle name="Вычисление 2 5 2" xfId="3918"/>
    <cellStyle name="Вычисление 2 6" xfId="572"/>
    <cellStyle name="Вычисление 2 6 2" xfId="3919"/>
    <cellStyle name="Вычисление 2 7" xfId="573"/>
    <cellStyle name="Вычисление 2 7 2" xfId="3920"/>
    <cellStyle name="Вычисление 2 8" xfId="574"/>
    <cellStyle name="Вычисление 2 8 2" xfId="3921"/>
    <cellStyle name="Вычисление 2 9" xfId="575"/>
    <cellStyle name="Вычисление 2 9 2" xfId="3922"/>
    <cellStyle name="Вычисление 2_46EE.2011(v1.0)" xfId="3923"/>
    <cellStyle name="Вычисление 3" xfId="576"/>
    <cellStyle name="Вычисление 3 10" xfId="577"/>
    <cellStyle name="Вычисление 3 10 2" xfId="3925"/>
    <cellStyle name="Вычисление 3 11" xfId="3926"/>
    <cellStyle name="Вычисление 3 11 2" xfId="8867"/>
    <cellStyle name="Вычисление 3 12" xfId="10977"/>
    <cellStyle name="Вычисление 3 13" xfId="3924"/>
    <cellStyle name="Вычисление 3 2" xfId="578"/>
    <cellStyle name="Вычисление 3 2 2" xfId="8868"/>
    <cellStyle name="Вычисление 3 2 3" xfId="10978"/>
    <cellStyle name="Вычисление 3 2 4" xfId="3927"/>
    <cellStyle name="Вычисление 3 3" xfId="579"/>
    <cellStyle name="Вычисление 3 3 2" xfId="8869"/>
    <cellStyle name="Вычисление 3 3 2 2" xfId="8870"/>
    <cellStyle name="Вычисление 3 3 3" xfId="3928"/>
    <cellStyle name="Вычисление 3 4" xfId="580"/>
    <cellStyle name="Вычисление 3 4 2" xfId="3929"/>
    <cellStyle name="Вычисление 3 5" xfId="581"/>
    <cellStyle name="Вычисление 3 5 2" xfId="3930"/>
    <cellStyle name="Вычисление 3 6" xfId="582"/>
    <cellStyle name="Вычисление 3 6 2" xfId="3931"/>
    <cellStyle name="Вычисление 3 7" xfId="583"/>
    <cellStyle name="Вычисление 3 7 2" xfId="3932"/>
    <cellStyle name="Вычисление 3 8" xfId="584"/>
    <cellStyle name="Вычисление 3 8 2" xfId="3933"/>
    <cellStyle name="Вычисление 3 9" xfId="585"/>
    <cellStyle name="Вычисление 3 9 2" xfId="3934"/>
    <cellStyle name="Вычисление 3_46EE.2011(v1.0)" xfId="3935"/>
    <cellStyle name="Вычисление 4" xfId="3936"/>
    <cellStyle name="Вычисление 4 2" xfId="3937"/>
    <cellStyle name="Вычисление 4 3" xfId="6359"/>
    <cellStyle name="Вычисление 4 3 2" xfId="8871"/>
    <cellStyle name="Вычисление 4 3 3" xfId="8872"/>
    <cellStyle name="Вычисление 4_46EE.2011(v1.0)" xfId="3938"/>
    <cellStyle name="Вычисление 5" xfId="3939"/>
    <cellStyle name="Вычисление 5 2" xfId="3940"/>
    <cellStyle name="Вычисление 5 3" xfId="6360"/>
    <cellStyle name="Вычисление 5 3 2" xfId="8873"/>
    <cellStyle name="Вычисление 5 3 3" xfId="8874"/>
    <cellStyle name="Вычисление 5_46EE.2011(v1.0)" xfId="3941"/>
    <cellStyle name="Вычисление 6" xfId="3942"/>
    <cellStyle name="Вычисление 6 2" xfId="3943"/>
    <cellStyle name="Вычисление 6 3" xfId="6361"/>
    <cellStyle name="Вычисление 6 3 2" xfId="8875"/>
    <cellStyle name="Вычисление 6 3 3" xfId="8876"/>
    <cellStyle name="Вычисление 6_46EE.2011(v1.0)" xfId="3944"/>
    <cellStyle name="Вычисление 7" xfId="3945"/>
    <cellStyle name="Вычисление 7 2" xfId="3946"/>
    <cellStyle name="Вычисление 7 3" xfId="6362"/>
    <cellStyle name="Вычисление 7 3 2" xfId="8877"/>
    <cellStyle name="Вычисление 7 3 3" xfId="8878"/>
    <cellStyle name="Вычисление 7_46EE.2011(v1.0)" xfId="3947"/>
    <cellStyle name="Вычисление 8" xfId="3948"/>
    <cellStyle name="Вычисление 8 2" xfId="3949"/>
    <cellStyle name="Вычисление 8 3" xfId="8879"/>
    <cellStyle name="Вычисление 8 4" xfId="8880"/>
    <cellStyle name="Вычисление 8_46EE.2011(v1.0)" xfId="3950"/>
    <cellStyle name="Вычисление 9" xfId="3951"/>
    <cellStyle name="Вычисление 9 2" xfId="3952"/>
    <cellStyle name="Вычисление 9 3" xfId="8881"/>
    <cellStyle name="Вычисление 9_46EE.2011(v1.0)" xfId="3953"/>
    <cellStyle name="Гиперссылка 2" xfId="3954"/>
    <cellStyle name="Гиперссылка 2 10" xfId="3955"/>
    <cellStyle name="Гиперссылка 2 11" xfId="3956"/>
    <cellStyle name="Гиперссылка 2 12" xfId="3957"/>
    <cellStyle name="Гиперссылка 2 13" xfId="3958"/>
    <cellStyle name="Гиперссылка 2 14" xfId="3959"/>
    <cellStyle name="Гиперссылка 2 15" xfId="3960"/>
    <cellStyle name="Гиперссылка 2 16" xfId="3961"/>
    <cellStyle name="Гиперссылка 2 17" xfId="3962"/>
    <cellStyle name="Гиперссылка 2 18" xfId="6650"/>
    <cellStyle name="Гиперссылка 2 2" xfId="3963"/>
    <cellStyle name="Гиперссылка 2 2 10" xfId="3964"/>
    <cellStyle name="Гиперссылка 2 2 11" xfId="3965"/>
    <cellStyle name="Гиперссылка 2 2 12" xfId="3966"/>
    <cellStyle name="Гиперссылка 2 2 13" xfId="3967"/>
    <cellStyle name="Гиперссылка 2 2 14" xfId="3968"/>
    <cellStyle name="Гиперссылка 2 2 15" xfId="3969"/>
    <cellStyle name="Гиперссылка 2 2 16" xfId="3970"/>
    <cellStyle name="Гиперссылка 2 2 17" xfId="3971"/>
    <cellStyle name="Гиперссылка 2 2 18" xfId="8882"/>
    <cellStyle name="Гиперссылка 2 2 19" xfId="8883"/>
    <cellStyle name="Гиперссылка 2 2 2" xfId="3972"/>
    <cellStyle name="Гиперссылка 2 2 2 2" xfId="3973"/>
    <cellStyle name="Гиперссылка 2 2 2 3" xfId="3974"/>
    <cellStyle name="Гиперссылка 2 2 20" xfId="10979"/>
    <cellStyle name="Гиперссылка 2 2 3" xfId="3975"/>
    <cellStyle name="Гиперссылка 2 2 4" xfId="3976"/>
    <cellStyle name="Гиперссылка 2 2 5" xfId="3977"/>
    <cellStyle name="Гиперссылка 2 2 6" xfId="3978"/>
    <cellStyle name="Гиперссылка 2 2 7" xfId="3979"/>
    <cellStyle name="Гиперссылка 2 2 8" xfId="3980"/>
    <cellStyle name="Гиперссылка 2 2 9" xfId="3981"/>
    <cellStyle name="Гиперссылка 2 3" xfId="3982"/>
    <cellStyle name="Гиперссылка 2 4" xfId="3983"/>
    <cellStyle name="Гиперссылка 2 5" xfId="3984"/>
    <cellStyle name="Гиперссылка 2 6" xfId="3985"/>
    <cellStyle name="Гиперссылка 2 7" xfId="3986"/>
    <cellStyle name="Гиперссылка 2 8" xfId="3987"/>
    <cellStyle name="Гиперссылка 2 9" xfId="3988"/>
    <cellStyle name="Гиперссылка 3" xfId="3989"/>
    <cellStyle name="Гиперссылка 3 2" xfId="3990"/>
    <cellStyle name="Гиперссылка 3 3" xfId="8884"/>
    <cellStyle name="Гиперссылка 4" xfId="3991"/>
    <cellStyle name="Гиперссылка 4 2" xfId="3992"/>
    <cellStyle name="Гиперссылка 5" xfId="6363"/>
    <cellStyle name="Гиперссылка 5 2" xfId="10980"/>
    <cellStyle name="Гиперссылка 6" xfId="6364"/>
    <cellStyle name="Гиперссылка 7" xfId="6365"/>
    <cellStyle name="Гиперссылка 7 2" xfId="8885"/>
    <cellStyle name="Группа" xfId="3993"/>
    <cellStyle name="Группа 0" xfId="3994"/>
    <cellStyle name="Группа 1" xfId="3995"/>
    <cellStyle name="Группа 2" xfId="3996"/>
    <cellStyle name="Группа 3" xfId="3997"/>
    <cellStyle name="Группа 4" xfId="3998"/>
    <cellStyle name="Группа 5" xfId="3999"/>
    <cellStyle name="Группа 6" xfId="4000"/>
    <cellStyle name="Группа 7" xfId="4001"/>
    <cellStyle name="Группа 8" xfId="4002"/>
    <cellStyle name="Группа_4DNS.UPDATE.EXAMPLE" xfId="4003"/>
    <cellStyle name="ДАТА" xfId="4004"/>
    <cellStyle name="ДАТА 2" xfId="4005"/>
    <cellStyle name="ДАТА 3" xfId="4006"/>
    <cellStyle name="ДАТА 4" xfId="4007"/>
    <cellStyle name="ДАТА 5" xfId="4008"/>
    <cellStyle name="ДАТА 6" xfId="4009"/>
    <cellStyle name="ДАТА 7" xfId="4010"/>
    <cellStyle name="ДАТА 8" xfId="4011"/>
    <cellStyle name="ДАТА 9" xfId="4012"/>
    <cellStyle name="ДАТА_1" xfId="4013"/>
    <cellStyle name="Денежный 2" xfId="4014"/>
    <cellStyle name="Денежный 2 2" xfId="4015"/>
    <cellStyle name="Денежный 2 2 2" xfId="4016"/>
    <cellStyle name="Денежный 2 2 2 2" xfId="8887"/>
    <cellStyle name="Денежный 2 2 2 3" xfId="8888"/>
    <cellStyle name="Денежный 2 2 2 4" xfId="8886"/>
    <cellStyle name="Денежный 2 2 3" xfId="8889"/>
    <cellStyle name="Денежный 2 3" xfId="6367"/>
    <cellStyle name="Денежный 2 3 2" xfId="8890"/>
    <cellStyle name="Денежный 2 4" xfId="6368"/>
    <cellStyle name="Денежный 2 5" xfId="6369"/>
    <cellStyle name="Денежный 2 6" xfId="8891"/>
    <cellStyle name="Денежный 2 7" xfId="8892"/>
    <cellStyle name="Денежный 2 8" xfId="10981"/>
    <cellStyle name="Денежный 2 9" xfId="6366"/>
    <cellStyle name="Денежный 2_INDEX.STATION.2012(v1.0)_" xfId="4017"/>
    <cellStyle name="Денежный 3" xfId="8893"/>
    <cellStyle name="Денежный 3 2" xfId="8894"/>
    <cellStyle name="Денежный 3 3" xfId="8895"/>
    <cellStyle name="Денежный 4" xfId="8896"/>
    <cellStyle name="Денежный 4 2" xfId="8897"/>
    <cellStyle name="Денежный 5" xfId="8898"/>
    <cellStyle name="Денежный 6" xfId="8899"/>
    <cellStyle name="Є_x0004_ЄЄЄЄ_x0004_ЄЄ_x0004_" xfId="4018"/>
    <cellStyle name="Є_x0004_ЄЄЄЄ_x0004_ЄЄ_x0004_ 2" xfId="4019"/>
    <cellStyle name="Є_x0004_ЄЄЄЄ_x0004_ЄЄ_x0004_ 2 2" xfId="8900"/>
    <cellStyle name="Є_x0004_ЄЄЄЄ_x0004_ЄЄ_x0004_ 3" xfId="8901"/>
    <cellStyle name="Заголовок" xfId="4020"/>
    <cellStyle name="Заголовок 1" xfId="586"/>
    <cellStyle name="Заголовок 1 10" xfId="4021"/>
    <cellStyle name="Заголовок 1 10 2" xfId="8902"/>
    <cellStyle name="Заголовок 1 10 3" xfId="8903"/>
    <cellStyle name="Заголовок 1 11" xfId="8904"/>
    <cellStyle name="Заголовок 1 11 2" xfId="8905"/>
    <cellStyle name="Заголовок 1 11 3" xfId="8906"/>
    <cellStyle name="Заголовок 1 11 4" xfId="8907"/>
    <cellStyle name="Заголовок 1 12" xfId="8908"/>
    <cellStyle name="Заголовок 1 12 2" xfId="8909"/>
    <cellStyle name="Заголовок 1 12 3" xfId="8910"/>
    <cellStyle name="Заголовок 1 12 4" xfId="8911"/>
    <cellStyle name="Заголовок 1 13" xfId="8912"/>
    <cellStyle name="Заголовок 1 13 2" xfId="8913"/>
    <cellStyle name="Заголовок 1 13 3" xfId="8914"/>
    <cellStyle name="Заголовок 1 14" xfId="8915"/>
    <cellStyle name="Заголовок 1 14 2" xfId="8916"/>
    <cellStyle name="Заголовок 1 14 3" xfId="8917"/>
    <cellStyle name="Заголовок 1 15" xfId="8918"/>
    <cellStyle name="Заголовок 1 15 2" xfId="8919"/>
    <cellStyle name="Заголовок 1 15 3" xfId="8920"/>
    <cellStyle name="Заголовок 1 16" xfId="8921"/>
    <cellStyle name="Заголовок 1 16 2" xfId="8922"/>
    <cellStyle name="Заголовок 1 16 3" xfId="8923"/>
    <cellStyle name="Заголовок 1 17" xfId="8924"/>
    <cellStyle name="Заголовок 1 18" xfId="8925"/>
    <cellStyle name="Заголовок 1 2" xfId="587"/>
    <cellStyle name="Заголовок 1 2 1" xfId="8926"/>
    <cellStyle name="Заголовок 1 2 10" xfId="588"/>
    <cellStyle name="Заголовок 1 2 10 2" xfId="4023"/>
    <cellStyle name="Заголовок 1 2 11" xfId="8927"/>
    <cellStyle name="Заголовок 1 2 12" xfId="10982"/>
    <cellStyle name="Заголовок 1 2 13" xfId="4022"/>
    <cellStyle name="Заголовок 1 2 2" xfId="589"/>
    <cellStyle name="Заголовок 1 2 2 2" xfId="4025"/>
    <cellStyle name="Заголовок 1 2 2 2 2" xfId="8928"/>
    <cellStyle name="Заголовок 1 2 2 2 3" xfId="6370"/>
    <cellStyle name="Заголовок 1 2 2 3" xfId="4024"/>
    <cellStyle name="Заголовок 1 2 3" xfId="590"/>
    <cellStyle name="Заголовок 1 2 3 2" xfId="8929"/>
    <cellStyle name="Заголовок 1 2 3 3" xfId="4026"/>
    <cellStyle name="Заголовок 1 2 4" xfId="591"/>
    <cellStyle name="Заголовок 1 2 4 2" xfId="4027"/>
    <cellStyle name="Заголовок 1 2 5" xfId="592"/>
    <cellStyle name="Заголовок 1 2 5 2" xfId="4028"/>
    <cellStyle name="Заголовок 1 2 6" xfId="593"/>
    <cellStyle name="Заголовок 1 2 6 2" xfId="4029"/>
    <cellStyle name="Заголовок 1 2 7" xfId="594"/>
    <cellStyle name="Заголовок 1 2 7 2" xfId="4030"/>
    <cellStyle name="Заголовок 1 2 8" xfId="595"/>
    <cellStyle name="Заголовок 1 2 8 2" xfId="4031"/>
    <cellStyle name="Заголовок 1 2 9" xfId="596"/>
    <cellStyle name="Заголовок 1 2 9 2" xfId="4032"/>
    <cellStyle name="Заголовок 1 2_46EE.2011(v1.0)" xfId="4033"/>
    <cellStyle name="Заголовок 1 3" xfId="597"/>
    <cellStyle name="Заголовок 1 3 10" xfId="598"/>
    <cellStyle name="Заголовок 1 3 10 2" xfId="4035"/>
    <cellStyle name="Заголовок 1 3 11" xfId="4036"/>
    <cellStyle name="Заголовок 1 3 11 2" xfId="8930"/>
    <cellStyle name="Заголовок 1 3 12" xfId="4034"/>
    <cellStyle name="Заголовок 1 3 2" xfId="599"/>
    <cellStyle name="Заголовок 1 3 2 2" xfId="8931"/>
    <cellStyle name="Заголовок 1 3 2 3" xfId="10983"/>
    <cellStyle name="Заголовок 1 3 2 4" xfId="4037"/>
    <cellStyle name="Заголовок 1 3 3" xfId="600"/>
    <cellStyle name="Заголовок 1 3 3 2" xfId="8932"/>
    <cellStyle name="Заголовок 1 3 3 3" xfId="4038"/>
    <cellStyle name="Заголовок 1 3 4" xfId="601"/>
    <cellStyle name="Заголовок 1 3 4 2" xfId="4039"/>
    <cellStyle name="Заголовок 1 3 5" xfId="602"/>
    <cellStyle name="Заголовок 1 3 5 2" xfId="4040"/>
    <cellStyle name="Заголовок 1 3 6" xfId="603"/>
    <cellStyle name="Заголовок 1 3 6 2" xfId="4041"/>
    <cellStyle name="Заголовок 1 3 7" xfId="604"/>
    <cellStyle name="Заголовок 1 3 7 2" xfId="4042"/>
    <cellStyle name="Заголовок 1 3 8" xfId="605"/>
    <cellStyle name="Заголовок 1 3 8 2" xfId="4043"/>
    <cellStyle name="Заголовок 1 3 9" xfId="606"/>
    <cellStyle name="Заголовок 1 3 9 2" xfId="4044"/>
    <cellStyle name="Заголовок 1 3_46EE.2011(v1.0)" xfId="4045"/>
    <cellStyle name="Заголовок 1 4" xfId="4046"/>
    <cellStyle name="Заголовок 1 4 2" xfId="4047"/>
    <cellStyle name="Заголовок 1 4 3" xfId="6371"/>
    <cellStyle name="Заголовок 1 4 3 2" xfId="8933"/>
    <cellStyle name="Заголовок 1 4_46EE.2011(v1.0)" xfId="4048"/>
    <cellStyle name="Заголовок 1 5" xfId="4049"/>
    <cellStyle name="Заголовок 1 5 2" xfId="4050"/>
    <cellStyle name="Заголовок 1 5 3" xfId="6372"/>
    <cellStyle name="Заголовок 1 5 3 2" xfId="8934"/>
    <cellStyle name="Заголовок 1 5_46EE.2011(v1.0)" xfId="4051"/>
    <cellStyle name="Заголовок 1 6" xfId="4052"/>
    <cellStyle name="Заголовок 1 6 2" xfId="4053"/>
    <cellStyle name="Заголовок 1 6 3" xfId="6373"/>
    <cellStyle name="Заголовок 1 6 3 2" xfId="8935"/>
    <cellStyle name="Заголовок 1 6_46EE.2011(v1.0)" xfId="4054"/>
    <cellStyle name="Заголовок 1 7" xfId="4055"/>
    <cellStyle name="Заголовок 1 7 2" xfId="4056"/>
    <cellStyle name="Заголовок 1 7 3" xfId="6374"/>
    <cellStyle name="Заголовок 1 7 3 2" xfId="8936"/>
    <cellStyle name="Заголовок 1 7_46EE.2011(v1.0)" xfId="4057"/>
    <cellStyle name="Заголовок 1 8" xfId="4058"/>
    <cellStyle name="Заголовок 1 8 2" xfId="4059"/>
    <cellStyle name="Заголовок 1 8 3" xfId="8937"/>
    <cellStyle name="Заголовок 1 8_46EE.2011(v1.0)" xfId="4060"/>
    <cellStyle name="Заголовок 1 9" xfId="4061"/>
    <cellStyle name="Заголовок 1 9 2" xfId="4062"/>
    <cellStyle name="Заголовок 1 9 3" xfId="8938"/>
    <cellStyle name="Заголовок 1 9_46EE.2011(v1.0)" xfId="4063"/>
    <cellStyle name="Заголовок 10" xfId="8939"/>
    <cellStyle name="Заголовок 2" xfId="607"/>
    <cellStyle name="Заголовок 2 10" xfId="4064"/>
    <cellStyle name="Заголовок 2 10 2" xfId="8940"/>
    <cellStyle name="Заголовок 2 10 3" xfId="8941"/>
    <cellStyle name="Заголовок 2 11" xfId="4065"/>
    <cellStyle name="Заголовок 2 11 2" xfId="8942"/>
    <cellStyle name="Заголовок 2 11 3" xfId="8943"/>
    <cellStyle name="Заголовок 2 12" xfId="8944"/>
    <cellStyle name="Заголовок 2 12 2" xfId="8945"/>
    <cellStyle name="Заголовок 2 12 3" xfId="8946"/>
    <cellStyle name="Заголовок 2 12 4" xfId="8947"/>
    <cellStyle name="Заголовок 2 13" xfId="8948"/>
    <cellStyle name="Заголовок 2 13 2" xfId="8949"/>
    <cellStyle name="Заголовок 2 13 3" xfId="8950"/>
    <cellStyle name="Заголовок 2 13 4" xfId="8951"/>
    <cellStyle name="Заголовок 2 14" xfId="8952"/>
    <cellStyle name="Заголовок 2 14 2" xfId="8953"/>
    <cellStyle name="Заголовок 2 14 3" xfId="8954"/>
    <cellStyle name="Заголовок 2 15" xfId="8955"/>
    <cellStyle name="Заголовок 2 15 2" xfId="8956"/>
    <cellStyle name="Заголовок 2 15 3" xfId="8957"/>
    <cellStyle name="Заголовок 2 16" xfId="8958"/>
    <cellStyle name="Заголовок 2 16 2" xfId="8959"/>
    <cellStyle name="Заголовок 2 16 3" xfId="8960"/>
    <cellStyle name="Заголовок 2 17" xfId="8961"/>
    <cellStyle name="Заголовок 2 18" xfId="8962"/>
    <cellStyle name="Заголовок 2 2" xfId="608"/>
    <cellStyle name="Заголовок 2 2 1" xfId="8963"/>
    <cellStyle name="Заголовок 2 2 10" xfId="609"/>
    <cellStyle name="Заголовок 2 2 10 2" xfId="4067"/>
    <cellStyle name="Заголовок 2 2 11" xfId="8964"/>
    <cellStyle name="Заголовок 2 2 12" xfId="10984"/>
    <cellStyle name="Заголовок 2 2 13" xfId="4066"/>
    <cellStyle name="Заголовок 2 2 2" xfId="610"/>
    <cellStyle name="Заголовок 2 2 2 2" xfId="4069"/>
    <cellStyle name="Заголовок 2 2 2 2 2" xfId="8965"/>
    <cellStyle name="Заголовок 2 2 2 2 3" xfId="6375"/>
    <cellStyle name="Заголовок 2 2 2 3" xfId="4068"/>
    <cellStyle name="Заголовок 2 2 3" xfId="611"/>
    <cellStyle name="Заголовок 2 2 3 2" xfId="8966"/>
    <cellStyle name="Заголовок 2 2 3 3" xfId="4070"/>
    <cellStyle name="Заголовок 2 2 4" xfId="612"/>
    <cellStyle name="Заголовок 2 2 4 2" xfId="4071"/>
    <cellStyle name="Заголовок 2 2 5" xfId="613"/>
    <cellStyle name="Заголовок 2 2 5 2" xfId="4072"/>
    <cellStyle name="Заголовок 2 2 6" xfId="614"/>
    <cellStyle name="Заголовок 2 2 6 2" xfId="4073"/>
    <cellStyle name="Заголовок 2 2 7" xfId="615"/>
    <cellStyle name="Заголовок 2 2 7 2" xfId="4074"/>
    <cellStyle name="Заголовок 2 2 8" xfId="616"/>
    <cellStyle name="Заголовок 2 2 8 2" xfId="4075"/>
    <cellStyle name="Заголовок 2 2 9" xfId="617"/>
    <cellStyle name="Заголовок 2 2 9 2" xfId="4076"/>
    <cellStyle name="Заголовок 2 2_46EE.2011(v1.0)" xfId="4077"/>
    <cellStyle name="Заголовок 2 3" xfId="618"/>
    <cellStyle name="Заголовок 2 3 10" xfId="619"/>
    <cellStyle name="Заголовок 2 3 10 2" xfId="4079"/>
    <cellStyle name="Заголовок 2 3 11" xfId="4080"/>
    <cellStyle name="Заголовок 2 3 11 2" xfId="8967"/>
    <cellStyle name="Заголовок 2 3 12" xfId="4078"/>
    <cellStyle name="Заголовок 2 3 2" xfId="620"/>
    <cellStyle name="Заголовок 2 3 2 2" xfId="8968"/>
    <cellStyle name="Заголовок 2 3 2 3" xfId="10985"/>
    <cellStyle name="Заголовок 2 3 2 4" xfId="4081"/>
    <cellStyle name="Заголовок 2 3 3" xfId="621"/>
    <cellStyle name="Заголовок 2 3 3 2" xfId="8969"/>
    <cellStyle name="Заголовок 2 3 3 3" xfId="4082"/>
    <cellStyle name="Заголовок 2 3 4" xfId="622"/>
    <cellStyle name="Заголовок 2 3 4 2" xfId="4083"/>
    <cellStyle name="Заголовок 2 3 5" xfId="623"/>
    <cellStyle name="Заголовок 2 3 5 2" xfId="4084"/>
    <cellStyle name="Заголовок 2 3 6" xfId="624"/>
    <cellStyle name="Заголовок 2 3 6 2" xfId="4085"/>
    <cellStyle name="Заголовок 2 3 7" xfId="625"/>
    <cellStyle name="Заголовок 2 3 7 2" xfId="4086"/>
    <cellStyle name="Заголовок 2 3 8" xfId="626"/>
    <cellStyle name="Заголовок 2 3 8 2" xfId="4087"/>
    <cellStyle name="Заголовок 2 3 9" xfId="627"/>
    <cellStyle name="Заголовок 2 3 9 2" xfId="4088"/>
    <cellStyle name="Заголовок 2 3_46EE.2011(v1.0)" xfId="4089"/>
    <cellStyle name="Заголовок 2 4" xfId="4090"/>
    <cellStyle name="Заголовок 2 4 2" xfId="4091"/>
    <cellStyle name="Заголовок 2 4 3" xfId="6376"/>
    <cellStyle name="Заголовок 2 4 3 2" xfId="8970"/>
    <cellStyle name="Заголовок 2 4_46EE.2011(v1.0)" xfId="4092"/>
    <cellStyle name="Заголовок 2 5" xfId="4093"/>
    <cellStyle name="Заголовок 2 5 2" xfId="4094"/>
    <cellStyle name="Заголовок 2 5 3" xfId="6377"/>
    <cellStyle name="Заголовок 2 5 3 2" xfId="8971"/>
    <cellStyle name="Заголовок 2 5_46EE.2011(v1.0)" xfId="4095"/>
    <cellStyle name="Заголовок 2 6" xfId="4096"/>
    <cellStyle name="Заголовок 2 6 2" xfId="4097"/>
    <cellStyle name="Заголовок 2 6 3" xfId="6378"/>
    <cellStyle name="Заголовок 2 6 3 2" xfId="8972"/>
    <cellStyle name="Заголовок 2 6_46EE.2011(v1.0)" xfId="4098"/>
    <cellStyle name="Заголовок 2 7" xfId="4099"/>
    <cellStyle name="Заголовок 2 7 2" xfId="4100"/>
    <cellStyle name="Заголовок 2 7 3" xfId="6379"/>
    <cellStyle name="Заголовок 2 7 3 2" xfId="8973"/>
    <cellStyle name="Заголовок 2 7_46EE.2011(v1.0)" xfId="4101"/>
    <cellStyle name="Заголовок 2 8" xfId="4102"/>
    <cellStyle name="Заголовок 2 8 2" xfId="4103"/>
    <cellStyle name="Заголовок 2 8 3" xfId="8974"/>
    <cellStyle name="Заголовок 2 8_46EE.2011(v1.0)" xfId="4104"/>
    <cellStyle name="Заголовок 2 9" xfId="4105"/>
    <cellStyle name="Заголовок 2 9 2" xfId="4106"/>
    <cellStyle name="Заголовок 2 9 3" xfId="8975"/>
    <cellStyle name="Заголовок 2 9_46EE.2011(v1.0)" xfId="4107"/>
    <cellStyle name="Заголовок 3" xfId="628"/>
    <cellStyle name="Заголовок 3 10" xfId="4108"/>
    <cellStyle name="Заголовок 3 10 2" xfId="8976"/>
    <cellStyle name="Заголовок 3 10 3" xfId="8977"/>
    <cellStyle name="Заголовок 3 11" xfId="4109"/>
    <cellStyle name="Заголовок 3 11 2" xfId="8978"/>
    <cellStyle name="Заголовок 3 11 3" xfId="8979"/>
    <cellStyle name="Заголовок 3 12" xfId="8980"/>
    <cellStyle name="Заголовок 3 12 2" xfId="8981"/>
    <cellStyle name="Заголовок 3 12 3" xfId="8982"/>
    <cellStyle name="Заголовок 3 12 4" xfId="8983"/>
    <cellStyle name="Заголовок 3 13" xfId="8984"/>
    <cellStyle name="Заголовок 3 13 2" xfId="8985"/>
    <cellStyle name="Заголовок 3 13 3" xfId="8986"/>
    <cellStyle name="Заголовок 3 13 4" xfId="8987"/>
    <cellStyle name="Заголовок 3 14" xfId="8988"/>
    <cellStyle name="Заголовок 3 14 2" xfId="8989"/>
    <cellStyle name="Заголовок 3 14 3" xfId="8990"/>
    <cellStyle name="Заголовок 3 15" xfId="8991"/>
    <cellStyle name="Заголовок 3 15 2" xfId="8992"/>
    <cellStyle name="Заголовок 3 15 3" xfId="8993"/>
    <cellStyle name="Заголовок 3 16" xfId="8994"/>
    <cellStyle name="Заголовок 3 16 2" xfId="8995"/>
    <cellStyle name="Заголовок 3 16 3" xfId="8996"/>
    <cellStyle name="Заголовок 3 17" xfId="8997"/>
    <cellStyle name="Заголовок 3 18" xfId="8998"/>
    <cellStyle name="Заголовок 3 2" xfId="629"/>
    <cellStyle name="Заголовок 3 2 1" xfId="8999"/>
    <cellStyle name="Заголовок 3 2 10" xfId="630"/>
    <cellStyle name="Заголовок 3 2 10 2" xfId="4111"/>
    <cellStyle name="Заголовок 3 2 11" xfId="9000"/>
    <cellStyle name="Заголовок 3 2 12" xfId="10986"/>
    <cellStyle name="Заголовок 3 2 13" xfId="4110"/>
    <cellStyle name="Заголовок 3 2 2" xfId="631"/>
    <cellStyle name="Заголовок 3 2 2 2" xfId="4113"/>
    <cellStyle name="Заголовок 3 2 2 2 2" xfId="9001"/>
    <cellStyle name="Заголовок 3 2 2 2 3" xfId="6380"/>
    <cellStyle name="Заголовок 3 2 2 3" xfId="4112"/>
    <cellStyle name="Заголовок 3 2 3" xfId="632"/>
    <cellStyle name="Заголовок 3 2 3 2" xfId="9002"/>
    <cellStyle name="Заголовок 3 2 3 3" xfId="4114"/>
    <cellStyle name="Заголовок 3 2 4" xfId="633"/>
    <cellStyle name="Заголовок 3 2 4 2" xfId="4115"/>
    <cellStyle name="Заголовок 3 2 5" xfId="634"/>
    <cellStyle name="Заголовок 3 2 5 2" xfId="4116"/>
    <cellStyle name="Заголовок 3 2 6" xfId="635"/>
    <cellStyle name="Заголовок 3 2 6 2" xfId="4117"/>
    <cellStyle name="Заголовок 3 2 7" xfId="636"/>
    <cellStyle name="Заголовок 3 2 7 2" xfId="4118"/>
    <cellStyle name="Заголовок 3 2 8" xfId="637"/>
    <cellStyle name="Заголовок 3 2 8 2" xfId="4119"/>
    <cellStyle name="Заголовок 3 2 9" xfId="638"/>
    <cellStyle name="Заголовок 3 2 9 2" xfId="4120"/>
    <cellStyle name="Заголовок 3 2_46EE.2011(v1.0)" xfId="4121"/>
    <cellStyle name="Заголовок 3 3" xfId="639"/>
    <cellStyle name="Заголовок 3 3 10" xfId="640"/>
    <cellStyle name="Заголовок 3 3 10 2" xfId="4123"/>
    <cellStyle name="Заголовок 3 3 11" xfId="4124"/>
    <cellStyle name="Заголовок 3 3 11 2" xfId="9003"/>
    <cellStyle name="Заголовок 3 3 12" xfId="4122"/>
    <cellStyle name="Заголовок 3 3 2" xfId="641"/>
    <cellStyle name="Заголовок 3 3 2 2" xfId="9004"/>
    <cellStyle name="Заголовок 3 3 2 3" xfId="10987"/>
    <cellStyle name="Заголовок 3 3 2 4" xfId="4125"/>
    <cellStyle name="Заголовок 3 3 3" xfId="642"/>
    <cellStyle name="Заголовок 3 3 3 2" xfId="9005"/>
    <cellStyle name="Заголовок 3 3 3 3" xfId="4126"/>
    <cellStyle name="Заголовок 3 3 4" xfId="643"/>
    <cellStyle name="Заголовок 3 3 4 2" xfId="4127"/>
    <cellStyle name="Заголовок 3 3 5" xfId="644"/>
    <cellStyle name="Заголовок 3 3 5 2" xfId="4128"/>
    <cellStyle name="Заголовок 3 3 6" xfId="645"/>
    <cellStyle name="Заголовок 3 3 6 2" xfId="4129"/>
    <cellStyle name="Заголовок 3 3 7" xfId="646"/>
    <cellStyle name="Заголовок 3 3 7 2" xfId="4130"/>
    <cellStyle name="Заголовок 3 3 8" xfId="647"/>
    <cellStyle name="Заголовок 3 3 8 2" xfId="4131"/>
    <cellStyle name="Заголовок 3 3 9" xfId="648"/>
    <cellStyle name="Заголовок 3 3 9 2" xfId="4132"/>
    <cellStyle name="Заголовок 3 3_46EE.2011(v1.0)" xfId="4133"/>
    <cellStyle name="Заголовок 3 4" xfId="4134"/>
    <cellStyle name="Заголовок 3 4 2" xfId="4135"/>
    <cellStyle name="Заголовок 3 4 3" xfId="6381"/>
    <cellStyle name="Заголовок 3 4 3 2" xfId="9006"/>
    <cellStyle name="Заголовок 3 4_46EE.2011(v1.0)" xfId="4136"/>
    <cellStyle name="Заголовок 3 5" xfId="4137"/>
    <cellStyle name="Заголовок 3 5 2" xfId="4138"/>
    <cellStyle name="Заголовок 3 5 3" xfId="6382"/>
    <cellStyle name="Заголовок 3 5 3 2" xfId="9007"/>
    <cellStyle name="Заголовок 3 5_46EE.2011(v1.0)" xfId="4139"/>
    <cellStyle name="Заголовок 3 6" xfId="4140"/>
    <cellStyle name="Заголовок 3 6 2" xfId="4141"/>
    <cellStyle name="Заголовок 3 6 3" xfId="6383"/>
    <cellStyle name="Заголовок 3 6 3 2" xfId="9008"/>
    <cellStyle name="Заголовок 3 6_46EE.2011(v1.0)" xfId="4142"/>
    <cellStyle name="Заголовок 3 7" xfId="4143"/>
    <cellStyle name="Заголовок 3 7 2" xfId="4144"/>
    <cellStyle name="Заголовок 3 7 3" xfId="6384"/>
    <cellStyle name="Заголовок 3 7 3 2" xfId="9009"/>
    <cellStyle name="Заголовок 3 7_46EE.2011(v1.0)" xfId="4145"/>
    <cellStyle name="Заголовок 3 8" xfId="4146"/>
    <cellStyle name="Заголовок 3 8 2" xfId="4147"/>
    <cellStyle name="Заголовок 3 8 3" xfId="9010"/>
    <cellStyle name="Заголовок 3 8_46EE.2011(v1.0)" xfId="4148"/>
    <cellStyle name="Заголовок 3 9" xfId="4149"/>
    <cellStyle name="Заголовок 3 9 2" xfId="4150"/>
    <cellStyle name="Заголовок 3 9 3" xfId="9011"/>
    <cellStyle name="Заголовок 3 9_46EE.2011(v1.0)" xfId="4151"/>
    <cellStyle name="Заголовок 4" xfId="649"/>
    <cellStyle name="Заголовок 4 10" xfId="4152"/>
    <cellStyle name="Заголовок 4 10 2" xfId="9012"/>
    <cellStyle name="Заголовок 4 10 3" xfId="9013"/>
    <cellStyle name="Заголовок 4 11" xfId="9014"/>
    <cellStyle name="Заголовок 4 11 2" xfId="9015"/>
    <cellStyle name="Заголовок 4 11 3" xfId="9016"/>
    <cellStyle name="Заголовок 4 11 4" xfId="9017"/>
    <cellStyle name="Заголовок 4 12" xfId="9018"/>
    <cellStyle name="Заголовок 4 12 2" xfId="9019"/>
    <cellStyle name="Заголовок 4 12 3" xfId="9020"/>
    <cellStyle name="Заголовок 4 12 4" xfId="9021"/>
    <cellStyle name="Заголовок 4 13" xfId="9022"/>
    <cellStyle name="Заголовок 4 13 2" xfId="9023"/>
    <cellStyle name="Заголовок 4 13 3" xfId="9024"/>
    <cellStyle name="Заголовок 4 14" xfId="9025"/>
    <cellStyle name="Заголовок 4 14 2" xfId="9026"/>
    <cellStyle name="Заголовок 4 14 3" xfId="9027"/>
    <cellStyle name="Заголовок 4 15" xfId="9028"/>
    <cellStyle name="Заголовок 4 15 2" xfId="9029"/>
    <cellStyle name="Заголовок 4 15 3" xfId="9030"/>
    <cellStyle name="Заголовок 4 16" xfId="9031"/>
    <cellStyle name="Заголовок 4 16 2" xfId="9032"/>
    <cellStyle name="Заголовок 4 16 3" xfId="9033"/>
    <cellStyle name="Заголовок 4 17" xfId="9034"/>
    <cellStyle name="Заголовок 4 18" xfId="9035"/>
    <cellStyle name="Заголовок 4 2" xfId="650"/>
    <cellStyle name="Заголовок 4 2 1" xfId="9036"/>
    <cellStyle name="Заголовок 4 2 10" xfId="651"/>
    <cellStyle name="Заголовок 4 2 10 2" xfId="4154"/>
    <cellStyle name="Заголовок 4 2 11" xfId="9037"/>
    <cellStyle name="Заголовок 4 2 12" xfId="10988"/>
    <cellStyle name="Заголовок 4 2 13" xfId="4153"/>
    <cellStyle name="Заголовок 4 2 2" xfId="652"/>
    <cellStyle name="Заголовок 4 2 2 2" xfId="4156"/>
    <cellStyle name="Заголовок 4 2 2 2 2" xfId="9038"/>
    <cellStyle name="Заголовок 4 2 2 2 3" xfId="6385"/>
    <cellStyle name="Заголовок 4 2 2 3" xfId="4155"/>
    <cellStyle name="Заголовок 4 2 3" xfId="653"/>
    <cellStyle name="Заголовок 4 2 3 2" xfId="9039"/>
    <cellStyle name="Заголовок 4 2 3 3" xfId="4157"/>
    <cellStyle name="Заголовок 4 2 4" xfId="654"/>
    <cellStyle name="Заголовок 4 2 4 2" xfId="4158"/>
    <cellStyle name="Заголовок 4 2 5" xfId="655"/>
    <cellStyle name="Заголовок 4 2 5 2" xfId="4159"/>
    <cellStyle name="Заголовок 4 2 6" xfId="656"/>
    <cellStyle name="Заголовок 4 2 6 2" xfId="4160"/>
    <cellStyle name="Заголовок 4 2 7" xfId="657"/>
    <cellStyle name="Заголовок 4 2 7 2" xfId="4161"/>
    <cellStyle name="Заголовок 4 2 8" xfId="658"/>
    <cellStyle name="Заголовок 4 2 8 2" xfId="4162"/>
    <cellStyle name="Заголовок 4 2 9" xfId="659"/>
    <cellStyle name="Заголовок 4 2 9 2" xfId="4163"/>
    <cellStyle name="Заголовок 4 2_МФ тепловой баланс 2015 дубль 3" xfId="4164"/>
    <cellStyle name="Заголовок 4 3" xfId="660"/>
    <cellStyle name="Заголовок 4 3 10" xfId="661"/>
    <cellStyle name="Заголовок 4 3 10 2" xfId="4166"/>
    <cellStyle name="Заголовок 4 3 11" xfId="4167"/>
    <cellStyle name="Заголовок 4 3 11 2" xfId="9040"/>
    <cellStyle name="Заголовок 4 3 12" xfId="4165"/>
    <cellStyle name="Заголовок 4 3 2" xfId="662"/>
    <cellStyle name="Заголовок 4 3 2 2" xfId="9041"/>
    <cellStyle name="Заголовок 4 3 2 3" xfId="10989"/>
    <cellStyle name="Заголовок 4 3 2 4" xfId="4168"/>
    <cellStyle name="Заголовок 4 3 3" xfId="663"/>
    <cellStyle name="Заголовок 4 3 3 2" xfId="9042"/>
    <cellStyle name="Заголовок 4 3 3 3" xfId="4169"/>
    <cellStyle name="Заголовок 4 3 4" xfId="664"/>
    <cellStyle name="Заголовок 4 3 4 2" xfId="4170"/>
    <cellStyle name="Заголовок 4 3 5" xfId="665"/>
    <cellStyle name="Заголовок 4 3 5 2" xfId="4171"/>
    <cellStyle name="Заголовок 4 3 6" xfId="666"/>
    <cellStyle name="Заголовок 4 3 6 2" xfId="4172"/>
    <cellStyle name="Заголовок 4 3 7" xfId="667"/>
    <cellStyle name="Заголовок 4 3 7 2" xfId="4173"/>
    <cellStyle name="Заголовок 4 3 8" xfId="668"/>
    <cellStyle name="Заголовок 4 3 8 2" xfId="4174"/>
    <cellStyle name="Заголовок 4 3 9" xfId="669"/>
    <cellStyle name="Заголовок 4 3 9 2" xfId="4175"/>
    <cellStyle name="Заголовок 4 3_МФ тепловой баланс 2015 дубль 3" xfId="4176"/>
    <cellStyle name="Заголовок 4 4" xfId="4177"/>
    <cellStyle name="Заголовок 4 4 2" xfId="4178"/>
    <cellStyle name="Заголовок 4 4 3" xfId="6386"/>
    <cellStyle name="Заголовок 4 4 3 2" xfId="9043"/>
    <cellStyle name="Заголовок 4 4_МФ тепловой баланс 2015 дубль 3" xfId="4179"/>
    <cellStyle name="Заголовок 4 5" xfId="4180"/>
    <cellStyle name="Заголовок 4 5 2" xfId="4181"/>
    <cellStyle name="Заголовок 4 5 3" xfId="6387"/>
    <cellStyle name="Заголовок 4 5 3 2" xfId="9044"/>
    <cellStyle name="Заголовок 4 5_МФ тепловой баланс 2015 дубль 3" xfId="4182"/>
    <cellStyle name="Заголовок 4 6" xfId="4183"/>
    <cellStyle name="Заголовок 4 6 2" xfId="4184"/>
    <cellStyle name="Заголовок 4 6 3" xfId="6388"/>
    <cellStyle name="Заголовок 4 6 3 2" xfId="9045"/>
    <cellStyle name="Заголовок 4 6_МФ тепловой баланс 2015 дубль 3" xfId="4185"/>
    <cellStyle name="Заголовок 4 7" xfId="4186"/>
    <cellStyle name="Заголовок 4 7 2" xfId="4187"/>
    <cellStyle name="Заголовок 4 7 3" xfId="6389"/>
    <cellStyle name="Заголовок 4 7 3 2" xfId="9046"/>
    <cellStyle name="Заголовок 4 7_МФ тепловой баланс 2015 дубль 3" xfId="4188"/>
    <cellStyle name="Заголовок 4 8" xfId="4189"/>
    <cellStyle name="Заголовок 4 8 2" xfId="4190"/>
    <cellStyle name="Заголовок 4 8 3" xfId="9047"/>
    <cellStyle name="Заголовок 4 9" xfId="4191"/>
    <cellStyle name="Заголовок 4 9 2" xfId="4192"/>
    <cellStyle name="Заголовок 4 9 3" xfId="9048"/>
    <cellStyle name="Заголовок 5" xfId="4193"/>
    <cellStyle name="Заголовок 5 2" xfId="9049"/>
    <cellStyle name="Заголовок 6" xfId="4194"/>
    <cellStyle name="Заголовок 7" xfId="6390"/>
    <cellStyle name="Заголовок 7 2" xfId="9050"/>
    <cellStyle name="Заголовок 8" xfId="6391"/>
    <cellStyle name="Заголовок 9" xfId="9051"/>
    <cellStyle name="ЗАГОЛОВОК1" xfId="4195"/>
    <cellStyle name="ЗАГОЛОВОК2" xfId="4196"/>
    <cellStyle name="ЗаголовокСтолбца" xfId="4197"/>
    <cellStyle name="Защитный" xfId="4198"/>
    <cellStyle name="Значение" xfId="4199"/>
    <cellStyle name="Зоголовок" xfId="4200"/>
    <cellStyle name="Итог" xfId="670"/>
    <cellStyle name="Итог 10" xfId="4201"/>
    <cellStyle name="Итог 10 2" xfId="9052"/>
    <cellStyle name="Итог 10 3" xfId="9053"/>
    <cellStyle name="Итог 11" xfId="9054"/>
    <cellStyle name="Итог 11 2" xfId="9055"/>
    <cellStyle name="Итог 11 3" xfId="9056"/>
    <cellStyle name="Итог 11 4" xfId="9057"/>
    <cellStyle name="Итог 12" xfId="9058"/>
    <cellStyle name="Итог 12 2" xfId="9059"/>
    <cellStyle name="Итог 12 3" xfId="9060"/>
    <cellStyle name="Итог 12 4" xfId="9061"/>
    <cellStyle name="Итог 13" xfId="9062"/>
    <cellStyle name="Итог 13 2" xfId="9063"/>
    <cellStyle name="Итог 13 3" xfId="9064"/>
    <cellStyle name="Итог 14" xfId="9065"/>
    <cellStyle name="Итог 14 2" xfId="9066"/>
    <cellStyle name="Итог 14 3" xfId="9067"/>
    <cellStyle name="Итог 15" xfId="9068"/>
    <cellStyle name="Итог 15 2" xfId="9069"/>
    <cellStyle name="Итог 15 3" xfId="9070"/>
    <cellStyle name="Итог 16" xfId="9071"/>
    <cellStyle name="Итог 16 2" xfId="9072"/>
    <cellStyle name="Итог 16 3" xfId="9073"/>
    <cellStyle name="Итог 17" xfId="9074"/>
    <cellStyle name="Итог 18" xfId="9075"/>
    <cellStyle name="Итог 2" xfId="671"/>
    <cellStyle name="Итог 2 1" xfId="9076"/>
    <cellStyle name="Итог 2 10" xfId="672"/>
    <cellStyle name="Итог 2 10 2" xfId="4203"/>
    <cellStyle name="Итог 2 11" xfId="9077"/>
    <cellStyle name="Итог 2 12" xfId="10990"/>
    <cellStyle name="Итог 2 13" xfId="4202"/>
    <cellStyle name="Итог 2 2" xfId="673"/>
    <cellStyle name="Итог 2 2 2" xfId="4205"/>
    <cellStyle name="Итог 2 2 2 2" xfId="9078"/>
    <cellStyle name="Итог 2 2 2 3" xfId="6392"/>
    <cellStyle name="Итог 2 2 3" xfId="4204"/>
    <cellStyle name="Итог 2 3" xfId="674"/>
    <cellStyle name="Итог 2 3 2" xfId="9079"/>
    <cellStyle name="Итог 2 3 3" xfId="4206"/>
    <cellStyle name="Итог 2 4" xfId="675"/>
    <cellStyle name="Итог 2 4 2" xfId="4207"/>
    <cellStyle name="Итог 2 5" xfId="676"/>
    <cellStyle name="Итог 2 5 2" xfId="4208"/>
    <cellStyle name="Итог 2 6" xfId="677"/>
    <cellStyle name="Итог 2 6 2" xfId="4209"/>
    <cellStyle name="Итог 2 7" xfId="678"/>
    <cellStyle name="Итог 2 7 2" xfId="4210"/>
    <cellStyle name="Итог 2 8" xfId="679"/>
    <cellStyle name="Итог 2 8 2" xfId="9080"/>
    <cellStyle name="Итог 2 8 3" xfId="4211"/>
    <cellStyle name="Итог 2 9" xfId="680"/>
    <cellStyle name="Итог 2 9 2" xfId="9081"/>
    <cellStyle name="Итог 2 9 3" xfId="4212"/>
    <cellStyle name="Итог 2_46EE.2011(v1.0)" xfId="4213"/>
    <cellStyle name="Итог 3" xfId="681"/>
    <cellStyle name="Итог 3 10" xfId="682"/>
    <cellStyle name="Итог 3 10 2" xfId="9082"/>
    <cellStyle name="Итог 3 10 3" xfId="4215"/>
    <cellStyle name="Итог 3 11" xfId="4216"/>
    <cellStyle name="Итог 3 11 2" xfId="9084"/>
    <cellStyle name="Итог 3 11 3" xfId="9083"/>
    <cellStyle name="Итог 3 12" xfId="9085"/>
    <cellStyle name="Итог 3 13" xfId="4214"/>
    <cellStyle name="Итог 3 2" xfId="683"/>
    <cellStyle name="Итог 3 2 2" xfId="9086"/>
    <cellStyle name="Итог 3 2 3" xfId="9087"/>
    <cellStyle name="Итог 3 2 4" xfId="4217"/>
    <cellStyle name="Итог 3 3" xfId="684"/>
    <cellStyle name="Итог 3 3 2" xfId="9088"/>
    <cellStyle name="Итог 3 3 2 2" xfId="9089"/>
    <cellStyle name="Итог 3 3 3" xfId="9090"/>
    <cellStyle name="Итог 3 3 4" xfId="4218"/>
    <cellStyle name="Итог 3 4" xfId="685"/>
    <cellStyle name="Итог 3 4 2" xfId="9091"/>
    <cellStyle name="Итог 3 4 3" xfId="4219"/>
    <cellStyle name="Итог 3 5" xfId="686"/>
    <cellStyle name="Итог 3 5 2" xfId="9092"/>
    <cellStyle name="Итог 3 5 3" xfId="4220"/>
    <cellStyle name="Итог 3 6" xfId="687"/>
    <cellStyle name="Итог 3 6 2" xfId="9093"/>
    <cellStyle name="Итог 3 6 3" xfId="4221"/>
    <cellStyle name="Итог 3 7" xfId="688"/>
    <cellStyle name="Итог 3 7 2" xfId="9094"/>
    <cellStyle name="Итог 3 7 3" xfId="4222"/>
    <cellStyle name="Итог 3 8" xfId="689"/>
    <cellStyle name="Итог 3 8 2" xfId="9095"/>
    <cellStyle name="Итог 3 8 3" xfId="4223"/>
    <cellStyle name="Итог 3 9" xfId="690"/>
    <cellStyle name="Итог 3 9 2" xfId="9096"/>
    <cellStyle name="Итог 3 9 3" xfId="4224"/>
    <cellStyle name="Итог 3_46EE.2011(v1.0)" xfId="4225"/>
    <cellStyle name="Итог 4" xfId="4226"/>
    <cellStyle name="Итог 4 2" xfId="4227"/>
    <cellStyle name="Итог 4 2 2" xfId="9097"/>
    <cellStyle name="Итог 4 3" xfId="6393"/>
    <cellStyle name="Итог 4 3 2" xfId="9098"/>
    <cellStyle name="Итог 4 4" xfId="9099"/>
    <cellStyle name="Итог 4_46EE.2011(v1.0)" xfId="4228"/>
    <cellStyle name="Итог 5" xfId="4229"/>
    <cellStyle name="Итог 5 2" xfId="4230"/>
    <cellStyle name="Итог 5 2 2" xfId="9100"/>
    <cellStyle name="Итог 5 3" xfId="6394"/>
    <cellStyle name="Итог 5 3 2" xfId="9101"/>
    <cellStyle name="Итог 5 4" xfId="9102"/>
    <cellStyle name="Итог 5_46EE.2011(v1.0)" xfId="4231"/>
    <cellStyle name="Итог 6" xfId="4232"/>
    <cellStyle name="Итог 6 2" xfId="4233"/>
    <cellStyle name="Итог 6 2 2" xfId="9103"/>
    <cellStyle name="Итог 6 3" xfId="6395"/>
    <cellStyle name="Итог 6 3 2" xfId="9104"/>
    <cellStyle name="Итог 6 4" xfId="9105"/>
    <cellStyle name="Итог 6_46EE.2011(v1.0)" xfId="4234"/>
    <cellStyle name="Итог 7" xfId="4235"/>
    <cellStyle name="Итог 7 2" xfId="4236"/>
    <cellStyle name="Итог 7 2 2" xfId="9106"/>
    <cellStyle name="Итог 7 3" xfId="6396"/>
    <cellStyle name="Итог 7 3 2" xfId="9107"/>
    <cellStyle name="Итог 7 4" xfId="9108"/>
    <cellStyle name="Итог 7_46EE.2011(v1.0)" xfId="4237"/>
    <cellStyle name="Итог 8" xfId="4238"/>
    <cellStyle name="Итог 8 2" xfId="4239"/>
    <cellStyle name="Итог 8 2 2" xfId="9109"/>
    <cellStyle name="Итог 8 3" xfId="9110"/>
    <cellStyle name="Итог 8 3 2" xfId="9111"/>
    <cellStyle name="Итог 8 4" xfId="9112"/>
    <cellStyle name="Итог 8_46EE.2011(v1.0)" xfId="4240"/>
    <cellStyle name="Итог 9" xfId="4241"/>
    <cellStyle name="Итог 9 2" xfId="4242"/>
    <cellStyle name="Итог 9 2 2" xfId="9113"/>
    <cellStyle name="Итог 9 3" xfId="9114"/>
    <cellStyle name="Итог 9 3 2" xfId="9115"/>
    <cellStyle name="Итог 9 4" xfId="9116"/>
    <cellStyle name="Итог 9_46EE.2011(v1.0)" xfId="4243"/>
    <cellStyle name="Итого" xfId="4244"/>
    <cellStyle name="Итого 2" xfId="9117"/>
    <cellStyle name="ИТОГОВЫЙ" xfId="4245"/>
    <cellStyle name="ИТОГОВЫЙ 10" xfId="9118"/>
    <cellStyle name="ИТОГОВЫЙ 2" xfId="4246"/>
    <cellStyle name="ИТОГОВЫЙ 2 2" xfId="9119"/>
    <cellStyle name="ИТОГОВЫЙ 3" xfId="4247"/>
    <cellStyle name="ИТОГОВЫЙ 3 2" xfId="9120"/>
    <cellStyle name="ИТОГОВЫЙ 4" xfId="4248"/>
    <cellStyle name="ИТОГОВЫЙ 4 2" xfId="9121"/>
    <cellStyle name="ИТОГОВЫЙ 5" xfId="4249"/>
    <cellStyle name="ИТОГОВЫЙ 5 2" xfId="9122"/>
    <cellStyle name="ИТОГОВЫЙ 6" xfId="4250"/>
    <cellStyle name="ИТОГОВЫЙ 6 2" xfId="9123"/>
    <cellStyle name="ИТОГОВЫЙ 7" xfId="4251"/>
    <cellStyle name="ИТОГОВЫЙ 7 2" xfId="9124"/>
    <cellStyle name="ИТОГОВЫЙ 8" xfId="4252"/>
    <cellStyle name="ИТОГОВЫЙ 8 2" xfId="9125"/>
    <cellStyle name="ИТОГОВЫЙ 9" xfId="4253"/>
    <cellStyle name="ИТОГОВЫЙ 9 2" xfId="9126"/>
    <cellStyle name="ИТОГОВЫЙ_1" xfId="4254"/>
    <cellStyle name="Контрольная ячейка" xfId="691"/>
    <cellStyle name="Контрольная ячейка 10" xfId="4255"/>
    <cellStyle name="Контрольная ячейка 10 2" xfId="9127"/>
    <cellStyle name="Контрольная ячейка 10 2 2" xfId="9128"/>
    <cellStyle name="Контрольная ячейка 10 3" xfId="9129"/>
    <cellStyle name="Контрольная ячейка 10 3 2" xfId="9130"/>
    <cellStyle name="Контрольная ячейка 10 4" xfId="9131"/>
    <cellStyle name="Контрольная ячейка 11" xfId="9132"/>
    <cellStyle name="Контрольная ячейка 11 2" xfId="9133"/>
    <cellStyle name="Контрольная ячейка 11 2 2" xfId="9134"/>
    <cellStyle name="Контрольная ячейка 11 3" xfId="9135"/>
    <cellStyle name="Контрольная ячейка 11 3 2" xfId="9136"/>
    <cellStyle name="Контрольная ячейка 11 4" xfId="9137"/>
    <cellStyle name="Контрольная ячейка 12" xfId="9138"/>
    <cellStyle name="Контрольная ячейка 12 2" xfId="9139"/>
    <cellStyle name="Контрольная ячейка 12 2 2" xfId="9140"/>
    <cellStyle name="Контрольная ячейка 12 3" xfId="9141"/>
    <cellStyle name="Контрольная ячейка 12 3 2" xfId="9142"/>
    <cellStyle name="Контрольная ячейка 12 4" xfId="9143"/>
    <cellStyle name="Контрольная ячейка 13" xfId="9144"/>
    <cellStyle name="Контрольная ячейка 13 2" xfId="9145"/>
    <cellStyle name="Контрольная ячейка 13 2 2" xfId="9146"/>
    <cellStyle name="Контрольная ячейка 13 3" xfId="9147"/>
    <cellStyle name="Контрольная ячейка 13 3 2" xfId="9148"/>
    <cellStyle name="Контрольная ячейка 13 4" xfId="9149"/>
    <cellStyle name="Контрольная ячейка 14" xfId="9150"/>
    <cellStyle name="Контрольная ячейка 14 2" xfId="9151"/>
    <cellStyle name="Контрольная ячейка 14 2 2" xfId="9152"/>
    <cellStyle name="Контрольная ячейка 14 3" xfId="9153"/>
    <cellStyle name="Контрольная ячейка 14 3 2" xfId="9154"/>
    <cellStyle name="Контрольная ячейка 14 4" xfId="9155"/>
    <cellStyle name="Контрольная ячейка 15" xfId="9156"/>
    <cellStyle name="Контрольная ячейка 15 2" xfId="9157"/>
    <cellStyle name="Контрольная ячейка 15 2 2" xfId="9158"/>
    <cellStyle name="Контрольная ячейка 15 3" xfId="9159"/>
    <cellStyle name="Контрольная ячейка 15 3 2" xfId="9160"/>
    <cellStyle name="Контрольная ячейка 15 4" xfId="9161"/>
    <cellStyle name="Контрольная ячейка 16" xfId="9162"/>
    <cellStyle name="Контрольная ячейка 16 2" xfId="9163"/>
    <cellStyle name="Контрольная ячейка 16 2 2" xfId="9164"/>
    <cellStyle name="Контрольная ячейка 16 3" xfId="9165"/>
    <cellStyle name="Контрольная ячейка 16 3 2" xfId="9166"/>
    <cellStyle name="Контрольная ячейка 16 4" xfId="9167"/>
    <cellStyle name="Контрольная ячейка 17" xfId="9168"/>
    <cellStyle name="Контрольная ячейка 17 2" xfId="9169"/>
    <cellStyle name="Контрольная ячейка 18" xfId="9170"/>
    <cellStyle name="Контрольная ячейка 18 2" xfId="9171"/>
    <cellStyle name="Контрольная ячейка 2" xfId="692"/>
    <cellStyle name="Контрольная ячейка 2 1" xfId="9172"/>
    <cellStyle name="Контрольная ячейка 2 1 2" xfId="9173"/>
    <cellStyle name="Контрольная ячейка 2 10" xfId="693"/>
    <cellStyle name="Контрольная ячейка 2 10 2" xfId="9174"/>
    <cellStyle name="Контрольная ячейка 2 10 3" xfId="4257"/>
    <cellStyle name="Контрольная ячейка 2 11" xfId="9175"/>
    <cellStyle name="Контрольная ячейка 2 12" xfId="9176"/>
    <cellStyle name="Контрольная ячейка 2 13" xfId="4256"/>
    <cellStyle name="Контрольная ячейка 2 2" xfId="694"/>
    <cellStyle name="Контрольная ячейка 2 2 2" xfId="4259"/>
    <cellStyle name="Контрольная ячейка 2 2 2 2" xfId="9177"/>
    <cellStyle name="Контрольная ячейка 2 2 2 2 2" xfId="9178"/>
    <cellStyle name="Контрольная ячейка 2 2 2 3" xfId="9179"/>
    <cellStyle name="Контрольная ячейка 2 2 2 4" xfId="6397"/>
    <cellStyle name="Контрольная ячейка 2 2 3" xfId="9180"/>
    <cellStyle name="Контрольная ячейка 2 2 4" xfId="4258"/>
    <cellStyle name="Контрольная ячейка 2 3" xfId="695"/>
    <cellStyle name="Контрольная ячейка 2 3 2" xfId="9181"/>
    <cellStyle name="Контрольная ячейка 2 3 3" xfId="9182"/>
    <cellStyle name="Контрольная ячейка 2 3 4" xfId="4260"/>
    <cellStyle name="Контрольная ячейка 2 4" xfId="696"/>
    <cellStyle name="Контрольная ячейка 2 4 2" xfId="9183"/>
    <cellStyle name="Контрольная ячейка 2 4 3" xfId="9184"/>
    <cellStyle name="Контрольная ячейка 2 4 4" xfId="4261"/>
    <cellStyle name="Контрольная ячейка 2 5" xfId="697"/>
    <cellStyle name="Контрольная ячейка 2 5 2" xfId="9185"/>
    <cellStyle name="Контрольная ячейка 2 5 3" xfId="4262"/>
    <cellStyle name="Контрольная ячейка 2 6" xfId="698"/>
    <cellStyle name="Контрольная ячейка 2 6 2" xfId="9186"/>
    <cellStyle name="Контрольная ячейка 2 6 3" xfId="4263"/>
    <cellStyle name="Контрольная ячейка 2 7" xfId="699"/>
    <cellStyle name="Контрольная ячейка 2 7 2" xfId="9187"/>
    <cellStyle name="Контрольная ячейка 2 7 3" xfId="4264"/>
    <cellStyle name="Контрольная ячейка 2 8" xfId="700"/>
    <cellStyle name="Контрольная ячейка 2 8 2" xfId="9188"/>
    <cellStyle name="Контрольная ячейка 2 8 3" xfId="4265"/>
    <cellStyle name="Контрольная ячейка 2 9" xfId="701"/>
    <cellStyle name="Контрольная ячейка 2 9 2" xfId="9189"/>
    <cellStyle name="Контрольная ячейка 2 9 3" xfId="4266"/>
    <cellStyle name="Контрольная ячейка 2_46EE.2011(v1.0)" xfId="4267"/>
    <cellStyle name="Контрольная ячейка 3" xfId="702"/>
    <cellStyle name="Контрольная ячейка 3 10" xfId="703"/>
    <cellStyle name="Контрольная ячейка 3 10 2" xfId="9190"/>
    <cellStyle name="Контрольная ячейка 3 10 3" xfId="4269"/>
    <cellStyle name="Контрольная ячейка 3 11" xfId="4270"/>
    <cellStyle name="Контрольная ячейка 3 11 2" xfId="9192"/>
    <cellStyle name="Контрольная ячейка 3 11 3" xfId="9191"/>
    <cellStyle name="Контрольная ячейка 3 12" xfId="9193"/>
    <cellStyle name="Контрольная ячейка 3 13" xfId="4268"/>
    <cellStyle name="Контрольная ячейка 3 2" xfId="704"/>
    <cellStyle name="Контрольная ячейка 3 2 2" xfId="9194"/>
    <cellStyle name="Контрольная ячейка 3 2 3" xfId="9195"/>
    <cellStyle name="Контрольная ячейка 3 2 4" xfId="4271"/>
    <cellStyle name="Контрольная ячейка 3 3" xfId="705"/>
    <cellStyle name="Контрольная ячейка 3 3 2" xfId="9196"/>
    <cellStyle name="Контрольная ячейка 3 3 2 2" xfId="9197"/>
    <cellStyle name="Контрольная ячейка 3 3 3" xfId="9198"/>
    <cellStyle name="Контрольная ячейка 3 3 4" xfId="4272"/>
    <cellStyle name="Контрольная ячейка 3 4" xfId="706"/>
    <cellStyle name="Контрольная ячейка 3 4 2" xfId="9199"/>
    <cellStyle name="Контрольная ячейка 3 4 3" xfId="4273"/>
    <cellStyle name="Контрольная ячейка 3 5" xfId="707"/>
    <cellStyle name="Контрольная ячейка 3 5 2" xfId="9200"/>
    <cellStyle name="Контрольная ячейка 3 5 3" xfId="4274"/>
    <cellStyle name="Контрольная ячейка 3 6" xfId="708"/>
    <cellStyle name="Контрольная ячейка 3 6 2" xfId="9201"/>
    <cellStyle name="Контрольная ячейка 3 6 3" xfId="4275"/>
    <cellStyle name="Контрольная ячейка 3 7" xfId="709"/>
    <cellStyle name="Контрольная ячейка 3 7 2" xfId="9202"/>
    <cellStyle name="Контрольная ячейка 3 7 3" xfId="4276"/>
    <cellStyle name="Контрольная ячейка 3 8" xfId="710"/>
    <cellStyle name="Контрольная ячейка 3 8 2" xfId="9203"/>
    <cellStyle name="Контрольная ячейка 3 8 3" xfId="4277"/>
    <cellStyle name="Контрольная ячейка 3 9" xfId="711"/>
    <cellStyle name="Контрольная ячейка 3 9 2" xfId="9204"/>
    <cellStyle name="Контрольная ячейка 3 9 3" xfId="4278"/>
    <cellStyle name="Контрольная ячейка 3_46EE.2011(v1.0)" xfId="4279"/>
    <cellStyle name="Контрольная ячейка 4" xfId="4280"/>
    <cellStyle name="Контрольная ячейка 4 2" xfId="4281"/>
    <cellStyle name="Контрольная ячейка 4 2 2" xfId="9205"/>
    <cellStyle name="Контрольная ячейка 4 3" xfId="6398"/>
    <cellStyle name="Контрольная ячейка 4 3 2" xfId="9206"/>
    <cellStyle name="Контрольная ячейка 4 3 3" xfId="9207"/>
    <cellStyle name="Контрольная ячейка 4 4" xfId="9208"/>
    <cellStyle name="Контрольная ячейка 4_46EE.2011(v1.0)" xfId="4282"/>
    <cellStyle name="Контрольная ячейка 5" xfId="4283"/>
    <cellStyle name="Контрольная ячейка 5 2" xfId="4284"/>
    <cellStyle name="Контрольная ячейка 5 2 2" xfId="9209"/>
    <cellStyle name="Контрольная ячейка 5 3" xfId="6399"/>
    <cellStyle name="Контрольная ячейка 5 3 2" xfId="9210"/>
    <cellStyle name="Контрольная ячейка 5 3 3" xfId="9211"/>
    <cellStyle name="Контрольная ячейка 5 4" xfId="9212"/>
    <cellStyle name="Контрольная ячейка 5_46EE.2011(v1.0)" xfId="4285"/>
    <cellStyle name="Контрольная ячейка 6" xfId="4286"/>
    <cellStyle name="Контрольная ячейка 6 2" xfId="4287"/>
    <cellStyle name="Контрольная ячейка 6 2 2" xfId="9213"/>
    <cellStyle name="Контрольная ячейка 6 3" xfId="6400"/>
    <cellStyle name="Контрольная ячейка 6 3 2" xfId="9214"/>
    <cellStyle name="Контрольная ячейка 6 3 3" xfId="9215"/>
    <cellStyle name="Контрольная ячейка 6 4" xfId="9216"/>
    <cellStyle name="Контрольная ячейка 6_46EE.2011(v1.0)" xfId="4288"/>
    <cellStyle name="Контрольная ячейка 7" xfId="4289"/>
    <cellStyle name="Контрольная ячейка 7 2" xfId="4290"/>
    <cellStyle name="Контрольная ячейка 7 2 2" xfId="9217"/>
    <cellStyle name="Контрольная ячейка 7 3" xfId="6401"/>
    <cellStyle name="Контрольная ячейка 7 3 2" xfId="9218"/>
    <cellStyle name="Контрольная ячейка 7 3 3" xfId="9219"/>
    <cellStyle name="Контрольная ячейка 7 4" xfId="9220"/>
    <cellStyle name="Контрольная ячейка 7_46EE.2011(v1.0)" xfId="4291"/>
    <cellStyle name="Контрольная ячейка 8" xfId="4292"/>
    <cellStyle name="Контрольная ячейка 8 2" xfId="4293"/>
    <cellStyle name="Контрольная ячейка 8 2 2" xfId="9221"/>
    <cellStyle name="Контрольная ячейка 8 3" xfId="9222"/>
    <cellStyle name="Контрольная ячейка 8 3 2" xfId="9223"/>
    <cellStyle name="Контрольная ячейка 8 4" xfId="9224"/>
    <cellStyle name="Контрольная ячейка 8_46EE.2011(v1.0)" xfId="4294"/>
    <cellStyle name="Контрольная ячейка 9" xfId="4295"/>
    <cellStyle name="Контрольная ячейка 9 2" xfId="4296"/>
    <cellStyle name="Контрольная ячейка 9 2 2" xfId="9225"/>
    <cellStyle name="Контрольная ячейка 9 3" xfId="9226"/>
    <cellStyle name="Контрольная ячейка 9 3 2" xfId="9227"/>
    <cellStyle name="Контрольная ячейка 9 4" xfId="9228"/>
    <cellStyle name="Контрольная ячейка 9_46EE.2011(v1.0)" xfId="4297"/>
    <cellStyle name="Миша (бланки отчетности)" xfId="4298"/>
    <cellStyle name="Миша (бланки отчетности) 2" xfId="9229"/>
    <cellStyle name="Мои наименования показателей" xfId="4299"/>
    <cellStyle name="Мои наименования показателей 10" xfId="6402"/>
    <cellStyle name="Мои наименования показателей 10 2" xfId="9233"/>
    <cellStyle name="Мои наименования показателей 11" xfId="6403"/>
    <cellStyle name="Мои наименования показателей 11 2" xfId="9234"/>
    <cellStyle name="Мои наименования показателей 12" xfId="9235"/>
    <cellStyle name="Мои наименования показателей 2" xfId="4300"/>
    <cellStyle name="Мои наименования показателей 2 10" xfId="9236"/>
    <cellStyle name="Мои наименования показателей 2 2" xfId="4301"/>
    <cellStyle name="Мои наименования показателей 2 2 2" xfId="9237"/>
    <cellStyle name="Мои наименования показателей 2 3" xfId="4302"/>
    <cellStyle name="Мои наименования показателей 2 3 2" xfId="9238"/>
    <cellStyle name="Мои наименования показателей 2 4" xfId="4303"/>
    <cellStyle name="Мои наименования показателей 2 4 2" xfId="9239"/>
    <cellStyle name="Мои наименования показателей 2 5" xfId="4304"/>
    <cellStyle name="Мои наименования показателей 2 5 2" xfId="9240"/>
    <cellStyle name="Мои наименования показателей 2 6" xfId="4305"/>
    <cellStyle name="Мои наименования показателей 2 6 2" xfId="9241"/>
    <cellStyle name="Мои наименования показателей 2 7" xfId="4306"/>
    <cellStyle name="Мои наименования показателей 2 7 2" xfId="9242"/>
    <cellStyle name="Мои наименования показателей 2 8" xfId="4307"/>
    <cellStyle name="Мои наименования показателей 2 8 2" xfId="9243"/>
    <cellStyle name="Мои наименования показателей 2 9" xfId="4308"/>
    <cellStyle name="Мои наименования показателей 2 9 2" xfId="9244"/>
    <cellStyle name="Мои наименования показателей 2_1" xfId="4309"/>
    <cellStyle name="Мои наименования показателей 3" xfId="4310"/>
    <cellStyle name="Мои наименования показателей 3 10" xfId="9245"/>
    <cellStyle name="Мои наименования показателей 3 2" xfId="4311"/>
    <cellStyle name="Мои наименования показателей 3 2 2" xfId="9246"/>
    <cellStyle name="Мои наименования показателей 3 3" xfId="4312"/>
    <cellStyle name="Мои наименования показателей 3 3 2" xfId="9247"/>
    <cellStyle name="Мои наименования показателей 3 4" xfId="4313"/>
    <cellStyle name="Мои наименования показателей 3 4 2" xfId="9248"/>
    <cellStyle name="Мои наименования показателей 3 5" xfId="4314"/>
    <cellStyle name="Мои наименования показателей 3 5 2" xfId="9249"/>
    <cellStyle name="Мои наименования показателей 3 6" xfId="4315"/>
    <cellStyle name="Мои наименования показателей 3 6 2" xfId="9250"/>
    <cellStyle name="Мои наименования показателей 3 7" xfId="4316"/>
    <cellStyle name="Мои наименования показателей 3 7 2" xfId="9251"/>
    <cellStyle name="Мои наименования показателей 3 8" xfId="4317"/>
    <cellStyle name="Мои наименования показателей 3 8 2" xfId="9252"/>
    <cellStyle name="Мои наименования показателей 3 9" xfId="4318"/>
    <cellStyle name="Мои наименования показателей 3 9 2" xfId="9253"/>
    <cellStyle name="Мои наименования показателей 3_1" xfId="4319"/>
    <cellStyle name="Мои наименования показателей 4" xfId="4320"/>
    <cellStyle name="Мои наименования показателей 4 10" xfId="9254"/>
    <cellStyle name="Мои наименования показателей 4 2" xfId="4321"/>
    <cellStyle name="Мои наименования показателей 4 2 2" xfId="9255"/>
    <cellStyle name="Мои наименования показателей 4 3" xfId="4322"/>
    <cellStyle name="Мои наименования показателей 4 3 2" xfId="9256"/>
    <cellStyle name="Мои наименования показателей 4 4" xfId="4323"/>
    <cellStyle name="Мои наименования показателей 4 4 2" xfId="9257"/>
    <cellStyle name="Мои наименования показателей 4 5" xfId="4324"/>
    <cellStyle name="Мои наименования показателей 4 5 2" xfId="9258"/>
    <cellStyle name="Мои наименования показателей 4 6" xfId="4325"/>
    <cellStyle name="Мои наименования показателей 4 6 2" xfId="9259"/>
    <cellStyle name="Мои наименования показателей 4 7" xfId="4326"/>
    <cellStyle name="Мои наименования показателей 4 7 2" xfId="9260"/>
    <cellStyle name="Мои наименования показателей 4 8" xfId="4327"/>
    <cellStyle name="Мои наименования показателей 4 8 2" xfId="9261"/>
    <cellStyle name="Мои наименования показателей 4 9" xfId="4328"/>
    <cellStyle name="Мои наименования показателей 4 9 2" xfId="9262"/>
    <cellStyle name="Мои наименования показателей 4_1" xfId="4329"/>
    <cellStyle name="Мои наименования показателей 5" xfId="4330"/>
    <cellStyle name="Мои наименования показателей 5 10" xfId="9263"/>
    <cellStyle name="Мои наименования показателей 5 2" xfId="4331"/>
    <cellStyle name="Мои наименования показателей 5 2 2" xfId="9264"/>
    <cellStyle name="Мои наименования показателей 5 3" xfId="4332"/>
    <cellStyle name="Мои наименования показателей 5 3 2" xfId="9265"/>
    <cellStyle name="Мои наименования показателей 5 4" xfId="4333"/>
    <cellStyle name="Мои наименования показателей 5 4 2" xfId="9266"/>
    <cellStyle name="Мои наименования показателей 5 5" xfId="4334"/>
    <cellStyle name="Мои наименования показателей 5 5 2" xfId="9267"/>
    <cellStyle name="Мои наименования показателей 5 6" xfId="4335"/>
    <cellStyle name="Мои наименования показателей 5 6 2" xfId="9268"/>
    <cellStyle name="Мои наименования показателей 5 7" xfId="4336"/>
    <cellStyle name="Мои наименования показателей 5 7 2" xfId="9269"/>
    <cellStyle name="Мои наименования показателей 5 8" xfId="4337"/>
    <cellStyle name="Мои наименования показателей 5 8 2" xfId="9270"/>
    <cellStyle name="Мои наименования показателей 5 9" xfId="4338"/>
    <cellStyle name="Мои наименования показателей 5 9 2" xfId="9271"/>
    <cellStyle name="Мои наименования показателей 5_1" xfId="4339"/>
    <cellStyle name="Мои наименования показателей 6" xfId="4340"/>
    <cellStyle name="Мои наименования показателей 6 2" xfId="4341"/>
    <cellStyle name="Мои наименования показателей 6 2 2" xfId="9272"/>
    <cellStyle name="Мои наименования показателей 6 3" xfId="4342"/>
    <cellStyle name="Мои наименования показателей 6 3 2" xfId="9273"/>
    <cellStyle name="Мои наименования показателей 6 4" xfId="9274"/>
    <cellStyle name="Мои наименования показателей 6_46EE.2011(v1.0)" xfId="4343"/>
    <cellStyle name="Мои наименования показателей 7" xfId="4344"/>
    <cellStyle name="Мои наименования показателей 7 2" xfId="4345"/>
    <cellStyle name="Мои наименования показателей 7 2 2" xfId="9275"/>
    <cellStyle name="Мои наименования показателей 7 3" xfId="4346"/>
    <cellStyle name="Мои наименования показателей 7 3 2" xfId="9276"/>
    <cellStyle name="Мои наименования показателей 7 4" xfId="9277"/>
    <cellStyle name="Мои наименования показателей 7_46EE.2011(v1.0)" xfId="4347"/>
    <cellStyle name="Мои наименования показателей 8" xfId="4348"/>
    <cellStyle name="Мои наименования показателей 8 2" xfId="4349"/>
    <cellStyle name="Мои наименования показателей 8 2 2" xfId="9278"/>
    <cellStyle name="Мои наименования показателей 8 3" xfId="4350"/>
    <cellStyle name="Мои наименования показателей 8 3 2" xfId="9279"/>
    <cellStyle name="Мои наименования показателей 8 4" xfId="9280"/>
    <cellStyle name="Мои наименования показателей 8_46EE.2011(v1.0)" xfId="4351"/>
    <cellStyle name="Мои наименования показателей 9" xfId="6404"/>
    <cellStyle name="Мои наименования показателей 9 2" xfId="9281"/>
    <cellStyle name="Мои наименования показателей_46EE.2011" xfId="4352"/>
    <cellStyle name="Мой заголовок" xfId="4353"/>
    <cellStyle name="Мой заголовок 2" xfId="9230"/>
    <cellStyle name="Мой заголовок листа" xfId="4354"/>
    <cellStyle name="Мой заголовок листа 2" xfId="4355"/>
    <cellStyle name="Мой заголовок листа 2 2" xfId="9231"/>
    <cellStyle name="Мой заголовок листа 2 3" xfId="6405"/>
    <cellStyle name="Мой заголовок листа 3" xfId="5843"/>
    <cellStyle name="Мой заголовок листа 3 2" xfId="9232"/>
    <cellStyle name="Мой заголовок_Новая инструкция1_фст" xfId="4356"/>
    <cellStyle name="назв фил" xfId="4357"/>
    <cellStyle name="назв фил 2" xfId="9282"/>
    <cellStyle name="Название" xfId="712"/>
    <cellStyle name="Название 10" xfId="4358"/>
    <cellStyle name="Название 10 2" xfId="9283"/>
    <cellStyle name="Название 10 2 2" xfId="9284"/>
    <cellStyle name="Название 10 3" xfId="9285"/>
    <cellStyle name="Название 10 3 2" xfId="9286"/>
    <cellStyle name="Название 10 4" xfId="9287"/>
    <cellStyle name="Название 11" xfId="6651" hidden="1"/>
    <cellStyle name="Название 11" xfId="9288"/>
    <cellStyle name="Название 11 2" xfId="9289"/>
    <cellStyle name="Название 11 2 2" xfId="9290"/>
    <cellStyle name="Название 11 3" xfId="9291"/>
    <cellStyle name="Название 11 3 2" xfId="9292"/>
    <cellStyle name="Название 11 4" xfId="9293"/>
    <cellStyle name="Название 11 5" xfId="11033" hidden="1"/>
    <cellStyle name="Название 11 5" xfId="12192" hidden="1"/>
    <cellStyle name="Название 11 5" xfId="12204" hidden="1"/>
    <cellStyle name="Название 11 5" xfId="12213" hidden="1"/>
    <cellStyle name="Название 11 5" xfId="12223" hidden="1"/>
    <cellStyle name="Название 11 5" xfId="12232" hidden="1"/>
    <cellStyle name="Название 11 5" xfId="12234" hidden="1"/>
    <cellStyle name="Название 11 5" xfId="12235"/>
    <cellStyle name="Название 12" xfId="9294"/>
    <cellStyle name="Название 12 2" xfId="9295"/>
    <cellStyle name="Название 12 2 2" xfId="9296"/>
    <cellStyle name="Название 12 3" xfId="9297"/>
    <cellStyle name="Название 12 3 2" xfId="9298"/>
    <cellStyle name="Название 12 4" xfId="9299"/>
    <cellStyle name="Название 13" xfId="9300"/>
    <cellStyle name="Название 13 2" xfId="9301"/>
    <cellStyle name="Название 13 2 2" xfId="9302"/>
    <cellStyle name="Название 13 3" xfId="9303"/>
    <cellStyle name="Название 13 3 2" xfId="9304"/>
    <cellStyle name="Название 13 4" xfId="9305"/>
    <cellStyle name="Название 14" xfId="9306"/>
    <cellStyle name="Название 14 2" xfId="9307"/>
    <cellStyle name="Название 14 2 2" xfId="9308"/>
    <cellStyle name="Название 14 3" xfId="9309"/>
    <cellStyle name="Название 14 3 2" xfId="9310"/>
    <cellStyle name="Название 14 4" xfId="9311"/>
    <cellStyle name="Название 15" xfId="9312"/>
    <cellStyle name="Название 15 2" xfId="9313"/>
    <cellStyle name="Название 15 2 2" xfId="9314"/>
    <cellStyle name="Название 15 3" xfId="9315"/>
    <cellStyle name="Название 15 3 2" xfId="9316"/>
    <cellStyle name="Название 15 4" xfId="9317"/>
    <cellStyle name="Название 16" xfId="9318"/>
    <cellStyle name="Название 16 2" xfId="9319"/>
    <cellStyle name="Название 16 2 2" xfId="9320"/>
    <cellStyle name="Название 16 3" xfId="9321"/>
    <cellStyle name="Название 16 3 2" xfId="9322"/>
    <cellStyle name="Название 16 4" xfId="9323"/>
    <cellStyle name="Название 17" xfId="9324"/>
    <cellStyle name="Название 17 2" xfId="9325"/>
    <cellStyle name="Название 18" xfId="9326"/>
    <cellStyle name="Название 18 2" xfId="9327"/>
    <cellStyle name="Название 2" xfId="713"/>
    <cellStyle name="Название 2 1" xfId="9328"/>
    <cellStyle name="Название 2 1 2" xfId="9329"/>
    <cellStyle name="Название 2 10" xfId="714"/>
    <cellStyle name="Название 2 10 2" xfId="9330"/>
    <cellStyle name="Название 2 10 3" xfId="4360"/>
    <cellStyle name="Название 2 11" xfId="9331"/>
    <cellStyle name="Название 2 12" xfId="4359"/>
    <cellStyle name="Название 2 2" xfId="715"/>
    <cellStyle name="Название 2 2 2" xfId="9332"/>
    <cellStyle name="Название 2 2 3" xfId="4361"/>
    <cellStyle name="Название 2 3" xfId="716"/>
    <cellStyle name="Название 2 3 2" xfId="9333"/>
    <cellStyle name="Название 2 3 3" xfId="4362"/>
    <cellStyle name="Название 2 4" xfId="717"/>
    <cellStyle name="Название 2 4 2" xfId="9334"/>
    <cellStyle name="Название 2 4 3" xfId="4363"/>
    <cellStyle name="Название 2 5" xfId="718"/>
    <cellStyle name="Название 2 5 2" xfId="9335"/>
    <cellStyle name="Название 2 5 3" xfId="4364"/>
    <cellStyle name="Название 2 6" xfId="719"/>
    <cellStyle name="Название 2 6 2" xfId="9336"/>
    <cellStyle name="Название 2 6 3" xfId="4365"/>
    <cellStyle name="Название 2 7" xfId="720"/>
    <cellStyle name="Название 2 7 2" xfId="9337"/>
    <cellStyle name="Название 2 7 3" xfId="4366"/>
    <cellStyle name="Название 2 8" xfId="721"/>
    <cellStyle name="Название 2 8 2" xfId="9338"/>
    <cellStyle name="Название 2 8 3" xfId="4367"/>
    <cellStyle name="Название 2 9" xfId="722"/>
    <cellStyle name="Название 2 9 2" xfId="9339"/>
    <cellStyle name="Название 2 9 3" xfId="4368"/>
    <cellStyle name="Название 3" xfId="723"/>
    <cellStyle name="Название 3 10" xfId="724"/>
    <cellStyle name="Название 3 10 2" xfId="9340"/>
    <cellStyle name="Название 3 10 3" xfId="4370"/>
    <cellStyle name="Название 3 11" xfId="9341"/>
    <cellStyle name="Название 3 12" xfId="4369"/>
    <cellStyle name="Название 3 2" xfId="725"/>
    <cellStyle name="Название 3 2 2" xfId="9342"/>
    <cellStyle name="Название 3 2 3" xfId="4371"/>
    <cellStyle name="Название 3 3" xfId="726"/>
    <cellStyle name="Название 3 3 2" xfId="9343"/>
    <cellStyle name="Название 3 3 3" xfId="4372"/>
    <cellStyle name="Название 3 4" xfId="727"/>
    <cellStyle name="Название 3 4 2" xfId="9344"/>
    <cellStyle name="Название 3 4 3" xfId="4373"/>
    <cellStyle name="Название 3 5" xfId="728"/>
    <cellStyle name="Название 3 5 2" xfId="9345"/>
    <cellStyle name="Название 3 5 3" xfId="4374"/>
    <cellStyle name="Название 3 6" xfId="729"/>
    <cellStyle name="Название 3 6 2" xfId="9346"/>
    <cellStyle name="Название 3 6 3" xfId="4375"/>
    <cellStyle name="Название 3 7" xfId="730"/>
    <cellStyle name="Название 3 7 2" xfId="9347"/>
    <cellStyle name="Название 3 7 3" xfId="4376"/>
    <cellStyle name="Название 3 8" xfId="731"/>
    <cellStyle name="Название 3 8 2" xfId="9348"/>
    <cellStyle name="Название 3 8 3" xfId="4377"/>
    <cellStyle name="Название 3 9" xfId="732"/>
    <cellStyle name="Название 3 9 2" xfId="9349"/>
    <cellStyle name="Название 3 9 3" xfId="4378"/>
    <cellStyle name="Название 4" xfId="4379"/>
    <cellStyle name="Название 4 2" xfId="4380"/>
    <cellStyle name="Название 4 2 2" xfId="9350"/>
    <cellStyle name="Название 4 3" xfId="9351"/>
    <cellStyle name="Название 4 3 2" xfId="9352"/>
    <cellStyle name="Название 4 4" xfId="9353"/>
    <cellStyle name="Название 5" xfId="4381"/>
    <cellStyle name="Название 5 2" xfId="4382"/>
    <cellStyle name="Название 5 2 2" xfId="9354"/>
    <cellStyle name="Название 5 3" xfId="9355"/>
    <cellStyle name="Название 5 3 2" xfId="9356"/>
    <cellStyle name="Название 5 4" xfId="9357"/>
    <cellStyle name="Название 6" xfId="4383"/>
    <cellStyle name="Название 6 2" xfId="4384"/>
    <cellStyle name="Название 6 2 2" xfId="9358"/>
    <cellStyle name="Название 6 3" xfId="9359"/>
    <cellStyle name="Название 6 3 2" xfId="9360"/>
    <cellStyle name="Название 6 4" xfId="9361"/>
    <cellStyle name="Название 7" xfId="4385"/>
    <cellStyle name="Название 7 2" xfId="4386"/>
    <cellStyle name="Название 7 2 2" xfId="9362"/>
    <cellStyle name="Название 7 3" xfId="9363"/>
    <cellStyle name="Название 7 3 2" xfId="9364"/>
    <cellStyle name="Название 7 4" xfId="9365"/>
    <cellStyle name="Название 8" xfId="4387"/>
    <cellStyle name="Название 8 2" xfId="4388"/>
    <cellStyle name="Название 8 2 2" xfId="9366"/>
    <cellStyle name="Название 8 3" xfId="9367"/>
    <cellStyle name="Название 8 3 2" xfId="9368"/>
    <cellStyle name="Название 8 4" xfId="9369"/>
    <cellStyle name="Название 9" xfId="4389"/>
    <cellStyle name="Название 9 2" xfId="4390"/>
    <cellStyle name="Название 9 2 2" xfId="9370"/>
    <cellStyle name="Название 9 3" xfId="9371"/>
    <cellStyle name="Название 9 3 2" xfId="9372"/>
    <cellStyle name="Название 9 4" xfId="9373"/>
    <cellStyle name="Невидимый" xfId="4391"/>
    <cellStyle name="Невидимый 2" xfId="9374"/>
    <cellStyle name="Нейтральный" xfId="733"/>
    <cellStyle name="Нейтральный 10" xfId="4392"/>
    <cellStyle name="Нейтральный 10 2" xfId="9375"/>
    <cellStyle name="Нейтральный 10 2 2" xfId="9376"/>
    <cellStyle name="Нейтральный 10 3" xfId="9377"/>
    <cellStyle name="Нейтральный 10 3 2" xfId="9378"/>
    <cellStyle name="Нейтральный 10 4" xfId="9379"/>
    <cellStyle name="Нейтральный 11" xfId="9380"/>
    <cellStyle name="Нейтральный 11 2" xfId="9381"/>
    <cellStyle name="Нейтральный 11 2 2" xfId="9382"/>
    <cellStyle name="Нейтральный 11 3" xfId="9383"/>
    <cellStyle name="Нейтральный 11 3 2" xfId="9384"/>
    <cellStyle name="Нейтральный 11 4" xfId="9385"/>
    <cellStyle name="Нейтральный 12" xfId="9386"/>
    <cellStyle name="Нейтральный 12 2" xfId="9387"/>
    <cellStyle name="Нейтральный 12 2 2" xfId="9388"/>
    <cellStyle name="Нейтральный 12 3" xfId="9389"/>
    <cellStyle name="Нейтральный 12 3 2" xfId="9390"/>
    <cellStyle name="Нейтральный 12 4" xfId="9391"/>
    <cellStyle name="Нейтральный 13" xfId="9392"/>
    <cellStyle name="Нейтральный 13 2" xfId="9393"/>
    <cellStyle name="Нейтральный 13 2 2" xfId="9394"/>
    <cellStyle name="Нейтральный 13 3" xfId="9395"/>
    <cellStyle name="Нейтральный 13 3 2" xfId="9396"/>
    <cellStyle name="Нейтральный 13 4" xfId="9397"/>
    <cellStyle name="Нейтральный 14" xfId="9398"/>
    <cellStyle name="Нейтральный 14 2" xfId="9399"/>
    <cellStyle name="Нейтральный 14 2 2" xfId="9400"/>
    <cellStyle name="Нейтральный 14 3" xfId="9401"/>
    <cellStyle name="Нейтральный 14 3 2" xfId="9402"/>
    <cellStyle name="Нейтральный 14 4" xfId="9403"/>
    <cellStyle name="Нейтральный 15" xfId="9404"/>
    <cellStyle name="Нейтральный 15 2" xfId="9405"/>
    <cellStyle name="Нейтральный 15 2 2" xfId="9406"/>
    <cellStyle name="Нейтральный 15 3" xfId="9407"/>
    <cellStyle name="Нейтральный 15 3 2" xfId="9408"/>
    <cellStyle name="Нейтральный 15 4" xfId="9409"/>
    <cellStyle name="Нейтральный 16" xfId="9410"/>
    <cellStyle name="Нейтральный 16 2" xfId="9411"/>
    <cellStyle name="Нейтральный 16 2 2" xfId="9412"/>
    <cellStyle name="Нейтральный 16 3" xfId="9413"/>
    <cellStyle name="Нейтральный 16 3 2" xfId="9414"/>
    <cellStyle name="Нейтральный 16 4" xfId="9415"/>
    <cellStyle name="Нейтральный 17" xfId="9416"/>
    <cellStyle name="Нейтральный 17 2" xfId="9417"/>
    <cellStyle name="Нейтральный 18" xfId="9418"/>
    <cellStyle name="Нейтральный 18 2" xfId="9419"/>
    <cellStyle name="Нейтральный 2" xfId="734"/>
    <cellStyle name="Нейтральный 2 1" xfId="9420"/>
    <cellStyle name="Нейтральный 2 1 2" xfId="9421"/>
    <cellStyle name="Нейтральный 2 10" xfId="735"/>
    <cellStyle name="Нейтральный 2 10 2" xfId="9422"/>
    <cellStyle name="Нейтральный 2 10 3" xfId="4394"/>
    <cellStyle name="Нейтральный 2 11" xfId="9423"/>
    <cellStyle name="Нейтральный 2 12" xfId="9424"/>
    <cellStyle name="Нейтральный 2 13" xfId="4393"/>
    <cellStyle name="Нейтральный 2 2" xfId="736"/>
    <cellStyle name="Нейтральный 2 2 2" xfId="4396"/>
    <cellStyle name="Нейтральный 2 2 2 2" xfId="9425"/>
    <cellStyle name="Нейтральный 2 2 2 2 2" xfId="9426"/>
    <cellStyle name="Нейтральный 2 2 2 3" xfId="9427"/>
    <cellStyle name="Нейтральный 2 2 2 4" xfId="6406"/>
    <cellStyle name="Нейтральный 2 2 3" xfId="9428"/>
    <cellStyle name="Нейтральный 2 2 4" xfId="4395"/>
    <cellStyle name="Нейтральный 2 3" xfId="737"/>
    <cellStyle name="Нейтральный 2 3 2" xfId="9429"/>
    <cellStyle name="Нейтральный 2 3 3" xfId="9430"/>
    <cellStyle name="Нейтральный 2 3 4" xfId="4397"/>
    <cellStyle name="Нейтральный 2 4" xfId="738"/>
    <cellStyle name="Нейтральный 2 4 2" xfId="9431"/>
    <cellStyle name="Нейтральный 2 4 3" xfId="9432"/>
    <cellStyle name="Нейтральный 2 4 4" xfId="4398"/>
    <cellStyle name="Нейтральный 2 5" xfId="739"/>
    <cellStyle name="Нейтральный 2 5 2" xfId="9433"/>
    <cellStyle name="Нейтральный 2 5 3" xfId="4399"/>
    <cellStyle name="Нейтральный 2 6" xfId="740"/>
    <cellStyle name="Нейтральный 2 6 2" xfId="9434"/>
    <cellStyle name="Нейтральный 2 6 3" xfId="4400"/>
    <cellStyle name="Нейтральный 2 7" xfId="741"/>
    <cellStyle name="Нейтральный 2 7 2" xfId="9435"/>
    <cellStyle name="Нейтральный 2 7 3" xfId="4401"/>
    <cellStyle name="Нейтральный 2 8" xfId="742"/>
    <cellStyle name="Нейтральный 2 8 2" xfId="9436"/>
    <cellStyle name="Нейтральный 2 8 3" xfId="4402"/>
    <cellStyle name="Нейтральный 2 9" xfId="743"/>
    <cellStyle name="Нейтральный 2 9 2" xfId="9437"/>
    <cellStyle name="Нейтральный 2 9 3" xfId="4403"/>
    <cellStyle name="Нейтральный 2_МФ тепловой баланс 2015 дубль 3" xfId="4404"/>
    <cellStyle name="Нейтральный 3" xfId="744"/>
    <cellStyle name="Нейтральный 3 10" xfId="745"/>
    <cellStyle name="Нейтральный 3 10 2" xfId="9438"/>
    <cellStyle name="Нейтральный 3 10 3" xfId="4406"/>
    <cellStyle name="Нейтральный 3 11" xfId="4407"/>
    <cellStyle name="Нейтральный 3 11 2" xfId="9440"/>
    <cellStyle name="Нейтральный 3 11 3" xfId="9439"/>
    <cellStyle name="Нейтральный 3 12" xfId="9441"/>
    <cellStyle name="Нейтральный 3 13" xfId="4405"/>
    <cellStyle name="Нейтральный 3 2" xfId="746"/>
    <cellStyle name="Нейтральный 3 2 2" xfId="9442"/>
    <cellStyle name="Нейтральный 3 2 3" xfId="9443"/>
    <cellStyle name="Нейтральный 3 2 4" xfId="4408"/>
    <cellStyle name="Нейтральный 3 3" xfId="747"/>
    <cellStyle name="Нейтральный 3 3 2" xfId="9444"/>
    <cellStyle name="Нейтральный 3 3 2 2" xfId="9445"/>
    <cellStyle name="Нейтральный 3 3 3" xfId="9446"/>
    <cellStyle name="Нейтральный 3 3 4" xfId="4409"/>
    <cellStyle name="Нейтральный 3 4" xfId="748"/>
    <cellStyle name="Нейтральный 3 4 2" xfId="9447"/>
    <cellStyle name="Нейтральный 3 4 3" xfId="4410"/>
    <cellStyle name="Нейтральный 3 5" xfId="749"/>
    <cellStyle name="Нейтральный 3 5 2" xfId="9448"/>
    <cellStyle name="Нейтральный 3 5 3" xfId="4411"/>
    <cellStyle name="Нейтральный 3 6" xfId="750"/>
    <cellStyle name="Нейтральный 3 6 2" xfId="9449"/>
    <cellStyle name="Нейтральный 3 6 3" xfId="4412"/>
    <cellStyle name="Нейтральный 3 7" xfId="751"/>
    <cellStyle name="Нейтральный 3 7 2" xfId="9450"/>
    <cellStyle name="Нейтральный 3 7 3" xfId="4413"/>
    <cellStyle name="Нейтральный 3 8" xfId="752"/>
    <cellStyle name="Нейтральный 3 8 2" xfId="9451"/>
    <cellStyle name="Нейтральный 3 8 3" xfId="4414"/>
    <cellStyle name="Нейтральный 3 9" xfId="753"/>
    <cellStyle name="Нейтральный 3 9 2" xfId="9452"/>
    <cellStyle name="Нейтральный 3 9 3" xfId="4415"/>
    <cellStyle name="Нейтральный 3_МФ тепловой баланс 2015 дубль 3" xfId="4416"/>
    <cellStyle name="Нейтральный 4" xfId="4417"/>
    <cellStyle name="Нейтральный 4 2" xfId="4418"/>
    <cellStyle name="Нейтральный 4 2 2" xfId="9453"/>
    <cellStyle name="Нейтральный 4 3" xfId="6407"/>
    <cellStyle name="Нейтральный 4 3 2" xfId="9454"/>
    <cellStyle name="Нейтральный 4 3 3" xfId="9455"/>
    <cellStyle name="Нейтральный 4 4" xfId="9456"/>
    <cellStyle name="Нейтральный 4_МФ тепловой баланс 2015 дубль 3" xfId="4419"/>
    <cellStyle name="Нейтральный 5" xfId="4420"/>
    <cellStyle name="Нейтральный 5 2" xfId="4421"/>
    <cellStyle name="Нейтральный 5 2 2" xfId="9457"/>
    <cellStyle name="Нейтральный 5 3" xfId="6408"/>
    <cellStyle name="Нейтральный 5 3 2" xfId="9458"/>
    <cellStyle name="Нейтральный 5 3 3" xfId="9459"/>
    <cellStyle name="Нейтральный 5 4" xfId="9460"/>
    <cellStyle name="Нейтральный 5_МФ тепловой баланс 2015 дубль 3" xfId="4422"/>
    <cellStyle name="Нейтральный 6" xfId="4423"/>
    <cellStyle name="Нейтральный 6 2" xfId="4424"/>
    <cellStyle name="Нейтральный 6 2 2" xfId="9461"/>
    <cellStyle name="Нейтральный 6 3" xfId="6409"/>
    <cellStyle name="Нейтральный 6 3 2" xfId="9462"/>
    <cellStyle name="Нейтральный 6 3 3" xfId="9463"/>
    <cellStyle name="Нейтральный 6 4" xfId="9464"/>
    <cellStyle name="Нейтральный 6_МФ тепловой баланс 2015 дубль 3" xfId="4425"/>
    <cellStyle name="Нейтральный 7" xfId="4426"/>
    <cellStyle name="Нейтральный 7 2" xfId="4427"/>
    <cellStyle name="Нейтральный 7 2 2" xfId="9465"/>
    <cellStyle name="Нейтральный 7 3" xfId="6410"/>
    <cellStyle name="Нейтральный 7 3 2" xfId="9466"/>
    <cellStyle name="Нейтральный 7 3 3" xfId="9467"/>
    <cellStyle name="Нейтральный 7 4" xfId="9468"/>
    <cellStyle name="Нейтральный 7_МФ тепловой баланс 2015 дубль 3" xfId="4428"/>
    <cellStyle name="Нейтральный 8" xfId="4429"/>
    <cellStyle name="Нейтральный 8 2" xfId="4430"/>
    <cellStyle name="Нейтральный 8 2 2" xfId="9469"/>
    <cellStyle name="Нейтральный 8 3" xfId="9470"/>
    <cellStyle name="Нейтральный 8 3 2" xfId="9471"/>
    <cellStyle name="Нейтральный 8 4" xfId="9472"/>
    <cellStyle name="Нейтральный 9" xfId="4431"/>
    <cellStyle name="Нейтральный 9 2" xfId="4432"/>
    <cellStyle name="Нейтральный 9 2 2" xfId="9473"/>
    <cellStyle name="Нейтральный 9 3" xfId="9474"/>
    <cellStyle name="Нейтральный 9 3 2" xfId="9475"/>
    <cellStyle name="Нейтральный 9 4" xfId="9476"/>
    <cellStyle name="Низ1" xfId="4433"/>
    <cellStyle name="Низ1 2" xfId="9477"/>
    <cellStyle name="Низ2" xfId="4434"/>
    <cellStyle name="Низ2 2" xfId="9478"/>
    <cellStyle name="Обычный" xfId="0" builtinId="0"/>
    <cellStyle name="Обычный 10" xfId="754"/>
    <cellStyle name="Обычный 10 2" xfId="4435"/>
    <cellStyle name="Обычный 10 2 2" xfId="4436"/>
    <cellStyle name="Обычный 10 2 2 2" xfId="4437"/>
    <cellStyle name="Обычный 10 2 2 3" xfId="9479"/>
    <cellStyle name="Обычный 10 2 2 4" xfId="6411"/>
    <cellStyle name="Обычный 10 2 3" xfId="4438"/>
    <cellStyle name="Обычный 10 2 3 2" xfId="9481"/>
    <cellStyle name="Обычный 10 2 3 3" xfId="9480"/>
    <cellStyle name="Обычный 10 2 4" xfId="4439"/>
    <cellStyle name="Обычный 10 2 4 2" xfId="965"/>
    <cellStyle name="Обычный 10 2 4 3" xfId="9482"/>
    <cellStyle name="Обычный 10 2 5" xfId="4440"/>
    <cellStyle name="Обычный 10 3" xfId="4441"/>
    <cellStyle name="Обычный 10 3 2" xfId="4442"/>
    <cellStyle name="Обычный 10 3 3" xfId="5525"/>
    <cellStyle name="Обычный 10 4" xfId="4443"/>
    <cellStyle name="Обычный 10 4 2" xfId="5526"/>
    <cellStyle name="Обычный 10 4 2 2" xfId="5944"/>
    <cellStyle name="Обычный 10 4 3" xfId="5926"/>
    <cellStyle name="Обычный 10 4 3 2" xfId="9483"/>
    <cellStyle name="Обычный 10 4 4" xfId="9484"/>
    <cellStyle name="Обычный 10 4 5" xfId="6412"/>
    <cellStyle name="Обычный 10 5" xfId="4444"/>
    <cellStyle name="Обычный 10 5 2" xfId="9485"/>
    <cellStyle name="Обычный 10 5 3" xfId="9486"/>
    <cellStyle name="Обычный 10 5 4" xfId="6413"/>
    <cellStyle name="Обычный 10 6" xfId="4445"/>
    <cellStyle name="Обычный 10 6 2" xfId="4446"/>
    <cellStyle name="Обычный 10 6 2 2" xfId="9487"/>
    <cellStyle name="Обычный 10 6 3" xfId="6414"/>
    <cellStyle name="Обычный 10 6 4" xfId="5801"/>
    <cellStyle name="Обычный 10 7" xfId="4447"/>
    <cellStyle name="Обычный 10 7 2" xfId="9489"/>
    <cellStyle name="Обычный 10 7 3" xfId="9488"/>
    <cellStyle name="Обычный 10 8" xfId="9490"/>
    <cellStyle name="Обычный 10 9" xfId="963"/>
    <cellStyle name="Обычный 11" xfId="4448"/>
    <cellStyle name="Обычный 11 2" xfId="4449"/>
    <cellStyle name="Обычный 11 2 2" xfId="9491"/>
    <cellStyle name="Обычный 11 2 3" xfId="5942"/>
    <cellStyle name="Обычный 11 3" xfId="4450"/>
    <cellStyle name="Обычный 11 3 2" xfId="5527"/>
    <cellStyle name="Обычный 11 4" xfId="4451"/>
    <cellStyle name="Обычный 11 4 2" xfId="4452"/>
    <cellStyle name="Обычный 11 5" xfId="4453"/>
    <cellStyle name="Обычный 11 5 2" xfId="4454"/>
    <cellStyle name="Обычный 11 6" xfId="4455"/>
    <cellStyle name="Обычный 11 6 2" xfId="9492"/>
    <cellStyle name="Обычный 11 6 3" xfId="9493"/>
    <cellStyle name="Обычный 11 6 4" xfId="6415"/>
    <cellStyle name="Обычный 11 7" xfId="4456"/>
    <cellStyle name="Обычный 11 7 2" xfId="9494"/>
    <cellStyle name="Обычный 11 8" xfId="4457"/>
    <cellStyle name="Обычный 11_46EE.2011(v1.2)" xfId="4458"/>
    <cellStyle name="Обычный 12" xfId="4459"/>
    <cellStyle name="Обычный 12 2" xfId="4460"/>
    <cellStyle name="Обычный 12 2 2" xfId="4461"/>
    <cellStyle name="Обычный 12 2 2 2" xfId="4462"/>
    <cellStyle name="Обычный 12 2 2 3" xfId="9495"/>
    <cellStyle name="Обычный 12 2 3" xfId="4463"/>
    <cellStyle name="Обычный 12 2 4" xfId="9496"/>
    <cellStyle name="Обычный 12 3" xfId="4464"/>
    <cellStyle name="Обычный 12 3 2" xfId="4465"/>
    <cellStyle name="Обычный 12 3 2 2" xfId="4466"/>
    <cellStyle name="Обычный 12 3 2 3" xfId="9497"/>
    <cellStyle name="Обычный 12 3 3" xfId="9498"/>
    <cellStyle name="Обычный 12 4" xfId="4467"/>
    <cellStyle name="Обычный 12 4 2" xfId="9499"/>
    <cellStyle name="Обычный 12 4 3" xfId="9500"/>
    <cellStyle name="Обычный 12 5" xfId="4468"/>
    <cellStyle name="Обычный 12 5 2" xfId="4469"/>
    <cellStyle name="Обычный 12 5 2 2" xfId="4470"/>
    <cellStyle name="Обычный 12 5 3" xfId="4471"/>
    <cellStyle name="Обычный 12 5 4" xfId="6416"/>
    <cellStyle name="Обычный 12 6" xfId="4472"/>
    <cellStyle name="Обычный 12 6 2" xfId="10991"/>
    <cellStyle name="Обычный 12 7" xfId="5867"/>
    <cellStyle name="Обычный 12 7 2" xfId="9501"/>
    <cellStyle name="Обычный 12 8" xfId="9502"/>
    <cellStyle name="Обычный 12 9" xfId="10992"/>
    <cellStyle name="Обычный 12_амортизация2017" xfId="10993"/>
    <cellStyle name="Обычный 13" xfId="4473"/>
    <cellStyle name="Обычный 13 2" xfId="4474"/>
    <cellStyle name="Обычный 13 2 2" xfId="9503"/>
    <cellStyle name="Обычный 13 2 3" xfId="9504"/>
    <cellStyle name="Обычный 13 2 4" xfId="10994"/>
    <cellStyle name="Обычный 13 3" xfId="5528"/>
    <cellStyle name="Обычный 13 3 2" xfId="9506"/>
    <cellStyle name="Обычный 13 3 3" xfId="9507"/>
    <cellStyle name="Обычный 13 3 4" xfId="9505"/>
    <cellStyle name="Обычный 13 4" xfId="5800"/>
    <cellStyle name="Обычный 13 4 2" xfId="9508"/>
    <cellStyle name="Обычный 13 5" xfId="9509"/>
    <cellStyle name="Обычный 13 6" xfId="9510"/>
    <cellStyle name="Обычный 13 7" xfId="6417"/>
    <cellStyle name="Обычный 14" xfId="4475"/>
    <cellStyle name="Обычный 14 2" xfId="4476"/>
    <cellStyle name="Обычный 14 2 2" xfId="9511"/>
    <cellStyle name="Обычный 14 2 3" xfId="9512"/>
    <cellStyle name="Обычный 14 2 4" xfId="9513"/>
    <cellStyle name="Обычный 14 2 5" xfId="10995"/>
    <cellStyle name="Обычный 14 3" xfId="5529"/>
    <cellStyle name="Обычный 14 3 2" xfId="9515"/>
    <cellStyle name="Обычный 14 3 3" xfId="9516"/>
    <cellStyle name="Обычный 14 3 4" xfId="9514"/>
    <cellStyle name="Обычный 14 4" xfId="9517"/>
    <cellStyle name="Обычный 14 5" xfId="9518"/>
    <cellStyle name="Обычный 14 6" xfId="9519"/>
    <cellStyle name="Обычный 15" xfId="4477"/>
    <cellStyle name="Обычный 15 2" xfId="4478"/>
    <cellStyle name="Обычный 15 2 2" xfId="4479"/>
    <cellStyle name="Обычный 15 2 3" xfId="9520"/>
    <cellStyle name="Обычный 15 3" xfId="4480"/>
    <cellStyle name="Обычный 15 3 2" xfId="9521"/>
    <cellStyle name="Обычный 15 4" xfId="5530"/>
    <cellStyle name="Обычный 15 4 2" xfId="9522"/>
    <cellStyle name="Обычный 15 5" xfId="5928"/>
    <cellStyle name="Обычный 15 5 2" xfId="9523"/>
    <cellStyle name="Обычный 15 6" xfId="9524"/>
    <cellStyle name="Обычный 16" xfId="4481"/>
    <cellStyle name="Обычный 16 2" xfId="4482"/>
    <cellStyle name="Обычный 16 2 2" xfId="9525"/>
    <cellStyle name="Обычный 16 3" xfId="4483"/>
    <cellStyle name="Обычный 16 3 2" xfId="9526"/>
    <cellStyle name="Обычный 16 4" xfId="5927"/>
    <cellStyle name="Обычный 16 4 2" xfId="9527"/>
    <cellStyle name="Обычный 16 5" xfId="9528"/>
    <cellStyle name="Обычный 16 6" xfId="6418"/>
    <cellStyle name="Обычный 17" xfId="4484"/>
    <cellStyle name="Обычный 17 2" xfId="4485"/>
    <cellStyle name="Обычный 17 2 2" xfId="9529"/>
    <cellStyle name="Обычный 17 3" xfId="4486"/>
    <cellStyle name="Обычный 17 3 2" xfId="9530"/>
    <cellStyle name="Обычный 17 4" xfId="9531"/>
    <cellStyle name="Обычный 17 5" xfId="6419"/>
    <cellStyle name="Обычный 18" xfId="4487"/>
    <cellStyle name="Обычный 18 2" xfId="4488"/>
    <cellStyle name="Обычный 18 2 2" xfId="9532"/>
    <cellStyle name="Обычный 18 3" xfId="9533"/>
    <cellStyle name="Обычный 18 3 2" xfId="9534"/>
    <cellStyle name="Обычный 18 4" xfId="6420"/>
    <cellStyle name="Обычный 19" xfId="5453"/>
    <cellStyle name="Обычный 19 2" xfId="4489"/>
    <cellStyle name="Обычный 19 2 2" xfId="9535"/>
    <cellStyle name="Обычный 19 3" xfId="5760"/>
    <cellStyle name="Обычный 19 3 2" xfId="9537"/>
    <cellStyle name="Обычный 19 3 3" xfId="9536"/>
    <cellStyle name="Обычный 19 4" xfId="6421"/>
    <cellStyle name="Обычный 2" xfId="755"/>
    <cellStyle name="Обычный 2 1" xfId="9538"/>
    <cellStyle name="Обычный 2 1 2" xfId="9539"/>
    <cellStyle name="Обычный 2 10" xfId="756"/>
    <cellStyle name="Обычный 2 10 2" xfId="4491"/>
    <cellStyle name="Обычный 2 10 2 2" xfId="9540"/>
    <cellStyle name="Обычный 2 10 3" xfId="4492"/>
    <cellStyle name="Обычный 2 10 3 2" xfId="9542"/>
    <cellStyle name="Обычный 2 10 3 3" xfId="9541"/>
    <cellStyle name="Обычный 2 10 4" xfId="9543"/>
    <cellStyle name="Обычный 2 10 5" xfId="4490"/>
    <cellStyle name="Обычный 2 11" xfId="757"/>
    <cellStyle name="Обычный 2 11 2" xfId="4494"/>
    <cellStyle name="Обычный 2 11 2 2" xfId="9544"/>
    <cellStyle name="Обычный 2 11 2 2 2" xfId="9545"/>
    <cellStyle name="Обычный 2 11 2 3" xfId="9546"/>
    <cellStyle name="Обычный 2 11 2 4" xfId="6422"/>
    <cellStyle name="Обычный 2 11 3" xfId="9547"/>
    <cellStyle name="Обычный 2 11 3 2" xfId="9548"/>
    <cellStyle name="Обычный 2 11 4" xfId="9549"/>
    <cellStyle name="Обычный 2 11 5" xfId="4493"/>
    <cellStyle name="Обычный 2 11_Т-НахВТО-газ-28.09.12" xfId="9550"/>
    <cellStyle name="Обычный 2 12" xfId="758"/>
    <cellStyle name="Обычный 2 12 2" xfId="4496"/>
    <cellStyle name="Обычный 2 12 2 2" xfId="9551"/>
    <cellStyle name="Обычный 2 12 2 3" xfId="9552"/>
    <cellStyle name="Обычный 2 12 3" xfId="6423"/>
    <cellStyle name="Обычный 2 12 3 2" xfId="9553"/>
    <cellStyle name="Обычный 2 12 3 3" xfId="9554"/>
    <cellStyle name="Обычный 2 12 4" xfId="9555"/>
    <cellStyle name="Обычный 2 12 5" xfId="9556"/>
    <cellStyle name="Обычный 2 12 6" xfId="4495"/>
    <cellStyle name="Обычный 2 12_Т-НахВТО-газ-28.09.12" xfId="9557"/>
    <cellStyle name="Обычный 2 13" xfId="759"/>
    <cellStyle name="Обычный 2 13 2" xfId="4498"/>
    <cellStyle name="Обычный 2 13 2 2" xfId="9558"/>
    <cellStyle name="Обычный 2 13 2 2 2" xfId="9559"/>
    <cellStyle name="Обычный 2 13 2 3" xfId="9560"/>
    <cellStyle name="Обычный 2 13 2 4" xfId="6424"/>
    <cellStyle name="Обычный 2 13 3" xfId="9561"/>
    <cellStyle name="Обычный 2 13 4" xfId="9562"/>
    <cellStyle name="Обычный 2 13 5" xfId="4497"/>
    <cellStyle name="Обычный 2 14" xfId="4499"/>
    <cellStyle name="Обычный 2 14 2" xfId="9563"/>
    <cellStyle name="Обычный 2 14 2 2" xfId="9564"/>
    <cellStyle name="Обычный 2 14 3" xfId="9565"/>
    <cellStyle name="Обычный 2 14 4" xfId="9566"/>
    <cellStyle name="Обычный 2 15" xfId="4500"/>
    <cellStyle name="Обычный 2 15 2" xfId="5925"/>
    <cellStyle name="Обычный 2 15 2 2" xfId="9567"/>
    <cellStyle name="Обычный 2 15 3" xfId="9568"/>
    <cellStyle name="Обычный 2 15 4" xfId="9569"/>
    <cellStyle name="Обычный 2 16" xfId="4501"/>
    <cellStyle name="Обычный 2 16 2" xfId="9570"/>
    <cellStyle name="Обычный 2 17" xfId="5463"/>
    <cellStyle name="Обычный 2 17 2" xfId="5493"/>
    <cellStyle name="Обычный 2 17 2 2" xfId="9571"/>
    <cellStyle name="Обычный 2 18" xfId="9572"/>
    <cellStyle name="Обычный 2 19" xfId="964"/>
    <cellStyle name="Обычный 2 2" xfId="760"/>
    <cellStyle name="Обычный 2 2 1" xfId="9573"/>
    <cellStyle name="Обычный 2 2 1 2" xfId="9574"/>
    <cellStyle name="Обычный 2 2 10" xfId="9575"/>
    <cellStyle name="Обычный 2 2 11" xfId="9576"/>
    <cellStyle name="Обычный 2 2 12" xfId="9577"/>
    <cellStyle name="Обычный 2 2 13" xfId="4502"/>
    <cellStyle name="Обычный 2 2 2" xfId="4503"/>
    <cellStyle name="Обычный 2 2 2 2" xfId="4504"/>
    <cellStyle name="Обычный 2 2 2 2 2" xfId="6425"/>
    <cellStyle name="Обычный 2 2 2 2 2 2" xfId="9578"/>
    <cellStyle name="Обычный 2 2 2 2 3" xfId="9579"/>
    <cellStyle name="Обычный 2 2 2 2 4" xfId="9580"/>
    <cellStyle name="Обычный 2 2 2 2 5" xfId="10996"/>
    <cellStyle name="Обычный 2 2 2 3" xfId="5868"/>
    <cellStyle name="Обычный 2 2 2 3 2" xfId="9581"/>
    <cellStyle name="Обычный 2 2 2 3 2 2" xfId="9582"/>
    <cellStyle name="Обычный 2 2 2 3 3" xfId="9583"/>
    <cellStyle name="Обычный 2 2 2 3 3 2" xfId="9584"/>
    <cellStyle name="Обычный 2 2 2 3 4" xfId="9585"/>
    <cellStyle name="Обычный 2 2 2 3 5" xfId="6426"/>
    <cellStyle name="Обычный 2 2 2 4" xfId="6427"/>
    <cellStyle name="Обычный 2 2 2 4 2" xfId="9586"/>
    <cellStyle name="Обычный 2 2 2 4 2 2" xfId="9587"/>
    <cellStyle name="Обычный 2 2 2 5" xfId="6428"/>
    <cellStyle name="Обычный 2 2 2 5 2" xfId="9588"/>
    <cellStyle name="Обычный 2 2 2 6" xfId="6429"/>
    <cellStyle name="Обычный 2 2 2 6 2" xfId="9589"/>
    <cellStyle name="Обычный 2 2 2 7" xfId="9590"/>
    <cellStyle name="Обычный 2 2 2 7 2" xfId="9591"/>
    <cellStyle name="Обычный 2 2 2 8" xfId="9592"/>
    <cellStyle name="Обычный 2 2 2 8 2" xfId="10997"/>
    <cellStyle name="Обычный 2 2 2_Расчет тарифа 2016 тепло МО Шилегское" xfId="6430"/>
    <cellStyle name="Обычный 2 2 3" xfId="4505"/>
    <cellStyle name="Обычный 2 2 3 2" xfId="6431"/>
    <cellStyle name="Обычный 2 2 3 2 2" xfId="9593"/>
    <cellStyle name="Обычный 2 2 3 2 2 2" xfId="9594"/>
    <cellStyle name="Обычный 2 2 3 2 3" xfId="9595"/>
    <cellStyle name="Обычный 2 2 3 3" xfId="9596"/>
    <cellStyle name="Обычный 2 2 3 4" xfId="9597"/>
    <cellStyle name="Обычный 2 2 4" xfId="4506"/>
    <cellStyle name="Обычный 2 2 4 2" xfId="4507"/>
    <cellStyle name="Обычный 2 2 4 3" xfId="9598"/>
    <cellStyle name="Обычный 2 2 5" xfId="4508"/>
    <cellStyle name="Обычный 2 2 5 2" xfId="9599"/>
    <cellStyle name="Обычный 2 2 6" xfId="4509"/>
    <cellStyle name="Обычный 2 2 6 2" xfId="9600"/>
    <cellStyle name="Обычный 2 2 7" xfId="4510"/>
    <cellStyle name="Обычный 2 2 7 2" xfId="9601"/>
    <cellStyle name="Обычный 2 2 8" xfId="4511"/>
    <cellStyle name="Обычный 2 2 8 2" xfId="5929"/>
    <cellStyle name="Обычный 2 2 8 2 2" xfId="9602"/>
    <cellStyle name="Обычный 2 2 8 3" xfId="9603"/>
    <cellStyle name="Обычный 2 2 8 4" xfId="9604"/>
    <cellStyle name="Обычный 2 2 8 5" xfId="6655"/>
    <cellStyle name="Обычный 2 2 9" xfId="9605"/>
    <cellStyle name="Обычный 2 2_!!!!!ТАРИФ на 2013 ТеплоСнаб" xfId="9606"/>
    <cellStyle name="Обычный 2 20" xfId="11040"/>
    <cellStyle name="Обычный 2 21" xfId="12169"/>
    <cellStyle name="Обычный 2 22" xfId="11051"/>
    <cellStyle name="Обычный 2 23" xfId="12168"/>
    <cellStyle name="Обычный 2 24" xfId="11415"/>
    <cellStyle name="Обычный 2 25" xfId="12216"/>
    <cellStyle name="Обычный 2 26" xfId="11482"/>
    <cellStyle name="Обычный 2 3" xfId="761"/>
    <cellStyle name="Обычный 2 3 10" xfId="4512"/>
    <cellStyle name="Обычный 2 3 2" xfId="4513"/>
    <cellStyle name="Обычный 2 3 2 2" xfId="6432"/>
    <cellStyle name="Обычный 2 3 2 2 2" xfId="9607"/>
    <cellStyle name="Обычный 2 3 2 3" xfId="9608"/>
    <cellStyle name="Обычный 2 3 2 3 2" xfId="9609"/>
    <cellStyle name="Обычный 2 3 2 4" xfId="9610"/>
    <cellStyle name="Обычный 2 3 2 5" xfId="9611"/>
    <cellStyle name="Обычный 2 3 3" xfId="4514"/>
    <cellStyle name="Обычный 2 3 3 2" xfId="4515"/>
    <cellStyle name="Обычный 2 3 3 3" xfId="9612"/>
    <cellStyle name="Обычный 2 3 4" xfId="4516"/>
    <cellStyle name="Обычный 2 3 4 2" xfId="9613"/>
    <cellStyle name="Обычный 2 3 5" xfId="4517"/>
    <cellStyle name="Обычный 2 3 5 2" xfId="4518"/>
    <cellStyle name="Обычный 2 3 5 2 2" xfId="9614"/>
    <cellStyle name="Обычный 2 3 5 3" xfId="10998"/>
    <cellStyle name="Обычный 2 3 6" xfId="4519"/>
    <cellStyle name="Обычный 2 3 6 2" xfId="9615"/>
    <cellStyle name="Обычный 2 3 6 3" xfId="6433"/>
    <cellStyle name="Обычный 2 3 7" xfId="9616"/>
    <cellStyle name="Обычный 2 3 8" xfId="9617"/>
    <cellStyle name="Обычный 2 3 9" xfId="9618"/>
    <cellStyle name="Обычный 2 3_46EE.2011(v1.0)" xfId="4520"/>
    <cellStyle name="Обычный 2 4" xfId="762"/>
    <cellStyle name="Обычный 2 4 2" xfId="4522"/>
    <cellStyle name="Обычный 2 4 2 2" xfId="4523"/>
    <cellStyle name="Обычный 2 4 2 2 2" xfId="4524"/>
    <cellStyle name="Обычный 2 4 2 2 3" xfId="9619"/>
    <cellStyle name="Обычный 2 4 2 3" xfId="6434"/>
    <cellStyle name="Обычный 2 4 2 3 2" xfId="9620"/>
    <cellStyle name="Обычный 2 4 2 4" xfId="9621"/>
    <cellStyle name="Обычный 2 4 3" xfId="4525"/>
    <cellStyle name="Обычный 2 4 3 2" xfId="4526"/>
    <cellStyle name="Обычный 2 4 3 3" xfId="9622"/>
    <cellStyle name="Обычный 2 4 4" xfId="4527"/>
    <cellStyle name="Обычный 2 4 4 2" xfId="9623"/>
    <cellStyle name="Обычный 2 4 4 3" xfId="10999"/>
    <cellStyle name="Обычный 2 4 4 4" xfId="6435"/>
    <cellStyle name="Обычный 2 4 5" xfId="6436"/>
    <cellStyle name="Обычный 2 4 5 2" xfId="9624"/>
    <cellStyle name="Обычный 2 4 5 3" xfId="9625"/>
    <cellStyle name="Обычный 2 4 6" xfId="9626"/>
    <cellStyle name="Обычный 2 4 7" xfId="9627"/>
    <cellStyle name="Обычный 2 4 8" xfId="4521"/>
    <cellStyle name="Обычный 2 4_46EE.2011(v1.0)" xfId="4528"/>
    <cellStyle name="Обычный 2 5" xfId="763"/>
    <cellStyle name="Обычный 2 5 2" xfId="4530"/>
    <cellStyle name="Обычный 2 5 2 2" xfId="4531"/>
    <cellStyle name="Обычный 2 5 2 3" xfId="9628"/>
    <cellStyle name="Обычный 2 5 3" xfId="4532"/>
    <cellStyle name="Обычный 2 5 3 2" xfId="4533"/>
    <cellStyle name="Обычный 2 5 3 3" xfId="9629"/>
    <cellStyle name="Обычный 2 5 4" xfId="4534"/>
    <cellStyle name="Обычный 2 5 4 2" xfId="9630"/>
    <cellStyle name="Обычный 2 5 4 3" xfId="11000"/>
    <cellStyle name="Обычный 2 5 4 4" xfId="6437"/>
    <cellStyle name="Обычный 2 5 5" xfId="4535"/>
    <cellStyle name="Обычный 2 5 5 2" xfId="9632"/>
    <cellStyle name="Обычный 2 5 5 3" xfId="9633"/>
    <cellStyle name="Обычный 2 5 5 4" xfId="9631"/>
    <cellStyle name="Обычный 2 5 6" xfId="5869"/>
    <cellStyle name="Обычный 2 5 6 2" xfId="9634"/>
    <cellStyle name="Обычный 2 5 7" xfId="9635"/>
    <cellStyle name="Обычный 2 5 8" xfId="4529"/>
    <cellStyle name="Обычный 2 5_46EE.2011(v1.0)" xfId="4536"/>
    <cellStyle name="Обычный 2 6" xfId="764"/>
    <cellStyle name="Обычный 2 6 2" xfId="4538"/>
    <cellStyle name="Обычный 2 6 2 2" xfId="4539"/>
    <cellStyle name="Обычный 2 6 2 2 2" xfId="4540"/>
    <cellStyle name="Обычный 2 6 2 2 3" xfId="9636"/>
    <cellStyle name="Обычный 2 6 2 3" xfId="6438"/>
    <cellStyle name="Обычный 2 6 2 3 2" xfId="9637"/>
    <cellStyle name="Обычный 2 6 2 4" xfId="9638"/>
    <cellStyle name="Обычный 2 6 3" xfId="4541"/>
    <cellStyle name="Обычный 2 6 3 2" xfId="4542"/>
    <cellStyle name="Обычный 2 6 3 3" xfId="9639"/>
    <cellStyle name="Обычный 2 6 4" xfId="6439"/>
    <cellStyle name="Обычный 2 6 4 2" xfId="9640"/>
    <cellStyle name="Обычный 2 6 4 3" xfId="9641"/>
    <cellStyle name="Обычный 2 6 4 4" xfId="9642"/>
    <cellStyle name="Обычный 2 6 5" xfId="9643"/>
    <cellStyle name="Обычный 2 6 6" xfId="4537"/>
    <cellStyle name="Обычный 2 6_46EE.2011(v1.0)" xfId="4543"/>
    <cellStyle name="Обычный 2 7" xfId="765"/>
    <cellStyle name="Обычный 2 7 2" xfId="4545"/>
    <cellStyle name="Обычный 2 7 2 2" xfId="4546"/>
    <cellStyle name="Обычный 2 7 2 2 2" xfId="9644"/>
    <cellStyle name="Обычный 2 7 2 2 3" xfId="6442"/>
    <cellStyle name="Обычный 2 7 2 3" xfId="9645"/>
    <cellStyle name="Обычный 2 7 2 4" xfId="9646"/>
    <cellStyle name="Обычный 2 7 2 5" xfId="6441"/>
    <cellStyle name="Обычный 2 7 3" xfId="4547"/>
    <cellStyle name="Обычный 2 7 3 2" xfId="9648"/>
    <cellStyle name="Обычный 2 7 3 3" xfId="9647"/>
    <cellStyle name="Обычный 2 7 4" xfId="9649"/>
    <cellStyle name="Обычный 2 7 4 2" xfId="11001"/>
    <cellStyle name="Обычный 2 7 5" xfId="11002"/>
    <cellStyle name="Обычный 2 7 6" xfId="6440"/>
    <cellStyle name="Обычный 2 7 7" xfId="4544"/>
    <cellStyle name="Обычный 2 8" xfId="766"/>
    <cellStyle name="Обычный 2 8 2" xfId="4549"/>
    <cellStyle name="Обычный 2 8 2 2" xfId="9650"/>
    <cellStyle name="Обычный 2 8 2 3" xfId="9651"/>
    <cellStyle name="Обычный 2 8 2 4" xfId="6443"/>
    <cellStyle name="Обычный 2 8 3" xfId="9652"/>
    <cellStyle name="Обычный 2 8 4" xfId="9653"/>
    <cellStyle name="Обычный 2 8 5" xfId="4548"/>
    <cellStyle name="Обычный 2 9" xfId="767"/>
    <cellStyle name="Обычный 2 9 2" xfId="4551"/>
    <cellStyle name="Обычный 2 9 2 2" xfId="9654"/>
    <cellStyle name="Обычный 2 9 2 3" xfId="9655"/>
    <cellStyle name="Обычный 2 9 2 4" xfId="6444"/>
    <cellStyle name="Обычный 2 9 3" xfId="9656"/>
    <cellStyle name="Обычный 2 9 4" xfId="9657"/>
    <cellStyle name="Обычный 2 9 5" xfId="4550"/>
    <cellStyle name="Обычный 2_!!!!!ТАРИФ на 2013 ТеплоСнаб" xfId="9658"/>
    <cellStyle name="Обычный 20" xfId="4552"/>
    <cellStyle name="Обычный 20 2" xfId="4553"/>
    <cellStyle name="Обычный 20 2 2" xfId="9659"/>
    <cellStyle name="Обычный 20 3" xfId="4554"/>
    <cellStyle name="Обычный 20 3 2" xfId="9661"/>
    <cellStyle name="Обычный 20 3 3" xfId="9660"/>
    <cellStyle name="Обычный 20 4" xfId="9662"/>
    <cellStyle name="Обычный 21" xfId="4555"/>
    <cellStyle name="Обычный 21 2" xfId="4556"/>
    <cellStyle name="Обычный 21 2 2" xfId="9663"/>
    <cellStyle name="Обычный 21 3" xfId="4557"/>
    <cellStyle name="Обычный 21 3 2" xfId="9665"/>
    <cellStyle name="Обычный 21 3 3" xfId="9664"/>
    <cellStyle name="Обычный 21 4" xfId="9666"/>
    <cellStyle name="Обычный 22" xfId="4558"/>
    <cellStyle name="Обычный 22 2" xfId="4559"/>
    <cellStyle name="Обычный 22 2 2" xfId="9667"/>
    <cellStyle name="Обычный 22 3" xfId="4560"/>
    <cellStyle name="Обычный 22 3 2" xfId="9669"/>
    <cellStyle name="Обычный 22 3 3" xfId="9668"/>
    <cellStyle name="Обычный 22 4" xfId="9670"/>
    <cellStyle name="Обычный 23" xfId="4561"/>
    <cellStyle name="Обычный 23 2" xfId="4562"/>
    <cellStyle name="Обычный 23 2 2" xfId="9672"/>
    <cellStyle name="Обычный 23 2 3" xfId="9671"/>
    <cellStyle name="Обычный 23 3" xfId="9673"/>
    <cellStyle name="Обычный 24" xfId="4563"/>
    <cellStyle name="Обычный 24 2" xfId="4564"/>
    <cellStyle name="Обычный 24 2 2" xfId="9674"/>
    <cellStyle name="Обычный 24 3" xfId="9675"/>
    <cellStyle name="Обычный 24 4" xfId="6445"/>
    <cellStyle name="Обычный 25" xfId="5455"/>
    <cellStyle name="Обычный 25 2" xfId="5466"/>
    <cellStyle name="Обычный 25 2 2" xfId="9676"/>
    <cellStyle name="Обычный 25 3" xfId="5761"/>
    <cellStyle name="Обычный 25 3 2" xfId="9677"/>
    <cellStyle name="Обычный 25 4" xfId="6446"/>
    <cellStyle name="Обычный 26" xfId="5460"/>
    <cellStyle name="Обычный 26 2" xfId="5465"/>
    <cellStyle name="Обычный 26 2 2" xfId="9678"/>
    <cellStyle name="Обычный 26 3" xfId="9679"/>
    <cellStyle name="Обычный 26 4" xfId="6447"/>
    <cellStyle name="Обычный 27" xfId="4565"/>
    <cellStyle name="Обычный 27 2" xfId="9680"/>
    <cellStyle name="Обычный 28" xfId="5461"/>
    <cellStyle name="Обычный 28 2" xfId="9681"/>
    <cellStyle name="Обычный 28 3" xfId="9682"/>
    <cellStyle name="Обычный 28 4" xfId="6448"/>
    <cellStyle name="Обычный 29" xfId="5462"/>
    <cellStyle name="Обычный 29 2" xfId="5464"/>
    <cellStyle name="Обычный 29 2 2" xfId="9683"/>
    <cellStyle name="Обычный 29 3" xfId="6449"/>
    <cellStyle name="Обычный 3" xfId="768"/>
    <cellStyle name="Обычный 3 10" xfId="9684"/>
    <cellStyle name="Обычный 3 11" xfId="11003"/>
    <cellStyle name="Обычный 3 12" xfId="4566"/>
    <cellStyle name="Обычный 3 2" xfId="769"/>
    <cellStyle name="Обычный 3 2 2" xfId="4568"/>
    <cellStyle name="Обычный 3 2 2 2" xfId="9685"/>
    <cellStyle name="Обычный 3 2 2 3" xfId="9686"/>
    <cellStyle name="Обычный 3 2 3" xfId="4569"/>
    <cellStyle name="Обычный 3 2 3 2" xfId="6450"/>
    <cellStyle name="Обычный 3 2 3 2 2" xfId="9687"/>
    <cellStyle name="Обычный 3 2 3 3" xfId="9688"/>
    <cellStyle name="Обычный 3 2 4" xfId="4570"/>
    <cellStyle name="Обычный 3 2 5" xfId="9689"/>
    <cellStyle name="Обычный 3 2 6" xfId="9690"/>
    <cellStyle name="Обычный 3 2 7" xfId="4567"/>
    <cellStyle name="Обычный 3 3" xfId="770"/>
    <cellStyle name="Обычный 3 3 2" xfId="4572"/>
    <cellStyle name="Обычный 3 3 2 2" xfId="4573"/>
    <cellStyle name="Обычный 3 3 2 2 2" xfId="9691"/>
    <cellStyle name="Обычный 3 3 2 3" xfId="4574"/>
    <cellStyle name="Обычный 3 3 2 3 2" xfId="9692"/>
    <cellStyle name="Обычный 3 3 2 4" xfId="9693"/>
    <cellStyle name="Обычный 3 3 2 5" xfId="9694"/>
    <cellStyle name="Обычный 3 3 3" xfId="4575"/>
    <cellStyle name="Обычный 3 3 3 2" xfId="9695"/>
    <cellStyle name="Обычный 3 3 4" xfId="4576"/>
    <cellStyle name="Обычный 3 3 4 2" xfId="9696"/>
    <cellStyle name="Обычный 3 3 5" xfId="6452"/>
    <cellStyle name="Обычный 3 3 5 2" xfId="6453"/>
    <cellStyle name="Обычный 3 3 5 3" xfId="9697"/>
    <cellStyle name="Обычный 3 3 6" xfId="9698"/>
    <cellStyle name="Обычный 3 3 7" xfId="9699"/>
    <cellStyle name="Обычный 3 3 8" xfId="6451"/>
    <cellStyle name="Обычный 3 3 9" xfId="4571"/>
    <cellStyle name="Обычный 3 4" xfId="771"/>
    <cellStyle name="Обычный 3 4 2" xfId="4578"/>
    <cellStyle name="Обычный 3 4 2 2" xfId="9700"/>
    <cellStyle name="Обычный 3 4 2 3" xfId="9701"/>
    <cellStyle name="Обычный 3 4 3" xfId="4579"/>
    <cellStyle name="Обычный 3 4 3 2" xfId="9703"/>
    <cellStyle name="Обычный 3 4 3 3" xfId="9702"/>
    <cellStyle name="Обычный 3 4 4" xfId="9704"/>
    <cellStyle name="Обычный 3 4 5" xfId="11004"/>
    <cellStyle name="Обычный 3 4 6" xfId="4577"/>
    <cellStyle name="Обычный 3 5" xfId="772"/>
    <cellStyle name="Обычный 3 5 2" xfId="4581"/>
    <cellStyle name="Обычный 3 5 2 2" xfId="9705"/>
    <cellStyle name="Обычный 3 5 2 2 2" xfId="9706"/>
    <cellStyle name="Обычный 3 5 2 3" xfId="9707"/>
    <cellStyle name="Обычный 3 5 2 4" xfId="6454"/>
    <cellStyle name="Обычный 3 5 3" xfId="5871"/>
    <cellStyle name="Обычный 3 5 3 2" xfId="9708"/>
    <cellStyle name="Обычный 3 5 4" xfId="9709"/>
    <cellStyle name="Обычный 3 5 5" xfId="11005"/>
    <cellStyle name="Обычный 3 5 6" xfId="4580"/>
    <cellStyle name="Обычный 3 6" xfId="773"/>
    <cellStyle name="Обычный 3 6 2" xfId="4583"/>
    <cellStyle name="Обычный 3 6 2 2" xfId="4584"/>
    <cellStyle name="Обычный 3 6 3" xfId="9710"/>
    <cellStyle name="Обычный 3 6 4" xfId="4582"/>
    <cellStyle name="Обычный 3 7" xfId="774"/>
    <cellStyle name="Обычный 3 7 2" xfId="9711"/>
    <cellStyle name="Обычный 3 7 3" xfId="4585"/>
    <cellStyle name="Обычный 3 8" xfId="4586"/>
    <cellStyle name="Обычный 3 8 2" xfId="5531"/>
    <cellStyle name="Обычный 3 8 2 2" xfId="9712"/>
    <cellStyle name="Обычный 3 8 3" xfId="6455"/>
    <cellStyle name="Обычный 3 9" xfId="4587"/>
    <cellStyle name="Обычный 3 9 2" xfId="11006"/>
    <cellStyle name="Обычный 3 9 3" xfId="9713"/>
    <cellStyle name="Обычный 3___Тариф ТЭ 2012 Мезенский филиал 26.04.11" xfId="4588"/>
    <cellStyle name="Обычный 30" xfId="6456"/>
    <cellStyle name="Обычный 30 2" xfId="9714"/>
    <cellStyle name="Обычный 31" xfId="6457"/>
    <cellStyle name="Обычный 31 2" xfId="9715"/>
    <cellStyle name="Обычный 32" xfId="6458"/>
    <cellStyle name="Обычный 32 2" xfId="9716"/>
    <cellStyle name="Обычный 32 3" xfId="9717"/>
    <cellStyle name="Обычный 33" xfId="6459"/>
    <cellStyle name="Обычный 33 2" xfId="9718"/>
    <cellStyle name="Обычный 34" xfId="6460"/>
    <cellStyle name="Обычный 34 2" xfId="9719"/>
    <cellStyle name="Обычный 35" xfId="6461"/>
    <cellStyle name="Обычный 35 2" xfId="9720"/>
    <cellStyle name="Обычный 36" xfId="6462"/>
    <cellStyle name="Обычный 36 2" xfId="9721"/>
    <cellStyle name="Обычный 37" xfId="6463"/>
    <cellStyle name="Обычный 37 2" xfId="9722"/>
    <cellStyle name="Обычный 38" xfId="6464"/>
    <cellStyle name="Обычный 38 2" xfId="9723"/>
    <cellStyle name="Обычный 39" xfId="6465"/>
    <cellStyle name="Обычный 39 2" xfId="9724"/>
    <cellStyle name="Обычный 4" xfId="775"/>
    <cellStyle name="Обычный 4 10" xfId="4590"/>
    <cellStyle name="Обычный 4 10 2" xfId="5532"/>
    <cellStyle name="Обычный 4 10 2 2" xfId="9726"/>
    <cellStyle name="Обычный 4 10 2 3" xfId="9725"/>
    <cellStyle name="Обычный 4 10 3" xfId="5797"/>
    <cellStyle name="Обычный 4 10 3 2" xfId="9727"/>
    <cellStyle name="Обычный 4 10 4" xfId="6466"/>
    <cellStyle name="Обычный 4 11" xfId="4591"/>
    <cellStyle name="Обычный 4 11 2" xfId="4592"/>
    <cellStyle name="Обычный 4 11 2 2" xfId="9728"/>
    <cellStyle name="Обычный 4 11 3" xfId="9729"/>
    <cellStyle name="Обычный 4 11 4" xfId="6467"/>
    <cellStyle name="Обычный 4 12" xfId="9730"/>
    <cellStyle name="Обычный 4 13" xfId="9731"/>
    <cellStyle name="Обычный 4 14" xfId="4589"/>
    <cellStyle name="Обычный 4 2" xfId="776"/>
    <cellStyle name="Обычный 4 2 2" xfId="4594"/>
    <cellStyle name="Обычный 4 2 2 2" xfId="4595"/>
    <cellStyle name="Обычный 4 2 2 2 2" xfId="4596"/>
    <cellStyle name="Обычный 4 2 2 2 3" xfId="9732"/>
    <cellStyle name="Обычный 4 2 2 3" xfId="4597"/>
    <cellStyle name="Обычный 4 2 2 3 2" xfId="4598"/>
    <cellStyle name="Обычный 4 2 2 3 3" xfId="9733"/>
    <cellStyle name="Обычный 4 2 2 4" xfId="6468"/>
    <cellStyle name="Обычный 4 2 2 4 2" xfId="9734"/>
    <cellStyle name="Обычный 4 2 2 5" xfId="9735"/>
    <cellStyle name="Обычный 4 2 3" xfId="4599"/>
    <cellStyle name="Обычный 4 2 3 2" xfId="4600"/>
    <cellStyle name="Обычный 4 2 3 3" xfId="9736"/>
    <cellStyle name="Обычный 4 2 4" xfId="4601"/>
    <cellStyle name="Обычный 4 2 4 2" xfId="9737"/>
    <cellStyle name="Обычный 4 2 5" xfId="5886"/>
    <cellStyle name="Обычный 4 2 5 2" xfId="9738"/>
    <cellStyle name="Обычный 4 2 6" xfId="9739"/>
    <cellStyle name="Обычный 4 2 6 2" xfId="9740"/>
    <cellStyle name="Обычный 4 2 7" xfId="9741"/>
    <cellStyle name="Обычный 4 2 8" xfId="9742"/>
    <cellStyle name="Обычный 4 2 8 2" xfId="11007"/>
    <cellStyle name="Обычный 4 2 9" xfId="4593"/>
    <cellStyle name="Обычный 4 2_46EP.2012(v0.1)" xfId="4602"/>
    <cellStyle name="Обычный 4 3" xfId="777"/>
    <cellStyle name="Обычный 4 3 2" xfId="4604"/>
    <cellStyle name="Обычный 4 3 2 2" xfId="9743"/>
    <cellStyle name="Обычный 4 3 2 3" xfId="9744"/>
    <cellStyle name="Обычный 4 3 2 4" xfId="6469"/>
    <cellStyle name="Обычный 4 3 3" xfId="9745"/>
    <cellStyle name="Обычный 4 3 3 2" xfId="9746"/>
    <cellStyle name="Обычный 4 3 4" xfId="9747"/>
    <cellStyle name="Обычный 4 3 5" xfId="4603"/>
    <cellStyle name="Обычный 4 4" xfId="778"/>
    <cellStyle name="Обычный 4 4 2" xfId="4606"/>
    <cellStyle name="Обычный 4 4 2 2" xfId="9748"/>
    <cellStyle name="Обычный 4 4 2 3" xfId="9749"/>
    <cellStyle name="Обычный 4 4 2 4" xfId="6470"/>
    <cellStyle name="Обычный 4 4 3" xfId="9750"/>
    <cellStyle name="Обычный 4 4 3 2" xfId="9751"/>
    <cellStyle name="Обычный 4 4 4" xfId="9752"/>
    <cellStyle name="Обычный 4 4 5" xfId="4605"/>
    <cellStyle name="Обычный 4 5" xfId="779"/>
    <cellStyle name="Обычный 4 5 2" xfId="4608"/>
    <cellStyle name="Обычный 4 5 2 2" xfId="9753"/>
    <cellStyle name="Обычный 4 5 2 3" xfId="9754"/>
    <cellStyle name="Обычный 4 5 2 4" xfId="6471"/>
    <cellStyle name="Обычный 4 5 3" xfId="9755"/>
    <cellStyle name="Обычный 4 5 4" xfId="9756"/>
    <cellStyle name="Обычный 4 5 5" xfId="4607"/>
    <cellStyle name="Обычный 4 6" xfId="780"/>
    <cellStyle name="Обычный 4 6 10" xfId="4610"/>
    <cellStyle name="Обычный 4 6 10 2" xfId="4611"/>
    <cellStyle name="Обычный 4 6 11" xfId="4612"/>
    <cellStyle name="Обычный 4 6 11 2" xfId="4613"/>
    <cellStyle name="Обычный 4 6 11 2 2" xfId="9757"/>
    <cellStyle name="Обычный 4 6 11 3" xfId="5533"/>
    <cellStyle name="Обычный 4 6 12" xfId="4614"/>
    <cellStyle name="Обычный 4 6 12 2" xfId="4615"/>
    <cellStyle name="Обычный 4 6 12 3" xfId="9758"/>
    <cellStyle name="Обычный 4 6 13" xfId="4616"/>
    <cellStyle name="Обычный 4 6 13 2" xfId="11008"/>
    <cellStyle name="Обычный 4 6 14" xfId="4609"/>
    <cellStyle name="Обычный 4 6 2" xfId="781"/>
    <cellStyle name="Обычный 4 6 2 2" xfId="4618"/>
    <cellStyle name="Обычный 4 6 2 2 2" xfId="4619"/>
    <cellStyle name="Обычный 4 6 2 3" xfId="4620"/>
    <cellStyle name="Обычный 4 6 2 4" xfId="4617"/>
    <cellStyle name="Обычный 4 6 3" xfId="782"/>
    <cellStyle name="Обычный 4 6 3 2" xfId="4622"/>
    <cellStyle name="Обычный 4 6 3 2 2" xfId="4623"/>
    <cellStyle name="Обычный 4 6 3 3" xfId="4624"/>
    <cellStyle name="Обычный 4 6 3 4" xfId="4621"/>
    <cellStyle name="Обычный 4 6 4" xfId="783"/>
    <cellStyle name="Обычный 4 6 4 2" xfId="4626"/>
    <cellStyle name="Обычный 4 6 4 2 2" xfId="4627"/>
    <cellStyle name="Обычный 4 6 4 3" xfId="4628"/>
    <cellStyle name="Обычный 4 6 4 4" xfId="4625"/>
    <cellStyle name="Обычный 4 6 5" xfId="784"/>
    <cellStyle name="Обычный 4 6 5 2" xfId="4630"/>
    <cellStyle name="Обычный 4 6 5 2 2" xfId="4631"/>
    <cellStyle name="Обычный 4 6 5 3" xfId="4632"/>
    <cellStyle name="Обычный 4 6 5 4" xfId="4629"/>
    <cellStyle name="Обычный 4 6 6" xfId="785"/>
    <cellStyle name="Обычный 4 6 6 2" xfId="4634"/>
    <cellStyle name="Обычный 4 6 6 2 2" xfId="4635"/>
    <cellStyle name="Обычный 4 6 6 3" xfId="4636"/>
    <cellStyle name="Обычный 4 6 6 4" xfId="4633"/>
    <cellStyle name="Обычный 4 6 7" xfId="786"/>
    <cellStyle name="Обычный 4 6 7 2" xfId="4638"/>
    <cellStyle name="Обычный 4 6 7 2 2" xfId="4639"/>
    <cellStyle name="Обычный 4 6 7 3" xfId="4640"/>
    <cellStyle name="Обычный 4 6 7 4" xfId="4637"/>
    <cellStyle name="Обычный 4 6 8" xfId="787"/>
    <cellStyle name="Обычный 4 6 8 2" xfId="4642"/>
    <cellStyle name="Обычный 4 6 8 2 2" xfId="4643"/>
    <cellStyle name="Обычный 4 6 8 3" xfId="4644"/>
    <cellStyle name="Обычный 4 6 8 4" xfId="4641"/>
    <cellStyle name="Обычный 4 6 9" xfId="788"/>
    <cellStyle name="Обычный 4 6 9 2" xfId="4646"/>
    <cellStyle name="Обычный 4 6 9 2 2" xfId="4647"/>
    <cellStyle name="Обычный 4 6 9 3" xfId="4648"/>
    <cellStyle name="Обычный 4 6 9 4" xfId="4645"/>
    <cellStyle name="Обычный 4 7" xfId="789"/>
    <cellStyle name="Обычный 4 7 10" xfId="4650"/>
    <cellStyle name="Обычный 4 7 10 2" xfId="4651"/>
    <cellStyle name="Обычный 4 7 11" xfId="4652"/>
    <cellStyle name="Обычный 4 7 11 2" xfId="4653"/>
    <cellStyle name="Обычный 4 7 12" xfId="4654"/>
    <cellStyle name="Обычный 4 7 13" xfId="4649"/>
    <cellStyle name="Обычный 4 7 2" xfId="790"/>
    <cellStyle name="Обычный 4 7 2 2" xfId="4656"/>
    <cellStyle name="Обычный 4 7 2 2 2" xfId="4657"/>
    <cellStyle name="Обычный 4 7 2 3" xfId="4658"/>
    <cellStyle name="Обычный 4 7 2 4" xfId="4655"/>
    <cellStyle name="Обычный 4 7 3" xfId="791"/>
    <cellStyle name="Обычный 4 7 3 2" xfId="4660"/>
    <cellStyle name="Обычный 4 7 3 2 2" xfId="4661"/>
    <cellStyle name="Обычный 4 7 3 3" xfId="4662"/>
    <cellStyle name="Обычный 4 7 3 4" xfId="4659"/>
    <cellStyle name="Обычный 4 7 4" xfId="792"/>
    <cellStyle name="Обычный 4 7 4 2" xfId="4664"/>
    <cellStyle name="Обычный 4 7 4 2 2" xfId="4665"/>
    <cellStyle name="Обычный 4 7 4 3" xfId="4666"/>
    <cellStyle name="Обычный 4 7 4 4" xfId="4663"/>
    <cellStyle name="Обычный 4 7 5" xfId="793"/>
    <cellStyle name="Обычный 4 7 5 2" xfId="4668"/>
    <cellStyle name="Обычный 4 7 5 2 2" xfId="4669"/>
    <cellStyle name="Обычный 4 7 5 3" xfId="4670"/>
    <cellStyle name="Обычный 4 7 5 4" xfId="4667"/>
    <cellStyle name="Обычный 4 7 6" xfId="794"/>
    <cellStyle name="Обычный 4 7 6 2" xfId="4672"/>
    <cellStyle name="Обычный 4 7 6 2 2" xfId="4673"/>
    <cellStyle name="Обычный 4 7 6 3" xfId="4674"/>
    <cellStyle name="Обычный 4 7 6 4" xfId="4671"/>
    <cellStyle name="Обычный 4 7 7" xfId="795"/>
    <cellStyle name="Обычный 4 7 7 2" xfId="4676"/>
    <cellStyle name="Обычный 4 7 7 2 2" xfId="4677"/>
    <cellStyle name="Обычный 4 7 7 3" xfId="4678"/>
    <cellStyle name="Обычный 4 7 7 4" xfId="4675"/>
    <cellStyle name="Обычный 4 7 8" xfId="796"/>
    <cellStyle name="Обычный 4 7 8 2" xfId="4680"/>
    <cellStyle name="Обычный 4 7 8 2 2" xfId="4681"/>
    <cellStyle name="Обычный 4 7 8 3" xfId="4682"/>
    <cellStyle name="Обычный 4 7 8 4" xfId="4679"/>
    <cellStyle name="Обычный 4 7 9" xfId="797"/>
    <cellStyle name="Обычный 4 7 9 2" xfId="4684"/>
    <cellStyle name="Обычный 4 7 9 2 2" xfId="4685"/>
    <cellStyle name="Обычный 4 7 9 3" xfId="4686"/>
    <cellStyle name="Обычный 4 7 9 4" xfId="4683"/>
    <cellStyle name="Обычный 4 8" xfId="798"/>
    <cellStyle name="Обычный 4 8 10" xfId="4688"/>
    <cellStyle name="Обычный 4 8 10 2" xfId="4689"/>
    <cellStyle name="Обычный 4 8 11" xfId="4690"/>
    <cellStyle name="Обычный 4 8 11 2" xfId="4691"/>
    <cellStyle name="Обычный 4 8 12" xfId="4692"/>
    <cellStyle name="Обычный 4 8 13" xfId="4687"/>
    <cellStyle name="Обычный 4 8 2" xfId="799"/>
    <cellStyle name="Обычный 4 8 2 2" xfId="4694"/>
    <cellStyle name="Обычный 4 8 2 2 2" xfId="4695"/>
    <cellStyle name="Обычный 4 8 2 3" xfId="4696"/>
    <cellStyle name="Обычный 4 8 2 4" xfId="4693"/>
    <cellStyle name="Обычный 4 8 3" xfId="800"/>
    <cellStyle name="Обычный 4 8 3 2" xfId="4698"/>
    <cellStyle name="Обычный 4 8 3 2 2" xfId="4699"/>
    <cellStyle name="Обычный 4 8 3 3" xfId="4700"/>
    <cellStyle name="Обычный 4 8 3 4" xfId="4697"/>
    <cellStyle name="Обычный 4 8 4" xfId="801"/>
    <cellStyle name="Обычный 4 8 4 2" xfId="4702"/>
    <cellStyle name="Обычный 4 8 4 2 2" xfId="4703"/>
    <cellStyle name="Обычный 4 8 4 3" xfId="4704"/>
    <cellStyle name="Обычный 4 8 4 4" xfId="4701"/>
    <cellStyle name="Обычный 4 8 5" xfId="802"/>
    <cellStyle name="Обычный 4 8 5 2" xfId="4706"/>
    <cellStyle name="Обычный 4 8 5 2 2" xfId="4707"/>
    <cellStyle name="Обычный 4 8 5 3" xfId="4708"/>
    <cellStyle name="Обычный 4 8 5 4" xfId="4705"/>
    <cellStyle name="Обычный 4 8 6" xfId="803"/>
    <cellStyle name="Обычный 4 8 6 2" xfId="4710"/>
    <cellStyle name="Обычный 4 8 6 2 2" xfId="4711"/>
    <cellStyle name="Обычный 4 8 6 3" xfId="4712"/>
    <cellStyle name="Обычный 4 8 6 4" xfId="4709"/>
    <cellStyle name="Обычный 4 8 7" xfId="804"/>
    <cellStyle name="Обычный 4 8 7 2" xfId="4714"/>
    <cellStyle name="Обычный 4 8 7 2 2" xfId="4715"/>
    <cellStyle name="Обычный 4 8 7 3" xfId="4716"/>
    <cellStyle name="Обычный 4 8 7 4" xfId="4713"/>
    <cellStyle name="Обычный 4 8 8" xfId="805"/>
    <cellStyle name="Обычный 4 8 8 2" xfId="4718"/>
    <cellStyle name="Обычный 4 8 8 2 2" xfId="4719"/>
    <cellStyle name="Обычный 4 8 8 3" xfId="4720"/>
    <cellStyle name="Обычный 4 8 8 4" xfId="4717"/>
    <cellStyle name="Обычный 4 8 9" xfId="806"/>
    <cellStyle name="Обычный 4 8 9 2" xfId="4722"/>
    <cellStyle name="Обычный 4 8 9 2 2" xfId="4723"/>
    <cellStyle name="Обычный 4 8 9 3" xfId="4724"/>
    <cellStyle name="Обычный 4 8 9 4" xfId="4721"/>
    <cellStyle name="Обычный 4 9" xfId="807"/>
    <cellStyle name="Обычный 4 9 10" xfId="4726"/>
    <cellStyle name="Обычный 4 9 10 2" xfId="4727"/>
    <cellStyle name="Обычный 4 9 11" xfId="4728"/>
    <cellStyle name="Обычный 4 9 11 2" xfId="4729"/>
    <cellStyle name="Обычный 4 9 11 2 2" xfId="9760"/>
    <cellStyle name="Обычный 4 9 11 3" xfId="9759"/>
    <cellStyle name="Обычный 4 9 12" xfId="4730"/>
    <cellStyle name="Обычный 4 9 12 2" xfId="9761"/>
    <cellStyle name="Обычный 4 9 13" xfId="9762"/>
    <cellStyle name="Обычный 4 9 14" xfId="6472"/>
    <cellStyle name="Обычный 4 9 15" xfId="4725"/>
    <cellStyle name="Обычный 4 9 2" xfId="808"/>
    <cellStyle name="Обычный 4 9 2 2" xfId="4732"/>
    <cellStyle name="Обычный 4 9 2 2 2" xfId="4733"/>
    <cellStyle name="Обычный 4 9 2 2 2 2" xfId="9763"/>
    <cellStyle name="Обычный 4 9 2 3" xfId="4734"/>
    <cellStyle name="Обычный 4 9 2 4" xfId="4731"/>
    <cellStyle name="Обычный 4 9 3" xfId="809"/>
    <cellStyle name="Обычный 4 9 3 2" xfId="4736"/>
    <cellStyle name="Обычный 4 9 3 2 2" xfId="4737"/>
    <cellStyle name="Обычный 4 9 3 3" xfId="4738"/>
    <cellStyle name="Обычный 4 9 3 4" xfId="4735"/>
    <cellStyle name="Обычный 4 9 4" xfId="810"/>
    <cellStyle name="Обычный 4 9 4 2" xfId="4740"/>
    <cellStyle name="Обычный 4 9 4 2 2" xfId="4741"/>
    <cellStyle name="Обычный 4 9 4 3" xfId="4742"/>
    <cellStyle name="Обычный 4 9 4 4" xfId="4739"/>
    <cellStyle name="Обычный 4 9 5" xfId="811"/>
    <cellStyle name="Обычный 4 9 5 2" xfId="4744"/>
    <cellStyle name="Обычный 4 9 5 2 2" xfId="4745"/>
    <cellStyle name="Обычный 4 9 5 3" xfId="4746"/>
    <cellStyle name="Обычный 4 9 5 4" xfId="4743"/>
    <cellStyle name="Обычный 4 9 6" xfId="812"/>
    <cellStyle name="Обычный 4 9 6 2" xfId="4748"/>
    <cellStyle name="Обычный 4 9 6 2 2" xfId="4749"/>
    <cellStyle name="Обычный 4 9 6 3" xfId="4750"/>
    <cellStyle name="Обычный 4 9 6 4" xfId="4747"/>
    <cellStyle name="Обычный 4 9 7" xfId="813"/>
    <cellStyle name="Обычный 4 9 7 2" xfId="4752"/>
    <cellStyle name="Обычный 4 9 7 2 2" xfId="4753"/>
    <cellStyle name="Обычный 4 9 7 3" xfId="4754"/>
    <cellStyle name="Обычный 4 9 7 4" xfId="4751"/>
    <cellStyle name="Обычный 4 9 8" xfId="814"/>
    <cellStyle name="Обычный 4 9 8 2" xfId="4756"/>
    <cellStyle name="Обычный 4 9 8 2 2" xfId="4757"/>
    <cellStyle name="Обычный 4 9 8 3" xfId="4758"/>
    <cellStyle name="Обычный 4 9 8 4" xfId="4755"/>
    <cellStyle name="Обычный 4 9 9" xfId="815"/>
    <cellStyle name="Обычный 4 9 9 2" xfId="4760"/>
    <cellStyle name="Обычный 4 9 9 2 2" xfId="4761"/>
    <cellStyle name="Обычный 4 9 9 3" xfId="4762"/>
    <cellStyle name="Обычный 4 9 9 4" xfId="4759"/>
    <cellStyle name="Обычный 4_2014 АрхТепло Производственная" xfId="4763"/>
    <cellStyle name="Обычный 40" xfId="6473"/>
    <cellStyle name="Обычный 40 2" xfId="9764"/>
    <cellStyle name="Обычный 41" xfId="6474"/>
    <cellStyle name="Обычный 41 2" xfId="9765"/>
    <cellStyle name="Обычный 42" xfId="6475"/>
    <cellStyle name="Обычный 42 2" xfId="9766"/>
    <cellStyle name="Обычный 43" xfId="6476"/>
    <cellStyle name="Обычный 43 2" xfId="9767"/>
    <cellStyle name="Обычный 44" xfId="6648"/>
    <cellStyle name="Обычный 44 2" xfId="9768"/>
    <cellStyle name="Обычный 45" xfId="6654"/>
    <cellStyle name="Обычный 45 2" xfId="9769"/>
    <cellStyle name="Обычный 46" xfId="6649"/>
    <cellStyle name="Обычный 46 2" xfId="9770"/>
    <cellStyle name="Обычный 47" xfId="9771"/>
    <cellStyle name="Обычный 47 2" xfId="9772"/>
    <cellStyle name="Обычный 48" xfId="9773"/>
    <cellStyle name="Обычный 49" xfId="9774"/>
    <cellStyle name="Обычный 49 2" xfId="9775"/>
    <cellStyle name="Обычный 5" xfId="816"/>
    <cellStyle name="Обычный 5 10" xfId="9776"/>
    <cellStyle name="Обычный 5 11" xfId="9777"/>
    <cellStyle name="Обычный 5 12" xfId="9778"/>
    <cellStyle name="Обычный 5 13" xfId="9779"/>
    <cellStyle name="Обычный 5 14" xfId="4764"/>
    <cellStyle name="Обычный 5 2" xfId="4765"/>
    <cellStyle name="Обычный 5 2 2" xfId="4766"/>
    <cellStyle name="Обычный 5 2 2 2" xfId="9780"/>
    <cellStyle name="Обычный 5 2 2 3" xfId="9781"/>
    <cellStyle name="Обычный 5 2 2 4" xfId="9782"/>
    <cellStyle name="Обычный 5 2 3" xfId="4767"/>
    <cellStyle name="Обычный 5 2 3 2" xfId="9784"/>
    <cellStyle name="Обычный 5 2 3 3" xfId="9783"/>
    <cellStyle name="Обычный 5 2 4" xfId="4768"/>
    <cellStyle name="Обычный 5 2 4 2" xfId="9785"/>
    <cellStyle name="Обычный 5 2 4 3" xfId="5887"/>
    <cellStyle name="Обычный 5 2 5" xfId="9786"/>
    <cellStyle name="Обычный 5 2_Химреагенты" xfId="9787"/>
    <cellStyle name="Обычный 5 3" xfId="4769"/>
    <cellStyle name="Обычный 5 3 2" xfId="5534"/>
    <cellStyle name="Обычный 5 3 3" xfId="9788"/>
    <cellStyle name="Обычный 5 4" xfId="4770"/>
    <cellStyle name="Обычный 5 4 2" xfId="5535"/>
    <cellStyle name="Обычный 5 4 3" xfId="9789"/>
    <cellStyle name="Обычный 5 5" xfId="4771"/>
    <cellStyle name="Обычный 5 5 2" xfId="4772"/>
    <cellStyle name="Обычный 5 5 3" xfId="9790"/>
    <cellStyle name="Обычный 5 6" xfId="4773"/>
    <cellStyle name="Обычный 5 6 2" xfId="4774"/>
    <cellStyle name="Обычный 5 6 3" xfId="9791"/>
    <cellStyle name="Обычный 5 7" xfId="4775"/>
    <cellStyle name="Обычный 5 7 2" xfId="9792"/>
    <cellStyle name="Обычный 5 7 2 2" xfId="9793"/>
    <cellStyle name="Обычный 5 7 3" xfId="9794"/>
    <cellStyle name="Обычный 5 7 4" xfId="9795"/>
    <cellStyle name="Обычный 5 7 5" xfId="6477"/>
    <cellStyle name="Обычный 5 8" xfId="4776"/>
    <cellStyle name="Обычный 5 8 2" xfId="4777"/>
    <cellStyle name="Обычный 5 8 2 2" xfId="9796"/>
    <cellStyle name="Обычный 5 8 3" xfId="9797"/>
    <cellStyle name="Обычный 5 8 4" xfId="6656"/>
    <cellStyle name="Обычный 5 9" xfId="9798"/>
    <cellStyle name="Обычный 5_Мероприятия для тарифной каипании" xfId="4778"/>
    <cellStyle name="Обычный 50" xfId="9799"/>
    <cellStyle name="Обычный 51" xfId="11032"/>
    <cellStyle name="Обычный 52" xfId="5977"/>
    <cellStyle name="Обычный 53" xfId="961"/>
    <cellStyle name="Обычный 6" xfId="817"/>
    <cellStyle name="Обычный 6 10" xfId="4779"/>
    <cellStyle name="Обычный 6 2" xfId="4780"/>
    <cellStyle name="Обычный 6 2 2" xfId="4781"/>
    <cellStyle name="Обычный 6 2 2 2" xfId="9800"/>
    <cellStyle name="Обычный 6 2 3" xfId="4782"/>
    <cellStyle name="Обычный 6 2 3 2" xfId="9801"/>
    <cellStyle name="Обычный 6 2 3 3" xfId="9802"/>
    <cellStyle name="Обычный 6 2 3 4" xfId="6478"/>
    <cellStyle name="Обычный 6 2 4" xfId="9803"/>
    <cellStyle name="Обычный 6 2 4 2" xfId="11009"/>
    <cellStyle name="Обычный 6 2 5" xfId="9804"/>
    <cellStyle name="Обычный 6 2 6" xfId="9805"/>
    <cellStyle name="Обычный 6 2 7" xfId="9806"/>
    <cellStyle name="Обычный 6 3" xfId="4783"/>
    <cellStyle name="Обычный 6 3 2" xfId="4784"/>
    <cellStyle name="Обычный 6 3 2 2" xfId="9807"/>
    <cellStyle name="Обычный 6 3 2 3" xfId="6479"/>
    <cellStyle name="Обычный 6 3 3" xfId="5888"/>
    <cellStyle name="Обычный 6 3 3 2" xfId="9808"/>
    <cellStyle name="Обычный 6 3 3 3" xfId="6480"/>
    <cellStyle name="Обычный 6 3 4" xfId="9809"/>
    <cellStyle name="Обычный 6 3 5" xfId="9810"/>
    <cellStyle name="Обычный 6 3 6" xfId="9811"/>
    <cellStyle name="Обычный 6 3 7" xfId="9812"/>
    <cellStyle name="Обычный 6 4" xfId="4785"/>
    <cellStyle name="Обычный 6 4 2" xfId="4786"/>
    <cellStyle name="Обычный 6 4 3" xfId="9813"/>
    <cellStyle name="Обычный 6 5" xfId="4787"/>
    <cellStyle name="Обычный 6 5 2" xfId="4788"/>
    <cellStyle name="Обычный 6 6" xfId="4789"/>
    <cellStyle name="Обычный 6 6 2" xfId="4790"/>
    <cellStyle name="Обычный 6 7" xfId="4791"/>
    <cellStyle name="Обычный 6 7 2" xfId="9814"/>
    <cellStyle name="Обычный 6 7 2 2" xfId="9815"/>
    <cellStyle name="Обычный 6 7 3" xfId="9816"/>
    <cellStyle name="Обычный 6 7 4" xfId="6481"/>
    <cellStyle name="Обычный 6 8" xfId="9817"/>
    <cellStyle name="Обычный 6 9" xfId="9818"/>
    <cellStyle name="Обычный 6_Перерасчет тепловой энергии ООО Березниковское ТСП  на 2013" xfId="4792"/>
    <cellStyle name="Обычный 7" xfId="818"/>
    <cellStyle name="Обычный 7 10" xfId="4794"/>
    <cellStyle name="Обычный 7 10 2" xfId="4795"/>
    <cellStyle name="Обычный 7 10 2 2" xfId="9819"/>
    <cellStyle name="Обычный 7 10 3" xfId="5536"/>
    <cellStyle name="Обычный 7 11" xfId="4796"/>
    <cellStyle name="Обычный 7 11 2" xfId="4797"/>
    <cellStyle name="Обычный 7 11 2 2" xfId="9820"/>
    <cellStyle name="Обычный 7 12" xfId="4798"/>
    <cellStyle name="Обычный 7 12 2" xfId="5845"/>
    <cellStyle name="Обычный 7 13" xfId="4793"/>
    <cellStyle name="Обычный 7 2" xfId="819"/>
    <cellStyle name="Обычный 7 2 2" xfId="4800"/>
    <cellStyle name="Обычный 7 2 2 2" xfId="4801"/>
    <cellStyle name="Обычный 7 2 2 3" xfId="5537"/>
    <cellStyle name="Обычный 7 2 2 3 2" xfId="9821"/>
    <cellStyle name="Обычный 7 2 2 4" xfId="6482"/>
    <cellStyle name="Обычный 7 2 3" xfId="4802"/>
    <cellStyle name="Обычный 7 2 3 2" xfId="4803"/>
    <cellStyle name="Обычный 7 2 3 2 2" xfId="9822"/>
    <cellStyle name="Обычный 7 2 4" xfId="4804"/>
    <cellStyle name="Обычный 7 2 4 2" xfId="11010"/>
    <cellStyle name="Обычный 7 2 4 3" xfId="5872"/>
    <cellStyle name="Обычный 7 2 5" xfId="11011"/>
    <cellStyle name="Обычный 7 2 6" xfId="4799"/>
    <cellStyle name="Обычный 7 3" xfId="820"/>
    <cellStyle name="Обычный 7 3 2" xfId="4806"/>
    <cellStyle name="Обычный 7 3 2 2" xfId="5538"/>
    <cellStyle name="Обычный 7 3 2 2 2" xfId="9823"/>
    <cellStyle name="Обычный 7 3 2 3" xfId="9824"/>
    <cellStyle name="Обычный 7 3 2 4" xfId="6483"/>
    <cellStyle name="Обычный 7 3 3" xfId="4807"/>
    <cellStyle name="Обычный 7 3 3 2" xfId="5539"/>
    <cellStyle name="Обычный 7 3 3 3" xfId="9825"/>
    <cellStyle name="Обычный 7 3 4" xfId="4808"/>
    <cellStyle name="Обычный 7 3 4 2" xfId="4809"/>
    <cellStyle name="Обычный 7 3 4 3" xfId="9826"/>
    <cellStyle name="Обычный 7 3 5" xfId="4810"/>
    <cellStyle name="Обычный 7 3 6" xfId="4805"/>
    <cellStyle name="Обычный 7 4" xfId="821"/>
    <cellStyle name="Обычный 7 4 2" xfId="4812"/>
    <cellStyle name="Обычный 7 4 2 2" xfId="4813"/>
    <cellStyle name="Обычный 7 4 3" xfId="4814"/>
    <cellStyle name="Обычный 7 4 4" xfId="4811"/>
    <cellStyle name="Обычный 7 5" xfId="822"/>
    <cellStyle name="Обычный 7 5 2" xfId="4816"/>
    <cellStyle name="Обычный 7 5 2 2" xfId="4817"/>
    <cellStyle name="Обычный 7 5 3" xfId="4818"/>
    <cellStyle name="Обычный 7 5 4" xfId="4815"/>
    <cellStyle name="Обычный 7 6" xfId="823"/>
    <cellStyle name="Обычный 7 6 2" xfId="4820"/>
    <cellStyle name="Обычный 7 6 2 2" xfId="4821"/>
    <cellStyle name="Обычный 7 6 2 2 2" xfId="9827"/>
    <cellStyle name="Обычный 7 6 2 3" xfId="9828"/>
    <cellStyle name="Обычный 7 6 3" xfId="4822"/>
    <cellStyle name="Обычный 7 6 3 2" xfId="9829"/>
    <cellStyle name="Обычный 7 6 4" xfId="9830"/>
    <cellStyle name="Обычный 7 6 5" xfId="6484"/>
    <cellStyle name="Обычный 7 6 6" xfId="4819"/>
    <cellStyle name="Обычный 7 7" xfId="824"/>
    <cellStyle name="Обычный 7 7 2" xfId="4824"/>
    <cellStyle name="Обычный 7 7 2 2" xfId="4825"/>
    <cellStyle name="Обычный 7 7 2 2 2" xfId="9831"/>
    <cellStyle name="Обычный 7 7 3" xfId="4826"/>
    <cellStyle name="Обычный 7 7 4" xfId="4823"/>
    <cellStyle name="Обычный 7 8" xfId="825"/>
    <cellStyle name="Обычный 7 8 2" xfId="4828"/>
    <cellStyle name="Обычный 7 8 2 2" xfId="4829"/>
    <cellStyle name="Обычный 7 8 3" xfId="4830"/>
    <cellStyle name="Обычный 7 8 4" xfId="4827"/>
    <cellStyle name="Обычный 7 9" xfId="826"/>
    <cellStyle name="Обычный 7 9 2" xfId="4832"/>
    <cellStyle name="Обычный 7 9 2 2" xfId="4833"/>
    <cellStyle name="Обычный 7 9 3" xfId="4834"/>
    <cellStyle name="Обычный 7 9 4" xfId="4831"/>
    <cellStyle name="Обычный 8" xfId="827"/>
    <cellStyle name="Обычный 8 10" xfId="4836"/>
    <cellStyle name="Обычный 8 10 2" xfId="9832"/>
    <cellStyle name="Обычный 8 11" xfId="4835"/>
    <cellStyle name="Обычный 8 2" xfId="828"/>
    <cellStyle name="Обычный 8 2 2" xfId="4838"/>
    <cellStyle name="Обычный 8 2 2 2" xfId="5540"/>
    <cellStyle name="Обычный 8 2 2 2 2" xfId="9833"/>
    <cellStyle name="Обычный 8 2 2 3" xfId="9834"/>
    <cellStyle name="Обычный 8 2 2 4" xfId="6485"/>
    <cellStyle name="Обычный 8 2 3" xfId="4839"/>
    <cellStyle name="Обычный 8 2 3 2" xfId="4840"/>
    <cellStyle name="Обычный 8 2 3 2 2" xfId="9836"/>
    <cellStyle name="Обычный 8 2 3 3" xfId="9835"/>
    <cellStyle name="Обычный 8 2 4" xfId="4841"/>
    <cellStyle name="Обычный 8 2 4 2" xfId="9837"/>
    <cellStyle name="Обычный 8 2 4 3" xfId="5876"/>
    <cellStyle name="Обычный 8 2 5" xfId="4837"/>
    <cellStyle name="Обычный 8 3" xfId="829"/>
    <cellStyle name="Обычный 8 3 2" xfId="4843"/>
    <cellStyle name="Обычный 8 3 2 2" xfId="5541"/>
    <cellStyle name="Обычный 8 3 2 2 2" xfId="9838"/>
    <cellStyle name="Обычный 8 3 2 3" xfId="9839"/>
    <cellStyle name="Обычный 8 3 2 4" xfId="6486"/>
    <cellStyle name="Обычный 8 3 3" xfId="4844"/>
    <cellStyle name="Обычный 8 3 3 2" xfId="4845"/>
    <cellStyle name="Обычный 8 3 3 2 2" xfId="9841"/>
    <cellStyle name="Обычный 8 3 3 3" xfId="9840"/>
    <cellStyle name="Обычный 8 3 4" xfId="4846"/>
    <cellStyle name="Обычный 8 3 4 2" xfId="9842"/>
    <cellStyle name="Обычный 8 3 5" xfId="4842"/>
    <cellStyle name="Обычный 8 4" xfId="830"/>
    <cellStyle name="Обычный 8 4 2" xfId="4848"/>
    <cellStyle name="Обычный 8 4 2 2" xfId="4849"/>
    <cellStyle name="Обычный 8 4 3" xfId="4850"/>
    <cellStyle name="Обычный 8 4 4" xfId="4847"/>
    <cellStyle name="Обычный 8 5" xfId="831"/>
    <cellStyle name="Обычный 8 5 2" xfId="4852"/>
    <cellStyle name="Обычный 8 5 2 2" xfId="4853"/>
    <cellStyle name="Обычный 8 5 3" xfId="4854"/>
    <cellStyle name="Обычный 8 5 4" xfId="4851"/>
    <cellStyle name="Обычный 8 6" xfId="832"/>
    <cellStyle name="Обычный 8 6 2" xfId="4856"/>
    <cellStyle name="Обычный 8 6 2 2" xfId="4857"/>
    <cellStyle name="Обычный 8 6 2 2 2" xfId="9844"/>
    <cellStyle name="Обычный 8 6 2 3" xfId="9843"/>
    <cellStyle name="Обычный 8 6 3" xfId="4858"/>
    <cellStyle name="Обычный 8 6 3 2" xfId="9845"/>
    <cellStyle name="Обычный 8 6 4" xfId="6487"/>
    <cellStyle name="Обычный 8 6 5" xfId="4855"/>
    <cellStyle name="Обычный 8 7" xfId="4859"/>
    <cellStyle name="Обычный 8 7 2" xfId="4860"/>
    <cellStyle name="Обычный 8 7 2 2" xfId="9846"/>
    <cellStyle name="Обычный 8 7 3" xfId="9847"/>
    <cellStyle name="Обычный 8 8" xfId="4861"/>
    <cellStyle name="Обычный 8 8 2" xfId="5542"/>
    <cellStyle name="Обычный 8 8 2 2" xfId="9849"/>
    <cellStyle name="Обычный 8 8 3" xfId="9848"/>
    <cellStyle name="Обычный 8 9" xfId="4862"/>
    <cellStyle name="Обычный 8 9 2" xfId="4863"/>
    <cellStyle name="Обычный 8 9 3" xfId="9850"/>
    <cellStyle name="Обычный 9" xfId="833"/>
    <cellStyle name="Обычный 9 10" xfId="4864"/>
    <cellStyle name="Обычный 9 2" xfId="4865"/>
    <cellStyle name="Обычный 9 2 2" xfId="4866"/>
    <cellStyle name="Обычный 9 2 2 2" xfId="9851"/>
    <cellStyle name="Обычный 9 2 2 3" xfId="9852"/>
    <cellStyle name="Обычный 9 2 2 4" xfId="6488"/>
    <cellStyle name="Обычный 9 2 3" xfId="4867"/>
    <cellStyle name="Обычный 9 2 3 2" xfId="9854"/>
    <cellStyle name="Обычный 9 2 3 3" xfId="9853"/>
    <cellStyle name="Обычный 9 2 4" xfId="9855"/>
    <cellStyle name="Обычный 9 2 5" xfId="9856"/>
    <cellStyle name="Обычный 9 2 6" xfId="9857"/>
    <cellStyle name="Обычный 9 2 7" xfId="11012"/>
    <cellStyle name="Обычный 9 3" xfId="4868"/>
    <cellStyle name="Обычный 9 3 2" xfId="5543"/>
    <cellStyle name="Обычный 9 4" xfId="4869"/>
    <cellStyle name="Обычный 9 4 2" xfId="4870"/>
    <cellStyle name="Обычный 9 5" xfId="4871"/>
    <cellStyle name="Обычный 9 5 2" xfId="4872"/>
    <cellStyle name="Обычный 9 6" xfId="4873"/>
    <cellStyle name="Обычный 9 6 2" xfId="9858"/>
    <cellStyle name="Обычный 9 6 3" xfId="9859"/>
    <cellStyle name="Обычный 9 6 4" xfId="9860"/>
    <cellStyle name="Обычный 9 6 5" xfId="6489"/>
    <cellStyle name="Обычный 9 7" xfId="4874"/>
    <cellStyle name="Обычный 9 7 2" xfId="4875"/>
    <cellStyle name="Обычный 9 7 2 2" xfId="9862"/>
    <cellStyle name="Обычный 9 7 3" xfId="9861"/>
    <cellStyle name="Обычный 9 8" xfId="4876"/>
    <cellStyle name="Обычный 9 8 2" xfId="9863"/>
    <cellStyle name="Обычный 9 9" xfId="9864"/>
    <cellStyle name="Обычный 9 9 2" xfId="11013"/>
    <cellStyle name="Основной" xfId="9865"/>
    <cellStyle name="Ошибка" xfId="4877"/>
    <cellStyle name="Ошибка 2" xfId="9866"/>
    <cellStyle name="Плохой" xfId="834"/>
    <cellStyle name="Плохой 10" xfId="4878"/>
    <cellStyle name="Плохой 10 2" xfId="9867"/>
    <cellStyle name="Плохой 10 3" xfId="9868"/>
    <cellStyle name="Плохой 10 4" xfId="9869"/>
    <cellStyle name="Плохой 11" xfId="9870"/>
    <cellStyle name="Плохой 11 2" xfId="9871"/>
    <cellStyle name="Плохой 11 3" xfId="9872"/>
    <cellStyle name="Плохой 11 4" xfId="9873"/>
    <cellStyle name="Плохой 12" xfId="9874"/>
    <cellStyle name="Плохой 12 2" xfId="9875"/>
    <cellStyle name="Плохой 12 3" xfId="9876"/>
    <cellStyle name="Плохой 12 4" xfId="9877"/>
    <cellStyle name="Плохой 13" xfId="9878"/>
    <cellStyle name="Плохой 13 2" xfId="9879"/>
    <cellStyle name="Плохой 13 3" xfId="9880"/>
    <cellStyle name="Плохой 14" xfId="9881"/>
    <cellStyle name="Плохой 14 2" xfId="9882"/>
    <cellStyle name="Плохой 14 3" xfId="9883"/>
    <cellStyle name="Плохой 15" xfId="9884"/>
    <cellStyle name="Плохой 15 2" xfId="9885"/>
    <cellStyle name="Плохой 15 3" xfId="9886"/>
    <cellStyle name="Плохой 16" xfId="9887"/>
    <cellStyle name="Плохой 16 2" xfId="9888"/>
    <cellStyle name="Плохой 16 3" xfId="9889"/>
    <cellStyle name="Плохой 17" xfId="9890"/>
    <cellStyle name="Плохой 18" xfId="9891"/>
    <cellStyle name="Плохой 2" xfId="835"/>
    <cellStyle name="Плохой 2 1" xfId="9892"/>
    <cellStyle name="Плохой 2 1 2" xfId="9893"/>
    <cellStyle name="Плохой 2 10" xfId="836"/>
    <cellStyle name="Плохой 2 10 2" xfId="9894"/>
    <cellStyle name="Плохой 2 10 3" xfId="4880"/>
    <cellStyle name="Плохой 2 11" xfId="9895"/>
    <cellStyle name="Плохой 2 12" xfId="9896"/>
    <cellStyle name="Плохой 2 13" xfId="4879"/>
    <cellStyle name="Плохой 2 2" xfId="837"/>
    <cellStyle name="Плохой 2 2 2" xfId="4882"/>
    <cellStyle name="Плохой 2 2 2 2" xfId="9897"/>
    <cellStyle name="Плохой 2 2 2 3" xfId="9898"/>
    <cellStyle name="Плохой 2 2 2 4" xfId="6490"/>
    <cellStyle name="Плохой 2 2 3" xfId="9899"/>
    <cellStyle name="Плохой 2 2 4" xfId="4881"/>
    <cellStyle name="Плохой 2 3" xfId="838"/>
    <cellStyle name="Плохой 2 3 2" xfId="9900"/>
    <cellStyle name="Плохой 2 3 3" xfId="9901"/>
    <cellStyle name="Плохой 2 3 4" xfId="4883"/>
    <cellStyle name="Плохой 2 4" xfId="839"/>
    <cellStyle name="Плохой 2 4 2" xfId="9902"/>
    <cellStyle name="Плохой 2 4 3" xfId="9903"/>
    <cellStyle name="Плохой 2 4 4" xfId="4884"/>
    <cellStyle name="Плохой 2 5" xfId="840"/>
    <cellStyle name="Плохой 2 5 2" xfId="9904"/>
    <cellStyle name="Плохой 2 5 3" xfId="4885"/>
    <cellStyle name="Плохой 2 6" xfId="841"/>
    <cellStyle name="Плохой 2 6 2" xfId="9905"/>
    <cellStyle name="Плохой 2 6 3" xfId="4886"/>
    <cellStyle name="Плохой 2 7" xfId="842"/>
    <cellStyle name="Плохой 2 7 2" xfId="9906"/>
    <cellStyle name="Плохой 2 7 3" xfId="4887"/>
    <cellStyle name="Плохой 2 8" xfId="843"/>
    <cellStyle name="Плохой 2 8 2" xfId="9907"/>
    <cellStyle name="Плохой 2 8 3" xfId="4888"/>
    <cellStyle name="Плохой 2 9" xfId="844"/>
    <cellStyle name="Плохой 2 9 2" xfId="9908"/>
    <cellStyle name="Плохой 2 9 3" xfId="4889"/>
    <cellStyle name="Плохой 2_МФ тепловой баланс 2015 дубль 3" xfId="4890"/>
    <cellStyle name="Плохой 3" xfId="845"/>
    <cellStyle name="Плохой 3 10" xfId="846"/>
    <cellStyle name="Плохой 3 10 2" xfId="9909"/>
    <cellStyle name="Плохой 3 10 3" xfId="4892"/>
    <cellStyle name="Плохой 3 11" xfId="4893"/>
    <cellStyle name="Плохой 3 11 2" xfId="9911"/>
    <cellStyle name="Плохой 3 11 3" xfId="9910"/>
    <cellStyle name="Плохой 3 12" xfId="9912"/>
    <cellStyle name="Плохой 3 13" xfId="4891"/>
    <cellStyle name="Плохой 3 2" xfId="847"/>
    <cellStyle name="Плохой 3 2 2" xfId="9913"/>
    <cellStyle name="Плохой 3 2 3" xfId="9914"/>
    <cellStyle name="Плохой 3 2 4" xfId="4894"/>
    <cellStyle name="Плохой 3 3" xfId="848"/>
    <cellStyle name="Плохой 3 3 2" xfId="9915"/>
    <cellStyle name="Плохой 3 3 2 2" xfId="9916"/>
    <cellStyle name="Плохой 3 3 3" xfId="9917"/>
    <cellStyle name="Плохой 3 3 4" xfId="4895"/>
    <cellStyle name="Плохой 3 4" xfId="849"/>
    <cellStyle name="Плохой 3 4 2" xfId="9918"/>
    <cellStyle name="Плохой 3 4 3" xfId="4896"/>
    <cellStyle name="Плохой 3 5" xfId="850"/>
    <cellStyle name="Плохой 3 5 2" xfId="9919"/>
    <cellStyle name="Плохой 3 5 3" xfId="4897"/>
    <cellStyle name="Плохой 3 6" xfId="851"/>
    <cellStyle name="Плохой 3 6 2" xfId="9920"/>
    <cellStyle name="Плохой 3 6 3" xfId="4898"/>
    <cellStyle name="Плохой 3 7" xfId="852"/>
    <cellStyle name="Плохой 3 7 2" xfId="9921"/>
    <cellStyle name="Плохой 3 7 3" xfId="4899"/>
    <cellStyle name="Плохой 3 8" xfId="853"/>
    <cellStyle name="Плохой 3 8 2" xfId="9922"/>
    <cellStyle name="Плохой 3 8 3" xfId="4900"/>
    <cellStyle name="Плохой 3 9" xfId="854"/>
    <cellStyle name="Плохой 3 9 2" xfId="9923"/>
    <cellStyle name="Плохой 3 9 3" xfId="4901"/>
    <cellStyle name="Плохой 3_МФ тепловой баланс 2015 дубль 3" xfId="4902"/>
    <cellStyle name="Плохой 4" xfId="4903"/>
    <cellStyle name="Плохой 4 2" xfId="4904"/>
    <cellStyle name="Плохой 4 2 2" xfId="9924"/>
    <cellStyle name="Плохой 4 3" xfId="6491"/>
    <cellStyle name="Плохой 4 3 2" xfId="9925"/>
    <cellStyle name="Плохой 4 3 3" xfId="9926"/>
    <cellStyle name="Плохой 4 4" xfId="9927"/>
    <cellStyle name="Плохой 4_МФ тепловой баланс 2015 дубль 3" xfId="4905"/>
    <cellStyle name="Плохой 5" xfId="4906"/>
    <cellStyle name="Плохой 5 2" xfId="4907"/>
    <cellStyle name="Плохой 5 2 2" xfId="9928"/>
    <cellStyle name="Плохой 5 3" xfId="6492"/>
    <cellStyle name="Плохой 5 3 2" xfId="9929"/>
    <cellStyle name="Плохой 5 3 3" xfId="9930"/>
    <cellStyle name="Плохой 5 4" xfId="9931"/>
    <cellStyle name="Плохой 5_МФ тепловой баланс 2015 дубль 3" xfId="4908"/>
    <cellStyle name="Плохой 6" xfId="4909"/>
    <cellStyle name="Плохой 6 2" xfId="4910"/>
    <cellStyle name="Плохой 6 2 2" xfId="9932"/>
    <cellStyle name="Плохой 6 3" xfId="6493"/>
    <cellStyle name="Плохой 6 3 2" xfId="9933"/>
    <cellStyle name="Плохой 6 3 3" xfId="9934"/>
    <cellStyle name="Плохой 6 4" xfId="9935"/>
    <cellStyle name="Плохой 6_МФ тепловой баланс 2015 дубль 3" xfId="4911"/>
    <cellStyle name="Плохой 7" xfId="4912"/>
    <cellStyle name="Плохой 7 2" xfId="4913"/>
    <cellStyle name="Плохой 7 2 2" xfId="9936"/>
    <cellStyle name="Плохой 7 3" xfId="6494"/>
    <cellStyle name="Плохой 7 3 2" xfId="9937"/>
    <cellStyle name="Плохой 7 3 3" xfId="9938"/>
    <cellStyle name="Плохой 7 4" xfId="9939"/>
    <cellStyle name="Плохой 7_МФ тепловой баланс 2015 дубль 3" xfId="4914"/>
    <cellStyle name="Плохой 8" xfId="4915"/>
    <cellStyle name="Плохой 8 2" xfId="4916"/>
    <cellStyle name="Плохой 8 2 2" xfId="9940"/>
    <cellStyle name="Плохой 8 3" xfId="9941"/>
    <cellStyle name="Плохой 8 4" xfId="9942"/>
    <cellStyle name="Плохой 9" xfId="4917"/>
    <cellStyle name="Плохой 9 2" xfId="4918"/>
    <cellStyle name="Плохой 9 2 2" xfId="9943"/>
    <cellStyle name="Плохой 9 3" xfId="9944"/>
    <cellStyle name="Плохой 9 4" xfId="9945"/>
    <cellStyle name="По центру с переносом" xfId="4919"/>
    <cellStyle name="По центру с переносом 2" xfId="6495"/>
    <cellStyle name="По центру с переносом 2 2" xfId="9946"/>
    <cellStyle name="По центру с переносом 3" xfId="6496"/>
    <cellStyle name="По центру с переносом 3 2" xfId="9947"/>
    <cellStyle name="По центру с переносом 4" xfId="6497"/>
    <cellStyle name="По центру с переносом 4 2" xfId="9948"/>
    <cellStyle name="По центру с переносом 5" xfId="9949"/>
    <cellStyle name="По ширине с переносом" xfId="4920"/>
    <cellStyle name="По ширине с переносом 2" xfId="6498"/>
    <cellStyle name="По ширине с переносом 2 2" xfId="9950"/>
    <cellStyle name="По ширине с переносом 3" xfId="6499"/>
    <cellStyle name="По ширине с переносом 3 2" xfId="9951"/>
    <cellStyle name="По ширине с переносом 4" xfId="6500"/>
    <cellStyle name="По ширине с переносом 4 2" xfId="9952"/>
    <cellStyle name="По ширине с переносом 5" xfId="9953"/>
    <cellStyle name="Подгруппа" xfId="4921"/>
    <cellStyle name="Подгруппа 2" xfId="9954"/>
    <cellStyle name="Поле ввода" xfId="4922"/>
    <cellStyle name="Поле ввода 2" xfId="9955"/>
    <cellStyle name="Пояснение" xfId="855"/>
    <cellStyle name="Пояснение 10" xfId="4923"/>
    <cellStyle name="Пояснение 10 2" xfId="9956"/>
    <cellStyle name="Пояснение 10 3" xfId="9957"/>
    <cellStyle name="Пояснение 10 4" xfId="9958"/>
    <cellStyle name="Пояснение 11" xfId="9959"/>
    <cellStyle name="Пояснение 11 2" xfId="9960"/>
    <cellStyle name="Пояснение 11 3" xfId="9961"/>
    <cellStyle name="Пояснение 11 4" xfId="9962"/>
    <cellStyle name="Пояснение 12" xfId="9963"/>
    <cellStyle name="Пояснение 12 2" xfId="9964"/>
    <cellStyle name="Пояснение 12 3" xfId="9965"/>
    <cellStyle name="Пояснение 13" xfId="9966"/>
    <cellStyle name="Пояснение 13 2" xfId="9967"/>
    <cellStyle name="Пояснение 13 3" xfId="9968"/>
    <cellStyle name="Пояснение 14" xfId="9969"/>
    <cellStyle name="Пояснение 14 2" xfId="9970"/>
    <cellStyle name="Пояснение 14 3" xfId="9971"/>
    <cellStyle name="Пояснение 15" xfId="9972"/>
    <cellStyle name="Пояснение 15 2" xfId="9973"/>
    <cellStyle name="Пояснение 15 3" xfId="9974"/>
    <cellStyle name="Пояснение 16" xfId="9975"/>
    <cellStyle name="Пояснение 16 2" xfId="9976"/>
    <cellStyle name="Пояснение 16 3" xfId="9977"/>
    <cellStyle name="Пояснение 17" xfId="9978"/>
    <cellStyle name="Пояснение 18" xfId="9979"/>
    <cellStyle name="Пояснение 2" xfId="856"/>
    <cellStyle name="Пояснение 2 1" xfId="9980"/>
    <cellStyle name="Пояснение 2 1 2" xfId="9981"/>
    <cellStyle name="Пояснение 2 10" xfId="857"/>
    <cellStyle name="Пояснение 2 10 2" xfId="9982"/>
    <cellStyle name="Пояснение 2 10 3" xfId="4925"/>
    <cellStyle name="Пояснение 2 11" xfId="9983"/>
    <cellStyle name="Пояснение 2 12" xfId="9984"/>
    <cellStyle name="Пояснение 2 13" xfId="4924"/>
    <cellStyle name="Пояснение 2 2" xfId="858"/>
    <cellStyle name="Пояснение 2 2 2" xfId="4927"/>
    <cellStyle name="Пояснение 2 2 2 2" xfId="9985"/>
    <cellStyle name="Пояснение 2 2 2 3" xfId="9986"/>
    <cellStyle name="Пояснение 2 2 2 4" xfId="6501"/>
    <cellStyle name="Пояснение 2 2 3" xfId="9987"/>
    <cellStyle name="Пояснение 2 2 4" xfId="4926"/>
    <cellStyle name="Пояснение 2 3" xfId="859"/>
    <cellStyle name="Пояснение 2 3 2" xfId="9988"/>
    <cellStyle name="Пояснение 2 3 3" xfId="4928"/>
    <cellStyle name="Пояснение 2 4" xfId="860"/>
    <cellStyle name="Пояснение 2 4 2" xfId="9989"/>
    <cellStyle name="Пояснение 2 4 3" xfId="4929"/>
    <cellStyle name="Пояснение 2 5" xfId="861"/>
    <cellStyle name="Пояснение 2 5 2" xfId="9990"/>
    <cellStyle name="Пояснение 2 5 3" xfId="4930"/>
    <cellStyle name="Пояснение 2 6" xfId="862"/>
    <cellStyle name="Пояснение 2 6 2" xfId="9991"/>
    <cellStyle name="Пояснение 2 6 3" xfId="4931"/>
    <cellStyle name="Пояснение 2 7" xfId="863"/>
    <cellStyle name="Пояснение 2 7 2" xfId="9992"/>
    <cellStyle name="Пояснение 2 7 3" xfId="4932"/>
    <cellStyle name="Пояснение 2 8" xfId="864"/>
    <cellStyle name="Пояснение 2 8 2" xfId="9993"/>
    <cellStyle name="Пояснение 2 8 3" xfId="4933"/>
    <cellStyle name="Пояснение 2 9" xfId="865"/>
    <cellStyle name="Пояснение 2 9 2" xfId="9994"/>
    <cellStyle name="Пояснение 2 9 3" xfId="4934"/>
    <cellStyle name="Пояснение 2_МФ тепловой баланс 2015 дубль 3" xfId="4935"/>
    <cellStyle name="Пояснение 3" xfId="866"/>
    <cellStyle name="Пояснение 3 10" xfId="867"/>
    <cellStyle name="Пояснение 3 10 2" xfId="9995"/>
    <cellStyle name="Пояснение 3 10 3" xfId="4937"/>
    <cellStyle name="Пояснение 3 11" xfId="4938"/>
    <cellStyle name="Пояснение 3 11 2" xfId="9997"/>
    <cellStyle name="Пояснение 3 11 3" xfId="9996"/>
    <cellStyle name="Пояснение 3 12" xfId="9998"/>
    <cellStyle name="Пояснение 3 13" xfId="4936"/>
    <cellStyle name="Пояснение 3 2" xfId="868"/>
    <cellStyle name="Пояснение 3 2 2" xfId="9999"/>
    <cellStyle name="Пояснение 3 2 3" xfId="10000"/>
    <cellStyle name="Пояснение 3 2 4" xfId="4939"/>
    <cellStyle name="Пояснение 3 3" xfId="869"/>
    <cellStyle name="Пояснение 3 3 2" xfId="10001"/>
    <cellStyle name="Пояснение 3 3 3" xfId="10002"/>
    <cellStyle name="Пояснение 3 3 4" xfId="4940"/>
    <cellStyle name="Пояснение 3 4" xfId="870"/>
    <cellStyle name="Пояснение 3 4 2" xfId="10003"/>
    <cellStyle name="Пояснение 3 4 3" xfId="4941"/>
    <cellStyle name="Пояснение 3 5" xfId="871"/>
    <cellStyle name="Пояснение 3 5 2" xfId="10004"/>
    <cellStyle name="Пояснение 3 5 3" xfId="4942"/>
    <cellStyle name="Пояснение 3 6" xfId="872"/>
    <cellStyle name="Пояснение 3 6 2" xfId="10005"/>
    <cellStyle name="Пояснение 3 6 3" xfId="4943"/>
    <cellStyle name="Пояснение 3 7" xfId="873"/>
    <cellStyle name="Пояснение 3 7 2" xfId="10006"/>
    <cellStyle name="Пояснение 3 7 3" xfId="4944"/>
    <cellStyle name="Пояснение 3 8" xfId="874"/>
    <cellStyle name="Пояснение 3 8 2" xfId="10007"/>
    <cellStyle name="Пояснение 3 8 3" xfId="4945"/>
    <cellStyle name="Пояснение 3 9" xfId="875"/>
    <cellStyle name="Пояснение 3 9 2" xfId="10008"/>
    <cellStyle name="Пояснение 3 9 3" xfId="4946"/>
    <cellStyle name="Пояснение 3_МФ тепловой баланс 2015 дубль 3" xfId="4947"/>
    <cellStyle name="Пояснение 4" xfId="4948"/>
    <cellStyle name="Пояснение 4 2" xfId="4949"/>
    <cellStyle name="Пояснение 4 2 2" xfId="10009"/>
    <cellStyle name="Пояснение 4 3" xfId="6502"/>
    <cellStyle name="Пояснение 4 3 2" xfId="10010"/>
    <cellStyle name="Пояснение 4 4" xfId="10011"/>
    <cellStyle name="Пояснение 4_МФ тепловой баланс 2015 дубль 3" xfId="4950"/>
    <cellStyle name="Пояснение 5" xfId="4951"/>
    <cellStyle name="Пояснение 5 2" xfId="4952"/>
    <cellStyle name="Пояснение 5 2 2" xfId="10012"/>
    <cellStyle name="Пояснение 5 3" xfId="6503"/>
    <cellStyle name="Пояснение 5 3 2" xfId="10013"/>
    <cellStyle name="Пояснение 5 4" xfId="10014"/>
    <cellStyle name="Пояснение 5_МФ тепловой баланс 2015 дубль 3" xfId="4953"/>
    <cellStyle name="Пояснение 6" xfId="4954"/>
    <cellStyle name="Пояснение 6 2" xfId="4955"/>
    <cellStyle name="Пояснение 6 2 2" xfId="10015"/>
    <cellStyle name="Пояснение 6 3" xfId="6504"/>
    <cellStyle name="Пояснение 6 3 2" xfId="10016"/>
    <cellStyle name="Пояснение 6 4" xfId="10017"/>
    <cellStyle name="Пояснение 6_МФ тепловой баланс 2015 дубль 3" xfId="4956"/>
    <cellStyle name="Пояснение 7" xfId="4957"/>
    <cellStyle name="Пояснение 7 2" xfId="4958"/>
    <cellStyle name="Пояснение 7 2 2" xfId="10018"/>
    <cellStyle name="Пояснение 7 3" xfId="6505"/>
    <cellStyle name="Пояснение 7 3 2" xfId="10019"/>
    <cellStyle name="Пояснение 7 4" xfId="10020"/>
    <cellStyle name="Пояснение 7_МФ тепловой баланс 2015 дубль 3" xfId="4959"/>
    <cellStyle name="Пояснение 8" xfId="4960"/>
    <cellStyle name="Пояснение 8 2" xfId="4961"/>
    <cellStyle name="Пояснение 8 2 2" xfId="10021"/>
    <cellStyle name="Пояснение 8 3" xfId="10022"/>
    <cellStyle name="Пояснение 8 4" xfId="10023"/>
    <cellStyle name="Пояснение 9" xfId="4962"/>
    <cellStyle name="Пояснение 9 2" xfId="4963"/>
    <cellStyle name="Пояснение 9 2 2" xfId="10024"/>
    <cellStyle name="Пояснение 9 3" xfId="10025"/>
    <cellStyle name="Пояснение 9 4" xfId="10026"/>
    <cellStyle name="Примечание" xfId="876"/>
    <cellStyle name="Примечание 10" xfId="4964"/>
    <cellStyle name="Примечание 10 2" xfId="4965"/>
    <cellStyle name="Примечание 10 2 2" xfId="10027"/>
    <cellStyle name="Примечание 10 3" xfId="4966"/>
    <cellStyle name="Примечание 10 3 2" xfId="10028"/>
    <cellStyle name="Примечание 10 4" xfId="6506"/>
    <cellStyle name="Примечание 10 4 2" xfId="10029"/>
    <cellStyle name="Примечание 10 5" xfId="10030"/>
    <cellStyle name="Примечание 10_46EE.2011(v1.0)" xfId="4967"/>
    <cellStyle name="Примечание 11" xfId="4968"/>
    <cellStyle name="Примечание 11 2" xfId="4969"/>
    <cellStyle name="Примечание 11 2 2" xfId="10031"/>
    <cellStyle name="Примечание 11 3" xfId="4970"/>
    <cellStyle name="Примечание 11 3 2" xfId="10032"/>
    <cellStyle name="Примечание 11 4" xfId="6507"/>
    <cellStyle name="Примечание 11 4 2" xfId="10033"/>
    <cellStyle name="Примечание 11 5" xfId="10034"/>
    <cellStyle name="Примечание 11_46EE.2011(v1.0)" xfId="4971"/>
    <cellStyle name="Примечание 12" xfId="4972"/>
    <cellStyle name="Примечание 12 2" xfId="4973"/>
    <cellStyle name="Примечание 12 2 2" xfId="10035"/>
    <cellStyle name="Примечание 12 3" xfId="4974"/>
    <cellStyle name="Примечание 12 3 2" xfId="10036"/>
    <cellStyle name="Примечание 12 4" xfId="6508"/>
    <cellStyle name="Примечание 12 4 2" xfId="10037"/>
    <cellStyle name="Примечание 12 5" xfId="10038"/>
    <cellStyle name="Примечание 12_46EE.2011(v1.0)" xfId="4975"/>
    <cellStyle name="Примечание 13" xfId="4976"/>
    <cellStyle name="Примечание 13 2" xfId="10039"/>
    <cellStyle name="Примечание 13 2 2" xfId="10040"/>
    <cellStyle name="Примечание 13 3" xfId="10041"/>
    <cellStyle name="Примечание 13 4" xfId="10042"/>
    <cellStyle name="Примечание 14" xfId="4977"/>
    <cellStyle name="Примечание 14 2" xfId="4978"/>
    <cellStyle name="Примечание 14 2 2" xfId="10044"/>
    <cellStyle name="Примечание 14 2 3" xfId="10043"/>
    <cellStyle name="Примечание 14 3" xfId="10045"/>
    <cellStyle name="Примечание 14 4" xfId="10046"/>
    <cellStyle name="Примечание 15" xfId="4979"/>
    <cellStyle name="Примечание 15 2" xfId="4980"/>
    <cellStyle name="Примечание 15 2 2" xfId="10048"/>
    <cellStyle name="Примечание 15 2 3" xfId="10047"/>
    <cellStyle name="Примечание 15 3" xfId="10049"/>
    <cellStyle name="Примечание 15 4" xfId="10050"/>
    <cellStyle name="Примечание 16" xfId="4981"/>
    <cellStyle name="Примечание 16 2" xfId="10051"/>
    <cellStyle name="Примечание 16 2 2" xfId="10052"/>
    <cellStyle name="Примечание 16 3" xfId="10053"/>
    <cellStyle name="Примечание 16 4" xfId="10054"/>
    <cellStyle name="Примечание 16 5" xfId="6509"/>
    <cellStyle name="Примечание 17" xfId="4982"/>
    <cellStyle name="Примечание 17 2" xfId="10055"/>
    <cellStyle name="Примечание 17 3" xfId="10056"/>
    <cellStyle name="Примечание 17 4" xfId="6510"/>
    <cellStyle name="Примечание 18" xfId="4983"/>
    <cellStyle name="Примечание 18 2" xfId="10057"/>
    <cellStyle name="Примечание 18 3" xfId="10058"/>
    <cellStyle name="Примечание 18 4" xfId="6511"/>
    <cellStyle name="Примечание 19" xfId="4984"/>
    <cellStyle name="Примечание 19 2" xfId="10059"/>
    <cellStyle name="Примечание 19 3" xfId="6512"/>
    <cellStyle name="Примечание 2" xfId="877"/>
    <cellStyle name="Примечание 2 1" xfId="10060"/>
    <cellStyle name="Примечание 2 1 2" xfId="10061"/>
    <cellStyle name="Примечание 2 10" xfId="878"/>
    <cellStyle name="Примечание 2 10 2" xfId="4987"/>
    <cellStyle name="Примечание 2 10 2 2" xfId="4988"/>
    <cellStyle name="Примечание 2 10 2 2 2" xfId="10062"/>
    <cellStyle name="Примечание 2 10 3" xfId="4989"/>
    <cellStyle name="Примечание 2 10 4" xfId="4986"/>
    <cellStyle name="Примечание 2 11" xfId="4990"/>
    <cellStyle name="Примечание 2 11 2" xfId="5544"/>
    <cellStyle name="Примечание 2 11 2 2" xfId="10064"/>
    <cellStyle name="Примечание 2 11 3" xfId="10065"/>
    <cellStyle name="Примечание 2 11 4" xfId="10063"/>
    <cellStyle name="Примечание 2 12" xfId="4991"/>
    <cellStyle name="Примечание 2 12 2" xfId="4992"/>
    <cellStyle name="Примечание 2 12 2 2" xfId="10067"/>
    <cellStyle name="Примечание 2 12 3" xfId="10066"/>
    <cellStyle name="Примечание 2 13" xfId="4993"/>
    <cellStyle name="Примечание 2 13 2" xfId="5846"/>
    <cellStyle name="Примечание 2 14" xfId="4985"/>
    <cellStyle name="Примечание 2 2" xfId="879"/>
    <cellStyle name="Примечание 2 2 2" xfId="4995"/>
    <cellStyle name="Примечание 2 2 2 2" xfId="5545"/>
    <cellStyle name="Примечание 2 2 2 2 2" xfId="10069"/>
    <cellStyle name="Примечание 2 2 2 2 3" xfId="10068"/>
    <cellStyle name="Примечание 2 2 2 3" xfId="10070"/>
    <cellStyle name="Примечание 2 2 2 4" xfId="6513"/>
    <cellStyle name="Примечание 2 2 3" xfId="4996"/>
    <cellStyle name="Примечание 2 2 3 2" xfId="5546"/>
    <cellStyle name="Примечание 2 2 3 2 2" xfId="10072"/>
    <cellStyle name="Примечание 2 2 3 3" xfId="10071"/>
    <cellStyle name="Примечание 2 2 4" xfId="4997"/>
    <cellStyle name="Примечание 2 2 4 2" xfId="4998"/>
    <cellStyle name="Примечание 2 2 4 2 2" xfId="10073"/>
    <cellStyle name="Примечание 2 2 4 3" xfId="5889"/>
    <cellStyle name="Примечание 2 2 5" xfId="4999"/>
    <cellStyle name="Примечание 2 2 6" xfId="4994"/>
    <cellStyle name="Примечание 2 3" xfId="880"/>
    <cellStyle name="Примечание 2 3 2" xfId="5001"/>
    <cellStyle name="Примечание 2 3 2 2" xfId="5547"/>
    <cellStyle name="Примечание 2 3 2 2 2" xfId="10074"/>
    <cellStyle name="Примечание 2 3 2 3" xfId="10075"/>
    <cellStyle name="Примечание 2 3 2 4" xfId="6514"/>
    <cellStyle name="Примечание 2 3 3" xfId="5002"/>
    <cellStyle name="Примечание 2 3 3 2" xfId="5003"/>
    <cellStyle name="Примечание 2 3 3 2 2" xfId="10077"/>
    <cellStyle name="Примечание 2 3 3 3" xfId="10076"/>
    <cellStyle name="Примечание 2 3 4" xfId="5004"/>
    <cellStyle name="Примечание 2 3 4 2" xfId="10078"/>
    <cellStyle name="Примечание 2 3 5" xfId="5000"/>
    <cellStyle name="Примечание 2 4" xfId="881"/>
    <cellStyle name="Примечание 2 4 2" xfId="5006"/>
    <cellStyle name="Примечание 2 4 2 2" xfId="5548"/>
    <cellStyle name="Примечание 2 4 2 2 2" xfId="10079"/>
    <cellStyle name="Примечание 2 4 2 3" xfId="10080"/>
    <cellStyle name="Примечание 2 4 2 4" xfId="6515"/>
    <cellStyle name="Примечание 2 4 3" xfId="5007"/>
    <cellStyle name="Примечание 2 4 3 2" xfId="5008"/>
    <cellStyle name="Примечание 2 4 3 2 2" xfId="10081"/>
    <cellStyle name="Примечание 2 4 4" xfId="5009"/>
    <cellStyle name="Примечание 2 4 4 2" xfId="10082"/>
    <cellStyle name="Примечание 2 4 5" xfId="5005"/>
    <cellStyle name="Примечание 2 5" xfId="882"/>
    <cellStyle name="Примечание 2 5 2" xfId="5011"/>
    <cellStyle name="Примечание 2 5 2 2" xfId="5549"/>
    <cellStyle name="Примечание 2 5 2 2 2" xfId="10083"/>
    <cellStyle name="Примечание 2 5 2 3" xfId="10084"/>
    <cellStyle name="Примечание 2 5 2 4" xfId="6516"/>
    <cellStyle name="Примечание 2 5 3" xfId="5012"/>
    <cellStyle name="Примечание 2 5 3 2" xfId="5013"/>
    <cellStyle name="Примечание 2 5 3 2 2" xfId="10085"/>
    <cellStyle name="Примечание 2 5 4" xfId="5014"/>
    <cellStyle name="Примечание 2 5 4 2" xfId="10086"/>
    <cellStyle name="Примечание 2 5 5" xfId="5010"/>
    <cellStyle name="Примечание 2 6" xfId="883"/>
    <cellStyle name="Примечание 2 6 2" xfId="5016"/>
    <cellStyle name="Примечание 2 6 2 2" xfId="5550"/>
    <cellStyle name="Примечание 2 6 2 2 2" xfId="10087"/>
    <cellStyle name="Примечание 2 6 2 3" xfId="10088"/>
    <cellStyle name="Примечание 2 6 2 4" xfId="6517"/>
    <cellStyle name="Примечание 2 6 3" xfId="5017"/>
    <cellStyle name="Примечание 2 6 3 2" xfId="5018"/>
    <cellStyle name="Примечание 2 6 3 2 2" xfId="10089"/>
    <cellStyle name="Примечание 2 6 4" xfId="5019"/>
    <cellStyle name="Примечание 2 6 4 2" xfId="10090"/>
    <cellStyle name="Примечание 2 6 5" xfId="5015"/>
    <cellStyle name="Примечание 2 7" xfId="884"/>
    <cellStyle name="Примечание 2 7 2" xfId="5021"/>
    <cellStyle name="Примечание 2 7 2 2" xfId="5551"/>
    <cellStyle name="Примечание 2 7 2 2 2" xfId="10091"/>
    <cellStyle name="Примечание 2 7 2 3" xfId="10092"/>
    <cellStyle name="Примечание 2 7 2 4" xfId="6518"/>
    <cellStyle name="Примечание 2 7 3" xfId="5022"/>
    <cellStyle name="Примечание 2 7 3 2" xfId="5023"/>
    <cellStyle name="Примечание 2 7 3 2 2" xfId="10093"/>
    <cellStyle name="Примечание 2 7 4" xfId="5024"/>
    <cellStyle name="Примечание 2 7 4 2" xfId="10094"/>
    <cellStyle name="Примечание 2 7 5" xfId="5020"/>
    <cellStyle name="Примечание 2 8" xfId="885"/>
    <cellStyle name="Примечание 2 8 2" xfId="5026"/>
    <cellStyle name="Примечание 2 8 2 2" xfId="5552"/>
    <cellStyle name="Примечание 2 8 2 2 2" xfId="10095"/>
    <cellStyle name="Примечание 2 8 2 3" xfId="10096"/>
    <cellStyle name="Примечание 2 8 2 4" xfId="6519"/>
    <cellStyle name="Примечание 2 8 3" xfId="5027"/>
    <cellStyle name="Примечание 2 8 3 2" xfId="5028"/>
    <cellStyle name="Примечание 2 8 3 2 2" xfId="10097"/>
    <cellStyle name="Примечание 2 8 4" xfId="5029"/>
    <cellStyle name="Примечание 2 8 4 2" xfId="10098"/>
    <cellStyle name="Примечание 2 8 5" xfId="5025"/>
    <cellStyle name="Примечание 2 9" xfId="886"/>
    <cellStyle name="Примечание 2 9 2" xfId="5031"/>
    <cellStyle name="Примечание 2 9 2 2" xfId="5553"/>
    <cellStyle name="Примечание 2 9 2 2 2" xfId="10099"/>
    <cellStyle name="Примечание 2 9 2 3" xfId="10100"/>
    <cellStyle name="Примечание 2 9 2 4" xfId="6520"/>
    <cellStyle name="Примечание 2 9 3" xfId="5032"/>
    <cellStyle name="Примечание 2 9 3 2" xfId="5033"/>
    <cellStyle name="Примечание 2 9 3 2 2" xfId="10101"/>
    <cellStyle name="Примечание 2 9 4" xfId="5034"/>
    <cellStyle name="Примечание 2 9 4 2" xfId="10102"/>
    <cellStyle name="Примечание 2 9 5" xfId="5030"/>
    <cellStyle name="Примечание 2_46EE.2011(v1.0)" xfId="5035"/>
    <cellStyle name="Примечание 20" xfId="5036"/>
    <cellStyle name="Примечание 20 2" xfId="10103"/>
    <cellStyle name="Примечание 20 3" xfId="6521"/>
    <cellStyle name="Примечание 21" xfId="5037"/>
    <cellStyle name="Примечание 21 2" xfId="10104"/>
    <cellStyle name="Примечание 21 3" xfId="6522"/>
    <cellStyle name="Примечание 22" xfId="5038"/>
    <cellStyle name="Примечание 22 2" xfId="10105"/>
    <cellStyle name="Примечание 22 3" xfId="6523"/>
    <cellStyle name="Примечание 23" xfId="5039"/>
    <cellStyle name="Примечание 23 2" xfId="10106"/>
    <cellStyle name="Примечание 23 3" xfId="6524"/>
    <cellStyle name="Примечание 24" xfId="5040"/>
    <cellStyle name="Примечание 24 2" xfId="10107"/>
    <cellStyle name="Примечание 24 3" xfId="6525"/>
    <cellStyle name="Примечание 25" xfId="5041"/>
    <cellStyle name="Примечание 25 2" xfId="10108"/>
    <cellStyle name="Примечание 25 3" xfId="6526"/>
    <cellStyle name="Примечание 26" xfId="5042"/>
    <cellStyle name="Примечание 26 2" xfId="10109"/>
    <cellStyle name="Примечание 26 3" xfId="6527"/>
    <cellStyle name="Примечание 27" xfId="5043"/>
    <cellStyle name="Примечание 27 2" xfId="10110"/>
    <cellStyle name="Примечание 27 3" xfId="6528"/>
    <cellStyle name="Примечание 28" xfId="5044"/>
    <cellStyle name="Примечание 28 2" xfId="10111"/>
    <cellStyle name="Примечание 28 3" xfId="6529"/>
    <cellStyle name="Примечание 29" xfId="5045"/>
    <cellStyle name="Примечание 29 2" xfId="10112"/>
    <cellStyle name="Примечание 29 3" xfId="6530"/>
    <cellStyle name="Примечание 3" xfId="887"/>
    <cellStyle name="Примечание 3 10" xfId="888"/>
    <cellStyle name="Примечание 3 10 2" xfId="5048"/>
    <cellStyle name="Примечание 3 10 2 2" xfId="5049"/>
    <cellStyle name="Примечание 3 10 2 2 2" xfId="10114"/>
    <cellStyle name="Примечание 3 10 2 3" xfId="10113"/>
    <cellStyle name="Примечание 3 10 3" xfId="5050"/>
    <cellStyle name="Примечание 3 10 4" xfId="5047"/>
    <cellStyle name="Примечание 3 11" xfId="5051"/>
    <cellStyle name="Примечание 3 11 2" xfId="5554"/>
    <cellStyle name="Примечание 3 11 2 2" xfId="10116"/>
    <cellStyle name="Примечание 3 11 3" xfId="10115"/>
    <cellStyle name="Примечание 3 12" xfId="5052"/>
    <cellStyle name="Примечание 3 12 2" xfId="5053"/>
    <cellStyle name="Примечание 3 12 2 2" xfId="10118"/>
    <cellStyle name="Примечание 3 12 3" xfId="10117"/>
    <cellStyle name="Примечание 3 13" xfId="5054"/>
    <cellStyle name="Примечание 3 13 2" xfId="10119"/>
    <cellStyle name="Примечание 3 13 3" xfId="5847"/>
    <cellStyle name="Примечание 3 14" xfId="5046"/>
    <cellStyle name="Примечание 3 2" xfId="889"/>
    <cellStyle name="Примечание 3 2 2" xfId="5056"/>
    <cellStyle name="Примечание 3 2 2 2" xfId="5555"/>
    <cellStyle name="Примечание 3 2 2 2 2" xfId="10120"/>
    <cellStyle name="Примечание 3 2 2 3" xfId="10121"/>
    <cellStyle name="Примечание 3 2 2 4" xfId="6531"/>
    <cellStyle name="Примечание 3 2 3" xfId="5057"/>
    <cellStyle name="Примечание 3 2 3 2" xfId="5058"/>
    <cellStyle name="Примечание 3 2 3 2 2" xfId="10122"/>
    <cellStyle name="Примечание 3 2 4" xfId="5059"/>
    <cellStyle name="Примечание 3 2 4 2" xfId="10123"/>
    <cellStyle name="Примечание 3 2 5" xfId="5055"/>
    <cellStyle name="Примечание 3 3" xfId="890"/>
    <cellStyle name="Примечание 3 3 2" xfId="5061"/>
    <cellStyle name="Примечание 3 3 2 2" xfId="5556"/>
    <cellStyle name="Примечание 3 3 2 2 2" xfId="10124"/>
    <cellStyle name="Примечание 3 3 2 3" xfId="10125"/>
    <cellStyle name="Примечание 3 3 2 4" xfId="6532"/>
    <cellStyle name="Примечание 3 3 3" xfId="5062"/>
    <cellStyle name="Примечание 3 3 3 2" xfId="5063"/>
    <cellStyle name="Примечание 3 3 3 2 2" xfId="10126"/>
    <cellStyle name="Примечание 3 3 4" xfId="5064"/>
    <cellStyle name="Примечание 3 3 4 2" xfId="10127"/>
    <cellStyle name="Примечание 3 3 5" xfId="5060"/>
    <cellStyle name="Примечание 3 4" xfId="891"/>
    <cellStyle name="Примечание 3 4 2" xfId="5066"/>
    <cellStyle name="Примечание 3 4 2 2" xfId="5557"/>
    <cellStyle name="Примечание 3 4 2 2 2" xfId="10128"/>
    <cellStyle name="Примечание 3 4 2 3" xfId="10129"/>
    <cellStyle name="Примечание 3 4 2 4" xfId="6533"/>
    <cellStyle name="Примечание 3 4 3" xfId="5067"/>
    <cellStyle name="Примечание 3 4 3 2" xfId="5068"/>
    <cellStyle name="Примечание 3 4 3 2 2" xfId="10130"/>
    <cellStyle name="Примечание 3 4 4" xfId="5069"/>
    <cellStyle name="Примечание 3 4 4 2" xfId="10131"/>
    <cellStyle name="Примечание 3 4 5" xfId="5065"/>
    <cellStyle name="Примечание 3 5" xfId="892"/>
    <cellStyle name="Примечание 3 5 2" xfId="5071"/>
    <cellStyle name="Примечание 3 5 2 2" xfId="5558"/>
    <cellStyle name="Примечание 3 5 2 2 2" xfId="10132"/>
    <cellStyle name="Примечание 3 5 2 3" xfId="10133"/>
    <cellStyle name="Примечание 3 5 2 4" xfId="6534"/>
    <cellStyle name="Примечание 3 5 3" xfId="5072"/>
    <cellStyle name="Примечание 3 5 3 2" xfId="5073"/>
    <cellStyle name="Примечание 3 5 3 2 2" xfId="10134"/>
    <cellStyle name="Примечание 3 5 4" xfId="5074"/>
    <cellStyle name="Примечание 3 5 4 2" xfId="10135"/>
    <cellStyle name="Примечание 3 5 5" xfId="5070"/>
    <cellStyle name="Примечание 3 6" xfId="893"/>
    <cellStyle name="Примечание 3 6 2" xfId="5076"/>
    <cellStyle name="Примечание 3 6 2 2" xfId="5559"/>
    <cellStyle name="Примечание 3 6 2 2 2" xfId="10136"/>
    <cellStyle name="Примечание 3 6 2 3" xfId="10137"/>
    <cellStyle name="Примечание 3 6 2 4" xfId="6535"/>
    <cellStyle name="Примечание 3 6 3" xfId="5077"/>
    <cellStyle name="Примечание 3 6 3 2" xfId="5078"/>
    <cellStyle name="Примечание 3 6 3 2 2" xfId="10138"/>
    <cellStyle name="Примечание 3 6 4" xfId="5079"/>
    <cellStyle name="Примечание 3 6 4 2" xfId="10139"/>
    <cellStyle name="Примечание 3 6 5" xfId="5075"/>
    <cellStyle name="Примечание 3 7" xfId="894"/>
    <cellStyle name="Примечание 3 7 2" xfId="5081"/>
    <cellStyle name="Примечание 3 7 2 2" xfId="5560"/>
    <cellStyle name="Примечание 3 7 2 2 2" xfId="10140"/>
    <cellStyle name="Примечание 3 7 2 3" xfId="10141"/>
    <cellStyle name="Примечание 3 7 2 4" xfId="6536"/>
    <cellStyle name="Примечание 3 7 3" xfId="5082"/>
    <cellStyle name="Примечание 3 7 3 2" xfId="5083"/>
    <cellStyle name="Примечание 3 7 3 2 2" xfId="10142"/>
    <cellStyle name="Примечание 3 7 4" xfId="5084"/>
    <cellStyle name="Примечание 3 7 4 2" xfId="10143"/>
    <cellStyle name="Примечание 3 7 5" xfId="5080"/>
    <cellStyle name="Примечание 3 8" xfId="895"/>
    <cellStyle name="Примечание 3 8 2" xfId="5086"/>
    <cellStyle name="Примечание 3 8 2 2" xfId="5561"/>
    <cellStyle name="Примечание 3 8 2 2 2" xfId="10144"/>
    <cellStyle name="Примечание 3 8 2 3" xfId="10145"/>
    <cellStyle name="Примечание 3 8 2 4" xfId="6537"/>
    <cellStyle name="Примечание 3 8 3" xfId="5087"/>
    <cellStyle name="Примечание 3 8 3 2" xfId="5088"/>
    <cellStyle name="Примечание 3 8 3 2 2" xfId="10146"/>
    <cellStyle name="Примечание 3 8 4" xfId="5089"/>
    <cellStyle name="Примечание 3 8 4 2" xfId="10147"/>
    <cellStyle name="Примечание 3 8 5" xfId="5085"/>
    <cellStyle name="Примечание 3 9" xfId="896"/>
    <cellStyle name="Примечание 3 9 2" xfId="5091"/>
    <cellStyle name="Примечание 3 9 2 2" xfId="5562"/>
    <cellStyle name="Примечание 3 9 2 2 2" xfId="10148"/>
    <cellStyle name="Примечание 3 9 2 3" xfId="10149"/>
    <cellStyle name="Примечание 3 9 2 4" xfId="6538"/>
    <cellStyle name="Примечание 3 9 3" xfId="5092"/>
    <cellStyle name="Примечание 3 9 3 2" xfId="5093"/>
    <cellStyle name="Примечание 3 9 3 2 2" xfId="10150"/>
    <cellStyle name="Примечание 3 9 4" xfId="5094"/>
    <cellStyle name="Примечание 3 9 4 2" xfId="10151"/>
    <cellStyle name="Примечание 3 9 5" xfId="5090"/>
    <cellStyle name="Примечание 3_46EE.2011(v1.0)" xfId="5095"/>
    <cellStyle name="Примечание 30" xfId="5096"/>
    <cellStyle name="Примечание 30 2" xfId="10152"/>
    <cellStyle name="Примечание 30 3" xfId="6539"/>
    <cellStyle name="Примечание 31" xfId="5097"/>
    <cellStyle name="Примечание 31 2" xfId="10153"/>
    <cellStyle name="Примечание 31 3" xfId="6540"/>
    <cellStyle name="Примечание 32" xfId="5098"/>
    <cellStyle name="Примечание 32 2" xfId="10154"/>
    <cellStyle name="Примечание 32 3" xfId="6541"/>
    <cellStyle name="Примечание 33" xfId="5099"/>
    <cellStyle name="Примечание 33 2" xfId="10155"/>
    <cellStyle name="Примечание 33 3" xfId="6542"/>
    <cellStyle name="Примечание 34" xfId="5454"/>
    <cellStyle name="Примечание 34 2" xfId="10156"/>
    <cellStyle name="Примечание 34 3" xfId="6543"/>
    <cellStyle name="Примечание 35" xfId="5458"/>
    <cellStyle name="Примечание 35 2" xfId="10157"/>
    <cellStyle name="Примечание 35 3" xfId="6544"/>
    <cellStyle name="Примечание 36" xfId="5457"/>
    <cellStyle name="Примечание 36 2" xfId="10158"/>
    <cellStyle name="Примечание 36 3" xfId="6545"/>
    <cellStyle name="Примечание 37" xfId="5459"/>
    <cellStyle name="Примечание 37 2" xfId="10159"/>
    <cellStyle name="Примечание 37 3" xfId="6546"/>
    <cellStyle name="Примечание 38" xfId="5456"/>
    <cellStyle name="Примечание 38 2" xfId="10160"/>
    <cellStyle name="Примечание 38 3" xfId="6652"/>
    <cellStyle name="Примечание 39" xfId="6653"/>
    <cellStyle name="Примечание 39 2" xfId="10161"/>
    <cellStyle name="Примечание 4" xfId="5100"/>
    <cellStyle name="Примечание 4 10" xfId="5848"/>
    <cellStyle name="Примечание 4 10 2" xfId="10162"/>
    <cellStyle name="Примечание 4 10 3" xfId="10163"/>
    <cellStyle name="Примечание 4 11" xfId="10164"/>
    <cellStyle name="Примечание 4 2" xfId="5101"/>
    <cellStyle name="Примечание 4 2 2" xfId="10165"/>
    <cellStyle name="Примечание 4 3" xfId="5102"/>
    <cellStyle name="Примечание 4 3 2" xfId="10166"/>
    <cellStyle name="Примечание 4 4" xfId="5103"/>
    <cellStyle name="Примечание 4 4 2" xfId="10167"/>
    <cellStyle name="Примечание 4 5" xfId="5104"/>
    <cellStyle name="Примечание 4 5 2" xfId="10168"/>
    <cellStyle name="Примечание 4 6" xfId="5105"/>
    <cellStyle name="Примечание 4 6 2" xfId="10169"/>
    <cellStyle name="Примечание 4 7" xfId="5106"/>
    <cellStyle name="Примечание 4 7 2" xfId="10170"/>
    <cellStyle name="Примечание 4 8" xfId="5107"/>
    <cellStyle name="Примечание 4 8 2" xfId="10171"/>
    <cellStyle name="Примечание 4 9" xfId="5108"/>
    <cellStyle name="Примечание 4 9 2" xfId="10172"/>
    <cellStyle name="Примечание 4_46EE.2011(v1.0)" xfId="5109"/>
    <cellStyle name="Примечание 40" xfId="10173"/>
    <cellStyle name="Примечание 41" xfId="10174"/>
    <cellStyle name="Примечание 42" xfId="10175"/>
    <cellStyle name="Примечание 43" xfId="10176"/>
    <cellStyle name="Примечание 44" xfId="10177"/>
    <cellStyle name="Примечание 45" xfId="10178"/>
    <cellStyle name="Примечание 46" xfId="10179"/>
    <cellStyle name="Примечание 47" xfId="10180"/>
    <cellStyle name="Примечание 48" xfId="10181"/>
    <cellStyle name="Примечание 5" xfId="5110"/>
    <cellStyle name="Примечание 5 10" xfId="5849"/>
    <cellStyle name="Примечание 5 10 2" xfId="10182"/>
    <cellStyle name="Примечание 5 10 3" xfId="10183"/>
    <cellStyle name="Примечание 5 11" xfId="10184"/>
    <cellStyle name="Примечание 5 2" xfId="5111"/>
    <cellStyle name="Примечание 5 2 2" xfId="10185"/>
    <cellStyle name="Примечание 5 3" xfId="5112"/>
    <cellStyle name="Примечание 5 3 2" xfId="10186"/>
    <cellStyle name="Примечание 5 4" xfId="5113"/>
    <cellStyle name="Примечание 5 4 2" xfId="10187"/>
    <cellStyle name="Примечание 5 5" xfId="5114"/>
    <cellStyle name="Примечание 5 5 2" xfId="10188"/>
    <cellStyle name="Примечание 5 6" xfId="5115"/>
    <cellStyle name="Примечание 5 6 2" xfId="10189"/>
    <cellStyle name="Примечание 5 7" xfId="5116"/>
    <cellStyle name="Примечание 5 7 2" xfId="10190"/>
    <cellStyle name="Примечание 5 8" xfId="5117"/>
    <cellStyle name="Примечание 5 8 2" xfId="10191"/>
    <cellStyle name="Примечание 5 9" xfId="5118"/>
    <cellStyle name="Примечание 5 9 2" xfId="10192"/>
    <cellStyle name="Примечание 5_46EE.2011(v1.0)" xfId="5119"/>
    <cellStyle name="Примечание 6" xfId="5120"/>
    <cellStyle name="Примечание 6 2" xfId="5121"/>
    <cellStyle name="Примечание 6 2 2" xfId="10193"/>
    <cellStyle name="Примечание 6 3" xfId="6547"/>
    <cellStyle name="Примечание 6 3 2" xfId="10194"/>
    <cellStyle name="Примечание 6 3 3" xfId="10195"/>
    <cellStyle name="Примечание 6 4" xfId="10196"/>
    <cellStyle name="Примечание 6 5" xfId="10197"/>
    <cellStyle name="Примечание 6_46EE.2011(v1.0)" xfId="5122"/>
    <cellStyle name="Примечание 7" xfId="5123"/>
    <cellStyle name="Примечание 7 2" xfId="5124"/>
    <cellStyle name="Примечание 7 2 2" xfId="10198"/>
    <cellStyle name="Примечание 7 3" xfId="6548"/>
    <cellStyle name="Примечание 7 3 2" xfId="10199"/>
    <cellStyle name="Примечание 7 3 3" xfId="10200"/>
    <cellStyle name="Примечание 7 4" xfId="10201"/>
    <cellStyle name="Примечание 7_46EE.2011(v1.0)" xfId="5125"/>
    <cellStyle name="Примечание 8" xfId="5126"/>
    <cellStyle name="Примечание 8 2" xfId="5127"/>
    <cellStyle name="Примечание 8 2 2" xfId="10202"/>
    <cellStyle name="Примечание 8 3" xfId="10203"/>
    <cellStyle name="Примечание 8 3 2" xfId="10204"/>
    <cellStyle name="Примечание 8 4" xfId="10205"/>
    <cellStyle name="Примечание 8 5" xfId="6549"/>
    <cellStyle name="Примечание 8_46EE.2011(v1.0)" xfId="5128"/>
    <cellStyle name="Примечание 9" xfId="5129"/>
    <cellStyle name="Примечание 9 2" xfId="5130"/>
    <cellStyle name="Примечание 9 2 2" xfId="10206"/>
    <cellStyle name="Примечание 9 3" xfId="10207"/>
    <cellStyle name="Примечание 9 4" xfId="10208"/>
    <cellStyle name="Примечание 9_46EE.2011(v1.0)" xfId="5131"/>
    <cellStyle name="Продукт" xfId="5132"/>
    <cellStyle name="Продукт 2" xfId="10209"/>
    <cellStyle name="Процент_ГСМ (з)" xfId="10210"/>
    <cellStyle name="Процентный 10" xfId="5133"/>
    <cellStyle name="Процентный 10 2" xfId="5134"/>
    <cellStyle name="Процентный 10 2 2" xfId="6551"/>
    <cellStyle name="Процентный 10 2 3" xfId="10211"/>
    <cellStyle name="Процентный 10 2 4" xfId="10212"/>
    <cellStyle name="Процентный 10 3" xfId="5802"/>
    <cellStyle name="Процентный 10 3 2" xfId="10214"/>
    <cellStyle name="Процентный 10 3 3" xfId="10213"/>
    <cellStyle name="Процентный 10 4" xfId="10215"/>
    <cellStyle name="Процентный 10 4 2" xfId="10216"/>
    <cellStyle name="Процентный 10 5" xfId="10217"/>
    <cellStyle name="Процентный 10 5 2" xfId="11014"/>
    <cellStyle name="Процентный 10 6" xfId="6550"/>
    <cellStyle name="Процентный 11" xfId="5135"/>
    <cellStyle name="Процентный 11 2" xfId="5136"/>
    <cellStyle name="Процентный 11 2 2" xfId="10218"/>
    <cellStyle name="Процентный 11 3" xfId="10219"/>
    <cellStyle name="Процентный 12" xfId="5137"/>
    <cellStyle name="Процентный 12 2" xfId="10220"/>
    <cellStyle name="Процентный 12 2 2" xfId="10221"/>
    <cellStyle name="Процентный 12 3" xfId="10222"/>
    <cellStyle name="Процентный 12 4" xfId="10223"/>
    <cellStyle name="Процентный 12 5" xfId="10224"/>
    <cellStyle name="Процентный 12 6" xfId="6552"/>
    <cellStyle name="Процентный 13" xfId="5138"/>
    <cellStyle name="Процентный 13 2" xfId="5931"/>
    <cellStyle name="Процентный 13 2 2" xfId="10225"/>
    <cellStyle name="Процентный 13 3" xfId="10226"/>
    <cellStyle name="Процентный 14" xfId="5139"/>
    <cellStyle name="Процентный 14 2" xfId="10228"/>
    <cellStyle name="Процентный 14 3" xfId="10229"/>
    <cellStyle name="Процентный 14 4" xfId="10227"/>
    <cellStyle name="Процентный 15" xfId="5140"/>
    <cellStyle name="Процентный 15 2" xfId="10231"/>
    <cellStyle name="Процентный 15 3" xfId="10230"/>
    <cellStyle name="Процентный 16" xfId="10232"/>
    <cellStyle name="Процентный 17" xfId="11031"/>
    <cellStyle name="Процентный 18" xfId="11038"/>
    <cellStyle name="Процентный 2" xfId="5141"/>
    <cellStyle name="Процентный 2 2" xfId="5142"/>
    <cellStyle name="Процентный 2 2 2" xfId="5143"/>
    <cellStyle name="Процентный 2 2 2 2" xfId="5144"/>
    <cellStyle name="Процентный 2 2 2 2 2" xfId="10233"/>
    <cellStyle name="Процентный 2 2 2 2 3" xfId="10234"/>
    <cellStyle name="Процентный 2 2 2 2 4" xfId="6553"/>
    <cellStyle name="Процентный 2 2 2 3" xfId="10235"/>
    <cellStyle name="Процентный 2 2 2 3 2" xfId="10236"/>
    <cellStyle name="Процентный 2 2 2 4" xfId="10237"/>
    <cellStyle name="Процентный 2 2 2 5" xfId="10238"/>
    <cellStyle name="Процентный 2 2 2 6" xfId="10239"/>
    <cellStyle name="Процентный 2 2 3" xfId="5145"/>
    <cellStyle name="Процентный 2 2 3 2" xfId="6555"/>
    <cellStyle name="Процентный 2 2 3 3" xfId="10240"/>
    <cellStyle name="Процентный 2 2 3 4" xfId="10241"/>
    <cellStyle name="Процентный 2 2 3 5" xfId="6554"/>
    <cellStyle name="Процентный 2 2 4" xfId="5146"/>
    <cellStyle name="Процентный 2 2 4 2" xfId="10242"/>
    <cellStyle name="Процентный 2 2 4 2 2" xfId="10243"/>
    <cellStyle name="Процентный 2 2 4 3" xfId="10244"/>
    <cellStyle name="Процентный 2 2 5" xfId="5147"/>
    <cellStyle name="Процентный 2 2 5 2" xfId="10245"/>
    <cellStyle name="Процентный 2 2 5 2 2" xfId="10246"/>
    <cellStyle name="Процентный 2 2 5 3" xfId="10247"/>
    <cellStyle name="Процентный 2 2 5 4" xfId="10248"/>
    <cellStyle name="Процентный 2 2 5 5" xfId="6556"/>
    <cellStyle name="Процентный 2 2 6" xfId="10249"/>
    <cellStyle name="Процентный 2 2 6 2" xfId="10250"/>
    <cellStyle name="Процентный 2 2 7" xfId="10251"/>
    <cellStyle name="Процентный 2 3" xfId="5148"/>
    <cellStyle name="Процентный 2 3 2" xfId="5149"/>
    <cellStyle name="Процентный 2 3 2 2" xfId="10252"/>
    <cellStyle name="Процентный 2 3 2 3" xfId="10253"/>
    <cellStyle name="Процентный 2 3 2 4" xfId="10254"/>
    <cellStyle name="Процентный 2 3 3" xfId="5563"/>
    <cellStyle name="Процентный 2 3 3 2" xfId="10255"/>
    <cellStyle name="Процентный 2 3 3 2 2" xfId="10256"/>
    <cellStyle name="Процентный 2 3 3 3" xfId="10257"/>
    <cellStyle name="Процентный 2 3 3 4" xfId="6557"/>
    <cellStyle name="Процентный 2 3 4" xfId="5798"/>
    <cellStyle name="Процентный 2 3 4 2" xfId="10258"/>
    <cellStyle name="Процентный 2 3 4 3" xfId="6558"/>
    <cellStyle name="Процентный 2 3 5" xfId="10259"/>
    <cellStyle name="Процентный 2 3 5 2" xfId="10260"/>
    <cellStyle name="Процентный 2 3 6" xfId="10261"/>
    <cellStyle name="Процентный 2 3 7" xfId="10262"/>
    <cellStyle name="Процентный 2 4" xfId="5150"/>
    <cellStyle name="Процентный 2 4 2" xfId="5151"/>
    <cellStyle name="Процентный 2 4 2 2" xfId="10264"/>
    <cellStyle name="Процентный 2 4 2 3" xfId="10265"/>
    <cellStyle name="Процентный 2 4 2 4" xfId="10263"/>
    <cellStyle name="Процентный 2 4 3" xfId="5564"/>
    <cellStyle name="Процентный 2 4 3 2" xfId="10267"/>
    <cellStyle name="Процентный 2 4 3 3" xfId="10266"/>
    <cellStyle name="Процентный 2 4 4" xfId="5799"/>
    <cellStyle name="Процентный 2 4 4 2" xfId="10268"/>
    <cellStyle name="Процентный 2 4 5" xfId="5890"/>
    <cellStyle name="Процентный 2 5" xfId="5152"/>
    <cellStyle name="Процентный 2 5 2" xfId="5932"/>
    <cellStyle name="Процентный 2 5 2 2" xfId="10269"/>
    <cellStyle name="Процентный 2 5 3" xfId="10270"/>
    <cellStyle name="Процентный 2 6" xfId="5153"/>
    <cellStyle name="Процентный 2 6 2" xfId="5943"/>
    <cellStyle name="Процентный 2 6 2 2" xfId="10271"/>
    <cellStyle name="Процентный 2 6 3" xfId="6559"/>
    <cellStyle name="Процентный 2 7" xfId="5499"/>
    <cellStyle name="Процентный 2 7 2" xfId="10272"/>
    <cellStyle name="Процентный 2 7 3" xfId="11015"/>
    <cellStyle name="Процентный 2 8" xfId="5796"/>
    <cellStyle name="Процентный 2 8 2" xfId="10273"/>
    <cellStyle name="Процентный 2_2014 АрхТепло Производственная" xfId="5154"/>
    <cellStyle name="Процентный 3" xfId="5155"/>
    <cellStyle name="Процентный 3 1" xfId="10274"/>
    <cellStyle name="Процентный 3 1 2" xfId="10275"/>
    <cellStyle name="Процентный 3 2" xfId="5156"/>
    <cellStyle name="Процентный 3 2 2" xfId="5157"/>
    <cellStyle name="Процентный 3 2 2 2" xfId="10276"/>
    <cellStyle name="Процентный 3 2 2 2 2" xfId="10277"/>
    <cellStyle name="Процентный 3 2 2 3" xfId="10278"/>
    <cellStyle name="Процентный 3 2 3" xfId="5158"/>
    <cellStyle name="Процентный 3 2 3 2" xfId="10279"/>
    <cellStyle name="Процентный 3 2 4" xfId="6560"/>
    <cellStyle name="Процентный 3 2 4 2" xfId="10280"/>
    <cellStyle name="Процентный 3 2 4 3" xfId="10281"/>
    <cellStyle name="Процентный 3 2 5" xfId="6561"/>
    <cellStyle name="Процентный 3 2 5 2" xfId="10282"/>
    <cellStyle name="Процентный 3 2 6" xfId="10283"/>
    <cellStyle name="Процентный 3 2 7" xfId="10284"/>
    <cellStyle name="Процентный 3 3" xfId="5159"/>
    <cellStyle name="Процентный 3 3 2" xfId="5803"/>
    <cellStyle name="Процентный 3 3 2 2" xfId="10285"/>
    <cellStyle name="Процентный 3 3 3" xfId="6562"/>
    <cellStyle name="Процентный 3 3 3 2" xfId="10286"/>
    <cellStyle name="Процентный 3 3 4" xfId="10287"/>
    <cellStyle name="Процентный 3 3 5" xfId="10288"/>
    <cellStyle name="Процентный 3 3 6" xfId="10289"/>
    <cellStyle name="Процентный 3 3 7" xfId="11016"/>
    <cellStyle name="Процентный 3 4" xfId="5160"/>
    <cellStyle name="Процентный 3 4 2" xfId="10290"/>
    <cellStyle name="Процентный 3 4 2 2" xfId="10291"/>
    <cellStyle name="Процентный 3 4 3" xfId="10292"/>
    <cellStyle name="Процентный 3 5" xfId="5161"/>
    <cellStyle name="Процентный 3 5 2" xfId="5934"/>
    <cellStyle name="Процентный 3 5 2 2" xfId="10293"/>
    <cellStyle name="Процентный 3 5 3" xfId="10294"/>
    <cellStyle name="Процентный 3 5 4" xfId="6563"/>
    <cellStyle name="Процентный 3 6" xfId="5162"/>
    <cellStyle name="Процентный 3 6 2" xfId="10295"/>
    <cellStyle name="Процентный 3 7" xfId="10296"/>
    <cellStyle name="Процентный 3_!!!!!ТАРИФ на 2013 ТеплоСнаб" xfId="10297"/>
    <cellStyle name="Процентный 4" xfId="5163"/>
    <cellStyle name="Процентный 4 10" xfId="11017"/>
    <cellStyle name="Процентный 4 2" xfId="5164"/>
    <cellStyle name="Процентный 4 2 2" xfId="5165"/>
    <cellStyle name="Процентный 4 2 2 2" xfId="5166"/>
    <cellStyle name="Процентный 4 2 2 2 2" xfId="10298"/>
    <cellStyle name="Процентный 4 2 2 2 3" xfId="10299"/>
    <cellStyle name="Процентный 4 2 2 3" xfId="6565"/>
    <cellStyle name="Процентный 4 2 2 4" xfId="10300"/>
    <cellStyle name="Процентный 4 2 2 5" xfId="10301"/>
    <cellStyle name="Процентный 4 2 2 6" xfId="11018"/>
    <cellStyle name="Процентный 4 2 2 7" xfId="6564"/>
    <cellStyle name="Процентный 4 2 3" xfId="5167"/>
    <cellStyle name="Процентный 4 2 3 2" xfId="5877"/>
    <cellStyle name="Процентный 4 2 3 2 2" xfId="10302"/>
    <cellStyle name="Процентный 4 2 3 3" xfId="10303"/>
    <cellStyle name="Процентный 4 2 4" xfId="5168"/>
    <cellStyle name="Процентный 4 2 4 2" xfId="10304"/>
    <cellStyle name="Процентный 4 2 4 3" xfId="10305"/>
    <cellStyle name="Процентный 4 2 4 4" xfId="6566"/>
    <cellStyle name="Процентный 4 2 5" xfId="5851"/>
    <cellStyle name="Процентный 4 2 5 2" xfId="10307"/>
    <cellStyle name="Процентный 4 2 5 3" xfId="10306"/>
    <cellStyle name="Процентный 4 2 6" xfId="10308"/>
    <cellStyle name="Процентный 4 2 7" xfId="10309"/>
    <cellStyle name="Процентный 4 2_Приложения ЛФ корр" xfId="5169"/>
    <cellStyle name="Процентный 4 3" xfId="5170"/>
    <cellStyle name="Процентный 4 3 2" xfId="5171"/>
    <cellStyle name="Процентный 4 3 2 2" xfId="10310"/>
    <cellStyle name="Процентный 4 3 2 2 2" xfId="10311"/>
    <cellStyle name="Процентный 4 3 2 3" xfId="10312"/>
    <cellStyle name="Процентный 4 3 3" xfId="5172"/>
    <cellStyle name="Процентный 4 3 3 2" xfId="10313"/>
    <cellStyle name="Процентный 4 3 3 3" xfId="10314"/>
    <cellStyle name="Процентный 4 3 3 4" xfId="6567"/>
    <cellStyle name="Процентный 4 3 4" xfId="5173"/>
    <cellStyle name="Процентный 4 3 4 2" xfId="10315"/>
    <cellStyle name="Процентный 4 3 4 3" xfId="11019"/>
    <cellStyle name="Процентный 4 3 4 4" xfId="6568"/>
    <cellStyle name="Процентный 4 3 5" xfId="6569"/>
    <cellStyle name="Процентный 4 3 5 2" xfId="10316"/>
    <cellStyle name="Процентный 4 3 5 3" xfId="10317"/>
    <cellStyle name="Процентный 4 3 6" xfId="6570"/>
    <cellStyle name="Процентный 4 3 7" xfId="10318"/>
    <cellStyle name="Процентный 4 3 8" xfId="10319"/>
    <cellStyle name="Процентный 4 4" xfId="5174"/>
    <cellStyle name="Процентный 4 4 2" xfId="5175"/>
    <cellStyle name="Процентный 4 4 2 2" xfId="5176"/>
    <cellStyle name="Процентный 4 4 2 3" xfId="10320"/>
    <cellStyle name="Процентный 4 4 3" xfId="10321"/>
    <cellStyle name="Процентный 4 5" xfId="5177"/>
    <cellStyle name="Процентный 4 5 2" xfId="5178"/>
    <cellStyle name="Процентный 4 5 3" xfId="10322"/>
    <cellStyle name="Процентный 4 6" xfId="5565"/>
    <cellStyle name="Процентный 4 6 2" xfId="10324"/>
    <cellStyle name="Процентный 4 6 3" xfId="10325"/>
    <cellStyle name="Процентный 4 6 4" xfId="10323"/>
    <cellStyle name="Процентный 4 7" xfId="5850"/>
    <cellStyle name="Процентный 4 8" xfId="10326"/>
    <cellStyle name="Процентный 4 9" xfId="10327"/>
    <cellStyle name="Процентный 4_Приложения ЛФ корр" xfId="5179"/>
    <cellStyle name="Процентный 5" xfId="5180"/>
    <cellStyle name="Процентный 5 2" xfId="5181"/>
    <cellStyle name="Процентный 5 2 2" xfId="5182"/>
    <cellStyle name="Процентный 5 2 2 2" xfId="10328"/>
    <cellStyle name="Процентный 5 2 2 3" xfId="10329"/>
    <cellStyle name="Процентный 5 2 3" xfId="5183"/>
    <cellStyle name="Процентный 5 2 3 2" xfId="10330"/>
    <cellStyle name="Процентный 5 2 4" xfId="10331"/>
    <cellStyle name="Процентный 5 2 5" xfId="10332"/>
    <cellStyle name="Процентный 5 3" xfId="5184"/>
    <cellStyle name="Процентный 5 3 2" xfId="10333"/>
    <cellStyle name="Процентный 5 3 3" xfId="10334"/>
    <cellStyle name="Процентный 5 4" xfId="5185"/>
    <cellStyle name="Процентный 5 4 2" xfId="5935"/>
    <cellStyle name="Процентный 5 4 2 2" xfId="10335"/>
    <cellStyle name="Процентный 5 4 3" xfId="10336"/>
    <cellStyle name="Процентный 5 5" xfId="5186"/>
    <cellStyle name="Процентный 5 5 2" xfId="10338"/>
    <cellStyle name="Процентный 5 5 3" xfId="10337"/>
    <cellStyle name="Процентный 5 6" xfId="5187"/>
    <cellStyle name="Процентный 5 6 2" xfId="10340"/>
    <cellStyle name="Процентный 5 6 3" xfId="10339"/>
    <cellStyle name="Процентный 5 7" xfId="5566"/>
    <cellStyle name="Процентный 6" xfId="5188"/>
    <cellStyle name="Процентный 6 2" xfId="5189"/>
    <cellStyle name="Процентный 6 2 2" xfId="10341"/>
    <cellStyle name="Процентный 6 2 3" xfId="10342"/>
    <cellStyle name="Процентный 6 3" xfId="5190"/>
    <cellStyle name="Процентный 6 3 2" xfId="5191"/>
    <cellStyle name="Процентный 6 3 3" xfId="10343"/>
    <cellStyle name="Процентный 6 4" xfId="5567"/>
    <cellStyle name="Процентный 6 4 2" xfId="10344"/>
    <cellStyle name="Процентный 6 4 3" xfId="10345"/>
    <cellStyle name="Процентный 6 5" xfId="10346"/>
    <cellStyle name="Процентный 6 6" xfId="10347"/>
    <cellStyle name="Процентный 6_Приложения ЛФ корр" xfId="5192"/>
    <cellStyle name="Процентный 7" xfId="5193"/>
    <cellStyle name="Процентный 7 2" xfId="5194"/>
    <cellStyle name="Процентный 7 2 2" xfId="10348"/>
    <cellStyle name="Процентный 7 3" xfId="5195"/>
    <cellStyle name="Процентный 7 3 2" xfId="10349"/>
    <cellStyle name="Процентный 7 3 2 2" xfId="10350"/>
    <cellStyle name="Процентный 7 3 3" xfId="10351"/>
    <cellStyle name="Процентный 7 3 4" xfId="10352"/>
    <cellStyle name="Процентный 7 3 5" xfId="6571"/>
    <cellStyle name="Процентный 7 4" xfId="5852"/>
    <cellStyle name="Процентный 7 4 2" xfId="10353"/>
    <cellStyle name="Процентный 8" xfId="5196"/>
    <cellStyle name="Процентный 8 2" xfId="5197"/>
    <cellStyle name="Процентный 8 2 2" xfId="5198"/>
    <cellStyle name="Процентный 8 2 3" xfId="10354"/>
    <cellStyle name="Процентный 8 2 4" xfId="10355"/>
    <cellStyle name="Процентный 8 2 5" xfId="11020"/>
    <cellStyle name="Процентный 8 3" xfId="5199"/>
    <cellStyle name="Процентный 8 3 2" xfId="5936"/>
    <cellStyle name="Процентный 8 3 2 2" xfId="10356"/>
    <cellStyle name="Процентный 8 3 3" xfId="10357"/>
    <cellStyle name="Процентный 8 3 4" xfId="10358"/>
    <cellStyle name="Процентный 8 4" xfId="5853"/>
    <cellStyle name="Процентный 8 4 2" xfId="10359"/>
    <cellStyle name="Процентный 8 4 3" xfId="10360"/>
    <cellStyle name="Процентный 8 4 4" xfId="6572"/>
    <cellStyle name="Процентный 8 5" xfId="10361"/>
    <cellStyle name="Процентный 8 6" xfId="10362"/>
    <cellStyle name="Процентный 8 7" xfId="10363"/>
    <cellStyle name="Процентный 9" xfId="5200"/>
    <cellStyle name="Процентный 9 2" xfId="5201"/>
    <cellStyle name="Процентный 9 2 2" xfId="10364"/>
    <cellStyle name="Процентный 9 2 3" xfId="10365"/>
    <cellStyle name="Процентный 9 2 4" xfId="6573"/>
    <cellStyle name="Процентный 9 3" xfId="5202"/>
    <cellStyle name="Процентный 9 3 2" xfId="10367"/>
    <cellStyle name="Процентный 9 3 3" xfId="10366"/>
    <cellStyle name="Процентный 9 4" xfId="10368"/>
    <cellStyle name="Разница" xfId="5203"/>
    <cellStyle name="Разница 2" xfId="10369"/>
    <cellStyle name="Рамки" xfId="5204"/>
    <cellStyle name="Рамки 2" xfId="10370"/>
    <cellStyle name="Расчетный" xfId="10371"/>
    <cellStyle name="Сверхулин" xfId="10372"/>
    <cellStyle name="Сводная таблица" xfId="5205"/>
    <cellStyle name="Сводная таблица 2" xfId="10373"/>
    <cellStyle name="Связанная ячейка" xfId="897"/>
    <cellStyle name="Связанная ячейка 10" xfId="5206"/>
    <cellStyle name="Связанная ячейка 10 2" xfId="10374"/>
    <cellStyle name="Связанная ячейка 10 3" xfId="10375"/>
    <cellStyle name="Связанная ячейка 10 4" xfId="10376"/>
    <cellStyle name="Связанная ячейка 11" xfId="10377"/>
    <cellStyle name="Связанная ячейка 11 2" xfId="10378"/>
    <cellStyle name="Связанная ячейка 11 3" xfId="10379"/>
    <cellStyle name="Связанная ячейка 11 4" xfId="10380"/>
    <cellStyle name="Связанная ячейка 12" xfId="10381"/>
    <cellStyle name="Связанная ячейка 12 2" xfId="10382"/>
    <cellStyle name="Связанная ячейка 12 3" xfId="10383"/>
    <cellStyle name="Связанная ячейка 13" xfId="10384"/>
    <cellStyle name="Связанная ячейка 13 2" xfId="10385"/>
    <cellStyle name="Связанная ячейка 13 3" xfId="10386"/>
    <cellStyle name="Связанная ячейка 14" xfId="10387"/>
    <cellStyle name="Связанная ячейка 14 2" xfId="10388"/>
    <cellStyle name="Связанная ячейка 14 3" xfId="10389"/>
    <cellStyle name="Связанная ячейка 15" xfId="10390"/>
    <cellStyle name="Связанная ячейка 15 2" xfId="10391"/>
    <cellStyle name="Связанная ячейка 15 3" xfId="10392"/>
    <cellStyle name="Связанная ячейка 16" xfId="10393"/>
    <cellStyle name="Связанная ячейка 16 2" xfId="10394"/>
    <cellStyle name="Связанная ячейка 16 3" xfId="10395"/>
    <cellStyle name="Связанная ячейка 17" xfId="10396"/>
    <cellStyle name="Связанная ячейка 18" xfId="10397"/>
    <cellStyle name="Связанная ячейка 2" xfId="898"/>
    <cellStyle name="Связанная ячейка 2 1" xfId="10398"/>
    <cellStyle name="Связанная ячейка 2 1 2" xfId="10399"/>
    <cellStyle name="Связанная ячейка 2 10" xfId="899"/>
    <cellStyle name="Связанная ячейка 2 10 2" xfId="10400"/>
    <cellStyle name="Связанная ячейка 2 10 3" xfId="5208"/>
    <cellStyle name="Связанная ячейка 2 11" xfId="10401"/>
    <cellStyle name="Связанная ячейка 2 12" xfId="10402"/>
    <cellStyle name="Связанная ячейка 2 13" xfId="5207"/>
    <cellStyle name="Связанная ячейка 2 2" xfId="900"/>
    <cellStyle name="Связанная ячейка 2 2 2" xfId="5210"/>
    <cellStyle name="Связанная ячейка 2 2 2 2" xfId="10403"/>
    <cellStyle name="Связанная ячейка 2 2 2 3" xfId="10404"/>
    <cellStyle name="Связанная ячейка 2 2 2 4" xfId="6574"/>
    <cellStyle name="Связанная ячейка 2 2 3" xfId="10405"/>
    <cellStyle name="Связанная ячейка 2 2 4" xfId="5209"/>
    <cellStyle name="Связанная ячейка 2 3" xfId="901"/>
    <cellStyle name="Связанная ячейка 2 3 2" xfId="10406"/>
    <cellStyle name="Связанная ячейка 2 3 3" xfId="5211"/>
    <cellStyle name="Связанная ячейка 2 4" xfId="902"/>
    <cellStyle name="Связанная ячейка 2 4 2" xfId="10407"/>
    <cellStyle name="Связанная ячейка 2 4 3" xfId="5212"/>
    <cellStyle name="Связанная ячейка 2 5" xfId="903"/>
    <cellStyle name="Связанная ячейка 2 5 2" xfId="10408"/>
    <cellStyle name="Связанная ячейка 2 5 3" xfId="5213"/>
    <cellStyle name="Связанная ячейка 2 6" xfId="904"/>
    <cellStyle name="Связанная ячейка 2 6 2" xfId="10409"/>
    <cellStyle name="Связанная ячейка 2 6 3" xfId="5214"/>
    <cellStyle name="Связанная ячейка 2 7" xfId="905"/>
    <cellStyle name="Связанная ячейка 2 7 2" xfId="10410"/>
    <cellStyle name="Связанная ячейка 2 7 3" xfId="5215"/>
    <cellStyle name="Связанная ячейка 2 8" xfId="906"/>
    <cellStyle name="Связанная ячейка 2 8 2" xfId="10411"/>
    <cellStyle name="Связанная ячейка 2 8 3" xfId="5216"/>
    <cellStyle name="Связанная ячейка 2 9" xfId="907"/>
    <cellStyle name="Связанная ячейка 2 9 2" xfId="10412"/>
    <cellStyle name="Связанная ячейка 2 9 3" xfId="5217"/>
    <cellStyle name="Связанная ячейка 2_46EE.2011(v1.0)" xfId="5218"/>
    <cellStyle name="Связанная ячейка 3" xfId="908"/>
    <cellStyle name="Связанная ячейка 3 10" xfId="909"/>
    <cellStyle name="Связанная ячейка 3 10 2" xfId="10413"/>
    <cellStyle name="Связанная ячейка 3 10 3" xfId="5220"/>
    <cellStyle name="Связанная ячейка 3 11" xfId="5221"/>
    <cellStyle name="Связанная ячейка 3 11 2" xfId="10415"/>
    <cellStyle name="Связанная ячейка 3 11 3" xfId="10414"/>
    <cellStyle name="Связанная ячейка 3 12" xfId="10416"/>
    <cellStyle name="Связанная ячейка 3 13" xfId="5219"/>
    <cellStyle name="Связанная ячейка 3 2" xfId="910"/>
    <cellStyle name="Связанная ячейка 3 2 2" xfId="10417"/>
    <cellStyle name="Связанная ячейка 3 2 3" xfId="10418"/>
    <cellStyle name="Связанная ячейка 3 2 4" xfId="5222"/>
    <cellStyle name="Связанная ячейка 3 3" xfId="911"/>
    <cellStyle name="Связанная ячейка 3 3 2" xfId="10419"/>
    <cellStyle name="Связанная ячейка 3 3 3" xfId="10420"/>
    <cellStyle name="Связанная ячейка 3 3 4" xfId="5223"/>
    <cellStyle name="Связанная ячейка 3 4" xfId="912"/>
    <cellStyle name="Связанная ячейка 3 4 2" xfId="10421"/>
    <cellStyle name="Связанная ячейка 3 4 3" xfId="5224"/>
    <cellStyle name="Связанная ячейка 3 5" xfId="913"/>
    <cellStyle name="Связанная ячейка 3 5 2" xfId="10422"/>
    <cellStyle name="Связанная ячейка 3 5 3" xfId="5225"/>
    <cellStyle name="Связанная ячейка 3 6" xfId="914"/>
    <cellStyle name="Связанная ячейка 3 6 2" xfId="10423"/>
    <cellStyle name="Связанная ячейка 3 6 3" xfId="5226"/>
    <cellStyle name="Связанная ячейка 3 7" xfId="915"/>
    <cellStyle name="Связанная ячейка 3 7 2" xfId="10424"/>
    <cellStyle name="Связанная ячейка 3 7 3" xfId="5227"/>
    <cellStyle name="Связанная ячейка 3 8" xfId="916"/>
    <cellStyle name="Связанная ячейка 3 8 2" xfId="10425"/>
    <cellStyle name="Связанная ячейка 3 8 3" xfId="5228"/>
    <cellStyle name="Связанная ячейка 3 9" xfId="917"/>
    <cellStyle name="Связанная ячейка 3 9 2" xfId="10426"/>
    <cellStyle name="Связанная ячейка 3 9 3" xfId="5229"/>
    <cellStyle name="Связанная ячейка 3_46EE.2011(v1.0)" xfId="5230"/>
    <cellStyle name="Связанная ячейка 4" xfId="5231"/>
    <cellStyle name="Связанная ячейка 4 2" xfId="5232"/>
    <cellStyle name="Связанная ячейка 4 2 2" xfId="10427"/>
    <cellStyle name="Связанная ячейка 4 3" xfId="6575"/>
    <cellStyle name="Связанная ячейка 4 3 2" xfId="10428"/>
    <cellStyle name="Связанная ячейка 4 4" xfId="10429"/>
    <cellStyle name="Связанная ячейка 4_46EE.2011(v1.0)" xfId="5233"/>
    <cellStyle name="Связанная ячейка 5" xfId="5234"/>
    <cellStyle name="Связанная ячейка 5 2" xfId="5235"/>
    <cellStyle name="Связанная ячейка 5 2 2" xfId="10430"/>
    <cellStyle name="Связанная ячейка 5 3" xfId="6576"/>
    <cellStyle name="Связанная ячейка 5 3 2" xfId="10431"/>
    <cellStyle name="Связанная ячейка 5 4" xfId="10432"/>
    <cellStyle name="Связанная ячейка 5_46EE.2011(v1.0)" xfId="5236"/>
    <cellStyle name="Связанная ячейка 6" xfId="5237"/>
    <cellStyle name="Связанная ячейка 6 2" xfId="5238"/>
    <cellStyle name="Связанная ячейка 6 2 2" xfId="5568"/>
    <cellStyle name="Связанная ячейка 6 3" xfId="5569"/>
    <cellStyle name="Связанная ячейка 6 3 2" xfId="10433"/>
    <cellStyle name="Связанная ячейка 6 4" xfId="10434"/>
    <cellStyle name="Связанная ячейка 6_46EE.2011(v1.0)" xfId="5239"/>
    <cellStyle name="Связанная ячейка 7" xfId="5240"/>
    <cellStyle name="Связанная ячейка 7 2" xfId="5241"/>
    <cellStyle name="Связанная ячейка 7 2 2" xfId="5570"/>
    <cellStyle name="Связанная ячейка 7 3" xfId="5571"/>
    <cellStyle name="Связанная ячейка 7 3 2" xfId="10435"/>
    <cellStyle name="Связанная ячейка 7 4" xfId="10436"/>
    <cellStyle name="Связанная ячейка 7_46EE.2011(v1.0)" xfId="5242"/>
    <cellStyle name="Связанная ячейка 8" xfId="5243"/>
    <cellStyle name="Связанная ячейка 8 2" xfId="5244"/>
    <cellStyle name="Связанная ячейка 8 2 2" xfId="5572"/>
    <cellStyle name="Связанная ячейка 8 3" xfId="5573"/>
    <cellStyle name="Связанная ячейка 8 3 2" xfId="10437"/>
    <cellStyle name="Связанная ячейка 8 4" xfId="10438"/>
    <cellStyle name="Связанная ячейка 8_46EE.2011(v1.0)" xfId="5245"/>
    <cellStyle name="Связанная ячейка 9" xfId="5246"/>
    <cellStyle name="Связанная ячейка 9 2" xfId="5247"/>
    <cellStyle name="Связанная ячейка 9 2 2" xfId="5574"/>
    <cellStyle name="Связанная ячейка 9 3" xfId="5575"/>
    <cellStyle name="Связанная ячейка 9 3 2" xfId="10439"/>
    <cellStyle name="Связанная ячейка 9 4" xfId="10440"/>
    <cellStyle name="Связанная ячейка 9_46EE.2011(v1.0)" xfId="5248"/>
    <cellStyle name="Стиль 1" xfId="5249"/>
    <cellStyle name="Стиль 1 10" xfId="6577"/>
    <cellStyle name="Стиль 1 10 2" xfId="10441"/>
    <cellStyle name="Стиль 1 11" xfId="10442"/>
    <cellStyle name="Стиль 1 11 2" xfId="10443"/>
    <cellStyle name="Стиль 1 12" xfId="10444"/>
    <cellStyle name="Стиль 1 2" xfId="5250"/>
    <cellStyle name="Стиль 1 2 2" xfId="5251"/>
    <cellStyle name="Стиль 1 2 2 2" xfId="5576"/>
    <cellStyle name="Стиль 1 2 2 3" xfId="10445"/>
    <cellStyle name="Стиль 1 2 3" xfId="5252"/>
    <cellStyle name="Стиль 1 2 3 2" xfId="5577"/>
    <cellStyle name="Стиль 1 2 4" xfId="5578"/>
    <cellStyle name="Стиль 1 2 4 2" xfId="10446"/>
    <cellStyle name="Стиль 1 2 4 3" xfId="10447"/>
    <cellStyle name="Стиль 1 2 4 4" xfId="10448"/>
    <cellStyle name="Стиль 1 2 4 5" xfId="6578"/>
    <cellStyle name="Стиль 1 2 5" xfId="5893"/>
    <cellStyle name="Стиль 1 2 5 2" xfId="10449"/>
    <cellStyle name="Стиль 1 2 6" xfId="10450"/>
    <cellStyle name="Стиль 1 2_46EP.2011(v2.0)" xfId="5253"/>
    <cellStyle name="Стиль 1 3" xfId="5254"/>
    <cellStyle name="Стиль 1 3 2" xfId="5579"/>
    <cellStyle name="Стиль 1 3 3" xfId="10451"/>
    <cellStyle name="Стиль 1 3 4" xfId="10452"/>
    <cellStyle name="Стиль 1 4" xfId="5580"/>
    <cellStyle name="Стиль 1 4 2" xfId="10453"/>
    <cellStyle name="Стиль 1 4 3" xfId="10454"/>
    <cellStyle name="Стиль 1 5" xfId="5581"/>
    <cellStyle name="Стиль 1 5 2" xfId="10455"/>
    <cellStyle name="Стиль 1 5 3" xfId="10456"/>
    <cellStyle name="Стиль 1 6" xfId="5582"/>
    <cellStyle name="Стиль 1 6 2" xfId="10457"/>
    <cellStyle name="Стиль 1 7" xfId="5583"/>
    <cellStyle name="Стиль 1 7 2" xfId="10458"/>
    <cellStyle name="Стиль 1 8" xfId="6579"/>
    <cellStyle name="Стиль 1 8 2" xfId="10459"/>
    <cellStyle name="Стиль 1 9" xfId="6580"/>
    <cellStyle name="Стиль 1 9 2" xfId="10460"/>
    <cellStyle name="Стиль 1_Книга2" xfId="10461"/>
    <cellStyle name="Стиль 2" xfId="6581"/>
    <cellStyle name="Стиль 2 2" xfId="10462"/>
    <cellStyle name="Субсчет" xfId="5255"/>
    <cellStyle name="Субсчет 2" xfId="5584"/>
    <cellStyle name="Счет" xfId="5256"/>
    <cellStyle name="Счет 2" xfId="5585"/>
    <cellStyle name="ТаблицаТекст" xfId="10463"/>
    <cellStyle name="ТЕКСТ" xfId="5257"/>
    <cellStyle name="ТЕКСТ 10" xfId="5586"/>
    <cellStyle name="ТЕКСТ 10 2" xfId="10464"/>
    <cellStyle name="Текст 10 3" xfId="10465"/>
    <cellStyle name="Текст 10 4" xfId="6583"/>
    <cellStyle name="Текст 11" xfId="5896"/>
    <cellStyle name="ТЕКСТ 11 2" xfId="10466"/>
    <cellStyle name="Текст 12" xfId="5945"/>
    <cellStyle name="ТЕКСТ 12 2" xfId="10467"/>
    <cellStyle name="Текст 13" xfId="5883"/>
    <cellStyle name="ТЕКСТ 13 2" xfId="10468"/>
    <cellStyle name="ТЕКСТ 14" xfId="10469"/>
    <cellStyle name="ТЕКСТ 15" xfId="10470"/>
    <cellStyle name="ТЕКСТ 16" xfId="10471"/>
    <cellStyle name="ТЕКСТ 17" xfId="10472"/>
    <cellStyle name="ТЕКСТ 18" xfId="10473"/>
    <cellStyle name="ТЕКСТ 19" xfId="10474"/>
    <cellStyle name="ТЕКСТ 2" xfId="5258"/>
    <cellStyle name="ТЕКСТ 2 2" xfId="5587"/>
    <cellStyle name="ТЕКСТ 2 3" xfId="10475"/>
    <cellStyle name="ТЕКСТ 20" xfId="10476"/>
    <cellStyle name="ТЕКСТ 21" xfId="10477"/>
    <cellStyle name="ТЕКСТ 22" xfId="10478"/>
    <cellStyle name="ТЕКСТ 23" xfId="10479"/>
    <cellStyle name="ТЕКСТ 24" xfId="10480"/>
    <cellStyle name="ТЕКСТ 25" xfId="10481"/>
    <cellStyle name="ТЕКСТ 26" xfId="10482"/>
    <cellStyle name="ТЕКСТ 27" xfId="10483"/>
    <cellStyle name="Текст 28" xfId="10484"/>
    <cellStyle name="Текст 28 2" xfId="11021"/>
    <cellStyle name="ТЕКСТ 29" xfId="11022"/>
    <cellStyle name="ТЕКСТ 3" xfId="5259"/>
    <cellStyle name="ТЕКСТ 3 2" xfId="5588"/>
    <cellStyle name="Текст 30" xfId="6582"/>
    <cellStyle name="ТЕКСТ 4" xfId="5260"/>
    <cellStyle name="ТЕКСТ 4 2" xfId="5589"/>
    <cellStyle name="ТЕКСТ 5" xfId="5261"/>
    <cellStyle name="ТЕКСТ 5 2" xfId="5590"/>
    <cellStyle name="ТЕКСТ 6" xfId="5262"/>
    <cellStyle name="ТЕКСТ 6 2" xfId="5591"/>
    <cellStyle name="ТЕКСТ 7" xfId="5263"/>
    <cellStyle name="ТЕКСТ 7 2" xfId="5592"/>
    <cellStyle name="ТЕКСТ 8" xfId="5264"/>
    <cellStyle name="ТЕКСТ 8 2" xfId="5593"/>
    <cellStyle name="ТЕКСТ 9" xfId="5265"/>
    <cellStyle name="ТЕКСТ 9 2" xfId="5594"/>
    <cellStyle name="Текст предупреждения" xfId="918"/>
    <cellStyle name="Текст предупреждения 10" xfId="5266"/>
    <cellStyle name="Текст предупреждения 10 2" xfId="5595"/>
    <cellStyle name="Текст предупреждения 10 2 2" xfId="10485"/>
    <cellStyle name="Текст предупреждения 10 3" xfId="10486"/>
    <cellStyle name="Текст предупреждения 10 4" xfId="10487"/>
    <cellStyle name="Текст предупреждения 11" xfId="10488"/>
    <cellStyle name="Текст предупреждения 11 2" xfId="10489"/>
    <cellStyle name="Текст предупреждения 11 3" xfId="10490"/>
    <cellStyle name="Текст предупреждения 11 4" xfId="10491"/>
    <cellStyle name="Текст предупреждения 12" xfId="10492"/>
    <cellStyle name="Текст предупреждения 12 2" xfId="10493"/>
    <cellStyle name="Текст предупреждения 12 3" xfId="10494"/>
    <cellStyle name="Текст предупреждения 13" xfId="10495"/>
    <cellStyle name="Текст предупреждения 13 2" xfId="10496"/>
    <cellStyle name="Текст предупреждения 13 3" xfId="10497"/>
    <cellStyle name="Текст предупреждения 14" xfId="10498"/>
    <cellStyle name="Текст предупреждения 14 2" xfId="10499"/>
    <cellStyle name="Текст предупреждения 14 3" xfId="10500"/>
    <cellStyle name="Текст предупреждения 15" xfId="10501"/>
    <cellStyle name="Текст предупреждения 15 2" xfId="10502"/>
    <cellStyle name="Текст предупреждения 15 3" xfId="10503"/>
    <cellStyle name="Текст предупреждения 16" xfId="10504"/>
    <cellStyle name="Текст предупреждения 16 2" xfId="10505"/>
    <cellStyle name="Текст предупреждения 16 3" xfId="10506"/>
    <cellStyle name="Текст предупреждения 17" xfId="10507"/>
    <cellStyle name="Текст предупреждения 18" xfId="10508"/>
    <cellStyle name="Текст предупреждения 2" xfId="919"/>
    <cellStyle name="Текст предупреждения 2 1" xfId="10509"/>
    <cellStyle name="Текст предупреждения 2 1 2" xfId="10510"/>
    <cellStyle name="Текст предупреждения 2 10" xfId="920"/>
    <cellStyle name="Текст предупреждения 2 10 2" xfId="5596"/>
    <cellStyle name="Текст предупреждения 2 10 3" xfId="5268"/>
    <cellStyle name="Текст предупреждения 2 11" xfId="5597"/>
    <cellStyle name="Текст предупреждения 2 12" xfId="10511"/>
    <cellStyle name="Текст предупреждения 2 13" xfId="5267"/>
    <cellStyle name="Текст предупреждения 2 2" xfId="921"/>
    <cellStyle name="Текст предупреждения 2 2 2" xfId="5270"/>
    <cellStyle name="Текст предупреждения 2 2 2 2" xfId="5598"/>
    <cellStyle name="Текст предупреждения 2 2 2 2 2" xfId="10512"/>
    <cellStyle name="Текст предупреждения 2 2 2 3" xfId="10513"/>
    <cellStyle name="Текст предупреждения 2 2 2 4" xfId="6584"/>
    <cellStyle name="Текст предупреждения 2 2 3" xfId="5599"/>
    <cellStyle name="Текст предупреждения 2 2 3 2" xfId="10514"/>
    <cellStyle name="Текст предупреждения 2 2 4" xfId="5269"/>
    <cellStyle name="Текст предупреждения 2 3" xfId="922"/>
    <cellStyle name="Текст предупреждения 2 3 2" xfId="5600"/>
    <cellStyle name="Текст предупреждения 2 3 3" xfId="5271"/>
    <cellStyle name="Текст предупреждения 2 4" xfId="923"/>
    <cellStyle name="Текст предупреждения 2 4 2" xfId="5601"/>
    <cellStyle name="Текст предупреждения 2 4 3" xfId="5272"/>
    <cellStyle name="Текст предупреждения 2 5" xfId="924"/>
    <cellStyle name="Текст предупреждения 2 5 2" xfId="5602"/>
    <cellStyle name="Текст предупреждения 2 5 3" xfId="5273"/>
    <cellStyle name="Текст предупреждения 2 6" xfId="925"/>
    <cellStyle name="Текст предупреждения 2 6 2" xfId="5603"/>
    <cellStyle name="Текст предупреждения 2 6 3" xfId="5274"/>
    <cellStyle name="Текст предупреждения 2 7" xfId="926"/>
    <cellStyle name="Текст предупреждения 2 7 2" xfId="5604"/>
    <cellStyle name="Текст предупреждения 2 7 3" xfId="5275"/>
    <cellStyle name="Текст предупреждения 2 8" xfId="927"/>
    <cellStyle name="Текст предупреждения 2 8 2" xfId="5605"/>
    <cellStyle name="Текст предупреждения 2 8 3" xfId="5276"/>
    <cellStyle name="Текст предупреждения 2 9" xfId="928"/>
    <cellStyle name="Текст предупреждения 2 9 2" xfId="5606"/>
    <cellStyle name="Текст предупреждения 2 9 3" xfId="5277"/>
    <cellStyle name="Текст предупреждения 2_МФ тепловой баланс 2015 дубль 4 31.03.2014" xfId="5278"/>
    <cellStyle name="Текст предупреждения 3" xfId="929"/>
    <cellStyle name="Текст предупреждения 3 10" xfId="930"/>
    <cellStyle name="Текст предупреждения 3 10 2" xfId="5607"/>
    <cellStyle name="Текст предупреждения 3 10 3" xfId="5280"/>
    <cellStyle name="Текст предупреждения 3 11" xfId="5281"/>
    <cellStyle name="Текст предупреждения 3 11 2" xfId="5608"/>
    <cellStyle name="Текст предупреждения 3 11 2 2" xfId="10516"/>
    <cellStyle name="Текст предупреждения 3 11 3" xfId="10515"/>
    <cellStyle name="Текст предупреждения 3 12" xfId="5609"/>
    <cellStyle name="Текст предупреждения 3 12 2" xfId="10517"/>
    <cellStyle name="Текст предупреждения 3 13" xfId="5279"/>
    <cellStyle name="Текст предупреждения 3 2" xfId="931"/>
    <cellStyle name="Текст предупреждения 3 2 2" xfId="5610"/>
    <cellStyle name="Текст предупреждения 3 2 3" xfId="10518"/>
    <cellStyle name="Текст предупреждения 3 2 4" xfId="5282"/>
    <cellStyle name="Текст предупреждения 3 3" xfId="932"/>
    <cellStyle name="Текст предупреждения 3 3 2" xfId="5611"/>
    <cellStyle name="Текст предупреждения 3 3 2 2" xfId="10519"/>
    <cellStyle name="Текст предупреждения 3 3 3" xfId="10520"/>
    <cellStyle name="Текст предупреждения 3 3 4" xfId="5283"/>
    <cellStyle name="Текст предупреждения 3 4" xfId="933"/>
    <cellStyle name="Текст предупреждения 3 4 2" xfId="5612"/>
    <cellStyle name="Текст предупреждения 3 4 3" xfId="5284"/>
    <cellStyle name="Текст предупреждения 3 5" xfId="934"/>
    <cellStyle name="Текст предупреждения 3 5 2" xfId="5613"/>
    <cellStyle name="Текст предупреждения 3 5 3" xfId="5285"/>
    <cellStyle name="Текст предупреждения 3 6" xfId="935"/>
    <cellStyle name="Текст предупреждения 3 6 2" xfId="5614"/>
    <cellStyle name="Текст предупреждения 3 6 3" xfId="5286"/>
    <cellStyle name="Текст предупреждения 3 7" xfId="936"/>
    <cellStyle name="Текст предупреждения 3 7 2" xfId="5615"/>
    <cellStyle name="Текст предупреждения 3 7 3" xfId="5287"/>
    <cellStyle name="Текст предупреждения 3 8" xfId="937"/>
    <cellStyle name="Текст предупреждения 3 8 2" xfId="5616"/>
    <cellStyle name="Текст предупреждения 3 8 3" xfId="5288"/>
    <cellStyle name="Текст предупреждения 3 9" xfId="938"/>
    <cellStyle name="Текст предупреждения 3 9 2" xfId="5617"/>
    <cellStyle name="Текст предупреждения 3 9 3" xfId="5289"/>
    <cellStyle name="Текст предупреждения 3_МФ тепловой баланс 2015 дубль 4 31.03.2014" xfId="5290"/>
    <cellStyle name="Текст предупреждения 4" xfId="5291"/>
    <cellStyle name="Текст предупреждения 4 2" xfId="5292"/>
    <cellStyle name="Текст предупреждения 4 2 2" xfId="5618"/>
    <cellStyle name="Текст предупреждения 4 3" xfId="5619"/>
    <cellStyle name="Текст предупреждения 4 3 2" xfId="10521"/>
    <cellStyle name="Текст предупреждения 4 4" xfId="10522"/>
    <cellStyle name="Текст предупреждения 4_МФ тепловой баланс 2015 дубль 4 31.03.2014" xfId="5293"/>
    <cellStyle name="Текст предупреждения 5" xfId="5294"/>
    <cellStyle name="Текст предупреждения 5 2" xfId="5295"/>
    <cellStyle name="Текст предупреждения 5 2 2" xfId="5620"/>
    <cellStyle name="Текст предупреждения 5 3" xfId="5621"/>
    <cellStyle name="Текст предупреждения 5 3 2" xfId="10523"/>
    <cellStyle name="Текст предупреждения 5 4" xfId="10524"/>
    <cellStyle name="Текст предупреждения 5_МФ тепловой баланс 2015 дубль 4 31.03.2014" xfId="5296"/>
    <cellStyle name="Текст предупреждения 6" xfId="5297"/>
    <cellStyle name="Текст предупреждения 6 2" xfId="5298"/>
    <cellStyle name="Текст предупреждения 6 2 2" xfId="5622"/>
    <cellStyle name="Текст предупреждения 6 3" xfId="5623"/>
    <cellStyle name="Текст предупреждения 6 3 2" xfId="10525"/>
    <cellStyle name="Текст предупреждения 6 4" xfId="10526"/>
    <cellStyle name="Текст предупреждения 6_МФ тепловой баланс 2015 дубль 4 31.03.2014" xfId="5299"/>
    <cellStyle name="Текст предупреждения 7" xfId="5300"/>
    <cellStyle name="Текст предупреждения 7 2" xfId="5301"/>
    <cellStyle name="Текст предупреждения 7 2 2" xfId="5624"/>
    <cellStyle name="Текст предупреждения 7 3" xfId="5625"/>
    <cellStyle name="Текст предупреждения 7 3 2" xfId="10527"/>
    <cellStyle name="Текст предупреждения 7 4" xfId="10528"/>
    <cellStyle name="Текст предупреждения 7_МФ тепловой баланс 2015 дубль 4 31.03.2014" xfId="5302"/>
    <cellStyle name="Текст предупреждения 8" xfId="5303"/>
    <cellStyle name="Текст предупреждения 8 2" xfId="5304"/>
    <cellStyle name="Текст предупреждения 8 2 2" xfId="5626"/>
    <cellStyle name="Текст предупреждения 8 3" xfId="5627"/>
    <cellStyle name="Текст предупреждения 8 3 2" xfId="10529"/>
    <cellStyle name="Текст предупреждения 8 4" xfId="10530"/>
    <cellStyle name="Текст предупреждения 9" xfId="5305"/>
    <cellStyle name="Текст предупреждения 9 2" xfId="5306"/>
    <cellStyle name="Текст предупреждения 9 2 2" xfId="5628"/>
    <cellStyle name="Текст предупреждения 9 3" xfId="5629"/>
    <cellStyle name="Текст предупреждения 9 3 2" xfId="10531"/>
    <cellStyle name="Текст предупреждения 9 4" xfId="10532"/>
    <cellStyle name="Текстовый" xfId="5307"/>
    <cellStyle name="Текстовый 10" xfId="5630"/>
    <cellStyle name="Текстовый 10 2" xfId="10533"/>
    <cellStyle name="Текстовый 11" xfId="6585"/>
    <cellStyle name="Текстовый 11 2" xfId="10534"/>
    <cellStyle name="Текстовый 12" xfId="6586"/>
    <cellStyle name="Текстовый 12 2" xfId="10535"/>
    <cellStyle name="Текстовый 13" xfId="6587"/>
    <cellStyle name="Текстовый 13 2" xfId="10536"/>
    <cellStyle name="Текстовый 14" xfId="6588"/>
    <cellStyle name="Текстовый 14 2" xfId="10537"/>
    <cellStyle name="Текстовый 15" xfId="6589"/>
    <cellStyle name="Текстовый 15 2" xfId="10538"/>
    <cellStyle name="Текстовый 16" xfId="6590"/>
    <cellStyle name="Текстовый 16 2" xfId="10539"/>
    <cellStyle name="Текстовый 17" xfId="10540"/>
    <cellStyle name="Текстовый 2" xfId="5308"/>
    <cellStyle name="Текстовый 2 2" xfId="5631"/>
    <cellStyle name="Текстовый 3" xfId="5309"/>
    <cellStyle name="Текстовый 3 2" xfId="5632"/>
    <cellStyle name="Текстовый 4" xfId="5310"/>
    <cellStyle name="Текстовый 4 2" xfId="5633"/>
    <cellStyle name="Текстовый 5" xfId="5311"/>
    <cellStyle name="Текстовый 5 2" xfId="5634"/>
    <cellStyle name="Текстовый 6" xfId="5312"/>
    <cellStyle name="Текстовый 6 2" xfId="5635"/>
    <cellStyle name="Текстовый 7" xfId="5313"/>
    <cellStyle name="Текстовый 7 2" xfId="5636"/>
    <cellStyle name="Текстовый 8" xfId="5314"/>
    <cellStyle name="Текстовый 8 2" xfId="5637"/>
    <cellStyle name="Текстовый 9" xfId="5315"/>
    <cellStyle name="Текстовый 9 2" xfId="5638"/>
    <cellStyle name="Текстовый_1" xfId="5316"/>
    <cellStyle name="Тысячи [0]_1 кв.95 и 96 года .в ц.соп." xfId="5317"/>
    <cellStyle name="Тысячи [а]" xfId="5318"/>
    <cellStyle name="Тысячи [а] 2" xfId="5639"/>
    <cellStyle name="Тысячи![0]_Цены 95г._Расчет ТП на февраль_Расчет ТП на февраль посл.._Расчет ТП на май" xfId="5319"/>
    <cellStyle name="Тысячи_1 кв.95 и 96 года .в ц.соп." xfId="5320"/>
    <cellStyle name="ФИКСИРОВАННЫЙ" xfId="5321"/>
    <cellStyle name="ФИКСИРОВАННЫЙ 10" xfId="5640"/>
    <cellStyle name="ФИКСИРОВАННЫЙ 2" xfId="5322"/>
    <cellStyle name="ФИКСИРОВАННЫЙ 2 2" xfId="5641"/>
    <cellStyle name="ФИКСИРОВАННЫЙ 3" xfId="5323"/>
    <cellStyle name="ФИКСИРОВАННЫЙ 3 2" xfId="5642"/>
    <cellStyle name="ФИКСИРОВАННЫЙ 4" xfId="5324"/>
    <cellStyle name="ФИКСИРОВАННЫЙ 4 2" xfId="5643"/>
    <cellStyle name="ФИКСИРОВАННЫЙ 5" xfId="5325"/>
    <cellStyle name="ФИКСИРОВАННЫЙ 5 2" xfId="5644"/>
    <cellStyle name="ФИКСИРОВАННЫЙ 6" xfId="5326"/>
    <cellStyle name="ФИКСИРОВАННЫЙ 6 2" xfId="5645"/>
    <cellStyle name="ФИКСИРОВАННЫЙ 7" xfId="5327"/>
    <cellStyle name="ФИКСИРОВАННЫЙ 7 2" xfId="5646"/>
    <cellStyle name="ФИКСИРОВАННЫЙ 8" xfId="5328"/>
    <cellStyle name="ФИКСИРОВАННЫЙ 8 2" xfId="5647"/>
    <cellStyle name="ФИКСИРОВАННЫЙ 9" xfId="5329"/>
    <cellStyle name="ФИКСИРОВАННЫЙ 9 2" xfId="5648"/>
    <cellStyle name="ФИКСИРОВАННЫЙ_1" xfId="5330"/>
    <cellStyle name="Финанс[US]" xfId="10541"/>
    <cellStyle name="Финанс[Кр]" xfId="10542"/>
    <cellStyle name="Финансовый" xfId="939" builtinId="3"/>
    <cellStyle name="Финансовый [0] 2" xfId="5331"/>
    <cellStyle name="Финансовый [0] 2 2" xfId="5649"/>
    <cellStyle name="Финансовый [0] 2 2 2" xfId="10543"/>
    <cellStyle name="Финансовый [0] 2 3" xfId="6591"/>
    <cellStyle name="Финансовый 10" xfId="5332"/>
    <cellStyle name="Финансовый 10 2" xfId="5333"/>
    <cellStyle name="Финансовый 10 2 2" xfId="5650"/>
    <cellStyle name="Финансовый 10 3" xfId="5651"/>
    <cellStyle name="Финансовый 10 4" xfId="11023"/>
    <cellStyle name="Финансовый 11" xfId="5334"/>
    <cellStyle name="Финансовый 11 2" xfId="5652"/>
    <cellStyle name="Финансовый 11 2 2" xfId="10545"/>
    <cellStyle name="Финансовый 11 2 3" xfId="10544"/>
    <cellStyle name="Финансовый 11 3" xfId="10546"/>
    <cellStyle name="Финансовый 11 3 2" xfId="10547"/>
    <cellStyle name="Финансовый 11 4" xfId="10548"/>
    <cellStyle name="Финансовый 12" xfId="5335"/>
    <cellStyle name="Финансовый 12 2" xfId="5653"/>
    <cellStyle name="Финансовый 12 2 2" xfId="10550"/>
    <cellStyle name="Финансовый 12 2 3" xfId="10549"/>
    <cellStyle name="Финансовый 12 3" xfId="10551"/>
    <cellStyle name="Финансовый 12 3 2" xfId="10552"/>
    <cellStyle name="Финансовый 12 4" xfId="10553"/>
    <cellStyle name="Финансовый 13" xfId="5336"/>
    <cellStyle name="Финансовый 13 2" xfId="5654"/>
    <cellStyle name="Финансовый 13 2 2" xfId="10555"/>
    <cellStyle name="Финансовый 13 2 3" xfId="10554"/>
    <cellStyle name="Финансовый 13 3" xfId="10556"/>
    <cellStyle name="Финансовый 13 3 2" xfId="10557"/>
    <cellStyle name="Финансовый 13 4" xfId="10558"/>
    <cellStyle name="Финансовый 14" xfId="5337"/>
    <cellStyle name="Финансовый 14 2" xfId="5655"/>
    <cellStyle name="Финансовый 14 2 2" xfId="10560"/>
    <cellStyle name="Финансовый 14 2 3" xfId="10559"/>
    <cellStyle name="Финансовый 14 3" xfId="10561"/>
    <cellStyle name="Финансовый 14 3 2" xfId="10562"/>
    <cellStyle name="Финансовый 14 4" xfId="10563"/>
    <cellStyle name="Финансовый 15" xfId="5338"/>
    <cellStyle name="Финансовый 15 2" xfId="5656"/>
    <cellStyle name="Финансовый 15 2 2" xfId="10564"/>
    <cellStyle name="Финансовый 15 3" xfId="10565"/>
    <cellStyle name="Финансовый 15 4" xfId="10566"/>
    <cellStyle name="Финансовый 16" xfId="5339"/>
    <cellStyle name="Финансовый 16 2" xfId="5657"/>
    <cellStyle name="Финансовый 16 3" xfId="10567"/>
    <cellStyle name="Финансовый 17" xfId="5340"/>
    <cellStyle name="Финансовый 17 2" xfId="5341"/>
    <cellStyle name="Финансовый 17 2 2" xfId="5658"/>
    <cellStyle name="Финансовый 17 3" xfId="5659"/>
    <cellStyle name="Финансовый 18" xfId="5500"/>
    <cellStyle name="Финансовый 18 2" xfId="6593"/>
    <cellStyle name="Финансовый 18 2 2" xfId="10568"/>
    <cellStyle name="Финансовый 18 3" xfId="10569"/>
    <cellStyle name="Финансовый 18 4" xfId="11024"/>
    <cellStyle name="Финансовый 18 5" xfId="6592"/>
    <cellStyle name="Финансовый 19" xfId="5471"/>
    <cellStyle name="Финансовый 19 2" xfId="10570"/>
    <cellStyle name="Финансовый 19 3" xfId="10571"/>
    <cellStyle name="Финансовый 19 4" xfId="6594"/>
    <cellStyle name="Финансовый 2" xfId="966"/>
    <cellStyle name="Финансовый 2 10" xfId="5342"/>
    <cellStyle name="Финансовый 2 10 2" xfId="10573"/>
    <cellStyle name="Финансовый 2 10 3" xfId="10572"/>
    <cellStyle name="Финансовый 2 11" xfId="10574"/>
    <cellStyle name="Финансовый 2 12" xfId="6595"/>
    <cellStyle name="Финансовый 2 2" xfId="5343"/>
    <cellStyle name="Финансовый 2 2 10" xfId="6596"/>
    <cellStyle name="Финансовый 2 2 2" xfId="5344"/>
    <cellStyle name="Финансовый 2 2 2 2" xfId="5345"/>
    <cellStyle name="Финансовый 2 2 2 2 2" xfId="5660"/>
    <cellStyle name="Финансовый 2 2 2 2 2 2" xfId="10576"/>
    <cellStyle name="Финансовый 2 2 2 2 3" xfId="10575"/>
    <cellStyle name="Финансовый 2 2 2 3" xfId="5661"/>
    <cellStyle name="Финансовый 2 2 2 4" xfId="10577"/>
    <cellStyle name="Финансовый 2 2 3" xfId="5346"/>
    <cellStyle name="Финансовый 2 2 3 2" xfId="5662"/>
    <cellStyle name="Финансовый 2 2 3 3" xfId="10578"/>
    <cellStyle name="Финансовый 2 2 4" xfId="5347"/>
    <cellStyle name="Финансовый 2 2 4 2" xfId="5663"/>
    <cellStyle name="Финансовый 2 2 4 2 2" xfId="10579"/>
    <cellStyle name="Финансовый 2 2 4 3" xfId="11025"/>
    <cellStyle name="Финансовый 2 2 4 4" xfId="6597"/>
    <cellStyle name="Финансовый 2 2 5" xfId="5664"/>
    <cellStyle name="Финансовый 2 2 5 2" xfId="10580"/>
    <cellStyle name="Финансовый 2 2 5 3" xfId="6598"/>
    <cellStyle name="Финансовый 2 2 6" xfId="6599"/>
    <cellStyle name="Финансовый 2 2 6 2" xfId="10581"/>
    <cellStyle name="Финансовый 2 2 7" xfId="10582"/>
    <cellStyle name="Финансовый 2 2 7 2" xfId="10583"/>
    <cellStyle name="Финансовый 2 2 8" xfId="10584"/>
    <cellStyle name="Финансовый 2 2 9" xfId="10585"/>
    <cellStyle name="Финансовый 2 2_INDEX.STATION.2012(v1.0)_" xfId="5348"/>
    <cellStyle name="Финансовый 2 3" xfId="5349"/>
    <cellStyle name="Финансовый 2 3 2" xfId="5350"/>
    <cellStyle name="Финансовый 2 3 2 2" xfId="5665"/>
    <cellStyle name="Финансовый 2 3 2 2 2" xfId="10586"/>
    <cellStyle name="Финансовый 2 3 2 3" xfId="10587"/>
    <cellStyle name="Финансовый 2 3 3" xfId="5666"/>
    <cellStyle name="Финансовый 2 3 3 2" xfId="10588"/>
    <cellStyle name="Финансовый 2 3 4" xfId="10589"/>
    <cellStyle name="Финансовый 2 3 5" xfId="6600"/>
    <cellStyle name="Финансовый 2 4" xfId="5351"/>
    <cellStyle name="Финансовый 2 4 2" xfId="5667"/>
    <cellStyle name="Финансовый 2 4 2 2" xfId="10590"/>
    <cellStyle name="Финансовый 2 4 3" xfId="10591"/>
    <cellStyle name="Финансовый 2 5" xfId="5352"/>
    <cellStyle name="Финансовый 2 5 2" xfId="5668"/>
    <cellStyle name="Финансовый 2 5 2 2" xfId="10592"/>
    <cellStyle name="Финансовый 2 5 3" xfId="10593"/>
    <cellStyle name="Финансовый 2 5 4" xfId="6601"/>
    <cellStyle name="Финансовый 2 6" xfId="5353"/>
    <cellStyle name="Финансовый 2 6 2" xfId="5669"/>
    <cellStyle name="Финансовый 2 6 2 2" xfId="10594"/>
    <cellStyle name="Финансовый 2 6 3" xfId="5937"/>
    <cellStyle name="Финансовый 2 6 3 2" xfId="10595"/>
    <cellStyle name="Финансовый 2 6 4" xfId="10596"/>
    <cellStyle name="Финансовый 2 6 5" xfId="6602"/>
    <cellStyle name="Финансовый 2 7" xfId="5354"/>
    <cellStyle name="Финансовый 2 7 2" xfId="10597"/>
    <cellStyle name="Финансовый 2 7 3" xfId="10598"/>
    <cellStyle name="Финансовый 2 7 4" xfId="6603"/>
    <cellStyle name="Финансовый 2 8" xfId="5355"/>
    <cellStyle name="Финансовый 2 8 2" xfId="5670"/>
    <cellStyle name="Финансовый 2 8 3" xfId="10600"/>
    <cellStyle name="Финансовый 2 8 4" xfId="10599"/>
    <cellStyle name="Финансовый 2 9" xfId="5356"/>
    <cellStyle name="Финансовый 2 9 2" xfId="10602"/>
    <cellStyle name="Финансовый 2 9 3" xfId="10603"/>
    <cellStyle name="Финансовый 2 9 4" xfId="10601"/>
    <cellStyle name="Финансовый 2_46EE.2011(v1.0)" xfId="5357"/>
    <cellStyle name="Финансовый 20" xfId="5494"/>
    <cellStyle name="Финансовый 20 2" xfId="10605"/>
    <cellStyle name="Финансовый 20 3" xfId="10604"/>
    <cellStyle name="Финансовый 21" xfId="5476"/>
    <cellStyle name="Финансовый 21 2" xfId="10606"/>
    <cellStyle name="Финансовый 22" xfId="10607"/>
    <cellStyle name="Финансовый 23" xfId="10608"/>
    <cellStyle name="Финансовый 24" xfId="10609"/>
    <cellStyle name="Финансовый 25" xfId="10610"/>
    <cellStyle name="Финансовый 26" xfId="10611"/>
    <cellStyle name="Финансовый 27" xfId="11026"/>
    <cellStyle name="Финансовый 28" xfId="5791"/>
    <cellStyle name="Финансовый 29" xfId="5782"/>
    <cellStyle name="Финансовый 3" xfId="5358"/>
    <cellStyle name="Финансовый 3 10" xfId="6604"/>
    <cellStyle name="Финансовый 3 2" xfId="5359"/>
    <cellStyle name="Финансовый 3 2 2" xfId="5360"/>
    <cellStyle name="Финансовый 3 2 2 2" xfId="5671"/>
    <cellStyle name="Финансовый 3 2 2 2 2" xfId="10612"/>
    <cellStyle name="Финансовый 3 2 2 3" xfId="10613"/>
    <cellStyle name="Финансовый 3 2 2 4" xfId="6606"/>
    <cellStyle name="Финансовый 3 2 3" xfId="5361"/>
    <cellStyle name="Финансовый 3 2 3 2" xfId="5672"/>
    <cellStyle name="Финансовый 3 2 4" xfId="5673"/>
    <cellStyle name="Финансовый 3 2 4 2" xfId="10614"/>
    <cellStyle name="Финансовый 3 2 4 3" xfId="6607"/>
    <cellStyle name="Финансовый 3 2 5" xfId="6608"/>
    <cellStyle name="Финансовый 3 2 6" xfId="10615"/>
    <cellStyle name="Финансовый 3 2 7" xfId="6605"/>
    <cellStyle name="Финансовый 3 2_UPDATE.MONITORING.OS.EE.2.02.TO.1.3.64" xfId="6609"/>
    <cellStyle name="Финансовый 3 3" xfId="5362"/>
    <cellStyle name="Финансовый 3 3 2" xfId="5674"/>
    <cellStyle name="Финансовый 3 3 2 2" xfId="10617"/>
    <cellStyle name="Финансовый 3 3 2 3" xfId="10616"/>
    <cellStyle name="Финансовый 3 3 3" xfId="10618"/>
    <cellStyle name="Финансовый 3 3 4" xfId="10619"/>
    <cellStyle name="Финансовый 3 3 5" xfId="10620"/>
    <cellStyle name="Финансовый 3 4" xfId="5363"/>
    <cellStyle name="Финансовый 3 4 2" xfId="5675"/>
    <cellStyle name="Финансовый 3 5" xfId="5364"/>
    <cellStyle name="Финансовый 3 5 2" xfId="5676"/>
    <cellStyle name="Финансовый 3 5 2 2" xfId="10621"/>
    <cellStyle name="Финансовый 3 5 3" xfId="6610"/>
    <cellStyle name="Финансовый 3 6" xfId="5365"/>
    <cellStyle name="Финансовый 3 6 2" xfId="5677"/>
    <cellStyle name="Финансовый 3 6 2 2" xfId="10622"/>
    <cellStyle name="Финансовый 3 6 3" xfId="5938"/>
    <cellStyle name="Финансовый 3 6 3 2" xfId="10623"/>
    <cellStyle name="Финансовый 3 7" xfId="5678"/>
    <cellStyle name="Финансовый 3 7 2" xfId="10624"/>
    <cellStyle name="Финансовый 3 7 3" xfId="10625"/>
    <cellStyle name="Финансовый 3 7 4" xfId="6611"/>
    <cellStyle name="Финансовый 3 8" xfId="5679"/>
    <cellStyle name="Финансовый 3 8 2" xfId="10626"/>
    <cellStyle name="Финансовый 3 9" xfId="5856"/>
    <cellStyle name="Финансовый 3_ARMRAZR" xfId="6612"/>
    <cellStyle name="Финансовый 30" xfId="962"/>
    <cellStyle name="Финансовый 31" xfId="11039"/>
    <cellStyle name="Финансовый 32" xfId="11747"/>
    <cellStyle name="Финансовый 33" xfId="11414"/>
    <cellStyle name="Финансовый 34" xfId="11506"/>
    <cellStyle name="Финансовый 35" xfId="11775"/>
    <cellStyle name="Финансовый 36" xfId="11114"/>
    <cellStyle name="Финансовый 37" xfId="11598"/>
    <cellStyle name="Финансовый 4" xfId="5366"/>
    <cellStyle name="Финансовый 4 2" xfId="5367"/>
    <cellStyle name="Финансовый 4 2 2" xfId="5368"/>
    <cellStyle name="Финансовый 4 2 2 2" xfId="5680"/>
    <cellStyle name="Финансовый 4 2 2 3" xfId="11027"/>
    <cellStyle name="Финансовый 4 2 3" xfId="5369"/>
    <cellStyle name="Финансовый 4 2 3 2" xfId="5681"/>
    <cellStyle name="Финансовый 4 2 4" xfId="5682"/>
    <cellStyle name="Финансовый 4 3" xfId="5683"/>
    <cellStyle name="Финансовый 4 3 2" xfId="5939"/>
    <cellStyle name="Финансовый 4 3 2 2" xfId="6615"/>
    <cellStyle name="Финансовый 4 3 3" xfId="10627"/>
    <cellStyle name="Финансовый 4 3 4" xfId="6614"/>
    <cellStyle name="Финансовый 4 4" xfId="5684"/>
    <cellStyle name="Финансовый 4 4 2" xfId="10628"/>
    <cellStyle name="Финансовый 4 4 3" xfId="6616"/>
    <cellStyle name="Финансовый 4 5" xfId="5857"/>
    <cellStyle name="Финансовый 4 5 2" xfId="10629"/>
    <cellStyle name="Финансовый 4 5 3" xfId="10630"/>
    <cellStyle name="Финансовый 4 5 4" xfId="6617"/>
    <cellStyle name="Финансовый 4 6" xfId="10631"/>
    <cellStyle name="Финансовый 4 7" xfId="10632"/>
    <cellStyle name="Финансовый 4 8" xfId="10633"/>
    <cellStyle name="Финансовый 4 9" xfId="6613"/>
    <cellStyle name="Финансовый 4_TEHSHEET" xfId="6618"/>
    <cellStyle name="Финансовый 5" xfId="967"/>
    <cellStyle name="Финансовый 5 2" xfId="5370"/>
    <cellStyle name="Финансовый 5 2 2" xfId="5685"/>
    <cellStyle name="Финансовый 5 2 2 2" xfId="10634"/>
    <cellStyle name="Финансовый 5 2 3" xfId="5940"/>
    <cellStyle name="Финансовый 5 2 3 2" xfId="10635"/>
    <cellStyle name="Финансовый 5 2 4" xfId="10636"/>
    <cellStyle name="Финансовый 5 3" xfId="5371"/>
    <cellStyle name="Финансовый 5 3 2" xfId="5686"/>
    <cellStyle name="Финансовый 5 3 2 2" xfId="10638"/>
    <cellStyle name="Финансовый 5 3 3" xfId="10637"/>
    <cellStyle name="Финансовый 5 4" xfId="968"/>
    <cellStyle name="Финансовый 5 4 2" xfId="5687"/>
    <cellStyle name="Финансовый 5 4 2 2" xfId="10639"/>
    <cellStyle name="Финансовый 5 5" xfId="5858"/>
    <cellStyle name="Финансовый 5 6" xfId="10640"/>
    <cellStyle name="Финансовый 5 6 2" xfId="11028"/>
    <cellStyle name="Финансовый 5 7" xfId="11029"/>
    <cellStyle name="Финансовый 6" xfId="5372"/>
    <cellStyle name="Финансовый 6 2" xfId="5688"/>
    <cellStyle name="Финансовый 6 2 2" xfId="5941"/>
    <cellStyle name="Финансовый 6 2 3" xfId="10641"/>
    <cellStyle name="Финансовый 6 2 4" xfId="6620"/>
    <cellStyle name="Финансовый 6 3" xfId="5689"/>
    <cellStyle name="Финансовый 6 3 2" xfId="10642"/>
    <cellStyle name="Финансовый 6 4" xfId="5859"/>
    <cellStyle name="Финансовый 6 4 2" xfId="11030"/>
    <cellStyle name="Финансовый 6 4 3" xfId="10643"/>
    <cellStyle name="Финансовый 6 5" xfId="6619"/>
    <cellStyle name="Финансовый 7" xfId="5373"/>
    <cellStyle name="Финансовый 7 2" xfId="5690"/>
    <cellStyle name="Финансовый 7 2 2" xfId="10645"/>
    <cellStyle name="Финансовый 7 2 3" xfId="10646"/>
    <cellStyle name="Финансовый 7 2 4" xfId="10647"/>
    <cellStyle name="Финансовый 7 2 5" xfId="10644"/>
    <cellStyle name="Финансовый 7 3" xfId="5691"/>
    <cellStyle name="Финансовый 7 3 2" xfId="10649"/>
    <cellStyle name="Финансовый 7 3 3" xfId="10648"/>
    <cellStyle name="Финансовый 7 4" xfId="10650"/>
    <cellStyle name="Финансовый 8" xfId="5374"/>
    <cellStyle name="Финансовый 8 2" xfId="5692"/>
    <cellStyle name="Финансовый 8 2 2" xfId="10652"/>
    <cellStyle name="Финансовый 8 2 3" xfId="10651"/>
    <cellStyle name="Финансовый 8 3" xfId="10653"/>
    <cellStyle name="Финансовый 8 4" xfId="10654"/>
    <cellStyle name="Финансовый 9" xfId="5375"/>
    <cellStyle name="Финансовый 9 2" xfId="5693"/>
    <cellStyle name="Финансовый 9 2 2" xfId="10656"/>
    <cellStyle name="Финансовый 9 2 3" xfId="10657"/>
    <cellStyle name="Финансовый 9 2 4" xfId="10655"/>
    <cellStyle name="Финансовый 9 3" xfId="10658"/>
    <cellStyle name="Финансовый 9 3 2" xfId="10659"/>
    <cellStyle name="Финансовый 9 4" xfId="10660"/>
    <cellStyle name="Финансовый0[0]_FU_bal" xfId="5376"/>
    <cellStyle name="Формула" xfId="5377"/>
    <cellStyle name="Формула 10" xfId="5378"/>
    <cellStyle name="Формула 10 2" xfId="5694"/>
    <cellStyle name="Формула 11" xfId="5379"/>
    <cellStyle name="Формула 11 2" xfId="5695"/>
    <cellStyle name="Формула 12" xfId="5380"/>
    <cellStyle name="Формула 12 2" xfId="5696"/>
    <cellStyle name="Формула 13" xfId="5381"/>
    <cellStyle name="Формула 13 2" xfId="5697"/>
    <cellStyle name="Формула 14" xfId="5382"/>
    <cellStyle name="Формула 14 2" xfId="5698"/>
    <cellStyle name="Формула 15" xfId="5383"/>
    <cellStyle name="Формула 15 2" xfId="5699"/>
    <cellStyle name="Формула 16" xfId="5384"/>
    <cellStyle name="Формула 16 2" xfId="5700"/>
    <cellStyle name="Формула 17" xfId="5385"/>
    <cellStyle name="Формула 17 2" xfId="5701"/>
    <cellStyle name="Формула 18" xfId="5386"/>
    <cellStyle name="Формула 18 2" xfId="5702"/>
    <cellStyle name="Формула 19" xfId="5703"/>
    <cellStyle name="Формула 19 2" xfId="10661"/>
    <cellStyle name="Формула 2" xfId="5387"/>
    <cellStyle name="Формула 2 2" xfId="5388"/>
    <cellStyle name="Формула 2 2 2" xfId="5704"/>
    <cellStyle name="Формула 2 2 3" xfId="10662"/>
    <cellStyle name="Формула 2 3" xfId="5705"/>
    <cellStyle name="Формула 2 3 2" xfId="10663"/>
    <cellStyle name="Формула 2 3 3" xfId="6621"/>
    <cellStyle name="Формула 2 4" xfId="5919"/>
    <cellStyle name="Формула 20" xfId="10664"/>
    <cellStyle name="Формула 3" xfId="5389"/>
    <cellStyle name="Формула 3 2" xfId="5706"/>
    <cellStyle name="Формула 3 3" xfId="10665"/>
    <cellStyle name="Формула 3 4" xfId="10666"/>
    <cellStyle name="Формула 4" xfId="5390"/>
    <cellStyle name="Формула 4 2" xfId="5707"/>
    <cellStyle name="Формула 5" xfId="5391"/>
    <cellStyle name="Формула 5 2" xfId="5708"/>
    <cellStyle name="Формула 6" xfId="5392"/>
    <cellStyle name="Формула 6 2" xfId="5709"/>
    <cellStyle name="Формула 7" xfId="5393"/>
    <cellStyle name="Формула 7 2" xfId="5710"/>
    <cellStyle name="Формула 8" xfId="5394"/>
    <cellStyle name="Формула 8 2" xfId="5711"/>
    <cellStyle name="Формула 9" xfId="5395"/>
    <cellStyle name="Формула 9 2" xfId="5712"/>
    <cellStyle name="Формула_A РТ 2009 Рязаньэнерго" xfId="5396"/>
    <cellStyle name="ФормулаВБ" xfId="5397"/>
    <cellStyle name="ФормулаВБ 2" xfId="5398"/>
    <cellStyle name="ФормулаВБ 2 2" xfId="5713"/>
    <cellStyle name="ФормулаВБ 2 2 2" xfId="10667"/>
    <cellStyle name="ФормулаВБ 2 3" xfId="6622"/>
    <cellStyle name="ФормулаВБ 3" xfId="5714"/>
    <cellStyle name="ФормулаВБ 4" xfId="5861"/>
    <cellStyle name="ФормулаНаКонтроль" xfId="5399"/>
    <cellStyle name="ФормулаНаКонтроль 2" xfId="5400"/>
    <cellStyle name="ФормулаНаКонтроль 2 2" xfId="5715"/>
    <cellStyle name="ФормулаНаКонтроль 2 2 2" xfId="10668"/>
    <cellStyle name="ФормулаНаКонтроль 2 3" xfId="6623"/>
    <cellStyle name="ФормулаНаКонтроль 3" xfId="5716"/>
    <cellStyle name="ФормулаНаКонтроль 4" xfId="5862"/>
    <cellStyle name="Хороший" xfId="940"/>
    <cellStyle name="Хороший 10" xfId="5401"/>
    <cellStyle name="Хороший 10 2" xfId="5717"/>
    <cellStyle name="Хороший 10 2 2" xfId="10669"/>
    <cellStyle name="Хороший 10 3" xfId="10670"/>
    <cellStyle name="Хороший 10 4" xfId="10671"/>
    <cellStyle name="Хороший 11" xfId="10672"/>
    <cellStyle name="Хороший 11 2" xfId="10673"/>
    <cellStyle name="Хороший 11 3" xfId="10674"/>
    <cellStyle name="Хороший 11 4" xfId="10675"/>
    <cellStyle name="Хороший 12" xfId="10676"/>
    <cellStyle name="Хороший 12 2" xfId="10677"/>
    <cellStyle name="Хороший 12 3" xfId="10678"/>
    <cellStyle name="Хороший 12 4" xfId="10679"/>
    <cellStyle name="Хороший 13" xfId="10680"/>
    <cellStyle name="Хороший 13 2" xfId="10681"/>
    <cellStyle name="Хороший 13 3" xfId="10682"/>
    <cellStyle name="Хороший 14" xfId="10683"/>
    <cellStyle name="Хороший 14 2" xfId="10684"/>
    <cellStyle name="Хороший 14 3" xfId="10685"/>
    <cellStyle name="Хороший 15" xfId="10686"/>
    <cellStyle name="Хороший 15 2" xfId="10687"/>
    <cellStyle name="Хороший 15 3" xfId="10688"/>
    <cellStyle name="Хороший 16" xfId="10689"/>
    <cellStyle name="Хороший 16 2" xfId="10690"/>
    <cellStyle name="Хороший 16 3" xfId="10691"/>
    <cellStyle name="Хороший 17" xfId="10692"/>
    <cellStyle name="Хороший 18" xfId="10693"/>
    <cellStyle name="Хороший 2" xfId="941"/>
    <cellStyle name="Хороший 2 1" xfId="10694"/>
    <cellStyle name="Хороший 2 1 2" xfId="10695"/>
    <cellStyle name="Хороший 2 10" xfId="942"/>
    <cellStyle name="Хороший 2 10 2" xfId="5718"/>
    <cellStyle name="Хороший 2 10 3" xfId="5403"/>
    <cellStyle name="Хороший 2 11" xfId="5719"/>
    <cellStyle name="Хороший 2 12" xfId="10696"/>
    <cellStyle name="Хороший 2 13" xfId="5402"/>
    <cellStyle name="Хороший 2 2" xfId="943"/>
    <cellStyle name="Хороший 2 2 2" xfId="5405"/>
    <cellStyle name="Хороший 2 2 2 2" xfId="5720"/>
    <cellStyle name="Хороший 2 2 2 2 2" xfId="10697"/>
    <cellStyle name="Хороший 2 2 2 3" xfId="10698"/>
    <cellStyle name="Хороший 2 2 2 4" xfId="6624"/>
    <cellStyle name="Хороший 2 2 3" xfId="5721"/>
    <cellStyle name="Хороший 2 2 3 2" xfId="10699"/>
    <cellStyle name="Хороший 2 2 4" xfId="5404"/>
    <cellStyle name="Хороший 2 3" xfId="944"/>
    <cellStyle name="Хороший 2 3 2" xfId="5722"/>
    <cellStyle name="Хороший 2 3 2 2" xfId="10700"/>
    <cellStyle name="Хороший 2 3 3" xfId="10701"/>
    <cellStyle name="Хороший 2 3 4" xfId="5406"/>
    <cellStyle name="Хороший 2 4" xfId="945"/>
    <cellStyle name="Хороший 2 4 2" xfId="5723"/>
    <cellStyle name="Хороший 2 4 2 2" xfId="10702"/>
    <cellStyle name="Хороший 2 4 3" xfId="10703"/>
    <cellStyle name="Хороший 2 4 4" xfId="5407"/>
    <cellStyle name="Хороший 2 5" xfId="946"/>
    <cellStyle name="Хороший 2 5 2" xfId="5724"/>
    <cellStyle name="Хороший 2 5 3" xfId="5408"/>
    <cellStyle name="Хороший 2 6" xfId="947"/>
    <cellStyle name="Хороший 2 6 2" xfId="5725"/>
    <cellStyle name="Хороший 2 6 3" xfId="5409"/>
    <cellStyle name="Хороший 2 7" xfId="948"/>
    <cellStyle name="Хороший 2 7 2" xfId="5726"/>
    <cellStyle name="Хороший 2 7 3" xfId="5410"/>
    <cellStyle name="Хороший 2 8" xfId="949"/>
    <cellStyle name="Хороший 2 8 2" xfId="5727"/>
    <cellStyle name="Хороший 2 8 3" xfId="5411"/>
    <cellStyle name="Хороший 2 9" xfId="950"/>
    <cellStyle name="Хороший 2 9 2" xfId="5728"/>
    <cellStyle name="Хороший 2 9 3" xfId="5412"/>
    <cellStyle name="Хороший 2_МФ тепловой баланс 2015 дубль 4 31.03.2014" xfId="5413"/>
    <cellStyle name="Хороший 3" xfId="951"/>
    <cellStyle name="Хороший 3 10" xfId="952"/>
    <cellStyle name="Хороший 3 10 2" xfId="5729"/>
    <cellStyle name="Хороший 3 10 3" xfId="5415"/>
    <cellStyle name="Хороший 3 11" xfId="5416"/>
    <cellStyle name="Хороший 3 11 2" xfId="5730"/>
    <cellStyle name="Хороший 3 11 2 2" xfId="10705"/>
    <cellStyle name="Хороший 3 11 3" xfId="10704"/>
    <cellStyle name="Хороший 3 12" xfId="5731"/>
    <cellStyle name="Хороший 3 12 2" xfId="10706"/>
    <cellStyle name="Хороший 3 13" xfId="5414"/>
    <cellStyle name="Хороший 3 2" xfId="953"/>
    <cellStyle name="Хороший 3 2 2" xfId="5732"/>
    <cellStyle name="Хороший 3 2 3" xfId="10707"/>
    <cellStyle name="Хороший 3 2 4" xfId="5417"/>
    <cellStyle name="Хороший 3 3" xfId="954"/>
    <cellStyle name="Хороший 3 3 2" xfId="5733"/>
    <cellStyle name="Хороший 3 3 2 2" xfId="10709"/>
    <cellStyle name="Хороший 3 3 2 3" xfId="10708"/>
    <cellStyle name="Хороший 3 3 3" xfId="10710"/>
    <cellStyle name="Хороший 3 3 4" xfId="5418"/>
    <cellStyle name="Хороший 3 4" xfId="955"/>
    <cellStyle name="Хороший 3 4 2" xfId="5734"/>
    <cellStyle name="Хороший 3 4 3" xfId="5419"/>
    <cellStyle name="Хороший 3 5" xfId="956"/>
    <cellStyle name="Хороший 3 5 2" xfId="5735"/>
    <cellStyle name="Хороший 3 5 3" xfId="5420"/>
    <cellStyle name="Хороший 3 6" xfId="957"/>
    <cellStyle name="Хороший 3 6 2" xfId="5736"/>
    <cellStyle name="Хороший 3 6 3" xfId="5421"/>
    <cellStyle name="Хороший 3 7" xfId="958"/>
    <cellStyle name="Хороший 3 7 2" xfId="5737"/>
    <cellStyle name="Хороший 3 7 3" xfId="5422"/>
    <cellStyle name="Хороший 3 8" xfId="959"/>
    <cellStyle name="Хороший 3 8 2" xfId="5738"/>
    <cellStyle name="Хороший 3 8 3" xfId="5423"/>
    <cellStyle name="Хороший 3 9" xfId="960"/>
    <cellStyle name="Хороший 3 9 2" xfId="5739"/>
    <cellStyle name="Хороший 3 9 3" xfId="5424"/>
    <cellStyle name="Хороший 3_МФ тепловой баланс 2015 дубль 4 31.03.2014" xfId="5425"/>
    <cellStyle name="Хороший 4" xfId="5426"/>
    <cellStyle name="Хороший 4 2" xfId="5427"/>
    <cellStyle name="Хороший 4 2 2" xfId="5740"/>
    <cellStyle name="Хороший 4 3" xfId="5741"/>
    <cellStyle name="Хороший 4 3 2" xfId="10711"/>
    <cellStyle name="Хороший 4 3 3" xfId="10712"/>
    <cellStyle name="Хороший 4 4" xfId="10713"/>
    <cellStyle name="Хороший 4_МФ тепловой баланс 2015 дубль 4 31.03.2014" xfId="5428"/>
    <cellStyle name="Хороший 5" xfId="5429"/>
    <cellStyle name="Хороший 5 2" xfId="5430"/>
    <cellStyle name="Хороший 5 2 2" xfId="5742"/>
    <cellStyle name="Хороший 5 2 2 2" xfId="10714"/>
    <cellStyle name="Хороший 5 2 3" xfId="10715"/>
    <cellStyle name="Хороший 5 2 4" xfId="6625"/>
    <cellStyle name="Хороший 5 3" xfId="5743"/>
    <cellStyle name="Хороший 5 3 2" xfId="10716"/>
    <cellStyle name="Хороший 5 3 3" xfId="10717"/>
    <cellStyle name="Хороший 5 3 4" xfId="6626"/>
    <cellStyle name="Хороший 5 4" xfId="10718"/>
    <cellStyle name="Хороший 5_МФ тепловой баланс 2015 дубль 4 31.03.2014" xfId="5431"/>
    <cellStyle name="Хороший 6" xfId="5432"/>
    <cellStyle name="Хороший 6 2" xfId="5433"/>
    <cellStyle name="Хороший 6 2 2" xfId="5744"/>
    <cellStyle name="Хороший 6 2 2 2" xfId="10719"/>
    <cellStyle name="Хороший 6 2 3" xfId="10720"/>
    <cellStyle name="Хороший 6 2 4" xfId="6628"/>
    <cellStyle name="Хороший 6 3" xfId="5745"/>
    <cellStyle name="Хороший 6 3 2" xfId="10721"/>
    <cellStyle name="Хороший 6 3 3" xfId="10722"/>
    <cellStyle name="Хороший 6 3 4" xfId="6629"/>
    <cellStyle name="Хороший 6 4" xfId="10723"/>
    <cellStyle name="Хороший 6 5" xfId="10724"/>
    <cellStyle name="Хороший 6 6" xfId="6627"/>
    <cellStyle name="Хороший 6_МФ тепловой баланс 2015 дубль 4 31.03.2014" xfId="5434"/>
    <cellStyle name="Хороший 7" xfId="5435"/>
    <cellStyle name="Хороший 7 2" xfId="5436"/>
    <cellStyle name="Хороший 7 2 2" xfId="5746"/>
    <cellStyle name="Хороший 7 2 2 2" xfId="10725"/>
    <cellStyle name="Хороший 7 2 3" xfId="10726"/>
    <cellStyle name="Хороший 7 2 4" xfId="6631"/>
    <cellStyle name="Хороший 7 3" xfId="5747"/>
    <cellStyle name="Хороший 7 3 2" xfId="10727"/>
    <cellStyle name="Хороший 7 3 3" xfId="10728"/>
    <cellStyle name="Хороший 7 3 4" xfId="6632"/>
    <cellStyle name="Хороший 7 4" xfId="10729"/>
    <cellStyle name="Хороший 7 5" xfId="10730"/>
    <cellStyle name="Хороший 7 6" xfId="6630"/>
    <cellStyle name="Хороший 7_МФ тепловой баланс 2015 дубль 4 31.03.2014" xfId="5437"/>
    <cellStyle name="Хороший 8" xfId="5438"/>
    <cellStyle name="Хороший 8 2" xfId="5439"/>
    <cellStyle name="Хороший 8 2 2" xfId="5748"/>
    <cellStyle name="Хороший 8 2 2 2" xfId="10731"/>
    <cellStyle name="Хороший 8 2 3" xfId="10732"/>
    <cellStyle name="Хороший 8 2 4" xfId="6634"/>
    <cellStyle name="Хороший 8 3" xfId="5749"/>
    <cellStyle name="Хороший 8 3 2" xfId="10734"/>
    <cellStyle name="Хороший 8 3 3" xfId="10733"/>
    <cellStyle name="Хороший 8 4" xfId="10735"/>
    <cellStyle name="Хороший 8 5" xfId="6633"/>
    <cellStyle name="Хороший 9" xfId="5440"/>
    <cellStyle name="Хороший 9 2" xfId="5441"/>
    <cellStyle name="Хороший 9 2 2" xfId="5750"/>
    <cellStyle name="Хороший 9 2 2 2" xfId="10736"/>
    <cellStyle name="Хороший 9 2 3" xfId="10737"/>
    <cellStyle name="Хороший 9 2 4" xfId="6636"/>
    <cellStyle name="Хороший 9 3" xfId="5751"/>
    <cellStyle name="Хороший 9 3 2" xfId="10739"/>
    <cellStyle name="Хороший 9 3 3" xfId="10738"/>
    <cellStyle name="Хороший 9 4" xfId="10740"/>
    <cellStyle name="Хороший 9 5" xfId="6635"/>
    <cellStyle name="Цена_продукта" xfId="5442"/>
    <cellStyle name="Ценовой" xfId="10741"/>
    <cellStyle name="Цифры по центру с десятыми" xfId="5443"/>
    <cellStyle name="Цифры по центру с десятыми 2" xfId="5752"/>
    <cellStyle name="Цифры по центру с десятыми 2 2" xfId="10742"/>
    <cellStyle name="Цифры по центру с десятыми 2 3" xfId="6638"/>
    <cellStyle name="Цифры по центру с десятыми 3" xfId="6639"/>
    <cellStyle name="Цифры по центру с десятыми 3 2" xfId="10743"/>
    <cellStyle name="Цифры по центру с десятыми 4" xfId="6640"/>
    <cellStyle name="Цифры по центру с десятыми 4 2" xfId="10744"/>
    <cellStyle name="Цифры по центру с десятыми 5" xfId="10745"/>
    <cellStyle name="Цифры по центру с десятыми 6" xfId="10746"/>
    <cellStyle name="Цифры по центру с десятыми 7" xfId="6637"/>
    <cellStyle name="число" xfId="5444"/>
    <cellStyle name="число 2" xfId="5753"/>
    <cellStyle name="число 2 2" xfId="10747"/>
    <cellStyle name="число 3" xfId="10748"/>
    <cellStyle name="число 4" xfId="6641"/>
    <cellStyle name="Џђћ–…ќ’ќ›‰" xfId="5445"/>
    <cellStyle name="Џђћ–…ќ’ќ›‰ 2" xfId="5754"/>
    <cellStyle name="Џђћ–…ќ’ќ›‰ 2 2" xfId="10749"/>
    <cellStyle name="Џђћ–…ќ’ќ›‰ 2 3" xfId="6643"/>
    <cellStyle name="Џђћ–…ќ’ќ›‰ 3" xfId="10750"/>
    <cellStyle name="Џђћ–…ќ’ќ›‰ 4" xfId="10751"/>
    <cellStyle name="Џђћ–…ќ’ќ›‰ 5" xfId="6642"/>
    <cellStyle name="Шапка" xfId="5446"/>
    <cellStyle name="Шапка 2" xfId="5755"/>
    <cellStyle name="Шапка 2 2" xfId="10752"/>
    <cellStyle name="Шапка 3" xfId="10753"/>
    <cellStyle name="Шапка 4" xfId="6644"/>
    <cellStyle name="Шапка таблицы" xfId="5447"/>
    <cellStyle name="Шапка таблицы 2" xfId="5756"/>
    <cellStyle name="Шапка таблицы 2 2" xfId="10754"/>
    <cellStyle name="Шапка таблицы 3" xfId="10755"/>
    <cellStyle name="Шапка таблицы 4" xfId="6645"/>
    <cellStyle name="Шапка_4DNS.UPDATE.EXAMPLE" xfId="5448"/>
    <cellStyle name="ШАУ" xfId="5449"/>
    <cellStyle name="ШАУ 2" xfId="5757"/>
    <cellStyle name="ШАУ 2 2" xfId="10756"/>
    <cellStyle name="ШАУ 3" xfId="10757"/>
    <cellStyle name="ШАУ 4" xfId="6646"/>
    <cellStyle name="ܘ_x0008_" xfId="5873"/>
    <cellStyle name="ܛ_x0008_" xfId="5874"/>
    <cellStyle name="標準_PL-CF sheet" xfId="5450"/>
    <cellStyle name="㐀കܒ_x0008_" xfId="5875"/>
    <cellStyle name="㼿" xfId="5451"/>
    <cellStyle name="㼿 2" xfId="5758"/>
    <cellStyle name="㼿 2 2" xfId="10758"/>
    <cellStyle name="㼿 3" xfId="10759"/>
    <cellStyle name="㼿 4" xfId="6647"/>
    <cellStyle name="䁺_x0001_" xfId="5452"/>
    <cellStyle name="䁺_x0001_ 2" xfId="57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80;&#1085;&#1072;&#1085;&#1089;&#1080;&#1088;&#1086;&#1074;&#1072;&#1085;&#1080;&#1077;/&#1041;&#1102;&#1076;&#1078;&#1077;&#1090;%202021%20&#1080;&#1079;&#1084;&#1077;&#1085;&#1077;&#1085;&#1080;&#1103;/4_&#1089;&#1077;&#1089;&#1089;&#1080;&#1103;%20&#1089;&#1077;&#1085;&#1090;&#1103;&#1073;&#1088;&#1100;/2_&#1055;&#1088;&#1086;&#1077;&#1082;&#1090;&#1099;%20&#1088;&#1072;&#1089;&#1095;&#1077;&#1090;&#1086;&#1074;/3_&#1044;&#1058;%20(&#1089;&#1091;&#1073;&#1089;&#1080;&#1076;&#1080;&#1080;+&#1075;&#1088;&#1072;&#1085;&#1090;&#1099;)%20&#1092;&#1072;&#1082;&#1090;%201%20&#1087;&#1086;&#1083;&#1091;&#1075;&#1086;&#1076;&#1080;&#1077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ъемы"/>
    </sheetNames>
    <sheetDataSet>
      <sheetData sheetId="0">
        <row r="227">
          <cell r="X227">
            <v>18775775.2261068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VQ284"/>
  <sheetViews>
    <sheetView tabSelected="1" view="pageLayout" zoomScale="51" zoomScaleNormal="100" zoomScaleSheetLayoutView="50" zoomScalePageLayoutView="51" workbookViewId="0">
      <selection sqref="A1:D1"/>
    </sheetView>
  </sheetViews>
  <sheetFormatPr defaultColWidth="9.140625" defaultRowHeight="12.75" customHeight="1" outlineLevelRow="1"/>
  <cols>
    <col min="1" max="1" width="24.28515625" style="10" customWidth="1"/>
    <col min="2" max="2" width="41.28515625" style="4" customWidth="1"/>
    <col min="3" max="3" width="57.7109375" style="4" customWidth="1"/>
    <col min="4" max="4" width="56.7109375" style="4" customWidth="1"/>
    <col min="5" max="9" width="27.140625" customWidth="1"/>
    <col min="10" max="11" width="24.42578125" customWidth="1"/>
    <col min="12" max="13" width="23" customWidth="1"/>
    <col min="14" max="21" width="29.85546875" customWidth="1"/>
    <col min="22" max="22" width="22.42578125" bestFit="1" customWidth="1"/>
    <col min="23" max="23" width="10.42578125" bestFit="1" customWidth="1"/>
  </cols>
  <sheetData>
    <row r="1" spans="1:23" ht="41.25" customHeight="1">
      <c r="J1" s="113" t="s">
        <v>434</v>
      </c>
      <c r="K1" s="113"/>
      <c r="L1" s="113"/>
      <c r="M1" s="113"/>
      <c r="S1" s="68"/>
    </row>
    <row r="2" spans="1:23" s="1" customFormat="1" ht="168" customHeight="1">
      <c r="B2" s="69"/>
      <c r="C2" s="69"/>
      <c r="D2" s="69"/>
      <c r="E2" s="74" t="s">
        <v>430</v>
      </c>
      <c r="F2" s="74"/>
      <c r="G2" s="74"/>
      <c r="H2" s="74"/>
      <c r="I2" s="74"/>
      <c r="J2" s="74"/>
      <c r="K2" s="74"/>
      <c r="L2" s="74"/>
      <c r="M2" s="70"/>
      <c r="N2" s="69"/>
      <c r="O2" s="69"/>
      <c r="P2" s="69"/>
      <c r="Q2" s="69"/>
      <c r="R2" s="69"/>
      <c r="S2" s="69"/>
      <c r="T2" s="69"/>
      <c r="U2" s="69"/>
      <c r="W2" s="66"/>
    </row>
    <row r="3" spans="1:23" s="1" customFormat="1" ht="22.5" customHeight="1">
      <c r="A3" s="9"/>
      <c r="B3" s="6"/>
      <c r="C3" s="6"/>
      <c r="D3" s="6"/>
    </row>
    <row r="4" spans="1:23" s="2" customFormat="1" ht="189.75" customHeight="1">
      <c r="A4" s="80" t="s">
        <v>0</v>
      </c>
      <c r="B4" s="80" t="s">
        <v>308</v>
      </c>
      <c r="C4" s="80" t="s">
        <v>273</v>
      </c>
      <c r="D4" s="80" t="s">
        <v>1</v>
      </c>
      <c r="E4" s="81" t="s">
        <v>426</v>
      </c>
      <c r="F4" s="82"/>
      <c r="G4" s="82"/>
      <c r="H4" s="82"/>
      <c r="I4" s="83"/>
      <c r="J4" s="84" t="s">
        <v>385</v>
      </c>
      <c r="K4" s="84"/>
      <c r="L4" s="84" t="s">
        <v>386</v>
      </c>
      <c r="M4" s="84"/>
      <c r="N4" s="85" t="s">
        <v>403</v>
      </c>
      <c r="O4" s="85"/>
      <c r="P4" s="85"/>
      <c r="Q4" s="85"/>
      <c r="R4" s="85"/>
      <c r="S4" s="84" t="s">
        <v>392</v>
      </c>
      <c r="T4" s="84" t="s">
        <v>402</v>
      </c>
      <c r="U4" s="85" t="s">
        <v>427</v>
      </c>
    </row>
    <row r="5" spans="1:23" s="2" customFormat="1" ht="41.25" customHeight="1">
      <c r="A5" s="86"/>
      <c r="B5" s="86"/>
      <c r="C5" s="86"/>
      <c r="D5" s="86"/>
      <c r="E5" s="87" t="s">
        <v>401</v>
      </c>
      <c r="F5" s="87" t="s">
        <v>398</v>
      </c>
      <c r="G5" s="87" t="s">
        <v>399</v>
      </c>
      <c r="H5" s="87" t="s">
        <v>400</v>
      </c>
      <c r="I5" s="87" t="s">
        <v>2</v>
      </c>
      <c r="J5" s="88" t="s">
        <v>305</v>
      </c>
      <c r="K5" s="88" t="s">
        <v>306</v>
      </c>
      <c r="L5" s="88" t="s">
        <v>305</v>
      </c>
      <c r="M5" s="88" t="s">
        <v>306</v>
      </c>
      <c r="N5" s="87" t="s">
        <v>411</v>
      </c>
      <c r="O5" s="87" t="s">
        <v>398</v>
      </c>
      <c r="P5" s="87" t="s">
        <v>399</v>
      </c>
      <c r="Q5" s="87" t="s">
        <v>400</v>
      </c>
      <c r="R5" s="88" t="s">
        <v>307</v>
      </c>
      <c r="S5" s="84"/>
      <c r="T5" s="84"/>
      <c r="U5" s="85"/>
    </row>
    <row r="6" spans="1:23" s="2" customFormat="1" ht="15">
      <c r="A6" s="7"/>
      <c r="B6" s="3"/>
      <c r="C6" s="3"/>
      <c r="D6" s="3"/>
      <c r="E6" s="7"/>
      <c r="F6" s="7"/>
      <c r="G6" s="7"/>
      <c r="H6" s="7"/>
      <c r="I6" s="7"/>
      <c r="J6" s="7"/>
      <c r="K6" s="7"/>
      <c r="L6" s="7"/>
      <c r="M6" s="7"/>
      <c r="N6" s="5"/>
      <c r="O6" s="5"/>
      <c r="P6" s="5"/>
      <c r="Q6" s="5"/>
      <c r="R6" s="5"/>
      <c r="S6" s="5"/>
      <c r="T6" s="5"/>
      <c r="U6" s="5"/>
    </row>
    <row r="7" spans="1:23" s="2" customFormat="1" ht="42.75" customHeight="1">
      <c r="A7" s="89" t="s">
        <v>387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1"/>
    </row>
    <row r="8" spans="1:23" s="92" customFormat="1" ht="48.75" customHeight="1">
      <c r="A8" s="11" t="s">
        <v>5</v>
      </c>
      <c r="B8" s="12" t="s">
        <v>6</v>
      </c>
      <c r="C8" s="12" t="s">
        <v>3</v>
      </c>
      <c r="D8" s="12" t="s">
        <v>7</v>
      </c>
      <c r="E8" s="13">
        <v>249.40899999999999</v>
      </c>
      <c r="F8" s="13">
        <v>117.31800000000001</v>
      </c>
      <c r="G8" s="13">
        <f>50.42*0+47.343</f>
        <v>47.343000000000004</v>
      </c>
      <c r="H8" s="13">
        <f>228.59*0+250.641</f>
        <v>250.64099999999999</v>
      </c>
      <c r="I8" s="13">
        <f>E8+F8+G8+H8</f>
        <v>664.71100000000001</v>
      </c>
      <c r="J8" s="40">
        <v>2347.2600000000002</v>
      </c>
      <c r="K8" s="40">
        <v>2347.2600000000002</v>
      </c>
      <c r="L8" s="40">
        <v>1375</v>
      </c>
      <c r="M8" s="40">
        <v>1430</v>
      </c>
      <c r="N8" s="41">
        <f t="shared" ref="N8:N28" si="0">(J8-L8)*E8</f>
        <v>242490.39434000006</v>
      </c>
      <c r="O8" s="41">
        <f t="shared" ref="O8:O28" si="1">(J8-L8)*F8</f>
        <v>114063.59868000004</v>
      </c>
      <c r="P8" s="41">
        <f t="shared" ref="P8:P28" si="2">(K8-M8)*G8</f>
        <v>43425.840180000014</v>
      </c>
      <c r="Q8" s="41">
        <f t="shared" ref="Q8:Q28" si="3">(K8-M8)*H8</f>
        <v>229902.96366000004</v>
      </c>
      <c r="R8" s="41">
        <f>SUM(N8:Q8)</f>
        <v>629882.79686000012</v>
      </c>
      <c r="S8" s="37"/>
      <c r="T8" s="37"/>
      <c r="U8" s="37"/>
    </row>
    <row r="9" spans="1:23" s="1" customFormat="1" ht="48.75" customHeight="1">
      <c r="A9" s="11" t="s">
        <v>8</v>
      </c>
      <c r="B9" s="12" t="s">
        <v>9</v>
      </c>
      <c r="C9" s="12" t="s">
        <v>3</v>
      </c>
      <c r="D9" s="12" t="s">
        <v>10</v>
      </c>
      <c r="E9" s="13">
        <v>947.90999999999985</v>
      </c>
      <c r="F9" s="13">
        <v>386.98099999999999</v>
      </c>
      <c r="G9" s="13">
        <f>127.6*0+131</f>
        <v>131</v>
      </c>
      <c r="H9" s="13">
        <f>685.3*0+707.928</f>
        <v>707.928</v>
      </c>
      <c r="I9" s="13">
        <f t="shared" ref="I9:I73" si="4">E9+F9+G9+H9</f>
        <v>2173.819</v>
      </c>
      <c r="J9" s="40">
        <v>6872.74</v>
      </c>
      <c r="K9" s="40">
        <v>7517.9900240731804</v>
      </c>
      <c r="L9" s="40">
        <v>2123</v>
      </c>
      <c r="M9" s="40">
        <v>2207.92</v>
      </c>
      <c r="N9" s="41">
        <f t="shared" si="0"/>
        <v>4502326.0433999989</v>
      </c>
      <c r="O9" s="41">
        <f t="shared" si="1"/>
        <v>1838059.1349399998</v>
      </c>
      <c r="P9" s="41">
        <f t="shared" si="2"/>
        <v>695619.17315358657</v>
      </c>
      <c r="Q9" s="41">
        <f t="shared" si="3"/>
        <v>3759147.2520020786</v>
      </c>
      <c r="R9" s="41">
        <f t="shared" ref="R9:R73" si="5">SUM(N9:Q9)</f>
        <v>10795151.603495665</v>
      </c>
      <c r="S9" s="14"/>
      <c r="T9" s="14"/>
      <c r="U9" s="14"/>
      <c r="V9" s="92"/>
      <c r="W9" s="92"/>
    </row>
    <row r="10" spans="1:23" s="1" customFormat="1" ht="48.75" customHeight="1">
      <c r="A10" s="11" t="s">
        <v>11</v>
      </c>
      <c r="B10" s="12" t="s">
        <v>12</v>
      </c>
      <c r="C10" s="12" t="s">
        <v>3</v>
      </c>
      <c r="D10" s="12" t="s">
        <v>10</v>
      </c>
      <c r="E10" s="13">
        <v>6501.8340000000007</v>
      </c>
      <c r="F10" s="13">
        <v>2498.5050000000001</v>
      </c>
      <c r="G10" s="13">
        <f>778.02*0+673.09</f>
        <v>673.09</v>
      </c>
      <c r="H10" s="13">
        <f>4985.1*0+5111.192</f>
        <v>5111.192</v>
      </c>
      <c r="I10" s="13">
        <f t="shared" si="4"/>
        <v>14784.620999999999</v>
      </c>
      <c r="J10" s="40">
        <v>4052.71</v>
      </c>
      <c r="K10" s="40">
        <v>4251.9214772727264</v>
      </c>
      <c r="L10" s="40">
        <v>2123</v>
      </c>
      <c r="M10" s="40">
        <v>2207.92</v>
      </c>
      <c r="N10" s="41">
        <f t="shared" si="0"/>
        <v>12546654.088140002</v>
      </c>
      <c r="O10" s="41">
        <f t="shared" si="1"/>
        <v>4821390.0835500006</v>
      </c>
      <c r="P10" s="41">
        <f t="shared" si="2"/>
        <v>1375796.9543374993</v>
      </c>
      <c r="Q10" s="41">
        <f t="shared" si="3"/>
        <v>10447283.998624541</v>
      </c>
      <c r="R10" s="41">
        <f t="shared" si="5"/>
        <v>29191125.124652043</v>
      </c>
      <c r="S10" s="14"/>
      <c r="T10" s="14"/>
      <c r="U10" s="14"/>
      <c r="V10" s="92"/>
      <c r="W10" s="92"/>
    </row>
    <row r="11" spans="1:23" s="1" customFormat="1" ht="48.75" customHeight="1">
      <c r="A11" s="11" t="s">
        <v>13</v>
      </c>
      <c r="B11" s="12" t="s">
        <v>14</v>
      </c>
      <c r="C11" s="12" t="s">
        <v>3</v>
      </c>
      <c r="D11" s="12" t="s">
        <v>15</v>
      </c>
      <c r="E11" s="13">
        <v>203.36100000000002</v>
      </c>
      <c r="F11" s="13">
        <v>98.4</v>
      </c>
      <c r="G11" s="13">
        <f>20.448*0+36.153</f>
        <v>36.152999999999999</v>
      </c>
      <c r="H11" s="13">
        <f>184.033*0+145.065</f>
        <v>145.065</v>
      </c>
      <c r="I11" s="13">
        <f t="shared" si="4"/>
        <v>482.97900000000004</v>
      </c>
      <c r="J11" s="40">
        <v>3577.22</v>
      </c>
      <c r="K11" s="40">
        <v>3777.5589732360863</v>
      </c>
      <c r="L11" s="40">
        <v>1190</v>
      </c>
      <c r="M11" s="40">
        <v>1237.6000000000001</v>
      </c>
      <c r="N11" s="41">
        <f t="shared" si="0"/>
        <v>485467.44641999999</v>
      </c>
      <c r="O11" s="41">
        <f t="shared" si="1"/>
        <v>234902.448</v>
      </c>
      <c r="P11" s="41">
        <f t="shared" si="2"/>
        <v>91827.136759404224</v>
      </c>
      <c r="Q11" s="41">
        <f t="shared" si="3"/>
        <v>368459.1484524929</v>
      </c>
      <c r="R11" s="41">
        <f t="shared" si="5"/>
        <v>1180656.1796318972</v>
      </c>
      <c r="S11" s="14"/>
      <c r="T11" s="14"/>
      <c r="U11" s="14"/>
      <c r="V11" s="92"/>
      <c r="W11" s="92"/>
    </row>
    <row r="12" spans="1:23" s="1" customFormat="1" ht="48.75" customHeight="1">
      <c r="A12" s="11" t="s">
        <v>13</v>
      </c>
      <c r="B12" s="12" t="s">
        <v>14</v>
      </c>
      <c r="C12" s="12" t="s">
        <v>3</v>
      </c>
      <c r="D12" s="12" t="s">
        <v>16</v>
      </c>
      <c r="E12" s="13">
        <v>103.452</v>
      </c>
      <c r="F12" s="13">
        <v>55.744999999999997</v>
      </c>
      <c r="G12" s="13">
        <f>12.35*0+18.391</f>
        <v>18.390999999999998</v>
      </c>
      <c r="H12" s="13">
        <f>71.849*0+103.452</f>
        <v>103.452</v>
      </c>
      <c r="I12" s="13">
        <f t="shared" si="4"/>
        <v>281.03999999999996</v>
      </c>
      <c r="J12" s="40">
        <v>3577.22</v>
      </c>
      <c r="K12" s="40">
        <v>3777.5589732360868</v>
      </c>
      <c r="L12" s="40">
        <v>1600</v>
      </c>
      <c r="M12" s="40">
        <v>1664</v>
      </c>
      <c r="N12" s="41">
        <f t="shared" si="0"/>
        <v>204547.36343999999</v>
      </c>
      <c r="O12" s="41">
        <f t="shared" si="1"/>
        <v>110220.12889999998</v>
      </c>
      <c r="P12" s="41">
        <f t="shared" si="2"/>
        <v>38870.463076784865</v>
      </c>
      <c r="Q12" s="41">
        <f t="shared" si="3"/>
        <v>218651.90289921965</v>
      </c>
      <c r="R12" s="41">
        <f t="shared" si="5"/>
        <v>572289.85831600451</v>
      </c>
      <c r="S12" s="14"/>
      <c r="T12" s="14"/>
      <c r="U12" s="14"/>
      <c r="V12" s="92"/>
      <c r="W12" s="92"/>
    </row>
    <row r="13" spans="1:23" s="1" customFormat="1" ht="48.75" customHeight="1">
      <c r="A13" s="11" t="s">
        <v>13</v>
      </c>
      <c r="B13" s="12" t="s">
        <v>14</v>
      </c>
      <c r="C13" s="12" t="s">
        <v>3</v>
      </c>
      <c r="D13" s="12" t="s">
        <v>17</v>
      </c>
      <c r="E13" s="13">
        <v>189.297</v>
      </c>
      <c r="F13" s="13">
        <v>92.015999999999991</v>
      </c>
      <c r="G13" s="13">
        <f>20.257*0+33.654</f>
        <v>33.654000000000003</v>
      </c>
      <c r="H13" s="13">
        <f>182.315*0+185.446</f>
        <v>185.446</v>
      </c>
      <c r="I13" s="13">
        <f t="shared" si="4"/>
        <v>500.41300000000001</v>
      </c>
      <c r="J13" s="40">
        <v>3577.22</v>
      </c>
      <c r="K13" s="40">
        <v>3777.5589732360854</v>
      </c>
      <c r="L13" s="40">
        <v>1190</v>
      </c>
      <c r="M13" s="40">
        <v>1237.6000000000001</v>
      </c>
      <c r="N13" s="41">
        <f t="shared" si="0"/>
        <v>451893.58433999994</v>
      </c>
      <c r="O13" s="41">
        <f t="shared" si="1"/>
        <v>219662.43551999997</v>
      </c>
      <c r="P13" s="41">
        <f t="shared" si="2"/>
        <v>85479.779285287237</v>
      </c>
      <c r="Q13" s="41">
        <f t="shared" si="3"/>
        <v>471025.2317507391</v>
      </c>
      <c r="R13" s="41">
        <f t="shared" si="5"/>
        <v>1228061.0308960262</v>
      </c>
      <c r="S13" s="14"/>
      <c r="T13" s="14"/>
      <c r="U13" s="14"/>
      <c r="V13" s="92"/>
      <c r="W13" s="92"/>
    </row>
    <row r="14" spans="1:23" s="1" customFormat="1" ht="48.75" customHeight="1">
      <c r="A14" s="11" t="s">
        <v>13</v>
      </c>
      <c r="B14" s="12" t="s">
        <v>14</v>
      </c>
      <c r="C14" s="12" t="s">
        <v>3</v>
      </c>
      <c r="D14" s="12" t="s">
        <v>18</v>
      </c>
      <c r="E14" s="13">
        <v>459.30500000000001</v>
      </c>
      <c r="F14" s="13">
        <v>205.584</v>
      </c>
      <c r="G14" s="13">
        <f>46.212*0+71.888</f>
        <v>71.888000000000005</v>
      </c>
      <c r="H14" s="13">
        <f>415.916*0+408.565</f>
        <v>408.565</v>
      </c>
      <c r="I14" s="13">
        <f t="shared" si="4"/>
        <v>1145.3420000000001</v>
      </c>
      <c r="J14" s="40">
        <v>3577.22</v>
      </c>
      <c r="K14" s="40">
        <v>3777.5589732360841</v>
      </c>
      <c r="L14" s="40">
        <v>1480</v>
      </c>
      <c r="M14" s="40">
        <v>1539.2</v>
      </c>
      <c r="N14" s="41">
        <f t="shared" si="0"/>
        <v>963263.63209999993</v>
      </c>
      <c r="O14" s="41">
        <f t="shared" si="1"/>
        <v>431154.87647999998</v>
      </c>
      <c r="P14" s="41">
        <f t="shared" si="2"/>
        <v>160911.14986799564</v>
      </c>
      <c r="Q14" s="41">
        <f t="shared" si="3"/>
        <v>914515.13390020072</v>
      </c>
      <c r="R14" s="41">
        <f t="shared" si="5"/>
        <v>2469844.7923481963</v>
      </c>
      <c r="S14" s="14"/>
      <c r="T14" s="14"/>
      <c r="U14" s="14"/>
      <c r="V14" s="92"/>
      <c r="W14" s="92"/>
    </row>
    <row r="15" spans="1:23" s="1" customFormat="1" ht="48.75" customHeight="1">
      <c r="A15" s="11" t="s">
        <v>13</v>
      </c>
      <c r="B15" s="12" t="s">
        <v>14</v>
      </c>
      <c r="C15" s="12" t="s">
        <v>3</v>
      </c>
      <c r="D15" s="12" t="s">
        <v>19</v>
      </c>
      <c r="E15" s="13">
        <v>826.95399999999995</v>
      </c>
      <c r="F15" s="13">
        <v>399.92200000000003</v>
      </c>
      <c r="G15" s="13">
        <f>94.92*0+144.021</f>
        <v>144.02099999999999</v>
      </c>
      <c r="H15" s="13">
        <f>854.283*0+823.783</f>
        <v>823.78300000000002</v>
      </c>
      <c r="I15" s="13">
        <f t="shared" si="4"/>
        <v>2194.6799999999998</v>
      </c>
      <c r="J15" s="40">
        <v>3577.22</v>
      </c>
      <c r="K15" s="40">
        <v>3777.5589732360841</v>
      </c>
      <c r="L15" s="40">
        <v>1530</v>
      </c>
      <c r="M15" s="40">
        <v>1591.2</v>
      </c>
      <c r="N15" s="41">
        <f t="shared" si="0"/>
        <v>1692956.7678799997</v>
      </c>
      <c r="O15" s="41">
        <f t="shared" si="1"/>
        <v>818728.31683999998</v>
      </c>
      <c r="P15" s="41">
        <f t="shared" si="2"/>
        <v>314881.60568443406</v>
      </c>
      <c r="Q15" s="41">
        <f t="shared" si="3"/>
        <v>1801085.3540493413</v>
      </c>
      <c r="R15" s="41">
        <f t="shared" si="5"/>
        <v>4627652.0444537755</v>
      </c>
      <c r="S15" s="14"/>
      <c r="T15" s="14"/>
      <c r="U15" s="14"/>
      <c r="V15" s="92"/>
      <c r="W15" s="92"/>
    </row>
    <row r="16" spans="1:23" s="1" customFormat="1" ht="48.75" customHeight="1">
      <c r="A16" s="11" t="s">
        <v>13</v>
      </c>
      <c r="B16" s="12" t="s">
        <v>14</v>
      </c>
      <c r="C16" s="12" t="s">
        <v>3</v>
      </c>
      <c r="D16" s="12" t="s">
        <v>20</v>
      </c>
      <c r="E16" s="13">
        <v>1725.069</v>
      </c>
      <c r="F16" s="13">
        <v>828.57600000000002</v>
      </c>
      <c r="G16" s="13">
        <f>170.483*0+284.762</f>
        <v>284.762</v>
      </c>
      <c r="H16" s="13">
        <f>1534.35*0+1546.767</f>
        <v>1546.7670000000001</v>
      </c>
      <c r="I16" s="13">
        <f t="shared" si="4"/>
        <v>4385.174</v>
      </c>
      <c r="J16" s="40">
        <v>3577.22</v>
      </c>
      <c r="K16" s="40">
        <v>3777.5589732360831</v>
      </c>
      <c r="L16" s="40">
        <v>1375</v>
      </c>
      <c r="M16" s="40">
        <v>1430</v>
      </c>
      <c r="N16" s="41">
        <f t="shared" si="0"/>
        <v>3798981.4531799997</v>
      </c>
      <c r="O16" s="41">
        <f t="shared" si="1"/>
        <v>1824706.6387199999</v>
      </c>
      <c r="P16" s="41">
        <f t="shared" si="2"/>
        <v>668495.58833665354</v>
      </c>
      <c r="Q16" s="41">
        <f t="shared" si="3"/>
        <v>3631126.750355457</v>
      </c>
      <c r="R16" s="41">
        <f t="shared" si="5"/>
        <v>9923310.4305921085</v>
      </c>
      <c r="S16" s="14"/>
      <c r="T16" s="14"/>
      <c r="U16" s="14"/>
      <c r="V16" s="92"/>
      <c r="W16" s="92"/>
    </row>
    <row r="17" spans="1:23" s="1" customFormat="1" ht="48.75" customHeight="1">
      <c r="A17" s="11" t="s">
        <v>13</v>
      </c>
      <c r="B17" s="12" t="s">
        <v>14</v>
      </c>
      <c r="C17" s="12" t="s">
        <v>3</v>
      </c>
      <c r="D17" s="12" t="s">
        <v>21</v>
      </c>
      <c r="E17" s="13">
        <v>129.86700000000002</v>
      </c>
      <c r="F17" s="13">
        <v>58.721000000000004</v>
      </c>
      <c r="G17" s="13">
        <f>15.651*0+28.645</f>
        <v>28.645</v>
      </c>
      <c r="H17" s="13">
        <f>140.861*0+128.378</f>
        <v>128.37799999999999</v>
      </c>
      <c r="I17" s="13">
        <f t="shared" si="4"/>
        <v>345.61099999999999</v>
      </c>
      <c r="J17" s="40">
        <v>3577.22</v>
      </c>
      <c r="K17" s="40">
        <v>3777.558973236085</v>
      </c>
      <c r="L17" s="40">
        <v>1666.67</v>
      </c>
      <c r="M17" s="40">
        <v>1733.3368</v>
      </c>
      <c r="N17" s="41">
        <f t="shared" si="0"/>
        <v>248117.39684999999</v>
      </c>
      <c r="O17" s="41">
        <f t="shared" si="1"/>
        <v>112189.40654999999</v>
      </c>
      <c r="P17" s="41">
        <f t="shared" si="2"/>
        <v>58556.744152347652</v>
      </c>
      <c r="Q17" s="41">
        <f t="shared" si="3"/>
        <v>262433.1541557021</v>
      </c>
      <c r="R17" s="41">
        <f t="shared" si="5"/>
        <v>681296.70170804975</v>
      </c>
      <c r="S17" s="14"/>
      <c r="T17" s="14"/>
      <c r="U17" s="14"/>
      <c r="V17" s="92"/>
      <c r="W17" s="92"/>
    </row>
    <row r="18" spans="1:23" s="1" customFormat="1" ht="48.75" customHeight="1">
      <c r="A18" s="11" t="s">
        <v>13</v>
      </c>
      <c r="B18" s="12" t="s">
        <v>14</v>
      </c>
      <c r="C18" s="12" t="s">
        <v>3</v>
      </c>
      <c r="D18" s="12" t="s">
        <v>22</v>
      </c>
      <c r="E18" s="13">
        <v>68.391000000000005</v>
      </c>
      <c r="F18" s="13">
        <v>33.591999999999999</v>
      </c>
      <c r="G18" s="13">
        <f>7.853*0+9.879</f>
        <v>9.8789999999999996</v>
      </c>
      <c r="H18" s="13">
        <f>70.678*0+111.382</f>
        <v>111.38200000000001</v>
      </c>
      <c r="I18" s="13">
        <f t="shared" si="4"/>
        <v>223.24400000000003</v>
      </c>
      <c r="J18" s="40">
        <v>3577.22</v>
      </c>
      <c r="K18" s="40">
        <v>3777.5589732360845</v>
      </c>
      <c r="L18" s="40">
        <v>1300</v>
      </c>
      <c r="M18" s="40">
        <v>1352</v>
      </c>
      <c r="N18" s="41">
        <f t="shared" si="0"/>
        <v>155741.35302000001</v>
      </c>
      <c r="O18" s="41">
        <f t="shared" si="1"/>
        <v>76496.37423999999</v>
      </c>
      <c r="P18" s="41">
        <f t="shared" si="2"/>
        <v>23962.097096599278</v>
      </c>
      <c r="Q18" s="41">
        <f t="shared" si="3"/>
        <v>270163.6095569816</v>
      </c>
      <c r="R18" s="41">
        <f t="shared" si="5"/>
        <v>526363.43391358084</v>
      </c>
      <c r="S18" s="14"/>
      <c r="T18" s="14"/>
      <c r="U18" s="14"/>
      <c r="V18" s="92"/>
      <c r="W18" s="92"/>
    </row>
    <row r="19" spans="1:23" s="1" customFormat="1" ht="48.75" customHeight="1">
      <c r="A19" s="11" t="s">
        <v>13</v>
      </c>
      <c r="B19" s="12" t="s">
        <v>14</v>
      </c>
      <c r="C19" s="12" t="s">
        <v>3</v>
      </c>
      <c r="D19" s="12" t="s">
        <v>23</v>
      </c>
      <c r="E19" s="13">
        <v>281.49599999999998</v>
      </c>
      <c r="F19" s="13">
        <v>136.84399999999999</v>
      </c>
      <c r="G19" s="13">
        <f>31.932*0+43.171</f>
        <v>43.170999999999999</v>
      </c>
      <c r="H19" s="13">
        <f>287.385*0+298.44</f>
        <v>298.44</v>
      </c>
      <c r="I19" s="13">
        <f t="shared" si="4"/>
        <v>759.95100000000002</v>
      </c>
      <c r="J19" s="40">
        <v>3577.22</v>
      </c>
      <c r="K19" s="40">
        <v>3777.5589732360845</v>
      </c>
      <c r="L19" s="40">
        <v>1530</v>
      </c>
      <c r="M19" s="40">
        <v>1591.2</v>
      </c>
      <c r="N19" s="41">
        <f t="shared" si="0"/>
        <v>576284.2411199999</v>
      </c>
      <c r="O19" s="41">
        <f t="shared" si="1"/>
        <v>280149.77367999998</v>
      </c>
      <c r="P19" s="41">
        <f t="shared" si="2"/>
        <v>94387.303233574989</v>
      </c>
      <c r="Q19" s="41">
        <f t="shared" si="3"/>
        <v>652496.97197257692</v>
      </c>
      <c r="R19" s="41">
        <f t="shared" si="5"/>
        <v>1603318.2900061519</v>
      </c>
      <c r="S19" s="14"/>
      <c r="T19" s="14"/>
      <c r="U19" s="14"/>
      <c r="V19" s="92"/>
      <c r="W19" s="92"/>
    </row>
    <row r="20" spans="1:23" s="1" customFormat="1" ht="48.75" customHeight="1">
      <c r="A20" s="11" t="s">
        <v>13</v>
      </c>
      <c r="B20" s="12" t="s">
        <v>14</v>
      </c>
      <c r="C20" s="12" t="s">
        <v>3</v>
      </c>
      <c r="D20" s="12" t="s">
        <v>24</v>
      </c>
      <c r="E20" s="13">
        <v>679.57899999999995</v>
      </c>
      <c r="F20" s="13">
        <v>329.315</v>
      </c>
      <c r="G20" s="13">
        <f>76.364*0+99.408</f>
        <v>99.408000000000001</v>
      </c>
      <c r="H20" s="13">
        <f>687.278*0+676.687</f>
        <v>676.68700000000001</v>
      </c>
      <c r="I20" s="13">
        <f t="shared" si="4"/>
        <v>1784.989</v>
      </c>
      <c r="J20" s="40">
        <v>3577.22</v>
      </c>
      <c r="K20" s="40">
        <v>3777.5589732360859</v>
      </c>
      <c r="L20" s="40">
        <v>1375</v>
      </c>
      <c r="M20" s="40">
        <v>1430</v>
      </c>
      <c r="N20" s="41">
        <f t="shared" si="0"/>
        <v>1496582.4653799997</v>
      </c>
      <c r="O20" s="41">
        <f t="shared" si="1"/>
        <v>725224.07929999998</v>
      </c>
      <c r="P20" s="41">
        <f t="shared" si="2"/>
        <v>233366.14241145283</v>
      </c>
      <c r="Q20" s="41">
        <f t="shared" si="3"/>
        <v>1588562.6389222073</v>
      </c>
      <c r="R20" s="41">
        <f t="shared" si="5"/>
        <v>4043735.3260136601</v>
      </c>
      <c r="S20" s="14"/>
      <c r="T20" s="14"/>
      <c r="U20" s="14"/>
      <c r="V20" s="92"/>
      <c r="W20" s="92"/>
    </row>
    <row r="21" spans="1:23" s="1" customFormat="1" ht="48.75" customHeight="1">
      <c r="A21" s="11" t="s">
        <v>13</v>
      </c>
      <c r="B21" s="12" t="s">
        <v>14</v>
      </c>
      <c r="C21" s="12" t="s">
        <v>3</v>
      </c>
      <c r="D21" s="12" t="s">
        <v>25</v>
      </c>
      <c r="E21" s="13">
        <v>83.871000000000009</v>
      </c>
      <c r="F21" s="13">
        <v>40.582999999999998</v>
      </c>
      <c r="G21" s="13">
        <f>9.64*0+14.89</f>
        <v>14.89</v>
      </c>
      <c r="H21" s="13">
        <f>86.78*0+83.871</f>
        <v>83.870999999999995</v>
      </c>
      <c r="I21" s="13">
        <f t="shared" si="4"/>
        <v>223.21499999999997</v>
      </c>
      <c r="J21" s="40">
        <v>3465.17</v>
      </c>
      <c r="K21" s="40">
        <v>3465.17</v>
      </c>
      <c r="L21" s="40">
        <v>1485</v>
      </c>
      <c r="M21" s="40">
        <v>1544.4</v>
      </c>
      <c r="N21" s="41">
        <f t="shared" si="0"/>
        <v>166078.83807000003</v>
      </c>
      <c r="O21" s="41">
        <f t="shared" si="1"/>
        <v>80361.239109999995</v>
      </c>
      <c r="P21" s="41">
        <f t="shared" si="2"/>
        <v>28600.265299999999</v>
      </c>
      <c r="Q21" s="41">
        <f t="shared" si="3"/>
        <v>161096.90067</v>
      </c>
      <c r="R21" s="41">
        <f t="shared" si="5"/>
        <v>436137.24314999999</v>
      </c>
      <c r="S21" s="14"/>
      <c r="T21" s="14"/>
      <c r="U21" s="14"/>
      <c r="V21" s="92"/>
      <c r="W21" s="92"/>
    </row>
    <row r="22" spans="1:23" s="1" customFormat="1" ht="48.75" customHeight="1">
      <c r="A22" s="11" t="s">
        <v>13</v>
      </c>
      <c r="B22" s="12" t="s">
        <v>14</v>
      </c>
      <c r="C22" s="12" t="s">
        <v>3</v>
      </c>
      <c r="D22" s="12" t="s">
        <v>26</v>
      </c>
      <c r="E22" s="13">
        <v>785.79299999999989</v>
      </c>
      <c r="F22" s="13">
        <v>380.435</v>
      </c>
      <c r="G22" s="13">
        <f>93.831*0+136.009</f>
        <v>136.00899999999999</v>
      </c>
      <c r="H22" s="13">
        <f>844.482*0+777.906</f>
        <v>777.90599999999995</v>
      </c>
      <c r="I22" s="13">
        <f t="shared" si="4"/>
        <v>2080.143</v>
      </c>
      <c r="J22" s="40">
        <v>3577.22</v>
      </c>
      <c r="K22" s="40">
        <v>3777.5589732360841</v>
      </c>
      <c r="L22" s="40">
        <v>1485</v>
      </c>
      <c r="M22" s="40">
        <v>1544.4</v>
      </c>
      <c r="N22" s="41">
        <f t="shared" si="0"/>
        <v>1644051.8304599996</v>
      </c>
      <c r="O22" s="41">
        <f t="shared" si="1"/>
        <v>795953.71569999994</v>
      </c>
      <c r="P22" s="41">
        <f t="shared" si="2"/>
        <v>303729.71879086649</v>
      </c>
      <c r="Q22" s="41">
        <f t="shared" si="3"/>
        <v>1737187.7642341889</v>
      </c>
      <c r="R22" s="41">
        <f t="shared" si="5"/>
        <v>4480923.0291850548</v>
      </c>
      <c r="S22" s="14"/>
      <c r="T22" s="14"/>
      <c r="U22" s="14"/>
      <c r="V22" s="92"/>
      <c r="W22" s="92"/>
    </row>
    <row r="23" spans="1:23" s="1" customFormat="1" ht="58.5" customHeight="1">
      <c r="A23" s="11" t="s">
        <v>27</v>
      </c>
      <c r="B23" s="12" t="s">
        <v>28</v>
      </c>
      <c r="C23" s="12" t="s">
        <v>3</v>
      </c>
      <c r="D23" s="12" t="s">
        <v>30</v>
      </c>
      <c r="E23" s="13">
        <v>447.03</v>
      </c>
      <c r="F23" s="13">
        <v>223.56</v>
      </c>
      <c r="G23" s="13">
        <f>53.1*0+130.3</f>
        <v>130.30000000000001</v>
      </c>
      <c r="H23" s="13">
        <f>390*0+363.17</f>
        <v>363.17</v>
      </c>
      <c r="I23" s="13">
        <f t="shared" si="4"/>
        <v>1164.06</v>
      </c>
      <c r="J23" s="40">
        <v>2236.63</v>
      </c>
      <c r="K23" s="40">
        <v>2444.3170714285711</v>
      </c>
      <c r="L23" s="40">
        <v>1710</v>
      </c>
      <c r="M23" s="40">
        <v>1778.4</v>
      </c>
      <c r="N23" s="41">
        <f t="shared" si="0"/>
        <v>235419.40890000004</v>
      </c>
      <c r="O23" s="41">
        <f t="shared" si="1"/>
        <v>117733.40280000003</v>
      </c>
      <c r="P23" s="41">
        <f t="shared" si="2"/>
        <v>86768.994407142818</v>
      </c>
      <c r="Q23" s="41">
        <f t="shared" si="3"/>
        <v>241841.10283071414</v>
      </c>
      <c r="R23" s="41">
        <f t="shared" si="5"/>
        <v>681762.90893785702</v>
      </c>
      <c r="S23" s="14"/>
      <c r="T23" s="14"/>
      <c r="U23" s="14"/>
      <c r="V23" s="92"/>
      <c r="W23" s="92"/>
    </row>
    <row r="24" spans="1:23" s="1" customFormat="1" ht="48.75" customHeight="1">
      <c r="A24" s="11" t="s">
        <v>31</v>
      </c>
      <c r="B24" s="12" t="s">
        <v>32</v>
      </c>
      <c r="C24" s="12" t="s">
        <v>3</v>
      </c>
      <c r="D24" s="12" t="s">
        <v>33</v>
      </c>
      <c r="E24" s="13">
        <v>408.93200000000002</v>
      </c>
      <c r="F24" s="13">
        <v>202.404</v>
      </c>
      <c r="G24" s="13">
        <f>39.72*0+70.799</f>
        <v>70.799000000000007</v>
      </c>
      <c r="H24" s="13">
        <f>471.4*0+438.218</f>
        <v>438.21800000000002</v>
      </c>
      <c r="I24" s="13">
        <f t="shared" si="4"/>
        <v>1120.3530000000001</v>
      </c>
      <c r="J24" s="40">
        <v>2694.95</v>
      </c>
      <c r="K24" s="40">
        <v>2933.8205681818176</v>
      </c>
      <c r="L24" s="40">
        <v>1330</v>
      </c>
      <c r="M24" s="40">
        <v>1383.2</v>
      </c>
      <c r="N24" s="41">
        <f t="shared" si="0"/>
        <v>558171.73339999991</v>
      </c>
      <c r="O24" s="41">
        <f t="shared" si="1"/>
        <v>276271.33979999996</v>
      </c>
      <c r="P24" s="41">
        <f t="shared" si="2"/>
        <v>109782.38560670451</v>
      </c>
      <c r="Q24" s="41">
        <f t="shared" si="3"/>
        <v>679509.84414749977</v>
      </c>
      <c r="R24" s="41">
        <f t="shared" si="5"/>
        <v>1623735.3029542041</v>
      </c>
      <c r="S24" s="14"/>
      <c r="T24" s="14"/>
      <c r="U24" s="14"/>
      <c r="V24" s="92"/>
      <c r="W24" s="92"/>
    </row>
    <row r="25" spans="1:23" s="1" customFormat="1" ht="48.75" customHeight="1">
      <c r="A25" s="11" t="s">
        <v>34</v>
      </c>
      <c r="B25" s="12" t="s">
        <v>35</v>
      </c>
      <c r="C25" s="12" t="s">
        <v>3</v>
      </c>
      <c r="D25" s="12" t="s">
        <v>29</v>
      </c>
      <c r="E25" s="13">
        <v>366.91200000000003</v>
      </c>
      <c r="F25" s="13">
        <v>132.703</v>
      </c>
      <c r="G25" s="13">
        <f>14.3*0+14.293</f>
        <v>14.292999999999999</v>
      </c>
      <c r="H25" s="13">
        <f>319.43*0+234.622</f>
        <v>234.62200000000001</v>
      </c>
      <c r="I25" s="13">
        <f t="shared" si="4"/>
        <v>748.53</v>
      </c>
      <c r="J25" s="40">
        <v>3114.28</v>
      </c>
      <c r="K25" s="40">
        <v>3403.463142857142</v>
      </c>
      <c r="L25" s="40">
        <v>1710</v>
      </c>
      <c r="M25" s="40">
        <v>1778.4</v>
      </c>
      <c r="N25" s="41">
        <f t="shared" si="0"/>
        <v>515247.18336000014</v>
      </c>
      <c r="O25" s="41">
        <f t="shared" si="1"/>
        <v>186352.16884000003</v>
      </c>
      <c r="P25" s="41">
        <f t="shared" si="2"/>
        <v>23227.027500857126</v>
      </c>
      <c r="Q25" s="41">
        <f t="shared" si="3"/>
        <v>381275.56470342836</v>
      </c>
      <c r="R25" s="41">
        <f t="shared" si="5"/>
        <v>1106101.9444042856</v>
      </c>
      <c r="S25" s="14"/>
      <c r="T25" s="14"/>
      <c r="U25" s="14"/>
      <c r="V25" s="92"/>
      <c r="W25" s="92"/>
    </row>
    <row r="26" spans="1:23" s="1" customFormat="1" ht="48.75" customHeight="1">
      <c r="A26" s="11" t="s">
        <v>36</v>
      </c>
      <c r="B26" s="12" t="s">
        <v>37</v>
      </c>
      <c r="C26" s="12" t="s">
        <v>3</v>
      </c>
      <c r="D26" s="12" t="s">
        <v>29</v>
      </c>
      <c r="E26" s="13">
        <v>27945.523000000001</v>
      </c>
      <c r="F26" s="13">
        <v>11107.673999999999</v>
      </c>
      <c r="G26" s="13">
        <f>2444.35+16.67</f>
        <v>2461.02</v>
      </c>
      <c r="H26" s="13">
        <f>22236.52+26.66</f>
        <v>22263.18</v>
      </c>
      <c r="I26" s="13">
        <f t="shared" si="4"/>
        <v>63777.396999999997</v>
      </c>
      <c r="J26" s="40">
        <v>2901.19</v>
      </c>
      <c r="K26" s="40">
        <v>3132.7317080376952</v>
      </c>
      <c r="L26" s="40">
        <v>1450</v>
      </c>
      <c r="M26" s="40">
        <v>1508</v>
      </c>
      <c r="N26" s="41">
        <f t="shared" si="0"/>
        <v>40554263.522370003</v>
      </c>
      <c r="O26" s="41">
        <f t="shared" si="1"/>
        <v>16119345.43206</v>
      </c>
      <c r="P26" s="41">
        <f t="shared" si="2"/>
        <v>3998497.2281149286</v>
      </c>
      <c r="Q26" s="41">
        <f t="shared" si="3"/>
        <v>36171694.467750654</v>
      </c>
      <c r="R26" s="41">
        <f t="shared" si="5"/>
        <v>96843800.650295585</v>
      </c>
      <c r="S26" s="14"/>
      <c r="T26" s="14"/>
      <c r="U26" s="14"/>
      <c r="V26" s="92"/>
      <c r="W26" s="92"/>
    </row>
    <row r="27" spans="1:23" s="1" customFormat="1" ht="48.75" customHeight="1">
      <c r="A27" s="11" t="s">
        <v>36</v>
      </c>
      <c r="B27" s="12" t="s">
        <v>37</v>
      </c>
      <c r="C27" s="12" t="s">
        <v>3</v>
      </c>
      <c r="D27" s="12" t="s">
        <v>38</v>
      </c>
      <c r="E27" s="13">
        <v>2629.8820000000001</v>
      </c>
      <c r="F27" s="13">
        <v>667.851</v>
      </c>
      <c r="G27" s="13">
        <v>151.34</v>
      </c>
      <c r="H27" s="13">
        <v>1967.37</v>
      </c>
      <c r="I27" s="13">
        <f t="shared" si="4"/>
        <v>5416.4430000000002</v>
      </c>
      <c r="J27" s="40">
        <v>2593.8000000000002</v>
      </c>
      <c r="K27" s="40">
        <v>2834.6528571428557</v>
      </c>
      <c r="L27" s="40">
        <v>1530</v>
      </c>
      <c r="M27" s="40">
        <v>1591.2</v>
      </c>
      <c r="N27" s="41">
        <f t="shared" si="0"/>
        <v>2797668.4716000007</v>
      </c>
      <c r="O27" s="41">
        <f t="shared" si="1"/>
        <v>710459.89380000008</v>
      </c>
      <c r="P27" s="41">
        <f t="shared" si="2"/>
        <v>188184.15539999979</v>
      </c>
      <c r="Q27" s="41">
        <f t="shared" si="3"/>
        <v>2446331.84755714</v>
      </c>
      <c r="R27" s="41">
        <f t="shared" si="5"/>
        <v>6142644.3683571406</v>
      </c>
      <c r="S27" s="14"/>
      <c r="T27" s="14"/>
      <c r="U27" s="14"/>
      <c r="V27" s="92"/>
      <c r="W27" s="92"/>
    </row>
    <row r="28" spans="1:23" s="1" customFormat="1" ht="57" customHeight="1">
      <c r="A28" s="11">
        <v>2907001458</v>
      </c>
      <c r="B28" s="12" t="s">
        <v>425</v>
      </c>
      <c r="C28" s="12" t="s">
        <v>3</v>
      </c>
      <c r="D28" s="12" t="s">
        <v>38</v>
      </c>
      <c r="E28" s="13">
        <f>0+24.3664424207075*1.02635</f>
        <v>25.008498178493145</v>
      </c>
      <c r="F28" s="13">
        <v>24.3664424207075</v>
      </c>
      <c r="G28" s="13">
        <v>10.805950995317604</v>
      </c>
      <c r="H28" s="13">
        <v>28.027830829934093</v>
      </c>
      <c r="I28" s="13">
        <f t="shared" si="4"/>
        <v>88.208722424452333</v>
      </c>
      <c r="J28" s="40">
        <v>3656.22</v>
      </c>
      <c r="K28" s="40">
        <v>3987.6701848584416</v>
      </c>
      <c r="L28" s="40">
        <v>1782</v>
      </c>
      <c r="M28" s="40">
        <v>1853.28</v>
      </c>
      <c r="N28" s="41">
        <f t="shared" si="0"/>
        <v>46871.427456095415</v>
      </c>
      <c r="O28" s="41">
        <f t="shared" si="1"/>
        <v>45668.073713738406</v>
      </c>
      <c r="P28" s="41">
        <f t="shared" si="2"/>
        <v>23064.115742467206</v>
      </c>
      <c r="Q28" s="41">
        <f t="shared" si="3"/>
        <v>59822.327026284169</v>
      </c>
      <c r="R28" s="41">
        <f t="shared" si="5"/>
        <v>175425.94393858517</v>
      </c>
      <c r="S28" s="14"/>
      <c r="T28" s="14"/>
      <c r="U28" s="14"/>
      <c r="V28" s="92"/>
      <c r="W28" s="92"/>
    </row>
    <row r="29" spans="1:23" s="1" customFormat="1" ht="14.25" customHeight="1">
      <c r="A29" s="11"/>
      <c r="B29" s="12"/>
      <c r="C29" s="12"/>
      <c r="D29" s="12"/>
      <c r="E29" s="13"/>
      <c r="F29" s="13"/>
      <c r="G29" s="18"/>
      <c r="H29" s="18"/>
      <c r="I29" s="13"/>
      <c r="J29" s="40"/>
      <c r="K29" s="40"/>
      <c r="L29" s="40"/>
      <c r="M29" s="40"/>
      <c r="N29" s="41"/>
      <c r="O29" s="41"/>
      <c r="P29" s="41"/>
      <c r="Q29" s="41"/>
      <c r="R29" s="41"/>
      <c r="S29" s="14"/>
      <c r="T29" s="14"/>
      <c r="U29" s="14"/>
      <c r="V29" s="92"/>
      <c r="W29" s="92"/>
    </row>
    <row r="30" spans="1:23" s="1" customFormat="1" ht="47.25" customHeight="1">
      <c r="A30" s="11" t="s">
        <v>40</v>
      </c>
      <c r="B30" s="12" t="s">
        <v>41</v>
      </c>
      <c r="C30" s="12" t="s">
        <v>39</v>
      </c>
      <c r="D30" s="12" t="s">
        <v>42</v>
      </c>
      <c r="E30" s="13">
        <v>410.84400000000005</v>
      </c>
      <c r="F30" s="13">
        <v>273.89600000000002</v>
      </c>
      <c r="G30" s="13">
        <f>97.06*0+139.9</f>
        <v>139.9</v>
      </c>
      <c r="H30" s="13">
        <f>350.62*0+416.748</f>
        <v>416.74799999999999</v>
      </c>
      <c r="I30" s="13">
        <f t="shared" si="4"/>
        <v>1241.3879999999999</v>
      </c>
      <c r="J30" s="40">
        <v>4332.6000000000004</v>
      </c>
      <c r="K30" s="40">
        <v>6341.2852753452544</v>
      </c>
      <c r="L30" s="40">
        <v>1270</v>
      </c>
      <c r="M30" s="40">
        <v>1320.8</v>
      </c>
      <c r="N30" s="41">
        <f>(J30-L30)*E30</f>
        <v>1258250.8344000003</v>
      </c>
      <c r="O30" s="41">
        <f t="shared" ref="O30:P34" si="6">(J30-L30)*F30</f>
        <v>838833.88960000011</v>
      </c>
      <c r="P30" s="41">
        <f t="shared" si="6"/>
        <v>702365.8900208011</v>
      </c>
      <c r="Q30" s="41">
        <f>(K30-M30)*H30</f>
        <v>2092277.1975295839</v>
      </c>
      <c r="R30" s="41">
        <f t="shared" si="5"/>
        <v>4891727.8115503853</v>
      </c>
      <c r="S30" s="14"/>
      <c r="T30" s="14"/>
      <c r="U30" s="14"/>
      <c r="V30" s="92"/>
      <c r="W30" s="92"/>
    </row>
    <row r="31" spans="1:23" s="1" customFormat="1" ht="47.25" customHeight="1">
      <c r="A31" s="11" t="s">
        <v>43</v>
      </c>
      <c r="B31" s="12" t="s">
        <v>44</v>
      </c>
      <c r="C31" s="12" t="s">
        <v>39</v>
      </c>
      <c r="D31" s="12" t="s">
        <v>45</v>
      </c>
      <c r="E31" s="13">
        <v>1572.2560000000001</v>
      </c>
      <c r="F31" s="13">
        <v>1016.3579999999999</v>
      </c>
      <c r="G31" s="13">
        <f>495.669</f>
        <v>495.66899999999998</v>
      </c>
      <c r="H31" s="13">
        <v>1525.6990000000001</v>
      </c>
      <c r="I31" s="13">
        <f t="shared" si="4"/>
        <v>4609.982</v>
      </c>
      <c r="J31" s="40">
        <v>5584.22</v>
      </c>
      <c r="K31" s="40">
        <v>5585.3948499612397</v>
      </c>
      <c r="L31" s="40">
        <v>1524</v>
      </c>
      <c r="M31" s="40">
        <v>1584.96</v>
      </c>
      <c r="N31" s="41">
        <f>(J31-L31)*E31</f>
        <v>6383705.2563200006</v>
      </c>
      <c r="O31" s="41">
        <f t="shared" si="6"/>
        <v>4126637.0787599999</v>
      </c>
      <c r="P31" s="41">
        <f t="shared" si="6"/>
        <v>1982891.5416454377</v>
      </c>
      <c r="Q31" s="41">
        <f>(K31-M31)*H31</f>
        <v>6103459.4501510141</v>
      </c>
      <c r="R31" s="41">
        <f t="shared" si="5"/>
        <v>18596693.326876454</v>
      </c>
      <c r="S31" s="14"/>
      <c r="T31" s="14"/>
      <c r="U31" s="14"/>
      <c r="V31" s="92"/>
      <c r="W31" s="92"/>
    </row>
    <row r="32" spans="1:23" s="1" customFormat="1" ht="47.25" customHeight="1">
      <c r="A32" s="11" t="s">
        <v>46</v>
      </c>
      <c r="B32" s="12" t="s">
        <v>47</v>
      </c>
      <c r="C32" s="12" t="s">
        <v>39</v>
      </c>
      <c r="D32" s="12" t="s">
        <v>48</v>
      </c>
      <c r="E32" s="13">
        <v>2592.692</v>
      </c>
      <c r="F32" s="13">
        <v>1019.2060000000001</v>
      </c>
      <c r="G32" s="13">
        <v>444.71499999999997</v>
      </c>
      <c r="H32" s="13">
        <v>2045.69</v>
      </c>
      <c r="I32" s="13">
        <f t="shared" si="4"/>
        <v>6102.3029999999999</v>
      </c>
      <c r="J32" s="40">
        <v>9634.61</v>
      </c>
      <c r="K32" s="40">
        <v>9634.61</v>
      </c>
      <c r="L32" s="40">
        <v>1998</v>
      </c>
      <c r="M32" s="40">
        <v>2077.92</v>
      </c>
      <c r="N32" s="41">
        <f>(J32-L32)*E32</f>
        <v>19799377.654120002</v>
      </c>
      <c r="O32" s="41">
        <f t="shared" si="6"/>
        <v>7783278.7316600019</v>
      </c>
      <c r="P32" s="41">
        <f t="shared" si="6"/>
        <v>3360573.39335</v>
      </c>
      <c r="Q32" s="41">
        <f>(K32-M32)*H32</f>
        <v>15458645.166100001</v>
      </c>
      <c r="R32" s="41">
        <f t="shared" si="5"/>
        <v>46401874.945230007</v>
      </c>
      <c r="S32" s="14"/>
      <c r="T32" s="14"/>
      <c r="U32" s="14"/>
      <c r="V32" s="92"/>
      <c r="W32" s="92"/>
    </row>
    <row r="33" spans="1:23" s="1" customFormat="1" ht="47.25" customHeight="1">
      <c r="A33" s="11" t="s">
        <v>49</v>
      </c>
      <c r="B33" s="12" t="s">
        <v>50</v>
      </c>
      <c r="C33" s="12" t="s">
        <v>39</v>
      </c>
      <c r="D33" s="12" t="s">
        <v>51</v>
      </c>
      <c r="E33" s="13">
        <v>182.745</v>
      </c>
      <c r="F33" s="13">
        <v>112.66499999999999</v>
      </c>
      <c r="G33" s="13">
        <f>57.5*0+65.645</f>
        <v>65.644999999999996</v>
      </c>
      <c r="H33" s="13">
        <f>164.27*0+195.22</f>
        <v>195.22</v>
      </c>
      <c r="I33" s="13">
        <f t="shared" si="4"/>
        <v>556.27499999999998</v>
      </c>
      <c r="J33" s="40">
        <v>5359.95</v>
      </c>
      <c r="K33" s="40">
        <v>5359.95</v>
      </c>
      <c r="L33" s="40">
        <v>1410</v>
      </c>
      <c r="M33" s="40">
        <v>1466.4</v>
      </c>
      <c r="N33" s="41">
        <f>(J33-L33)*E33</f>
        <v>721833.61274999997</v>
      </c>
      <c r="O33" s="41">
        <f t="shared" si="6"/>
        <v>445021.11674999993</v>
      </c>
      <c r="P33" s="41">
        <f t="shared" si="6"/>
        <v>255592.08974999996</v>
      </c>
      <c r="Q33" s="41">
        <f>(K33-M33)*H33</f>
        <v>760098.83099999989</v>
      </c>
      <c r="R33" s="41">
        <f t="shared" si="5"/>
        <v>2182545.6502499999</v>
      </c>
      <c r="S33" s="14"/>
      <c r="T33" s="14"/>
      <c r="U33" s="14"/>
      <c r="V33" s="92"/>
      <c r="W33" s="92"/>
    </row>
    <row r="34" spans="1:23" s="1" customFormat="1" ht="47.25" customHeight="1">
      <c r="A34" s="11" t="s">
        <v>52</v>
      </c>
      <c r="B34" s="12" t="s">
        <v>53</v>
      </c>
      <c r="C34" s="12" t="s">
        <v>39</v>
      </c>
      <c r="D34" s="12" t="s">
        <v>54</v>
      </c>
      <c r="E34" s="13">
        <v>163.59299999999999</v>
      </c>
      <c r="F34" s="13">
        <v>78.951999999999998</v>
      </c>
      <c r="G34" s="13">
        <v>38.171999999999997</v>
      </c>
      <c r="H34" s="13">
        <v>163.59299999999999</v>
      </c>
      <c r="I34" s="13">
        <f t="shared" si="4"/>
        <v>444.30999999999995</v>
      </c>
      <c r="J34" s="40">
        <v>6726.45</v>
      </c>
      <c r="K34" s="40">
        <v>9699.2249279960233</v>
      </c>
      <c r="L34" s="40">
        <v>1524</v>
      </c>
      <c r="M34" s="40">
        <v>1584.96</v>
      </c>
      <c r="N34" s="41">
        <f>(J34-L34)*E34</f>
        <v>851084.40284999995</v>
      </c>
      <c r="O34" s="41">
        <f t="shared" si="6"/>
        <v>410743.83239999996</v>
      </c>
      <c r="P34" s="41">
        <f t="shared" si="6"/>
        <v>309737.72083146416</v>
      </c>
      <c r="Q34" s="41">
        <f>(K34-M34)*H34</f>
        <v>1327436.9423656533</v>
      </c>
      <c r="R34" s="41">
        <f t="shared" si="5"/>
        <v>2899002.8984471173</v>
      </c>
      <c r="S34" s="14"/>
      <c r="T34" s="14"/>
      <c r="U34" s="14"/>
      <c r="V34" s="92"/>
      <c r="W34" s="92"/>
    </row>
    <row r="35" spans="1:23" s="1" customFormat="1" ht="14.25" customHeight="1">
      <c r="A35" s="11"/>
      <c r="B35" s="12"/>
      <c r="C35" s="12"/>
      <c r="D35" s="12"/>
      <c r="E35" s="13"/>
      <c r="F35" s="13"/>
      <c r="G35" s="18"/>
      <c r="H35" s="18"/>
      <c r="I35" s="13"/>
      <c r="J35" s="40"/>
      <c r="K35" s="40"/>
      <c r="L35" s="40"/>
      <c r="M35" s="40"/>
      <c r="N35" s="41"/>
      <c r="O35" s="41"/>
      <c r="P35" s="41"/>
      <c r="Q35" s="41"/>
      <c r="R35" s="41"/>
      <c r="S35" s="14"/>
      <c r="T35" s="14"/>
      <c r="U35" s="14"/>
      <c r="V35" s="92"/>
      <c r="W35" s="92"/>
    </row>
    <row r="36" spans="1:23" s="1" customFormat="1" ht="48.75" customHeight="1">
      <c r="A36" s="11" t="s">
        <v>129</v>
      </c>
      <c r="B36" s="12" t="s">
        <v>130</v>
      </c>
      <c r="C36" s="12" t="s">
        <v>309</v>
      </c>
      <c r="D36" s="12" t="s">
        <v>310</v>
      </c>
      <c r="E36" s="13">
        <v>115.259</v>
      </c>
      <c r="F36" s="13">
        <v>61.399000000000001</v>
      </c>
      <c r="G36" s="13">
        <v>19.751999999999999</v>
      </c>
      <c r="H36" s="13">
        <v>136.75899999999999</v>
      </c>
      <c r="I36" s="13">
        <f t="shared" si="4"/>
        <v>333.16899999999998</v>
      </c>
      <c r="J36" s="40">
        <v>4048.75</v>
      </c>
      <c r="K36" s="40">
        <v>5487.9629613269663</v>
      </c>
      <c r="L36" s="40">
        <v>1266.67</v>
      </c>
      <c r="M36" s="40">
        <v>1317.3368</v>
      </c>
      <c r="N36" s="41">
        <f t="shared" ref="N36:N44" si="7">(J36-L36)*E36</f>
        <v>320659.75871999998</v>
      </c>
      <c r="O36" s="41">
        <f t="shared" ref="O36:O44" si="8">(J36-L36)*F36</f>
        <v>170816.92992</v>
      </c>
      <c r="P36" s="41">
        <f t="shared" ref="P36:P44" si="9">(K36-M36)*G36</f>
        <v>82378.207938530235</v>
      </c>
      <c r="Q36" s="41">
        <f t="shared" ref="Q36:Q44" si="10">(K36-M36)*H36</f>
        <v>570370.66319691448</v>
      </c>
      <c r="R36" s="41">
        <f t="shared" si="5"/>
        <v>1144225.5597754447</v>
      </c>
      <c r="S36" s="14"/>
      <c r="T36" s="14"/>
      <c r="U36" s="14"/>
      <c r="V36" s="92"/>
      <c r="W36" s="92"/>
    </row>
    <row r="37" spans="1:23" s="1" customFormat="1" ht="70.5" customHeight="1">
      <c r="A37" s="11" t="s">
        <v>129</v>
      </c>
      <c r="B37" s="12" t="s">
        <v>130</v>
      </c>
      <c r="C37" s="12" t="s">
        <v>309</v>
      </c>
      <c r="D37" s="12" t="s">
        <v>311</v>
      </c>
      <c r="E37" s="13">
        <v>461.53899999999999</v>
      </c>
      <c r="F37" s="13">
        <v>195.66300000000001</v>
      </c>
      <c r="G37" s="13">
        <v>54.73</v>
      </c>
      <c r="H37" s="13">
        <v>378.97</v>
      </c>
      <c r="I37" s="13">
        <f t="shared" si="4"/>
        <v>1090.902</v>
      </c>
      <c r="J37" s="40">
        <v>4048.75</v>
      </c>
      <c r="K37" s="40">
        <v>5487.9629613269663</v>
      </c>
      <c r="L37" s="40">
        <v>1666.67</v>
      </c>
      <c r="M37" s="40">
        <v>1733.3368</v>
      </c>
      <c r="N37" s="41">
        <f t="shared" si="7"/>
        <v>1099422.82112</v>
      </c>
      <c r="O37" s="41">
        <f t="shared" si="8"/>
        <v>466084.91904000001</v>
      </c>
      <c r="P37" s="41">
        <f t="shared" si="9"/>
        <v>205490.68980942486</v>
      </c>
      <c r="Q37" s="41">
        <f t="shared" si="10"/>
        <v>1422890.6763580805</v>
      </c>
      <c r="R37" s="41">
        <f t="shared" si="5"/>
        <v>3193889.1063275053</v>
      </c>
      <c r="S37" s="14"/>
      <c r="T37" s="14"/>
      <c r="U37" s="14"/>
      <c r="V37" s="92"/>
      <c r="W37" s="92"/>
    </row>
    <row r="38" spans="1:23" s="1" customFormat="1" ht="112.5" customHeight="1">
      <c r="A38" s="11" t="s">
        <v>129</v>
      </c>
      <c r="B38" s="12" t="s">
        <v>130</v>
      </c>
      <c r="C38" s="12" t="s">
        <v>309</v>
      </c>
      <c r="D38" s="12" t="s">
        <v>312</v>
      </c>
      <c r="E38" s="13">
        <v>5341.1970000000001</v>
      </c>
      <c r="F38" s="13">
        <v>1794.085</v>
      </c>
      <c r="G38" s="13">
        <v>570.46</v>
      </c>
      <c r="H38" s="13">
        <v>3949.84</v>
      </c>
      <c r="I38" s="13">
        <f t="shared" si="4"/>
        <v>11655.582</v>
      </c>
      <c r="J38" s="40">
        <v>4048.75</v>
      </c>
      <c r="K38" s="40">
        <v>5487.9629613269663</v>
      </c>
      <c r="L38" s="40">
        <v>1666.67</v>
      </c>
      <c r="M38" s="40">
        <v>1733.3368</v>
      </c>
      <c r="N38" s="41">
        <f t="shared" si="7"/>
        <v>12723158.549760001</v>
      </c>
      <c r="O38" s="41">
        <f t="shared" si="8"/>
        <v>4273653.9967999998</v>
      </c>
      <c r="P38" s="41">
        <f t="shared" si="9"/>
        <v>2141864.0399905811</v>
      </c>
      <c r="Q38" s="41">
        <f t="shared" si="10"/>
        <v>14830172.597055705</v>
      </c>
      <c r="R38" s="41">
        <f t="shared" si="5"/>
        <v>33968849.183606289</v>
      </c>
      <c r="S38" s="14"/>
      <c r="T38" s="14"/>
      <c r="U38" s="14"/>
      <c r="V38" s="92"/>
      <c r="W38" s="92"/>
    </row>
    <row r="39" spans="1:23" s="1" customFormat="1" ht="57" customHeight="1">
      <c r="A39" s="11" t="s">
        <v>313</v>
      </c>
      <c r="B39" s="12" t="s">
        <v>314</v>
      </c>
      <c r="C39" s="12" t="s">
        <v>309</v>
      </c>
      <c r="D39" s="12" t="s">
        <v>315</v>
      </c>
      <c r="E39" s="13">
        <v>40.53</v>
      </c>
      <c r="F39" s="13">
        <v>19.611000000000001</v>
      </c>
      <c r="G39" s="13">
        <f>6.76*0+6.9</f>
        <v>6.9</v>
      </c>
      <c r="H39" s="13">
        <v>40.53</v>
      </c>
      <c r="I39" s="13">
        <f t="shared" si="4"/>
        <v>107.57100000000001</v>
      </c>
      <c r="J39" s="40">
        <v>10506.46</v>
      </c>
      <c r="K39" s="40">
        <v>11530.83948059041</v>
      </c>
      <c r="L39" s="40">
        <v>1720</v>
      </c>
      <c r="M39" s="40">
        <v>1788.8</v>
      </c>
      <c r="N39" s="41">
        <f t="shared" si="7"/>
        <v>356115.22379999998</v>
      </c>
      <c r="O39" s="41">
        <f t="shared" si="8"/>
        <v>172311.26705999998</v>
      </c>
      <c r="P39" s="41">
        <f t="shared" si="9"/>
        <v>67220.072416073832</v>
      </c>
      <c r="Q39" s="41">
        <f t="shared" si="10"/>
        <v>394844.86014832935</v>
      </c>
      <c r="R39" s="41">
        <f t="shared" si="5"/>
        <v>990491.42342440318</v>
      </c>
      <c r="S39" s="14"/>
      <c r="T39" s="14"/>
      <c r="U39" s="14"/>
      <c r="V39" s="92"/>
      <c r="W39" s="92"/>
    </row>
    <row r="40" spans="1:23" s="1" customFormat="1" ht="57" customHeight="1">
      <c r="A40" s="11" t="s">
        <v>313</v>
      </c>
      <c r="B40" s="12" t="s">
        <v>314</v>
      </c>
      <c r="C40" s="12" t="s">
        <v>309</v>
      </c>
      <c r="D40" s="12" t="s">
        <v>316</v>
      </c>
      <c r="E40" s="13">
        <v>607.02600000000007</v>
      </c>
      <c r="F40" s="13">
        <v>293.72300000000001</v>
      </c>
      <c r="G40" s="13">
        <v>71.804000000000002</v>
      </c>
      <c r="H40" s="13">
        <f>430.79*0+202.342*3</f>
        <v>607.02600000000007</v>
      </c>
      <c r="I40" s="13">
        <f t="shared" si="4"/>
        <v>1579.5790000000002</v>
      </c>
      <c r="J40" s="40">
        <v>3446.33</v>
      </c>
      <c r="K40" s="40">
        <v>3768.1903205412468</v>
      </c>
      <c r="L40" s="40">
        <v>1736</v>
      </c>
      <c r="M40" s="40">
        <v>1805.44</v>
      </c>
      <c r="N40" s="41">
        <f t="shared" si="7"/>
        <v>1038214.77858</v>
      </c>
      <c r="O40" s="41">
        <f t="shared" si="8"/>
        <v>502363.25858999998</v>
      </c>
      <c r="P40" s="41">
        <f t="shared" si="9"/>
        <v>140933.32401614368</v>
      </c>
      <c r="Q40" s="41">
        <f t="shared" si="10"/>
        <v>1191440.4760768709</v>
      </c>
      <c r="R40" s="41">
        <f t="shared" si="5"/>
        <v>2872951.8372630142</v>
      </c>
      <c r="S40" s="14"/>
      <c r="T40" s="14"/>
      <c r="U40" s="14"/>
      <c r="V40" s="92"/>
      <c r="W40" s="92"/>
    </row>
    <row r="41" spans="1:23" s="1" customFormat="1" ht="57" customHeight="1">
      <c r="A41" s="11" t="s">
        <v>313</v>
      </c>
      <c r="B41" s="12" t="s">
        <v>314</v>
      </c>
      <c r="C41" s="12" t="s">
        <v>309</v>
      </c>
      <c r="D41" s="12" t="s">
        <v>317</v>
      </c>
      <c r="E41" s="13">
        <v>93.983000000000004</v>
      </c>
      <c r="F41" s="13">
        <v>45.655999999999999</v>
      </c>
      <c r="G41" s="13">
        <v>15.648999999999999</v>
      </c>
      <c r="H41" s="13">
        <v>93.891000000000005</v>
      </c>
      <c r="I41" s="13">
        <f t="shared" si="4"/>
        <v>249.17900000000003</v>
      </c>
      <c r="J41" s="40">
        <v>7771.69</v>
      </c>
      <c r="K41" s="40">
        <v>7965.3462850000024</v>
      </c>
      <c r="L41" s="40">
        <v>2000</v>
      </c>
      <c r="M41" s="40">
        <v>2080</v>
      </c>
      <c r="N41" s="41">
        <f t="shared" si="7"/>
        <v>542440.74127</v>
      </c>
      <c r="O41" s="41">
        <f t="shared" si="8"/>
        <v>263512.27863999997</v>
      </c>
      <c r="P41" s="41">
        <f t="shared" si="9"/>
        <v>92099.784013965036</v>
      </c>
      <c r="Q41" s="41">
        <f t="shared" si="10"/>
        <v>552581.04804493522</v>
      </c>
      <c r="R41" s="41">
        <f t="shared" si="5"/>
        <v>1450633.8519689003</v>
      </c>
      <c r="S41" s="14"/>
      <c r="T41" s="14"/>
      <c r="U41" s="14"/>
      <c r="V41" s="92"/>
      <c r="W41" s="92"/>
    </row>
    <row r="42" spans="1:23" s="1" customFormat="1" ht="57" customHeight="1">
      <c r="A42" s="11" t="s">
        <v>313</v>
      </c>
      <c r="B42" s="12" t="s">
        <v>314</v>
      </c>
      <c r="C42" s="12" t="s">
        <v>309</v>
      </c>
      <c r="D42" s="12" t="s">
        <v>318</v>
      </c>
      <c r="E42" s="13">
        <v>106.92000000000002</v>
      </c>
      <c r="F42" s="13">
        <v>42.326999999999998</v>
      </c>
      <c r="G42" s="13">
        <v>17.474</v>
      </c>
      <c r="H42" s="13">
        <v>104.79</v>
      </c>
      <c r="I42" s="13">
        <f t="shared" si="4"/>
        <v>271.51100000000002</v>
      </c>
      <c r="J42" s="40">
        <v>4592.76</v>
      </c>
      <c r="K42" s="40">
        <v>4708.9635866812041</v>
      </c>
      <c r="L42" s="40">
        <v>1520</v>
      </c>
      <c r="M42" s="40">
        <v>1580.8</v>
      </c>
      <c r="N42" s="41">
        <f t="shared" si="7"/>
        <v>328539.49920000008</v>
      </c>
      <c r="O42" s="41">
        <f t="shared" si="8"/>
        <v>130060.71252</v>
      </c>
      <c r="P42" s="41">
        <f t="shared" si="9"/>
        <v>54661.530513667356</v>
      </c>
      <c r="Q42" s="41">
        <f t="shared" si="10"/>
        <v>327800.26224832336</v>
      </c>
      <c r="R42" s="41">
        <f t="shared" si="5"/>
        <v>841062.00448199082</v>
      </c>
      <c r="S42" s="14"/>
      <c r="T42" s="14"/>
      <c r="U42" s="14"/>
      <c r="V42" s="92"/>
      <c r="W42" s="92"/>
    </row>
    <row r="43" spans="1:23" s="1" customFormat="1" ht="57" customHeight="1">
      <c r="A43" s="11" t="s">
        <v>319</v>
      </c>
      <c r="B43" s="12" t="s">
        <v>320</v>
      </c>
      <c r="C43" s="12" t="s">
        <v>309</v>
      </c>
      <c r="D43" s="12" t="s">
        <v>321</v>
      </c>
      <c r="E43" s="13">
        <v>296.10000000000002</v>
      </c>
      <c r="F43" s="13">
        <v>148.05000000000001</v>
      </c>
      <c r="G43" s="13">
        <f>57.622*0+49.35</f>
        <v>49.35</v>
      </c>
      <c r="H43" s="13">
        <f>301.528*0+295.4+0.7</f>
        <v>296.09999999999997</v>
      </c>
      <c r="I43" s="13">
        <f t="shared" si="4"/>
        <v>789.6</v>
      </c>
      <c r="J43" s="40">
        <v>2894.9</v>
      </c>
      <c r="K43" s="40">
        <v>3143.2083254526769</v>
      </c>
      <c r="L43" s="40">
        <v>1940</v>
      </c>
      <c r="M43" s="40">
        <v>2017.6000000000001</v>
      </c>
      <c r="N43" s="41">
        <f t="shared" si="7"/>
        <v>282745.89000000007</v>
      </c>
      <c r="O43" s="41">
        <f t="shared" si="8"/>
        <v>141372.94500000004</v>
      </c>
      <c r="P43" s="41">
        <f t="shared" si="9"/>
        <v>55548.770861089601</v>
      </c>
      <c r="Q43" s="41">
        <f t="shared" si="10"/>
        <v>333292.62516653759</v>
      </c>
      <c r="R43" s="41">
        <f t="shared" si="5"/>
        <v>812960.23102762725</v>
      </c>
      <c r="S43" s="14"/>
      <c r="T43" s="14"/>
      <c r="U43" s="14"/>
      <c r="V43" s="92"/>
      <c r="W43" s="92"/>
    </row>
    <row r="44" spans="1:23" s="1" customFormat="1" ht="57" customHeight="1">
      <c r="A44" s="11" t="s">
        <v>322</v>
      </c>
      <c r="B44" s="12" t="s">
        <v>323</v>
      </c>
      <c r="C44" s="12" t="s">
        <v>309</v>
      </c>
      <c r="D44" s="12" t="s">
        <v>324</v>
      </c>
      <c r="E44" s="13">
        <v>411.36</v>
      </c>
      <c r="F44" s="13">
        <v>199.04500000000002</v>
      </c>
      <c r="G44" s="13">
        <f>62.68*0+68.651</f>
        <v>68.650999999999996</v>
      </c>
      <c r="H44" s="13">
        <f>376.1*0+411.36</f>
        <v>411.36</v>
      </c>
      <c r="I44" s="13">
        <f t="shared" si="4"/>
        <v>1090.4159999999999</v>
      </c>
      <c r="J44" s="40">
        <v>3585.35</v>
      </c>
      <c r="K44" s="40">
        <v>3585.35</v>
      </c>
      <c r="L44" s="40">
        <v>1940</v>
      </c>
      <c r="M44" s="40">
        <v>2017.6000000000001</v>
      </c>
      <c r="N44" s="41">
        <f t="shared" si="7"/>
        <v>676831.17599999998</v>
      </c>
      <c r="O44" s="41">
        <f t="shared" si="8"/>
        <v>327498.69075000001</v>
      </c>
      <c r="P44" s="41">
        <f t="shared" si="9"/>
        <v>107627.60524999998</v>
      </c>
      <c r="Q44" s="41">
        <f t="shared" si="10"/>
        <v>644909.6399999999</v>
      </c>
      <c r="R44" s="41">
        <f t="shared" si="5"/>
        <v>1756867.112</v>
      </c>
      <c r="S44" s="14"/>
      <c r="T44" s="14"/>
      <c r="U44" s="14"/>
      <c r="V44" s="92"/>
      <c r="W44" s="92"/>
    </row>
    <row r="45" spans="1:23" s="1" customFormat="1" ht="14.25" customHeight="1">
      <c r="A45" s="11"/>
      <c r="B45" s="12"/>
      <c r="C45" s="12"/>
      <c r="D45" s="12"/>
      <c r="E45" s="13"/>
      <c r="F45" s="13"/>
      <c r="G45" s="18"/>
      <c r="H45" s="18"/>
      <c r="I45" s="13"/>
      <c r="J45" s="40"/>
      <c r="K45" s="40"/>
      <c r="L45" s="40"/>
      <c r="M45" s="40"/>
      <c r="N45" s="41"/>
      <c r="O45" s="41"/>
      <c r="P45" s="41"/>
      <c r="Q45" s="41"/>
      <c r="R45" s="41"/>
      <c r="S45" s="14"/>
      <c r="T45" s="14"/>
      <c r="U45" s="14"/>
      <c r="V45" s="92"/>
      <c r="W45" s="92"/>
    </row>
    <row r="46" spans="1:23" s="1" customFormat="1" ht="54.75" customHeight="1">
      <c r="A46" s="11" t="s">
        <v>56</v>
      </c>
      <c r="B46" s="12" t="s">
        <v>57</v>
      </c>
      <c r="C46" s="12" t="s">
        <v>55</v>
      </c>
      <c r="D46" s="12" t="s">
        <v>58</v>
      </c>
      <c r="E46" s="13">
        <v>7009.503999999999</v>
      </c>
      <c r="F46" s="13">
        <v>4572.0630000000001</v>
      </c>
      <c r="G46" s="13">
        <v>2308.2020000000002</v>
      </c>
      <c r="H46" s="13">
        <f>6676.32*0+6954.25</f>
        <v>6954.25</v>
      </c>
      <c r="I46" s="13">
        <f t="shared" si="4"/>
        <v>20844.019</v>
      </c>
      <c r="J46" s="40">
        <v>3632.06</v>
      </c>
      <c r="K46" s="40">
        <v>3986.1858499999989</v>
      </c>
      <c r="L46" s="40">
        <v>1656</v>
      </c>
      <c r="M46" s="40">
        <v>1722.24</v>
      </c>
      <c r="N46" s="41">
        <f t="shared" ref="N46:N52" si="11">(J46-L46)*E46</f>
        <v>13851200.474239998</v>
      </c>
      <c r="O46" s="41">
        <f t="shared" ref="O46:P52" si="12">(J46-L46)*F46</f>
        <v>9034670.8117800001</v>
      </c>
      <c r="P46" s="41">
        <f t="shared" si="12"/>
        <v>5225644.3388616983</v>
      </c>
      <c r="Q46" s="41">
        <f t="shared" ref="Q46:Q52" si="13">(K46-M46)*H46</f>
        <v>15744045.427362494</v>
      </c>
      <c r="R46" s="41">
        <f t="shared" si="5"/>
        <v>43855561.052244186</v>
      </c>
      <c r="S46" s="14"/>
      <c r="T46" s="14"/>
      <c r="U46" s="14"/>
      <c r="V46" s="92"/>
      <c r="W46" s="92"/>
    </row>
    <row r="47" spans="1:23" s="1" customFormat="1" ht="54.75" customHeight="1">
      <c r="A47" s="11" t="s">
        <v>59</v>
      </c>
      <c r="B47" s="12" t="s">
        <v>60</v>
      </c>
      <c r="C47" s="12" t="s">
        <v>55</v>
      </c>
      <c r="D47" s="12" t="s">
        <v>61</v>
      </c>
      <c r="E47" s="13">
        <v>2144.3890000000001</v>
      </c>
      <c r="F47" s="13">
        <v>1159.242</v>
      </c>
      <c r="G47" s="13">
        <v>543.85</v>
      </c>
      <c r="H47" s="13">
        <v>1885.61</v>
      </c>
      <c r="I47" s="13">
        <f t="shared" si="4"/>
        <v>5733.0910000000003</v>
      </c>
      <c r="J47" s="40">
        <v>7593.86</v>
      </c>
      <c r="K47" s="40">
        <v>7593.86</v>
      </c>
      <c r="L47" s="40">
        <v>1820</v>
      </c>
      <c r="M47" s="40">
        <v>1892.8</v>
      </c>
      <c r="N47" s="41">
        <f t="shared" si="11"/>
        <v>12381401.871540001</v>
      </c>
      <c r="O47" s="41">
        <f t="shared" si="12"/>
        <v>6693301.0141199995</v>
      </c>
      <c r="P47" s="41">
        <f t="shared" si="12"/>
        <v>3100521.4809999997</v>
      </c>
      <c r="Q47" s="41">
        <f t="shared" si="13"/>
        <v>10749975.746599998</v>
      </c>
      <c r="R47" s="41">
        <f t="shared" si="5"/>
        <v>32925200.113259997</v>
      </c>
      <c r="S47" s="14"/>
      <c r="T47" s="14"/>
      <c r="U47" s="14"/>
      <c r="V47" s="92"/>
      <c r="W47" s="92"/>
    </row>
    <row r="48" spans="1:23" s="1" customFormat="1" ht="54.75" customHeight="1">
      <c r="A48" s="11" t="s">
        <v>62</v>
      </c>
      <c r="B48" s="12" t="s">
        <v>63</v>
      </c>
      <c r="C48" s="12" t="s">
        <v>55</v>
      </c>
      <c r="D48" s="12" t="s">
        <v>58</v>
      </c>
      <c r="E48" s="13">
        <v>430.572</v>
      </c>
      <c r="F48" s="13">
        <v>287.048</v>
      </c>
      <c r="G48" s="13">
        <v>141.16399999999999</v>
      </c>
      <c r="H48" s="13">
        <v>425.39499999999998</v>
      </c>
      <c r="I48" s="13">
        <f t="shared" si="4"/>
        <v>1284.1790000000001</v>
      </c>
      <c r="J48" s="40">
        <v>3401.99</v>
      </c>
      <c r="K48" s="40">
        <v>3725.5939268292682</v>
      </c>
      <c r="L48" s="40">
        <v>1656</v>
      </c>
      <c r="M48" s="40">
        <v>1722.24</v>
      </c>
      <c r="N48" s="41">
        <f t="shared" si="11"/>
        <v>751774.40627999988</v>
      </c>
      <c r="O48" s="41">
        <f t="shared" si="12"/>
        <v>501182.93751999992</v>
      </c>
      <c r="P48" s="41">
        <f t="shared" si="12"/>
        <v>282801.45372692676</v>
      </c>
      <c r="Q48" s="41">
        <f t="shared" si="13"/>
        <v>852216.74370353646</v>
      </c>
      <c r="R48" s="41">
        <f t="shared" si="5"/>
        <v>2387975.5412304634</v>
      </c>
      <c r="S48" s="14"/>
      <c r="T48" s="14"/>
      <c r="U48" s="14"/>
      <c r="V48" s="92"/>
      <c r="W48" s="92"/>
    </row>
    <row r="49" spans="1:23" s="1" customFormat="1" ht="54.75" customHeight="1">
      <c r="A49" s="11" t="s">
        <v>62</v>
      </c>
      <c r="B49" s="12" t="s">
        <v>63</v>
      </c>
      <c r="C49" s="12" t="s">
        <v>55</v>
      </c>
      <c r="D49" s="12" t="s">
        <v>64</v>
      </c>
      <c r="E49" s="13">
        <v>107.41800000000001</v>
      </c>
      <c r="F49" s="13">
        <v>71.611999999999995</v>
      </c>
      <c r="G49" s="13">
        <v>35.805999999999997</v>
      </c>
      <c r="H49" s="13">
        <v>107.41800000000001</v>
      </c>
      <c r="I49" s="13">
        <f t="shared" si="4"/>
        <v>322.25400000000002</v>
      </c>
      <c r="J49" s="40">
        <v>3401.99</v>
      </c>
      <c r="K49" s="40">
        <v>3725.5939268292682</v>
      </c>
      <c r="L49" s="40">
        <v>1656</v>
      </c>
      <c r="M49" s="40">
        <v>1722.24</v>
      </c>
      <c r="N49" s="41">
        <f t="shared" si="11"/>
        <v>187550.75381999998</v>
      </c>
      <c r="O49" s="41">
        <f t="shared" si="12"/>
        <v>125033.83587999997</v>
      </c>
      <c r="P49" s="41">
        <f t="shared" si="12"/>
        <v>71732.090704048765</v>
      </c>
      <c r="Q49" s="41">
        <f t="shared" si="13"/>
        <v>215196.27211214634</v>
      </c>
      <c r="R49" s="41">
        <f t="shared" si="5"/>
        <v>599512.95251619502</v>
      </c>
      <c r="S49" s="14"/>
      <c r="T49" s="14"/>
      <c r="U49" s="14"/>
      <c r="V49" s="92"/>
      <c r="W49" s="92"/>
    </row>
    <row r="50" spans="1:23" s="1" customFormat="1" ht="54.75" customHeight="1">
      <c r="A50" s="11" t="s">
        <v>62</v>
      </c>
      <c r="B50" s="12" t="s">
        <v>63</v>
      </c>
      <c r="C50" s="12" t="s">
        <v>55</v>
      </c>
      <c r="D50" s="12" t="s">
        <v>65</v>
      </c>
      <c r="E50" s="13">
        <v>526.56200000000001</v>
      </c>
      <c r="F50" s="13">
        <v>344.37400000000002</v>
      </c>
      <c r="G50" s="13">
        <v>171.08699999999999</v>
      </c>
      <c r="H50" s="13">
        <v>519.66399999999999</v>
      </c>
      <c r="I50" s="13">
        <f t="shared" si="4"/>
        <v>1561.6870000000001</v>
      </c>
      <c r="J50" s="40">
        <v>5078.53</v>
      </c>
      <c r="K50" s="40">
        <v>5281.9385585678274</v>
      </c>
      <c r="L50" s="40">
        <v>1820</v>
      </c>
      <c r="M50" s="40">
        <v>1892.8</v>
      </c>
      <c r="N50" s="41">
        <f t="shared" si="11"/>
        <v>1715818.0738599999</v>
      </c>
      <c r="O50" s="41">
        <f t="shared" si="12"/>
        <v>1122153.0102200001</v>
      </c>
      <c r="P50" s="41">
        <f t="shared" si="12"/>
        <v>579837.54856969381</v>
      </c>
      <c r="Q50" s="41">
        <f t="shared" si="13"/>
        <v>1761213.2998995914</v>
      </c>
      <c r="R50" s="41">
        <f t="shared" si="5"/>
        <v>5179021.9325492848</v>
      </c>
      <c r="S50" s="14"/>
      <c r="T50" s="14"/>
      <c r="U50" s="14"/>
      <c r="V50" s="92"/>
      <c r="W50" s="92"/>
    </row>
    <row r="51" spans="1:23" s="1" customFormat="1" ht="54.75" customHeight="1">
      <c r="A51" s="11" t="s">
        <v>66</v>
      </c>
      <c r="B51" s="12" t="s">
        <v>67</v>
      </c>
      <c r="C51" s="12" t="s">
        <v>55</v>
      </c>
      <c r="D51" s="12" t="s">
        <v>68</v>
      </c>
      <c r="E51" s="13">
        <v>3124.7599999999998</v>
      </c>
      <c r="F51" s="13">
        <v>1446.1100000000001</v>
      </c>
      <c r="G51" s="13">
        <f>559.53*0+565.26</f>
        <v>565.26</v>
      </c>
      <c r="H51" s="13">
        <f>3214.71*0+2972.81</f>
        <v>2972.81</v>
      </c>
      <c r="I51" s="13">
        <f t="shared" si="4"/>
        <v>8108.9400000000005</v>
      </c>
      <c r="J51" s="40">
        <v>6299.28</v>
      </c>
      <c r="K51" s="40">
        <v>6299.28</v>
      </c>
      <c r="L51" s="40">
        <v>1220</v>
      </c>
      <c r="M51" s="40">
        <v>1268.8</v>
      </c>
      <c r="N51" s="41">
        <f t="shared" si="11"/>
        <v>15871530.972799998</v>
      </c>
      <c r="O51" s="41">
        <f t="shared" si="12"/>
        <v>7345197.6008000001</v>
      </c>
      <c r="P51" s="41">
        <f t="shared" si="12"/>
        <v>2843529.1247999999</v>
      </c>
      <c r="Q51" s="41">
        <f t="shared" si="13"/>
        <v>14954661.248799998</v>
      </c>
      <c r="R51" s="41">
        <f t="shared" si="5"/>
        <v>41014918.9472</v>
      </c>
      <c r="S51" s="14"/>
      <c r="T51" s="14"/>
      <c r="U51" s="14"/>
      <c r="V51" s="92"/>
      <c r="W51" s="92"/>
    </row>
    <row r="52" spans="1:23" s="1" customFormat="1" ht="54.75" customHeight="1">
      <c r="A52" s="11" t="s">
        <v>69</v>
      </c>
      <c r="B52" s="12" t="s">
        <v>70</v>
      </c>
      <c r="C52" s="12" t="s">
        <v>55</v>
      </c>
      <c r="D52" s="12" t="s">
        <v>58</v>
      </c>
      <c r="E52" s="13">
        <v>48.510000000000005</v>
      </c>
      <c r="F52" s="13">
        <v>23.18</v>
      </c>
      <c r="G52" s="13">
        <f>12.94*0+20.27*0+16.17</f>
        <v>16.170000000000002</v>
      </c>
      <c r="H52" s="13">
        <f>48.51*0+16.17*3</f>
        <v>48.510000000000005</v>
      </c>
      <c r="I52" s="13">
        <f t="shared" si="4"/>
        <v>136.37</v>
      </c>
      <c r="J52" s="40">
        <v>3981.08</v>
      </c>
      <c r="K52" s="40">
        <v>4382.2741085271327</v>
      </c>
      <c r="L52" s="40">
        <v>1380</v>
      </c>
      <c r="M52" s="40">
        <v>1435.2</v>
      </c>
      <c r="N52" s="41">
        <f t="shared" si="11"/>
        <v>126178.39080000001</v>
      </c>
      <c r="O52" s="41">
        <f t="shared" si="12"/>
        <v>60293.034399999997</v>
      </c>
      <c r="P52" s="41">
        <f t="shared" si="12"/>
        <v>47654.188334883744</v>
      </c>
      <c r="Q52" s="41">
        <f t="shared" si="13"/>
        <v>142962.56500465123</v>
      </c>
      <c r="R52" s="41">
        <f t="shared" si="5"/>
        <v>377088.17853953497</v>
      </c>
      <c r="S52" s="14"/>
      <c r="T52" s="14"/>
      <c r="U52" s="14"/>
      <c r="V52" s="92"/>
      <c r="W52" s="92"/>
    </row>
    <row r="53" spans="1:23" s="1" customFormat="1" ht="14.25" customHeight="1">
      <c r="A53" s="11"/>
      <c r="B53" s="12"/>
      <c r="C53" s="12"/>
      <c r="D53" s="12"/>
      <c r="E53" s="13"/>
      <c r="F53" s="13"/>
      <c r="G53" s="18"/>
      <c r="H53" s="18"/>
      <c r="I53" s="13"/>
      <c r="J53" s="40"/>
      <c r="K53" s="40"/>
      <c r="L53" s="40"/>
      <c r="M53" s="40"/>
      <c r="N53" s="41"/>
      <c r="O53" s="41"/>
      <c r="P53" s="41"/>
      <c r="Q53" s="41"/>
      <c r="R53" s="41"/>
      <c r="S53" s="14"/>
      <c r="T53" s="14"/>
      <c r="U53" s="14"/>
      <c r="V53" s="92"/>
      <c r="W53" s="92"/>
    </row>
    <row r="54" spans="1:23" s="1" customFormat="1" ht="54.75" customHeight="1">
      <c r="A54" s="11" t="s">
        <v>72</v>
      </c>
      <c r="B54" s="12" t="s">
        <v>73</v>
      </c>
      <c r="C54" s="12" t="s">
        <v>71</v>
      </c>
      <c r="D54" s="12" t="s">
        <v>4</v>
      </c>
      <c r="E54" s="13">
        <v>778208.88699999999</v>
      </c>
      <c r="F54" s="13">
        <v>327814.17300000001</v>
      </c>
      <c r="G54" s="13">
        <f>147731.447*0+138631.118</f>
        <v>138631.11799999999</v>
      </c>
      <c r="H54" s="13">
        <f>596998.275*0+536182.109</f>
        <v>536182.10900000005</v>
      </c>
      <c r="I54" s="13">
        <f t="shared" si="4"/>
        <v>1780836.287</v>
      </c>
      <c r="J54" s="40">
        <v>1692.38</v>
      </c>
      <c r="K54" s="40">
        <v>2515.8200000000002</v>
      </c>
      <c r="L54" s="40">
        <v>1575</v>
      </c>
      <c r="M54" s="40">
        <v>1638</v>
      </c>
      <c r="N54" s="41">
        <f>(J54-L54)*E54</f>
        <v>91346159.156060085</v>
      </c>
      <c r="O54" s="41">
        <f>(J54-L54)*F54</f>
        <v>38478827.626740038</v>
      </c>
      <c r="P54" s="41">
        <f>(K54-M54)*G54</f>
        <v>121693168.00276001</v>
      </c>
      <c r="Q54" s="41">
        <f>(K54-M54)*H54</f>
        <v>470671378.92238015</v>
      </c>
      <c r="R54" s="41">
        <f t="shared" si="5"/>
        <v>722189533.70794034</v>
      </c>
      <c r="S54" s="14"/>
      <c r="T54" s="14"/>
      <c r="U54" s="14"/>
      <c r="V54" s="92"/>
      <c r="W54" s="92"/>
    </row>
    <row r="55" spans="1:23" s="1" customFormat="1" ht="14.25" customHeight="1">
      <c r="A55" s="11"/>
      <c r="B55" s="12"/>
      <c r="C55" s="12"/>
      <c r="D55" s="12"/>
      <c r="E55" s="13"/>
      <c r="F55" s="13"/>
      <c r="G55" s="18"/>
      <c r="H55" s="18"/>
      <c r="I55" s="13"/>
      <c r="J55" s="40"/>
      <c r="K55" s="40"/>
      <c r="L55" s="40"/>
      <c r="M55" s="40"/>
      <c r="N55" s="41"/>
      <c r="O55" s="41"/>
      <c r="P55" s="41"/>
      <c r="Q55" s="41"/>
      <c r="R55" s="41"/>
      <c r="S55" s="14"/>
      <c r="T55" s="14"/>
      <c r="U55" s="14"/>
      <c r="V55" s="92"/>
      <c r="W55" s="92"/>
    </row>
    <row r="56" spans="1:23" s="1" customFormat="1" ht="52.5" customHeight="1">
      <c r="A56" s="11" t="s">
        <v>75</v>
      </c>
      <c r="B56" s="12" t="s">
        <v>76</v>
      </c>
      <c r="C56" s="12" t="s">
        <v>74</v>
      </c>
      <c r="D56" s="12" t="s">
        <v>4</v>
      </c>
      <c r="E56" s="13">
        <v>3176.096</v>
      </c>
      <c r="F56" s="13">
        <v>1187.5540000000001</v>
      </c>
      <c r="G56" s="13">
        <v>315.62299999999999</v>
      </c>
      <c r="H56" s="13">
        <v>2057.2460000000001</v>
      </c>
      <c r="I56" s="13">
        <f t="shared" si="4"/>
        <v>6736.5189999999993</v>
      </c>
      <c r="J56" s="40">
        <v>2099.64</v>
      </c>
      <c r="K56" s="40">
        <v>2175.1641371111909</v>
      </c>
      <c r="L56" s="40">
        <v>1800</v>
      </c>
      <c r="M56" s="40">
        <v>1872</v>
      </c>
      <c r="N56" s="41">
        <f>(J56-L56)*E56</f>
        <v>951685.40543999965</v>
      </c>
      <c r="O56" s="41">
        <f t="shared" ref="O56:P59" si="14">(J56-L56)*F56</f>
        <v>355838.68055999989</v>
      </c>
      <c r="P56" s="41">
        <f t="shared" si="14"/>
        <v>95685.574447445411</v>
      </c>
      <c r="Q56" s="41">
        <f>(K56-M56)*H56</f>
        <v>623683.20841544913</v>
      </c>
      <c r="R56" s="41">
        <f t="shared" si="5"/>
        <v>2026892.8688628941</v>
      </c>
      <c r="S56" s="14"/>
      <c r="T56" s="14"/>
      <c r="U56" s="14"/>
      <c r="V56" s="92"/>
      <c r="W56" s="92"/>
    </row>
    <row r="57" spans="1:23" s="1" customFormat="1" ht="52.5" customHeight="1">
      <c r="A57" s="11" t="s">
        <v>77</v>
      </c>
      <c r="B57" s="12" t="s">
        <v>78</v>
      </c>
      <c r="C57" s="12" t="s">
        <v>74</v>
      </c>
      <c r="D57" s="12" t="s">
        <v>79</v>
      </c>
      <c r="E57" s="13">
        <v>79886.98</v>
      </c>
      <c r="F57" s="13">
        <v>13337.52</v>
      </c>
      <c r="G57" s="13">
        <v>13337.52</v>
      </c>
      <c r="H57" s="13">
        <v>79886.98</v>
      </c>
      <c r="I57" s="13">
        <f t="shared" si="4"/>
        <v>186449</v>
      </c>
      <c r="J57" s="40">
        <v>2109.4299999999998</v>
      </c>
      <c r="K57" s="40">
        <v>2332.0360463764978</v>
      </c>
      <c r="L57" s="40">
        <v>1893.9659018456703</v>
      </c>
      <c r="M57" s="40">
        <v>1969.7288000000001</v>
      </c>
      <c r="N57" s="41">
        <f>(J57-L57)*E57</f>
        <v>17212776.099972963</v>
      </c>
      <c r="O57" s="41">
        <f t="shared" si="14"/>
        <v>2873756.7184153339</v>
      </c>
      <c r="P57" s="41">
        <f t="shared" si="14"/>
        <v>4832280.1446914654</v>
      </c>
      <c r="Q57" s="41">
        <f>(K57-M57)*H57</f>
        <v>28943631.745134342</v>
      </c>
      <c r="R57" s="41">
        <f t="shared" si="5"/>
        <v>53862444.708214104</v>
      </c>
      <c r="S57" s="14"/>
      <c r="T57" s="14"/>
      <c r="U57" s="14"/>
      <c r="V57" s="92"/>
      <c r="W57" s="92"/>
    </row>
    <row r="58" spans="1:23" s="1" customFormat="1" ht="52.5" customHeight="1">
      <c r="A58" s="11" t="s">
        <v>77</v>
      </c>
      <c r="B58" s="12" t="s">
        <v>78</v>
      </c>
      <c r="C58" s="12" t="s">
        <v>74</v>
      </c>
      <c r="D58" s="12" t="s">
        <v>80</v>
      </c>
      <c r="E58" s="13">
        <v>24724.650999999998</v>
      </c>
      <c r="F58" s="13">
        <v>9268.2350000000006</v>
      </c>
      <c r="G58" s="13">
        <v>9268.2350000000006</v>
      </c>
      <c r="H58" s="13">
        <v>24724.650999999998</v>
      </c>
      <c r="I58" s="13">
        <f t="shared" si="4"/>
        <v>67985.771999999997</v>
      </c>
      <c r="J58" s="40">
        <v>1893.97</v>
      </c>
      <c r="K58" s="40">
        <v>2568.601903891245</v>
      </c>
      <c r="L58" s="40">
        <v>1893.97</v>
      </c>
      <c r="M58" s="40">
        <v>1969.7288000000001</v>
      </c>
      <c r="N58" s="41">
        <f>(J58-L58)*E58</f>
        <v>0</v>
      </c>
      <c r="O58" s="41">
        <f t="shared" si="14"/>
        <v>0</v>
      </c>
      <c r="P58" s="41">
        <f t="shared" si="14"/>
        <v>5550496.6620434728</v>
      </c>
      <c r="Q58" s="41">
        <f>(K58-M58)*H58</f>
        <v>14806928.486997772</v>
      </c>
      <c r="R58" s="41">
        <f t="shared" si="5"/>
        <v>20357425.149041243</v>
      </c>
      <c r="S58" s="14"/>
      <c r="T58" s="14"/>
      <c r="U58" s="14"/>
      <c r="V58" s="92"/>
      <c r="W58" s="92"/>
    </row>
    <row r="59" spans="1:23" s="1" customFormat="1" ht="52.5" customHeight="1">
      <c r="A59" s="11" t="s">
        <v>346</v>
      </c>
      <c r="B59" s="12" t="s">
        <v>347</v>
      </c>
      <c r="C59" s="12" t="s">
        <v>74</v>
      </c>
      <c r="D59" s="12"/>
      <c r="E59" s="13">
        <v>199.8</v>
      </c>
      <c r="F59" s="13">
        <v>133.19999999999999</v>
      </c>
      <c r="G59" s="13">
        <v>44.4</v>
      </c>
      <c r="H59" s="13">
        <v>177.6</v>
      </c>
      <c r="I59" s="13">
        <f t="shared" ref="I59" si="15">E59+F59+G59+H59</f>
        <v>555</v>
      </c>
      <c r="J59" s="40">
        <v>1930.17</v>
      </c>
      <c r="K59" s="40">
        <v>2118.3615749999999</v>
      </c>
      <c r="L59" s="40">
        <v>1930.17</v>
      </c>
      <c r="M59" s="40">
        <v>2007.3768000000002</v>
      </c>
      <c r="N59" s="41">
        <f>(J59-L59)*E59</f>
        <v>0</v>
      </c>
      <c r="O59" s="41">
        <f t="shared" si="14"/>
        <v>0</v>
      </c>
      <c r="P59" s="41">
        <f t="shared" si="14"/>
        <v>4927.7240099999854</v>
      </c>
      <c r="Q59" s="41">
        <f>(K59-M59)*H59</f>
        <v>19710.896039999941</v>
      </c>
      <c r="R59" s="41">
        <f t="shared" ref="R59" si="16">SUM(N59:Q59)</f>
        <v>24638.620049999925</v>
      </c>
      <c r="S59" s="14"/>
      <c r="T59" s="14"/>
      <c r="U59" s="14"/>
      <c r="V59" s="92"/>
      <c r="W59" s="92"/>
    </row>
    <row r="60" spans="1:23" s="1" customFormat="1" ht="14.25" customHeight="1">
      <c r="A60" s="11"/>
      <c r="B60" s="12"/>
      <c r="C60" s="12"/>
      <c r="D60" s="12"/>
      <c r="E60" s="13"/>
      <c r="F60" s="13"/>
      <c r="G60" s="18"/>
      <c r="H60" s="18"/>
      <c r="I60" s="13"/>
      <c r="J60" s="40"/>
      <c r="K60" s="40"/>
      <c r="L60" s="40"/>
      <c r="M60" s="40"/>
      <c r="N60" s="41"/>
      <c r="O60" s="41"/>
      <c r="P60" s="41"/>
      <c r="Q60" s="41"/>
      <c r="R60" s="41"/>
      <c r="S60" s="14"/>
      <c r="T60" s="14"/>
      <c r="U60" s="14"/>
      <c r="V60" s="92"/>
      <c r="W60" s="92"/>
    </row>
    <row r="61" spans="1:23" s="1" customFormat="1" ht="56.25" customHeight="1">
      <c r="A61" s="11" t="s">
        <v>82</v>
      </c>
      <c r="B61" s="12" t="s">
        <v>83</v>
      </c>
      <c r="C61" s="12" t="s">
        <v>81</v>
      </c>
      <c r="D61" s="12" t="s">
        <v>4</v>
      </c>
      <c r="E61" s="13">
        <v>42705.760999999999</v>
      </c>
      <c r="F61" s="13">
        <v>27302.141</v>
      </c>
      <c r="G61" s="13">
        <f>17500*0+19638.721</f>
        <v>19638.721000000001</v>
      </c>
      <c r="H61" s="13">
        <f>40833.34*0+41561.806</f>
        <v>41561.805999999997</v>
      </c>
      <c r="I61" s="13">
        <f t="shared" si="4"/>
        <v>131208.429</v>
      </c>
      <c r="J61" s="40">
        <v>1967.19</v>
      </c>
      <c r="K61" s="40">
        <v>2139.9837162162166</v>
      </c>
      <c r="L61" s="40">
        <v>1520</v>
      </c>
      <c r="M61" s="40">
        <v>1580.8</v>
      </c>
      <c r="N61" s="41">
        <f>(J61-L61)*E61</f>
        <v>19097589.26159</v>
      </c>
      <c r="O61" s="41">
        <f>(J61-L61)*F61</f>
        <v>12209244.433790002</v>
      </c>
      <c r="P61" s="41">
        <f>(K61-M61)*G61</f>
        <v>10981652.990513455</v>
      </c>
      <c r="Q61" s="41">
        <f>(K61-M61)*H61</f>
        <v>23240685.131737448</v>
      </c>
      <c r="R61" s="41">
        <f t="shared" si="5"/>
        <v>65529171.817630909</v>
      </c>
      <c r="S61" s="14"/>
      <c r="T61" s="14"/>
      <c r="U61" s="14"/>
      <c r="V61" s="92"/>
      <c r="W61" s="92"/>
    </row>
    <row r="62" spans="1:23" s="1" customFormat="1" ht="14.25" customHeight="1">
      <c r="A62" s="11"/>
      <c r="B62" s="12"/>
      <c r="C62" s="12"/>
      <c r="D62" s="12"/>
      <c r="E62" s="13"/>
      <c r="F62" s="13"/>
      <c r="G62" s="18"/>
      <c r="H62" s="18"/>
      <c r="I62" s="13"/>
      <c r="J62" s="40"/>
      <c r="K62" s="40"/>
      <c r="L62" s="40"/>
      <c r="M62" s="40"/>
      <c r="N62" s="41"/>
      <c r="O62" s="41"/>
      <c r="P62" s="41"/>
      <c r="Q62" s="41"/>
      <c r="R62" s="41"/>
      <c r="S62" s="14"/>
      <c r="T62" s="14"/>
      <c r="U62" s="14"/>
      <c r="V62" s="92"/>
      <c r="W62" s="92"/>
    </row>
    <row r="63" spans="1:23" s="1" customFormat="1" ht="56.25" customHeight="1">
      <c r="A63" s="11" t="s">
        <v>85</v>
      </c>
      <c r="B63" s="12" t="s">
        <v>86</v>
      </c>
      <c r="C63" s="12" t="s">
        <v>84</v>
      </c>
      <c r="D63" s="12" t="s">
        <v>4</v>
      </c>
      <c r="E63" s="13">
        <v>119.376</v>
      </c>
      <c r="F63" s="13">
        <v>79.581000000000003</v>
      </c>
      <c r="G63" s="13">
        <f>38.21*0+39.79</f>
        <v>39.79</v>
      </c>
      <c r="H63" s="13">
        <f>114.63*0+119.376</f>
        <v>119.376</v>
      </c>
      <c r="I63" s="13">
        <f t="shared" si="4"/>
        <v>358.12299999999999</v>
      </c>
      <c r="J63" s="40">
        <v>5878.59</v>
      </c>
      <c r="K63" s="40">
        <v>6291.261846933864</v>
      </c>
      <c r="L63" s="40">
        <v>1224</v>
      </c>
      <c r="M63" s="40">
        <v>1272.96</v>
      </c>
      <c r="N63" s="41">
        <f>(J63-L63)*E63</f>
        <v>555646.33584000007</v>
      </c>
      <c r="O63" s="41">
        <f t="shared" ref="O63:P66" si="17">(J63-L63)*F63</f>
        <v>370416.92679</v>
      </c>
      <c r="P63" s="41">
        <f t="shared" si="17"/>
        <v>199678.23048949844</v>
      </c>
      <c r="Q63" s="41">
        <f>(K63-M63)*H63</f>
        <v>599064.80127957696</v>
      </c>
      <c r="R63" s="41">
        <f t="shared" si="5"/>
        <v>1724806.2943990754</v>
      </c>
      <c r="S63" s="14"/>
      <c r="T63" s="14"/>
      <c r="U63" s="14"/>
      <c r="V63" s="92"/>
      <c r="W63" s="92"/>
    </row>
    <row r="64" spans="1:23" s="1" customFormat="1" ht="56.25" customHeight="1">
      <c r="A64" s="11" t="s">
        <v>87</v>
      </c>
      <c r="B64" s="12" t="s">
        <v>88</v>
      </c>
      <c r="C64" s="12" t="s">
        <v>84</v>
      </c>
      <c r="D64" s="12" t="s">
        <v>89</v>
      </c>
      <c r="E64" s="13">
        <v>155.04300000000001</v>
      </c>
      <c r="F64" s="13">
        <v>103.36199999999999</v>
      </c>
      <c r="G64" s="13">
        <f>49.8*0+51.681</f>
        <v>51.680999999999997</v>
      </c>
      <c r="H64" s="13">
        <f>149.3*0+155.043</f>
        <v>155.04300000000001</v>
      </c>
      <c r="I64" s="13">
        <f t="shared" si="4"/>
        <v>465.12899999999996</v>
      </c>
      <c r="J64" s="40">
        <v>7430.01</v>
      </c>
      <c r="K64" s="40">
        <v>8107.043621495327</v>
      </c>
      <c r="L64" s="40">
        <v>1020</v>
      </c>
      <c r="M64" s="40">
        <v>1060.8</v>
      </c>
      <c r="N64" s="41">
        <f>(J64-L64)*E64</f>
        <v>993827.18043000007</v>
      </c>
      <c r="O64" s="41">
        <f t="shared" si="17"/>
        <v>662551.45362000004</v>
      </c>
      <c r="P64" s="41">
        <f t="shared" si="17"/>
        <v>364156.91660249996</v>
      </c>
      <c r="Q64" s="41">
        <f>(K64-M64)*H64</f>
        <v>1092470.7498075</v>
      </c>
      <c r="R64" s="41">
        <f t="shared" si="5"/>
        <v>3113006.3004600001</v>
      </c>
      <c r="S64" s="14"/>
      <c r="T64" s="14"/>
      <c r="U64" s="14"/>
      <c r="V64" s="92"/>
      <c r="W64" s="92"/>
    </row>
    <row r="65" spans="1:23" s="1" customFormat="1" ht="56.25" customHeight="1">
      <c r="A65" s="11" t="s">
        <v>87</v>
      </c>
      <c r="B65" s="12" t="s">
        <v>88</v>
      </c>
      <c r="C65" s="12" t="s">
        <v>84</v>
      </c>
      <c r="D65" s="12" t="s">
        <v>90</v>
      </c>
      <c r="E65" s="13">
        <v>169.14100000000002</v>
      </c>
      <c r="F65" s="13">
        <v>113.572</v>
      </c>
      <c r="G65" s="13">
        <f>56.4*0+60.977</f>
        <v>60.976999999999997</v>
      </c>
      <c r="H65" s="13">
        <f>169.4*0+182.931</f>
        <v>182.93100000000001</v>
      </c>
      <c r="I65" s="13">
        <f t="shared" si="4"/>
        <v>526.62099999999998</v>
      </c>
      <c r="J65" s="40">
        <v>6820.58</v>
      </c>
      <c r="K65" s="40">
        <v>6820.58</v>
      </c>
      <c r="L65" s="40">
        <v>1020</v>
      </c>
      <c r="M65" s="40">
        <v>1060.8</v>
      </c>
      <c r="N65" s="41">
        <f>(J65-L65)*E65</f>
        <v>981115.90178000007</v>
      </c>
      <c r="O65" s="41">
        <f t="shared" si="17"/>
        <v>658783.47175999999</v>
      </c>
      <c r="P65" s="41">
        <f t="shared" si="17"/>
        <v>351214.10505999997</v>
      </c>
      <c r="Q65" s="41">
        <f>(K65-M65)*H65</f>
        <v>1053642.3151799999</v>
      </c>
      <c r="R65" s="41">
        <f t="shared" si="5"/>
        <v>3044755.7937799999</v>
      </c>
      <c r="S65" s="14"/>
      <c r="T65" s="14"/>
      <c r="U65" s="14"/>
      <c r="V65" s="92"/>
      <c r="W65" s="92"/>
    </row>
    <row r="66" spans="1:23" s="1" customFormat="1" ht="56.25" customHeight="1">
      <c r="A66" s="11" t="s">
        <v>72</v>
      </c>
      <c r="B66" s="12" t="s">
        <v>73</v>
      </c>
      <c r="C66" s="12" t="s">
        <v>84</v>
      </c>
      <c r="D66" s="12" t="s">
        <v>4</v>
      </c>
      <c r="E66" s="13">
        <v>488446.61800000002</v>
      </c>
      <c r="F66" s="13">
        <v>248280.21100000001</v>
      </c>
      <c r="G66" s="13">
        <f>84500*0+88403.271</f>
        <v>88403.270999999993</v>
      </c>
      <c r="H66" s="13">
        <f>372560*0+363769.122</f>
        <v>363769.12199999997</v>
      </c>
      <c r="I66" s="13">
        <f t="shared" si="4"/>
        <v>1188899.2220000001</v>
      </c>
      <c r="J66" s="40">
        <v>1266.3399999999999</v>
      </c>
      <c r="K66" s="40">
        <v>1673.75</v>
      </c>
      <c r="L66" s="40">
        <v>1180</v>
      </c>
      <c r="M66" s="40">
        <v>1227.2</v>
      </c>
      <c r="N66" s="41">
        <f>(J66-L66)*E66</f>
        <v>42172480.998119958</v>
      </c>
      <c r="O66" s="41">
        <f t="shared" si="17"/>
        <v>21436513.41773998</v>
      </c>
      <c r="P66" s="41">
        <f t="shared" si="17"/>
        <v>39476480.665049993</v>
      </c>
      <c r="Q66" s="41">
        <f>(K66-M66)*H66</f>
        <v>162441101.42909998</v>
      </c>
      <c r="R66" s="41">
        <f t="shared" si="5"/>
        <v>265526576.51000991</v>
      </c>
      <c r="S66" s="14"/>
      <c r="T66" s="14"/>
      <c r="U66" s="14"/>
      <c r="V66" s="92"/>
      <c r="W66" s="92"/>
    </row>
    <row r="67" spans="1:23" s="1" customFormat="1" ht="14.25" customHeight="1">
      <c r="A67" s="11"/>
      <c r="B67" s="12"/>
      <c r="C67" s="12"/>
      <c r="D67" s="12"/>
      <c r="E67" s="13"/>
      <c r="F67" s="13"/>
      <c r="G67" s="18"/>
      <c r="H67" s="18"/>
      <c r="I67" s="13"/>
      <c r="J67" s="40"/>
      <c r="K67" s="40"/>
      <c r="L67" s="40"/>
      <c r="M67" s="40"/>
      <c r="N67" s="41"/>
      <c r="O67" s="41"/>
      <c r="P67" s="41"/>
      <c r="Q67" s="41"/>
      <c r="R67" s="41"/>
      <c r="S67" s="14"/>
      <c r="T67" s="14"/>
      <c r="U67" s="14"/>
      <c r="V67" s="92"/>
      <c r="W67" s="92"/>
    </row>
    <row r="68" spans="1:23" s="1" customFormat="1" ht="96" customHeight="1">
      <c r="A68" s="11" t="s">
        <v>91</v>
      </c>
      <c r="B68" s="12" t="s">
        <v>404</v>
      </c>
      <c r="C68" s="12" t="s">
        <v>325</v>
      </c>
      <c r="D68" s="12" t="s">
        <v>92</v>
      </c>
      <c r="E68" s="13">
        <v>83.256</v>
      </c>
      <c r="F68" s="13">
        <v>38.647000000000006</v>
      </c>
      <c r="G68" s="13">
        <f>21.37*0+36.796</f>
        <v>36.795999999999999</v>
      </c>
      <c r="H68" s="13">
        <f>131.27*0+103.674</f>
        <v>103.67400000000001</v>
      </c>
      <c r="I68" s="13">
        <f t="shared" si="4"/>
        <v>262.37300000000005</v>
      </c>
      <c r="J68" s="40">
        <v>5502.38</v>
      </c>
      <c r="K68" s="40">
        <v>5502.38</v>
      </c>
      <c r="L68" s="40">
        <v>1545</v>
      </c>
      <c r="M68" s="40">
        <v>1606.8</v>
      </c>
      <c r="N68" s="41">
        <f t="shared" ref="N68:N76" si="18">(J68-L68)*E68</f>
        <v>329475.62927999999</v>
      </c>
      <c r="O68" s="41">
        <f t="shared" ref="O68:O76" si="19">(J68-L68)*F68</f>
        <v>152940.86486000003</v>
      </c>
      <c r="P68" s="41">
        <f t="shared" ref="P68:P76" si="20">(K68-M68)*G68</f>
        <v>143341.76168</v>
      </c>
      <c r="Q68" s="41">
        <f t="shared" ref="Q68:Q76" si="21">(K68-M68)*H68</f>
        <v>403870.36092000001</v>
      </c>
      <c r="R68" s="41">
        <f t="shared" si="5"/>
        <v>1029628.6167400001</v>
      </c>
      <c r="S68" s="14"/>
      <c r="T68" s="14"/>
      <c r="U68" s="14"/>
      <c r="V68" s="92"/>
      <c r="W68" s="92"/>
    </row>
    <row r="69" spans="1:23" s="1" customFormat="1" ht="60" customHeight="1">
      <c r="A69" s="11" t="s">
        <v>326</v>
      </c>
      <c r="B69" s="12" t="s">
        <v>327</v>
      </c>
      <c r="C69" s="12" t="s">
        <v>325</v>
      </c>
      <c r="D69" s="12" t="s">
        <v>328</v>
      </c>
      <c r="E69" s="13">
        <v>5446.6059999999998</v>
      </c>
      <c r="F69" s="13">
        <v>2159.6170000000002</v>
      </c>
      <c r="G69" s="13">
        <f>783.318*0+708.081</f>
        <v>708.08100000000002</v>
      </c>
      <c r="H69" s="13">
        <f>4442.093*0+3973.585</f>
        <v>3973.585</v>
      </c>
      <c r="I69" s="13">
        <f t="shared" si="4"/>
        <v>12287.888999999999</v>
      </c>
      <c r="J69" s="40">
        <v>4068.21</v>
      </c>
      <c r="K69" s="40">
        <v>4068.21</v>
      </c>
      <c r="L69" s="40">
        <v>1595</v>
      </c>
      <c r="M69" s="40">
        <v>1658.8</v>
      </c>
      <c r="N69" s="41">
        <f t="shared" si="18"/>
        <v>13470600.42526</v>
      </c>
      <c r="O69" s="41">
        <f t="shared" si="19"/>
        <v>5341186.3605700005</v>
      </c>
      <c r="P69" s="41">
        <f t="shared" si="20"/>
        <v>1706057.44221</v>
      </c>
      <c r="Q69" s="41">
        <f t="shared" si="21"/>
        <v>9573995.4348499998</v>
      </c>
      <c r="R69" s="41">
        <f t="shared" si="5"/>
        <v>30091839.662889998</v>
      </c>
      <c r="S69" s="14"/>
      <c r="T69" s="14"/>
      <c r="U69" s="14"/>
      <c r="V69" s="92"/>
      <c r="W69" s="92"/>
    </row>
    <row r="70" spans="1:23" s="1" customFormat="1" ht="91.5" customHeight="1">
      <c r="A70" s="11" t="s">
        <v>329</v>
      </c>
      <c r="B70" s="12" t="s">
        <v>408</v>
      </c>
      <c r="C70" s="12" t="s">
        <v>325</v>
      </c>
      <c r="D70" s="12" t="s">
        <v>330</v>
      </c>
      <c r="E70" s="13">
        <v>249.64500000000001</v>
      </c>
      <c r="F70" s="13">
        <v>166.43</v>
      </c>
      <c r="G70" s="13">
        <f>83.13*0+83.215</f>
        <v>83.215000000000003</v>
      </c>
      <c r="H70" s="13">
        <f>234.86*0+249.645</f>
        <v>249.64500000000001</v>
      </c>
      <c r="I70" s="13">
        <f t="shared" si="4"/>
        <v>748.93500000000006</v>
      </c>
      <c r="J70" s="40">
        <v>3609.66</v>
      </c>
      <c r="K70" s="40">
        <v>3940.819946805243</v>
      </c>
      <c r="L70" s="40">
        <v>1545</v>
      </c>
      <c r="M70" s="40">
        <v>1606.8</v>
      </c>
      <c r="N70" s="41">
        <f t="shared" si="18"/>
        <v>515432.04569999996</v>
      </c>
      <c r="O70" s="41">
        <f t="shared" si="19"/>
        <v>343621.36379999999</v>
      </c>
      <c r="P70" s="41">
        <f t="shared" si="20"/>
        <v>194225.46987339834</v>
      </c>
      <c r="Q70" s="41">
        <f t="shared" si="21"/>
        <v>582676.40962019505</v>
      </c>
      <c r="R70" s="41">
        <f t="shared" si="5"/>
        <v>1635955.2889935933</v>
      </c>
      <c r="S70" s="14"/>
      <c r="T70" s="14"/>
      <c r="U70" s="14"/>
      <c r="V70" s="92"/>
      <c r="W70" s="92"/>
    </row>
    <row r="71" spans="1:23" s="1" customFormat="1" ht="96" customHeight="1">
      <c r="A71" s="11" t="s">
        <v>329</v>
      </c>
      <c r="B71" s="12" t="s">
        <v>408</v>
      </c>
      <c r="C71" s="12" t="s">
        <v>325</v>
      </c>
      <c r="D71" s="12" t="s">
        <v>331</v>
      </c>
      <c r="E71" s="13">
        <v>210.74499999999998</v>
      </c>
      <c r="F71" s="13">
        <v>103.43</v>
      </c>
      <c r="G71" s="13">
        <f>52.42*0+40.355</f>
        <v>40.354999999999997</v>
      </c>
      <c r="H71" s="13">
        <f>157.27*0+169.135</f>
        <v>169.13499999999999</v>
      </c>
      <c r="I71" s="13">
        <f t="shared" si="4"/>
        <v>523.66499999999996</v>
      </c>
      <c r="J71" s="40">
        <v>3100.94</v>
      </c>
      <c r="K71" s="40">
        <v>3252.8638903058695</v>
      </c>
      <c r="L71" s="40">
        <v>1595</v>
      </c>
      <c r="M71" s="40">
        <v>1658.8</v>
      </c>
      <c r="N71" s="41">
        <f t="shared" si="18"/>
        <v>317369.32529999997</v>
      </c>
      <c r="O71" s="41">
        <f t="shared" si="19"/>
        <v>155759.37420000002</v>
      </c>
      <c r="P71" s="41">
        <f t="shared" si="20"/>
        <v>64328.448293293361</v>
      </c>
      <c r="Q71" s="41">
        <f t="shared" si="21"/>
        <v>269611.99608688324</v>
      </c>
      <c r="R71" s="41">
        <f t="shared" si="5"/>
        <v>807069.14388017659</v>
      </c>
      <c r="S71" s="14"/>
      <c r="T71" s="14"/>
      <c r="U71" s="14"/>
      <c r="V71" s="92"/>
      <c r="W71" s="92"/>
    </row>
    <row r="72" spans="1:23" s="1" customFormat="1" ht="96" customHeight="1">
      <c r="A72" s="11" t="s">
        <v>329</v>
      </c>
      <c r="B72" s="12" t="s">
        <v>408</v>
      </c>
      <c r="C72" s="12" t="s">
        <v>325</v>
      </c>
      <c r="D72" s="12" t="s">
        <v>328</v>
      </c>
      <c r="E72" s="13">
        <v>161.63200000000001</v>
      </c>
      <c r="F72" s="13">
        <v>91.367999999999995</v>
      </c>
      <c r="G72" s="13">
        <f>49.11*0+42.975</f>
        <v>42.975000000000001</v>
      </c>
      <c r="H72" s="13">
        <f>147.35*0+146.014</f>
        <v>146.01400000000001</v>
      </c>
      <c r="I72" s="13">
        <f t="shared" si="4"/>
        <v>441.98900000000003</v>
      </c>
      <c r="J72" s="40">
        <v>3165.85</v>
      </c>
      <c r="K72" s="40">
        <v>3165.84798861949</v>
      </c>
      <c r="L72" s="40">
        <v>1595</v>
      </c>
      <c r="M72" s="40">
        <v>1658.8</v>
      </c>
      <c r="N72" s="41">
        <f t="shared" si="18"/>
        <v>253899.62719999999</v>
      </c>
      <c r="O72" s="41">
        <f t="shared" si="19"/>
        <v>143525.42279999997</v>
      </c>
      <c r="P72" s="41">
        <f t="shared" si="20"/>
        <v>64765.38731092259</v>
      </c>
      <c r="Q72" s="41">
        <f t="shared" si="21"/>
        <v>220050.10501028624</v>
      </c>
      <c r="R72" s="41">
        <f t="shared" si="5"/>
        <v>682240.54232120875</v>
      </c>
      <c r="S72" s="14"/>
      <c r="T72" s="14"/>
      <c r="U72" s="14"/>
      <c r="V72" s="92"/>
      <c r="W72" s="92"/>
    </row>
    <row r="73" spans="1:23" s="1" customFormat="1" ht="99" customHeight="1">
      <c r="A73" s="11" t="s">
        <v>332</v>
      </c>
      <c r="B73" s="12" t="s">
        <v>406</v>
      </c>
      <c r="C73" s="12" t="s">
        <v>325</v>
      </c>
      <c r="D73" s="12" t="s">
        <v>333</v>
      </c>
      <c r="E73" s="13">
        <v>156.34200000000001</v>
      </c>
      <c r="F73" s="13">
        <v>104.22799999999999</v>
      </c>
      <c r="G73" s="13">
        <f>55.258*0+52.114-5.129</f>
        <v>46.984999999999999</v>
      </c>
      <c r="H73" s="13">
        <v>156.34200000000001</v>
      </c>
      <c r="I73" s="13">
        <f t="shared" si="4"/>
        <v>463.89700000000005</v>
      </c>
      <c r="J73" s="40">
        <v>5151.92</v>
      </c>
      <c r="K73" s="40">
        <v>5589.0311295079337</v>
      </c>
      <c r="L73" s="40">
        <v>1595</v>
      </c>
      <c r="M73" s="40">
        <v>1658.8</v>
      </c>
      <c r="N73" s="41">
        <f t="shared" si="18"/>
        <v>556095.98664000002</v>
      </c>
      <c r="O73" s="41">
        <f t="shared" si="19"/>
        <v>370730.65775999997</v>
      </c>
      <c r="P73" s="41">
        <f t="shared" si="20"/>
        <v>184661.90961993026</v>
      </c>
      <c r="Q73" s="41">
        <f t="shared" si="21"/>
        <v>614460.19524952944</v>
      </c>
      <c r="R73" s="41">
        <f t="shared" si="5"/>
        <v>1725948.7492694599</v>
      </c>
      <c r="S73" s="14"/>
      <c r="T73" s="14"/>
      <c r="U73" s="14"/>
      <c r="V73" s="92"/>
      <c r="W73" s="92"/>
    </row>
    <row r="74" spans="1:23" s="1" customFormat="1" ht="91.5" customHeight="1">
      <c r="A74" s="11" t="s">
        <v>334</v>
      </c>
      <c r="B74" s="12" t="s">
        <v>405</v>
      </c>
      <c r="C74" s="12" t="s">
        <v>325</v>
      </c>
      <c r="D74" s="12" t="s">
        <v>335</v>
      </c>
      <c r="E74" s="13">
        <v>146.316</v>
      </c>
      <c r="F74" s="13">
        <v>70.798000000000002</v>
      </c>
      <c r="G74" s="13">
        <f>35.68*0+39.018</f>
        <v>39.018000000000001</v>
      </c>
      <c r="H74" s="13">
        <f>125.93*0+146.316</f>
        <v>146.316</v>
      </c>
      <c r="I74" s="13">
        <f t="shared" ref="I74:I139" si="22">E74+F74+G74+H74</f>
        <v>402.44799999999998</v>
      </c>
      <c r="J74" s="40">
        <v>4192.63</v>
      </c>
      <c r="K74" s="40">
        <v>4566.8197534407418</v>
      </c>
      <c r="L74" s="40">
        <v>1700</v>
      </c>
      <c r="M74" s="40">
        <v>1768</v>
      </c>
      <c r="N74" s="41">
        <f t="shared" si="18"/>
        <v>364711.65108000004</v>
      </c>
      <c r="O74" s="41">
        <f t="shared" si="19"/>
        <v>176473.21874000001</v>
      </c>
      <c r="P74" s="41">
        <f t="shared" si="20"/>
        <v>109204.34913975086</v>
      </c>
      <c r="Q74" s="41">
        <f t="shared" si="21"/>
        <v>409512.11104443559</v>
      </c>
      <c r="R74" s="41">
        <f t="shared" ref="R74:R139" si="23">SUM(N74:Q74)</f>
        <v>1059901.3300041864</v>
      </c>
      <c r="S74" s="14"/>
      <c r="T74" s="14"/>
      <c r="U74" s="14"/>
      <c r="V74" s="92"/>
      <c r="W74" s="92"/>
    </row>
    <row r="75" spans="1:23" s="1" customFormat="1" ht="97.5" customHeight="1">
      <c r="A75" s="11" t="s">
        <v>336</v>
      </c>
      <c r="B75" s="12" t="s">
        <v>407</v>
      </c>
      <c r="C75" s="12" t="s">
        <v>325</v>
      </c>
      <c r="D75" s="12" t="s">
        <v>337</v>
      </c>
      <c r="E75" s="13">
        <v>138.357</v>
      </c>
      <c r="F75" s="13">
        <v>68.497</v>
      </c>
      <c r="G75" s="13">
        <f>26.038*0+36.177</f>
        <v>36.177</v>
      </c>
      <c r="H75" s="13">
        <f>141.561*0+141.458</f>
        <v>141.458</v>
      </c>
      <c r="I75" s="13">
        <f t="shared" si="22"/>
        <v>384.48899999999998</v>
      </c>
      <c r="J75" s="40">
        <v>3600.31</v>
      </c>
      <c r="K75" s="40">
        <v>3918.9184497296992</v>
      </c>
      <c r="L75" s="40">
        <v>1700</v>
      </c>
      <c r="M75" s="40">
        <v>1768</v>
      </c>
      <c r="N75" s="41">
        <f t="shared" si="18"/>
        <v>262921.19066999998</v>
      </c>
      <c r="O75" s="41">
        <f t="shared" si="19"/>
        <v>130165.53406999999</v>
      </c>
      <c r="P75" s="41">
        <f t="shared" si="20"/>
        <v>77813.776755871324</v>
      </c>
      <c r="Q75" s="41">
        <f t="shared" si="21"/>
        <v>304264.62206186377</v>
      </c>
      <c r="R75" s="41">
        <f t="shared" si="23"/>
        <v>775165.123557735</v>
      </c>
      <c r="S75" s="14"/>
      <c r="T75" s="14"/>
      <c r="U75" s="14"/>
      <c r="V75" s="92"/>
      <c r="W75" s="92"/>
    </row>
    <row r="76" spans="1:23" s="1" customFormat="1" ht="84" customHeight="1">
      <c r="A76" s="11" t="s">
        <v>93</v>
      </c>
      <c r="B76" s="12" t="s">
        <v>409</v>
      </c>
      <c r="C76" s="12" t="s">
        <v>325</v>
      </c>
      <c r="D76" s="12" t="s">
        <v>94</v>
      </c>
      <c r="E76" s="13">
        <v>190.94</v>
      </c>
      <c r="F76" s="13">
        <v>80.34</v>
      </c>
      <c r="G76" s="13">
        <f>29.54*0+43.49</f>
        <v>43.49</v>
      </c>
      <c r="H76" s="13">
        <f>177.27*0+170.08</f>
        <v>170.08</v>
      </c>
      <c r="I76" s="13">
        <f t="shared" si="22"/>
        <v>484.85</v>
      </c>
      <c r="J76" s="40">
        <v>3480.85</v>
      </c>
      <c r="K76" s="40">
        <v>3789.3805247681626</v>
      </c>
      <c r="L76" s="40">
        <v>1500</v>
      </c>
      <c r="M76" s="40">
        <v>1560</v>
      </c>
      <c r="N76" s="41">
        <f t="shared" si="18"/>
        <v>378223.49899999995</v>
      </c>
      <c r="O76" s="41">
        <f t="shared" si="19"/>
        <v>159141.489</v>
      </c>
      <c r="P76" s="41">
        <f t="shared" si="20"/>
        <v>96955.759022167389</v>
      </c>
      <c r="Q76" s="41">
        <f t="shared" si="21"/>
        <v>379173.0396525691</v>
      </c>
      <c r="R76" s="41">
        <f t="shared" si="23"/>
        <v>1013493.7866747364</v>
      </c>
      <c r="S76" s="14"/>
      <c r="T76" s="14"/>
      <c r="U76" s="14"/>
      <c r="V76" s="92"/>
      <c r="W76" s="92"/>
    </row>
    <row r="77" spans="1:23" s="1" customFormat="1" ht="14.25" customHeight="1">
      <c r="A77" s="11"/>
      <c r="B77" s="12"/>
      <c r="C77" s="12"/>
      <c r="D77" s="12"/>
      <c r="E77" s="13"/>
      <c r="F77" s="13"/>
      <c r="G77" s="18"/>
      <c r="H77" s="18"/>
      <c r="I77" s="13"/>
      <c r="J77" s="40"/>
      <c r="K77" s="40"/>
      <c r="L77" s="40"/>
      <c r="M77" s="40"/>
      <c r="N77" s="41"/>
      <c r="O77" s="41"/>
      <c r="P77" s="41"/>
      <c r="Q77" s="41"/>
      <c r="R77" s="41"/>
      <c r="S77" s="14"/>
      <c r="T77" s="14"/>
      <c r="U77" s="14"/>
      <c r="V77" s="92"/>
      <c r="W77" s="92"/>
    </row>
    <row r="78" spans="1:23" s="1" customFormat="1" ht="52.5" customHeight="1">
      <c r="A78" s="11" t="s">
        <v>96</v>
      </c>
      <c r="B78" s="12" t="s">
        <v>97</v>
      </c>
      <c r="C78" s="12" t="s">
        <v>95</v>
      </c>
      <c r="D78" s="12" t="s">
        <v>98</v>
      </c>
      <c r="E78" s="13">
        <v>77.61</v>
      </c>
      <c r="F78" s="13">
        <v>39.89</v>
      </c>
      <c r="G78" s="13">
        <f>8.48*0+19.83</f>
        <v>19.829999999999998</v>
      </c>
      <c r="H78" s="13">
        <f>77.5*0+78.86</f>
        <v>78.86</v>
      </c>
      <c r="I78" s="13">
        <f t="shared" si="22"/>
        <v>216.19</v>
      </c>
      <c r="J78" s="40">
        <v>4428.3</v>
      </c>
      <c r="K78" s="40">
        <v>4428.3</v>
      </c>
      <c r="L78" s="40">
        <v>1798</v>
      </c>
      <c r="M78" s="40">
        <v>1869.92</v>
      </c>
      <c r="N78" s="41">
        <f t="shared" ref="N78:N85" si="24">(J78-L78)*E78</f>
        <v>204137.58300000001</v>
      </c>
      <c r="O78" s="41">
        <f t="shared" ref="O78:P85" si="25">(J78-L78)*F78</f>
        <v>104922.66700000002</v>
      </c>
      <c r="P78" s="41">
        <f t="shared" si="25"/>
        <v>50732.6754</v>
      </c>
      <c r="Q78" s="41">
        <f t="shared" ref="Q78:Q85" si="26">(K78-M78)*H78</f>
        <v>201753.8468</v>
      </c>
      <c r="R78" s="41">
        <f t="shared" si="23"/>
        <v>561546.77220000001</v>
      </c>
      <c r="S78" s="14"/>
      <c r="T78" s="14"/>
      <c r="U78" s="14"/>
      <c r="V78" s="92"/>
      <c r="W78" s="92"/>
    </row>
    <row r="79" spans="1:23" s="1" customFormat="1" ht="52.5" customHeight="1">
      <c r="A79" s="11" t="s">
        <v>96</v>
      </c>
      <c r="B79" s="12" t="s">
        <v>97</v>
      </c>
      <c r="C79" s="12" t="s">
        <v>95</v>
      </c>
      <c r="D79" s="12" t="s">
        <v>99</v>
      </c>
      <c r="E79" s="13">
        <v>121.68</v>
      </c>
      <c r="F79" s="13">
        <v>63.02</v>
      </c>
      <c r="G79" s="13">
        <f>21.66*0+34.61</f>
        <v>34.61</v>
      </c>
      <c r="H79" s="13">
        <f>129.94*0+40.56*3</f>
        <v>121.68</v>
      </c>
      <c r="I79" s="13">
        <f t="shared" si="22"/>
        <v>340.99</v>
      </c>
      <c r="J79" s="40">
        <v>5463.36</v>
      </c>
      <c r="K79" s="40">
        <v>5468.9802226935681</v>
      </c>
      <c r="L79" s="40">
        <v>1680</v>
      </c>
      <c r="M79" s="40">
        <v>1747.2</v>
      </c>
      <c r="N79" s="41">
        <f t="shared" si="24"/>
        <v>460359.24479999999</v>
      </c>
      <c r="O79" s="41">
        <f t="shared" si="25"/>
        <v>238427.34719999999</v>
      </c>
      <c r="P79" s="41">
        <f t="shared" si="25"/>
        <v>128810.81350742439</v>
      </c>
      <c r="Q79" s="41">
        <f t="shared" si="26"/>
        <v>452866.21749735338</v>
      </c>
      <c r="R79" s="41">
        <f t="shared" si="23"/>
        <v>1280463.6230047778</v>
      </c>
      <c r="S79" s="14"/>
      <c r="T79" s="14"/>
      <c r="U79" s="14"/>
      <c r="V79" s="92"/>
      <c r="W79" s="92"/>
    </row>
    <row r="80" spans="1:23" s="1" customFormat="1" ht="52.5" customHeight="1">
      <c r="A80" s="11" t="s">
        <v>96</v>
      </c>
      <c r="B80" s="12" t="s">
        <v>97</v>
      </c>
      <c r="C80" s="12" t="s">
        <v>95</v>
      </c>
      <c r="D80" s="12" t="s">
        <v>100</v>
      </c>
      <c r="E80" s="13">
        <v>104.58</v>
      </c>
      <c r="F80" s="13">
        <v>53.42</v>
      </c>
      <c r="G80" s="13">
        <f>17.18*0+29.7</f>
        <v>29.7</v>
      </c>
      <c r="H80" s="13">
        <f>97.98*0+105.69</f>
        <v>105.69</v>
      </c>
      <c r="I80" s="13">
        <f t="shared" si="22"/>
        <v>293.39</v>
      </c>
      <c r="J80" s="40">
        <v>6639.83</v>
      </c>
      <c r="K80" s="40">
        <v>6639.83</v>
      </c>
      <c r="L80" s="40">
        <v>1680</v>
      </c>
      <c r="M80" s="40">
        <v>1747.2</v>
      </c>
      <c r="N80" s="41">
        <f t="shared" si="24"/>
        <v>518699.02139999997</v>
      </c>
      <c r="O80" s="41">
        <f t="shared" si="25"/>
        <v>264954.11859999999</v>
      </c>
      <c r="P80" s="41">
        <f t="shared" si="25"/>
        <v>145311.111</v>
      </c>
      <c r="Q80" s="41">
        <f t="shared" si="26"/>
        <v>517102.06469999999</v>
      </c>
      <c r="R80" s="41">
        <f t="shared" si="23"/>
        <v>1446066.3156999999</v>
      </c>
      <c r="S80" s="14"/>
      <c r="T80" s="14"/>
      <c r="U80" s="14"/>
      <c r="V80" s="92"/>
      <c r="W80" s="92"/>
    </row>
    <row r="81" spans="1:23" s="1" customFormat="1" ht="52.5" customHeight="1">
      <c r="A81" s="11" t="s">
        <v>101</v>
      </c>
      <c r="B81" s="12" t="s">
        <v>102</v>
      </c>
      <c r="C81" s="12" t="s">
        <v>95</v>
      </c>
      <c r="D81" s="12" t="s">
        <v>103</v>
      </c>
      <c r="E81" s="13">
        <v>3206.1209999999996</v>
      </c>
      <c r="F81" s="13">
        <v>2114.056</v>
      </c>
      <c r="G81" s="13">
        <f>980.76*0+1054.176</f>
        <v>1054.1759999999999</v>
      </c>
      <c r="H81" s="13">
        <f>2942.29*0+3189.809</f>
        <v>3189.8090000000002</v>
      </c>
      <c r="I81" s="13">
        <f t="shared" si="22"/>
        <v>9564.1620000000003</v>
      </c>
      <c r="J81" s="40">
        <v>3040.75</v>
      </c>
      <c r="K81" s="40">
        <v>3315.0716516308112</v>
      </c>
      <c r="L81" s="40">
        <v>1680</v>
      </c>
      <c r="M81" s="40">
        <v>1747.2</v>
      </c>
      <c r="N81" s="41">
        <f t="shared" si="24"/>
        <v>4362729.1507499991</v>
      </c>
      <c r="O81" s="41">
        <f t="shared" si="25"/>
        <v>2876701.702</v>
      </c>
      <c r="P81" s="41">
        <f t="shared" si="25"/>
        <v>1652812.6662295619</v>
      </c>
      <c r="Q81" s="41">
        <f t="shared" si="26"/>
        <v>5001211.1052168263</v>
      </c>
      <c r="R81" s="41">
        <f t="shared" si="23"/>
        <v>13893454.624196388</v>
      </c>
      <c r="S81" s="14"/>
      <c r="T81" s="14"/>
      <c r="U81" s="14"/>
      <c r="V81" s="92"/>
      <c r="W81" s="92"/>
    </row>
    <row r="82" spans="1:23" s="1" customFormat="1" ht="60.75" customHeight="1">
      <c r="A82" s="11" t="s">
        <v>104</v>
      </c>
      <c r="B82" s="12" t="s">
        <v>105</v>
      </c>
      <c r="C82" s="12" t="s">
        <v>95</v>
      </c>
      <c r="D82" s="12" t="s">
        <v>106</v>
      </c>
      <c r="E82" s="13">
        <v>11043.521000000001</v>
      </c>
      <c r="F82" s="13">
        <v>4890.0689999999995</v>
      </c>
      <c r="G82" s="13">
        <v>1739.68</v>
      </c>
      <c r="H82" s="13">
        <v>9363.8320000000003</v>
      </c>
      <c r="I82" s="13">
        <f t="shared" si="22"/>
        <v>27037.101999999999</v>
      </c>
      <c r="J82" s="40">
        <v>4740.2299999999996</v>
      </c>
      <c r="K82" s="40">
        <v>5229.3013492063474</v>
      </c>
      <c r="L82" s="40">
        <v>1794</v>
      </c>
      <c r="M82" s="40">
        <v>1865.76</v>
      </c>
      <c r="N82" s="41">
        <f t="shared" si="24"/>
        <v>32536752.875829998</v>
      </c>
      <c r="O82" s="41">
        <f t="shared" si="25"/>
        <v>14407267.989869997</v>
      </c>
      <c r="P82" s="41">
        <f t="shared" si="25"/>
        <v>5851485.614387298</v>
      </c>
      <c r="Q82" s="41">
        <f t="shared" si="26"/>
        <v>31495636.119021568</v>
      </c>
      <c r="R82" s="41">
        <f t="shared" si="23"/>
        <v>84291142.59910886</v>
      </c>
      <c r="S82" s="14"/>
      <c r="T82" s="14"/>
      <c r="U82" s="14"/>
      <c r="V82" s="92"/>
      <c r="W82" s="92"/>
    </row>
    <row r="83" spans="1:23" s="1" customFormat="1" ht="100.5" customHeight="1">
      <c r="A83" s="11" t="s">
        <v>75</v>
      </c>
      <c r="B83" s="12" t="s">
        <v>107</v>
      </c>
      <c r="C83" s="12" t="s">
        <v>95</v>
      </c>
      <c r="D83" s="12" t="s">
        <v>274</v>
      </c>
      <c r="E83" s="13">
        <v>88.302999999999997</v>
      </c>
      <c r="F83" s="13">
        <v>38.707999999999998</v>
      </c>
      <c r="G83" s="13">
        <v>8.9870000000000001</v>
      </c>
      <c r="H83" s="13">
        <v>88.376000000000005</v>
      </c>
      <c r="I83" s="13">
        <f t="shared" si="22"/>
        <v>224.374</v>
      </c>
      <c r="J83" s="40">
        <v>3591.94</v>
      </c>
      <c r="K83" s="40">
        <v>6180.2352253972704</v>
      </c>
      <c r="L83" s="40">
        <v>1685</v>
      </c>
      <c r="M83" s="40">
        <v>1752.4</v>
      </c>
      <c r="N83" s="41">
        <f t="shared" si="24"/>
        <v>168388.52282000001</v>
      </c>
      <c r="O83" s="41">
        <f t="shared" si="25"/>
        <v>73813.83352</v>
      </c>
      <c r="P83" s="41">
        <f t="shared" si="25"/>
        <v>39792.955170645262</v>
      </c>
      <c r="Q83" s="41">
        <f t="shared" si="26"/>
        <v>391314.36587970913</v>
      </c>
      <c r="R83" s="41">
        <f t="shared" si="23"/>
        <v>673309.67739035445</v>
      </c>
      <c r="S83" s="14"/>
      <c r="T83" s="14"/>
      <c r="U83" s="14"/>
      <c r="V83" s="92"/>
      <c r="W83" s="92"/>
    </row>
    <row r="84" spans="1:23" s="1" customFormat="1" ht="50.25" customHeight="1">
      <c r="A84" s="11" t="s">
        <v>108</v>
      </c>
      <c r="B84" s="12" t="s">
        <v>109</v>
      </c>
      <c r="C84" s="12" t="s">
        <v>95</v>
      </c>
      <c r="D84" s="12" t="s">
        <v>106</v>
      </c>
      <c r="E84" s="13">
        <v>245.27500000000001</v>
      </c>
      <c r="F84" s="13">
        <v>114.57299999999999</v>
      </c>
      <c r="G84" s="13">
        <f>24.16*0+25.71</f>
        <v>25.71</v>
      </c>
      <c r="H84" s="13">
        <f>188.57*0+209.234</f>
        <v>209.23400000000001</v>
      </c>
      <c r="I84" s="13">
        <f t="shared" si="22"/>
        <v>594.79200000000003</v>
      </c>
      <c r="J84" s="40">
        <v>3057.69</v>
      </c>
      <c r="K84" s="40">
        <v>3340.3330044322233</v>
      </c>
      <c r="L84" s="40">
        <v>2022</v>
      </c>
      <c r="M84" s="40">
        <v>2102.88</v>
      </c>
      <c r="N84" s="41">
        <f t="shared" si="24"/>
        <v>254028.86475000001</v>
      </c>
      <c r="O84" s="41">
        <f t="shared" si="25"/>
        <v>118662.11036999999</v>
      </c>
      <c r="P84" s="41">
        <f t="shared" si="25"/>
        <v>31814.916743952461</v>
      </c>
      <c r="Q84" s="41">
        <f t="shared" si="26"/>
        <v>258917.24192937181</v>
      </c>
      <c r="R84" s="41">
        <f t="shared" si="23"/>
        <v>663423.13379332435</v>
      </c>
      <c r="S84" s="14"/>
      <c r="T84" s="14"/>
      <c r="U84" s="14"/>
      <c r="V84" s="92"/>
      <c r="W84" s="92"/>
    </row>
    <row r="85" spans="1:23" s="1" customFormat="1" ht="50.25" customHeight="1">
      <c r="A85" s="11" t="s">
        <v>110</v>
      </c>
      <c r="B85" s="12" t="s">
        <v>111</v>
      </c>
      <c r="C85" s="12" t="s">
        <v>95</v>
      </c>
      <c r="D85" s="12" t="s">
        <v>106</v>
      </c>
      <c r="E85" s="13">
        <v>775.38</v>
      </c>
      <c r="F85" s="13">
        <v>444.61700000000002</v>
      </c>
      <c r="G85" s="13">
        <v>210.97499999999999</v>
      </c>
      <c r="H85" s="13">
        <f>717.503*0+718.861</f>
        <v>718.86099999999999</v>
      </c>
      <c r="I85" s="13">
        <f t="shared" si="22"/>
        <v>2149.8330000000001</v>
      </c>
      <c r="J85" s="40">
        <v>5394.45</v>
      </c>
      <c r="K85" s="40">
        <v>5394.45</v>
      </c>
      <c r="L85" s="40">
        <v>1570</v>
      </c>
      <c r="M85" s="40">
        <v>1632.8</v>
      </c>
      <c r="N85" s="41">
        <f t="shared" si="24"/>
        <v>2965402.0409999997</v>
      </c>
      <c r="O85" s="41">
        <f t="shared" si="25"/>
        <v>1700415.4856499999</v>
      </c>
      <c r="P85" s="41">
        <f t="shared" si="25"/>
        <v>793614.1087499999</v>
      </c>
      <c r="Q85" s="41">
        <f t="shared" si="26"/>
        <v>2704103.4806499998</v>
      </c>
      <c r="R85" s="41">
        <f t="shared" si="23"/>
        <v>8163535.1160499994</v>
      </c>
      <c r="S85" s="14"/>
      <c r="T85" s="14"/>
      <c r="U85" s="14"/>
      <c r="V85" s="92"/>
      <c r="W85" s="92"/>
    </row>
    <row r="86" spans="1:23" s="1" customFormat="1" ht="14.25" customHeight="1">
      <c r="A86" s="11"/>
      <c r="B86" s="12"/>
      <c r="C86" s="12"/>
      <c r="D86" s="12"/>
      <c r="E86" s="13"/>
      <c r="F86" s="13"/>
      <c r="G86" s="18"/>
      <c r="H86" s="18"/>
      <c r="I86" s="13"/>
      <c r="J86" s="40"/>
      <c r="K86" s="40"/>
      <c r="L86" s="40"/>
      <c r="M86" s="40"/>
      <c r="N86" s="41"/>
      <c r="O86" s="41"/>
      <c r="P86" s="41"/>
      <c r="Q86" s="41"/>
      <c r="R86" s="41"/>
      <c r="S86" s="14"/>
      <c r="T86" s="14"/>
      <c r="U86" s="14"/>
      <c r="V86" s="92"/>
      <c r="W86" s="92"/>
    </row>
    <row r="87" spans="1:23" s="1" customFormat="1" ht="50.25" customHeight="1">
      <c r="A87" s="11" t="s">
        <v>418</v>
      </c>
      <c r="B87" s="12" t="s">
        <v>419</v>
      </c>
      <c r="C87" s="12" t="s">
        <v>420</v>
      </c>
      <c r="D87" s="12" t="s">
        <v>420</v>
      </c>
      <c r="E87" s="13">
        <v>100772.27</v>
      </c>
      <c r="F87" s="13">
        <v>43188.118000000002</v>
      </c>
      <c r="G87" s="13">
        <v>20405.056</v>
      </c>
      <c r="H87" s="13">
        <v>81620.222999999998</v>
      </c>
      <c r="I87" s="13">
        <f>SUM(E87:H87)</f>
        <v>245985.66700000002</v>
      </c>
      <c r="J87" s="40">
        <v>939.76</v>
      </c>
      <c r="K87" s="40">
        <v>1052.7995017356368</v>
      </c>
      <c r="L87" s="40">
        <v>939.76</v>
      </c>
      <c r="M87" s="40">
        <v>977.34628931590271</v>
      </c>
      <c r="N87" s="41">
        <f>(J87-L87)*E87</f>
        <v>0</v>
      </c>
      <c r="O87" s="41">
        <f>(J87-L87)*F87</f>
        <v>0</v>
      </c>
      <c r="P87" s="41">
        <f>(K87-M87)*G87</f>
        <v>1539627.0248045695</v>
      </c>
      <c r="Q87" s="41">
        <f>(K87-M87)*H87</f>
        <v>6158508.0237650657</v>
      </c>
      <c r="R87" s="41">
        <f>SUM(N87:Q87)</f>
        <v>7698135.0485696355</v>
      </c>
      <c r="S87" s="14"/>
      <c r="T87" s="14"/>
      <c r="U87" s="14"/>
      <c r="V87" s="92"/>
      <c r="W87" s="92"/>
    </row>
    <row r="88" spans="1:23" s="1" customFormat="1" ht="14.25" customHeight="1">
      <c r="A88" s="11"/>
      <c r="B88" s="12"/>
      <c r="C88" s="12"/>
      <c r="D88" s="12"/>
      <c r="E88" s="13"/>
      <c r="F88" s="13"/>
      <c r="G88" s="18"/>
      <c r="H88" s="18"/>
      <c r="I88" s="13"/>
      <c r="J88" s="40"/>
      <c r="K88" s="40"/>
      <c r="L88" s="40"/>
      <c r="M88" s="40"/>
      <c r="N88" s="41"/>
      <c r="O88" s="41"/>
      <c r="P88" s="41"/>
      <c r="Q88" s="41"/>
      <c r="R88" s="41"/>
      <c r="S88" s="14"/>
      <c r="T88" s="14"/>
      <c r="U88" s="14"/>
      <c r="V88" s="92"/>
      <c r="W88" s="92"/>
    </row>
    <row r="89" spans="1:23" s="1" customFormat="1" ht="78.75" customHeight="1">
      <c r="A89" s="11" t="s">
        <v>113</v>
      </c>
      <c r="B89" s="12" t="s">
        <v>114</v>
      </c>
      <c r="C89" s="12" t="s">
        <v>112</v>
      </c>
      <c r="D89" s="12" t="s">
        <v>115</v>
      </c>
      <c r="E89" s="13">
        <v>319.399</v>
      </c>
      <c r="F89" s="13">
        <v>97.736999999999995</v>
      </c>
      <c r="G89" s="13">
        <f>31.32*0+32.758</f>
        <v>32.758000000000003</v>
      </c>
      <c r="H89" s="13">
        <f>279.41*0+282.921</f>
        <v>282.92099999999999</v>
      </c>
      <c r="I89" s="13">
        <f t="shared" si="22"/>
        <v>732.81499999999994</v>
      </c>
      <c r="J89" s="40">
        <v>6663.09</v>
      </c>
      <c r="K89" s="40">
        <v>9506.4500000000007</v>
      </c>
      <c r="L89" s="40">
        <v>1660</v>
      </c>
      <c r="M89" s="40">
        <v>1726.4</v>
      </c>
      <c r="N89" s="41">
        <f t="shared" ref="N89:N99" si="27">(J89-L89)*E89</f>
        <v>1597981.94291</v>
      </c>
      <c r="O89" s="41">
        <f t="shared" ref="O89:O99" si="28">(J89-L89)*F89</f>
        <v>488987.00732999999</v>
      </c>
      <c r="P89" s="41">
        <f t="shared" ref="P89:P99" si="29">(K89-M89)*G89</f>
        <v>254858.87790000005</v>
      </c>
      <c r="Q89" s="41">
        <f t="shared" ref="Q89:Q99" si="30">(K89-M89)*H89</f>
        <v>2201139.5260500005</v>
      </c>
      <c r="R89" s="41">
        <f t="shared" si="23"/>
        <v>4542967.3541900003</v>
      </c>
      <c r="S89" s="14"/>
      <c r="T89" s="14"/>
      <c r="U89" s="14"/>
      <c r="V89" s="92"/>
      <c r="W89" s="92"/>
    </row>
    <row r="90" spans="1:23" s="1" customFormat="1" ht="54" customHeight="1">
      <c r="A90" s="11" t="s">
        <v>113</v>
      </c>
      <c r="B90" s="12" t="s">
        <v>114</v>
      </c>
      <c r="C90" s="12" t="s">
        <v>112</v>
      </c>
      <c r="D90" s="12" t="s">
        <v>116</v>
      </c>
      <c r="E90" s="13">
        <v>227.33</v>
      </c>
      <c r="F90" s="13">
        <v>53.892000000000003</v>
      </c>
      <c r="G90" s="13">
        <f>18.5*0+28.288</f>
        <v>28.288</v>
      </c>
      <c r="H90" s="13">
        <f>180.5*0+216.74</f>
        <v>216.74</v>
      </c>
      <c r="I90" s="13">
        <f t="shared" si="22"/>
        <v>526.25</v>
      </c>
      <c r="J90" s="40">
        <v>6790.27</v>
      </c>
      <c r="K90" s="40">
        <v>7293.3273751585111</v>
      </c>
      <c r="L90" s="40">
        <v>1660</v>
      </c>
      <c r="M90" s="40">
        <v>1726.4</v>
      </c>
      <c r="N90" s="41">
        <f t="shared" si="27"/>
        <v>1166264.2791000002</v>
      </c>
      <c r="O90" s="41">
        <f t="shared" si="28"/>
        <v>276480.51084000006</v>
      </c>
      <c r="P90" s="41">
        <f t="shared" si="29"/>
        <v>157477.24158848397</v>
      </c>
      <c r="Q90" s="41">
        <f t="shared" si="30"/>
        <v>1206575.8392918559</v>
      </c>
      <c r="R90" s="41">
        <f t="shared" si="23"/>
        <v>2806797.8708203402</v>
      </c>
      <c r="S90" s="14"/>
      <c r="T90" s="14"/>
      <c r="U90" s="14"/>
      <c r="V90" s="92"/>
      <c r="W90" s="92"/>
    </row>
    <row r="91" spans="1:23" s="1" customFormat="1" ht="54" customHeight="1">
      <c r="A91" s="11" t="s">
        <v>49</v>
      </c>
      <c r="B91" s="12" t="s">
        <v>50</v>
      </c>
      <c r="C91" s="12" t="s">
        <v>112</v>
      </c>
      <c r="D91" s="12" t="s">
        <v>117</v>
      </c>
      <c r="E91" s="13">
        <v>182.02599999999998</v>
      </c>
      <c r="F91" s="13">
        <v>90.084999999999994</v>
      </c>
      <c r="G91" s="13">
        <f>42*0+56.246</f>
        <v>56.246000000000002</v>
      </c>
      <c r="H91" s="13">
        <f>200.62*0+161.184</f>
        <v>161.184</v>
      </c>
      <c r="I91" s="13">
        <f t="shared" si="22"/>
        <v>489.54099999999994</v>
      </c>
      <c r="J91" s="40">
        <v>6771.72</v>
      </c>
      <c r="K91" s="40">
        <v>6771.72</v>
      </c>
      <c r="L91" s="40">
        <v>1640</v>
      </c>
      <c r="M91" s="40">
        <v>1705.6000000000001</v>
      </c>
      <c r="N91" s="41">
        <f t="shared" si="27"/>
        <v>934106.46471999993</v>
      </c>
      <c r="O91" s="41">
        <f t="shared" si="28"/>
        <v>462290.99619999999</v>
      </c>
      <c r="P91" s="41">
        <f t="shared" si="29"/>
        <v>284948.98551999999</v>
      </c>
      <c r="Q91" s="41">
        <f t="shared" si="30"/>
        <v>816577.48607999994</v>
      </c>
      <c r="R91" s="41">
        <f t="shared" si="23"/>
        <v>2497923.9325200003</v>
      </c>
      <c r="S91" s="14"/>
      <c r="T91" s="14"/>
      <c r="U91" s="14"/>
      <c r="V91" s="92"/>
      <c r="W91" s="92"/>
    </row>
    <row r="92" spans="1:23" s="1" customFormat="1" ht="54" customHeight="1">
      <c r="A92" s="11" t="s">
        <v>118</v>
      </c>
      <c r="B92" s="12" t="s">
        <v>119</v>
      </c>
      <c r="C92" s="12" t="s">
        <v>112</v>
      </c>
      <c r="D92" s="12" t="s">
        <v>275</v>
      </c>
      <c r="E92" s="13">
        <v>574.96800000000007</v>
      </c>
      <c r="F92" s="13">
        <v>191.65600000000001</v>
      </c>
      <c r="G92" s="13">
        <v>191.16200000000001</v>
      </c>
      <c r="H92" s="13">
        <v>572.25800000000004</v>
      </c>
      <c r="I92" s="13">
        <f t="shared" si="22"/>
        <v>1530.0440000000001</v>
      </c>
      <c r="J92" s="40">
        <v>2935.12</v>
      </c>
      <c r="K92" s="40">
        <v>3198.147757352941</v>
      </c>
      <c r="L92" s="40">
        <v>1616.67</v>
      </c>
      <c r="M92" s="40">
        <v>1681.3368</v>
      </c>
      <c r="N92" s="41">
        <f t="shared" si="27"/>
        <v>758066.55960000004</v>
      </c>
      <c r="O92" s="41">
        <f t="shared" si="28"/>
        <v>252688.85319999998</v>
      </c>
      <c r="P92" s="41">
        <f t="shared" si="29"/>
        <v>289956.61622950289</v>
      </c>
      <c r="Q92" s="41">
        <f t="shared" si="30"/>
        <v>868007.20483287936</v>
      </c>
      <c r="R92" s="41">
        <f t="shared" si="23"/>
        <v>2168719.2338623824</v>
      </c>
      <c r="S92" s="14"/>
      <c r="T92" s="14"/>
      <c r="U92" s="14"/>
      <c r="V92" s="92"/>
      <c r="W92" s="92"/>
    </row>
    <row r="93" spans="1:23" s="1" customFormat="1" ht="54" customHeight="1">
      <c r="A93" s="11" t="s">
        <v>118</v>
      </c>
      <c r="B93" s="12" t="s">
        <v>119</v>
      </c>
      <c r="C93" s="12" t="s">
        <v>112</v>
      </c>
      <c r="D93" s="12" t="s">
        <v>276</v>
      </c>
      <c r="E93" s="13">
        <v>680.17599999999993</v>
      </c>
      <c r="F93" s="13">
        <v>228.071</v>
      </c>
      <c r="G93" s="13">
        <v>225.31</v>
      </c>
      <c r="H93" s="13">
        <v>684.21299999999997</v>
      </c>
      <c r="I93" s="13">
        <f t="shared" si="22"/>
        <v>1817.77</v>
      </c>
      <c r="J93" s="40">
        <v>2935.12</v>
      </c>
      <c r="K93" s="40">
        <v>3198.147757352941</v>
      </c>
      <c r="L93" s="40">
        <v>1470</v>
      </c>
      <c r="M93" s="40">
        <v>1528.8</v>
      </c>
      <c r="N93" s="41">
        <f t="shared" si="27"/>
        <v>996539.46111999988</v>
      </c>
      <c r="O93" s="41">
        <f t="shared" si="28"/>
        <v>334151.38351999997</v>
      </c>
      <c r="P93" s="41">
        <f t="shared" si="29"/>
        <v>376120.74320919113</v>
      </c>
      <c r="Q93" s="41">
        <f t="shared" si="30"/>
        <v>1142189.4371017278</v>
      </c>
      <c r="R93" s="41">
        <f t="shared" si="23"/>
        <v>2849001.0249509187</v>
      </c>
      <c r="S93" s="14"/>
      <c r="T93" s="14"/>
      <c r="U93" s="14"/>
      <c r="V93" s="92"/>
      <c r="W93" s="92"/>
    </row>
    <row r="94" spans="1:23" s="1" customFormat="1" ht="54" customHeight="1">
      <c r="A94" s="11" t="s">
        <v>118</v>
      </c>
      <c r="B94" s="12" t="s">
        <v>119</v>
      </c>
      <c r="C94" s="12" t="s">
        <v>112</v>
      </c>
      <c r="D94" s="12" t="s">
        <v>120</v>
      </c>
      <c r="E94" s="13">
        <v>4563.4260000000004</v>
      </c>
      <c r="F94" s="13">
        <v>1647.8490000000002</v>
      </c>
      <c r="G94" s="13">
        <v>1624.0930000000001</v>
      </c>
      <c r="H94" s="13">
        <v>4703.5239999999994</v>
      </c>
      <c r="I94" s="13">
        <f t="shared" si="22"/>
        <v>12538.892</v>
      </c>
      <c r="J94" s="40">
        <v>2430.66</v>
      </c>
      <c r="K94" s="40">
        <v>2548.6808320481937</v>
      </c>
      <c r="L94" s="40">
        <v>1616.67</v>
      </c>
      <c r="M94" s="40">
        <v>1681.3368</v>
      </c>
      <c r="N94" s="41">
        <f t="shared" si="27"/>
        <v>3714583.1297399993</v>
      </c>
      <c r="O94" s="41">
        <f t="shared" si="28"/>
        <v>1341332.6075099998</v>
      </c>
      <c r="P94" s="41">
        <f t="shared" si="29"/>
        <v>1408647.3710412469</v>
      </c>
      <c r="Q94" s="41">
        <f t="shared" si="30"/>
        <v>4079573.4709954476</v>
      </c>
      <c r="R94" s="41">
        <f t="shared" si="23"/>
        <v>10544136.579286695</v>
      </c>
      <c r="S94" s="14"/>
      <c r="T94" s="14"/>
      <c r="U94" s="14"/>
      <c r="V94" s="92"/>
      <c r="W94" s="92"/>
    </row>
    <row r="95" spans="1:23" s="1" customFormat="1" ht="60.75" customHeight="1">
      <c r="A95" s="11" t="s">
        <v>72</v>
      </c>
      <c r="B95" s="12" t="s">
        <v>73</v>
      </c>
      <c r="C95" s="12" t="s">
        <v>112</v>
      </c>
      <c r="D95" s="12" t="s">
        <v>389</v>
      </c>
      <c r="E95" s="13">
        <v>4600.701</v>
      </c>
      <c r="F95" s="13">
        <v>1709.5209999999997</v>
      </c>
      <c r="G95" s="13">
        <f>243.559*0+464.111*0+766.959</f>
        <v>766.95899999999995</v>
      </c>
      <c r="H95" s="13">
        <f>3141.995*0+3755.079</f>
        <v>3755.0790000000002</v>
      </c>
      <c r="I95" s="13">
        <f t="shared" si="22"/>
        <v>10832.26</v>
      </c>
      <c r="J95" s="40">
        <v>5616.17</v>
      </c>
      <c r="K95" s="40">
        <v>5838.3474141788765</v>
      </c>
      <c r="L95" s="40">
        <v>1616.6666666666667</v>
      </c>
      <c r="M95" s="40">
        <v>1681.3333333333335</v>
      </c>
      <c r="N95" s="41">
        <f t="shared" si="27"/>
        <v>18400518.985169999</v>
      </c>
      <c r="O95" s="41">
        <f t="shared" si="28"/>
        <v>6837234.9379033316</v>
      </c>
      <c r="P95" s="41">
        <f t="shared" si="29"/>
        <v>3188259.362431217</v>
      </c>
      <c r="Q95" s="41">
        <f t="shared" si="30"/>
        <v>15609916.277687404</v>
      </c>
      <c r="R95" s="41">
        <f t="shared" si="23"/>
        <v>44035929.56319195</v>
      </c>
      <c r="S95" s="14"/>
      <c r="T95" s="14"/>
      <c r="U95" s="14"/>
      <c r="V95" s="92"/>
      <c r="W95" s="92"/>
    </row>
    <row r="96" spans="1:23" s="1" customFormat="1" ht="60.75" customHeight="1">
      <c r="A96" s="11" t="s">
        <v>72</v>
      </c>
      <c r="B96" s="12" t="s">
        <v>73</v>
      </c>
      <c r="C96" s="12" t="s">
        <v>112</v>
      </c>
      <c r="D96" s="12" t="s">
        <v>390</v>
      </c>
      <c r="E96" s="13">
        <v>843.16099999999994</v>
      </c>
      <c r="F96" s="13">
        <v>422.404</v>
      </c>
      <c r="G96" s="13">
        <f>43.53*0+50.698*0+112.223</f>
        <v>112.223</v>
      </c>
      <c r="H96" s="13">
        <f>629.216*0+673.553</f>
        <v>673.553</v>
      </c>
      <c r="I96" s="13">
        <f t="shared" si="22"/>
        <v>2051.3409999999999</v>
      </c>
      <c r="J96" s="40">
        <v>5616.17</v>
      </c>
      <c r="K96" s="40">
        <v>5838.3474141788765</v>
      </c>
      <c r="L96" s="40">
        <v>2150.8333333333335</v>
      </c>
      <c r="M96" s="40">
        <v>2236.8666666666668</v>
      </c>
      <c r="N96" s="41">
        <f t="shared" si="27"/>
        <v>2921836.7292033331</v>
      </c>
      <c r="O96" s="41">
        <f t="shared" si="28"/>
        <v>1463772.0693466666</v>
      </c>
      <c r="P96" s="41">
        <f t="shared" si="29"/>
        <v>404168.97392806271</v>
      </c>
      <c r="Q96" s="41">
        <f t="shared" si="30"/>
        <v>2425788.1619290914</v>
      </c>
      <c r="R96" s="41">
        <f t="shared" si="23"/>
        <v>7215565.9344071541</v>
      </c>
      <c r="S96" s="14"/>
      <c r="T96" s="14"/>
      <c r="U96" s="14"/>
      <c r="V96" s="92"/>
      <c r="W96" s="92"/>
    </row>
    <row r="97" spans="1:23" s="1" customFormat="1" ht="60.75" customHeight="1">
      <c r="A97" s="11" t="s">
        <v>72</v>
      </c>
      <c r="B97" s="12" t="s">
        <v>73</v>
      </c>
      <c r="C97" s="12" t="s">
        <v>112</v>
      </c>
      <c r="D97" s="12" t="s">
        <v>391</v>
      </c>
      <c r="E97" s="13">
        <v>421.8</v>
      </c>
      <c r="F97" s="13">
        <v>140.75200000000001</v>
      </c>
      <c r="G97" s="13">
        <f>150.977*0+93.038*0+140.753</f>
        <v>140.75299999999999</v>
      </c>
      <c r="H97" s="13">
        <f>444.251*0+279.113</f>
        <v>279.113</v>
      </c>
      <c r="I97" s="13">
        <f t="shared" si="22"/>
        <v>982.41800000000012</v>
      </c>
      <c r="J97" s="40">
        <v>5616.17</v>
      </c>
      <c r="K97" s="40">
        <v>5838.3474141788765</v>
      </c>
      <c r="L97" s="40">
        <v>1535</v>
      </c>
      <c r="M97" s="40">
        <v>1596.4</v>
      </c>
      <c r="N97" s="41">
        <f t="shared" si="27"/>
        <v>1721437.5060000001</v>
      </c>
      <c r="O97" s="41">
        <f t="shared" si="28"/>
        <v>574432.83984000003</v>
      </c>
      <c r="P97" s="41">
        <f t="shared" si="29"/>
        <v>597066.82438791927</v>
      </c>
      <c r="Q97" s="41">
        <f t="shared" si="30"/>
        <v>1183982.6686137086</v>
      </c>
      <c r="R97" s="41">
        <f t="shared" si="23"/>
        <v>4076919.8388416278</v>
      </c>
      <c r="S97" s="14"/>
      <c r="T97" s="14"/>
      <c r="U97" s="14"/>
      <c r="V97" s="92"/>
      <c r="W97" s="92"/>
    </row>
    <row r="98" spans="1:23" s="1" customFormat="1" ht="55.5" customHeight="1">
      <c r="A98" s="11" t="s">
        <v>346</v>
      </c>
      <c r="B98" s="12" t="s">
        <v>347</v>
      </c>
      <c r="C98" s="12" t="s">
        <v>112</v>
      </c>
      <c r="D98" s="12" t="s">
        <v>348</v>
      </c>
      <c r="E98" s="13">
        <f>174.06806304*1.02635</f>
        <v>178.654756501104</v>
      </c>
      <c r="F98" s="13">
        <v>116.045</v>
      </c>
      <c r="G98" s="13">
        <v>44.890912320000005</v>
      </c>
      <c r="H98" s="13">
        <v>179.56364928000002</v>
      </c>
      <c r="I98" s="13">
        <f t="shared" si="22"/>
        <v>519.15431810110397</v>
      </c>
      <c r="J98" s="40">
        <v>2034.38</v>
      </c>
      <c r="K98" s="40">
        <v>2078.38</v>
      </c>
      <c r="L98" s="40">
        <v>1940</v>
      </c>
      <c r="M98" s="40">
        <v>2017.6000000000001</v>
      </c>
      <c r="N98" s="41">
        <f t="shared" si="27"/>
        <v>16861.435918574214</v>
      </c>
      <c r="O98" s="41">
        <f t="shared" si="28"/>
        <v>10952.327100000013</v>
      </c>
      <c r="P98" s="41">
        <f t="shared" si="29"/>
        <v>2728.469650809599</v>
      </c>
      <c r="Q98" s="41">
        <f t="shared" si="30"/>
        <v>10913.878603238396</v>
      </c>
      <c r="R98" s="41">
        <f t="shared" si="23"/>
        <v>41456.11127262222</v>
      </c>
      <c r="S98" s="14"/>
      <c r="T98" s="14"/>
      <c r="U98" s="14"/>
      <c r="V98" s="92"/>
      <c r="W98" s="92"/>
    </row>
    <row r="99" spans="1:23" s="1" customFormat="1" ht="55.5" customHeight="1">
      <c r="A99" s="11" t="s">
        <v>349</v>
      </c>
      <c r="B99" s="12" t="s">
        <v>350</v>
      </c>
      <c r="C99" s="12" t="s">
        <v>112</v>
      </c>
      <c r="D99" s="12" t="s">
        <v>348</v>
      </c>
      <c r="E99" s="13">
        <f>45.2396371745947*1.02635</f>
        <v>46.431701614145275</v>
      </c>
      <c r="F99" s="13">
        <v>30.16</v>
      </c>
      <c r="G99" s="13">
        <v>11.88191294180176</v>
      </c>
      <c r="H99" s="13">
        <v>47.52765176720704</v>
      </c>
      <c r="I99" s="13">
        <f t="shared" si="22"/>
        <v>136.00126632315408</v>
      </c>
      <c r="J99" s="40">
        <v>1837.39</v>
      </c>
      <c r="K99" s="40">
        <v>1938.9904150553564</v>
      </c>
      <c r="L99" s="40">
        <v>1616.67</v>
      </c>
      <c r="M99" s="40">
        <v>1681.3368</v>
      </c>
      <c r="N99" s="41">
        <f t="shared" si="27"/>
        <v>10248.405180274147</v>
      </c>
      <c r="O99" s="41">
        <f t="shared" si="28"/>
        <v>6656.9152000000013</v>
      </c>
      <c r="P99" s="41">
        <f t="shared" si="29"/>
        <v>3061.4178232282475</v>
      </c>
      <c r="Q99" s="41">
        <f t="shared" si="30"/>
        <v>12245.67129291299</v>
      </c>
      <c r="R99" s="41">
        <f t="shared" si="23"/>
        <v>32212.409496415385</v>
      </c>
      <c r="S99" s="14"/>
      <c r="T99" s="14"/>
      <c r="U99" s="14"/>
      <c r="V99" s="92"/>
      <c r="W99" s="92"/>
    </row>
    <row r="100" spans="1:23" s="1" customFormat="1" ht="14.25" customHeight="1">
      <c r="A100" s="11"/>
      <c r="B100" s="12"/>
      <c r="C100" s="12"/>
      <c r="D100" s="12"/>
      <c r="E100" s="13"/>
      <c r="F100" s="13"/>
      <c r="G100" s="18"/>
      <c r="H100" s="18"/>
      <c r="I100" s="13"/>
      <c r="J100" s="40"/>
      <c r="K100" s="40"/>
      <c r="L100" s="40"/>
      <c r="M100" s="40"/>
      <c r="N100" s="41"/>
      <c r="O100" s="41"/>
      <c r="P100" s="41"/>
      <c r="Q100" s="41"/>
      <c r="R100" s="41"/>
      <c r="S100" s="14"/>
      <c r="T100" s="14"/>
      <c r="U100" s="14"/>
      <c r="V100" s="92"/>
      <c r="W100" s="92"/>
    </row>
    <row r="101" spans="1:23" s="1" customFormat="1" ht="48" customHeight="1">
      <c r="A101" s="11" t="s">
        <v>122</v>
      </c>
      <c r="B101" s="12" t="s">
        <v>123</v>
      </c>
      <c r="C101" s="12" t="s">
        <v>121</v>
      </c>
      <c r="D101" s="12" t="s">
        <v>124</v>
      </c>
      <c r="E101" s="13">
        <v>289.85000000000002</v>
      </c>
      <c r="F101" s="13">
        <v>128.13999999999999</v>
      </c>
      <c r="G101" s="13">
        <v>54.32</v>
      </c>
      <c r="H101" s="13">
        <v>299.66300000000001</v>
      </c>
      <c r="I101" s="13">
        <f t="shared" si="22"/>
        <v>771.97299999999996</v>
      </c>
      <c r="J101" s="40">
        <v>5337.68</v>
      </c>
      <c r="K101" s="40">
        <v>5693.3830436169437</v>
      </c>
      <c r="L101" s="40">
        <v>1800</v>
      </c>
      <c r="M101" s="40">
        <v>1872</v>
      </c>
      <c r="N101" s="41">
        <f>(J101-L101)*E101</f>
        <v>1025396.5480000002</v>
      </c>
      <c r="O101" s="41">
        <f>(J101-L101)*F101</f>
        <v>453318.31520000001</v>
      </c>
      <c r="P101" s="41">
        <f>(K101-M101)*G101</f>
        <v>207577.5269292724</v>
      </c>
      <c r="Q101" s="41">
        <f>(K101-M101)*H101</f>
        <v>1145127.1069993842</v>
      </c>
      <c r="R101" s="41">
        <f t="shared" si="23"/>
        <v>2831419.4971286571</v>
      </c>
      <c r="S101" s="14"/>
      <c r="T101" s="14"/>
      <c r="U101" s="14"/>
      <c r="V101" s="92"/>
      <c r="W101" s="92"/>
    </row>
    <row r="102" spans="1:23" s="1" customFormat="1" ht="48" customHeight="1">
      <c r="A102" s="11" t="s">
        <v>125</v>
      </c>
      <c r="B102" s="12" t="s">
        <v>126</v>
      </c>
      <c r="C102" s="12" t="s">
        <v>121</v>
      </c>
      <c r="D102" s="12" t="s">
        <v>127</v>
      </c>
      <c r="E102" s="13">
        <v>3740.51</v>
      </c>
      <c r="F102" s="13">
        <v>1282.3130000000001</v>
      </c>
      <c r="G102" s="13">
        <f>526.09*0+431.704</f>
        <v>431.70400000000001</v>
      </c>
      <c r="H102" s="13">
        <f>3226.68*0+3076.622</f>
        <v>3076.6219999999998</v>
      </c>
      <c r="I102" s="13">
        <f t="shared" si="22"/>
        <v>8531.1489999999994</v>
      </c>
      <c r="J102" s="40">
        <v>6073.3</v>
      </c>
      <c r="K102" s="40">
        <v>6073.3</v>
      </c>
      <c r="L102" s="40">
        <v>1740</v>
      </c>
      <c r="M102" s="40">
        <v>1809.6000000000001</v>
      </c>
      <c r="N102" s="41">
        <f>(J102-L102)*E102</f>
        <v>16208751.983000001</v>
      </c>
      <c r="O102" s="41">
        <f>(J102-L102)*F102</f>
        <v>5556646.9229000006</v>
      </c>
      <c r="P102" s="41">
        <f>(K102-M102)*G102</f>
        <v>1840656.3447999998</v>
      </c>
      <c r="Q102" s="41">
        <f>(K102-M102)*H102</f>
        <v>13117793.221399998</v>
      </c>
      <c r="R102" s="41">
        <f t="shared" si="23"/>
        <v>36723848.472099997</v>
      </c>
      <c r="S102" s="14"/>
      <c r="T102" s="14"/>
      <c r="U102" s="14"/>
      <c r="V102" s="92"/>
      <c r="W102" s="92"/>
    </row>
    <row r="103" spans="1:23" s="1" customFormat="1" ht="14.25" customHeight="1">
      <c r="A103" s="11"/>
      <c r="B103" s="12"/>
      <c r="C103" s="12"/>
      <c r="D103" s="12"/>
      <c r="E103" s="13"/>
      <c r="F103" s="13"/>
      <c r="G103" s="18"/>
      <c r="H103" s="18"/>
      <c r="I103" s="13"/>
      <c r="J103" s="40"/>
      <c r="K103" s="40"/>
      <c r="L103" s="40"/>
      <c r="M103" s="40"/>
      <c r="N103" s="41"/>
      <c r="O103" s="41"/>
      <c r="P103" s="41"/>
      <c r="Q103" s="41"/>
      <c r="R103" s="41"/>
      <c r="S103" s="14"/>
      <c r="T103" s="14"/>
      <c r="U103" s="14"/>
      <c r="V103" s="92"/>
      <c r="W103" s="92"/>
    </row>
    <row r="104" spans="1:23" s="1" customFormat="1" ht="57" customHeight="1">
      <c r="A104" s="11" t="s">
        <v>129</v>
      </c>
      <c r="B104" s="12" t="s">
        <v>130</v>
      </c>
      <c r="C104" s="12" t="s">
        <v>128</v>
      </c>
      <c r="D104" s="12" t="s">
        <v>277</v>
      </c>
      <c r="E104" s="13">
        <v>2900.3820000000001</v>
      </c>
      <c r="F104" s="13">
        <v>1119.6190000000001</v>
      </c>
      <c r="G104" s="13">
        <f>332.67*0+362.362</f>
        <v>362.36200000000002</v>
      </c>
      <c r="H104" s="13">
        <f>2303.39*0+2403.461</f>
        <v>2403.4609999999998</v>
      </c>
      <c r="I104" s="13">
        <f t="shared" si="22"/>
        <v>6785.8240000000005</v>
      </c>
      <c r="J104" s="40">
        <v>3108.04</v>
      </c>
      <c r="K104" s="40">
        <v>5316.89</v>
      </c>
      <c r="L104" s="40">
        <v>1525</v>
      </c>
      <c r="M104" s="40">
        <v>1586</v>
      </c>
      <c r="N104" s="41">
        <f t="shared" ref="N104:N109" si="31">(J104-L104)*E104</f>
        <v>4591420.7212800002</v>
      </c>
      <c r="O104" s="41">
        <f t="shared" ref="O104:P109" si="32">(J104-L104)*F104</f>
        <v>1772401.6617600003</v>
      </c>
      <c r="P104" s="41">
        <f t="shared" si="32"/>
        <v>1351932.7621800003</v>
      </c>
      <c r="Q104" s="41">
        <f t="shared" ref="Q104:Q109" si="33">(K104-M104)*H104</f>
        <v>8967048.6102900002</v>
      </c>
      <c r="R104" s="41">
        <f t="shared" si="23"/>
        <v>16682803.755510002</v>
      </c>
      <c r="S104" s="14"/>
      <c r="T104" s="14"/>
      <c r="U104" s="14"/>
      <c r="V104" s="92"/>
      <c r="W104" s="92"/>
    </row>
    <row r="105" spans="1:23" s="1" customFormat="1" ht="57" customHeight="1">
      <c r="A105" s="11" t="s">
        <v>129</v>
      </c>
      <c r="B105" s="12" t="s">
        <v>130</v>
      </c>
      <c r="C105" s="12" t="s">
        <v>128</v>
      </c>
      <c r="D105" s="12" t="s">
        <v>132</v>
      </c>
      <c r="E105" s="13">
        <v>1015.39</v>
      </c>
      <c r="F105" s="13">
        <v>426.58900000000006</v>
      </c>
      <c r="G105" s="13">
        <f>202.52*0+194.875</f>
        <v>194.875</v>
      </c>
      <c r="H105" s="13">
        <f>962.45*0+946.936</f>
        <v>946.93600000000004</v>
      </c>
      <c r="I105" s="13">
        <f t="shared" si="22"/>
        <v>2583.79</v>
      </c>
      <c r="J105" s="40">
        <v>2176.89</v>
      </c>
      <c r="K105" s="40">
        <v>2647.39</v>
      </c>
      <c r="L105" s="40">
        <v>1410</v>
      </c>
      <c r="M105" s="40">
        <v>1466.4</v>
      </c>
      <c r="N105" s="41">
        <f t="shared" si="31"/>
        <v>778692.43709999986</v>
      </c>
      <c r="O105" s="41">
        <f t="shared" si="32"/>
        <v>327146.83821000002</v>
      </c>
      <c r="P105" s="41">
        <f t="shared" si="32"/>
        <v>230145.42624999996</v>
      </c>
      <c r="Q105" s="41">
        <f t="shared" si="33"/>
        <v>1118321.9466399997</v>
      </c>
      <c r="R105" s="41">
        <f t="shared" si="23"/>
        <v>2454306.6481999997</v>
      </c>
      <c r="S105" s="14"/>
      <c r="T105" s="14"/>
      <c r="U105" s="14"/>
      <c r="V105" s="92"/>
      <c r="W105" s="92"/>
    </row>
    <row r="106" spans="1:23" s="1" customFormat="1" ht="57" customHeight="1">
      <c r="A106" s="11" t="s">
        <v>129</v>
      </c>
      <c r="B106" s="12" t="s">
        <v>130</v>
      </c>
      <c r="C106" s="12" t="s">
        <v>128</v>
      </c>
      <c r="D106" s="12" t="s">
        <v>133</v>
      </c>
      <c r="E106" s="13">
        <v>520.62899999999991</v>
      </c>
      <c r="F106" s="13">
        <v>190.792</v>
      </c>
      <c r="G106" s="13">
        <f>70.02*0+65.029</f>
        <v>65.028999999999996</v>
      </c>
      <c r="H106" s="13">
        <f>411.8*0+436.059</f>
        <v>436.05900000000003</v>
      </c>
      <c r="I106" s="13">
        <f t="shared" si="22"/>
        <v>1212.509</v>
      </c>
      <c r="J106" s="40">
        <v>4191.74</v>
      </c>
      <c r="K106" s="40">
        <v>4372.4468505488612</v>
      </c>
      <c r="L106" s="40">
        <v>1525</v>
      </c>
      <c r="M106" s="40">
        <v>1586</v>
      </c>
      <c r="N106" s="41">
        <f t="shared" si="31"/>
        <v>1388382.1794599995</v>
      </c>
      <c r="O106" s="41">
        <f t="shared" si="32"/>
        <v>508792.65807999996</v>
      </c>
      <c r="P106" s="41">
        <f t="shared" si="32"/>
        <v>181199.85224434189</v>
      </c>
      <c r="Q106" s="41">
        <f t="shared" si="33"/>
        <v>1215055.227203486</v>
      </c>
      <c r="R106" s="41">
        <f t="shared" si="23"/>
        <v>3293429.9169878275</v>
      </c>
      <c r="S106" s="14"/>
      <c r="T106" s="14"/>
      <c r="U106" s="14"/>
      <c r="V106" s="92"/>
      <c r="W106" s="92"/>
    </row>
    <row r="107" spans="1:23" s="1" customFormat="1" ht="57" customHeight="1">
      <c r="A107" s="11" t="s">
        <v>338</v>
      </c>
      <c r="B107" s="12" t="s">
        <v>339</v>
      </c>
      <c r="C107" s="12" t="s">
        <v>128</v>
      </c>
      <c r="D107" s="12" t="s">
        <v>132</v>
      </c>
      <c r="E107" s="13">
        <v>3898.402</v>
      </c>
      <c r="F107" s="13">
        <v>1675.7349999999999</v>
      </c>
      <c r="G107" s="13">
        <f>650*0+539.949</f>
        <v>539.94899999999996</v>
      </c>
      <c r="H107" s="13">
        <f>3343.31*0+3221.106</f>
        <v>3221.1060000000002</v>
      </c>
      <c r="I107" s="13">
        <f t="shared" si="22"/>
        <v>9335.1919999999991</v>
      </c>
      <c r="J107" s="40">
        <v>1200.6600000000001</v>
      </c>
      <c r="K107" s="40">
        <v>1407.44</v>
      </c>
      <c r="L107" s="40">
        <v>742.5</v>
      </c>
      <c r="M107" s="40">
        <v>772.2</v>
      </c>
      <c r="N107" s="41">
        <f t="shared" si="31"/>
        <v>1786091.8603200004</v>
      </c>
      <c r="O107" s="41">
        <f t="shared" si="32"/>
        <v>767754.74760000012</v>
      </c>
      <c r="P107" s="41">
        <f t="shared" si="32"/>
        <v>342997.20275999996</v>
      </c>
      <c r="Q107" s="41">
        <f t="shared" si="33"/>
        <v>2046175.3754400001</v>
      </c>
      <c r="R107" s="41">
        <f t="shared" si="23"/>
        <v>4943019.1861199997</v>
      </c>
      <c r="S107" s="14"/>
      <c r="T107" s="14"/>
      <c r="U107" s="14"/>
      <c r="V107" s="92"/>
      <c r="W107" s="92"/>
    </row>
    <row r="108" spans="1:23" s="1" customFormat="1" ht="57" customHeight="1">
      <c r="A108" s="11" t="s">
        <v>134</v>
      </c>
      <c r="B108" s="12" t="s">
        <v>135</v>
      </c>
      <c r="C108" s="12" t="s">
        <v>128</v>
      </c>
      <c r="D108" s="12" t="s">
        <v>131</v>
      </c>
      <c r="E108" s="13">
        <v>44.133000000000003</v>
      </c>
      <c r="F108" s="13">
        <v>21.829000000000001</v>
      </c>
      <c r="G108" s="13">
        <v>7.3559999999999999</v>
      </c>
      <c r="H108" s="13">
        <v>44.133000000000003</v>
      </c>
      <c r="I108" s="13">
        <f t="shared" si="22"/>
        <v>117.45099999999999</v>
      </c>
      <c r="J108" s="40">
        <v>5645.1</v>
      </c>
      <c r="K108" s="40">
        <v>5645.1</v>
      </c>
      <c r="L108" s="40">
        <v>1525</v>
      </c>
      <c r="M108" s="40">
        <v>1586</v>
      </c>
      <c r="N108" s="41">
        <f t="shared" si="31"/>
        <v>181832.37330000004</v>
      </c>
      <c r="O108" s="41">
        <f t="shared" si="32"/>
        <v>89937.66290000001</v>
      </c>
      <c r="P108" s="41">
        <f t="shared" si="32"/>
        <v>29858.739600000001</v>
      </c>
      <c r="Q108" s="41">
        <f t="shared" si="33"/>
        <v>179140.26030000002</v>
      </c>
      <c r="R108" s="41">
        <f t="shared" si="23"/>
        <v>480769.03610000008</v>
      </c>
      <c r="S108" s="14"/>
      <c r="T108" s="14"/>
      <c r="U108" s="14"/>
      <c r="V108" s="92"/>
      <c r="W108" s="92"/>
    </row>
    <row r="109" spans="1:23" s="1" customFormat="1" ht="57" customHeight="1">
      <c r="A109" s="11" t="s">
        <v>349</v>
      </c>
      <c r="B109" s="12" t="s">
        <v>350</v>
      </c>
      <c r="C109" s="12" t="s">
        <v>128</v>
      </c>
      <c r="D109" s="12" t="s">
        <v>351</v>
      </c>
      <c r="E109" s="13">
        <f>7.58042429976084*1.0263</f>
        <v>7.77978945884455</v>
      </c>
      <c r="F109" s="13">
        <v>5.0540000000000003</v>
      </c>
      <c r="G109" s="13">
        <v>7.963807600318896</v>
      </c>
      <c r="H109" s="13">
        <v>1.990951900079724</v>
      </c>
      <c r="I109" s="13">
        <f t="shared" si="22"/>
        <v>22.788548959243169</v>
      </c>
      <c r="J109" s="40">
        <v>1735.29</v>
      </c>
      <c r="K109" s="40">
        <v>1889.1426355592987</v>
      </c>
      <c r="L109" s="40">
        <v>1525</v>
      </c>
      <c r="M109" s="40">
        <v>1586</v>
      </c>
      <c r="N109" s="41">
        <f t="shared" si="31"/>
        <v>1636.0119253004202</v>
      </c>
      <c r="O109" s="41">
        <f t="shared" si="32"/>
        <v>1062.8056599999998</v>
      </c>
      <c r="P109" s="41">
        <f t="shared" si="32"/>
        <v>2414.169625047844</v>
      </c>
      <c r="Q109" s="41">
        <f t="shared" si="33"/>
        <v>603.54240626196099</v>
      </c>
      <c r="R109" s="41">
        <f t="shared" si="23"/>
        <v>5716.5296166102253</v>
      </c>
      <c r="S109" s="14"/>
      <c r="T109" s="14"/>
      <c r="U109" s="14"/>
      <c r="V109" s="92"/>
      <c r="W109" s="92"/>
    </row>
    <row r="110" spans="1:23" s="1" customFormat="1" ht="14.25" customHeight="1">
      <c r="A110" s="11"/>
      <c r="B110" s="12"/>
      <c r="C110" s="12"/>
      <c r="D110" s="12"/>
      <c r="E110" s="13"/>
      <c r="F110" s="13"/>
      <c r="G110" s="18"/>
      <c r="H110" s="18"/>
      <c r="I110" s="13"/>
      <c r="J110" s="40"/>
      <c r="K110" s="40"/>
      <c r="L110" s="40"/>
      <c r="M110" s="40"/>
      <c r="N110" s="41"/>
      <c r="O110" s="41"/>
      <c r="P110" s="41"/>
      <c r="Q110" s="41"/>
      <c r="R110" s="41"/>
      <c r="S110" s="14"/>
      <c r="T110" s="14"/>
      <c r="U110" s="14"/>
      <c r="V110" s="92"/>
      <c r="W110" s="92"/>
    </row>
    <row r="111" spans="1:23" s="1" customFormat="1" ht="54" customHeight="1">
      <c r="A111" s="11" t="s">
        <v>137</v>
      </c>
      <c r="B111" s="12" t="s">
        <v>138</v>
      </c>
      <c r="C111" s="12" t="s">
        <v>136</v>
      </c>
      <c r="D111" s="12" t="s">
        <v>139</v>
      </c>
      <c r="E111" s="13">
        <v>4972.6509999999998</v>
      </c>
      <c r="F111" s="13">
        <v>1788.4679999999998</v>
      </c>
      <c r="G111" s="13">
        <v>653.23400000000004</v>
      </c>
      <c r="H111" s="13">
        <v>3190.502</v>
      </c>
      <c r="I111" s="13">
        <f t="shared" si="22"/>
        <v>10604.855</v>
      </c>
      <c r="J111" s="40">
        <v>7781.86</v>
      </c>
      <c r="K111" s="40">
        <v>8507.9187081339678</v>
      </c>
      <c r="L111" s="40">
        <v>1650</v>
      </c>
      <c r="M111" s="40">
        <v>1716</v>
      </c>
      <c r="N111" s="41">
        <f>(J111-L111)*E111</f>
        <v>30491599.760859996</v>
      </c>
      <c r="O111" s="41">
        <f>(J111-L111)*F111</f>
        <v>10966635.390479999</v>
      </c>
      <c r="P111" s="41">
        <f>(K111-M111)*G111</f>
        <v>4436712.2253891844</v>
      </c>
      <c r="Q111" s="41">
        <f>(K111-M111)*H111</f>
        <v>21669630.222138841</v>
      </c>
      <c r="R111" s="41">
        <f t="shared" si="23"/>
        <v>67564577.598868012</v>
      </c>
      <c r="S111" s="14"/>
      <c r="T111" s="14"/>
      <c r="U111" s="14"/>
      <c r="V111" s="92"/>
      <c r="W111" s="92"/>
    </row>
    <row r="112" spans="1:23" s="1" customFormat="1" ht="54" customHeight="1">
      <c r="A112" s="11" t="s">
        <v>137</v>
      </c>
      <c r="B112" s="12" t="s">
        <v>138</v>
      </c>
      <c r="C112" s="12" t="s">
        <v>136</v>
      </c>
      <c r="D112" s="12" t="s">
        <v>140</v>
      </c>
      <c r="E112" s="13">
        <v>215.04300000000001</v>
      </c>
      <c r="F112" s="13">
        <v>143.36199999999999</v>
      </c>
      <c r="G112" s="13">
        <f>30.58*0+35.841</f>
        <v>35.841000000000001</v>
      </c>
      <c r="H112" s="13">
        <f>237.23*0+71.681*3</f>
        <v>215.04300000000001</v>
      </c>
      <c r="I112" s="13">
        <f t="shared" si="22"/>
        <v>609.28899999999999</v>
      </c>
      <c r="J112" s="40">
        <v>14383.03</v>
      </c>
      <c r="K112" s="40">
        <v>14383.03</v>
      </c>
      <c r="L112" s="40">
        <v>1650</v>
      </c>
      <c r="M112" s="40">
        <v>1716</v>
      </c>
      <c r="N112" s="41">
        <f>(J112-L112)*E112</f>
        <v>2738148.9702900001</v>
      </c>
      <c r="O112" s="41">
        <f>(J112-L112)*F112</f>
        <v>1825432.64686</v>
      </c>
      <c r="P112" s="41">
        <f>(K112-M112)*G112</f>
        <v>453999.02223000006</v>
      </c>
      <c r="Q112" s="41">
        <f>(K112-M112)*H112</f>
        <v>2723956.1322900001</v>
      </c>
      <c r="R112" s="41">
        <f t="shared" si="23"/>
        <v>7741536.7716700006</v>
      </c>
      <c r="S112" s="14"/>
      <c r="T112" s="14"/>
      <c r="U112" s="14"/>
      <c r="V112" s="92"/>
      <c r="W112" s="92"/>
    </row>
    <row r="113" spans="1:23" s="1" customFormat="1" ht="14.25" customHeight="1">
      <c r="A113" s="11"/>
      <c r="B113" s="12"/>
      <c r="C113" s="12"/>
      <c r="D113" s="12"/>
      <c r="E113" s="13"/>
      <c r="F113" s="13"/>
      <c r="G113" s="18"/>
      <c r="H113" s="18"/>
      <c r="I113" s="13"/>
      <c r="J113" s="40"/>
      <c r="K113" s="40"/>
      <c r="L113" s="40"/>
      <c r="M113" s="40"/>
      <c r="N113" s="41"/>
      <c r="O113" s="41"/>
      <c r="P113" s="41"/>
      <c r="Q113" s="41"/>
      <c r="R113" s="41"/>
      <c r="S113" s="14"/>
      <c r="T113" s="14"/>
      <c r="U113" s="14"/>
      <c r="V113" s="92"/>
      <c r="W113" s="92"/>
    </row>
    <row r="114" spans="1:23" s="1" customFormat="1" ht="69" customHeight="1">
      <c r="A114" s="11" t="s">
        <v>142</v>
      </c>
      <c r="B114" s="12" t="s">
        <v>143</v>
      </c>
      <c r="C114" s="12" t="s">
        <v>141</v>
      </c>
      <c r="D114" s="12" t="s">
        <v>144</v>
      </c>
      <c r="E114" s="13">
        <v>4585.1779999999999</v>
      </c>
      <c r="F114" s="13">
        <v>1946.337</v>
      </c>
      <c r="G114" s="13">
        <f>988.22*0+732.053</f>
        <v>732.053</v>
      </c>
      <c r="H114" s="13">
        <f>2924.84*0+3098.248</f>
        <v>3098.248</v>
      </c>
      <c r="I114" s="13">
        <f t="shared" si="22"/>
        <v>10361.815999999999</v>
      </c>
      <c r="J114" s="40">
        <v>9131.93</v>
      </c>
      <c r="K114" s="40">
        <v>9131.9333319665911</v>
      </c>
      <c r="L114" s="40">
        <v>1400</v>
      </c>
      <c r="M114" s="40">
        <v>1456</v>
      </c>
      <c r="N114" s="41">
        <f>(J114-L114)*E114</f>
        <v>35452275.33354</v>
      </c>
      <c r="O114" s="41">
        <f>(J114-L114)*F114</f>
        <v>15048941.440410001</v>
      </c>
      <c r="P114" s="41">
        <f>(K114-M114)*G114</f>
        <v>5619190.0234661391</v>
      </c>
      <c r="Q114" s="41">
        <f>(K114-M114)*H114</f>
        <v>23781945.093898829</v>
      </c>
      <c r="R114" s="41">
        <f t="shared" si="23"/>
        <v>79902351.891314968</v>
      </c>
      <c r="S114" s="14"/>
      <c r="T114" s="14"/>
      <c r="U114" s="14"/>
      <c r="V114" s="92"/>
      <c r="W114" s="92"/>
    </row>
    <row r="115" spans="1:23" s="1" customFormat="1" ht="14.25" customHeight="1">
      <c r="A115" s="11"/>
      <c r="B115" s="12"/>
      <c r="C115" s="12"/>
      <c r="D115" s="12"/>
      <c r="E115" s="13"/>
      <c r="F115" s="13"/>
      <c r="G115" s="18"/>
      <c r="H115" s="18"/>
      <c r="I115" s="13"/>
      <c r="J115" s="40"/>
      <c r="K115" s="40"/>
      <c r="L115" s="40"/>
      <c r="M115" s="40"/>
      <c r="N115" s="41"/>
      <c r="O115" s="41"/>
      <c r="P115" s="41"/>
      <c r="Q115" s="41"/>
      <c r="R115" s="41"/>
      <c r="S115" s="14"/>
      <c r="T115" s="14"/>
      <c r="U115" s="14"/>
      <c r="V115" s="92"/>
      <c r="W115" s="92"/>
    </row>
    <row r="116" spans="1:23" s="1" customFormat="1" ht="50.25" customHeight="1">
      <c r="A116" s="11" t="s">
        <v>146</v>
      </c>
      <c r="B116" s="12" t="s">
        <v>147</v>
      </c>
      <c r="C116" s="12" t="s">
        <v>145</v>
      </c>
      <c r="D116" s="12" t="s">
        <v>148</v>
      </c>
      <c r="E116" s="13">
        <v>17.073</v>
      </c>
      <c r="F116" s="13">
        <v>8.5220000000000002</v>
      </c>
      <c r="G116" s="13">
        <v>2.8450000000000002</v>
      </c>
      <c r="H116" s="13">
        <v>17.071999999999999</v>
      </c>
      <c r="I116" s="13">
        <f t="shared" si="22"/>
        <v>45.512</v>
      </c>
      <c r="J116" s="40">
        <v>9152.7099999999991</v>
      </c>
      <c r="K116" s="40">
        <v>9152.7099999999991</v>
      </c>
      <c r="L116" s="40">
        <v>1848</v>
      </c>
      <c r="M116" s="40">
        <v>1921.92</v>
      </c>
      <c r="N116" s="41">
        <f t="shared" ref="N116:N121" si="34">(J116-L116)*E116</f>
        <v>124713.31382999998</v>
      </c>
      <c r="O116" s="41">
        <f t="shared" ref="O116:P121" si="35">(J116-L116)*F116</f>
        <v>62250.738619999996</v>
      </c>
      <c r="P116" s="41">
        <f t="shared" si="35"/>
        <v>20571.597549999999</v>
      </c>
      <c r="Q116" s="41">
        <f t="shared" ref="Q116:Q121" si="36">(K116-M116)*H116</f>
        <v>123444.04687999998</v>
      </c>
      <c r="R116" s="41">
        <f t="shared" si="23"/>
        <v>330979.69687999994</v>
      </c>
      <c r="S116" s="14"/>
      <c r="T116" s="14"/>
      <c r="U116" s="14"/>
      <c r="V116" s="92"/>
      <c r="W116" s="92"/>
    </row>
    <row r="117" spans="1:23" s="1" customFormat="1" ht="50.25" customHeight="1">
      <c r="A117" s="11" t="s">
        <v>149</v>
      </c>
      <c r="B117" s="12" t="s">
        <v>150</v>
      </c>
      <c r="C117" s="12" t="s">
        <v>145</v>
      </c>
      <c r="D117" s="12" t="s">
        <v>151</v>
      </c>
      <c r="E117" s="13">
        <v>544.23</v>
      </c>
      <c r="F117" s="13">
        <v>261.57100000000003</v>
      </c>
      <c r="G117" s="13">
        <f>83.245*0+83.717</f>
        <v>83.716999999999999</v>
      </c>
      <c r="H117" s="13">
        <v>538.18200000000002</v>
      </c>
      <c r="I117" s="13">
        <f t="shared" si="22"/>
        <v>1427.7</v>
      </c>
      <c r="J117" s="40">
        <v>6285.41</v>
      </c>
      <c r="K117" s="40">
        <v>6849.7078591160207</v>
      </c>
      <c r="L117" s="40">
        <v>1812</v>
      </c>
      <c r="M117" s="40">
        <v>1884.48</v>
      </c>
      <c r="N117" s="41">
        <f t="shared" si="34"/>
        <v>2434563.9243000001</v>
      </c>
      <c r="O117" s="41">
        <f t="shared" si="35"/>
        <v>1170114.3271100002</v>
      </c>
      <c r="P117" s="41">
        <f t="shared" si="35"/>
        <v>415673.98068161594</v>
      </c>
      <c r="Q117" s="41">
        <f t="shared" si="36"/>
        <v>2672196.2596747787</v>
      </c>
      <c r="R117" s="41">
        <f t="shared" si="23"/>
        <v>6692548.491766395</v>
      </c>
      <c r="S117" s="14"/>
      <c r="T117" s="14"/>
      <c r="U117" s="14"/>
      <c r="V117" s="92"/>
      <c r="W117" s="92"/>
    </row>
    <row r="118" spans="1:23" s="1" customFormat="1" ht="50.25" customHeight="1">
      <c r="A118" s="11" t="s">
        <v>152</v>
      </c>
      <c r="B118" s="12" t="s">
        <v>153</v>
      </c>
      <c r="C118" s="12" t="s">
        <v>145</v>
      </c>
      <c r="D118" s="12" t="s">
        <v>151</v>
      </c>
      <c r="E118" s="13">
        <v>1101.3900000000001</v>
      </c>
      <c r="F118" s="13">
        <v>681.50299999999993</v>
      </c>
      <c r="G118" s="13">
        <v>341.25099999999998</v>
      </c>
      <c r="H118" s="13">
        <f>1072.392</f>
        <v>1072.3920000000001</v>
      </c>
      <c r="I118" s="13">
        <f t="shared" si="22"/>
        <v>3196.5360000000001</v>
      </c>
      <c r="J118" s="40">
        <v>11439.32</v>
      </c>
      <c r="K118" s="40">
        <v>11439.32</v>
      </c>
      <c r="L118" s="40">
        <v>1510</v>
      </c>
      <c r="M118" s="40">
        <v>1570.4</v>
      </c>
      <c r="N118" s="41">
        <f t="shared" si="34"/>
        <v>10936053.754800001</v>
      </c>
      <c r="O118" s="41">
        <f t="shared" si="35"/>
        <v>6766861.3679599995</v>
      </c>
      <c r="P118" s="41">
        <f t="shared" si="35"/>
        <v>3367778.81892</v>
      </c>
      <c r="Q118" s="41">
        <f t="shared" si="36"/>
        <v>10583350.85664</v>
      </c>
      <c r="R118" s="41">
        <f t="shared" si="23"/>
        <v>31654044.798320003</v>
      </c>
      <c r="S118" s="14"/>
      <c r="T118" s="14"/>
      <c r="U118" s="14"/>
      <c r="V118" s="92"/>
      <c r="W118" s="92"/>
    </row>
    <row r="119" spans="1:23" s="1" customFormat="1" ht="50.25" customHeight="1">
      <c r="A119" s="11" t="s">
        <v>75</v>
      </c>
      <c r="B119" s="12" t="s">
        <v>107</v>
      </c>
      <c r="C119" s="12" t="s">
        <v>145</v>
      </c>
      <c r="D119" s="12" t="s">
        <v>148</v>
      </c>
      <c r="E119" s="13">
        <f>2789.864-1.01</f>
        <v>2788.8539999999998</v>
      </c>
      <c r="F119" s="13">
        <v>1413.0320000000002</v>
      </c>
      <c r="G119" s="13">
        <v>639.61900000000003</v>
      </c>
      <c r="H119" s="13">
        <v>2120.152</v>
      </c>
      <c r="I119" s="13">
        <f t="shared" si="22"/>
        <v>6961.6570000000002</v>
      </c>
      <c r="J119" s="40">
        <v>3286.26</v>
      </c>
      <c r="K119" s="40">
        <v>3605.0762686567168</v>
      </c>
      <c r="L119" s="40">
        <v>1510</v>
      </c>
      <c r="M119" s="40">
        <v>1570.4</v>
      </c>
      <c r="N119" s="41">
        <f t="shared" si="34"/>
        <v>4953729.8060400002</v>
      </c>
      <c r="O119" s="41">
        <f t="shared" si="35"/>
        <v>2509912.2203200008</v>
      </c>
      <c r="P119" s="41">
        <f t="shared" si="35"/>
        <v>1301417.6002819405</v>
      </c>
      <c r="Q119" s="41">
        <f t="shared" si="36"/>
        <v>4313822.9603450755</v>
      </c>
      <c r="R119" s="41">
        <f t="shared" si="23"/>
        <v>13078882.586987019</v>
      </c>
      <c r="S119" s="14"/>
      <c r="T119" s="14"/>
      <c r="U119" s="14"/>
      <c r="V119" s="92"/>
      <c r="W119" s="92"/>
    </row>
    <row r="120" spans="1:23" s="1" customFormat="1" ht="50.25" customHeight="1">
      <c r="A120" s="11" t="s">
        <v>154</v>
      </c>
      <c r="B120" s="12" t="s">
        <v>155</v>
      </c>
      <c r="C120" s="12" t="s">
        <v>145</v>
      </c>
      <c r="D120" s="12" t="s">
        <v>148</v>
      </c>
      <c r="E120" s="13">
        <v>27210.156999999999</v>
      </c>
      <c r="F120" s="13">
        <v>11997.442000000001</v>
      </c>
      <c r="G120" s="13">
        <f>195.7*0+3347.135</f>
        <v>3347.1350000000002</v>
      </c>
      <c r="H120" s="13">
        <f>25765.2*0+19261.759</f>
        <v>19261.758999999998</v>
      </c>
      <c r="I120" s="13">
        <f t="shared" si="22"/>
        <v>61816.493000000002</v>
      </c>
      <c r="J120" s="40">
        <v>4698.95</v>
      </c>
      <c r="K120" s="40">
        <v>4698.9526184062324</v>
      </c>
      <c r="L120" s="40">
        <v>1510</v>
      </c>
      <c r="M120" s="40">
        <v>1570.4</v>
      </c>
      <c r="N120" s="41">
        <f t="shared" si="34"/>
        <v>86771830.165149987</v>
      </c>
      <c r="O120" s="41">
        <f t="shared" si="35"/>
        <v>38259242.665899999</v>
      </c>
      <c r="P120" s="41">
        <f t="shared" si="35"/>
        <v>10471687.968409145</v>
      </c>
      <c r="Q120" s="41">
        <f t="shared" si="36"/>
        <v>60261426.554559804</v>
      </c>
      <c r="R120" s="41">
        <f t="shared" si="23"/>
        <v>195764187.35401893</v>
      </c>
      <c r="S120" s="14"/>
      <c r="T120" s="14"/>
      <c r="U120" s="14"/>
      <c r="V120" s="92"/>
      <c r="W120" s="92"/>
    </row>
    <row r="121" spans="1:23" s="1" customFormat="1" ht="65.25" customHeight="1">
      <c r="A121" s="11" t="s">
        <v>156</v>
      </c>
      <c r="B121" s="12" t="s">
        <v>157</v>
      </c>
      <c r="C121" s="12" t="s">
        <v>145</v>
      </c>
      <c r="D121" s="12" t="s">
        <v>278</v>
      </c>
      <c r="E121" s="13">
        <v>451.65600000000001</v>
      </c>
      <c r="F121" s="13">
        <v>218.54199999999997</v>
      </c>
      <c r="G121" s="13">
        <v>65.777000000000001</v>
      </c>
      <c r="H121" s="13">
        <v>458.13600000000002</v>
      </c>
      <c r="I121" s="13">
        <f t="shared" si="22"/>
        <v>1194.1110000000001</v>
      </c>
      <c r="J121" s="40">
        <v>4296.82</v>
      </c>
      <c r="K121" s="40">
        <v>4707.5454411764704</v>
      </c>
      <c r="L121" s="40">
        <v>1540</v>
      </c>
      <c r="M121" s="40">
        <v>1601.6000000000001</v>
      </c>
      <c r="N121" s="41">
        <f t="shared" si="34"/>
        <v>1245134.2939199999</v>
      </c>
      <c r="O121" s="41">
        <f t="shared" si="35"/>
        <v>602480.95643999986</v>
      </c>
      <c r="P121" s="41">
        <f t="shared" si="35"/>
        <v>204299.77328426467</v>
      </c>
      <c r="Q121" s="41">
        <f t="shared" si="36"/>
        <v>1422945.4206388234</v>
      </c>
      <c r="R121" s="41">
        <f t="shared" si="23"/>
        <v>3474860.4442830877</v>
      </c>
      <c r="S121" s="14"/>
      <c r="T121" s="14"/>
      <c r="U121" s="14"/>
      <c r="V121" s="92"/>
      <c r="W121" s="92"/>
    </row>
    <row r="122" spans="1:23" s="1" customFormat="1" ht="14.25" customHeight="1">
      <c r="A122" s="11"/>
      <c r="B122" s="12"/>
      <c r="C122" s="12"/>
      <c r="D122" s="12"/>
      <c r="E122" s="13"/>
      <c r="F122" s="13"/>
      <c r="G122" s="18"/>
      <c r="H122" s="18"/>
      <c r="I122" s="13"/>
      <c r="J122" s="40"/>
      <c r="K122" s="40"/>
      <c r="L122" s="40"/>
      <c r="M122" s="40"/>
      <c r="N122" s="41"/>
      <c r="O122" s="41"/>
      <c r="P122" s="41"/>
      <c r="Q122" s="41"/>
      <c r="R122" s="41"/>
      <c r="S122" s="14"/>
      <c r="T122" s="14"/>
      <c r="U122" s="14"/>
      <c r="V122" s="92"/>
      <c r="W122" s="92"/>
    </row>
    <row r="123" spans="1:23" s="1" customFormat="1" ht="51.75" customHeight="1">
      <c r="A123" s="11" t="s">
        <v>159</v>
      </c>
      <c r="B123" s="12" t="s">
        <v>160</v>
      </c>
      <c r="C123" s="12" t="s">
        <v>158</v>
      </c>
      <c r="D123" s="12" t="s">
        <v>4</v>
      </c>
      <c r="E123" s="13">
        <v>9614.2279999999992</v>
      </c>
      <c r="F123" s="13">
        <v>5461.3110000000006</v>
      </c>
      <c r="G123" s="13">
        <v>2402.9110000000001</v>
      </c>
      <c r="H123" s="13">
        <v>8414.8430000000008</v>
      </c>
      <c r="I123" s="13">
        <f t="shared" si="22"/>
        <v>25893.293000000001</v>
      </c>
      <c r="J123" s="40">
        <v>4919.92</v>
      </c>
      <c r="K123" s="40">
        <v>5371.3950117647046</v>
      </c>
      <c r="L123" s="40">
        <v>1340</v>
      </c>
      <c r="M123" s="40">
        <v>1393.6000000000001</v>
      </c>
      <c r="N123" s="41">
        <f>(J123-L123)*E123</f>
        <v>34418167.10176</v>
      </c>
      <c r="O123" s="41">
        <f t="shared" ref="O123:P127" si="37">(J123-L123)*F123</f>
        <v>19551056.475120004</v>
      </c>
      <c r="P123" s="41">
        <f t="shared" si="37"/>
        <v>9558287.3895145375</v>
      </c>
      <c r="Q123" s="41">
        <f>(K123-M123)*H123</f>
        <v>33472520.510183141</v>
      </c>
      <c r="R123" s="41">
        <f t="shared" si="23"/>
        <v>97000031.476577684</v>
      </c>
      <c r="S123" s="14"/>
      <c r="T123" s="14"/>
      <c r="U123" s="14"/>
      <c r="V123" s="92"/>
      <c r="W123" s="92"/>
    </row>
    <row r="124" spans="1:23" s="1" customFormat="1" ht="51.75" customHeight="1">
      <c r="A124" s="11" t="s">
        <v>161</v>
      </c>
      <c r="B124" s="12" t="s">
        <v>162</v>
      </c>
      <c r="C124" s="12" t="s">
        <v>158</v>
      </c>
      <c r="D124" s="12" t="s">
        <v>163</v>
      </c>
      <c r="E124" s="13">
        <v>115.22999999999999</v>
      </c>
      <c r="F124" s="13">
        <v>76.819999999999993</v>
      </c>
      <c r="G124" s="13">
        <v>40.43</v>
      </c>
      <c r="H124" s="13">
        <v>121.29</v>
      </c>
      <c r="I124" s="13">
        <f t="shared" si="22"/>
        <v>353.77</v>
      </c>
      <c r="J124" s="40">
        <v>4795.37</v>
      </c>
      <c r="K124" s="40">
        <v>5250.4051094890474</v>
      </c>
      <c r="L124" s="40">
        <v>1345</v>
      </c>
      <c r="M124" s="40">
        <v>1398.8</v>
      </c>
      <c r="N124" s="41">
        <f>(J124-L124)*E124</f>
        <v>397586.13509999996</v>
      </c>
      <c r="O124" s="41">
        <f t="shared" si="37"/>
        <v>265057.42339999997</v>
      </c>
      <c r="P124" s="41">
        <f t="shared" si="37"/>
        <v>155720.39457664217</v>
      </c>
      <c r="Q124" s="41">
        <f>(K124-M124)*H124</f>
        <v>467161.18372992653</v>
      </c>
      <c r="R124" s="41">
        <f t="shared" si="23"/>
        <v>1285525.1368065686</v>
      </c>
      <c r="S124" s="14"/>
      <c r="T124" s="14"/>
      <c r="U124" s="14"/>
      <c r="V124" s="92"/>
      <c r="W124" s="92"/>
    </row>
    <row r="125" spans="1:23" s="1" customFormat="1" ht="51.75" customHeight="1">
      <c r="A125" s="11" t="s">
        <v>75</v>
      </c>
      <c r="B125" s="12" t="s">
        <v>107</v>
      </c>
      <c r="C125" s="12" t="s">
        <v>158</v>
      </c>
      <c r="D125" s="12" t="s">
        <v>164</v>
      </c>
      <c r="E125" s="13">
        <v>410.67500000000001</v>
      </c>
      <c r="F125" s="13">
        <v>271.88900000000001</v>
      </c>
      <c r="G125" s="13">
        <v>130.892</v>
      </c>
      <c r="H125" s="13">
        <v>410.35399999999998</v>
      </c>
      <c r="I125" s="13">
        <f t="shared" si="22"/>
        <v>1223.8100000000002</v>
      </c>
      <c r="J125" s="40">
        <v>4476.7299999999996</v>
      </c>
      <c r="K125" s="40">
        <v>4911.0396268656705</v>
      </c>
      <c r="L125" s="40">
        <v>1340</v>
      </c>
      <c r="M125" s="40">
        <v>1393.6000000000001</v>
      </c>
      <c r="N125" s="41">
        <f>(J125-L125)*E125</f>
        <v>1288176.5927499998</v>
      </c>
      <c r="O125" s="41">
        <f t="shared" si="37"/>
        <v>852842.38296999992</v>
      </c>
      <c r="P125" s="41">
        <f t="shared" si="37"/>
        <v>460404.70763970126</v>
      </c>
      <c r="Q125" s="41">
        <f>(K125-M125)*H125</f>
        <v>1443395.4206428351</v>
      </c>
      <c r="R125" s="41">
        <f t="shared" si="23"/>
        <v>4044819.1040025358</v>
      </c>
      <c r="S125" s="14"/>
      <c r="T125" s="14"/>
      <c r="U125" s="14"/>
      <c r="V125" s="92"/>
      <c r="W125" s="92"/>
    </row>
    <row r="126" spans="1:23" s="1" customFormat="1" ht="51.75" customHeight="1">
      <c r="A126" s="11" t="s">
        <v>165</v>
      </c>
      <c r="B126" s="12" t="s">
        <v>166</v>
      </c>
      <c r="C126" s="12" t="s">
        <v>158</v>
      </c>
      <c r="D126" s="12" t="s">
        <v>167</v>
      </c>
      <c r="E126" s="13">
        <v>27759.233</v>
      </c>
      <c r="F126" s="13">
        <v>13062.922</v>
      </c>
      <c r="G126" s="13">
        <v>5235.91</v>
      </c>
      <c r="H126" s="13">
        <v>22606.271000000001</v>
      </c>
      <c r="I126" s="13">
        <f t="shared" si="22"/>
        <v>68664.33600000001</v>
      </c>
      <c r="J126" s="40">
        <v>1970.02</v>
      </c>
      <c r="K126" s="40">
        <v>1970.02</v>
      </c>
      <c r="L126" s="40">
        <v>1340</v>
      </c>
      <c r="M126" s="40">
        <v>1393.6000000000001</v>
      </c>
      <c r="N126" s="41">
        <f>(J126-L126)*E126</f>
        <v>17488871.974659998</v>
      </c>
      <c r="O126" s="41">
        <f t="shared" si="37"/>
        <v>8229902.1184400003</v>
      </c>
      <c r="P126" s="41">
        <f t="shared" si="37"/>
        <v>3018083.2421999993</v>
      </c>
      <c r="Q126" s="41">
        <f>(K126-M126)*H126</f>
        <v>13030706.729819996</v>
      </c>
      <c r="R126" s="41">
        <f t="shared" si="23"/>
        <v>41767564.065119989</v>
      </c>
      <c r="S126" s="14"/>
      <c r="T126" s="14"/>
      <c r="U126" s="14"/>
      <c r="V126" s="92"/>
      <c r="W126" s="92"/>
    </row>
    <row r="127" spans="1:23" s="1" customFormat="1" ht="51.75" customHeight="1">
      <c r="A127" s="11" t="s">
        <v>168</v>
      </c>
      <c r="B127" s="12" t="s">
        <v>169</v>
      </c>
      <c r="C127" s="12" t="s">
        <v>158</v>
      </c>
      <c r="D127" s="12" t="s">
        <v>163</v>
      </c>
      <c r="E127" s="13">
        <v>78.938999999999993</v>
      </c>
      <c r="F127" s="13">
        <v>52.625999999999998</v>
      </c>
      <c r="G127" s="13">
        <v>26.312999999999999</v>
      </c>
      <c r="H127" s="13">
        <v>78.938999999999993</v>
      </c>
      <c r="I127" s="13">
        <f t="shared" si="22"/>
        <v>236.81699999999998</v>
      </c>
      <c r="J127" s="40">
        <v>2768.47</v>
      </c>
      <c r="K127" s="40">
        <v>3041.8126075949353</v>
      </c>
      <c r="L127" s="40">
        <v>1345</v>
      </c>
      <c r="M127" s="40">
        <v>1398.8</v>
      </c>
      <c r="N127" s="41">
        <f>(J127-L127)*E127</f>
        <v>112367.29832999998</v>
      </c>
      <c r="O127" s="41">
        <f t="shared" si="37"/>
        <v>74911.532219999979</v>
      </c>
      <c r="P127" s="41">
        <f t="shared" si="37"/>
        <v>43232.590743645531</v>
      </c>
      <c r="Q127" s="41">
        <f>(K127-M127)*H127</f>
        <v>129697.77223093659</v>
      </c>
      <c r="R127" s="41">
        <f t="shared" si="23"/>
        <v>360209.19352458208</v>
      </c>
      <c r="S127" s="14"/>
      <c r="T127" s="14"/>
      <c r="U127" s="14"/>
      <c r="V127" s="92"/>
      <c r="W127" s="92"/>
    </row>
    <row r="128" spans="1:23" s="1" customFormat="1" ht="14.25" customHeight="1">
      <c r="A128" s="11"/>
      <c r="B128" s="12"/>
      <c r="C128" s="12"/>
      <c r="D128" s="12"/>
      <c r="E128" s="13"/>
      <c r="F128" s="13"/>
      <c r="G128" s="18"/>
      <c r="H128" s="18"/>
      <c r="I128" s="13"/>
      <c r="J128" s="40"/>
      <c r="K128" s="40"/>
      <c r="L128" s="40"/>
      <c r="M128" s="40"/>
      <c r="N128" s="41"/>
      <c r="O128" s="41"/>
      <c r="P128" s="41"/>
      <c r="Q128" s="41"/>
      <c r="R128" s="41"/>
      <c r="S128" s="14"/>
      <c r="T128" s="14"/>
      <c r="U128" s="14"/>
      <c r="V128" s="92"/>
      <c r="W128" s="92"/>
    </row>
    <row r="129" spans="1:23" s="1" customFormat="1" ht="51" customHeight="1">
      <c r="A129" s="11" t="s">
        <v>171</v>
      </c>
      <c r="B129" s="12" t="s">
        <v>172</v>
      </c>
      <c r="C129" s="12" t="s">
        <v>170</v>
      </c>
      <c r="D129" s="12" t="s">
        <v>173</v>
      </c>
      <c r="E129" s="13">
        <v>2044.913</v>
      </c>
      <c r="F129" s="13">
        <v>1058.3340000000001</v>
      </c>
      <c r="G129" s="13">
        <f>389.23*0+511.137</f>
        <v>511.137</v>
      </c>
      <c r="H129" s="13">
        <f>1641.12*0+1733.244</f>
        <v>1733.2439999999999</v>
      </c>
      <c r="I129" s="13">
        <f t="shared" si="22"/>
        <v>5347.6280000000006</v>
      </c>
      <c r="J129" s="40">
        <v>4760</v>
      </c>
      <c r="K129" s="40">
        <v>7483.7577676483161</v>
      </c>
      <c r="L129" s="40">
        <v>1410</v>
      </c>
      <c r="M129" s="40">
        <v>1466.4</v>
      </c>
      <c r="N129" s="41">
        <f t="shared" ref="N129:N136" si="38">(J129-L129)*E129</f>
        <v>6850458.5499999998</v>
      </c>
      <c r="O129" s="41">
        <f t="shared" ref="O129:P136" si="39">(J129-L129)*F129</f>
        <v>3545418.9000000004</v>
      </c>
      <c r="P129" s="41">
        <f t="shared" si="39"/>
        <v>3075694.1972824577</v>
      </c>
      <c r="Q129" s="41">
        <f t="shared" ref="Q129:Q136" si="40">(K129-M129)*H129</f>
        <v>10429549.246629838</v>
      </c>
      <c r="R129" s="41">
        <f t="shared" si="23"/>
        <v>23901120.893912293</v>
      </c>
      <c r="S129" s="14"/>
      <c r="T129" s="14"/>
      <c r="U129" s="14"/>
      <c r="V129" s="92"/>
      <c r="W129" s="92"/>
    </row>
    <row r="130" spans="1:23" s="1" customFormat="1" ht="51" customHeight="1">
      <c r="A130" s="11" t="s">
        <v>171</v>
      </c>
      <c r="B130" s="12" t="s">
        <v>172</v>
      </c>
      <c r="C130" s="12" t="s">
        <v>170</v>
      </c>
      <c r="D130" s="12" t="s">
        <v>174</v>
      </c>
      <c r="E130" s="13">
        <v>2358.5</v>
      </c>
      <c r="F130" s="13">
        <v>1321.7809999999999</v>
      </c>
      <c r="G130" s="13">
        <f>601.86*0+677.952</f>
        <v>677.952</v>
      </c>
      <c r="H130" s="13">
        <f>2097.68*0+2121.727</f>
        <v>2121.7269999999999</v>
      </c>
      <c r="I130" s="13">
        <f t="shared" si="22"/>
        <v>6479.96</v>
      </c>
      <c r="J130" s="40">
        <v>5715.45</v>
      </c>
      <c r="K130" s="40">
        <v>5715.45</v>
      </c>
      <c r="L130" s="40">
        <v>1410</v>
      </c>
      <c r="M130" s="40">
        <v>1466.4</v>
      </c>
      <c r="N130" s="41">
        <f t="shared" si="38"/>
        <v>10154403.824999999</v>
      </c>
      <c r="O130" s="41">
        <f t="shared" si="39"/>
        <v>5690862.0064499993</v>
      </c>
      <c r="P130" s="41">
        <f t="shared" si="39"/>
        <v>2880651.9455999993</v>
      </c>
      <c r="Q130" s="41">
        <f t="shared" si="40"/>
        <v>9015324.1093499977</v>
      </c>
      <c r="R130" s="41">
        <f t="shared" si="23"/>
        <v>27741241.886399992</v>
      </c>
      <c r="S130" s="14"/>
      <c r="T130" s="14"/>
      <c r="U130" s="14"/>
      <c r="V130" s="92"/>
      <c r="W130" s="92"/>
    </row>
    <row r="131" spans="1:23" s="1" customFormat="1" ht="51" customHeight="1">
      <c r="A131" s="11" t="s">
        <v>171</v>
      </c>
      <c r="B131" s="12" t="s">
        <v>172</v>
      </c>
      <c r="C131" s="12" t="s">
        <v>170</v>
      </c>
      <c r="D131" s="12" t="s">
        <v>175</v>
      </c>
      <c r="E131" s="13">
        <v>5260.2960000000003</v>
      </c>
      <c r="F131" s="13">
        <v>3512.3940000000002</v>
      </c>
      <c r="G131" s="13">
        <f>1437.5*0+1768.356</f>
        <v>1768.356</v>
      </c>
      <c r="H131" s="13">
        <f>5096.57*0+5236.677</f>
        <v>5236.6769999999997</v>
      </c>
      <c r="I131" s="13">
        <f t="shared" si="22"/>
        <v>15777.723</v>
      </c>
      <c r="J131" s="40">
        <v>6159.16</v>
      </c>
      <c r="K131" s="40">
        <v>6701.18</v>
      </c>
      <c r="L131" s="40">
        <v>1410</v>
      </c>
      <c r="M131" s="40">
        <v>1466.4</v>
      </c>
      <c r="N131" s="41">
        <f t="shared" si="38"/>
        <v>24981987.351360001</v>
      </c>
      <c r="O131" s="41">
        <f t="shared" si="39"/>
        <v>16680921.08904</v>
      </c>
      <c r="P131" s="41">
        <f t="shared" si="39"/>
        <v>9256954.6216800008</v>
      </c>
      <c r="Q131" s="41">
        <f t="shared" si="40"/>
        <v>27412852.02606</v>
      </c>
      <c r="R131" s="41">
        <f t="shared" si="23"/>
        <v>78332715.088140011</v>
      </c>
      <c r="S131" s="14"/>
      <c r="T131" s="14"/>
      <c r="U131" s="14"/>
      <c r="V131" s="92"/>
      <c r="W131" s="92"/>
    </row>
    <row r="132" spans="1:23" s="1" customFormat="1" ht="51" customHeight="1">
      <c r="A132" s="11" t="s">
        <v>176</v>
      </c>
      <c r="B132" s="12" t="s">
        <v>177</v>
      </c>
      <c r="C132" s="12" t="s">
        <v>170</v>
      </c>
      <c r="D132" s="12" t="s">
        <v>178</v>
      </c>
      <c r="E132" s="13">
        <v>4156.5</v>
      </c>
      <c r="F132" s="13">
        <v>2689.81</v>
      </c>
      <c r="G132" s="13">
        <f>1266.93*0+1354.03</f>
        <v>1354.03</v>
      </c>
      <c r="H132" s="13">
        <f>3800.77*0+4129.37</f>
        <v>4129.37</v>
      </c>
      <c r="I132" s="13">
        <f t="shared" si="22"/>
        <v>12329.71</v>
      </c>
      <c r="J132" s="40">
        <v>5007.1400000000003</v>
      </c>
      <c r="K132" s="40">
        <v>5007.1400000000003</v>
      </c>
      <c r="L132" s="40">
        <v>1400</v>
      </c>
      <c r="M132" s="40">
        <v>1456</v>
      </c>
      <c r="N132" s="41">
        <f t="shared" si="38"/>
        <v>14993077.410000002</v>
      </c>
      <c r="O132" s="41">
        <f t="shared" si="39"/>
        <v>9702521.2434</v>
      </c>
      <c r="P132" s="41">
        <f t="shared" si="39"/>
        <v>4808350.0942000002</v>
      </c>
      <c r="Q132" s="41">
        <f t="shared" si="40"/>
        <v>14663970.981800001</v>
      </c>
      <c r="R132" s="41">
        <f t="shared" si="23"/>
        <v>44167919.729400009</v>
      </c>
      <c r="S132" s="14"/>
      <c r="T132" s="14"/>
      <c r="U132" s="14"/>
      <c r="V132" s="92"/>
      <c r="W132" s="92"/>
    </row>
    <row r="133" spans="1:23" s="1" customFormat="1" ht="63" customHeight="1">
      <c r="A133" s="11" t="s">
        <v>179</v>
      </c>
      <c r="B133" s="12" t="s">
        <v>180</v>
      </c>
      <c r="C133" s="12" t="s">
        <v>170</v>
      </c>
      <c r="D133" s="12" t="s">
        <v>279</v>
      </c>
      <c r="E133" s="13">
        <v>530.20399999999995</v>
      </c>
      <c r="F133" s="13">
        <v>285.40600000000001</v>
      </c>
      <c r="G133" s="13">
        <v>123.264</v>
      </c>
      <c r="H133" s="13">
        <f>436.74*0+469.54</f>
        <v>469.54</v>
      </c>
      <c r="I133" s="13">
        <f t="shared" si="22"/>
        <v>1408.414</v>
      </c>
      <c r="J133" s="40">
        <v>7619.46</v>
      </c>
      <c r="K133" s="40">
        <v>7959.7655354271337</v>
      </c>
      <c r="L133" s="40">
        <v>1680</v>
      </c>
      <c r="M133" s="40">
        <v>1747.2</v>
      </c>
      <c r="N133" s="41">
        <f t="shared" si="38"/>
        <v>3149125.4498399999</v>
      </c>
      <c r="O133" s="41">
        <f t="shared" si="39"/>
        <v>1695157.52076</v>
      </c>
      <c r="P133" s="41">
        <f t="shared" si="39"/>
        <v>765785.67815889022</v>
      </c>
      <c r="Q133" s="41">
        <f t="shared" si="40"/>
        <v>2917048.0215044566</v>
      </c>
      <c r="R133" s="41">
        <f t="shared" si="23"/>
        <v>8527116.6702633463</v>
      </c>
      <c r="S133" s="14"/>
      <c r="T133" s="14"/>
      <c r="U133" s="14"/>
      <c r="V133" s="92"/>
      <c r="W133" s="92"/>
    </row>
    <row r="134" spans="1:23" s="1" customFormat="1" ht="55.5" customHeight="1">
      <c r="A134" s="11" t="s">
        <v>179</v>
      </c>
      <c r="B134" s="12" t="s">
        <v>180</v>
      </c>
      <c r="C134" s="12" t="s">
        <v>170</v>
      </c>
      <c r="D134" s="12" t="s">
        <v>173</v>
      </c>
      <c r="E134" s="13">
        <v>1568.1210000000001</v>
      </c>
      <c r="F134" s="13">
        <v>832.71499999999992</v>
      </c>
      <c r="G134" s="13">
        <v>345.61399999999998</v>
      </c>
      <c r="H134" s="13">
        <f>1222.2*0+1395.874</f>
        <v>1395.874</v>
      </c>
      <c r="I134" s="13">
        <f t="shared" si="22"/>
        <v>4142.3240000000005</v>
      </c>
      <c r="J134" s="40">
        <v>5480.07</v>
      </c>
      <c r="K134" s="40">
        <v>6059.36</v>
      </c>
      <c r="L134" s="40">
        <v>1692</v>
      </c>
      <c r="M134" s="40">
        <v>1759.68</v>
      </c>
      <c r="N134" s="41">
        <f t="shared" si="38"/>
        <v>5940152.1164699998</v>
      </c>
      <c r="O134" s="41">
        <f t="shared" si="39"/>
        <v>3154382.7100499994</v>
      </c>
      <c r="P134" s="41">
        <f t="shared" si="39"/>
        <v>1486029.6035199997</v>
      </c>
      <c r="Q134" s="41">
        <f t="shared" si="40"/>
        <v>6001811.5203199992</v>
      </c>
      <c r="R134" s="41">
        <f t="shared" si="23"/>
        <v>16582375.95036</v>
      </c>
      <c r="S134" s="14"/>
      <c r="T134" s="14"/>
      <c r="U134" s="14"/>
      <c r="V134" s="92"/>
      <c r="W134" s="92"/>
    </row>
    <row r="135" spans="1:23" s="1" customFormat="1" ht="55.5" customHeight="1">
      <c r="A135" s="11" t="s">
        <v>179</v>
      </c>
      <c r="B135" s="12" t="s">
        <v>180</v>
      </c>
      <c r="C135" s="12" t="s">
        <v>170</v>
      </c>
      <c r="D135" s="12" t="s">
        <v>181</v>
      </c>
      <c r="E135" s="13">
        <v>341.28899999999999</v>
      </c>
      <c r="F135" s="13">
        <v>227.524</v>
      </c>
      <c r="G135" s="13">
        <f>75.02*0+111.362</f>
        <v>111.36199999999999</v>
      </c>
      <c r="H135" s="13">
        <f>292.03*0+343.691</f>
        <v>343.69099999999997</v>
      </c>
      <c r="I135" s="13">
        <f t="shared" si="22"/>
        <v>1023.866</v>
      </c>
      <c r="J135" s="40">
        <v>8050.39</v>
      </c>
      <c r="K135" s="40">
        <v>8265.1843453873171</v>
      </c>
      <c r="L135" s="40">
        <v>1692</v>
      </c>
      <c r="M135" s="40">
        <v>1759.68</v>
      </c>
      <c r="N135" s="41">
        <f t="shared" si="38"/>
        <v>2170048.5647100001</v>
      </c>
      <c r="O135" s="41">
        <f t="shared" si="39"/>
        <v>1446686.3263600001</v>
      </c>
      <c r="P135" s="41">
        <f t="shared" si="39"/>
        <v>724465.97491102235</v>
      </c>
      <c r="Q135" s="41">
        <f t="shared" si="40"/>
        <v>2235883.2939705122</v>
      </c>
      <c r="R135" s="41">
        <f t="shared" si="23"/>
        <v>6577084.1599515341</v>
      </c>
      <c r="S135" s="14"/>
      <c r="T135" s="14"/>
      <c r="U135" s="14"/>
      <c r="V135" s="92"/>
      <c r="W135" s="92"/>
    </row>
    <row r="136" spans="1:23" s="1" customFormat="1" ht="57" customHeight="1">
      <c r="A136" s="11">
        <v>2901008961</v>
      </c>
      <c r="B136" s="12" t="s">
        <v>384</v>
      </c>
      <c r="C136" s="12" t="s">
        <v>170</v>
      </c>
      <c r="D136" s="12" t="s">
        <v>352</v>
      </c>
      <c r="E136" s="13">
        <f>0+4.512*1.0263</f>
        <v>4.6306655999999995</v>
      </c>
      <c r="F136" s="13">
        <v>1.504</v>
      </c>
      <c r="G136" s="13">
        <v>1.5740000000000001</v>
      </c>
      <c r="H136" s="13">
        <v>4.2919999999999998</v>
      </c>
      <c r="I136" s="13">
        <f t="shared" si="22"/>
        <v>12.0006656</v>
      </c>
      <c r="J136" s="40">
        <v>4245.18</v>
      </c>
      <c r="K136" s="40">
        <v>4245.18</v>
      </c>
      <c r="L136" s="40">
        <v>1400</v>
      </c>
      <c r="M136" s="40">
        <v>1456</v>
      </c>
      <c r="N136" s="41">
        <f t="shared" si="38"/>
        <v>13175.077151808</v>
      </c>
      <c r="O136" s="41">
        <f t="shared" si="39"/>
        <v>4279.1507200000005</v>
      </c>
      <c r="P136" s="41">
        <f t="shared" si="39"/>
        <v>4390.1693200000009</v>
      </c>
      <c r="Q136" s="41">
        <f t="shared" si="40"/>
        <v>11971.16056</v>
      </c>
      <c r="R136" s="41">
        <f t="shared" si="23"/>
        <v>33815.557751808003</v>
      </c>
      <c r="S136" s="14"/>
      <c r="T136" s="14"/>
      <c r="U136" s="14"/>
      <c r="V136" s="92"/>
      <c r="W136" s="92"/>
    </row>
    <row r="137" spans="1:23" s="1" customFormat="1" ht="14.25" customHeight="1">
      <c r="A137" s="11"/>
      <c r="B137" s="12"/>
      <c r="C137" s="12"/>
      <c r="D137" s="12"/>
      <c r="E137" s="13"/>
      <c r="F137" s="13"/>
      <c r="G137" s="18"/>
      <c r="H137" s="18"/>
      <c r="I137" s="13"/>
      <c r="J137" s="40"/>
      <c r="K137" s="40"/>
      <c r="L137" s="40"/>
      <c r="M137" s="40"/>
      <c r="N137" s="41"/>
      <c r="O137" s="41"/>
      <c r="P137" s="41"/>
      <c r="Q137" s="41"/>
      <c r="R137" s="41"/>
      <c r="S137" s="14"/>
      <c r="T137" s="14"/>
      <c r="U137" s="14"/>
      <c r="V137" s="92"/>
      <c r="W137" s="92"/>
    </row>
    <row r="138" spans="1:23" s="1" customFormat="1" ht="61.5" customHeight="1">
      <c r="A138" s="11" t="s">
        <v>183</v>
      </c>
      <c r="B138" s="12" t="s">
        <v>184</v>
      </c>
      <c r="C138" s="12" t="s">
        <v>182</v>
      </c>
      <c r="D138" s="12" t="s">
        <v>185</v>
      </c>
      <c r="E138" s="13">
        <v>11843.584000000001</v>
      </c>
      <c r="F138" s="13">
        <v>6526.32</v>
      </c>
      <c r="G138" s="13">
        <f>2027.24*0+2446.235</f>
        <v>2446.2350000000001</v>
      </c>
      <c r="H138" s="13">
        <f>10305.43*0+10054.812</f>
        <v>10054.812</v>
      </c>
      <c r="I138" s="13">
        <f t="shared" si="22"/>
        <v>30870.951000000001</v>
      </c>
      <c r="J138" s="40">
        <v>2174.96</v>
      </c>
      <c r="K138" s="40">
        <v>3093.6810035477429</v>
      </c>
      <c r="L138" s="40">
        <v>2020</v>
      </c>
      <c r="M138" s="40">
        <v>2100.8000000000002</v>
      </c>
      <c r="N138" s="41">
        <f t="shared" ref="N138:N151" si="41">(J138-L138)*E138</f>
        <v>1835281.7766400005</v>
      </c>
      <c r="O138" s="41">
        <f t="shared" ref="O138:O151" si="42">(J138-L138)*F138</f>
        <v>1011318.5472000001</v>
      </c>
      <c r="P138" s="41">
        <f t="shared" ref="P138:P151" si="43">(K138-M138)*G138</f>
        <v>2428820.2617136124</v>
      </c>
      <c r="Q138" s="41">
        <f t="shared" ref="Q138:Q151" si="44">(K138-M138)*H138</f>
        <v>9983231.8290438857</v>
      </c>
      <c r="R138" s="41">
        <f t="shared" si="23"/>
        <v>15258652.414597498</v>
      </c>
      <c r="S138" s="14"/>
      <c r="T138" s="14"/>
      <c r="U138" s="14"/>
      <c r="V138" s="92"/>
      <c r="W138" s="92"/>
    </row>
    <row r="139" spans="1:23" s="1" customFormat="1" ht="61.5" customHeight="1">
      <c r="A139" s="11" t="s">
        <v>186</v>
      </c>
      <c r="B139" s="12" t="s">
        <v>187</v>
      </c>
      <c r="C139" s="12" t="s">
        <v>182</v>
      </c>
      <c r="D139" s="12" t="s">
        <v>188</v>
      </c>
      <c r="E139" s="13">
        <v>2778.902</v>
      </c>
      <c r="F139" s="13">
        <v>1248.3309999999999</v>
      </c>
      <c r="G139" s="13">
        <f>410.327*0+807.688</f>
        <v>807.68799999999999</v>
      </c>
      <c r="H139" s="13">
        <v>2478.6880000000001</v>
      </c>
      <c r="I139" s="13">
        <f t="shared" si="22"/>
        <v>7313.6090000000004</v>
      </c>
      <c r="J139" s="40">
        <v>4733.2700000000004</v>
      </c>
      <c r="K139" s="40">
        <v>4798.8429266653729</v>
      </c>
      <c r="L139" s="40">
        <v>2000</v>
      </c>
      <c r="M139" s="40">
        <v>2080</v>
      </c>
      <c r="N139" s="41">
        <f t="shared" si="41"/>
        <v>7595489.4695400009</v>
      </c>
      <c r="O139" s="41">
        <f t="shared" si="42"/>
        <v>3412025.6723700003</v>
      </c>
      <c r="P139" s="41">
        <f t="shared" si="43"/>
        <v>2195976.8057525018</v>
      </c>
      <c r="Q139" s="41">
        <f t="shared" si="44"/>
        <v>6739163.3362103403</v>
      </c>
      <c r="R139" s="41">
        <f t="shared" si="23"/>
        <v>19942655.283872843</v>
      </c>
      <c r="S139" s="14"/>
      <c r="T139" s="14"/>
      <c r="U139" s="14"/>
      <c r="V139" s="92"/>
      <c r="W139" s="92"/>
    </row>
    <row r="140" spans="1:23" s="1" customFormat="1" ht="61.5" customHeight="1">
      <c r="A140" s="11" t="s">
        <v>72</v>
      </c>
      <c r="B140" s="12" t="s">
        <v>73</v>
      </c>
      <c r="C140" s="12" t="s">
        <v>182</v>
      </c>
      <c r="D140" s="12" t="s">
        <v>280</v>
      </c>
      <c r="E140" s="13">
        <v>60.460999999999999</v>
      </c>
      <c r="F140" s="13">
        <v>21.114000000000001</v>
      </c>
      <c r="G140" s="13">
        <v>1.738</v>
      </c>
      <c r="H140" s="13">
        <f>17.572*0+46.509</f>
        <v>46.509</v>
      </c>
      <c r="I140" s="13">
        <f t="shared" ref="I140:I202" si="45">E140+F140+G140+H140</f>
        <v>129.822</v>
      </c>
      <c r="J140" s="40">
        <v>6328.79</v>
      </c>
      <c r="K140" s="40">
        <v>7856.0695252878786</v>
      </c>
      <c r="L140" s="40">
        <v>1595.83</v>
      </c>
      <c r="M140" s="40">
        <v>1659.6632</v>
      </c>
      <c r="N140" s="41">
        <f t="shared" si="41"/>
        <v>286159.49456000002</v>
      </c>
      <c r="O140" s="41">
        <f t="shared" si="42"/>
        <v>99931.717440000008</v>
      </c>
      <c r="P140" s="41">
        <f t="shared" si="43"/>
        <v>10769.354193350333</v>
      </c>
      <c r="Q140" s="41">
        <f t="shared" si="44"/>
        <v>288188.66178281396</v>
      </c>
      <c r="R140" s="41">
        <f t="shared" ref="R140:R202" si="46">SUM(N140:Q140)</f>
        <v>685049.22797616431</v>
      </c>
      <c r="S140" s="14"/>
      <c r="T140" s="14"/>
      <c r="U140" s="14"/>
      <c r="V140" s="92"/>
      <c r="W140" s="92"/>
    </row>
    <row r="141" spans="1:23" s="1" customFormat="1" ht="114" customHeight="1">
      <c r="A141" s="11" t="s">
        <v>189</v>
      </c>
      <c r="B141" s="12" t="s">
        <v>190</v>
      </c>
      <c r="C141" s="12" t="s">
        <v>182</v>
      </c>
      <c r="D141" s="12" t="s">
        <v>281</v>
      </c>
      <c r="E141" s="13">
        <v>12445.31</v>
      </c>
      <c r="F141" s="13">
        <v>5934.68</v>
      </c>
      <c r="G141" s="13">
        <f>2174.01*0+1446.325</f>
        <v>1446.325</v>
      </c>
      <c r="H141" s="13">
        <f>9903.81*0+10104.297</f>
        <v>10104.297</v>
      </c>
      <c r="I141" s="13">
        <f t="shared" si="45"/>
        <v>29930.612000000001</v>
      </c>
      <c r="J141" s="40">
        <v>3052.85</v>
      </c>
      <c r="K141" s="40">
        <v>3995.7287871595408</v>
      </c>
      <c r="L141" s="40">
        <v>2424</v>
      </c>
      <c r="M141" s="40">
        <v>2520.96</v>
      </c>
      <c r="N141" s="41">
        <f t="shared" si="41"/>
        <v>7826233.1934999982</v>
      </c>
      <c r="O141" s="41">
        <f t="shared" si="42"/>
        <v>3732023.5179999997</v>
      </c>
      <c r="P141" s="41">
        <f t="shared" si="43"/>
        <v>2132994.9660885232</v>
      </c>
      <c r="Q141" s="41">
        <f t="shared" si="44"/>
        <v>14901501.831789788</v>
      </c>
      <c r="R141" s="41">
        <f t="shared" si="46"/>
        <v>28592753.50937831</v>
      </c>
      <c r="S141" s="14"/>
      <c r="T141" s="14"/>
      <c r="U141" s="14"/>
      <c r="V141" s="92"/>
      <c r="W141" s="92"/>
    </row>
    <row r="142" spans="1:23" s="1" customFormat="1" ht="53.25" customHeight="1">
      <c r="A142" s="11" t="s">
        <v>189</v>
      </c>
      <c r="B142" s="12" t="s">
        <v>190</v>
      </c>
      <c r="C142" s="12" t="s">
        <v>182</v>
      </c>
      <c r="D142" s="12" t="s">
        <v>282</v>
      </c>
      <c r="E142" s="13">
        <v>680.86200000000008</v>
      </c>
      <c r="F142" s="13">
        <v>428.38</v>
      </c>
      <c r="G142" s="13">
        <v>112.02</v>
      </c>
      <c r="H142" s="13">
        <v>688.1</v>
      </c>
      <c r="I142" s="13">
        <f t="shared" si="45"/>
        <v>1909.3620000000001</v>
      </c>
      <c r="J142" s="40">
        <v>3775.88</v>
      </c>
      <c r="K142" s="40">
        <v>3817.3393599999999</v>
      </c>
      <c r="L142" s="40">
        <v>2424</v>
      </c>
      <c r="M142" s="40">
        <v>2520.96</v>
      </c>
      <c r="N142" s="41">
        <f t="shared" si="41"/>
        <v>920443.72056000016</v>
      </c>
      <c r="O142" s="41">
        <f t="shared" si="42"/>
        <v>579118.35440000007</v>
      </c>
      <c r="P142" s="41">
        <f t="shared" si="43"/>
        <v>145220.41590719999</v>
      </c>
      <c r="Q142" s="41">
        <f t="shared" si="44"/>
        <v>892038.63761600002</v>
      </c>
      <c r="R142" s="41">
        <f t="shared" si="46"/>
        <v>2536821.1284832004</v>
      </c>
      <c r="S142" s="14"/>
      <c r="T142" s="14"/>
      <c r="U142" s="14"/>
      <c r="V142" s="92"/>
      <c r="W142" s="92"/>
    </row>
    <row r="143" spans="1:23" s="1" customFormat="1" ht="53.25" customHeight="1">
      <c r="A143" s="11" t="s">
        <v>189</v>
      </c>
      <c r="B143" s="12" t="s">
        <v>190</v>
      </c>
      <c r="C143" s="12" t="s">
        <v>182</v>
      </c>
      <c r="D143" s="12" t="s">
        <v>283</v>
      </c>
      <c r="E143" s="13">
        <v>85.055999999999997</v>
      </c>
      <c r="F143" s="13">
        <v>53.804000000000002</v>
      </c>
      <c r="G143" s="13">
        <v>14.23</v>
      </c>
      <c r="H143" s="13">
        <v>87.42</v>
      </c>
      <c r="I143" s="13">
        <f t="shared" si="45"/>
        <v>240.51</v>
      </c>
      <c r="J143" s="40">
        <v>4828.2</v>
      </c>
      <c r="K143" s="40">
        <v>4877.6539472727291</v>
      </c>
      <c r="L143" s="40">
        <v>2424</v>
      </c>
      <c r="M143" s="40">
        <v>2520.96</v>
      </c>
      <c r="N143" s="41">
        <f t="shared" si="41"/>
        <v>204491.63519999999</v>
      </c>
      <c r="O143" s="41">
        <f t="shared" si="42"/>
        <v>129355.5768</v>
      </c>
      <c r="P143" s="41">
        <f t="shared" si="43"/>
        <v>33535.754869690936</v>
      </c>
      <c r="Q143" s="41">
        <f t="shared" si="44"/>
        <v>206022.18487058199</v>
      </c>
      <c r="R143" s="41">
        <f t="shared" si="46"/>
        <v>573405.15174027288</v>
      </c>
      <c r="S143" s="14"/>
      <c r="T143" s="14"/>
      <c r="U143" s="14"/>
      <c r="V143" s="92"/>
      <c r="W143" s="92"/>
    </row>
    <row r="144" spans="1:23" s="1" customFormat="1" ht="53.25" customHeight="1">
      <c r="A144" s="11" t="s">
        <v>189</v>
      </c>
      <c r="B144" s="12" t="s">
        <v>190</v>
      </c>
      <c r="C144" s="12" t="s">
        <v>182</v>
      </c>
      <c r="D144" s="12" t="s">
        <v>284</v>
      </c>
      <c r="E144" s="13">
        <v>94.668999999999997</v>
      </c>
      <c r="F144" s="13">
        <v>63.765999999999998</v>
      </c>
      <c r="G144" s="13">
        <v>16.02</v>
      </c>
      <c r="H144" s="13">
        <v>98.43</v>
      </c>
      <c r="I144" s="13">
        <f t="shared" si="45"/>
        <v>272.88499999999999</v>
      </c>
      <c r="J144" s="40">
        <v>7142.68</v>
      </c>
      <c r="K144" s="40">
        <v>7364.8101736986291</v>
      </c>
      <c r="L144" s="40">
        <v>2424</v>
      </c>
      <c r="M144" s="40">
        <v>2520.96</v>
      </c>
      <c r="N144" s="41">
        <f t="shared" si="41"/>
        <v>446712.71692000004</v>
      </c>
      <c r="O144" s="41">
        <f t="shared" si="42"/>
        <v>300891.34888000001</v>
      </c>
      <c r="P144" s="41">
        <f t="shared" si="43"/>
        <v>77598.479782652037</v>
      </c>
      <c r="Q144" s="41">
        <f t="shared" si="44"/>
        <v>476780.17259715608</v>
      </c>
      <c r="R144" s="41">
        <f t="shared" si="46"/>
        <v>1301982.718179808</v>
      </c>
      <c r="S144" s="14"/>
      <c r="T144" s="14"/>
      <c r="U144" s="14"/>
      <c r="V144" s="92"/>
      <c r="W144" s="92"/>
    </row>
    <row r="145" spans="1:23" s="1" customFormat="1" ht="53.25" customHeight="1">
      <c r="A145" s="11" t="s">
        <v>189</v>
      </c>
      <c r="B145" s="12" t="s">
        <v>190</v>
      </c>
      <c r="C145" s="12" t="s">
        <v>182</v>
      </c>
      <c r="D145" s="12" t="s">
        <v>285</v>
      </c>
      <c r="E145" s="13">
        <v>139.26599999999999</v>
      </c>
      <c r="F145" s="13">
        <v>92.843999999999994</v>
      </c>
      <c r="G145" s="13">
        <v>26.32</v>
      </c>
      <c r="H145" s="13">
        <v>161.69</v>
      </c>
      <c r="I145" s="13">
        <f t="shared" si="45"/>
        <v>420.12</v>
      </c>
      <c r="J145" s="40">
        <v>9250.11</v>
      </c>
      <c r="K145" s="40">
        <v>9366.592252222219</v>
      </c>
      <c r="L145" s="40">
        <v>2424</v>
      </c>
      <c r="M145" s="40">
        <v>2520.96</v>
      </c>
      <c r="N145" s="41">
        <f t="shared" si="41"/>
        <v>950645.03526000003</v>
      </c>
      <c r="O145" s="41">
        <f t="shared" si="42"/>
        <v>633763.35684000002</v>
      </c>
      <c r="P145" s="41">
        <f t="shared" si="43"/>
        <v>180177.0408784888</v>
      </c>
      <c r="Q145" s="41">
        <f t="shared" si="44"/>
        <v>1106870.2788618107</v>
      </c>
      <c r="R145" s="41">
        <f t="shared" si="46"/>
        <v>2871455.7118402999</v>
      </c>
      <c r="S145" s="14"/>
      <c r="T145" s="14"/>
      <c r="U145" s="14"/>
      <c r="V145" s="92"/>
      <c r="W145" s="92"/>
    </row>
    <row r="146" spans="1:23" s="1" customFormat="1" ht="90" customHeight="1">
      <c r="A146" s="11" t="s">
        <v>72</v>
      </c>
      <c r="B146" s="12" t="s">
        <v>73</v>
      </c>
      <c r="C146" s="12" t="s">
        <v>182</v>
      </c>
      <c r="D146" s="12" t="s">
        <v>286</v>
      </c>
      <c r="E146" s="13">
        <v>16319.521000000001</v>
      </c>
      <c r="F146" s="13">
        <v>4907.2950000000001</v>
      </c>
      <c r="G146" s="13">
        <v>2010.5820000000001</v>
      </c>
      <c r="H146" s="13">
        <f>9765.684*0+9018.046</f>
        <v>9018.0460000000003</v>
      </c>
      <c r="I146" s="13">
        <f t="shared" si="45"/>
        <v>32255.443999999996</v>
      </c>
      <c r="J146" s="40">
        <v>6328.79</v>
      </c>
      <c r="K146" s="40">
        <v>7856.0695252878786</v>
      </c>
      <c r="L146" s="40">
        <v>2020</v>
      </c>
      <c r="M146" s="40">
        <v>2100.8000000000002</v>
      </c>
      <c r="N146" s="41">
        <f t="shared" si="41"/>
        <v>70317388.889589995</v>
      </c>
      <c r="O146" s="41">
        <f t="shared" si="42"/>
        <v>21144503.623050001</v>
      </c>
      <c r="P146" s="41">
        <f t="shared" si="43"/>
        <v>11571441.312692354</v>
      </c>
      <c r="Q146" s="41">
        <f t="shared" si="44"/>
        <v>51901285.321444251</v>
      </c>
      <c r="R146" s="41">
        <f t="shared" si="46"/>
        <v>154934619.14677662</v>
      </c>
      <c r="S146" s="14"/>
      <c r="T146" s="14"/>
      <c r="U146" s="14"/>
      <c r="V146" s="92"/>
      <c r="W146" s="92"/>
    </row>
    <row r="147" spans="1:23" s="1" customFormat="1" ht="57" customHeight="1">
      <c r="A147" s="11" t="s">
        <v>75</v>
      </c>
      <c r="B147" s="12" t="s">
        <v>107</v>
      </c>
      <c r="C147" s="12" t="s">
        <v>182</v>
      </c>
      <c r="D147" s="12" t="s">
        <v>188</v>
      </c>
      <c r="E147" s="13">
        <v>957.34099999999989</v>
      </c>
      <c r="F147" s="13">
        <v>354.37099999999998</v>
      </c>
      <c r="G147" s="13">
        <v>232.68</v>
      </c>
      <c r="H147" s="13">
        <v>567.71600000000001</v>
      </c>
      <c r="I147" s="13">
        <f t="shared" si="45"/>
        <v>2112.1080000000002</v>
      </c>
      <c r="J147" s="40">
        <v>2787.01</v>
      </c>
      <c r="K147" s="40">
        <v>5103.2461362277227</v>
      </c>
      <c r="L147" s="40">
        <v>2020</v>
      </c>
      <c r="M147" s="40">
        <v>2100.8000000000002</v>
      </c>
      <c r="N147" s="41">
        <f t="shared" si="41"/>
        <v>734290.12041000009</v>
      </c>
      <c r="O147" s="41">
        <f t="shared" si="42"/>
        <v>271806.10071000009</v>
      </c>
      <c r="P147" s="41">
        <f t="shared" si="43"/>
        <v>698609.16697746643</v>
      </c>
      <c r="Q147" s="41">
        <f t="shared" si="44"/>
        <v>1704536.7106746577</v>
      </c>
      <c r="R147" s="41">
        <f t="shared" si="46"/>
        <v>3409242.0987721244</v>
      </c>
      <c r="S147" s="14"/>
      <c r="T147" s="14"/>
      <c r="U147" s="14"/>
      <c r="V147" s="92"/>
      <c r="W147" s="92"/>
    </row>
    <row r="148" spans="1:23" s="1" customFormat="1" ht="116.25" customHeight="1">
      <c r="A148" s="11" t="s">
        <v>156</v>
      </c>
      <c r="B148" s="12" t="s">
        <v>157</v>
      </c>
      <c r="C148" s="12" t="s">
        <v>182</v>
      </c>
      <c r="D148" s="12" t="s">
        <v>191</v>
      </c>
      <c r="E148" s="13">
        <v>1079.4390000000001</v>
      </c>
      <c r="F148" s="13">
        <v>473.589</v>
      </c>
      <c r="G148" s="13">
        <v>156.87799999999999</v>
      </c>
      <c r="H148" s="13">
        <v>959.64599999999996</v>
      </c>
      <c r="I148" s="13">
        <f t="shared" si="45"/>
        <v>2669.5519999999997</v>
      </c>
      <c r="J148" s="40">
        <v>5116.08</v>
      </c>
      <c r="K148" s="40">
        <v>5435.1563737634378</v>
      </c>
      <c r="L148" s="40">
        <v>2020</v>
      </c>
      <c r="M148" s="40">
        <v>2100.8000000000002</v>
      </c>
      <c r="N148" s="41">
        <f t="shared" si="41"/>
        <v>3342029.4991200003</v>
      </c>
      <c r="O148" s="41">
        <f t="shared" si="42"/>
        <v>1466269.4311199998</v>
      </c>
      <c r="P148" s="41">
        <f t="shared" si="43"/>
        <v>523087.15920326055</v>
      </c>
      <c r="Q148" s="41">
        <f t="shared" si="44"/>
        <v>3199801.7566565876</v>
      </c>
      <c r="R148" s="41">
        <f t="shared" si="46"/>
        <v>8531187.8460998479</v>
      </c>
      <c r="S148" s="14"/>
      <c r="T148" s="14"/>
      <c r="U148" s="14"/>
      <c r="V148" s="92"/>
      <c r="W148" s="92"/>
    </row>
    <row r="149" spans="1:23" s="1" customFormat="1" ht="43.5" customHeight="1">
      <c r="A149" s="11" t="s">
        <v>156</v>
      </c>
      <c r="B149" s="12" t="s">
        <v>157</v>
      </c>
      <c r="C149" s="12" t="s">
        <v>182</v>
      </c>
      <c r="D149" s="12" t="s">
        <v>192</v>
      </c>
      <c r="E149" s="13">
        <v>737.91899999999998</v>
      </c>
      <c r="F149" s="13">
        <v>349.12400000000002</v>
      </c>
      <c r="G149" s="13">
        <f>125.592*0+112.75</f>
        <v>112.75</v>
      </c>
      <c r="H149" s="13">
        <f>737.919*0+665.682</f>
        <v>665.68200000000002</v>
      </c>
      <c r="I149" s="13">
        <f t="shared" si="45"/>
        <v>1865.4750000000001</v>
      </c>
      <c r="J149" s="40">
        <v>5794.4</v>
      </c>
      <c r="K149" s="40">
        <v>5794.396625422065</v>
      </c>
      <c r="L149" s="40">
        <v>2020</v>
      </c>
      <c r="M149" s="40">
        <v>2100.8000000000002</v>
      </c>
      <c r="N149" s="41">
        <f t="shared" si="41"/>
        <v>2785201.4735999997</v>
      </c>
      <c r="O149" s="41">
        <f t="shared" si="42"/>
        <v>1317733.6255999999</v>
      </c>
      <c r="P149" s="41">
        <f t="shared" si="43"/>
        <v>416453.01951633778</v>
      </c>
      <c r="Q149" s="41">
        <f t="shared" si="44"/>
        <v>2458760.7888042112</v>
      </c>
      <c r="R149" s="41">
        <f t="shared" si="46"/>
        <v>6978148.9075205494</v>
      </c>
      <c r="S149" s="14"/>
      <c r="T149" s="14"/>
      <c r="U149" s="14"/>
      <c r="V149" s="92"/>
      <c r="W149" s="92"/>
    </row>
    <row r="150" spans="1:23" s="1" customFormat="1" ht="72" customHeight="1">
      <c r="A150" s="11" t="s">
        <v>156</v>
      </c>
      <c r="B150" s="12" t="s">
        <v>157</v>
      </c>
      <c r="C150" s="12" t="s">
        <v>182</v>
      </c>
      <c r="D150" s="12" t="s">
        <v>287</v>
      </c>
      <c r="E150" s="13">
        <v>8.7780000000000005</v>
      </c>
      <c r="F150" s="13">
        <v>4.1530000000000005</v>
      </c>
      <c r="G150" s="13">
        <f>1.56*0+14.402</f>
        <v>14.401999999999999</v>
      </c>
      <c r="H150" s="13">
        <f>8.778*0+81.015</f>
        <v>81.015000000000001</v>
      </c>
      <c r="I150" s="13">
        <f t="shared" si="45"/>
        <v>108.348</v>
      </c>
      <c r="J150" s="40">
        <v>8724.85</v>
      </c>
      <c r="K150" s="40">
        <v>8724.85</v>
      </c>
      <c r="L150" s="40">
        <v>2020</v>
      </c>
      <c r="M150" s="40">
        <v>2100.8000000000002</v>
      </c>
      <c r="N150" s="41">
        <f t="shared" si="41"/>
        <v>58855.173300000009</v>
      </c>
      <c r="O150" s="41">
        <f t="shared" si="42"/>
        <v>27845.242050000004</v>
      </c>
      <c r="P150" s="41">
        <f t="shared" si="43"/>
        <v>95399.568100000004</v>
      </c>
      <c r="Q150" s="41">
        <f t="shared" si="44"/>
        <v>536647.41075000004</v>
      </c>
      <c r="R150" s="41">
        <f t="shared" si="46"/>
        <v>718747.39419999998</v>
      </c>
      <c r="S150" s="14"/>
      <c r="T150" s="14"/>
      <c r="U150" s="14"/>
      <c r="V150" s="92"/>
      <c r="W150" s="92"/>
    </row>
    <row r="151" spans="1:23" s="1" customFormat="1" ht="108.75" customHeight="1">
      <c r="A151" s="11" t="s">
        <v>353</v>
      </c>
      <c r="B151" s="12" t="s">
        <v>423</v>
      </c>
      <c r="C151" s="12" t="s">
        <v>182</v>
      </c>
      <c r="D151" s="12" t="s">
        <v>354</v>
      </c>
      <c r="E151" s="13">
        <f>0+233.306*1.0263</f>
        <v>239.44194780000001</v>
      </c>
      <c r="F151" s="13">
        <v>155.53700000000001</v>
      </c>
      <c r="G151" s="13">
        <v>52.279296000000002</v>
      </c>
      <c r="H151" s="13">
        <v>209.11718400000001</v>
      </c>
      <c r="I151" s="13">
        <f t="shared" si="45"/>
        <v>656.37542780000001</v>
      </c>
      <c r="J151" s="40">
        <v>3236.64</v>
      </c>
      <c r="K151" s="40">
        <v>4166.562101655587</v>
      </c>
      <c r="L151" s="40">
        <v>2400</v>
      </c>
      <c r="M151" s="40">
        <v>2496</v>
      </c>
      <c r="N151" s="41">
        <f t="shared" si="41"/>
        <v>200326.71120739199</v>
      </c>
      <c r="O151" s="41">
        <f t="shared" si="42"/>
        <v>130128.47567999999</v>
      </c>
      <c r="P151" s="41">
        <f t="shared" si="43"/>
        <v>87335.81059883452</v>
      </c>
      <c r="Q151" s="41">
        <f t="shared" si="44"/>
        <v>349343.24239533808</v>
      </c>
      <c r="R151" s="41">
        <f t="shared" si="46"/>
        <v>767134.23988156463</v>
      </c>
      <c r="S151" s="14"/>
      <c r="T151" s="14"/>
      <c r="U151" s="14"/>
      <c r="V151" s="92"/>
      <c r="W151" s="92"/>
    </row>
    <row r="152" spans="1:23" s="1" customFormat="1" ht="14.25" customHeight="1">
      <c r="A152" s="11"/>
      <c r="B152" s="12"/>
      <c r="C152" s="12"/>
      <c r="D152" s="12"/>
      <c r="E152" s="13"/>
      <c r="F152" s="13"/>
      <c r="G152" s="18"/>
      <c r="H152" s="18"/>
      <c r="I152" s="13"/>
      <c r="J152" s="40"/>
      <c r="K152" s="40"/>
      <c r="L152" s="40"/>
      <c r="M152" s="40"/>
      <c r="N152" s="41"/>
      <c r="O152" s="41"/>
      <c r="P152" s="41"/>
      <c r="Q152" s="41"/>
      <c r="R152" s="41"/>
      <c r="S152" s="14"/>
      <c r="T152" s="14"/>
      <c r="U152" s="14"/>
      <c r="V152" s="92"/>
      <c r="W152" s="92"/>
    </row>
    <row r="153" spans="1:23" s="1" customFormat="1" ht="75" customHeight="1">
      <c r="A153" s="11" t="s">
        <v>340</v>
      </c>
      <c r="B153" s="12" t="s">
        <v>341</v>
      </c>
      <c r="C153" s="12" t="s">
        <v>193</v>
      </c>
      <c r="D153" s="12" t="s">
        <v>342</v>
      </c>
      <c r="E153" s="13">
        <v>51.314999999999998</v>
      </c>
      <c r="F153" s="13">
        <v>30</v>
      </c>
      <c r="G153" s="13">
        <v>0</v>
      </c>
      <c r="H153" s="13">
        <v>40</v>
      </c>
      <c r="I153" s="13">
        <f t="shared" si="45"/>
        <v>121.315</v>
      </c>
      <c r="J153" s="40">
        <v>4744.0600000000004</v>
      </c>
      <c r="K153" s="40">
        <v>5241.4211290322564</v>
      </c>
      <c r="L153" s="40">
        <v>1800</v>
      </c>
      <c r="M153" s="40">
        <v>1872</v>
      </c>
      <c r="N153" s="41">
        <f t="shared" ref="N153:N171" si="47">(J153-L153)*E153</f>
        <v>151074.43890000001</v>
      </c>
      <c r="O153" s="41">
        <f t="shared" ref="O153:O171" si="48">(J153-L153)*F153</f>
        <v>88321.800000000017</v>
      </c>
      <c r="P153" s="41">
        <f t="shared" ref="P153:P171" si="49">(K153-M153)*G153</f>
        <v>0</v>
      </c>
      <c r="Q153" s="41">
        <f t="shared" ref="Q153:Q171" si="50">(K153-M153)*H153</f>
        <v>134776.84516129026</v>
      </c>
      <c r="R153" s="41">
        <f t="shared" si="46"/>
        <v>374173.08406129025</v>
      </c>
      <c r="S153" s="14"/>
      <c r="T153" s="14"/>
      <c r="U153" s="14"/>
      <c r="V153" s="92"/>
      <c r="W153" s="92"/>
    </row>
    <row r="154" spans="1:23" s="1" customFormat="1" ht="80.25" customHeight="1">
      <c r="A154" s="11" t="s">
        <v>194</v>
      </c>
      <c r="B154" s="12" t="s">
        <v>195</v>
      </c>
      <c r="C154" s="12" t="s">
        <v>193</v>
      </c>
      <c r="D154" s="12" t="s">
        <v>196</v>
      </c>
      <c r="E154" s="13">
        <v>2719.5639999999999</v>
      </c>
      <c r="F154" s="13">
        <v>768.52</v>
      </c>
      <c r="G154" s="13">
        <v>97.83</v>
      </c>
      <c r="H154" s="13">
        <f>767.24*0+1615.608</f>
        <v>1615.6079999999999</v>
      </c>
      <c r="I154" s="13">
        <f t="shared" si="45"/>
        <v>5201.5219999999999</v>
      </c>
      <c r="J154" s="40">
        <v>5287.28</v>
      </c>
      <c r="K154" s="40">
        <v>5778.241714285713</v>
      </c>
      <c r="L154" s="40">
        <v>2160</v>
      </c>
      <c r="M154" s="40">
        <v>2246.4</v>
      </c>
      <c r="N154" s="41">
        <f t="shared" si="47"/>
        <v>8504838.1059199981</v>
      </c>
      <c r="O154" s="41">
        <f t="shared" si="48"/>
        <v>2403377.2255999995</v>
      </c>
      <c r="P154" s="41">
        <f t="shared" si="49"/>
        <v>345520.07490857126</v>
      </c>
      <c r="Q154" s="41">
        <f t="shared" si="50"/>
        <v>5706071.7283337116</v>
      </c>
      <c r="R154" s="41">
        <f t="shared" si="46"/>
        <v>16959807.13476228</v>
      </c>
      <c r="S154" s="14"/>
      <c r="T154" s="14"/>
      <c r="U154" s="14"/>
      <c r="V154" s="92"/>
      <c r="W154" s="92"/>
    </row>
    <row r="155" spans="1:23" s="1" customFormat="1" ht="53.25" customHeight="1">
      <c r="A155" s="11" t="s">
        <v>197</v>
      </c>
      <c r="B155" s="12" t="s">
        <v>198</v>
      </c>
      <c r="C155" s="12" t="s">
        <v>193</v>
      </c>
      <c r="D155" s="12" t="s">
        <v>288</v>
      </c>
      <c r="E155" s="13">
        <v>880.45100000000002</v>
      </c>
      <c r="F155" s="13">
        <v>584</v>
      </c>
      <c r="G155" s="13">
        <f>293.495*0+291.1</f>
        <v>291.10000000000002</v>
      </c>
      <c r="H155" s="13">
        <f>880.485*0+877.347</f>
        <v>877.34699999999998</v>
      </c>
      <c r="I155" s="13">
        <f t="shared" si="45"/>
        <v>2632.8980000000001</v>
      </c>
      <c r="J155" s="40">
        <v>5108.93</v>
      </c>
      <c r="K155" s="40">
        <v>5557.2386075000013</v>
      </c>
      <c r="L155" s="40">
        <v>1800</v>
      </c>
      <c r="M155" s="40">
        <v>1872</v>
      </c>
      <c r="N155" s="41">
        <f t="shared" si="47"/>
        <v>2913350.7274300004</v>
      </c>
      <c r="O155" s="41">
        <f t="shared" si="48"/>
        <v>1932415.12</v>
      </c>
      <c r="P155" s="41">
        <f t="shared" si="49"/>
        <v>1072772.9586432504</v>
      </c>
      <c r="Q155" s="41">
        <f t="shared" si="50"/>
        <v>3233233.0365743036</v>
      </c>
      <c r="R155" s="41">
        <f t="shared" si="46"/>
        <v>9151771.8426475544</v>
      </c>
      <c r="S155" s="14"/>
      <c r="T155" s="14"/>
      <c r="U155" s="14"/>
      <c r="V155" s="92"/>
      <c r="W155" s="92"/>
    </row>
    <row r="156" spans="1:23" s="1" customFormat="1" ht="53.25" customHeight="1">
      <c r="A156" s="11" t="s">
        <v>197</v>
      </c>
      <c r="B156" s="12" t="s">
        <v>198</v>
      </c>
      <c r="C156" s="12" t="s">
        <v>193</v>
      </c>
      <c r="D156" s="12" t="s">
        <v>289</v>
      </c>
      <c r="E156" s="13">
        <v>1198.8810000000001</v>
      </c>
      <c r="F156" s="13">
        <v>799.25400000000002</v>
      </c>
      <c r="G156" s="13">
        <f>399.24*0+399.627</f>
        <v>399.62700000000001</v>
      </c>
      <c r="H156" s="13">
        <f>1197.72*0+1198.881</f>
        <v>1198.8810000000001</v>
      </c>
      <c r="I156" s="13">
        <f t="shared" si="45"/>
        <v>3596.643</v>
      </c>
      <c r="J156" s="40">
        <v>3842.38</v>
      </c>
      <c r="K156" s="40">
        <v>4179.5488449999993</v>
      </c>
      <c r="L156" s="40">
        <v>1390</v>
      </c>
      <c r="M156" s="40">
        <v>1445.6000000000001</v>
      </c>
      <c r="N156" s="41">
        <f t="shared" si="47"/>
        <v>2940111.7867800002</v>
      </c>
      <c r="O156" s="41">
        <f t="shared" si="48"/>
        <v>1960074.5245200002</v>
      </c>
      <c r="P156" s="41">
        <f t="shared" si="49"/>
        <v>1092559.7750808147</v>
      </c>
      <c r="Q156" s="41">
        <f t="shared" si="50"/>
        <v>3277679.3252424439</v>
      </c>
      <c r="R156" s="41">
        <f t="shared" si="46"/>
        <v>9270425.4116232581</v>
      </c>
      <c r="S156" s="14"/>
      <c r="T156" s="14"/>
      <c r="U156" s="14"/>
      <c r="V156" s="92"/>
      <c r="W156" s="92"/>
    </row>
    <row r="157" spans="1:23" s="1" customFormat="1" ht="53.25" customHeight="1">
      <c r="A157" s="11" t="s">
        <v>197</v>
      </c>
      <c r="B157" s="12" t="s">
        <v>198</v>
      </c>
      <c r="C157" s="12" t="s">
        <v>193</v>
      </c>
      <c r="D157" s="12" t="s">
        <v>290</v>
      </c>
      <c r="E157" s="13">
        <v>374.33100000000002</v>
      </c>
      <c r="F157" s="13">
        <v>249.554</v>
      </c>
      <c r="G157" s="13">
        <f>124.653*0+124.777</f>
        <v>124.777</v>
      </c>
      <c r="H157" s="13">
        <f>373.957*0+374.331</f>
        <v>374.33100000000002</v>
      </c>
      <c r="I157" s="13">
        <f t="shared" si="45"/>
        <v>1122.9929999999999</v>
      </c>
      <c r="J157" s="40">
        <v>5172.1499999999996</v>
      </c>
      <c r="K157" s="40">
        <v>5626.006162499998</v>
      </c>
      <c r="L157" s="40">
        <v>1800</v>
      </c>
      <c r="M157" s="40">
        <v>1872</v>
      </c>
      <c r="N157" s="41">
        <f t="shared" si="47"/>
        <v>1262300.28165</v>
      </c>
      <c r="O157" s="41">
        <f t="shared" si="48"/>
        <v>841533.5210999999</v>
      </c>
      <c r="P157" s="41">
        <f t="shared" si="49"/>
        <v>468413.62693826226</v>
      </c>
      <c r="Q157" s="41">
        <f t="shared" si="50"/>
        <v>1405240.8808147868</v>
      </c>
      <c r="R157" s="41">
        <f t="shared" si="46"/>
        <v>3977488.3105030488</v>
      </c>
      <c r="S157" s="14"/>
      <c r="T157" s="14"/>
      <c r="U157" s="14"/>
      <c r="V157" s="92"/>
      <c r="W157" s="92"/>
    </row>
    <row r="158" spans="1:23" s="1" customFormat="1" ht="53.25" customHeight="1">
      <c r="A158" s="11" t="s">
        <v>199</v>
      </c>
      <c r="B158" s="12" t="s">
        <v>393</v>
      </c>
      <c r="C158" s="12" t="s">
        <v>193</v>
      </c>
      <c r="D158" s="12" t="s">
        <v>200</v>
      </c>
      <c r="E158" s="13">
        <v>408.92700000000002</v>
      </c>
      <c r="F158" s="13">
        <v>272.61200000000002</v>
      </c>
      <c r="G158" s="13">
        <v>136.31</v>
      </c>
      <c r="H158" s="13">
        <v>408.93</v>
      </c>
      <c r="I158" s="13">
        <f t="shared" si="45"/>
        <v>1226.779</v>
      </c>
      <c r="J158" s="40">
        <v>6520.45</v>
      </c>
      <c r="K158" s="40">
        <v>6640.1277699999982</v>
      </c>
      <c r="L158" s="40">
        <v>2160</v>
      </c>
      <c r="M158" s="40">
        <v>2246.4</v>
      </c>
      <c r="N158" s="41">
        <f t="shared" si="47"/>
        <v>1783105.7371499999</v>
      </c>
      <c r="O158" s="41">
        <f t="shared" si="48"/>
        <v>1188710.9954000001</v>
      </c>
      <c r="P158" s="41">
        <f t="shared" si="49"/>
        <v>598909.03232869972</v>
      </c>
      <c r="Q158" s="41">
        <f t="shared" si="50"/>
        <v>1796727.0969860991</v>
      </c>
      <c r="R158" s="41">
        <f t="shared" si="46"/>
        <v>5367452.8618647987</v>
      </c>
      <c r="S158" s="14"/>
      <c r="T158" s="14"/>
      <c r="U158" s="14"/>
      <c r="V158" s="92"/>
      <c r="W158" s="92"/>
    </row>
    <row r="159" spans="1:23" s="1" customFormat="1" ht="53.25" customHeight="1">
      <c r="A159" s="11" t="s">
        <v>199</v>
      </c>
      <c r="B159" s="12" t="s">
        <v>393</v>
      </c>
      <c r="C159" s="12" t="s">
        <v>193</v>
      </c>
      <c r="D159" s="12" t="s">
        <v>201</v>
      </c>
      <c r="E159" s="13">
        <v>252.417</v>
      </c>
      <c r="F159" s="13">
        <v>75.363</v>
      </c>
      <c r="G159" s="13">
        <v>14.090999999999999</v>
      </c>
      <c r="H159" s="13">
        <v>173.143</v>
      </c>
      <c r="I159" s="13">
        <f t="shared" si="45"/>
        <v>515.01400000000001</v>
      </c>
      <c r="J159" s="40">
        <v>8278.39</v>
      </c>
      <c r="K159" s="40">
        <v>8333.8684750000011</v>
      </c>
      <c r="L159" s="40">
        <v>2160</v>
      </c>
      <c r="M159" s="40">
        <v>2246.4</v>
      </c>
      <c r="N159" s="41">
        <f t="shared" si="47"/>
        <v>1544385.64863</v>
      </c>
      <c r="O159" s="41">
        <f t="shared" si="48"/>
        <v>461100.22556999995</v>
      </c>
      <c r="P159" s="41">
        <f t="shared" si="49"/>
        <v>85778.518281225013</v>
      </c>
      <c r="Q159" s="41">
        <f t="shared" si="50"/>
        <v>1054002.5541669254</v>
      </c>
      <c r="R159" s="41">
        <f t="shared" si="46"/>
        <v>3145266.9466481507</v>
      </c>
      <c r="S159" s="14"/>
      <c r="T159" s="14"/>
      <c r="U159" s="14"/>
      <c r="V159" s="92"/>
      <c r="W159" s="92"/>
    </row>
    <row r="160" spans="1:23" s="1" customFormat="1" ht="53.25" customHeight="1">
      <c r="A160" s="11" t="s">
        <v>183</v>
      </c>
      <c r="B160" s="12" t="s">
        <v>184</v>
      </c>
      <c r="C160" s="12" t="s">
        <v>193</v>
      </c>
      <c r="D160" s="12" t="s">
        <v>200</v>
      </c>
      <c r="E160" s="13">
        <v>7690.6009999999997</v>
      </c>
      <c r="F160" s="13">
        <v>3285.1750000000002</v>
      </c>
      <c r="G160" s="13">
        <f>1167.34*0+1203.886</f>
        <v>1203.886</v>
      </c>
      <c r="H160" s="13">
        <f>5934.15*0+5375.776</f>
        <v>5375.7759999999998</v>
      </c>
      <c r="I160" s="13">
        <f t="shared" si="45"/>
        <v>17555.438000000002</v>
      </c>
      <c r="J160" s="40">
        <v>1983.02</v>
      </c>
      <c r="K160" s="40">
        <v>2171.1686777935224</v>
      </c>
      <c r="L160" s="40">
        <v>1800</v>
      </c>
      <c r="M160" s="40">
        <v>1872</v>
      </c>
      <c r="N160" s="41">
        <f t="shared" si="47"/>
        <v>1407533.7950199998</v>
      </c>
      <c r="O160" s="41">
        <f t="shared" si="48"/>
        <v>601252.72849999997</v>
      </c>
      <c r="P160" s="41">
        <f t="shared" si="49"/>
        <v>360164.9828341325</v>
      </c>
      <c r="Q160" s="41">
        <f t="shared" si="50"/>
        <v>1608263.7980341506</v>
      </c>
      <c r="R160" s="41">
        <f t="shared" si="46"/>
        <v>3977215.3043882828</v>
      </c>
      <c r="S160" s="14"/>
      <c r="T160" s="14"/>
      <c r="U160" s="14"/>
      <c r="V160" s="92"/>
      <c r="W160" s="92"/>
    </row>
    <row r="161" spans="1:23" s="1" customFormat="1" ht="53.25" customHeight="1">
      <c r="A161" s="11" t="s">
        <v>183</v>
      </c>
      <c r="B161" s="12" t="s">
        <v>184</v>
      </c>
      <c r="C161" s="12" t="s">
        <v>193</v>
      </c>
      <c r="D161" s="12" t="s">
        <v>202</v>
      </c>
      <c r="E161" s="13">
        <v>4385.7479999999996</v>
      </c>
      <c r="F161" s="13">
        <v>1604.848</v>
      </c>
      <c r="G161" s="13">
        <f>611.25*0+627.34</f>
        <v>627.34</v>
      </c>
      <c r="H161" s="13">
        <f>3330.43*0+2795.608</f>
        <v>2795.6080000000002</v>
      </c>
      <c r="I161" s="13">
        <f t="shared" si="45"/>
        <v>9413.5439999999999</v>
      </c>
      <c r="J161" s="40">
        <v>2800.08</v>
      </c>
      <c r="K161" s="40">
        <v>3260.8591733540061</v>
      </c>
      <c r="L161" s="40">
        <v>1800</v>
      </c>
      <c r="M161" s="40">
        <v>1872</v>
      </c>
      <c r="N161" s="41">
        <f t="shared" si="47"/>
        <v>4386098.8598399991</v>
      </c>
      <c r="O161" s="41">
        <f t="shared" si="48"/>
        <v>1604976.3878399997</v>
      </c>
      <c r="P161" s="41">
        <f t="shared" si="49"/>
        <v>871286.91381190217</v>
      </c>
      <c r="Q161" s="41">
        <f t="shared" si="50"/>
        <v>3882705.8159018466</v>
      </c>
      <c r="R161" s="41">
        <f t="shared" si="46"/>
        <v>10745067.977393748</v>
      </c>
      <c r="S161" s="14"/>
      <c r="T161" s="14"/>
      <c r="U161" s="14"/>
      <c r="V161" s="92"/>
      <c r="W161" s="92"/>
    </row>
    <row r="162" spans="1:23" s="1" customFormat="1" ht="53.25" customHeight="1">
      <c r="A162" s="11" t="s">
        <v>72</v>
      </c>
      <c r="B162" s="12" t="s">
        <v>73</v>
      </c>
      <c r="C162" s="12" t="s">
        <v>193</v>
      </c>
      <c r="D162" s="12" t="s">
        <v>4</v>
      </c>
      <c r="E162" s="13">
        <v>4452.1480000000001</v>
      </c>
      <c r="F162" s="13">
        <v>2272.415</v>
      </c>
      <c r="G162" s="13">
        <f>1258*0+955.394</f>
        <v>955.39400000000001</v>
      </c>
      <c r="H162" s="13">
        <f>3314.209*0+3645.617</f>
        <v>3645.6170000000002</v>
      </c>
      <c r="I162" s="13">
        <f t="shared" si="45"/>
        <v>11325.574000000001</v>
      </c>
      <c r="J162" s="40">
        <v>1692.38</v>
      </c>
      <c r="K162" s="40">
        <v>2515.8200000000002</v>
      </c>
      <c r="L162" s="40">
        <v>1520</v>
      </c>
      <c r="M162" s="40">
        <v>1580.8</v>
      </c>
      <c r="N162" s="41">
        <f t="shared" si="47"/>
        <v>767461.27224000054</v>
      </c>
      <c r="O162" s="41">
        <f t="shared" si="48"/>
        <v>391718.89770000026</v>
      </c>
      <c r="P162" s="41">
        <f t="shared" si="49"/>
        <v>893312.49788000016</v>
      </c>
      <c r="Q162" s="41">
        <f t="shared" si="50"/>
        <v>3408724.8073400008</v>
      </c>
      <c r="R162" s="41">
        <f t="shared" si="46"/>
        <v>5461217.4751600018</v>
      </c>
      <c r="S162" s="14"/>
      <c r="T162" s="14"/>
      <c r="U162" s="14"/>
      <c r="V162" s="92"/>
      <c r="W162" s="92"/>
    </row>
    <row r="163" spans="1:23" s="1" customFormat="1" ht="53.25" customHeight="1">
      <c r="A163" s="11" t="s">
        <v>203</v>
      </c>
      <c r="B163" s="12" t="s">
        <v>204</v>
      </c>
      <c r="C163" s="12" t="s">
        <v>193</v>
      </c>
      <c r="D163" s="12" t="s">
        <v>196</v>
      </c>
      <c r="E163" s="13">
        <v>9325.8330000000005</v>
      </c>
      <c r="F163" s="13">
        <v>4877.3460000000005</v>
      </c>
      <c r="G163" s="13">
        <f>2428.99*0+1924.615</f>
        <v>1924.615</v>
      </c>
      <c r="H163" s="13">
        <f>7691.81*0+7610.966</f>
        <v>7610.9660000000003</v>
      </c>
      <c r="I163" s="13">
        <f t="shared" si="45"/>
        <v>23738.760000000002</v>
      </c>
      <c r="J163" s="40">
        <v>4802.0200000000004</v>
      </c>
      <c r="K163" s="40">
        <v>6054.3357376225022</v>
      </c>
      <c r="L163" s="40">
        <v>1800</v>
      </c>
      <c r="M163" s="40">
        <v>1872</v>
      </c>
      <c r="N163" s="41">
        <f t="shared" si="47"/>
        <v>27996337.182660006</v>
      </c>
      <c r="O163" s="41">
        <f t="shared" si="48"/>
        <v>14641890.238920003</v>
      </c>
      <c r="P163" s="41">
        <f t="shared" si="49"/>
        <v>8049386.0956643317</v>
      </c>
      <c r="Q163" s="41">
        <f t="shared" si="50"/>
        <v>31831615.099629786</v>
      </c>
      <c r="R163" s="41">
        <f t="shared" si="46"/>
        <v>82519228.616874129</v>
      </c>
      <c r="S163" s="14"/>
      <c r="T163" s="14"/>
      <c r="U163" s="14"/>
      <c r="V163" s="92"/>
      <c r="W163" s="92"/>
    </row>
    <row r="164" spans="1:23" s="1" customFormat="1" ht="75.75" customHeight="1">
      <c r="A164" s="11" t="s">
        <v>203</v>
      </c>
      <c r="B164" s="12" t="s">
        <v>204</v>
      </c>
      <c r="C164" s="12" t="s">
        <v>193</v>
      </c>
      <c r="D164" s="12" t="s">
        <v>205</v>
      </c>
      <c r="E164" s="13">
        <v>4335.0420000000004</v>
      </c>
      <c r="F164" s="13">
        <v>2035.2510000000002</v>
      </c>
      <c r="G164" s="13">
        <f>744.59*0+781.195</f>
        <v>781.19500000000005</v>
      </c>
      <c r="H164" s="13">
        <f>3392.01*0+3342.373</f>
        <v>3342.373</v>
      </c>
      <c r="I164" s="13">
        <f t="shared" si="45"/>
        <v>10493.861000000001</v>
      </c>
      <c r="J164" s="40">
        <v>5420.05</v>
      </c>
      <c r="K164" s="40">
        <v>5514.6459494366909</v>
      </c>
      <c r="L164" s="40">
        <v>1800</v>
      </c>
      <c r="M164" s="40">
        <v>1872</v>
      </c>
      <c r="N164" s="41">
        <f t="shared" si="47"/>
        <v>15693068.792100003</v>
      </c>
      <c r="O164" s="41">
        <f t="shared" si="48"/>
        <v>7367710.3825500011</v>
      </c>
      <c r="P164" s="41">
        <f t="shared" si="49"/>
        <v>2845616.802470196</v>
      </c>
      <c r="Q164" s="41">
        <f t="shared" si="50"/>
        <v>12175081.469956562</v>
      </c>
      <c r="R164" s="41">
        <f t="shared" si="46"/>
        <v>38081477.447076768</v>
      </c>
      <c r="S164" s="14"/>
      <c r="T164" s="14"/>
      <c r="U164" s="14"/>
      <c r="V164" s="92"/>
      <c r="W164" s="92"/>
    </row>
    <row r="165" spans="1:23" s="1" customFormat="1" ht="53.25" customHeight="1">
      <c r="A165" s="11" t="s">
        <v>206</v>
      </c>
      <c r="B165" s="12" t="s">
        <v>207</v>
      </c>
      <c r="C165" s="12" t="s">
        <v>193</v>
      </c>
      <c r="D165" s="12" t="s">
        <v>208</v>
      </c>
      <c r="E165" s="13">
        <v>2045.0129999999999</v>
      </c>
      <c r="F165" s="13">
        <v>706.21500000000003</v>
      </c>
      <c r="G165" s="13">
        <v>278.2</v>
      </c>
      <c r="H165" s="13">
        <v>1576.44</v>
      </c>
      <c r="I165" s="13">
        <f t="shared" si="45"/>
        <v>4605.8680000000004</v>
      </c>
      <c r="J165" s="40">
        <v>7311.53</v>
      </c>
      <c r="K165" s="40">
        <v>7311.53</v>
      </c>
      <c r="L165" s="40">
        <v>2160</v>
      </c>
      <c r="M165" s="40">
        <v>2246</v>
      </c>
      <c r="N165" s="41">
        <f t="shared" si="47"/>
        <v>10534945.81989</v>
      </c>
      <c r="O165" s="41">
        <f t="shared" si="48"/>
        <v>3638087.7589500002</v>
      </c>
      <c r="P165" s="41">
        <f t="shared" si="49"/>
        <v>1409230.4459999998</v>
      </c>
      <c r="Q165" s="41">
        <f t="shared" si="50"/>
        <v>7985504.1131999996</v>
      </c>
      <c r="R165" s="41">
        <f t="shared" si="46"/>
        <v>23567768.138039999</v>
      </c>
      <c r="S165" s="14"/>
      <c r="T165" s="14"/>
      <c r="U165" s="14"/>
      <c r="V165" s="92"/>
      <c r="W165" s="92"/>
    </row>
    <row r="166" spans="1:23" s="1" customFormat="1" ht="91.5" customHeight="1">
      <c r="A166" s="11" t="s">
        <v>206</v>
      </c>
      <c r="B166" s="12" t="s">
        <v>207</v>
      </c>
      <c r="C166" s="12" t="s">
        <v>193</v>
      </c>
      <c r="D166" s="12" t="s">
        <v>291</v>
      </c>
      <c r="E166" s="13">
        <v>585.9</v>
      </c>
      <c r="F166" s="13">
        <v>145.37099999999998</v>
      </c>
      <c r="G166" s="13">
        <v>74.75</v>
      </c>
      <c r="H166" s="13">
        <v>423.57</v>
      </c>
      <c r="I166" s="13">
        <f t="shared" si="45"/>
        <v>1229.5909999999999</v>
      </c>
      <c r="J166" s="40">
        <v>14458.86</v>
      </c>
      <c r="K166" s="40">
        <v>14458.86</v>
      </c>
      <c r="L166" s="40">
        <v>2160</v>
      </c>
      <c r="M166" s="40">
        <v>2246.4</v>
      </c>
      <c r="N166" s="41">
        <f t="shared" si="47"/>
        <v>7205902.074</v>
      </c>
      <c r="O166" s="41">
        <f t="shared" si="48"/>
        <v>1787897.5770599998</v>
      </c>
      <c r="P166" s="41">
        <f t="shared" si="49"/>
        <v>912881.38500000013</v>
      </c>
      <c r="Q166" s="41">
        <f t="shared" si="50"/>
        <v>5172831.6822000006</v>
      </c>
      <c r="R166" s="41">
        <f t="shared" si="46"/>
        <v>15079512.718260001</v>
      </c>
      <c r="S166" s="14"/>
      <c r="T166" s="14"/>
      <c r="U166" s="14"/>
      <c r="V166" s="92"/>
      <c r="W166" s="92"/>
    </row>
    <row r="167" spans="1:23" s="1" customFormat="1" ht="121.5" customHeight="1">
      <c r="A167" s="11" t="s">
        <v>206</v>
      </c>
      <c r="B167" s="12" t="s">
        <v>207</v>
      </c>
      <c r="C167" s="12" t="s">
        <v>193</v>
      </c>
      <c r="D167" s="12" t="s">
        <v>292</v>
      </c>
      <c r="E167" s="13">
        <v>894.32</v>
      </c>
      <c r="F167" s="13">
        <v>364.88099999999997</v>
      </c>
      <c r="G167" s="13">
        <v>112.1</v>
      </c>
      <c r="H167" s="13">
        <v>635.24</v>
      </c>
      <c r="I167" s="13">
        <f t="shared" si="45"/>
        <v>2006.5409999999999</v>
      </c>
      <c r="J167" s="40">
        <v>4045.97</v>
      </c>
      <c r="K167" s="40">
        <v>4045.97</v>
      </c>
      <c r="L167" s="40">
        <v>2010</v>
      </c>
      <c r="M167" s="40">
        <v>2090</v>
      </c>
      <c r="N167" s="41">
        <f t="shared" si="47"/>
        <v>1820808.6904</v>
      </c>
      <c r="O167" s="41">
        <f t="shared" si="48"/>
        <v>742886.76956999989</v>
      </c>
      <c r="P167" s="41">
        <f t="shared" si="49"/>
        <v>219264.23699999996</v>
      </c>
      <c r="Q167" s="41">
        <f t="shared" si="50"/>
        <v>1242510.3827999998</v>
      </c>
      <c r="R167" s="41">
        <f t="shared" si="46"/>
        <v>4025470.0797699997</v>
      </c>
      <c r="S167" s="14"/>
      <c r="T167" s="14"/>
      <c r="U167" s="14"/>
      <c r="V167" s="92"/>
      <c r="W167" s="92"/>
    </row>
    <row r="168" spans="1:23" s="1" customFormat="1" ht="51" customHeight="1">
      <c r="A168" s="11" t="s">
        <v>118</v>
      </c>
      <c r="B168" s="12" t="s">
        <v>119</v>
      </c>
      <c r="C168" s="12" t="s">
        <v>193</v>
      </c>
      <c r="D168" s="12" t="s">
        <v>209</v>
      </c>
      <c r="E168" s="13">
        <v>1021.0429999999999</v>
      </c>
      <c r="F168" s="13">
        <v>672.51899999999989</v>
      </c>
      <c r="G168" s="13">
        <v>335.55900000000003</v>
      </c>
      <c r="H168" s="13">
        <v>1001.1559999999999</v>
      </c>
      <c r="I168" s="13">
        <f t="shared" si="45"/>
        <v>3030.277</v>
      </c>
      <c r="J168" s="40">
        <v>12628.16</v>
      </c>
      <c r="K168" s="40">
        <v>12628.16</v>
      </c>
      <c r="L168" s="40">
        <v>1290</v>
      </c>
      <c r="M168" s="40">
        <v>1341.6000000000001</v>
      </c>
      <c r="N168" s="41">
        <f t="shared" si="47"/>
        <v>11576748.900879998</v>
      </c>
      <c r="O168" s="41">
        <f t="shared" si="48"/>
        <v>7625128.0250399988</v>
      </c>
      <c r="P168" s="41">
        <f t="shared" si="49"/>
        <v>3787306.7870400003</v>
      </c>
      <c r="Q168" s="41">
        <f t="shared" si="50"/>
        <v>11299607.263359999</v>
      </c>
      <c r="R168" s="41">
        <f t="shared" si="46"/>
        <v>34288790.976319991</v>
      </c>
      <c r="S168" s="14"/>
      <c r="T168" s="14"/>
      <c r="U168" s="14"/>
      <c r="V168" s="92"/>
      <c r="W168" s="92"/>
    </row>
    <row r="169" spans="1:23" s="1" customFormat="1" ht="51" customHeight="1">
      <c r="A169" s="11" t="s">
        <v>355</v>
      </c>
      <c r="B169" s="12" t="s">
        <v>47</v>
      </c>
      <c r="C169" s="12" t="s">
        <v>193</v>
      </c>
      <c r="D169" s="12" t="s">
        <v>356</v>
      </c>
      <c r="E169" s="13">
        <f>762.975+759.08+657.674</f>
        <v>2179.7290000000003</v>
      </c>
      <c r="F169" s="13">
        <v>1232.05</v>
      </c>
      <c r="G169" s="13">
        <f>400.755*0+417.713</f>
        <v>417.71300000000002</v>
      </c>
      <c r="H169" s="13">
        <f>1786.401*0+1644.243</f>
        <v>1644.2429999999999</v>
      </c>
      <c r="I169" s="13">
        <f t="shared" si="45"/>
        <v>5473.7350000000006</v>
      </c>
      <c r="J169" s="40">
        <v>5685.44</v>
      </c>
      <c r="K169" s="40">
        <v>6262.1469964800435</v>
      </c>
      <c r="L169" s="40">
        <v>2160</v>
      </c>
      <c r="M169" s="40">
        <v>2246.4</v>
      </c>
      <c r="N169" s="41">
        <f t="shared" si="47"/>
        <v>7684503.8057599999</v>
      </c>
      <c r="O169" s="41">
        <f t="shared" si="48"/>
        <v>4343518.351999999</v>
      </c>
      <c r="P169" s="41">
        <f t="shared" si="49"/>
        <v>1677429.7251406685</v>
      </c>
      <c r="Q169" s="41">
        <f t="shared" si="50"/>
        <v>6602863.8887333358</v>
      </c>
      <c r="R169" s="41">
        <f t="shared" si="46"/>
        <v>20308315.771634001</v>
      </c>
      <c r="S169" s="14"/>
      <c r="T169" s="14"/>
      <c r="U169" s="14"/>
      <c r="V169" s="92"/>
      <c r="W169" s="92"/>
    </row>
    <row r="170" spans="1:23" s="1" customFormat="1" ht="51" customHeight="1">
      <c r="A170" s="11" t="s">
        <v>206</v>
      </c>
      <c r="B170" s="12" t="s">
        <v>207</v>
      </c>
      <c r="C170" s="12" t="s">
        <v>193</v>
      </c>
      <c r="D170" s="12" t="s">
        <v>357</v>
      </c>
      <c r="E170" s="13">
        <v>1489.5070000000001</v>
      </c>
      <c r="F170" s="13">
        <v>651.87300000000005</v>
      </c>
      <c r="G170" s="13">
        <f>325.908*0+265.438</f>
        <v>265.43799999999999</v>
      </c>
      <c r="H170" s="13">
        <f>1268.104*0+1267.5</f>
        <v>1267.5</v>
      </c>
      <c r="I170" s="13">
        <f t="shared" si="45"/>
        <v>3674.3180000000002</v>
      </c>
      <c r="J170" s="40">
        <v>8454.51</v>
      </c>
      <c r="K170" s="40">
        <v>9278.8247249999986</v>
      </c>
      <c r="L170" s="40">
        <v>2160</v>
      </c>
      <c r="M170" s="40">
        <v>2246</v>
      </c>
      <c r="N170" s="41">
        <f t="shared" si="47"/>
        <v>9375716.7065700013</v>
      </c>
      <c r="O170" s="41">
        <f t="shared" si="48"/>
        <v>4103221.1172300004</v>
      </c>
      <c r="P170" s="41">
        <f t="shared" si="49"/>
        <v>1866778.9293545496</v>
      </c>
      <c r="Q170" s="41">
        <f t="shared" si="50"/>
        <v>8914105.3389374986</v>
      </c>
      <c r="R170" s="41">
        <f t="shared" si="46"/>
        <v>24259822.092092052</v>
      </c>
      <c r="S170" s="14"/>
      <c r="T170" s="14"/>
      <c r="U170" s="14"/>
      <c r="V170" s="92"/>
      <c r="W170" s="92"/>
    </row>
    <row r="171" spans="1:23" s="1" customFormat="1" ht="51" customHeight="1">
      <c r="A171" s="11" t="s">
        <v>206</v>
      </c>
      <c r="B171" s="12" t="s">
        <v>207</v>
      </c>
      <c r="C171" s="12" t="s">
        <v>193</v>
      </c>
      <c r="D171" s="12" t="s">
        <v>358</v>
      </c>
      <c r="E171" s="13">
        <v>58.063000000000002</v>
      </c>
      <c r="F171" s="13">
        <v>11.77</v>
      </c>
      <c r="G171" s="13">
        <f>21.352*0+4.412</f>
        <v>4.4119999999999999</v>
      </c>
      <c r="H171" s="13">
        <f>64.998*0+46.901</f>
        <v>46.901000000000003</v>
      </c>
      <c r="I171" s="13">
        <f t="shared" si="45"/>
        <v>121.14600000000002</v>
      </c>
      <c r="J171" s="40">
        <v>8454.51</v>
      </c>
      <c r="K171" s="40">
        <v>9278.8247249999986</v>
      </c>
      <c r="L171" s="40">
        <v>2140</v>
      </c>
      <c r="M171" s="40">
        <v>2226</v>
      </c>
      <c r="N171" s="41">
        <f t="shared" si="47"/>
        <v>366639.39413000003</v>
      </c>
      <c r="O171" s="41">
        <f t="shared" si="48"/>
        <v>74321.782699999996</v>
      </c>
      <c r="P171" s="41">
        <f t="shared" si="49"/>
        <v>31117.062686699992</v>
      </c>
      <c r="Q171" s="41">
        <f t="shared" si="50"/>
        <v>330784.53242722497</v>
      </c>
      <c r="R171" s="41">
        <f t="shared" si="46"/>
        <v>802862.77194392495</v>
      </c>
      <c r="S171" s="14"/>
      <c r="T171" s="14"/>
      <c r="U171" s="14"/>
      <c r="V171" s="92"/>
      <c r="W171" s="92"/>
    </row>
    <row r="172" spans="1:23" s="1" customFormat="1" ht="14.25" customHeight="1">
      <c r="A172" s="11"/>
      <c r="B172" s="12"/>
      <c r="C172" s="12"/>
      <c r="D172" s="12"/>
      <c r="E172" s="13"/>
      <c r="F172" s="13"/>
      <c r="G172" s="18"/>
      <c r="H172" s="18"/>
      <c r="I172" s="13"/>
      <c r="J172" s="40"/>
      <c r="K172" s="40"/>
      <c r="L172" s="40"/>
      <c r="M172" s="40"/>
      <c r="N172" s="41"/>
      <c r="O172" s="41"/>
      <c r="P172" s="41"/>
      <c r="Q172" s="41"/>
      <c r="R172" s="41"/>
      <c r="S172" s="14"/>
      <c r="T172" s="14"/>
      <c r="U172" s="14"/>
      <c r="V172" s="92"/>
      <c r="W172" s="92"/>
    </row>
    <row r="173" spans="1:23" s="1" customFormat="1" ht="61.5" customHeight="1">
      <c r="A173" s="11" t="s">
        <v>211</v>
      </c>
      <c r="B173" s="12" t="s">
        <v>212</v>
      </c>
      <c r="C173" s="12" t="s">
        <v>210</v>
      </c>
      <c r="D173" s="12" t="s">
        <v>213</v>
      </c>
      <c r="E173" s="13">
        <v>635.28</v>
      </c>
      <c r="F173" s="13">
        <v>300.56299999999999</v>
      </c>
      <c r="G173" s="13">
        <v>113.52</v>
      </c>
      <c r="H173" s="13">
        <f>598.24*0+620.02</f>
        <v>620.02</v>
      </c>
      <c r="I173" s="13">
        <f t="shared" si="45"/>
        <v>1669.383</v>
      </c>
      <c r="J173" s="40">
        <v>5433.2</v>
      </c>
      <c r="K173" s="40">
        <v>5433.2</v>
      </c>
      <c r="L173" s="40">
        <v>1391.67</v>
      </c>
      <c r="M173" s="40">
        <v>1447.3368</v>
      </c>
      <c r="N173" s="41">
        <f t="shared" ref="N173:N185" si="51">(J173-L173)*E173</f>
        <v>2567503.1783999996</v>
      </c>
      <c r="O173" s="41">
        <f t="shared" ref="O173:O185" si="52">(J173-L173)*F173</f>
        <v>1214734.3813899998</v>
      </c>
      <c r="P173" s="41">
        <f t="shared" ref="P173:P185" si="53">(K173-M173)*G173</f>
        <v>452475.19046399998</v>
      </c>
      <c r="Q173" s="41">
        <f t="shared" ref="Q173:Q185" si="54">(K173-M173)*H173</f>
        <v>2471314.9012639998</v>
      </c>
      <c r="R173" s="41">
        <f t="shared" si="46"/>
        <v>6706027.6515179994</v>
      </c>
      <c r="S173" s="14"/>
      <c r="T173" s="14"/>
      <c r="U173" s="14"/>
      <c r="V173" s="92"/>
      <c r="W173" s="92"/>
    </row>
    <row r="174" spans="1:23" s="1" customFormat="1" ht="48.75" customHeight="1">
      <c r="A174" s="11" t="s">
        <v>214</v>
      </c>
      <c r="B174" s="12" t="s">
        <v>215</v>
      </c>
      <c r="C174" s="12" t="s">
        <v>210</v>
      </c>
      <c r="D174" s="12" t="s">
        <v>216</v>
      </c>
      <c r="E174" s="13">
        <v>2002.4429999999998</v>
      </c>
      <c r="F174" s="13">
        <v>686.34100000000001</v>
      </c>
      <c r="G174" s="13">
        <v>460.49799999999999</v>
      </c>
      <c r="H174" s="13">
        <v>1841.539</v>
      </c>
      <c r="I174" s="13">
        <f t="shared" si="45"/>
        <v>4990.8209999999999</v>
      </c>
      <c r="J174" s="40">
        <v>3725.84</v>
      </c>
      <c r="K174" s="40">
        <v>4068.9515938606846</v>
      </c>
      <c r="L174" s="40">
        <v>1500</v>
      </c>
      <c r="M174" s="40">
        <v>1560</v>
      </c>
      <c r="N174" s="41">
        <f t="shared" si="51"/>
        <v>4457117.7271199999</v>
      </c>
      <c r="O174" s="41">
        <f t="shared" si="52"/>
        <v>1527685.25144</v>
      </c>
      <c r="P174" s="41">
        <f t="shared" si="53"/>
        <v>1155367.1910696574</v>
      </c>
      <c r="Q174" s="41">
        <f t="shared" si="54"/>
        <v>4620332.2092066109</v>
      </c>
      <c r="R174" s="41">
        <f t="shared" si="46"/>
        <v>11760502.378836269</v>
      </c>
      <c r="S174" s="14"/>
      <c r="T174" s="14"/>
      <c r="U174" s="14"/>
      <c r="V174" s="92"/>
      <c r="W174" s="92"/>
    </row>
    <row r="175" spans="1:23" s="1" customFormat="1" ht="48.75" customHeight="1">
      <c r="A175" s="11" t="s">
        <v>66</v>
      </c>
      <c r="B175" s="12" t="s">
        <v>67</v>
      </c>
      <c r="C175" s="12" t="s">
        <v>210</v>
      </c>
      <c r="D175" s="12" t="s">
        <v>217</v>
      </c>
      <c r="E175" s="13">
        <v>17910.12</v>
      </c>
      <c r="F175" s="13">
        <v>8234.61</v>
      </c>
      <c r="G175" s="13">
        <f>2674.34*0+2978.39</f>
        <v>2978.39</v>
      </c>
      <c r="H175" s="13">
        <f>14788.67*0+15328.78</f>
        <v>15328.78</v>
      </c>
      <c r="I175" s="13">
        <f t="shared" si="45"/>
        <v>44451.9</v>
      </c>
      <c r="J175" s="40">
        <v>4212.58</v>
      </c>
      <c r="K175" s="40">
        <v>4397.7340718371424</v>
      </c>
      <c r="L175" s="40">
        <v>1580</v>
      </c>
      <c r="M175" s="40">
        <v>1643.2</v>
      </c>
      <c r="N175" s="41">
        <f t="shared" si="51"/>
        <v>47149823.709599994</v>
      </c>
      <c r="O175" s="41">
        <f t="shared" si="52"/>
        <v>21678269.593800001</v>
      </c>
      <c r="P175" s="41">
        <f t="shared" si="53"/>
        <v>8204076.7342190268</v>
      </c>
      <c r="Q175" s="41">
        <f t="shared" si="54"/>
        <v>42223646.789695755</v>
      </c>
      <c r="R175" s="41">
        <f t="shared" si="46"/>
        <v>119255816.82731478</v>
      </c>
      <c r="S175" s="14"/>
      <c r="T175" s="14"/>
      <c r="U175" s="14"/>
      <c r="V175" s="92"/>
      <c r="W175" s="92"/>
    </row>
    <row r="176" spans="1:23" s="1" customFormat="1" ht="48.75" customHeight="1">
      <c r="A176" s="11" t="s">
        <v>66</v>
      </c>
      <c r="B176" s="12" t="s">
        <v>67</v>
      </c>
      <c r="C176" s="12" t="s">
        <v>210</v>
      </c>
      <c r="D176" s="12" t="s">
        <v>218</v>
      </c>
      <c r="E176" s="13">
        <v>6.27</v>
      </c>
      <c r="F176" s="13">
        <v>2.78</v>
      </c>
      <c r="G176" s="13">
        <f>46.1*0+0.86</f>
        <v>0.86</v>
      </c>
      <c r="H176" s="13">
        <f>104.98*0+5.79</f>
        <v>5.79</v>
      </c>
      <c r="I176" s="13">
        <f t="shared" si="45"/>
        <v>15.7</v>
      </c>
      <c r="J176" s="40">
        <v>5867.93</v>
      </c>
      <c r="K176" s="40">
        <v>5867.93</v>
      </c>
      <c r="L176" s="40">
        <v>1250</v>
      </c>
      <c r="M176" s="40">
        <v>1300</v>
      </c>
      <c r="N176" s="41">
        <f t="shared" si="51"/>
        <v>28954.4211</v>
      </c>
      <c r="O176" s="41">
        <f t="shared" si="52"/>
        <v>12837.8454</v>
      </c>
      <c r="P176" s="41">
        <f t="shared" si="53"/>
        <v>3928.4198000000001</v>
      </c>
      <c r="Q176" s="41">
        <f t="shared" si="54"/>
        <v>26448.314700000003</v>
      </c>
      <c r="R176" s="41">
        <f t="shared" si="46"/>
        <v>72169.001000000004</v>
      </c>
      <c r="S176" s="14"/>
      <c r="T176" s="14"/>
      <c r="U176" s="14"/>
      <c r="V176" s="92"/>
      <c r="W176" s="92"/>
    </row>
    <row r="177" spans="1:23" s="1" customFormat="1" ht="97.5" customHeight="1">
      <c r="A177" s="11" t="s">
        <v>219</v>
      </c>
      <c r="B177" s="12" t="s">
        <v>220</v>
      </c>
      <c r="C177" s="12" t="s">
        <v>210</v>
      </c>
      <c r="D177" s="12" t="s">
        <v>293</v>
      </c>
      <c r="E177" s="13">
        <v>16.134</v>
      </c>
      <c r="F177" s="13">
        <v>7.6360000000000001</v>
      </c>
      <c r="G177" s="13">
        <v>2.6890000000000001</v>
      </c>
      <c r="H177" s="13">
        <v>16.134</v>
      </c>
      <c r="I177" s="13">
        <f t="shared" si="45"/>
        <v>42.593000000000004</v>
      </c>
      <c r="J177" s="40">
        <v>3356.8</v>
      </c>
      <c r="K177" s="40">
        <v>3656.0539754914616</v>
      </c>
      <c r="L177" s="40">
        <v>1500</v>
      </c>
      <c r="M177" s="40">
        <v>1560</v>
      </c>
      <c r="N177" s="41">
        <f t="shared" si="51"/>
        <v>29957.611200000003</v>
      </c>
      <c r="O177" s="41">
        <f t="shared" si="52"/>
        <v>14178.524800000001</v>
      </c>
      <c r="P177" s="41">
        <f t="shared" si="53"/>
        <v>5636.2891400965409</v>
      </c>
      <c r="Q177" s="41">
        <f t="shared" si="54"/>
        <v>33817.734840579244</v>
      </c>
      <c r="R177" s="41">
        <f t="shared" si="46"/>
        <v>83590.159980675788</v>
      </c>
      <c r="S177" s="14"/>
      <c r="T177" s="14"/>
      <c r="U177" s="14"/>
      <c r="V177" s="92"/>
      <c r="W177" s="92"/>
    </row>
    <row r="178" spans="1:23" s="1" customFormat="1" ht="48.75" customHeight="1">
      <c r="A178" s="11" t="s">
        <v>221</v>
      </c>
      <c r="B178" s="12" t="s">
        <v>222</v>
      </c>
      <c r="C178" s="12" t="s">
        <v>210</v>
      </c>
      <c r="D178" s="12" t="s">
        <v>223</v>
      </c>
      <c r="E178" s="13">
        <v>300.06799999999998</v>
      </c>
      <c r="F178" s="13">
        <v>109.30600000000001</v>
      </c>
      <c r="G178" s="13">
        <f>26*0+25.897</f>
        <v>25.896999999999998</v>
      </c>
      <c r="H178" s="13">
        <f>232*0+231.428</f>
        <v>231.428</v>
      </c>
      <c r="I178" s="13">
        <f t="shared" si="45"/>
        <v>666.69900000000007</v>
      </c>
      <c r="J178" s="40">
        <v>3120.16</v>
      </c>
      <c r="K178" s="40">
        <v>3421.7368029739773</v>
      </c>
      <c r="L178" s="40">
        <v>1760</v>
      </c>
      <c r="M178" s="40">
        <v>1830.4</v>
      </c>
      <c r="N178" s="41">
        <f t="shared" si="51"/>
        <v>408140.49087999994</v>
      </c>
      <c r="O178" s="41">
        <f t="shared" si="52"/>
        <v>148673.64895999999</v>
      </c>
      <c r="P178" s="41">
        <f t="shared" si="53"/>
        <v>41210.849186617088</v>
      </c>
      <c r="Q178" s="41">
        <f t="shared" si="54"/>
        <v>368279.8936386616</v>
      </c>
      <c r="R178" s="41">
        <f t="shared" si="46"/>
        <v>966304.88266527862</v>
      </c>
      <c r="S178" s="14"/>
      <c r="T178" s="14"/>
      <c r="U178" s="14"/>
      <c r="V178" s="92"/>
      <c r="W178" s="92"/>
    </row>
    <row r="179" spans="1:23" s="1" customFormat="1" ht="48.75" customHeight="1">
      <c r="A179" s="11" t="s">
        <v>224</v>
      </c>
      <c r="B179" s="12" t="s">
        <v>394</v>
      </c>
      <c r="C179" s="12" t="s">
        <v>410</v>
      </c>
      <c r="D179" s="12" t="s">
        <v>225</v>
      </c>
      <c r="E179" s="13">
        <v>2318.944</v>
      </c>
      <c r="F179" s="13">
        <v>1158.5940000000001</v>
      </c>
      <c r="G179" s="13">
        <f>199.88*0+387.02</f>
        <v>387.02</v>
      </c>
      <c r="H179" s="13">
        <f>2421.6*0+2321.25</f>
        <v>2321.25</v>
      </c>
      <c r="I179" s="13">
        <f t="shared" si="45"/>
        <v>6185.808</v>
      </c>
      <c r="J179" s="40">
        <v>3258.39</v>
      </c>
      <c r="K179" s="40">
        <v>3567.4299075875488</v>
      </c>
      <c r="L179" s="40">
        <v>1580</v>
      </c>
      <c r="M179" s="40">
        <v>1643.2</v>
      </c>
      <c r="N179" s="41">
        <f t="shared" si="51"/>
        <v>3892092.4201599997</v>
      </c>
      <c r="O179" s="41">
        <f t="shared" si="52"/>
        <v>1944572.58366</v>
      </c>
      <c r="P179" s="41">
        <f t="shared" si="53"/>
        <v>744715.45883453311</v>
      </c>
      <c r="Q179" s="41">
        <f t="shared" si="54"/>
        <v>4466618.6729875971</v>
      </c>
      <c r="R179" s="41">
        <f t="shared" si="46"/>
        <v>11047999.13564213</v>
      </c>
      <c r="S179" s="14"/>
      <c r="T179" s="14"/>
      <c r="U179" s="14"/>
      <c r="V179" s="92"/>
      <c r="W179" s="92"/>
    </row>
    <row r="180" spans="1:23" s="1" customFormat="1" ht="48.75" customHeight="1">
      <c r="A180" s="11" t="s">
        <v>226</v>
      </c>
      <c r="B180" s="12" t="s">
        <v>227</v>
      </c>
      <c r="C180" s="12" t="s">
        <v>210</v>
      </c>
      <c r="D180" s="12" t="s">
        <v>228</v>
      </c>
      <c r="E180" s="13">
        <v>62.654000000000003</v>
      </c>
      <c r="F180" s="13">
        <v>28.460999999999999</v>
      </c>
      <c r="G180" s="13">
        <f>9.07*0+4.922</f>
        <v>4.9219999999999997</v>
      </c>
      <c r="H180" s="13">
        <f>57.793*0+61.941</f>
        <v>61.941000000000003</v>
      </c>
      <c r="I180" s="13">
        <f t="shared" si="45"/>
        <v>157.97800000000001</v>
      </c>
      <c r="J180" s="40">
        <v>9079.01</v>
      </c>
      <c r="K180" s="40">
        <v>9079.01</v>
      </c>
      <c r="L180" s="40">
        <v>1760</v>
      </c>
      <c r="M180" s="40">
        <v>1830.4</v>
      </c>
      <c r="N180" s="41">
        <f t="shared" si="51"/>
        <v>458565.25254000002</v>
      </c>
      <c r="O180" s="41">
        <f t="shared" si="52"/>
        <v>208306.34360999998</v>
      </c>
      <c r="P180" s="41">
        <f t="shared" si="53"/>
        <v>35677.65842</v>
      </c>
      <c r="Q180" s="41">
        <f t="shared" si="54"/>
        <v>448986.15201000008</v>
      </c>
      <c r="R180" s="41">
        <f t="shared" si="46"/>
        <v>1151535.4065800002</v>
      </c>
      <c r="S180" s="14"/>
      <c r="T180" s="14"/>
      <c r="U180" s="14"/>
      <c r="V180" s="92"/>
      <c r="W180" s="92"/>
    </row>
    <row r="181" spans="1:23" s="1" customFormat="1" ht="48.75" customHeight="1">
      <c r="A181" s="11" t="s">
        <v>226</v>
      </c>
      <c r="B181" s="12" t="s">
        <v>227</v>
      </c>
      <c r="C181" s="12" t="s">
        <v>210</v>
      </c>
      <c r="D181" s="12" t="s">
        <v>229</v>
      </c>
      <c r="E181" s="13">
        <v>17.234000000000002</v>
      </c>
      <c r="F181" s="13">
        <v>8.1539999999999999</v>
      </c>
      <c r="G181" s="13">
        <f>2.93*0+2.842</f>
        <v>2.8420000000000001</v>
      </c>
      <c r="H181" s="13">
        <f>17.147*0+17.235</f>
        <v>17.234999999999999</v>
      </c>
      <c r="I181" s="13">
        <f t="shared" si="45"/>
        <v>45.465000000000003</v>
      </c>
      <c r="J181" s="40">
        <v>6713.3</v>
      </c>
      <c r="K181" s="40">
        <v>6713.3</v>
      </c>
      <c r="L181" s="40">
        <v>1896</v>
      </c>
      <c r="M181" s="40">
        <v>1971.8400000000001</v>
      </c>
      <c r="N181" s="41">
        <f t="shared" si="51"/>
        <v>83021.348200000008</v>
      </c>
      <c r="O181" s="41">
        <f t="shared" si="52"/>
        <v>39280.264199999998</v>
      </c>
      <c r="P181" s="41">
        <f t="shared" si="53"/>
        <v>13475.22932</v>
      </c>
      <c r="Q181" s="41">
        <f t="shared" si="54"/>
        <v>81719.063099999999</v>
      </c>
      <c r="R181" s="41">
        <f t="shared" si="46"/>
        <v>217495.90482000003</v>
      </c>
      <c r="S181" s="14"/>
      <c r="T181" s="14"/>
      <c r="U181" s="14"/>
      <c r="V181" s="92"/>
      <c r="W181" s="92"/>
    </row>
    <row r="182" spans="1:23" s="1" customFormat="1" ht="48.75" customHeight="1">
      <c r="A182" s="11" t="s">
        <v>226</v>
      </c>
      <c r="B182" s="12" t="s">
        <v>227</v>
      </c>
      <c r="C182" s="12" t="s">
        <v>210</v>
      </c>
      <c r="D182" s="12" t="s">
        <v>230</v>
      </c>
      <c r="E182" s="13">
        <v>7.7809999999999988</v>
      </c>
      <c r="F182" s="13">
        <v>3.6819999999999999</v>
      </c>
      <c r="G182" s="13">
        <f>1.383*0+1.342</f>
        <v>1.3420000000000001</v>
      </c>
      <c r="H182" s="13">
        <f>7.741*0+7.782</f>
        <v>7.782</v>
      </c>
      <c r="I182" s="13">
        <f t="shared" si="45"/>
        <v>20.587</v>
      </c>
      <c r="J182" s="40">
        <v>5890.18</v>
      </c>
      <c r="K182" s="40">
        <v>5890.18</v>
      </c>
      <c r="L182" s="40">
        <v>2000</v>
      </c>
      <c r="M182" s="40">
        <v>2080</v>
      </c>
      <c r="N182" s="41">
        <f t="shared" si="51"/>
        <v>30269.490579999998</v>
      </c>
      <c r="O182" s="41">
        <f t="shared" si="52"/>
        <v>14323.642760000001</v>
      </c>
      <c r="P182" s="41">
        <f t="shared" si="53"/>
        <v>5113.2615600000008</v>
      </c>
      <c r="Q182" s="41">
        <f t="shared" si="54"/>
        <v>29650.820760000002</v>
      </c>
      <c r="R182" s="41">
        <f t="shared" si="46"/>
        <v>79357.215660000002</v>
      </c>
      <c r="S182" s="14"/>
      <c r="T182" s="14"/>
      <c r="U182" s="14"/>
      <c r="V182" s="92"/>
      <c r="W182" s="92"/>
    </row>
    <row r="183" spans="1:23" s="1" customFormat="1" ht="48.75" customHeight="1">
      <c r="A183" s="11" t="s">
        <v>226</v>
      </c>
      <c r="B183" s="12" t="s">
        <v>227</v>
      </c>
      <c r="C183" s="12" t="s">
        <v>210</v>
      </c>
      <c r="D183" s="12" t="s">
        <v>231</v>
      </c>
      <c r="E183" s="13">
        <v>7.6080000000000005</v>
      </c>
      <c r="F183" s="13">
        <v>3.6</v>
      </c>
      <c r="G183" s="13">
        <f>1.353*0+1.315</f>
        <v>1.3149999999999999</v>
      </c>
      <c r="H183" s="13">
        <f>7.57*0+7.608</f>
        <v>7.6079999999999997</v>
      </c>
      <c r="I183" s="13">
        <f t="shared" si="45"/>
        <v>20.131</v>
      </c>
      <c r="J183" s="40">
        <v>6872.04</v>
      </c>
      <c r="K183" s="40">
        <v>6872.04</v>
      </c>
      <c r="L183" s="40">
        <v>1450</v>
      </c>
      <c r="M183" s="40">
        <v>1508</v>
      </c>
      <c r="N183" s="41">
        <f t="shared" si="51"/>
        <v>41250.880320000004</v>
      </c>
      <c r="O183" s="41">
        <f t="shared" si="52"/>
        <v>19519.344000000001</v>
      </c>
      <c r="P183" s="41">
        <f t="shared" si="53"/>
        <v>7053.7125999999998</v>
      </c>
      <c r="Q183" s="41">
        <f t="shared" si="54"/>
        <v>40809.616320000001</v>
      </c>
      <c r="R183" s="41">
        <f t="shared" si="46"/>
        <v>108633.55324000001</v>
      </c>
      <c r="S183" s="14"/>
      <c r="T183" s="14"/>
      <c r="U183" s="14"/>
      <c r="V183" s="92"/>
      <c r="W183" s="92"/>
    </row>
    <row r="184" spans="1:23" s="1" customFormat="1" ht="48.75" customHeight="1">
      <c r="A184" s="11" t="s">
        <v>232</v>
      </c>
      <c r="B184" s="12" t="s">
        <v>233</v>
      </c>
      <c r="C184" s="12" t="s">
        <v>210</v>
      </c>
      <c r="D184" s="12" t="s">
        <v>234</v>
      </c>
      <c r="E184" s="13">
        <v>58.768999999999998</v>
      </c>
      <c r="F184" s="13">
        <v>15.960999999999999</v>
      </c>
      <c r="G184" s="13">
        <f>5.86*0+1.75</f>
        <v>1.75</v>
      </c>
      <c r="H184" s="13">
        <f>35.19*0+36.413</f>
        <v>36.412999999999997</v>
      </c>
      <c r="I184" s="13">
        <f t="shared" si="45"/>
        <v>112.89299999999999</v>
      </c>
      <c r="J184" s="40">
        <v>6773.31</v>
      </c>
      <c r="K184" s="40">
        <v>7359.5394410642639</v>
      </c>
      <c r="L184" s="40">
        <v>2000</v>
      </c>
      <c r="M184" s="40">
        <v>2080</v>
      </c>
      <c r="N184" s="41">
        <f t="shared" si="51"/>
        <v>280522.65539000003</v>
      </c>
      <c r="O184" s="41">
        <f t="shared" si="52"/>
        <v>76186.800910000005</v>
      </c>
      <c r="P184" s="41">
        <f t="shared" si="53"/>
        <v>9239.1940218624623</v>
      </c>
      <c r="Q184" s="41">
        <f t="shared" si="54"/>
        <v>192243.86966747302</v>
      </c>
      <c r="R184" s="41">
        <f t="shared" si="46"/>
        <v>558192.51998933544</v>
      </c>
      <c r="S184" s="14"/>
      <c r="T184" s="14"/>
      <c r="U184" s="14"/>
      <c r="V184" s="92"/>
      <c r="W184" s="92"/>
    </row>
    <row r="185" spans="1:23" s="1" customFormat="1" ht="65.25" customHeight="1">
      <c r="A185" s="11" t="s">
        <v>232</v>
      </c>
      <c r="B185" s="12" t="s">
        <v>233</v>
      </c>
      <c r="C185" s="12" t="s">
        <v>210</v>
      </c>
      <c r="D185" s="12" t="s">
        <v>294</v>
      </c>
      <c r="E185" s="13">
        <v>129.92099999999999</v>
      </c>
      <c r="F185" s="13">
        <v>65.382000000000005</v>
      </c>
      <c r="G185" s="13">
        <f>9.85*0+22.14</f>
        <v>22.14</v>
      </c>
      <c r="H185" s="13">
        <f>59.13*0+140.546</f>
        <v>140.54599999999999</v>
      </c>
      <c r="I185" s="13">
        <f t="shared" si="45"/>
        <v>357.98899999999998</v>
      </c>
      <c r="J185" s="40">
        <v>6717.5</v>
      </c>
      <c r="K185" s="40">
        <v>7207.0908475201559</v>
      </c>
      <c r="L185" s="40">
        <v>2000</v>
      </c>
      <c r="M185" s="40">
        <v>2080</v>
      </c>
      <c r="N185" s="41">
        <f t="shared" si="51"/>
        <v>612902.3175</v>
      </c>
      <c r="O185" s="41">
        <f t="shared" si="52"/>
        <v>308439.58500000002</v>
      </c>
      <c r="P185" s="41">
        <f t="shared" si="53"/>
        <v>113513.79136409625</v>
      </c>
      <c r="Q185" s="41">
        <f t="shared" si="54"/>
        <v>720592.11025556782</v>
      </c>
      <c r="R185" s="41">
        <f t="shared" si="46"/>
        <v>1755447.8041196642</v>
      </c>
      <c r="S185" s="14"/>
      <c r="T185" s="14"/>
      <c r="U185" s="14"/>
      <c r="V185" s="92"/>
      <c r="W185" s="92"/>
    </row>
    <row r="186" spans="1:23" s="1" customFormat="1" ht="14.25" customHeight="1">
      <c r="A186" s="11"/>
      <c r="B186" s="12"/>
      <c r="C186" s="12"/>
      <c r="D186" s="12"/>
      <c r="E186" s="13"/>
      <c r="F186" s="13"/>
      <c r="G186" s="18"/>
      <c r="H186" s="18"/>
      <c r="I186" s="13"/>
      <c r="J186" s="40"/>
      <c r="K186" s="40"/>
      <c r="L186" s="40"/>
      <c r="M186" s="40"/>
      <c r="N186" s="41"/>
      <c r="O186" s="41"/>
      <c r="P186" s="41"/>
      <c r="Q186" s="41"/>
      <c r="R186" s="41"/>
      <c r="S186" s="14"/>
      <c r="T186" s="14"/>
      <c r="U186" s="14"/>
      <c r="V186" s="92"/>
      <c r="W186" s="92"/>
    </row>
    <row r="187" spans="1:23" s="1" customFormat="1" ht="48.75" customHeight="1">
      <c r="A187" s="11" t="s">
        <v>236</v>
      </c>
      <c r="B187" s="12" t="s">
        <v>237</v>
      </c>
      <c r="C187" s="12" t="s">
        <v>235</v>
      </c>
      <c r="D187" s="12" t="s">
        <v>238</v>
      </c>
      <c r="E187" s="13">
        <v>7067.5209999999997</v>
      </c>
      <c r="F187" s="13">
        <v>3165.748</v>
      </c>
      <c r="G187" s="13">
        <f>900.18*0+1489.64</f>
        <v>1489.64</v>
      </c>
      <c r="H187" s="13">
        <f>7059.58*0+5983.693</f>
        <v>5983.6930000000002</v>
      </c>
      <c r="I187" s="13">
        <f t="shared" si="45"/>
        <v>17706.601999999999</v>
      </c>
      <c r="J187" s="40">
        <v>5754.73</v>
      </c>
      <c r="K187" s="40">
        <v>6253.4732666666641</v>
      </c>
      <c r="L187" s="40">
        <v>1275</v>
      </c>
      <c r="M187" s="40">
        <v>1326</v>
      </c>
      <c r="N187" s="41">
        <f t="shared" ref="N187:N204" si="55">(J187-L187)*E187</f>
        <v>31660585.849329997</v>
      </c>
      <c r="O187" s="41">
        <f t="shared" ref="O187:O204" si="56">(J187-L187)*F187</f>
        <v>14181696.288039999</v>
      </c>
      <c r="P187" s="41">
        <f t="shared" ref="P187:P204" si="57">(K187-M187)*G187</f>
        <v>7340161.2769573303</v>
      </c>
      <c r="Q187" s="41">
        <f t="shared" ref="Q187:Q204" si="58">(K187-M187)*H187</f>
        <v>29484487.293440454</v>
      </c>
      <c r="R187" s="41">
        <f t="shared" si="46"/>
        <v>82666930.707767785</v>
      </c>
      <c r="S187" s="14"/>
      <c r="T187" s="14"/>
      <c r="U187" s="14"/>
      <c r="V187" s="92"/>
      <c r="W187" s="92"/>
    </row>
    <row r="188" spans="1:23" s="1" customFormat="1" ht="48.75" customHeight="1">
      <c r="A188" s="11" t="s">
        <v>239</v>
      </c>
      <c r="B188" s="12" t="s">
        <v>240</v>
      </c>
      <c r="C188" s="12" t="s">
        <v>235</v>
      </c>
      <c r="D188" s="12" t="s">
        <v>241</v>
      </c>
      <c r="E188" s="13">
        <v>2865.087</v>
      </c>
      <c r="F188" s="13">
        <v>1910.058</v>
      </c>
      <c r="G188" s="13">
        <v>955.029</v>
      </c>
      <c r="H188" s="13">
        <f>2598*0+955.029*3</f>
        <v>2865.087</v>
      </c>
      <c r="I188" s="13">
        <f t="shared" si="45"/>
        <v>8595.2610000000004</v>
      </c>
      <c r="J188" s="40">
        <v>4812.08</v>
      </c>
      <c r="K188" s="40">
        <v>5281.2577999999985</v>
      </c>
      <c r="L188" s="40">
        <v>1490</v>
      </c>
      <c r="M188" s="40">
        <v>1549.6000000000001</v>
      </c>
      <c r="N188" s="41">
        <f t="shared" si="55"/>
        <v>9518048.2209600005</v>
      </c>
      <c r="O188" s="41">
        <f t="shared" si="56"/>
        <v>6345365.4806399997</v>
      </c>
      <c r="P188" s="41">
        <f t="shared" si="57"/>
        <v>3563841.4170761984</v>
      </c>
      <c r="Q188" s="41">
        <f t="shared" si="58"/>
        <v>10691524.251228595</v>
      </c>
      <c r="R188" s="41">
        <f t="shared" si="46"/>
        <v>30118779.369904794</v>
      </c>
      <c r="S188" s="14"/>
      <c r="T188" s="14"/>
      <c r="U188" s="14"/>
      <c r="V188" s="92"/>
      <c r="W188" s="92"/>
    </row>
    <row r="189" spans="1:23" s="1" customFormat="1" ht="90" customHeight="1">
      <c r="A189" s="11" t="s">
        <v>242</v>
      </c>
      <c r="B189" s="12" t="s">
        <v>243</v>
      </c>
      <c r="C189" s="12" t="s">
        <v>235</v>
      </c>
      <c r="D189" s="12" t="s">
        <v>295</v>
      </c>
      <c r="E189" s="13">
        <v>5468.0129999999999</v>
      </c>
      <c r="F189" s="13">
        <v>1909.8030000000001</v>
      </c>
      <c r="G189" s="13">
        <v>712.35699999999997</v>
      </c>
      <c r="H189" s="13">
        <v>3672.4560000000001</v>
      </c>
      <c r="I189" s="13">
        <f t="shared" si="45"/>
        <v>11762.629000000001</v>
      </c>
      <c r="J189" s="40">
        <v>4005.82</v>
      </c>
      <c r="K189" s="40">
        <v>4551.3507254796959</v>
      </c>
      <c r="L189" s="40">
        <v>1530</v>
      </c>
      <c r="M189" s="40">
        <v>1591.2</v>
      </c>
      <c r="N189" s="41">
        <f t="shared" si="55"/>
        <v>13537815.945660001</v>
      </c>
      <c r="O189" s="41">
        <f t="shared" si="56"/>
        <v>4728328.4634600002</v>
      </c>
      <c r="P189" s="41">
        <f t="shared" si="57"/>
        <v>2108684.0903505399</v>
      </c>
      <c r="Q189" s="41">
        <f t="shared" si="58"/>
        <v>10871023.292692263</v>
      </c>
      <c r="R189" s="41">
        <f t="shared" si="46"/>
        <v>31245851.792162802</v>
      </c>
      <c r="S189" s="14"/>
      <c r="T189" s="14"/>
      <c r="U189" s="14"/>
      <c r="V189" s="92"/>
      <c r="W189" s="92"/>
    </row>
    <row r="190" spans="1:23" s="1" customFormat="1" ht="63" customHeight="1">
      <c r="A190" s="11" t="s">
        <v>244</v>
      </c>
      <c r="B190" s="12" t="s">
        <v>245</v>
      </c>
      <c r="C190" s="12" t="s">
        <v>235</v>
      </c>
      <c r="D190" s="12" t="s">
        <v>296</v>
      </c>
      <c r="E190" s="13">
        <v>1044.798</v>
      </c>
      <c r="F190" s="13">
        <v>476.565</v>
      </c>
      <c r="G190" s="13">
        <v>187.12799999999999</v>
      </c>
      <c r="H190" s="13">
        <v>812.66099999999994</v>
      </c>
      <c r="I190" s="13">
        <f t="shared" si="45"/>
        <v>2521.152</v>
      </c>
      <c r="J190" s="40">
        <v>5345.84</v>
      </c>
      <c r="K190" s="40">
        <v>7087.8190394681069</v>
      </c>
      <c r="L190" s="40">
        <v>1530</v>
      </c>
      <c r="M190" s="40">
        <v>1591.2</v>
      </c>
      <c r="N190" s="41">
        <f t="shared" si="55"/>
        <v>3986782.0003200001</v>
      </c>
      <c r="O190" s="41">
        <f t="shared" si="56"/>
        <v>1818495.7896</v>
      </c>
      <c r="P190" s="41">
        <f t="shared" si="57"/>
        <v>1028571.3276175879</v>
      </c>
      <c r="Q190" s="41">
        <f t="shared" si="58"/>
        <v>4466887.9252331909</v>
      </c>
      <c r="R190" s="41">
        <f t="shared" si="46"/>
        <v>11300737.042770779</v>
      </c>
      <c r="S190" s="14"/>
      <c r="T190" s="14"/>
      <c r="U190" s="14"/>
      <c r="V190" s="92"/>
      <c r="W190" s="92"/>
    </row>
    <row r="191" spans="1:23" s="1" customFormat="1" ht="64.5" customHeight="1">
      <c r="A191" s="11" t="s">
        <v>244</v>
      </c>
      <c r="B191" s="12" t="s">
        <v>245</v>
      </c>
      <c r="C191" s="12" t="s">
        <v>235</v>
      </c>
      <c r="D191" s="12" t="s">
        <v>297</v>
      </c>
      <c r="E191" s="13">
        <v>565.03300000000002</v>
      </c>
      <c r="F191" s="13">
        <v>156.09300000000002</v>
      </c>
      <c r="G191" s="13">
        <v>44.16</v>
      </c>
      <c r="H191" s="13">
        <f>344.292*0+345.138</f>
        <v>345.13799999999998</v>
      </c>
      <c r="I191" s="13">
        <f t="shared" si="45"/>
        <v>1110.424</v>
      </c>
      <c r="J191" s="40">
        <v>5364.96</v>
      </c>
      <c r="K191" s="40">
        <v>6706.2</v>
      </c>
      <c r="L191" s="40">
        <v>1530</v>
      </c>
      <c r="M191" s="40">
        <v>1591.2</v>
      </c>
      <c r="N191" s="41">
        <f t="shared" si="55"/>
        <v>2166878.9536800003</v>
      </c>
      <c r="O191" s="41">
        <f t="shared" si="56"/>
        <v>598610.41128000012</v>
      </c>
      <c r="P191" s="41">
        <f t="shared" si="57"/>
        <v>225878.39999999999</v>
      </c>
      <c r="Q191" s="41">
        <f t="shared" si="58"/>
        <v>1765380.8699999999</v>
      </c>
      <c r="R191" s="41">
        <f t="shared" si="46"/>
        <v>4756748.6349600004</v>
      </c>
      <c r="S191" s="14"/>
      <c r="T191" s="14"/>
      <c r="U191" s="14"/>
      <c r="V191" s="92"/>
      <c r="W191" s="92"/>
    </row>
    <row r="192" spans="1:23" s="1" customFormat="1" ht="64.5" customHeight="1">
      <c r="A192" s="11" t="s">
        <v>244</v>
      </c>
      <c r="B192" s="12" t="s">
        <v>245</v>
      </c>
      <c r="C192" s="12" t="s">
        <v>235</v>
      </c>
      <c r="D192" s="12" t="s">
        <v>298</v>
      </c>
      <c r="E192" s="13">
        <v>425.67500000000001</v>
      </c>
      <c r="F192" s="13">
        <v>283.78399999999999</v>
      </c>
      <c r="G192" s="13">
        <v>141.892</v>
      </c>
      <c r="H192" s="13">
        <v>425.67599999999999</v>
      </c>
      <c r="I192" s="13">
        <f t="shared" si="45"/>
        <v>1277.027</v>
      </c>
      <c r="J192" s="40">
        <v>5364.96</v>
      </c>
      <c r="K192" s="40">
        <v>6706.2</v>
      </c>
      <c r="L192" s="40">
        <v>1490</v>
      </c>
      <c r="M192" s="40">
        <v>1549.6000000000001</v>
      </c>
      <c r="N192" s="41">
        <f t="shared" si="55"/>
        <v>1649473.598</v>
      </c>
      <c r="O192" s="41">
        <f t="shared" si="56"/>
        <v>1099651.64864</v>
      </c>
      <c r="P192" s="41">
        <f t="shared" si="57"/>
        <v>731680.2871999999</v>
      </c>
      <c r="Q192" s="41">
        <f t="shared" si="58"/>
        <v>2195040.8615999995</v>
      </c>
      <c r="R192" s="41">
        <f t="shared" si="46"/>
        <v>5675846.3954399992</v>
      </c>
      <c r="S192" s="14"/>
      <c r="T192" s="14"/>
      <c r="U192" s="14"/>
      <c r="V192" s="92"/>
      <c r="W192" s="92"/>
    </row>
    <row r="193" spans="1:23" s="1" customFormat="1" ht="64.5" customHeight="1">
      <c r="A193" s="11" t="s">
        <v>244</v>
      </c>
      <c r="B193" s="12" t="s">
        <v>245</v>
      </c>
      <c r="C193" s="12" t="s">
        <v>235</v>
      </c>
      <c r="D193" s="12" t="s">
        <v>246</v>
      </c>
      <c r="E193" s="13">
        <v>3210.451</v>
      </c>
      <c r="F193" s="13">
        <v>1403.749</v>
      </c>
      <c r="G193" s="13">
        <f>732.941*0+588.843</f>
        <v>588.84299999999996</v>
      </c>
      <c r="H193" s="13">
        <f>2198.823*0+2429.742</f>
        <v>2429.7420000000002</v>
      </c>
      <c r="I193" s="13">
        <f t="shared" si="45"/>
        <v>7632.7849999999999</v>
      </c>
      <c r="J193" s="40">
        <v>7943.24</v>
      </c>
      <c r="K193" s="40">
        <v>7943.24</v>
      </c>
      <c r="L193" s="40">
        <v>1490</v>
      </c>
      <c r="M193" s="40">
        <v>1549.6000000000001</v>
      </c>
      <c r="N193" s="41">
        <f t="shared" si="55"/>
        <v>20717810.811239999</v>
      </c>
      <c r="O193" s="41">
        <f t="shared" si="56"/>
        <v>9058729.1967600007</v>
      </c>
      <c r="P193" s="41">
        <f t="shared" si="57"/>
        <v>3764850.1585199996</v>
      </c>
      <c r="Q193" s="41">
        <f t="shared" si="58"/>
        <v>15534895.64088</v>
      </c>
      <c r="R193" s="41">
        <f t="shared" si="46"/>
        <v>49076285.807400003</v>
      </c>
      <c r="S193" s="14"/>
      <c r="T193" s="14"/>
      <c r="U193" s="14"/>
      <c r="V193" s="92"/>
      <c r="W193" s="92"/>
    </row>
    <row r="194" spans="1:23" s="1" customFormat="1" ht="64.5" customHeight="1">
      <c r="A194" s="11" t="s">
        <v>247</v>
      </c>
      <c r="B194" s="12" t="s">
        <v>248</v>
      </c>
      <c r="C194" s="12" t="s">
        <v>235</v>
      </c>
      <c r="D194" s="12" t="s">
        <v>249</v>
      </c>
      <c r="E194" s="13">
        <v>3411.652</v>
      </c>
      <c r="F194" s="13">
        <v>1544.1610000000001</v>
      </c>
      <c r="G194" s="13">
        <f>686.3*0+518.001</f>
        <v>518.00099999999998</v>
      </c>
      <c r="H194" s="13">
        <f>2745.4*0+2669.856</f>
        <v>2669.8560000000002</v>
      </c>
      <c r="I194" s="13">
        <f t="shared" si="45"/>
        <v>8143.67</v>
      </c>
      <c r="J194" s="40">
        <v>4917.6400000000003</v>
      </c>
      <c r="K194" s="40">
        <v>5201.9077749999997</v>
      </c>
      <c r="L194" s="40">
        <v>1530</v>
      </c>
      <c r="M194" s="40">
        <v>1591.2</v>
      </c>
      <c r="N194" s="41">
        <f t="shared" si="55"/>
        <v>11557448.781280002</v>
      </c>
      <c r="O194" s="41">
        <f t="shared" si="56"/>
        <v>5231061.5700400006</v>
      </c>
      <c r="P194" s="41">
        <f t="shared" si="57"/>
        <v>1870350.2381577748</v>
      </c>
      <c r="Q194" s="41">
        <f t="shared" si="58"/>
        <v>9640069.8173303995</v>
      </c>
      <c r="R194" s="41">
        <f t="shared" si="46"/>
        <v>28298930.406808175</v>
      </c>
      <c r="S194" s="14"/>
      <c r="T194" s="14"/>
      <c r="U194" s="14"/>
      <c r="V194" s="92"/>
      <c r="W194" s="92"/>
    </row>
    <row r="195" spans="1:23" s="1" customFormat="1" ht="64.5" customHeight="1">
      <c r="A195" s="11" t="s">
        <v>250</v>
      </c>
      <c r="B195" s="12" t="s">
        <v>251</v>
      </c>
      <c r="C195" s="12" t="s">
        <v>235</v>
      </c>
      <c r="D195" s="12" t="s">
        <v>252</v>
      </c>
      <c r="E195" s="13">
        <v>698.96799999999996</v>
      </c>
      <c r="F195" s="13">
        <v>467.101</v>
      </c>
      <c r="G195" s="13">
        <v>246.21</v>
      </c>
      <c r="H195" s="13">
        <f>864.21*0+993.043-246.21</f>
        <v>746.83299999999997</v>
      </c>
      <c r="I195" s="13">
        <f t="shared" si="45"/>
        <v>2159.1120000000001</v>
      </c>
      <c r="J195" s="40">
        <v>5481.43</v>
      </c>
      <c r="K195" s="40">
        <v>5676.1719933333343</v>
      </c>
      <c r="L195" s="40">
        <v>1490</v>
      </c>
      <c r="M195" s="40">
        <v>1549.6000000000001</v>
      </c>
      <c r="N195" s="41">
        <f t="shared" si="55"/>
        <v>2789881.84424</v>
      </c>
      <c r="O195" s="41">
        <f t="shared" si="56"/>
        <v>1864400.9444300001</v>
      </c>
      <c r="P195" s="41">
        <f t="shared" si="57"/>
        <v>1016003.2904786002</v>
      </c>
      <c r="Q195" s="41">
        <f t="shared" si="58"/>
        <v>3081860.1414971137</v>
      </c>
      <c r="R195" s="41">
        <f t="shared" si="46"/>
        <v>8752146.2206457146</v>
      </c>
      <c r="S195" s="14"/>
      <c r="T195" s="14"/>
      <c r="U195" s="14"/>
      <c r="V195" s="92"/>
      <c r="W195" s="92"/>
    </row>
    <row r="196" spans="1:23" s="1" customFormat="1" ht="64.5" customHeight="1">
      <c r="A196" s="11" t="s">
        <v>253</v>
      </c>
      <c r="B196" s="12" t="s">
        <v>254</v>
      </c>
      <c r="C196" s="12" t="s">
        <v>235</v>
      </c>
      <c r="D196" s="12" t="s">
        <v>255</v>
      </c>
      <c r="E196" s="13">
        <v>2157.5249999999996</v>
      </c>
      <c r="F196" s="13">
        <v>1438.35</v>
      </c>
      <c r="G196" s="13">
        <f>595.2*0+719.175</f>
        <v>719.17499999999995</v>
      </c>
      <c r="H196" s="13">
        <f>2157.5*0+719.175*3</f>
        <v>2157.5249999999996</v>
      </c>
      <c r="I196" s="13">
        <f t="shared" si="45"/>
        <v>6472.5749999999989</v>
      </c>
      <c r="J196" s="40">
        <v>4348.91</v>
      </c>
      <c r="K196" s="40">
        <v>4757.6027469879482</v>
      </c>
      <c r="L196" s="40">
        <v>1470</v>
      </c>
      <c r="M196" s="40">
        <v>1528.8</v>
      </c>
      <c r="N196" s="41">
        <f t="shared" si="55"/>
        <v>6211320.297749999</v>
      </c>
      <c r="O196" s="41">
        <f t="shared" si="56"/>
        <v>4140880.1984999995</v>
      </c>
      <c r="P196" s="41">
        <f t="shared" si="57"/>
        <v>2322074.2155650575</v>
      </c>
      <c r="Q196" s="41">
        <f t="shared" si="58"/>
        <v>6966222.6466951715</v>
      </c>
      <c r="R196" s="41">
        <f t="shared" si="46"/>
        <v>19640497.358510226</v>
      </c>
      <c r="S196" s="14"/>
      <c r="T196" s="14"/>
      <c r="U196" s="14"/>
      <c r="V196" s="92"/>
      <c r="W196" s="92"/>
    </row>
    <row r="197" spans="1:23" s="1" customFormat="1" ht="64.5" customHeight="1">
      <c r="A197" s="11" t="s">
        <v>256</v>
      </c>
      <c r="B197" s="12" t="s">
        <v>257</v>
      </c>
      <c r="C197" s="12" t="s">
        <v>235</v>
      </c>
      <c r="D197" s="12" t="s">
        <v>299</v>
      </c>
      <c r="E197" s="13">
        <v>199.77600000000001</v>
      </c>
      <c r="F197" s="13">
        <v>133.184</v>
      </c>
      <c r="G197" s="13">
        <v>66.591999999999999</v>
      </c>
      <c r="H197" s="13">
        <v>199.77600000000001</v>
      </c>
      <c r="I197" s="13">
        <f t="shared" si="45"/>
        <v>599.32799999999997</v>
      </c>
      <c r="J197" s="40">
        <v>5642.8181452380695</v>
      </c>
      <c r="K197" s="40">
        <v>6142.9770262932616</v>
      </c>
      <c r="L197" s="40">
        <v>1530</v>
      </c>
      <c r="M197" s="40">
        <v>1591.2</v>
      </c>
      <c r="N197" s="41">
        <f t="shared" si="55"/>
        <v>821642.35778308066</v>
      </c>
      <c r="O197" s="41">
        <f t="shared" si="56"/>
        <v>547761.57185538707</v>
      </c>
      <c r="P197" s="41">
        <f t="shared" si="57"/>
        <v>303111.9357349209</v>
      </c>
      <c r="Q197" s="41">
        <f t="shared" si="58"/>
        <v>909335.80720476271</v>
      </c>
      <c r="R197" s="41">
        <f t="shared" si="46"/>
        <v>2581851.6725781513</v>
      </c>
      <c r="S197" s="14"/>
      <c r="T197" s="14"/>
      <c r="U197" s="14"/>
      <c r="V197" s="92"/>
      <c r="W197" s="92"/>
    </row>
    <row r="198" spans="1:23" s="1" customFormat="1" ht="64.5" customHeight="1">
      <c r="A198" s="11" t="s">
        <v>256</v>
      </c>
      <c r="B198" s="12" t="s">
        <v>257</v>
      </c>
      <c r="C198" s="12" t="s">
        <v>235</v>
      </c>
      <c r="D198" s="12" t="s">
        <v>300</v>
      </c>
      <c r="E198" s="13">
        <v>67.700999999999993</v>
      </c>
      <c r="F198" s="13">
        <v>45.134</v>
      </c>
      <c r="G198" s="13">
        <v>22.567</v>
      </c>
      <c r="H198" s="13">
        <v>67.700999999999993</v>
      </c>
      <c r="I198" s="13">
        <f t="shared" si="45"/>
        <v>203.10299999999998</v>
      </c>
      <c r="J198" s="40">
        <v>5642.82</v>
      </c>
      <c r="K198" s="40">
        <v>6142.9770262932598</v>
      </c>
      <c r="L198" s="40">
        <v>1490</v>
      </c>
      <c r="M198" s="40">
        <v>1549.6000000000001</v>
      </c>
      <c r="N198" s="41">
        <f t="shared" si="55"/>
        <v>281150.06681999995</v>
      </c>
      <c r="O198" s="41">
        <f t="shared" si="56"/>
        <v>187433.37787999999</v>
      </c>
      <c r="P198" s="41">
        <f t="shared" si="57"/>
        <v>103658.73935235999</v>
      </c>
      <c r="Q198" s="41">
        <f t="shared" si="58"/>
        <v>310976.21805707994</v>
      </c>
      <c r="R198" s="41">
        <f t="shared" si="46"/>
        <v>883218.40210943983</v>
      </c>
      <c r="S198" s="14"/>
      <c r="T198" s="14"/>
      <c r="U198" s="14"/>
      <c r="V198" s="92"/>
      <c r="W198" s="92"/>
    </row>
    <row r="199" spans="1:23" s="1" customFormat="1" ht="64.5" customHeight="1">
      <c r="A199" s="11" t="s">
        <v>259</v>
      </c>
      <c r="B199" s="12" t="s">
        <v>260</v>
      </c>
      <c r="C199" s="12" t="s">
        <v>235</v>
      </c>
      <c r="D199" s="12" t="s">
        <v>301</v>
      </c>
      <c r="E199" s="13">
        <v>3580.3339999999998</v>
      </c>
      <c r="F199" s="13">
        <v>1231.3229999999999</v>
      </c>
      <c r="G199" s="13">
        <v>530.95699999999999</v>
      </c>
      <c r="H199" s="13">
        <v>2546.7669999999998</v>
      </c>
      <c r="I199" s="13">
        <f t="shared" si="45"/>
        <v>7889.3809999999994</v>
      </c>
      <c r="J199" s="40">
        <v>4443.37</v>
      </c>
      <c r="K199" s="40">
        <v>4683.1718132670139</v>
      </c>
      <c r="L199" s="40">
        <v>1530</v>
      </c>
      <c r="M199" s="40">
        <v>1591.2</v>
      </c>
      <c r="N199" s="41">
        <f t="shared" si="55"/>
        <v>10430837.665579999</v>
      </c>
      <c r="O199" s="41">
        <f t="shared" si="56"/>
        <v>3587299.4885099996</v>
      </c>
      <c r="P199" s="41">
        <f t="shared" si="57"/>
        <v>1641704.0780568139</v>
      </c>
      <c r="Q199" s="41">
        <f t="shared" si="58"/>
        <v>7874531.7789585935</v>
      </c>
      <c r="R199" s="41">
        <f t="shared" si="46"/>
        <v>23534373.011105407</v>
      </c>
      <c r="S199" s="14"/>
      <c r="T199" s="14"/>
      <c r="U199" s="14"/>
      <c r="V199" s="92"/>
      <c r="W199" s="92"/>
    </row>
    <row r="200" spans="1:23" s="1" customFormat="1" ht="64.5" customHeight="1">
      <c r="A200" s="11" t="s">
        <v>261</v>
      </c>
      <c r="B200" s="12" t="s">
        <v>262</v>
      </c>
      <c r="C200" s="12" t="s">
        <v>235</v>
      </c>
      <c r="D200" s="12" t="s">
        <v>302</v>
      </c>
      <c r="E200" s="13">
        <v>827.15000000000009</v>
      </c>
      <c r="F200" s="13">
        <v>411.65899999999999</v>
      </c>
      <c r="G200" s="13">
        <v>190.08600000000001</v>
      </c>
      <c r="H200" s="13">
        <v>669.44</v>
      </c>
      <c r="I200" s="13">
        <f t="shared" si="45"/>
        <v>2098.335</v>
      </c>
      <c r="J200" s="40">
        <v>5445.9</v>
      </c>
      <c r="K200" s="40">
        <v>5445.9</v>
      </c>
      <c r="L200" s="40">
        <v>1530</v>
      </c>
      <c r="M200" s="40">
        <v>1591.2</v>
      </c>
      <c r="N200" s="41">
        <f t="shared" si="55"/>
        <v>3239036.6850000001</v>
      </c>
      <c r="O200" s="41">
        <f t="shared" si="56"/>
        <v>1612015.4780999997</v>
      </c>
      <c r="P200" s="41">
        <f t="shared" si="57"/>
        <v>732724.50419999997</v>
      </c>
      <c r="Q200" s="41">
        <f t="shared" si="58"/>
        <v>2580490.3680000002</v>
      </c>
      <c r="R200" s="41">
        <f t="shared" si="46"/>
        <v>8164267.0352999996</v>
      </c>
      <c r="S200" s="14"/>
      <c r="T200" s="14"/>
      <c r="U200" s="14"/>
      <c r="V200" s="92"/>
      <c r="W200" s="92"/>
    </row>
    <row r="201" spans="1:23" s="1" customFormat="1" ht="64.5" customHeight="1">
      <c r="A201" s="11" t="s">
        <v>263</v>
      </c>
      <c r="B201" s="12" t="s">
        <v>264</v>
      </c>
      <c r="C201" s="12" t="s">
        <v>235</v>
      </c>
      <c r="D201" s="12" t="s">
        <v>48</v>
      </c>
      <c r="E201" s="13">
        <v>556.45100000000002</v>
      </c>
      <c r="F201" s="13">
        <v>195.88799999999998</v>
      </c>
      <c r="G201" s="13">
        <v>100</v>
      </c>
      <c r="H201" s="13">
        <f>464.11*0+382.991</f>
        <v>382.99099999999999</v>
      </c>
      <c r="I201" s="13">
        <f t="shared" si="45"/>
        <v>1235.33</v>
      </c>
      <c r="J201" s="40">
        <v>6602.27</v>
      </c>
      <c r="K201" s="40">
        <v>6602.27</v>
      </c>
      <c r="L201" s="40">
        <v>1530</v>
      </c>
      <c r="M201" s="40">
        <v>1591.2</v>
      </c>
      <c r="N201" s="41">
        <f t="shared" si="55"/>
        <v>2822469.7137700003</v>
      </c>
      <c r="O201" s="41">
        <f t="shared" si="56"/>
        <v>993596.82575999992</v>
      </c>
      <c r="P201" s="41">
        <f t="shared" si="57"/>
        <v>501107.00000000006</v>
      </c>
      <c r="Q201" s="41">
        <f t="shared" si="58"/>
        <v>1919194.7103700002</v>
      </c>
      <c r="R201" s="41">
        <f t="shared" si="46"/>
        <v>6236368.2499000011</v>
      </c>
      <c r="S201" s="14"/>
      <c r="T201" s="14"/>
      <c r="U201" s="14"/>
      <c r="V201" s="92"/>
      <c r="W201" s="92"/>
    </row>
    <row r="202" spans="1:23" s="1" customFormat="1" ht="51" customHeight="1">
      <c r="A202" s="11" t="s">
        <v>265</v>
      </c>
      <c r="B202" s="12" t="s">
        <v>266</v>
      </c>
      <c r="C202" s="12" t="s">
        <v>235</v>
      </c>
      <c r="D202" s="12" t="s">
        <v>258</v>
      </c>
      <c r="E202" s="13">
        <v>3675.777</v>
      </c>
      <c r="F202" s="13">
        <v>1444.57</v>
      </c>
      <c r="G202" s="13">
        <f>547.53*0+547.794</f>
        <v>547.79399999999998</v>
      </c>
      <c r="H202" s="13">
        <v>2634.1410000000001</v>
      </c>
      <c r="I202" s="13">
        <f t="shared" si="45"/>
        <v>8302.2819999999992</v>
      </c>
      <c r="J202" s="40">
        <v>4282.87</v>
      </c>
      <c r="K202" s="40">
        <v>4700.4498249999997</v>
      </c>
      <c r="L202" s="40">
        <v>1530</v>
      </c>
      <c r="M202" s="40">
        <v>1591.2</v>
      </c>
      <c r="N202" s="41">
        <f t="shared" si="55"/>
        <v>10118936.22999</v>
      </c>
      <c r="O202" s="41">
        <f t="shared" si="56"/>
        <v>3976713.4158999994</v>
      </c>
      <c r="P202" s="41">
        <f t="shared" si="57"/>
        <v>1703228.3986360498</v>
      </c>
      <c r="Q202" s="41">
        <f t="shared" si="58"/>
        <v>8190202.443275325</v>
      </c>
      <c r="R202" s="41">
        <f t="shared" si="46"/>
        <v>23989080.487801373</v>
      </c>
      <c r="S202" s="14"/>
      <c r="T202" s="14"/>
      <c r="U202" s="14"/>
      <c r="V202" s="92"/>
      <c r="W202" s="92"/>
    </row>
    <row r="203" spans="1:23" s="1" customFormat="1" ht="64.5" customHeight="1">
      <c r="A203" s="11" t="s">
        <v>265</v>
      </c>
      <c r="B203" s="12" t="s">
        <v>266</v>
      </c>
      <c r="C203" s="12" t="s">
        <v>235</v>
      </c>
      <c r="D203" s="12" t="s">
        <v>267</v>
      </c>
      <c r="E203" s="13">
        <v>1448.8980000000001</v>
      </c>
      <c r="F203" s="13">
        <v>673.702</v>
      </c>
      <c r="G203" s="13">
        <f>237.422*0+237.422</f>
        <v>237.422</v>
      </c>
      <c r="H203" s="13">
        <v>1086.4870000000001</v>
      </c>
      <c r="I203" s="13">
        <f t="shared" ref="I203:I212" si="59">E203+F203+G203+H203</f>
        <v>3446.5090000000005</v>
      </c>
      <c r="J203" s="40">
        <v>5968.71</v>
      </c>
      <c r="K203" s="40">
        <v>6208.2567749999989</v>
      </c>
      <c r="L203" s="40">
        <v>1530</v>
      </c>
      <c r="M203" s="40">
        <v>1591.2</v>
      </c>
      <c r="N203" s="41">
        <f t="shared" si="55"/>
        <v>6431238.0415800009</v>
      </c>
      <c r="O203" s="41">
        <f t="shared" si="56"/>
        <v>2990367.8044199999</v>
      </c>
      <c r="P203" s="41">
        <f t="shared" si="57"/>
        <v>1096190.8536340499</v>
      </c>
      <c r="Q203" s="41">
        <f t="shared" si="58"/>
        <v>5016372.1642994247</v>
      </c>
      <c r="R203" s="41">
        <f t="shared" ref="R203:R212" si="60">SUM(N203:Q203)</f>
        <v>15534168.863933476</v>
      </c>
      <c r="S203" s="14"/>
      <c r="T203" s="14"/>
      <c r="U203" s="14"/>
      <c r="V203" s="92"/>
      <c r="W203" s="92"/>
    </row>
    <row r="204" spans="1:23" s="1" customFormat="1" ht="70.5" customHeight="1">
      <c r="A204" s="11" t="s">
        <v>359</v>
      </c>
      <c r="B204" s="12" t="s">
        <v>424</v>
      </c>
      <c r="C204" s="12" t="s">
        <v>235</v>
      </c>
      <c r="D204" s="12" t="s">
        <v>360</v>
      </c>
      <c r="E204" s="13">
        <v>36.115201425599999</v>
      </c>
      <c r="F204" s="13">
        <v>52.784999999999997</v>
      </c>
      <c r="G204" s="13">
        <v>13.937144000000002</v>
      </c>
      <c r="H204" s="13">
        <v>55.748576000000007</v>
      </c>
      <c r="I204" s="13">
        <f t="shared" si="59"/>
        <v>158.58592142559999</v>
      </c>
      <c r="J204" s="40">
        <v>2453.5100000000002</v>
      </c>
      <c r="K204" s="40">
        <v>2710.4092470085798</v>
      </c>
      <c r="L204" s="40">
        <v>1200</v>
      </c>
      <c r="M204" s="40">
        <v>1248</v>
      </c>
      <c r="N204" s="41">
        <f t="shared" si="55"/>
        <v>45270.766139003863</v>
      </c>
      <c r="O204" s="41">
        <f t="shared" si="56"/>
        <v>66166.525350000011</v>
      </c>
      <c r="P204" s="41">
        <f t="shared" si="57"/>
        <v>20381.808262490147</v>
      </c>
      <c r="Q204" s="41">
        <f t="shared" si="58"/>
        <v>81527.233049960589</v>
      </c>
      <c r="R204" s="41">
        <f t="shared" si="60"/>
        <v>213346.33280145458</v>
      </c>
      <c r="S204" s="14"/>
      <c r="T204" s="14"/>
      <c r="U204" s="14"/>
      <c r="V204" s="92"/>
      <c r="W204" s="92"/>
    </row>
    <row r="205" spans="1:23" s="1" customFormat="1" ht="14.25" customHeight="1">
      <c r="A205" s="11"/>
      <c r="B205" s="12"/>
      <c r="C205" s="12"/>
      <c r="D205" s="12"/>
      <c r="E205" s="13"/>
      <c r="F205" s="13"/>
      <c r="G205" s="18"/>
      <c r="H205" s="18"/>
      <c r="I205" s="13"/>
      <c r="J205" s="40"/>
      <c r="K205" s="40"/>
      <c r="L205" s="40"/>
      <c r="M205" s="40"/>
      <c r="N205" s="41"/>
      <c r="O205" s="41"/>
      <c r="P205" s="41"/>
      <c r="Q205" s="41"/>
      <c r="R205" s="41"/>
      <c r="S205" s="14"/>
      <c r="T205" s="14"/>
      <c r="U205" s="14"/>
      <c r="V205" s="92"/>
      <c r="W205" s="92"/>
    </row>
    <row r="206" spans="1:23" s="1" customFormat="1" ht="51" customHeight="1">
      <c r="A206" s="11" t="s">
        <v>59</v>
      </c>
      <c r="B206" s="12" t="s">
        <v>60</v>
      </c>
      <c r="C206" s="12" t="s">
        <v>268</v>
      </c>
      <c r="D206" s="12" t="s">
        <v>269</v>
      </c>
      <c r="E206" s="13">
        <v>147.16300000000001</v>
      </c>
      <c r="F206" s="13">
        <v>70.412999999999997</v>
      </c>
      <c r="G206" s="13">
        <v>27.416</v>
      </c>
      <c r="H206" s="13">
        <v>156.38800000000001</v>
      </c>
      <c r="I206" s="13">
        <f t="shared" si="59"/>
        <v>401.38</v>
      </c>
      <c r="J206" s="40">
        <v>5309.71</v>
      </c>
      <c r="K206" s="40">
        <v>9597.7277566386256</v>
      </c>
      <c r="L206" s="40">
        <v>1755</v>
      </c>
      <c r="M206" s="40">
        <v>1825.2</v>
      </c>
      <c r="N206" s="41">
        <f t="shared" ref="N206:N212" si="61">(J206-L206)*E206</f>
        <v>523121.78773000004</v>
      </c>
      <c r="O206" s="41">
        <f t="shared" ref="O206:P212" si="62">(J206-L206)*F206</f>
        <v>250297.79522999999</v>
      </c>
      <c r="P206" s="41">
        <f t="shared" si="62"/>
        <v>213091.62097600457</v>
      </c>
      <c r="Q206" s="41">
        <f t="shared" ref="Q206:Q212" si="63">(K206-M206)*H206</f>
        <v>1215530.0708052015</v>
      </c>
      <c r="R206" s="41">
        <f t="shared" si="60"/>
        <v>2202041.2747412063</v>
      </c>
      <c r="S206" s="14"/>
      <c r="T206" s="14"/>
      <c r="U206" s="14"/>
      <c r="V206" s="92"/>
      <c r="W206" s="92"/>
    </row>
    <row r="207" spans="1:23" s="1" customFormat="1" ht="73.5" customHeight="1">
      <c r="A207" s="11" t="s">
        <v>59</v>
      </c>
      <c r="B207" s="12" t="s">
        <v>60</v>
      </c>
      <c r="C207" s="12" t="s">
        <v>268</v>
      </c>
      <c r="D207" s="12" t="s">
        <v>303</v>
      </c>
      <c r="E207" s="13">
        <v>67.391999999999996</v>
      </c>
      <c r="F207" s="13">
        <v>36.231999999999999</v>
      </c>
      <c r="G207" s="13">
        <v>22.463999999999999</v>
      </c>
      <c r="H207" s="13">
        <v>67.391999999999996</v>
      </c>
      <c r="I207" s="13">
        <f t="shared" si="59"/>
        <v>193.48</v>
      </c>
      <c r="J207" s="40">
        <v>6551.18</v>
      </c>
      <c r="K207" s="40">
        <v>6551.18</v>
      </c>
      <c r="L207" s="40">
        <v>1755</v>
      </c>
      <c r="M207" s="40">
        <v>1825.2</v>
      </c>
      <c r="N207" s="41">
        <f t="shared" si="61"/>
        <v>323224.16256000003</v>
      </c>
      <c r="O207" s="41">
        <f t="shared" si="62"/>
        <v>173775.19375999999</v>
      </c>
      <c r="P207" s="41">
        <f t="shared" si="62"/>
        <v>106164.41472</v>
      </c>
      <c r="Q207" s="41">
        <f t="shared" si="63"/>
        <v>318493.24416</v>
      </c>
      <c r="R207" s="41">
        <f t="shared" si="60"/>
        <v>921657.01520000002</v>
      </c>
      <c r="S207" s="14"/>
      <c r="T207" s="14"/>
      <c r="U207" s="14"/>
      <c r="V207" s="92"/>
      <c r="W207" s="92"/>
    </row>
    <row r="208" spans="1:23" s="1" customFormat="1" ht="78" customHeight="1">
      <c r="A208" s="11" t="s">
        <v>59</v>
      </c>
      <c r="B208" s="12" t="s">
        <v>60</v>
      </c>
      <c r="C208" s="12" t="s">
        <v>268</v>
      </c>
      <c r="D208" s="12" t="s">
        <v>304</v>
      </c>
      <c r="E208" s="13">
        <v>121.74300000000001</v>
      </c>
      <c r="F208" s="13">
        <v>61.526000000000003</v>
      </c>
      <c r="G208" s="13">
        <v>21.643000000000001</v>
      </c>
      <c r="H208" s="13">
        <v>121.74299999999999</v>
      </c>
      <c r="I208" s="13">
        <f t="shared" si="59"/>
        <v>326.65499999999997</v>
      </c>
      <c r="J208" s="40">
        <v>13563.33</v>
      </c>
      <c r="K208" s="40">
        <v>13563.33</v>
      </c>
      <c r="L208" s="40">
        <v>1755</v>
      </c>
      <c r="M208" s="40">
        <v>1825.2</v>
      </c>
      <c r="N208" s="41">
        <f t="shared" si="61"/>
        <v>1437581.5191900001</v>
      </c>
      <c r="O208" s="41">
        <f t="shared" si="62"/>
        <v>726519.31157999998</v>
      </c>
      <c r="P208" s="41">
        <f t="shared" si="62"/>
        <v>254048.34758999999</v>
      </c>
      <c r="Q208" s="41">
        <f t="shared" si="63"/>
        <v>1429035.1605899998</v>
      </c>
      <c r="R208" s="41">
        <f t="shared" si="60"/>
        <v>3847184.3389499998</v>
      </c>
      <c r="S208" s="14"/>
      <c r="T208" s="14"/>
      <c r="U208" s="14"/>
      <c r="V208" s="92"/>
      <c r="W208" s="92"/>
    </row>
    <row r="209" spans="1:16137" s="1" customFormat="1" ht="51" customHeight="1">
      <c r="A209" s="11" t="s">
        <v>46</v>
      </c>
      <c r="B209" s="12" t="s">
        <v>47</v>
      </c>
      <c r="C209" s="12" t="s">
        <v>268</v>
      </c>
      <c r="D209" s="12" t="s">
        <v>270</v>
      </c>
      <c r="E209" s="13">
        <v>2303.6559999999999</v>
      </c>
      <c r="F209" s="13">
        <v>1104.1010000000001</v>
      </c>
      <c r="G209" s="13">
        <v>535.07899999999995</v>
      </c>
      <c r="H209" s="13">
        <v>2358.6660000000002</v>
      </c>
      <c r="I209" s="13">
        <f t="shared" si="59"/>
        <v>6301.5020000000004</v>
      </c>
      <c r="J209" s="40">
        <v>7041.1</v>
      </c>
      <c r="K209" s="40">
        <v>7041.1</v>
      </c>
      <c r="L209" s="40">
        <v>2000</v>
      </c>
      <c r="M209" s="40">
        <v>2080</v>
      </c>
      <c r="N209" s="41">
        <f t="shared" si="61"/>
        <v>11612960.261600001</v>
      </c>
      <c r="O209" s="41">
        <f t="shared" si="62"/>
        <v>5565883.5511000007</v>
      </c>
      <c r="P209" s="41">
        <f t="shared" si="62"/>
        <v>2654580.4268999998</v>
      </c>
      <c r="Q209" s="41">
        <f t="shared" si="63"/>
        <v>11701577.892600002</v>
      </c>
      <c r="R209" s="41">
        <f t="shared" si="60"/>
        <v>31535002.132200003</v>
      </c>
      <c r="S209" s="14"/>
      <c r="T209" s="14"/>
      <c r="U209" s="14"/>
      <c r="V209" s="92"/>
      <c r="W209" s="92"/>
    </row>
    <row r="210" spans="1:16137" s="1" customFormat="1" ht="51" customHeight="1">
      <c r="A210" s="11" t="s">
        <v>46</v>
      </c>
      <c r="B210" s="12" t="s">
        <v>47</v>
      </c>
      <c r="C210" s="12" t="s">
        <v>268</v>
      </c>
      <c r="D210" s="12" t="s">
        <v>271</v>
      </c>
      <c r="E210" s="13">
        <v>549.43200000000002</v>
      </c>
      <c r="F210" s="13">
        <v>258.48199999999997</v>
      </c>
      <c r="G210" s="13">
        <v>127.776</v>
      </c>
      <c r="H210" s="13">
        <v>552.63</v>
      </c>
      <c r="I210" s="13">
        <f t="shared" si="59"/>
        <v>1488.32</v>
      </c>
      <c r="J210" s="40">
        <v>7041.1</v>
      </c>
      <c r="K210" s="40">
        <v>7041.1</v>
      </c>
      <c r="L210" s="40">
        <v>2000</v>
      </c>
      <c r="M210" s="40">
        <v>2080</v>
      </c>
      <c r="N210" s="41">
        <f t="shared" si="61"/>
        <v>2769741.6552000004</v>
      </c>
      <c r="O210" s="41">
        <f t="shared" si="62"/>
        <v>1303033.6102</v>
      </c>
      <c r="P210" s="41">
        <f t="shared" si="62"/>
        <v>633909.51360000006</v>
      </c>
      <c r="Q210" s="41">
        <f t="shared" si="63"/>
        <v>2741652.693</v>
      </c>
      <c r="R210" s="41">
        <f t="shared" si="60"/>
        <v>7448337.4720000001</v>
      </c>
      <c r="S210" s="14"/>
      <c r="T210" s="14"/>
      <c r="U210" s="14"/>
      <c r="V210" s="92"/>
      <c r="W210" s="92"/>
    </row>
    <row r="211" spans="1:16137" s="1" customFormat="1" ht="51" customHeight="1">
      <c r="A211" s="11" t="s">
        <v>46</v>
      </c>
      <c r="B211" s="12" t="s">
        <v>47</v>
      </c>
      <c r="C211" s="12" t="s">
        <v>268</v>
      </c>
      <c r="D211" s="12" t="s">
        <v>272</v>
      </c>
      <c r="E211" s="13">
        <v>79.956999999999994</v>
      </c>
      <c r="F211" s="13">
        <v>35.704000000000001</v>
      </c>
      <c r="G211" s="13">
        <v>15.36</v>
      </c>
      <c r="H211" s="13">
        <v>70.658000000000001</v>
      </c>
      <c r="I211" s="13">
        <f t="shared" si="59"/>
        <v>201.67900000000003</v>
      </c>
      <c r="J211" s="40">
        <v>6508.61</v>
      </c>
      <c r="K211" s="40">
        <v>7046.0126153475949</v>
      </c>
      <c r="L211" s="40">
        <v>1350</v>
      </c>
      <c r="M211" s="40">
        <v>1404</v>
      </c>
      <c r="N211" s="41">
        <f t="shared" si="61"/>
        <v>412466.97976999992</v>
      </c>
      <c r="O211" s="41">
        <f t="shared" si="62"/>
        <v>184183.01144</v>
      </c>
      <c r="P211" s="41">
        <f t="shared" si="62"/>
        <v>86661.313771739049</v>
      </c>
      <c r="Q211" s="41">
        <f t="shared" si="63"/>
        <v>398653.32737523038</v>
      </c>
      <c r="R211" s="41">
        <f t="shared" si="60"/>
        <v>1081964.6323569692</v>
      </c>
      <c r="S211" s="14"/>
      <c r="T211" s="14"/>
      <c r="U211" s="14"/>
      <c r="V211" s="92"/>
      <c r="W211" s="92"/>
    </row>
    <row r="212" spans="1:16137" s="1" customFormat="1" ht="51" customHeight="1">
      <c r="A212" s="11" t="s">
        <v>343</v>
      </c>
      <c r="B212" s="12" t="s">
        <v>344</v>
      </c>
      <c r="C212" s="12" t="s">
        <v>268</v>
      </c>
      <c r="D212" s="12" t="s">
        <v>345</v>
      </c>
      <c r="E212" s="13">
        <v>1800.394</v>
      </c>
      <c r="F212" s="13">
        <v>835.803</v>
      </c>
      <c r="G212" s="13">
        <v>396.93200000000002</v>
      </c>
      <c r="H212" s="13">
        <v>1794.883</v>
      </c>
      <c r="I212" s="13">
        <f t="shared" si="59"/>
        <v>4828.0119999999997</v>
      </c>
      <c r="J212" s="40">
        <v>7639.47</v>
      </c>
      <c r="K212" s="40">
        <v>7639.47</v>
      </c>
      <c r="L212" s="40">
        <v>2000</v>
      </c>
      <c r="M212" s="40">
        <v>2080</v>
      </c>
      <c r="N212" s="41">
        <f t="shared" si="61"/>
        <v>10153267.95118</v>
      </c>
      <c r="O212" s="41">
        <f t="shared" si="62"/>
        <v>4713485.94441</v>
      </c>
      <c r="P212" s="41">
        <f t="shared" si="62"/>
        <v>2206731.5460400004</v>
      </c>
      <c r="Q212" s="41">
        <f t="shared" si="63"/>
        <v>9978598.1920100003</v>
      </c>
      <c r="R212" s="41">
        <f t="shared" si="60"/>
        <v>27052083.633639999</v>
      </c>
      <c r="S212" s="14"/>
      <c r="T212" s="14"/>
      <c r="U212" s="14"/>
      <c r="V212" s="92"/>
      <c r="W212" s="92"/>
    </row>
    <row r="213" spans="1:16137" s="8" customFormat="1" ht="47.25" customHeight="1">
      <c r="A213" s="93" t="s">
        <v>361</v>
      </c>
      <c r="B213" s="94"/>
      <c r="C213" s="94"/>
      <c r="D213" s="95"/>
      <c r="E213" s="13">
        <f>SUM(E8:E212)</f>
        <v>1890710.9775605786</v>
      </c>
      <c r="F213" s="13">
        <f>SUM(F8:F212)</f>
        <v>840790.10644242063</v>
      </c>
      <c r="G213" s="13">
        <f>SUM(G8:G212)</f>
        <v>356333.89402385778</v>
      </c>
      <c r="H213" s="13">
        <f>SUM(H8:H212)</f>
        <v>1433312.2298437774</v>
      </c>
      <c r="I213" s="13">
        <f>SUM(I8:I212)</f>
        <v>4521147.2078706352</v>
      </c>
      <c r="J213" s="13"/>
      <c r="K213" s="13"/>
      <c r="L213" s="13"/>
      <c r="M213" s="13"/>
      <c r="N213" s="40">
        <f>SUM(N8:N212)</f>
        <v>1192365311.1727774</v>
      </c>
      <c r="O213" s="40">
        <f>SUM(O8:O212)</f>
        <v>541517288.14339387</v>
      </c>
      <c r="P213" s="40">
        <f>SUM(P8:P212)</f>
        <v>394672715.63880205</v>
      </c>
      <c r="Q213" s="40">
        <f>SUM(Q8:Q212)</f>
        <v>1637380740.5472946</v>
      </c>
      <c r="R213" s="40">
        <f>SUM(R8:R212)</f>
        <v>3765936055.5022717</v>
      </c>
      <c r="S213" s="41">
        <v>371401093.30026001</v>
      </c>
      <c r="T213" s="41">
        <f>Q213*0.36</f>
        <v>589457066.59702599</v>
      </c>
      <c r="U213" s="40">
        <f>R213+S213-T213</f>
        <v>3547880082.2055058</v>
      </c>
      <c r="V213" s="92"/>
      <c r="W213" s="92"/>
    </row>
    <row r="214" spans="1:16137" s="8" customFormat="1" ht="47.25" customHeight="1">
      <c r="A214" s="96" t="s">
        <v>388</v>
      </c>
      <c r="B214" s="97"/>
      <c r="C214" s="97"/>
      <c r="D214" s="97"/>
      <c r="E214" s="98"/>
      <c r="F214" s="98"/>
      <c r="G214" s="99"/>
      <c r="H214" s="99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100"/>
      <c r="V214" s="92"/>
      <c r="W214" s="92"/>
    </row>
    <row r="215" spans="1:16137" s="52" customFormat="1" ht="56.25" customHeight="1">
      <c r="A215" s="37">
        <v>2914001089</v>
      </c>
      <c r="B215" s="12" t="s">
        <v>363</v>
      </c>
      <c r="C215" s="12" t="s">
        <v>121</v>
      </c>
      <c r="D215" s="12" t="s">
        <v>364</v>
      </c>
      <c r="E215" s="38">
        <v>77.650000000000006</v>
      </c>
      <c r="F215" s="38">
        <v>20.990000000000002</v>
      </c>
      <c r="G215" s="38">
        <v>3.49</v>
      </c>
      <c r="H215" s="38">
        <v>48.17</v>
      </c>
      <c r="I215" s="38">
        <f>SUM(E215:H215)</f>
        <v>150.30000000000001</v>
      </c>
      <c r="J215" s="39">
        <v>7287.55</v>
      </c>
      <c r="K215" s="40">
        <v>8380.682499999999</v>
      </c>
      <c r="L215" s="39">
        <v>1800</v>
      </c>
      <c r="M215" s="40">
        <v>1872</v>
      </c>
      <c r="N215" s="41">
        <f t="shared" ref="N215:N229" si="64">(J215-L215)*E215</f>
        <v>426108.25750000007</v>
      </c>
      <c r="O215" s="42">
        <f t="shared" ref="O215:O229" si="65">(J215-L215)*F215</f>
        <v>115183.67450000001</v>
      </c>
      <c r="P215" s="42">
        <f t="shared" ref="P215:P229" si="66">(K215-M215)*G215</f>
        <v>22715.301924999996</v>
      </c>
      <c r="Q215" s="42">
        <f t="shared" ref="Q215:Q229" si="67">(H215*(K215-M215))</f>
        <v>313523.23602499999</v>
      </c>
      <c r="R215" s="42">
        <f>SUM(N215:Q215)</f>
        <v>877530.46995000006</v>
      </c>
      <c r="S215" s="43"/>
      <c r="T215" s="44"/>
      <c r="U215" s="44"/>
      <c r="V215" s="92"/>
      <c r="W215" s="92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101"/>
      <c r="BF215" s="101"/>
      <c r="BG215" s="101"/>
      <c r="BH215" s="101"/>
      <c r="BI215" s="101"/>
      <c r="BJ215" s="101"/>
      <c r="BK215" s="101"/>
      <c r="BL215" s="101"/>
      <c r="BM215" s="101"/>
      <c r="BN215" s="101"/>
      <c r="BO215" s="101"/>
      <c r="BP215" s="101"/>
      <c r="BQ215" s="101"/>
      <c r="BR215" s="101"/>
      <c r="BS215" s="101"/>
      <c r="BT215" s="101"/>
      <c r="BU215" s="101"/>
      <c r="BV215" s="101"/>
      <c r="BW215" s="101"/>
      <c r="BX215" s="101"/>
      <c r="BY215" s="101"/>
      <c r="BZ215" s="101"/>
      <c r="CA215" s="101"/>
      <c r="CB215" s="101"/>
      <c r="CC215" s="101"/>
      <c r="CD215" s="101"/>
      <c r="CE215" s="101"/>
      <c r="CF215" s="101"/>
      <c r="CG215" s="101"/>
      <c r="CH215" s="101"/>
      <c r="CI215" s="101"/>
      <c r="CJ215" s="101"/>
      <c r="CK215" s="101"/>
      <c r="CL215" s="101"/>
      <c r="CM215" s="101"/>
      <c r="CN215" s="101"/>
      <c r="CO215" s="101"/>
      <c r="CP215" s="101"/>
      <c r="CQ215" s="101"/>
      <c r="CR215" s="101"/>
      <c r="CS215" s="101"/>
      <c r="CT215" s="101"/>
      <c r="CU215" s="101"/>
      <c r="CV215" s="101"/>
      <c r="CW215" s="101"/>
      <c r="CX215" s="101"/>
      <c r="CY215" s="101"/>
      <c r="CZ215" s="101"/>
      <c r="DA215" s="101"/>
      <c r="DB215" s="101"/>
      <c r="DC215" s="101"/>
      <c r="DD215" s="101"/>
      <c r="DE215" s="101"/>
      <c r="DF215" s="101"/>
      <c r="DG215" s="101"/>
      <c r="DH215" s="101"/>
      <c r="DI215" s="101"/>
      <c r="DJ215" s="101"/>
      <c r="DK215" s="101"/>
      <c r="DL215" s="101"/>
      <c r="DM215" s="101"/>
      <c r="DN215" s="101"/>
      <c r="DO215" s="101"/>
      <c r="DP215" s="101"/>
      <c r="DQ215" s="101"/>
      <c r="DR215" s="101"/>
      <c r="DS215" s="101"/>
      <c r="DT215" s="101"/>
      <c r="DU215" s="101"/>
      <c r="DV215" s="101"/>
      <c r="DW215" s="101"/>
      <c r="DX215" s="101"/>
      <c r="DY215" s="101"/>
      <c r="DZ215" s="101"/>
      <c r="EA215" s="101"/>
      <c r="EB215" s="101"/>
      <c r="EC215" s="101"/>
      <c r="ED215" s="101"/>
      <c r="EE215" s="101"/>
      <c r="EF215" s="101"/>
      <c r="EG215" s="101"/>
      <c r="EH215" s="101"/>
      <c r="EI215" s="101"/>
      <c r="EJ215" s="101"/>
      <c r="EK215" s="101"/>
      <c r="EL215" s="101"/>
      <c r="EM215" s="101"/>
      <c r="EN215" s="101"/>
      <c r="EO215" s="101"/>
      <c r="EP215" s="101"/>
      <c r="EQ215" s="101"/>
      <c r="ER215" s="101"/>
      <c r="ES215" s="101"/>
      <c r="ET215" s="101"/>
      <c r="EU215" s="101"/>
      <c r="EV215" s="101"/>
      <c r="EW215" s="101"/>
      <c r="EX215" s="101"/>
      <c r="EY215" s="101"/>
      <c r="EZ215" s="101"/>
      <c r="FA215" s="101"/>
      <c r="FB215" s="101"/>
      <c r="FC215" s="101"/>
      <c r="FD215" s="101"/>
      <c r="FE215" s="101"/>
      <c r="FF215" s="101"/>
      <c r="FG215" s="101"/>
      <c r="FH215" s="101"/>
      <c r="FI215" s="101"/>
      <c r="FJ215" s="101"/>
      <c r="FK215" s="101"/>
      <c r="FL215" s="101"/>
      <c r="FM215" s="101"/>
      <c r="FN215" s="101"/>
      <c r="FO215" s="101"/>
      <c r="FP215" s="101"/>
      <c r="FQ215" s="101"/>
      <c r="FR215" s="101"/>
      <c r="FS215" s="101"/>
      <c r="FT215" s="101"/>
      <c r="FU215" s="101"/>
      <c r="FV215" s="101"/>
      <c r="FW215" s="101"/>
      <c r="FX215" s="101"/>
      <c r="FY215" s="101"/>
      <c r="FZ215" s="101"/>
    </row>
    <row r="216" spans="1:16137" s="52" customFormat="1" ht="56.25" customHeight="1">
      <c r="A216" s="37">
        <v>2919003788</v>
      </c>
      <c r="B216" s="12" t="s">
        <v>365</v>
      </c>
      <c r="C216" s="12" t="s">
        <v>170</v>
      </c>
      <c r="D216" s="12" t="s">
        <v>366</v>
      </c>
      <c r="E216" s="45">
        <v>15.561</v>
      </c>
      <c r="F216" s="45">
        <v>8.0310000000000006</v>
      </c>
      <c r="G216" s="46">
        <f>17.92*0.2*0+5.187</f>
        <v>5.1870000000000003</v>
      </c>
      <c r="H216" s="46">
        <f>17.92*0.8*0+5.187*3</f>
        <v>15.561</v>
      </c>
      <c r="I216" s="38">
        <f t="shared" ref="I216:I229" si="68">SUM(E216:H216)</f>
        <v>44.34</v>
      </c>
      <c r="J216" s="39">
        <v>2541.4299999999998</v>
      </c>
      <c r="K216" s="40">
        <v>8311.35</v>
      </c>
      <c r="L216" s="39">
        <v>1680</v>
      </c>
      <c r="M216" s="40">
        <v>1747.2</v>
      </c>
      <c r="N216" s="41">
        <f t="shared" si="64"/>
        <v>13404.712229999997</v>
      </c>
      <c r="O216" s="42">
        <f t="shared" si="65"/>
        <v>6918.1443299999992</v>
      </c>
      <c r="P216" s="42">
        <f t="shared" si="66"/>
        <v>34048.246050000002</v>
      </c>
      <c r="Q216" s="42">
        <f t="shared" si="67"/>
        <v>102144.73815</v>
      </c>
      <c r="R216" s="42">
        <f t="shared" ref="R216:R228" si="69">SUM(N216:Q216)</f>
        <v>156515.84075999999</v>
      </c>
      <c r="S216" s="47"/>
      <c r="T216" s="44"/>
      <c r="U216" s="44"/>
      <c r="V216" s="92"/>
      <c r="W216" s="9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/>
      <c r="BO216" s="102"/>
      <c r="BP216" s="102"/>
      <c r="BQ216" s="102"/>
      <c r="BR216" s="102"/>
      <c r="BS216" s="102"/>
      <c r="BT216" s="102"/>
      <c r="BU216" s="102"/>
      <c r="BV216" s="102"/>
      <c r="BW216" s="102"/>
      <c r="BX216" s="102"/>
      <c r="BY216" s="102"/>
      <c r="BZ216" s="102"/>
      <c r="CA216" s="102"/>
      <c r="CB216" s="102"/>
      <c r="CC216" s="102"/>
      <c r="CD216" s="102"/>
      <c r="CE216" s="102"/>
      <c r="CF216" s="102"/>
      <c r="CG216" s="102"/>
      <c r="CH216" s="102"/>
      <c r="CI216" s="102"/>
      <c r="CJ216" s="102"/>
      <c r="CK216" s="102"/>
      <c r="CL216" s="102"/>
      <c r="CM216" s="102"/>
      <c r="CN216" s="102"/>
      <c r="CO216" s="102"/>
      <c r="CP216" s="102"/>
      <c r="CQ216" s="102"/>
      <c r="CR216" s="102"/>
      <c r="CS216" s="102"/>
      <c r="CT216" s="102"/>
      <c r="CU216" s="102"/>
      <c r="CV216" s="102"/>
      <c r="CW216" s="102"/>
      <c r="CX216" s="102"/>
      <c r="CY216" s="102"/>
      <c r="CZ216" s="102"/>
      <c r="DA216" s="102"/>
      <c r="DB216" s="102"/>
      <c r="DC216" s="102"/>
      <c r="DD216" s="102"/>
      <c r="DE216" s="102"/>
      <c r="DF216" s="102"/>
      <c r="DG216" s="102"/>
      <c r="DH216" s="102"/>
      <c r="DI216" s="102"/>
      <c r="DJ216" s="102"/>
      <c r="DK216" s="102"/>
      <c r="DL216" s="102"/>
      <c r="DM216" s="102"/>
      <c r="DN216" s="102"/>
      <c r="DO216" s="102"/>
      <c r="DP216" s="102"/>
      <c r="DQ216" s="102"/>
      <c r="DR216" s="102"/>
      <c r="DS216" s="102"/>
      <c r="DT216" s="102"/>
      <c r="DU216" s="102"/>
      <c r="DV216" s="102"/>
      <c r="DW216" s="102"/>
      <c r="DX216" s="102"/>
      <c r="DY216" s="102"/>
      <c r="DZ216" s="102"/>
      <c r="EA216" s="102"/>
      <c r="EB216" s="102"/>
      <c r="EC216" s="102"/>
      <c r="ED216" s="102"/>
      <c r="EE216" s="102"/>
      <c r="EF216" s="102"/>
      <c r="EG216" s="102"/>
      <c r="EH216" s="102"/>
      <c r="EI216" s="102"/>
      <c r="EJ216" s="102"/>
      <c r="EK216" s="102"/>
      <c r="EL216" s="102"/>
      <c r="EM216" s="102"/>
      <c r="EN216" s="102"/>
      <c r="EO216" s="102"/>
      <c r="EP216" s="102"/>
      <c r="EQ216" s="102"/>
      <c r="ER216" s="102"/>
      <c r="ES216" s="102"/>
      <c r="ET216" s="102"/>
      <c r="EU216" s="102"/>
      <c r="EV216" s="102"/>
      <c r="EW216" s="102"/>
      <c r="EX216" s="102"/>
      <c r="EY216" s="102"/>
      <c r="EZ216" s="102"/>
      <c r="FA216" s="102"/>
      <c r="FB216" s="102"/>
      <c r="FC216" s="102"/>
      <c r="FD216" s="102"/>
      <c r="FE216" s="102"/>
      <c r="FF216" s="102"/>
      <c r="FG216" s="102"/>
      <c r="FH216" s="102"/>
      <c r="FI216" s="102"/>
      <c r="FJ216" s="102"/>
      <c r="FK216" s="102"/>
      <c r="FL216" s="102"/>
      <c r="FM216" s="102"/>
      <c r="FN216" s="102"/>
      <c r="FO216" s="102"/>
      <c r="FP216" s="102"/>
      <c r="FQ216" s="102"/>
      <c r="FR216" s="102"/>
      <c r="FS216" s="102"/>
      <c r="FT216" s="102"/>
      <c r="FU216" s="102"/>
      <c r="FV216" s="102"/>
      <c r="FW216" s="102"/>
      <c r="FX216" s="102"/>
      <c r="FY216" s="102"/>
      <c r="FZ216" s="102"/>
      <c r="GA216" s="102"/>
      <c r="GB216" s="102"/>
      <c r="GC216" s="102"/>
      <c r="GD216" s="102"/>
      <c r="GE216" s="102"/>
      <c r="GF216" s="102"/>
      <c r="GG216" s="102"/>
      <c r="GH216" s="102"/>
      <c r="GI216" s="102"/>
      <c r="GJ216" s="102"/>
      <c r="GK216" s="102"/>
      <c r="GL216" s="102"/>
      <c r="GM216" s="102"/>
      <c r="GN216" s="102"/>
      <c r="GO216" s="102"/>
      <c r="GP216" s="102"/>
      <c r="GQ216" s="102"/>
      <c r="GR216" s="102"/>
      <c r="GS216" s="102"/>
      <c r="GT216" s="102"/>
      <c r="GU216" s="102"/>
      <c r="GV216" s="102"/>
      <c r="GW216" s="102"/>
      <c r="GX216" s="102"/>
      <c r="GY216" s="102"/>
      <c r="GZ216" s="102"/>
      <c r="HA216" s="102"/>
      <c r="HB216" s="102"/>
      <c r="HC216" s="102"/>
      <c r="HD216" s="102"/>
      <c r="HE216" s="102"/>
      <c r="HF216" s="102"/>
      <c r="HG216" s="102"/>
      <c r="HH216" s="102"/>
      <c r="HI216" s="102"/>
      <c r="HJ216" s="102"/>
      <c r="HK216" s="102"/>
      <c r="HL216" s="102"/>
      <c r="HM216" s="102"/>
      <c r="HN216" s="102"/>
      <c r="HO216" s="102"/>
      <c r="HP216" s="102"/>
      <c r="HQ216" s="102"/>
      <c r="HR216" s="102"/>
      <c r="HS216" s="102"/>
      <c r="HT216" s="102"/>
      <c r="HU216" s="102"/>
      <c r="HV216" s="102"/>
      <c r="HW216" s="102"/>
      <c r="HX216" s="102"/>
      <c r="HY216" s="102"/>
      <c r="HZ216" s="102"/>
      <c r="IA216" s="102"/>
      <c r="IB216" s="102"/>
      <c r="IC216" s="102"/>
      <c r="ID216" s="102"/>
      <c r="IE216" s="102"/>
      <c r="IF216" s="102"/>
      <c r="IG216" s="102"/>
      <c r="IH216" s="102"/>
      <c r="II216" s="102"/>
      <c r="IJ216" s="102"/>
      <c r="IK216" s="102"/>
      <c r="IL216" s="102"/>
      <c r="IM216" s="102"/>
      <c r="IN216" s="102"/>
      <c r="IO216" s="102"/>
      <c r="IP216" s="102"/>
      <c r="IQ216" s="102"/>
      <c r="IR216" s="102"/>
      <c r="IS216" s="102"/>
      <c r="IT216" s="102"/>
      <c r="IU216" s="102"/>
      <c r="IV216" s="102"/>
      <c r="IW216" s="102"/>
      <c r="IX216" s="102"/>
      <c r="IY216" s="102"/>
      <c r="IZ216" s="102"/>
      <c r="JA216" s="102"/>
      <c r="JB216" s="102"/>
      <c r="JC216" s="102"/>
      <c r="JD216" s="102"/>
      <c r="JE216" s="102"/>
      <c r="JF216" s="102"/>
      <c r="JG216" s="102"/>
      <c r="JH216" s="102"/>
      <c r="JI216" s="102"/>
      <c r="JJ216" s="102"/>
      <c r="JK216" s="102"/>
      <c r="JL216" s="102"/>
      <c r="JM216" s="102"/>
      <c r="JN216" s="102"/>
      <c r="JO216" s="102"/>
      <c r="JP216" s="102"/>
      <c r="JQ216" s="102"/>
      <c r="JR216" s="102"/>
      <c r="JS216" s="102"/>
      <c r="JT216" s="102"/>
      <c r="JU216" s="102"/>
      <c r="JV216" s="102"/>
      <c r="JW216" s="102"/>
      <c r="JX216" s="102"/>
      <c r="JY216" s="102"/>
      <c r="JZ216" s="102"/>
      <c r="KA216" s="102"/>
      <c r="KB216" s="102"/>
      <c r="KC216" s="102"/>
      <c r="KD216" s="102"/>
      <c r="KE216" s="102"/>
      <c r="KF216" s="102"/>
      <c r="KG216" s="102"/>
      <c r="KH216" s="102"/>
      <c r="KI216" s="102"/>
      <c r="KJ216" s="102"/>
      <c r="KK216" s="102"/>
      <c r="KL216" s="102"/>
      <c r="KM216" s="102"/>
      <c r="KN216" s="102"/>
      <c r="KO216" s="102"/>
      <c r="KP216" s="102"/>
      <c r="KQ216" s="102"/>
      <c r="KR216" s="102"/>
      <c r="KS216" s="102"/>
      <c r="KT216" s="102"/>
      <c r="KU216" s="102"/>
      <c r="KV216" s="102"/>
      <c r="KW216" s="102"/>
      <c r="KX216" s="102"/>
      <c r="KY216" s="102"/>
      <c r="KZ216" s="102"/>
      <c r="LA216" s="102"/>
      <c r="LB216" s="102"/>
      <c r="LC216" s="102"/>
      <c r="LD216" s="102"/>
      <c r="LE216" s="102"/>
      <c r="LF216" s="102"/>
      <c r="LG216" s="102"/>
      <c r="LH216" s="102"/>
      <c r="LI216" s="102"/>
      <c r="LJ216" s="102"/>
      <c r="LK216" s="102"/>
      <c r="LL216" s="102"/>
      <c r="LM216" s="102"/>
      <c r="LN216" s="102"/>
      <c r="LO216" s="102"/>
      <c r="LP216" s="102"/>
      <c r="LQ216" s="102"/>
      <c r="LR216" s="102"/>
      <c r="LS216" s="102"/>
      <c r="LT216" s="102"/>
      <c r="LU216" s="102"/>
      <c r="LV216" s="102"/>
      <c r="LW216" s="102"/>
      <c r="LX216" s="102"/>
      <c r="LY216" s="102"/>
      <c r="LZ216" s="102"/>
      <c r="MA216" s="102"/>
      <c r="MB216" s="102"/>
      <c r="MC216" s="102"/>
      <c r="MD216" s="102"/>
      <c r="ME216" s="102"/>
      <c r="MF216" s="102"/>
      <c r="MG216" s="102"/>
      <c r="MH216" s="102"/>
      <c r="MI216" s="102"/>
      <c r="MJ216" s="102"/>
      <c r="MK216" s="102"/>
      <c r="ML216" s="102"/>
      <c r="MM216" s="102"/>
      <c r="MN216" s="102"/>
      <c r="MO216" s="102"/>
      <c r="MP216" s="102"/>
      <c r="MQ216" s="102"/>
      <c r="MR216" s="102"/>
      <c r="MS216" s="102"/>
      <c r="MT216" s="102"/>
      <c r="MU216" s="102"/>
      <c r="MV216" s="102"/>
      <c r="MW216" s="102"/>
      <c r="MX216" s="102"/>
      <c r="MY216" s="102"/>
      <c r="MZ216" s="102"/>
      <c r="NA216" s="102"/>
      <c r="NB216" s="102"/>
      <c r="NC216" s="102"/>
      <c r="ND216" s="102"/>
      <c r="NE216" s="102"/>
      <c r="NF216" s="102"/>
      <c r="NG216" s="102"/>
      <c r="NH216" s="102"/>
      <c r="NI216" s="102"/>
      <c r="NJ216" s="102"/>
      <c r="NK216" s="102"/>
      <c r="NL216" s="102"/>
      <c r="NM216" s="102"/>
      <c r="NN216" s="102"/>
      <c r="NO216" s="102"/>
      <c r="NP216" s="102"/>
      <c r="NQ216" s="102"/>
      <c r="NR216" s="102"/>
      <c r="NS216" s="102"/>
      <c r="NT216" s="102"/>
      <c r="NU216" s="102"/>
      <c r="NV216" s="102"/>
      <c r="NW216" s="102"/>
      <c r="NX216" s="102"/>
      <c r="NY216" s="102"/>
      <c r="NZ216" s="102"/>
      <c r="OA216" s="102"/>
      <c r="OB216" s="102"/>
      <c r="OC216" s="102"/>
      <c r="OD216" s="102"/>
      <c r="OE216" s="102"/>
      <c r="OF216" s="102"/>
      <c r="OG216" s="102"/>
      <c r="OH216" s="102"/>
      <c r="OI216" s="102"/>
      <c r="OJ216" s="102"/>
      <c r="OK216" s="102"/>
      <c r="OL216" s="102"/>
      <c r="OM216" s="102"/>
      <c r="ON216" s="102"/>
      <c r="OO216" s="102"/>
      <c r="OP216" s="102"/>
      <c r="OQ216" s="102"/>
      <c r="OR216" s="102"/>
      <c r="OS216" s="102"/>
      <c r="OT216" s="102"/>
      <c r="OU216" s="102"/>
      <c r="OV216" s="102"/>
      <c r="OW216" s="102"/>
      <c r="OX216" s="102"/>
      <c r="OY216" s="102"/>
      <c r="OZ216" s="102"/>
      <c r="PA216" s="102"/>
      <c r="PB216" s="102"/>
      <c r="PC216" s="102"/>
      <c r="PD216" s="102"/>
      <c r="PE216" s="102"/>
      <c r="PF216" s="102"/>
      <c r="PG216" s="102"/>
      <c r="PH216" s="102"/>
      <c r="PI216" s="102"/>
      <c r="PJ216" s="102"/>
      <c r="PK216" s="102"/>
      <c r="PL216" s="102"/>
      <c r="PM216" s="102"/>
      <c r="PN216" s="102"/>
      <c r="PO216" s="102"/>
      <c r="PP216" s="102"/>
      <c r="PQ216" s="102"/>
      <c r="PR216" s="102"/>
      <c r="PS216" s="102"/>
      <c r="PT216" s="102"/>
      <c r="PU216" s="102"/>
      <c r="PV216" s="102"/>
      <c r="PW216" s="102"/>
      <c r="PX216" s="102"/>
      <c r="PY216" s="102"/>
      <c r="PZ216" s="102"/>
      <c r="QA216" s="102"/>
      <c r="QB216" s="102"/>
      <c r="QC216" s="102"/>
      <c r="QD216" s="102"/>
      <c r="QE216" s="102"/>
      <c r="QF216" s="102"/>
      <c r="QG216" s="102"/>
      <c r="QH216" s="102"/>
      <c r="QI216" s="102"/>
      <c r="QJ216" s="102"/>
      <c r="QK216" s="102"/>
      <c r="QL216" s="102"/>
      <c r="QM216" s="102"/>
      <c r="QN216" s="102"/>
      <c r="QO216" s="102"/>
      <c r="QP216" s="102"/>
      <c r="QQ216" s="102"/>
      <c r="QR216" s="102"/>
      <c r="QS216" s="102"/>
      <c r="QT216" s="102"/>
      <c r="QU216" s="102"/>
      <c r="QV216" s="102"/>
      <c r="QW216" s="102"/>
      <c r="QX216" s="102"/>
      <c r="QY216" s="102"/>
      <c r="QZ216" s="102"/>
      <c r="RA216" s="102"/>
      <c r="RB216" s="102"/>
      <c r="RC216" s="102"/>
      <c r="RD216" s="102"/>
      <c r="RE216" s="102"/>
      <c r="RF216" s="102"/>
      <c r="RG216" s="102"/>
      <c r="RH216" s="102"/>
      <c r="RI216" s="102"/>
      <c r="RJ216" s="102"/>
      <c r="RK216" s="102"/>
      <c r="RL216" s="102"/>
      <c r="RM216" s="102"/>
      <c r="RN216" s="102"/>
      <c r="RO216" s="102"/>
      <c r="RP216" s="102"/>
      <c r="RQ216" s="102"/>
      <c r="RR216" s="102"/>
      <c r="RS216" s="102"/>
      <c r="RT216" s="102"/>
      <c r="RU216" s="102"/>
      <c r="RV216" s="102"/>
      <c r="RW216" s="102"/>
      <c r="RX216" s="102"/>
      <c r="RY216" s="102"/>
      <c r="RZ216" s="102"/>
      <c r="SA216" s="102"/>
      <c r="SB216" s="102"/>
      <c r="SC216" s="102"/>
      <c r="SD216" s="102"/>
      <c r="SE216" s="102"/>
      <c r="SF216" s="102"/>
      <c r="SG216" s="102"/>
      <c r="SH216" s="102"/>
      <c r="SI216" s="102"/>
      <c r="SJ216" s="102"/>
      <c r="SK216" s="102"/>
      <c r="SL216" s="102"/>
      <c r="SM216" s="102"/>
      <c r="SN216" s="102"/>
      <c r="SO216" s="102"/>
      <c r="SP216" s="102"/>
      <c r="SQ216" s="102"/>
      <c r="SR216" s="102"/>
      <c r="SS216" s="102"/>
      <c r="ST216" s="102"/>
      <c r="SU216" s="102"/>
      <c r="SV216" s="102"/>
      <c r="SW216" s="102"/>
      <c r="SX216" s="102"/>
      <c r="SY216" s="102"/>
      <c r="SZ216" s="102"/>
      <c r="TA216" s="102"/>
      <c r="TB216" s="102"/>
      <c r="TC216" s="102"/>
      <c r="TD216" s="102"/>
      <c r="TE216" s="102"/>
      <c r="TF216" s="102"/>
      <c r="TG216" s="102"/>
      <c r="TH216" s="102"/>
      <c r="TI216" s="102"/>
      <c r="TJ216" s="102"/>
      <c r="TK216" s="102"/>
      <c r="TL216" s="102"/>
      <c r="TM216" s="102"/>
      <c r="TN216" s="102"/>
      <c r="TO216" s="102"/>
      <c r="TP216" s="102"/>
      <c r="TQ216" s="102"/>
      <c r="TR216" s="102"/>
      <c r="TS216" s="102"/>
      <c r="TT216" s="102"/>
      <c r="TU216" s="102"/>
      <c r="TV216" s="102"/>
      <c r="TW216" s="102"/>
      <c r="TX216" s="102"/>
      <c r="TY216" s="102"/>
      <c r="TZ216" s="102"/>
      <c r="UA216" s="102"/>
      <c r="UB216" s="102"/>
      <c r="UC216" s="102"/>
      <c r="UD216" s="102"/>
      <c r="UE216" s="102"/>
      <c r="UF216" s="102"/>
      <c r="UG216" s="102"/>
      <c r="UH216" s="102"/>
      <c r="UI216" s="102"/>
      <c r="UJ216" s="102"/>
      <c r="UK216" s="102"/>
      <c r="UL216" s="102"/>
      <c r="UM216" s="102"/>
      <c r="UN216" s="102"/>
      <c r="UO216" s="102"/>
      <c r="UP216" s="102"/>
      <c r="UQ216" s="102"/>
      <c r="UR216" s="102"/>
      <c r="US216" s="102"/>
      <c r="UT216" s="102"/>
      <c r="UU216" s="102"/>
      <c r="UV216" s="102"/>
      <c r="UW216" s="102"/>
      <c r="UX216" s="102"/>
      <c r="UY216" s="102"/>
      <c r="UZ216" s="102"/>
      <c r="VA216" s="102"/>
      <c r="VB216" s="102"/>
      <c r="VC216" s="102"/>
      <c r="VD216" s="102"/>
      <c r="VE216" s="102"/>
      <c r="VF216" s="102"/>
      <c r="VG216" s="102"/>
      <c r="VH216" s="102"/>
      <c r="VI216" s="102"/>
      <c r="VJ216" s="102"/>
      <c r="VK216" s="102"/>
      <c r="VL216" s="102"/>
      <c r="VM216" s="102"/>
      <c r="VN216" s="102"/>
      <c r="VO216" s="102"/>
      <c r="VP216" s="102"/>
      <c r="VQ216" s="102"/>
      <c r="VR216" s="102"/>
      <c r="VS216" s="102"/>
      <c r="VT216" s="102"/>
      <c r="VU216" s="102"/>
      <c r="VV216" s="102"/>
      <c r="VW216" s="102"/>
      <c r="VX216" s="102"/>
      <c r="VY216" s="102"/>
      <c r="VZ216" s="102"/>
      <c r="WA216" s="102"/>
      <c r="WB216" s="102"/>
      <c r="WC216" s="102"/>
      <c r="WD216" s="102"/>
      <c r="WE216" s="102"/>
      <c r="WF216" s="102"/>
      <c r="WG216" s="102"/>
      <c r="WH216" s="102"/>
      <c r="WI216" s="102"/>
      <c r="WJ216" s="102"/>
      <c r="WK216" s="102"/>
      <c r="WL216" s="102"/>
      <c r="WM216" s="102"/>
      <c r="WN216" s="102"/>
      <c r="WO216" s="102"/>
      <c r="WP216" s="102"/>
      <c r="WQ216" s="102"/>
      <c r="WR216" s="102"/>
      <c r="WS216" s="102"/>
      <c r="WT216" s="102"/>
      <c r="WU216" s="102"/>
      <c r="WV216" s="102"/>
      <c r="WW216" s="102"/>
      <c r="WX216" s="102"/>
      <c r="WY216" s="102"/>
      <c r="WZ216" s="102"/>
      <c r="XA216" s="102"/>
      <c r="XB216" s="102"/>
      <c r="XC216" s="102"/>
      <c r="XD216" s="102"/>
      <c r="XE216" s="102"/>
      <c r="XF216" s="102"/>
      <c r="XG216" s="102"/>
      <c r="XH216" s="102"/>
      <c r="XI216" s="102"/>
      <c r="XJ216" s="102"/>
      <c r="XK216" s="102"/>
      <c r="XL216" s="102"/>
      <c r="XM216" s="102"/>
      <c r="XN216" s="102"/>
      <c r="XO216" s="102"/>
      <c r="XP216" s="102"/>
      <c r="XQ216" s="102"/>
      <c r="XR216" s="102"/>
      <c r="XS216" s="102"/>
      <c r="XT216" s="102"/>
      <c r="XU216" s="102"/>
      <c r="XV216" s="102"/>
      <c r="XW216" s="102"/>
      <c r="XX216" s="102"/>
      <c r="XY216" s="102"/>
      <c r="XZ216" s="102"/>
      <c r="YA216" s="102"/>
      <c r="YB216" s="102"/>
      <c r="YC216" s="102"/>
      <c r="YD216" s="102"/>
      <c r="YE216" s="102"/>
      <c r="YF216" s="102"/>
      <c r="YG216" s="102"/>
      <c r="YH216" s="102"/>
      <c r="YI216" s="102"/>
      <c r="YJ216" s="102"/>
      <c r="YK216" s="102"/>
      <c r="YL216" s="102"/>
      <c r="YM216" s="102"/>
      <c r="YN216" s="102"/>
      <c r="YO216" s="102"/>
      <c r="YP216" s="102"/>
      <c r="YQ216" s="102"/>
      <c r="YR216" s="102"/>
      <c r="YS216" s="102"/>
      <c r="YT216" s="102"/>
      <c r="YU216" s="102"/>
      <c r="YV216" s="102"/>
      <c r="YW216" s="102"/>
      <c r="YX216" s="102"/>
      <c r="YY216" s="102"/>
      <c r="YZ216" s="102"/>
      <c r="ZA216" s="102"/>
      <c r="ZB216" s="102"/>
      <c r="ZC216" s="102"/>
      <c r="ZD216" s="102"/>
      <c r="ZE216" s="102"/>
      <c r="ZF216" s="102"/>
      <c r="ZG216" s="102"/>
      <c r="ZH216" s="102"/>
      <c r="ZI216" s="102"/>
      <c r="ZJ216" s="102"/>
      <c r="ZK216" s="102"/>
      <c r="ZL216" s="102"/>
      <c r="ZM216" s="102"/>
      <c r="ZN216" s="102"/>
      <c r="ZO216" s="102"/>
      <c r="ZP216" s="102"/>
      <c r="ZQ216" s="102"/>
      <c r="ZR216" s="102"/>
      <c r="ZS216" s="102"/>
      <c r="ZT216" s="102"/>
      <c r="ZU216" s="102"/>
      <c r="ZV216" s="102"/>
      <c r="ZW216" s="102"/>
      <c r="ZX216" s="102"/>
      <c r="ZY216" s="102"/>
      <c r="ZZ216" s="102"/>
      <c r="AAA216" s="102"/>
      <c r="AAB216" s="102"/>
      <c r="AAC216" s="102"/>
      <c r="AAD216" s="102"/>
      <c r="AAE216" s="102"/>
      <c r="AAF216" s="102"/>
      <c r="AAG216" s="102"/>
      <c r="AAH216" s="102"/>
      <c r="AAI216" s="102"/>
      <c r="AAJ216" s="102"/>
      <c r="AAK216" s="102"/>
      <c r="AAL216" s="102"/>
      <c r="AAM216" s="102"/>
      <c r="AAN216" s="102"/>
      <c r="AAO216" s="102"/>
      <c r="AAP216" s="102"/>
      <c r="AAQ216" s="102"/>
      <c r="AAR216" s="102"/>
      <c r="AAS216" s="102"/>
      <c r="AAT216" s="102"/>
      <c r="AAU216" s="102"/>
      <c r="AAV216" s="102"/>
      <c r="AAW216" s="102"/>
      <c r="AAX216" s="102"/>
      <c r="AAY216" s="102"/>
      <c r="AAZ216" s="102"/>
      <c r="ABA216" s="102"/>
      <c r="ABB216" s="102"/>
      <c r="ABC216" s="102"/>
      <c r="ABD216" s="102"/>
      <c r="ABE216" s="102"/>
      <c r="ABF216" s="102"/>
      <c r="ABG216" s="102"/>
      <c r="ABH216" s="102"/>
      <c r="ABI216" s="102"/>
      <c r="ABJ216" s="102"/>
      <c r="ABK216" s="102"/>
      <c r="ABL216" s="102"/>
      <c r="ABM216" s="102"/>
      <c r="ABN216" s="102"/>
      <c r="ABO216" s="102"/>
      <c r="ABP216" s="102"/>
      <c r="ABQ216" s="102"/>
      <c r="ABR216" s="102"/>
      <c r="ABS216" s="102"/>
      <c r="ABT216" s="102"/>
      <c r="ABU216" s="102"/>
      <c r="ABV216" s="102"/>
      <c r="ABW216" s="102"/>
      <c r="ABX216" s="102"/>
      <c r="ABY216" s="102"/>
      <c r="ABZ216" s="102"/>
      <c r="ACA216" s="102"/>
      <c r="ACB216" s="102"/>
      <c r="ACC216" s="102"/>
      <c r="ACD216" s="102"/>
      <c r="ACE216" s="102"/>
      <c r="ACF216" s="102"/>
      <c r="ACG216" s="102"/>
      <c r="ACH216" s="102"/>
      <c r="ACI216" s="102"/>
      <c r="ACJ216" s="102"/>
      <c r="ACK216" s="102"/>
      <c r="ACL216" s="102"/>
      <c r="ACM216" s="102"/>
      <c r="ACN216" s="102"/>
      <c r="ACO216" s="102"/>
      <c r="ACP216" s="102"/>
      <c r="ACQ216" s="102"/>
      <c r="ACR216" s="102"/>
      <c r="ACS216" s="102"/>
      <c r="ACT216" s="102"/>
      <c r="ACU216" s="102"/>
      <c r="ACV216" s="102"/>
      <c r="ACW216" s="102"/>
      <c r="ACX216" s="102"/>
      <c r="ACY216" s="102"/>
      <c r="ACZ216" s="102"/>
      <c r="ADA216" s="102"/>
      <c r="ADB216" s="102"/>
      <c r="ADC216" s="102"/>
      <c r="ADD216" s="102"/>
      <c r="ADE216" s="102"/>
      <c r="ADF216" s="102"/>
      <c r="ADG216" s="102"/>
      <c r="ADH216" s="102"/>
      <c r="ADI216" s="102"/>
      <c r="ADJ216" s="102"/>
      <c r="ADK216" s="102"/>
      <c r="ADL216" s="102"/>
      <c r="ADM216" s="102"/>
      <c r="ADN216" s="102"/>
      <c r="ADO216" s="102"/>
      <c r="ADP216" s="102"/>
      <c r="ADQ216" s="102"/>
      <c r="ADR216" s="102"/>
      <c r="ADS216" s="102"/>
      <c r="ADT216" s="102"/>
      <c r="ADU216" s="102"/>
      <c r="ADV216" s="102"/>
      <c r="ADW216" s="102"/>
      <c r="ADX216" s="102"/>
      <c r="ADY216" s="102"/>
      <c r="ADZ216" s="102"/>
      <c r="AEA216" s="102"/>
      <c r="AEB216" s="102"/>
      <c r="AEC216" s="102"/>
      <c r="AED216" s="102"/>
      <c r="AEE216" s="102"/>
      <c r="AEF216" s="102"/>
      <c r="AEG216" s="102"/>
      <c r="AEH216" s="102"/>
      <c r="AEI216" s="102"/>
      <c r="AEJ216" s="102"/>
      <c r="AEK216" s="102"/>
      <c r="AEL216" s="102"/>
      <c r="AEM216" s="102"/>
      <c r="AEN216" s="102"/>
      <c r="AEO216" s="102"/>
      <c r="AEP216" s="102"/>
      <c r="AEQ216" s="102"/>
      <c r="AER216" s="102"/>
      <c r="AES216" s="102"/>
      <c r="AET216" s="102"/>
      <c r="AEU216" s="102"/>
      <c r="AEV216" s="102"/>
      <c r="AEW216" s="102"/>
      <c r="AEX216" s="102"/>
      <c r="AEY216" s="102"/>
      <c r="AEZ216" s="102"/>
      <c r="AFA216" s="102"/>
      <c r="AFB216" s="102"/>
      <c r="AFC216" s="102"/>
      <c r="AFD216" s="102"/>
      <c r="AFE216" s="102"/>
      <c r="AFF216" s="102"/>
      <c r="AFG216" s="102"/>
      <c r="AFH216" s="102"/>
      <c r="AFI216" s="102"/>
      <c r="AFJ216" s="102"/>
      <c r="AFK216" s="102"/>
      <c r="AFL216" s="102"/>
      <c r="AFM216" s="102"/>
      <c r="AFN216" s="102"/>
      <c r="AFO216" s="102"/>
      <c r="AFP216" s="102"/>
      <c r="AFQ216" s="102"/>
      <c r="AFR216" s="102"/>
      <c r="AFS216" s="102"/>
      <c r="AFT216" s="102"/>
      <c r="AFU216" s="102"/>
      <c r="AFV216" s="102"/>
      <c r="AFW216" s="102"/>
      <c r="AFX216" s="102"/>
      <c r="AFY216" s="102"/>
      <c r="AFZ216" s="102"/>
      <c r="AGA216" s="102"/>
      <c r="AGB216" s="102"/>
      <c r="AGC216" s="102"/>
      <c r="AGD216" s="102"/>
      <c r="AGE216" s="102"/>
      <c r="AGF216" s="102"/>
      <c r="AGG216" s="102"/>
      <c r="AGH216" s="102"/>
      <c r="AGI216" s="102"/>
      <c r="AGJ216" s="102"/>
      <c r="AGK216" s="102"/>
      <c r="AGL216" s="102"/>
      <c r="AGM216" s="102"/>
      <c r="AGN216" s="102"/>
      <c r="AGO216" s="102"/>
      <c r="AGP216" s="102"/>
      <c r="AGQ216" s="102"/>
      <c r="AGR216" s="102"/>
      <c r="AGS216" s="102"/>
      <c r="AGT216" s="102"/>
      <c r="AGU216" s="102"/>
      <c r="AGV216" s="102"/>
      <c r="AGW216" s="102"/>
      <c r="AGX216" s="102"/>
      <c r="AGY216" s="102"/>
      <c r="AGZ216" s="102"/>
      <c r="AHA216" s="102"/>
      <c r="AHB216" s="102"/>
      <c r="AHC216" s="102"/>
      <c r="AHD216" s="102"/>
      <c r="AHE216" s="102"/>
      <c r="AHF216" s="102"/>
      <c r="AHG216" s="102"/>
      <c r="AHH216" s="102"/>
      <c r="AHI216" s="102"/>
      <c r="AHJ216" s="102"/>
      <c r="AHK216" s="102"/>
      <c r="AHL216" s="102"/>
      <c r="AHM216" s="102"/>
      <c r="AHN216" s="102"/>
      <c r="AHO216" s="102"/>
      <c r="AHP216" s="102"/>
      <c r="AHQ216" s="102"/>
      <c r="AHR216" s="102"/>
      <c r="AHS216" s="102"/>
      <c r="AHT216" s="102"/>
      <c r="AHU216" s="102"/>
      <c r="AHV216" s="102"/>
      <c r="AHW216" s="102"/>
      <c r="AHX216" s="102"/>
      <c r="AHY216" s="102"/>
      <c r="AHZ216" s="102"/>
      <c r="AIA216" s="102"/>
      <c r="AIB216" s="102"/>
      <c r="AIC216" s="102"/>
      <c r="AID216" s="102"/>
      <c r="AIE216" s="102"/>
      <c r="AIF216" s="102"/>
      <c r="AIG216" s="102"/>
      <c r="AIH216" s="102"/>
      <c r="AII216" s="102"/>
      <c r="AIJ216" s="102"/>
      <c r="AIK216" s="102"/>
      <c r="AIL216" s="102"/>
      <c r="AIM216" s="102"/>
      <c r="AIN216" s="102"/>
      <c r="AIO216" s="102"/>
      <c r="AIP216" s="102"/>
      <c r="AIQ216" s="102"/>
      <c r="AIR216" s="102"/>
      <c r="AIS216" s="102"/>
      <c r="AIT216" s="102"/>
      <c r="AIU216" s="102"/>
      <c r="AIV216" s="102"/>
      <c r="AIW216" s="102"/>
      <c r="AIX216" s="102"/>
      <c r="AIY216" s="102"/>
      <c r="AIZ216" s="102"/>
      <c r="AJA216" s="102"/>
      <c r="AJB216" s="102"/>
      <c r="AJC216" s="102"/>
      <c r="AJD216" s="102"/>
      <c r="AJE216" s="102"/>
      <c r="AJF216" s="102"/>
      <c r="AJG216" s="102"/>
      <c r="AJH216" s="102"/>
      <c r="AJI216" s="102"/>
      <c r="AJJ216" s="102"/>
      <c r="AJK216" s="102"/>
      <c r="AJL216" s="102"/>
      <c r="AJM216" s="102"/>
      <c r="AJN216" s="102"/>
      <c r="AJO216" s="102"/>
      <c r="AJP216" s="102"/>
      <c r="AJQ216" s="102"/>
      <c r="AJR216" s="102"/>
      <c r="AJS216" s="102"/>
      <c r="AJT216" s="102"/>
      <c r="AJU216" s="102"/>
      <c r="AJV216" s="102"/>
      <c r="AJW216" s="102"/>
      <c r="AJX216" s="102"/>
      <c r="AJY216" s="102"/>
      <c r="AJZ216" s="102"/>
      <c r="AKA216" s="102"/>
      <c r="AKB216" s="102"/>
      <c r="AKC216" s="102"/>
      <c r="AKD216" s="102"/>
      <c r="AKE216" s="102"/>
      <c r="AKF216" s="102"/>
      <c r="AKG216" s="102"/>
      <c r="AKH216" s="102"/>
      <c r="AKI216" s="102"/>
      <c r="AKJ216" s="102"/>
      <c r="AKK216" s="102"/>
      <c r="AKL216" s="102"/>
      <c r="AKM216" s="102"/>
      <c r="AKN216" s="102"/>
      <c r="AKO216" s="102"/>
      <c r="AKP216" s="102"/>
      <c r="AKQ216" s="102"/>
      <c r="AKR216" s="102"/>
      <c r="AKS216" s="102"/>
      <c r="AKT216" s="102"/>
      <c r="AKU216" s="102"/>
      <c r="AKV216" s="102"/>
      <c r="AKW216" s="102"/>
      <c r="AKX216" s="102"/>
      <c r="AKY216" s="102"/>
      <c r="AKZ216" s="102"/>
      <c r="ALA216" s="102"/>
      <c r="ALB216" s="102"/>
      <c r="ALC216" s="102"/>
      <c r="ALD216" s="102"/>
      <c r="ALE216" s="102"/>
      <c r="ALF216" s="102"/>
      <c r="ALG216" s="102"/>
      <c r="ALH216" s="102"/>
      <c r="ALI216" s="102"/>
      <c r="ALJ216" s="102"/>
      <c r="ALK216" s="102"/>
      <c r="ALL216" s="102"/>
      <c r="ALM216" s="102"/>
      <c r="ALN216" s="102"/>
      <c r="ALO216" s="102"/>
      <c r="ALP216" s="102"/>
      <c r="ALQ216" s="102"/>
      <c r="ALR216" s="102"/>
      <c r="ALS216" s="102"/>
      <c r="ALT216" s="102"/>
      <c r="ALU216" s="102"/>
      <c r="ALV216" s="102"/>
      <c r="ALW216" s="102"/>
      <c r="ALX216" s="102"/>
      <c r="ALY216" s="102"/>
      <c r="ALZ216" s="102"/>
      <c r="AMA216" s="102"/>
      <c r="AMB216" s="102"/>
      <c r="AMC216" s="102"/>
      <c r="AMD216" s="102"/>
      <c r="AME216" s="102"/>
      <c r="AMF216" s="102"/>
      <c r="AMG216" s="102"/>
      <c r="AMH216" s="102"/>
      <c r="AMI216" s="102"/>
      <c r="AMJ216" s="102"/>
      <c r="AMK216" s="102"/>
      <c r="AML216" s="102"/>
      <c r="AMM216" s="102"/>
      <c r="AMN216" s="102"/>
      <c r="AMO216" s="102"/>
      <c r="AMP216" s="102"/>
      <c r="AMQ216" s="102"/>
      <c r="AMR216" s="102"/>
      <c r="AMS216" s="102"/>
      <c r="AMT216" s="102"/>
      <c r="AMU216" s="102"/>
      <c r="AMV216" s="102"/>
      <c r="AMW216" s="102"/>
      <c r="AMX216" s="102"/>
      <c r="AMY216" s="102"/>
      <c r="AMZ216" s="102"/>
      <c r="ANA216" s="102"/>
      <c r="ANB216" s="102"/>
      <c r="ANC216" s="102"/>
      <c r="AND216" s="102"/>
      <c r="ANE216" s="102"/>
      <c r="ANF216" s="102"/>
      <c r="ANG216" s="102"/>
      <c r="ANH216" s="102"/>
      <c r="ANI216" s="102"/>
      <c r="ANJ216" s="102"/>
      <c r="ANK216" s="102"/>
      <c r="ANL216" s="102"/>
      <c r="ANM216" s="102"/>
      <c r="ANN216" s="102"/>
      <c r="ANO216" s="102"/>
      <c r="ANP216" s="102"/>
      <c r="ANQ216" s="102"/>
      <c r="ANR216" s="102"/>
      <c r="ANS216" s="102"/>
      <c r="ANT216" s="102"/>
      <c r="ANU216" s="102"/>
      <c r="ANV216" s="102"/>
      <c r="ANW216" s="102"/>
      <c r="ANX216" s="102"/>
      <c r="ANY216" s="102"/>
      <c r="ANZ216" s="102"/>
      <c r="AOA216" s="102"/>
      <c r="AOB216" s="102"/>
      <c r="AOC216" s="102"/>
      <c r="AOD216" s="102"/>
      <c r="AOE216" s="102"/>
      <c r="AOF216" s="102"/>
      <c r="AOG216" s="102"/>
      <c r="AOH216" s="102"/>
      <c r="AOI216" s="102"/>
      <c r="AOJ216" s="102"/>
      <c r="AOK216" s="102"/>
      <c r="AOL216" s="102"/>
      <c r="AOM216" s="102"/>
      <c r="AON216" s="102"/>
      <c r="AOO216" s="102"/>
      <c r="AOP216" s="102"/>
      <c r="AOQ216" s="102"/>
      <c r="AOR216" s="102"/>
      <c r="AOS216" s="102"/>
      <c r="AOT216" s="102"/>
      <c r="AOU216" s="102"/>
      <c r="AOV216" s="102"/>
      <c r="AOW216" s="102"/>
      <c r="AOX216" s="102"/>
      <c r="AOY216" s="102"/>
      <c r="AOZ216" s="102"/>
      <c r="APA216" s="102"/>
      <c r="APB216" s="102"/>
      <c r="APC216" s="102"/>
      <c r="APD216" s="102"/>
      <c r="APE216" s="102"/>
      <c r="APF216" s="102"/>
      <c r="APG216" s="102"/>
      <c r="APH216" s="102"/>
      <c r="API216" s="102"/>
      <c r="APJ216" s="102"/>
      <c r="APK216" s="102"/>
      <c r="APL216" s="102"/>
      <c r="APM216" s="102"/>
      <c r="APN216" s="102"/>
      <c r="APO216" s="102"/>
      <c r="APP216" s="102"/>
      <c r="APQ216" s="102"/>
      <c r="APR216" s="102"/>
      <c r="APS216" s="102"/>
      <c r="APT216" s="102"/>
      <c r="APU216" s="102"/>
      <c r="APV216" s="102"/>
      <c r="APW216" s="102"/>
      <c r="APX216" s="102"/>
      <c r="APY216" s="102"/>
      <c r="APZ216" s="102"/>
      <c r="AQA216" s="102"/>
      <c r="AQB216" s="102"/>
      <c r="AQC216" s="102"/>
      <c r="AQD216" s="102"/>
      <c r="AQE216" s="102"/>
      <c r="AQF216" s="102"/>
      <c r="AQG216" s="102"/>
      <c r="AQH216" s="102"/>
      <c r="AQI216" s="102"/>
      <c r="AQJ216" s="102"/>
      <c r="AQK216" s="102"/>
      <c r="AQL216" s="102"/>
      <c r="AQM216" s="102"/>
      <c r="AQN216" s="102"/>
      <c r="AQO216" s="102"/>
      <c r="AQP216" s="102"/>
      <c r="AQQ216" s="102"/>
      <c r="AQR216" s="102"/>
      <c r="AQS216" s="102"/>
      <c r="AQT216" s="102"/>
      <c r="AQU216" s="102"/>
      <c r="AQV216" s="102"/>
      <c r="AQW216" s="102"/>
      <c r="AQX216" s="102"/>
      <c r="AQY216" s="102"/>
      <c r="AQZ216" s="102"/>
      <c r="ARA216" s="102"/>
      <c r="ARB216" s="102"/>
      <c r="ARC216" s="102"/>
      <c r="ARD216" s="102"/>
      <c r="ARE216" s="102"/>
      <c r="ARF216" s="102"/>
      <c r="ARG216" s="102"/>
      <c r="ARH216" s="102"/>
      <c r="ARI216" s="102"/>
      <c r="ARJ216" s="102"/>
      <c r="ARK216" s="102"/>
      <c r="ARL216" s="102"/>
      <c r="ARM216" s="102"/>
      <c r="ARN216" s="102"/>
      <c r="ARO216" s="102"/>
      <c r="ARP216" s="102"/>
      <c r="ARQ216" s="102"/>
      <c r="ARR216" s="102"/>
      <c r="ARS216" s="102"/>
      <c r="ART216" s="102"/>
      <c r="ARU216" s="102"/>
      <c r="ARV216" s="102"/>
      <c r="ARW216" s="102"/>
      <c r="ARX216" s="102"/>
      <c r="ARY216" s="102"/>
      <c r="ARZ216" s="102"/>
      <c r="ASA216" s="102"/>
      <c r="ASB216" s="102"/>
      <c r="ASC216" s="102"/>
      <c r="ASD216" s="102"/>
      <c r="ASE216" s="102"/>
      <c r="ASF216" s="102"/>
      <c r="ASG216" s="102"/>
      <c r="ASH216" s="102"/>
      <c r="ASI216" s="102"/>
      <c r="ASJ216" s="102"/>
      <c r="ASK216" s="102"/>
      <c r="ASL216" s="102"/>
      <c r="ASM216" s="102"/>
      <c r="ASN216" s="102"/>
      <c r="ASO216" s="102"/>
      <c r="ASP216" s="102"/>
      <c r="ASQ216" s="102"/>
      <c r="ASR216" s="102"/>
      <c r="ASS216" s="102"/>
      <c r="AST216" s="102"/>
      <c r="ASU216" s="102"/>
      <c r="ASV216" s="102"/>
      <c r="ASW216" s="102"/>
      <c r="ASX216" s="102"/>
      <c r="ASY216" s="102"/>
      <c r="ASZ216" s="102"/>
      <c r="ATA216" s="102"/>
      <c r="ATB216" s="102"/>
      <c r="ATC216" s="102"/>
      <c r="ATD216" s="102"/>
      <c r="ATE216" s="102"/>
      <c r="ATF216" s="102"/>
      <c r="ATG216" s="102"/>
      <c r="ATH216" s="102"/>
      <c r="ATI216" s="102"/>
      <c r="ATJ216" s="102"/>
      <c r="ATK216" s="102"/>
      <c r="ATL216" s="102"/>
      <c r="ATM216" s="102"/>
      <c r="ATN216" s="102"/>
      <c r="ATO216" s="102"/>
      <c r="ATP216" s="102"/>
      <c r="ATQ216" s="102"/>
      <c r="ATR216" s="102"/>
      <c r="ATS216" s="102"/>
      <c r="ATT216" s="102"/>
      <c r="ATU216" s="102"/>
      <c r="ATV216" s="102"/>
      <c r="ATW216" s="102"/>
      <c r="ATX216" s="102"/>
      <c r="ATY216" s="102"/>
      <c r="ATZ216" s="102"/>
      <c r="AUA216" s="102"/>
      <c r="AUB216" s="102"/>
      <c r="AUC216" s="102"/>
      <c r="AUD216" s="102"/>
      <c r="AUE216" s="102"/>
      <c r="AUF216" s="102"/>
      <c r="AUG216" s="102"/>
      <c r="AUH216" s="102"/>
      <c r="AUI216" s="102"/>
      <c r="AUJ216" s="102"/>
      <c r="AUK216" s="102"/>
      <c r="AUL216" s="102"/>
      <c r="AUM216" s="102"/>
      <c r="AUN216" s="102"/>
      <c r="AUO216" s="102"/>
      <c r="AUP216" s="102"/>
      <c r="AUQ216" s="102"/>
      <c r="AUR216" s="102"/>
      <c r="AUS216" s="102"/>
      <c r="AUT216" s="102"/>
      <c r="AUU216" s="102"/>
      <c r="AUV216" s="102"/>
      <c r="AUW216" s="102"/>
      <c r="AUX216" s="102"/>
      <c r="AUY216" s="102"/>
      <c r="AUZ216" s="102"/>
      <c r="AVA216" s="102"/>
      <c r="AVB216" s="102"/>
      <c r="AVC216" s="102"/>
      <c r="AVD216" s="102"/>
      <c r="AVE216" s="102"/>
      <c r="AVF216" s="102"/>
      <c r="AVG216" s="102"/>
      <c r="AVH216" s="102"/>
      <c r="AVI216" s="102"/>
      <c r="AVJ216" s="102"/>
      <c r="AVK216" s="102"/>
      <c r="AVL216" s="102"/>
      <c r="AVM216" s="102"/>
      <c r="AVN216" s="102"/>
      <c r="AVO216" s="102"/>
      <c r="AVP216" s="102"/>
      <c r="AVQ216" s="102"/>
      <c r="AVR216" s="102"/>
      <c r="AVS216" s="102"/>
      <c r="AVT216" s="102"/>
      <c r="AVU216" s="102"/>
      <c r="AVV216" s="102"/>
      <c r="AVW216" s="102"/>
      <c r="AVX216" s="102"/>
      <c r="AVY216" s="102"/>
      <c r="AVZ216" s="102"/>
      <c r="AWA216" s="102"/>
      <c r="AWB216" s="102"/>
      <c r="AWC216" s="102"/>
      <c r="AWD216" s="102"/>
      <c r="AWE216" s="102"/>
      <c r="AWF216" s="102"/>
      <c r="AWG216" s="102"/>
      <c r="AWH216" s="102"/>
      <c r="AWI216" s="102"/>
      <c r="AWJ216" s="102"/>
      <c r="AWK216" s="102"/>
      <c r="AWL216" s="102"/>
      <c r="AWM216" s="102"/>
      <c r="AWN216" s="102"/>
      <c r="AWO216" s="102"/>
      <c r="AWP216" s="102"/>
      <c r="AWQ216" s="102"/>
      <c r="AWR216" s="102"/>
      <c r="AWS216" s="102"/>
      <c r="AWT216" s="102"/>
      <c r="AWU216" s="102"/>
      <c r="AWV216" s="102"/>
      <c r="AWW216" s="102"/>
      <c r="AWX216" s="102"/>
      <c r="AWY216" s="102"/>
      <c r="AWZ216" s="102"/>
      <c r="AXA216" s="102"/>
      <c r="AXB216" s="102"/>
      <c r="AXC216" s="102"/>
      <c r="AXD216" s="102"/>
      <c r="AXE216" s="102"/>
      <c r="AXF216" s="102"/>
      <c r="AXG216" s="102"/>
      <c r="AXH216" s="102"/>
      <c r="AXI216" s="102"/>
      <c r="AXJ216" s="102"/>
      <c r="AXK216" s="102"/>
      <c r="AXL216" s="102"/>
      <c r="AXM216" s="102"/>
      <c r="AXN216" s="102"/>
      <c r="AXO216" s="102"/>
      <c r="AXP216" s="102"/>
      <c r="AXQ216" s="102"/>
      <c r="AXR216" s="102"/>
      <c r="AXS216" s="102"/>
      <c r="AXT216" s="102"/>
      <c r="AXU216" s="102"/>
      <c r="AXV216" s="102"/>
      <c r="AXW216" s="102"/>
      <c r="AXX216" s="102"/>
      <c r="AXY216" s="102"/>
      <c r="AXZ216" s="102"/>
      <c r="AYA216" s="102"/>
      <c r="AYB216" s="102"/>
      <c r="AYC216" s="102"/>
      <c r="AYD216" s="102"/>
      <c r="AYE216" s="102"/>
      <c r="AYF216" s="102"/>
      <c r="AYG216" s="102"/>
      <c r="AYH216" s="102"/>
      <c r="AYI216" s="102"/>
      <c r="AYJ216" s="102"/>
      <c r="AYK216" s="102"/>
      <c r="AYL216" s="102"/>
      <c r="AYM216" s="102"/>
      <c r="AYN216" s="102"/>
      <c r="AYO216" s="102"/>
      <c r="AYP216" s="102"/>
      <c r="AYQ216" s="102"/>
      <c r="AYR216" s="102"/>
      <c r="AYS216" s="102"/>
      <c r="AYT216" s="102"/>
      <c r="AYU216" s="102"/>
      <c r="AYV216" s="102"/>
      <c r="AYW216" s="102"/>
      <c r="AYX216" s="102"/>
      <c r="AYY216" s="102"/>
      <c r="AYZ216" s="102"/>
      <c r="AZA216" s="102"/>
      <c r="AZB216" s="102"/>
      <c r="AZC216" s="102"/>
      <c r="AZD216" s="102"/>
      <c r="AZE216" s="102"/>
      <c r="AZF216" s="102"/>
      <c r="AZG216" s="102"/>
      <c r="AZH216" s="102"/>
      <c r="AZI216" s="102"/>
      <c r="AZJ216" s="102"/>
      <c r="AZK216" s="102"/>
      <c r="AZL216" s="102"/>
      <c r="AZM216" s="102"/>
      <c r="AZN216" s="102"/>
      <c r="AZO216" s="102"/>
      <c r="AZP216" s="102"/>
      <c r="AZQ216" s="102"/>
      <c r="AZR216" s="102"/>
      <c r="AZS216" s="102"/>
      <c r="AZT216" s="102"/>
      <c r="AZU216" s="102"/>
      <c r="AZV216" s="102"/>
      <c r="AZW216" s="102"/>
      <c r="AZX216" s="102"/>
      <c r="AZY216" s="102"/>
      <c r="AZZ216" s="102"/>
      <c r="BAA216" s="102"/>
      <c r="BAB216" s="102"/>
      <c r="BAC216" s="102"/>
      <c r="BAD216" s="102"/>
      <c r="BAE216" s="102"/>
      <c r="BAF216" s="102"/>
      <c r="BAG216" s="102"/>
      <c r="BAH216" s="102"/>
      <c r="BAI216" s="102"/>
      <c r="BAJ216" s="102"/>
      <c r="BAK216" s="102"/>
      <c r="BAL216" s="102"/>
      <c r="BAM216" s="102"/>
      <c r="BAN216" s="102"/>
      <c r="BAO216" s="102"/>
      <c r="BAP216" s="102"/>
      <c r="BAQ216" s="102"/>
      <c r="BAR216" s="102"/>
      <c r="BAS216" s="102"/>
      <c r="BAT216" s="102"/>
      <c r="BAU216" s="102"/>
      <c r="BAV216" s="102"/>
      <c r="BAW216" s="102"/>
      <c r="BAX216" s="102"/>
      <c r="BAY216" s="102"/>
      <c r="BAZ216" s="102"/>
      <c r="BBA216" s="102"/>
      <c r="BBB216" s="102"/>
      <c r="BBC216" s="102"/>
      <c r="BBD216" s="102"/>
      <c r="BBE216" s="102"/>
      <c r="BBF216" s="102"/>
      <c r="BBG216" s="102"/>
      <c r="BBH216" s="102"/>
      <c r="BBI216" s="102"/>
      <c r="BBJ216" s="102"/>
      <c r="BBK216" s="102"/>
      <c r="BBL216" s="102"/>
      <c r="BBM216" s="102"/>
      <c r="BBN216" s="102"/>
      <c r="BBO216" s="102"/>
      <c r="BBP216" s="102"/>
      <c r="BBQ216" s="102"/>
      <c r="BBR216" s="102"/>
      <c r="BBS216" s="102"/>
      <c r="BBT216" s="102"/>
      <c r="BBU216" s="102"/>
      <c r="BBV216" s="102"/>
      <c r="BBW216" s="102"/>
      <c r="BBX216" s="102"/>
      <c r="BBY216" s="102"/>
      <c r="BBZ216" s="102"/>
      <c r="BCA216" s="102"/>
      <c r="BCB216" s="102"/>
      <c r="BCC216" s="102"/>
      <c r="BCD216" s="102"/>
      <c r="BCE216" s="102"/>
      <c r="BCF216" s="102"/>
      <c r="BCG216" s="102"/>
      <c r="BCH216" s="102"/>
      <c r="BCI216" s="102"/>
      <c r="BCJ216" s="102"/>
      <c r="BCK216" s="102"/>
      <c r="BCL216" s="102"/>
      <c r="BCM216" s="102"/>
      <c r="BCN216" s="102"/>
      <c r="BCO216" s="102"/>
      <c r="BCP216" s="102"/>
      <c r="BCQ216" s="102"/>
      <c r="BCR216" s="102"/>
      <c r="BCS216" s="102"/>
      <c r="BCT216" s="102"/>
      <c r="BCU216" s="102"/>
      <c r="BCV216" s="102"/>
      <c r="BCW216" s="102"/>
      <c r="BCX216" s="102"/>
      <c r="BCY216" s="102"/>
      <c r="BCZ216" s="102"/>
      <c r="BDA216" s="102"/>
      <c r="BDB216" s="102"/>
      <c r="BDC216" s="102"/>
      <c r="BDD216" s="102"/>
      <c r="BDE216" s="102"/>
      <c r="BDF216" s="102"/>
      <c r="BDG216" s="102"/>
      <c r="BDH216" s="102"/>
      <c r="BDI216" s="102"/>
      <c r="BDJ216" s="102"/>
      <c r="BDK216" s="102"/>
      <c r="BDL216" s="102"/>
      <c r="BDM216" s="102"/>
      <c r="BDN216" s="102"/>
      <c r="BDO216" s="102"/>
      <c r="BDP216" s="102"/>
      <c r="BDQ216" s="102"/>
      <c r="BDR216" s="102"/>
      <c r="BDS216" s="102"/>
      <c r="BDT216" s="102"/>
      <c r="BDU216" s="102"/>
      <c r="BDV216" s="102"/>
      <c r="BDW216" s="102"/>
      <c r="BDX216" s="102"/>
      <c r="BDY216" s="102"/>
      <c r="BDZ216" s="102"/>
      <c r="BEA216" s="102"/>
      <c r="BEB216" s="102"/>
      <c r="BEC216" s="102"/>
      <c r="BED216" s="102"/>
      <c r="BEE216" s="102"/>
      <c r="BEF216" s="102"/>
      <c r="BEG216" s="102"/>
      <c r="BEH216" s="102"/>
      <c r="BEI216" s="102"/>
      <c r="BEJ216" s="102"/>
      <c r="BEK216" s="102"/>
      <c r="BEL216" s="102"/>
      <c r="BEM216" s="102"/>
      <c r="BEN216" s="102"/>
      <c r="BEO216" s="102"/>
      <c r="BEP216" s="102"/>
      <c r="BEQ216" s="102"/>
      <c r="BER216" s="102"/>
      <c r="BES216" s="102"/>
      <c r="BET216" s="102"/>
      <c r="BEU216" s="102"/>
      <c r="BEV216" s="102"/>
      <c r="BEW216" s="102"/>
      <c r="BEX216" s="102"/>
      <c r="BEY216" s="102"/>
      <c r="BEZ216" s="102"/>
      <c r="BFA216" s="102"/>
      <c r="BFB216" s="102"/>
      <c r="BFC216" s="102"/>
      <c r="BFD216" s="102"/>
      <c r="BFE216" s="102"/>
      <c r="BFF216" s="102"/>
      <c r="BFG216" s="102"/>
      <c r="BFH216" s="102"/>
      <c r="BFI216" s="102"/>
      <c r="BFJ216" s="102"/>
      <c r="BFK216" s="102"/>
      <c r="BFL216" s="102"/>
      <c r="BFM216" s="102"/>
      <c r="BFN216" s="102"/>
      <c r="BFO216" s="102"/>
      <c r="BFP216" s="102"/>
      <c r="BFQ216" s="102"/>
      <c r="BFR216" s="102"/>
      <c r="BFS216" s="102"/>
      <c r="BFT216" s="102"/>
      <c r="BFU216" s="102"/>
      <c r="BFV216" s="102"/>
      <c r="BFW216" s="102"/>
      <c r="BFX216" s="102"/>
      <c r="BFY216" s="102"/>
      <c r="BFZ216" s="102"/>
      <c r="BGA216" s="102"/>
      <c r="BGB216" s="102"/>
      <c r="BGC216" s="102"/>
      <c r="BGD216" s="102"/>
      <c r="BGE216" s="102"/>
      <c r="BGF216" s="102"/>
      <c r="BGG216" s="102"/>
      <c r="BGH216" s="102"/>
      <c r="BGI216" s="102"/>
      <c r="BGJ216" s="102"/>
      <c r="BGK216" s="102"/>
      <c r="BGL216" s="102"/>
      <c r="BGM216" s="102"/>
      <c r="BGN216" s="102"/>
      <c r="BGO216" s="102"/>
      <c r="BGP216" s="102"/>
      <c r="BGQ216" s="102"/>
      <c r="BGR216" s="102"/>
      <c r="BGS216" s="102"/>
      <c r="BGT216" s="102"/>
      <c r="BGU216" s="102"/>
      <c r="BGV216" s="102"/>
      <c r="BGW216" s="102"/>
      <c r="BGX216" s="102"/>
      <c r="BGY216" s="102"/>
      <c r="BGZ216" s="102"/>
      <c r="BHA216" s="102"/>
      <c r="BHB216" s="102"/>
      <c r="BHC216" s="102"/>
      <c r="BHD216" s="102"/>
      <c r="BHE216" s="102"/>
      <c r="BHF216" s="102"/>
      <c r="BHG216" s="102"/>
      <c r="BHH216" s="102"/>
      <c r="BHI216" s="102"/>
      <c r="BHJ216" s="102"/>
      <c r="BHK216" s="102"/>
      <c r="BHL216" s="102"/>
      <c r="BHM216" s="102"/>
      <c r="BHN216" s="102"/>
      <c r="BHO216" s="102"/>
      <c r="BHP216" s="102"/>
      <c r="BHQ216" s="102"/>
      <c r="BHR216" s="102"/>
      <c r="BHS216" s="102"/>
      <c r="BHT216" s="102"/>
      <c r="BHU216" s="102"/>
      <c r="BHV216" s="102"/>
      <c r="BHW216" s="102"/>
      <c r="BHX216" s="102"/>
      <c r="BHY216" s="102"/>
      <c r="BHZ216" s="102"/>
      <c r="BIA216" s="102"/>
      <c r="BIB216" s="102"/>
      <c r="BIC216" s="102"/>
      <c r="BID216" s="102"/>
      <c r="BIE216" s="102"/>
      <c r="BIF216" s="102"/>
      <c r="BIG216" s="102"/>
      <c r="BIH216" s="102"/>
      <c r="BII216" s="102"/>
      <c r="BIJ216" s="102"/>
      <c r="BIK216" s="102"/>
      <c r="BIL216" s="102"/>
      <c r="BIM216" s="102"/>
      <c r="BIN216" s="102"/>
      <c r="BIO216" s="102"/>
      <c r="BIP216" s="102"/>
      <c r="BIQ216" s="102"/>
      <c r="BIR216" s="102"/>
      <c r="BIS216" s="102"/>
      <c r="BIT216" s="102"/>
      <c r="BIU216" s="102"/>
      <c r="BIV216" s="102"/>
      <c r="BIW216" s="102"/>
      <c r="BIX216" s="102"/>
      <c r="BIY216" s="102"/>
      <c r="BIZ216" s="102"/>
      <c r="BJA216" s="102"/>
      <c r="BJB216" s="102"/>
      <c r="BJC216" s="102"/>
      <c r="BJD216" s="102"/>
      <c r="BJE216" s="102"/>
      <c r="BJF216" s="102"/>
      <c r="BJG216" s="102"/>
      <c r="BJH216" s="102"/>
      <c r="BJI216" s="102"/>
      <c r="BJJ216" s="102"/>
      <c r="BJK216" s="102"/>
      <c r="BJL216" s="102"/>
      <c r="BJM216" s="102"/>
      <c r="BJN216" s="102"/>
      <c r="BJO216" s="102"/>
      <c r="BJP216" s="102"/>
      <c r="BJQ216" s="102"/>
      <c r="BJR216" s="102"/>
      <c r="BJS216" s="102"/>
      <c r="BJT216" s="102"/>
      <c r="BJU216" s="102"/>
      <c r="BJV216" s="102"/>
      <c r="BJW216" s="102"/>
      <c r="BJX216" s="102"/>
      <c r="BJY216" s="102"/>
      <c r="BJZ216" s="102"/>
      <c r="BKA216" s="102"/>
      <c r="BKB216" s="102"/>
      <c r="BKC216" s="102"/>
      <c r="BKD216" s="102"/>
      <c r="BKE216" s="102"/>
      <c r="BKF216" s="102"/>
      <c r="BKG216" s="102"/>
      <c r="BKH216" s="102"/>
      <c r="BKI216" s="102"/>
      <c r="BKJ216" s="102"/>
      <c r="BKK216" s="102"/>
      <c r="BKL216" s="102"/>
      <c r="BKM216" s="102"/>
      <c r="BKN216" s="102"/>
      <c r="BKO216" s="102"/>
      <c r="BKP216" s="102"/>
      <c r="BKQ216" s="102"/>
      <c r="BKR216" s="102"/>
      <c r="BKS216" s="102"/>
      <c r="BKT216" s="102"/>
      <c r="BKU216" s="102"/>
      <c r="BKV216" s="102"/>
      <c r="BKW216" s="102"/>
      <c r="BKX216" s="102"/>
      <c r="BKY216" s="102"/>
      <c r="BKZ216" s="102"/>
      <c r="BLA216" s="102"/>
      <c r="BLB216" s="102"/>
      <c r="BLC216" s="102"/>
      <c r="BLD216" s="102"/>
      <c r="BLE216" s="102"/>
      <c r="BLF216" s="102"/>
      <c r="BLG216" s="102"/>
      <c r="BLH216" s="102"/>
      <c r="BLI216" s="102"/>
      <c r="BLJ216" s="102"/>
      <c r="BLK216" s="102"/>
      <c r="BLL216" s="102"/>
      <c r="BLM216" s="102"/>
      <c r="BLN216" s="102"/>
      <c r="BLO216" s="102"/>
      <c r="BLP216" s="102"/>
      <c r="BLQ216" s="102"/>
      <c r="BLR216" s="102"/>
      <c r="BLS216" s="102"/>
      <c r="BLT216" s="102"/>
      <c r="BLU216" s="102"/>
      <c r="BLV216" s="102"/>
      <c r="BLW216" s="102"/>
      <c r="BLX216" s="102"/>
      <c r="BLY216" s="102"/>
      <c r="BLZ216" s="102"/>
      <c r="BMA216" s="102"/>
      <c r="BMB216" s="102"/>
      <c r="BMC216" s="102"/>
      <c r="BMD216" s="102"/>
      <c r="BME216" s="102"/>
      <c r="BMF216" s="102"/>
      <c r="BMG216" s="102"/>
      <c r="BMH216" s="102"/>
      <c r="BMI216" s="102"/>
      <c r="BMJ216" s="102"/>
      <c r="BMK216" s="102"/>
      <c r="BML216" s="102"/>
      <c r="BMM216" s="102"/>
      <c r="BMN216" s="102"/>
      <c r="BMO216" s="102"/>
      <c r="BMP216" s="102"/>
      <c r="BMQ216" s="102"/>
      <c r="BMR216" s="102"/>
      <c r="BMS216" s="102"/>
      <c r="BMT216" s="102"/>
      <c r="BMU216" s="102"/>
      <c r="BMV216" s="102"/>
      <c r="BMW216" s="102"/>
      <c r="BMX216" s="102"/>
      <c r="BMY216" s="102"/>
      <c r="BMZ216" s="102"/>
      <c r="BNA216" s="102"/>
      <c r="BNB216" s="102"/>
      <c r="BNC216" s="102"/>
      <c r="BND216" s="102"/>
      <c r="BNE216" s="102"/>
      <c r="BNF216" s="102"/>
      <c r="BNG216" s="102"/>
      <c r="BNH216" s="102"/>
      <c r="BNI216" s="102"/>
      <c r="BNJ216" s="102"/>
      <c r="BNK216" s="102"/>
      <c r="BNL216" s="102"/>
      <c r="BNM216" s="102"/>
      <c r="BNN216" s="102"/>
      <c r="BNO216" s="102"/>
      <c r="BNP216" s="102"/>
      <c r="BNQ216" s="102"/>
      <c r="BNR216" s="102"/>
      <c r="BNS216" s="102"/>
      <c r="BNT216" s="102"/>
      <c r="BNU216" s="102"/>
      <c r="BNV216" s="102"/>
      <c r="BNW216" s="102"/>
      <c r="BNX216" s="102"/>
      <c r="BNY216" s="102"/>
      <c r="BNZ216" s="102"/>
      <c r="BOA216" s="102"/>
      <c r="BOB216" s="102"/>
      <c r="BOC216" s="102"/>
      <c r="BOD216" s="102"/>
      <c r="BOE216" s="102"/>
      <c r="BOF216" s="102"/>
      <c r="BOG216" s="102"/>
      <c r="BOH216" s="102"/>
      <c r="BOI216" s="102"/>
      <c r="BOJ216" s="102"/>
      <c r="BOK216" s="102"/>
      <c r="BOL216" s="102"/>
      <c r="BOM216" s="102"/>
      <c r="BON216" s="102"/>
      <c r="BOO216" s="102"/>
      <c r="BOP216" s="102"/>
      <c r="BOQ216" s="102"/>
      <c r="BOR216" s="102"/>
      <c r="BOS216" s="102"/>
      <c r="BOT216" s="102"/>
      <c r="BOU216" s="102"/>
      <c r="BOV216" s="102"/>
      <c r="BOW216" s="102"/>
      <c r="BOX216" s="102"/>
      <c r="BOY216" s="102"/>
      <c r="BOZ216" s="102"/>
      <c r="BPA216" s="102"/>
      <c r="BPB216" s="102"/>
      <c r="BPC216" s="102"/>
      <c r="BPD216" s="102"/>
      <c r="BPE216" s="102"/>
      <c r="BPF216" s="102"/>
      <c r="BPG216" s="102"/>
      <c r="BPH216" s="102"/>
      <c r="BPI216" s="102"/>
      <c r="BPJ216" s="102"/>
      <c r="BPK216" s="102"/>
      <c r="BPL216" s="102"/>
      <c r="BPM216" s="102"/>
      <c r="BPN216" s="102"/>
      <c r="BPO216" s="102"/>
      <c r="BPP216" s="102"/>
      <c r="BPQ216" s="102"/>
      <c r="BPR216" s="102"/>
      <c r="BPS216" s="102"/>
      <c r="BPT216" s="102"/>
      <c r="BPU216" s="102"/>
      <c r="BPV216" s="102"/>
      <c r="BPW216" s="102"/>
      <c r="BPX216" s="102"/>
      <c r="BPY216" s="102"/>
      <c r="BPZ216" s="102"/>
      <c r="BQA216" s="102"/>
      <c r="BQB216" s="102"/>
      <c r="BQC216" s="102"/>
      <c r="BQD216" s="102"/>
      <c r="BQE216" s="102"/>
      <c r="BQF216" s="102"/>
      <c r="BQG216" s="102"/>
      <c r="BQH216" s="102"/>
      <c r="BQI216" s="102"/>
      <c r="BQJ216" s="102"/>
      <c r="BQK216" s="102"/>
      <c r="BQL216" s="102"/>
      <c r="BQM216" s="102"/>
      <c r="BQN216" s="102"/>
      <c r="BQO216" s="102"/>
      <c r="BQP216" s="102"/>
      <c r="BQQ216" s="102"/>
      <c r="BQR216" s="102"/>
      <c r="BQS216" s="102"/>
      <c r="BQT216" s="102"/>
      <c r="BQU216" s="102"/>
      <c r="BQV216" s="102"/>
      <c r="BQW216" s="102"/>
      <c r="BQX216" s="102"/>
      <c r="BQY216" s="102"/>
      <c r="BQZ216" s="102"/>
      <c r="BRA216" s="102"/>
      <c r="BRB216" s="102"/>
      <c r="BRC216" s="102"/>
      <c r="BRD216" s="102"/>
      <c r="BRE216" s="102"/>
      <c r="BRF216" s="102"/>
      <c r="BRG216" s="102"/>
      <c r="BRH216" s="102"/>
      <c r="BRI216" s="102"/>
      <c r="BRJ216" s="102"/>
      <c r="BRK216" s="102"/>
      <c r="BRL216" s="102"/>
      <c r="BRM216" s="102"/>
      <c r="BRN216" s="102"/>
      <c r="BRO216" s="102"/>
      <c r="BRP216" s="102"/>
      <c r="BRQ216" s="102"/>
      <c r="BRR216" s="102"/>
      <c r="BRS216" s="102"/>
      <c r="BRT216" s="102"/>
      <c r="BRU216" s="102"/>
      <c r="BRV216" s="102"/>
      <c r="BRW216" s="102"/>
      <c r="BRX216" s="102"/>
      <c r="BRY216" s="102"/>
      <c r="BRZ216" s="102"/>
      <c r="BSA216" s="102"/>
      <c r="BSB216" s="102"/>
      <c r="BSC216" s="102"/>
      <c r="BSD216" s="102"/>
      <c r="BSE216" s="102"/>
      <c r="BSF216" s="102"/>
      <c r="BSG216" s="102"/>
      <c r="BSH216" s="102"/>
      <c r="BSI216" s="102"/>
      <c r="BSJ216" s="102"/>
      <c r="BSK216" s="102"/>
      <c r="BSL216" s="102"/>
      <c r="BSM216" s="102"/>
      <c r="BSN216" s="102"/>
      <c r="BSO216" s="102"/>
      <c r="BSP216" s="102"/>
      <c r="BSQ216" s="102"/>
      <c r="BSR216" s="102"/>
      <c r="BSS216" s="102"/>
      <c r="BST216" s="102"/>
      <c r="BSU216" s="102"/>
      <c r="BSV216" s="102"/>
      <c r="BSW216" s="102"/>
      <c r="BSX216" s="102"/>
      <c r="BSY216" s="102"/>
      <c r="BSZ216" s="102"/>
      <c r="BTA216" s="102"/>
      <c r="BTB216" s="102"/>
      <c r="BTC216" s="102"/>
      <c r="BTD216" s="102"/>
      <c r="BTE216" s="102"/>
      <c r="BTF216" s="102"/>
      <c r="BTG216" s="102"/>
      <c r="BTH216" s="102"/>
      <c r="BTI216" s="102"/>
      <c r="BTJ216" s="102"/>
      <c r="BTK216" s="102"/>
      <c r="BTL216" s="102"/>
      <c r="BTM216" s="102"/>
      <c r="BTN216" s="102"/>
      <c r="BTO216" s="102"/>
      <c r="BTP216" s="102"/>
      <c r="BTQ216" s="102"/>
      <c r="BTR216" s="102"/>
      <c r="BTS216" s="102"/>
      <c r="BTT216" s="102"/>
      <c r="BTU216" s="102"/>
      <c r="BTV216" s="102"/>
      <c r="BTW216" s="102"/>
      <c r="BTX216" s="102"/>
      <c r="BTY216" s="102"/>
      <c r="BTZ216" s="102"/>
      <c r="BUA216" s="102"/>
      <c r="BUB216" s="102"/>
      <c r="BUC216" s="102"/>
      <c r="BUD216" s="102"/>
      <c r="BUE216" s="102"/>
      <c r="BUF216" s="102"/>
      <c r="BUG216" s="102"/>
      <c r="BUH216" s="102"/>
      <c r="BUI216" s="102"/>
      <c r="BUJ216" s="102"/>
      <c r="BUK216" s="102"/>
      <c r="BUL216" s="102"/>
      <c r="BUM216" s="102"/>
      <c r="BUN216" s="102"/>
      <c r="BUO216" s="102"/>
      <c r="BUP216" s="102"/>
      <c r="BUQ216" s="102"/>
      <c r="BUR216" s="102"/>
      <c r="BUS216" s="102"/>
      <c r="BUT216" s="102"/>
      <c r="BUU216" s="102"/>
      <c r="BUV216" s="102"/>
      <c r="BUW216" s="102"/>
      <c r="BUX216" s="102"/>
      <c r="BUY216" s="102"/>
      <c r="BUZ216" s="102"/>
      <c r="BVA216" s="102"/>
      <c r="BVB216" s="102"/>
      <c r="BVC216" s="102"/>
      <c r="BVD216" s="102"/>
      <c r="BVE216" s="102"/>
      <c r="BVF216" s="102"/>
      <c r="BVG216" s="102"/>
      <c r="BVH216" s="102"/>
      <c r="BVI216" s="102"/>
      <c r="BVJ216" s="102"/>
      <c r="BVK216" s="102"/>
      <c r="BVL216" s="102"/>
      <c r="BVM216" s="102"/>
      <c r="BVN216" s="102"/>
      <c r="BVO216" s="102"/>
      <c r="BVP216" s="102"/>
      <c r="BVQ216" s="102"/>
      <c r="BVR216" s="102"/>
      <c r="BVS216" s="102"/>
      <c r="BVT216" s="102"/>
      <c r="BVU216" s="102"/>
      <c r="BVV216" s="102"/>
      <c r="BVW216" s="102"/>
      <c r="BVX216" s="102"/>
      <c r="BVY216" s="102"/>
      <c r="BVZ216" s="102"/>
      <c r="BWA216" s="102"/>
      <c r="BWB216" s="102"/>
      <c r="BWC216" s="102"/>
      <c r="BWD216" s="102"/>
      <c r="BWE216" s="102"/>
      <c r="BWF216" s="102"/>
      <c r="BWG216" s="102"/>
      <c r="BWH216" s="102"/>
      <c r="BWI216" s="102"/>
      <c r="BWJ216" s="102"/>
      <c r="BWK216" s="102"/>
      <c r="BWL216" s="102"/>
      <c r="BWM216" s="102"/>
      <c r="BWN216" s="102"/>
      <c r="BWO216" s="102"/>
      <c r="BWP216" s="102"/>
      <c r="BWQ216" s="102"/>
      <c r="BWR216" s="102"/>
      <c r="BWS216" s="102"/>
      <c r="BWT216" s="102"/>
      <c r="BWU216" s="102"/>
      <c r="BWV216" s="102"/>
      <c r="BWW216" s="102"/>
      <c r="BWX216" s="102"/>
      <c r="BWY216" s="102"/>
      <c r="BWZ216" s="102"/>
      <c r="BXA216" s="102"/>
      <c r="BXB216" s="102"/>
      <c r="BXC216" s="102"/>
      <c r="BXD216" s="102"/>
      <c r="BXE216" s="102"/>
      <c r="BXF216" s="102"/>
      <c r="BXG216" s="102"/>
      <c r="BXH216" s="102"/>
      <c r="BXI216" s="102"/>
      <c r="BXJ216" s="102"/>
      <c r="BXK216" s="102"/>
      <c r="BXL216" s="102"/>
      <c r="BXM216" s="102"/>
      <c r="BXN216" s="102"/>
      <c r="BXO216" s="102"/>
      <c r="BXP216" s="102"/>
      <c r="BXQ216" s="102"/>
      <c r="BXR216" s="102"/>
      <c r="BXS216" s="102"/>
      <c r="BXT216" s="102"/>
      <c r="BXU216" s="102"/>
      <c r="BXV216" s="102"/>
      <c r="BXW216" s="102"/>
      <c r="BXX216" s="102"/>
      <c r="BXY216" s="102"/>
      <c r="BXZ216" s="102"/>
      <c r="BYA216" s="102"/>
      <c r="BYB216" s="102"/>
      <c r="BYC216" s="102"/>
      <c r="BYD216" s="102"/>
      <c r="BYE216" s="102"/>
      <c r="BYF216" s="102"/>
      <c r="BYG216" s="102"/>
      <c r="BYH216" s="102"/>
      <c r="BYI216" s="102"/>
      <c r="BYJ216" s="102"/>
      <c r="BYK216" s="102"/>
      <c r="BYL216" s="102"/>
      <c r="BYM216" s="102"/>
      <c r="BYN216" s="102"/>
      <c r="BYO216" s="102"/>
      <c r="BYP216" s="102"/>
      <c r="BYQ216" s="102"/>
      <c r="BYR216" s="102"/>
      <c r="BYS216" s="102"/>
      <c r="BYT216" s="102"/>
      <c r="BYU216" s="102"/>
      <c r="BYV216" s="102"/>
      <c r="BYW216" s="102"/>
      <c r="BYX216" s="102"/>
      <c r="BYY216" s="102"/>
      <c r="BYZ216" s="102"/>
      <c r="BZA216" s="102"/>
      <c r="BZB216" s="102"/>
      <c r="BZC216" s="102"/>
      <c r="BZD216" s="102"/>
      <c r="BZE216" s="102"/>
      <c r="BZF216" s="102"/>
      <c r="BZG216" s="102"/>
      <c r="BZH216" s="102"/>
      <c r="BZI216" s="102"/>
      <c r="BZJ216" s="102"/>
      <c r="BZK216" s="102"/>
      <c r="BZL216" s="102"/>
      <c r="BZM216" s="102"/>
      <c r="BZN216" s="102"/>
      <c r="BZO216" s="102"/>
      <c r="BZP216" s="102"/>
      <c r="BZQ216" s="102"/>
      <c r="BZR216" s="102"/>
      <c r="BZS216" s="102"/>
      <c r="BZT216" s="102"/>
      <c r="BZU216" s="102"/>
      <c r="BZV216" s="102"/>
      <c r="BZW216" s="102"/>
      <c r="BZX216" s="102"/>
      <c r="BZY216" s="102"/>
      <c r="BZZ216" s="102"/>
      <c r="CAA216" s="102"/>
      <c r="CAB216" s="102"/>
      <c r="CAC216" s="102"/>
      <c r="CAD216" s="102"/>
      <c r="CAE216" s="102"/>
      <c r="CAF216" s="102"/>
      <c r="CAG216" s="102"/>
      <c r="CAH216" s="102"/>
      <c r="CAI216" s="102"/>
      <c r="CAJ216" s="102"/>
      <c r="CAK216" s="102"/>
      <c r="CAL216" s="102"/>
      <c r="CAM216" s="102"/>
      <c r="CAN216" s="102"/>
      <c r="CAO216" s="102"/>
      <c r="CAP216" s="102"/>
      <c r="CAQ216" s="102"/>
      <c r="CAR216" s="102"/>
      <c r="CAS216" s="102"/>
      <c r="CAT216" s="102"/>
      <c r="CAU216" s="102"/>
      <c r="CAV216" s="102"/>
      <c r="CAW216" s="102"/>
      <c r="CAX216" s="102"/>
      <c r="CAY216" s="102"/>
      <c r="CAZ216" s="102"/>
      <c r="CBA216" s="102"/>
      <c r="CBB216" s="102"/>
      <c r="CBC216" s="102"/>
      <c r="CBD216" s="102"/>
      <c r="CBE216" s="102"/>
      <c r="CBF216" s="102"/>
      <c r="CBG216" s="102"/>
      <c r="CBH216" s="102"/>
      <c r="CBI216" s="102"/>
      <c r="CBJ216" s="102"/>
      <c r="CBK216" s="102"/>
      <c r="CBL216" s="102"/>
      <c r="CBM216" s="102"/>
      <c r="CBN216" s="102"/>
      <c r="CBO216" s="102"/>
      <c r="CBP216" s="102"/>
      <c r="CBQ216" s="102"/>
      <c r="CBR216" s="102"/>
      <c r="CBS216" s="102"/>
      <c r="CBT216" s="102"/>
      <c r="CBU216" s="102"/>
      <c r="CBV216" s="102"/>
      <c r="CBW216" s="102"/>
      <c r="CBX216" s="102"/>
      <c r="CBY216" s="102"/>
      <c r="CBZ216" s="102"/>
      <c r="CCA216" s="102"/>
      <c r="CCB216" s="102"/>
      <c r="CCC216" s="102"/>
      <c r="CCD216" s="102"/>
      <c r="CCE216" s="102"/>
      <c r="CCF216" s="102"/>
      <c r="CCG216" s="102"/>
      <c r="CCH216" s="102"/>
      <c r="CCI216" s="102"/>
      <c r="CCJ216" s="102"/>
      <c r="CCK216" s="102"/>
      <c r="CCL216" s="102"/>
      <c r="CCM216" s="102"/>
      <c r="CCN216" s="102"/>
      <c r="CCO216" s="102"/>
      <c r="CCP216" s="102"/>
      <c r="CCQ216" s="102"/>
      <c r="CCR216" s="102"/>
      <c r="CCS216" s="102"/>
      <c r="CCT216" s="102"/>
      <c r="CCU216" s="102"/>
      <c r="CCV216" s="102"/>
      <c r="CCW216" s="102"/>
      <c r="CCX216" s="102"/>
      <c r="CCY216" s="102"/>
      <c r="CCZ216" s="102"/>
      <c r="CDA216" s="102"/>
      <c r="CDB216" s="102"/>
      <c r="CDC216" s="102"/>
      <c r="CDD216" s="102"/>
      <c r="CDE216" s="102"/>
      <c r="CDF216" s="102"/>
      <c r="CDG216" s="102"/>
      <c r="CDH216" s="102"/>
      <c r="CDI216" s="102"/>
      <c r="CDJ216" s="102"/>
      <c r="CDK216" s="102"/>
      <c r="CDL216" s="102"/>
      <c r="CDM216" s="102"/>
      <c r="CDN216" s="102"/>
      <c r="CDO216" s="102"/>
      <c r="CDP216" s="102"/>
      <c r="CDQ216" s="102"/>
      <c r="CDR216" s="102"/>
      <c r="CDS216" s="102"/>
      <c r="CDT216" s="102"/>
      <c r="CDU216" s="102"/>
      <c r="CDV216" s="102"/>
      <c r="CDW216" s="102"/>
      <c r="CDX216" s="102"/>
      <c r="CDY216" s="102"/>
      <c r="CDZ216" s="102"/>
      <c r="CEA216" s="102"/>
      <c r="CEB216" s="102"/>
      <c r="CEC216" s="102"/>
      <c r="CED216" s="102"/>
      <c r="CEE216" s="102"/>
      <c r="CEF216" s="102"/>
      <c r="CEG216" s="102"/>
      <c r="CEH216" s="102"/>
      <c r="CEI216" s="102"/>
      <c r="CEJ216" s="102"/>
      <c r="CEK216" s="102"/>
      <c r="CEL216" s="102"/>
      <c r="CEM216" s="102"/>
      <c r="CEN216" s="102"/>
      <c r="CEO216" s="102"/>
      <c r="CEP216" s="102"/>
      <c r="CEQ216" s="102"/>
      <c r="CER216" s="102"/>
      <c r="CES216" s="102"/>
      <c r="CET216" s="102"/>
      <c r="CEU216" s="102"/>
      <c r="CEV216" s="102"/>
      <c r="CEW216" s="102"/>
      <c r="CEX216" s="102"/>
      <c r="CEY216" s="102"/>
      <c r="CEZ216" s="102"/>
      <c r="CFA216" s="102"/>
      <c r="CFB216" s="102"/>
      <c r="CFC216" s="102"/>
      <c r="CFD216" s="102"/>
      <c r="CFE216" s="102"/>
      <c r="CFF216" s="102"/>
      <c r="CFG216" s="102"/>
      <c r="CFH216" s="102"/>
      <c r="CFI216" s="102"/>
      <c r="CFJ216" s="102"/>
      <c r="CFK216" s="102"/>
      <c r="CFL216" s="102"/>
      <c r="CFM216" s="102"/>
      <c r="CFN216" s="102"/>
      <c r="CFO216" s="102"/>
      <c r="CFP216" s="102"/>
      <c r="CFQ216" s="102"/>
      <c r="CFR216" s="102"/>
      <c r="CFS216" s="102"/>
      <c r="CFT216" s="102"/>
      <c r="CFU216" s="102"/>
      <c r="CFV216" s="102"/>
      <c r="CFW216" s="102"/>
      <c r="CFX216" s="102"/>
      <c r="CFY216" s="102"/>
      <c r="CFZ216" s="102"/>
      <c r="CGA216" s="102"/>
      <c r="CGB216" s="102"/>
      <c r="CGC216" s="102"/>
      <c r="CGD216" s="102"/>
      <c r="CGE216" s="102"/>
      <c r="CGF216" s="102"/>
      <c r="CGG216" s="102"/>
      <c r="CGH216" s="102"/>
      <c r="CGI216" s="102"/>
      <c r="CGJ216" s="102"/>
      <c r="CGK216" s="102"/>
      <c r="CGL216" s="102"/>
      <c r="CGM216" s="102"/>
      <c r="CGN216" s="102"/>
      <c r="CGO216" s="102"/>
      <c r="CGP216" s="102"/>
      <c r="CGQ216" s="102"/>
      <c r="CGR216" s="102"/>
      <c r="CGS216" s="102"/>
      <c r="CGT216" s="102"/>
      <c r="CGU216" s="102"/>
      <c r="CGV216" s="102"/>
      <c r="CGW216" s="102"/>
      <c r="CGX216" s="102"/>
      <c r="CGY216" s="102"/>
      <c r="CGZ216" s="102"/>
      <c r="CHA216" s="102"/>
      <c r="CHB216" s="102"/>
      <c r="CHC216" s="102"/>
      <c r="CHD216" s="102"/>
      <c r="CHE216" s="102"/>
      <c r="CHF216" s="102"/>
      <c r="CHG216" s="102"/>
      <c r="CHH216" s="102"/>
      <c r="CHI216" s="102"/>
      <c r="CHJ216" s="102"/>
      <c r="CHK216" s="102"/>
      <c r="CHL216" s="102"/>
      <c r="CHM216" s="102"/>
      <c r="CHN216" s="102"/>
      <c r="CHO216" s="102"/>
      <c r="CHP216" s="102"/>
      <c r="CHQ216" s="102"/>
      <c r="CHR216" s="102"/>
      <c r="CHS216" s="102"/>
      <c r="CHT216" s="102"/>
      <c r="CHU216" s="102"/>
      <c r="CHV216" s="102"/>
      <c r="CHW216" s="102"/>
      <c r="CHX216" s="102"/>
      <c r="CHY216" s="102"/>
      <c r="CHZ216" s="102"/>
      <c r="CIA216" s="102"/>
      <c r="CIB216" s="102"/>
      <c r="CIC216" s="102"/>
      <c r="CID216" s="102"/>
      <c r="CIE216" s="102"/>
      <c r="CIF216" s="102"/>
      <c r="CIG216" s="102"/>
      <c r="CIH216" s="102"/>
      <c r="CII216" s="102"/>
      <c r="CIJ216" s="102"/>
      <c r="CIK216" s="102"/>
      <c r="CIL216" s="102"/>
      <c r="CIM216" s="102"/>
      <c r="CIN216" s="102"/>
      <c r="CIO216" s="102"/>
      <c r="CIP216" s="102"/>
      <c r="CIQ216" s="102"/>
      <c r="CIR216" s="102"/>
      <c r="CIS216" s="102"/>
      <c r="CIT216" s="102"/>
      <c r="CIU216" s="102"/>
      <c r="CIV216" s="102"/>
      <c r="CIW216" s="102"/>
      <c r="CIX216" s="102"/>
      <c r="CIY216" s="102"/>
      <c r="CIZ216" s="102"/>
      <c r="CJA216" s="102"/>
      <c r="CJB216" s="102"/>
      <c r="CJC216" s="102"/>
      <c r="CJD216" s="102"/>
      <c r="CJE216" s="102"/>
      <c r="CJF216" s="102"/>
      <c r="CJG216" s="102"/>
      <c r="CJH216" s="102"/>
      <c r="CJI216" s="102"/>
      <c r="CJJ216" s="102"/>
      <c r="CJK216" s="102"/>
      <c r="CJL216" s="102"/>
      <c r="CJM216" s="102"/>
      <c r="CJN216" s="102"/>
      <c r="CJO216" s="102"/>
      <c r="CJP216" s="102"/>
      <c r="CJQ216" s="102"/>
      <c r="CJR216" s="102"/>
      <c r="CJS216" s="102"/>
      <c r="CJT216" s="102"/>
      <c r="CJU216" s="102"/>
      <c r="CJV216" s="102"/>
      <c r="CJW216" s="102"/>
      <c r="CJX216" s="102"/>
      <c r="CJY216" s="102"/>
      <c r="CJZ216" s="102"/>
      <c r="CKA216" s="102"/>
      <c r="CKB216" s="102"/>
      <c r="CKC216" s="102"/>
      <c r="CKD216" s="102"/>
      <c r="CKE216" s="102"/>
      <c r="CKF216" s="102"/>
      <c r="CKG216" s="102"/>
      <c r="CKH216" s="102"/>
      <c r="CKI216" s="102"/>
      <c r="CKJ216" s="102"/>
      <c r="CKK216" s="102"/>
      <c r="CKL216" s="102"/>
      <c r="CKM216" s="102"/>
      <c r="CKN216" s="102"/>
      <c r="CKO216" s="102"/>
      <c r="CKP216" s="102"/>
      <c r="CKQ216" s="102"/>
      <c r="CKR216" s="102"/>
      <c r="CKS216" s="102"/>
      <c r="CKT216" s="102"/>
      <c r="CKU216" s="102"/>
      <c r="CKV216" s="102"/>
      <c r="CKW216" s="102"/>
      <c r="CKX216" s="102"/>
      <c r="CKY216" s="102"/>
      <c r="CKZ216" s="102"/>
      <c r="CLA216" s="102"/>
      <c r="CLB216" s="102"/>
      <c r="CLC216" s="102"/>
      <c r="CLD216" s="102"/>
      <c r="CLE216" s="102"/>
      <c r="CLF216" s="102"/>
      <c r="CLG216" s="102"/>
      <c r="CLH216" s="102"/>
      <c r="CLI216" s="102"/>
      <c r="CLJ216" s="102"/>
      <c r="CLK216" s="102"/>
      <c r="CLL216" s="102"/>
      <c r="CLM216" s="102"/>
      <c r="CLN216" s="102"/>
      <c r="CLO216" s="102"/>
      <c r="CLP216" s="102"/>
      <c r="CLQ216" s="102"/>
      <c r="CLR216" s="102"/>
      <c r="CLS216" s="102"/>
      <c r="CLT216" s="102"/>
      <c r="CLU216" s="102"/>
      <c r="CLV216" s="102"/>
      <c r="CLW216" s="102"/>
      <c r="CLX216" s="102"/>
      <c r="CLY216" s="102"/>
      <c r="CLZ216" s="102"/>
      <c r="CMA216" s="102"/>
      <c r="CMB216" s="102"/>
      <c r="CMC216" s="102"/>
      <c r="CMD216" s="102"/>
      <c r="CME216" s="102"/>
      <c r="CMF216" s="102"/>
      <c r="CMG216" s="102"/>
      <c r="CMH216" s="102"/>
      <c r="CMI216" s="102"/>
      <c r="CMJ216" s="102"/>
      <c r="CMK216" s="102"/>
      <c r="CML216" s="102"/>
      <c r="CMM216" s="102"/>
      <c r="CMN216" s="102"/>
      <c r="CMO216" s="102"/>
      <c r="CMP216" s="102"/>
      <c r="CMQ216" s="102"/>
      <c r="CMR216" s="102"/>
      <c r="CMS216" s="102"/>
      <c r="CMT216" s="102"/>
      <c r="CMU216" s="102"/>
      <c r="CMV216" s="102"/>
      <c r="CMW216" s="102"/>
      <c r="CMX216" s="102"/>
      <c r="CMY216" s="102"/>
      <c r="CMZ216" s="102"/>
      <c r="CNA216" s="102"/>
      <c r="CNB216" s="102"/>
      <c r="CNC216" s="102"/>
      <c r="CND216" s="102"/>
      <c r="CNE216" s="102"/>
      <c r="CNF216" s="102"/>
      <c r="CNG216" s="102"/>
      <c r="CNH216" s="102"/>
      <c r="CNI216" s="102"/>
      <c r="CNJ216" s="102"/>
      <c r="CNK216" s="102"/>
      <c r="CNL216" s="102"/>
      <c r="CNM216" s="102"/>
      <c r="CNN216" s="102"/>
      <c r="CNO216" s="102"/>
      <c r="CNP216" s="102"/>
      <c r="CNQ216" s="102"/>
      <c r="CNR216" s="102"/>
      <c r="CNS216" s="102"/>
      <c r="CNT216" s="102"/>
      <c r="CNU216" s="102"/>
      <c r="CNV216" s="102"/>
      <c r="CNW216" s="102"/>
      <c r="CNX216" s="102"/>
      <c r="CNY216" s="102"/>
      <c r="CNZ216" s="102"/>
      <c r="COA216" s="102"/>
      <c r="COB216" s="102"/>
      <c r="COC216" s="102"/>
      <c r="COD216" s="102"/>
      <c r="COE216" s="102"/>
      <c r="COF216" s="102"/>
      <c r="COG216" s="102"/>
      <c r="COH216" s="102"/>
      <c r="COI216" s="102"/>
      <c r="COJ216" s="102"/>
      <c r="COK216" s="102"/>
      <c r="COL216" s="102"/>
      <c r="COM216" s="102"/>
      <c r="CON216" s="102"/>
      <c r="COO216" s="102"/>
      <c r="COP216" s="102"/>
      <c r="COQ216" s="102"/>
      <c r="COR216" s="102"/>
      <c r="COS216" s="102"/>
      <c r="COT216" s="102"/>
      <c r="COU216" s="102"/>
      <c r="COV216" s="102"/>
      <c r="COW216" s="102"/>
      <c r="COX216" s="102"/>
      <c r="COY216" s="102"/>
      <c r="COZ216" s="102"/>
      <c r="CPA216" s="102"/>
      <c r="CPB216" s="102"/>
      <c r="CPC216" s="102"/>
      <c r="CPD216" s="102"/>
      <c r="CPE216" s="102"/>
      <c r="CPF216" s="102"/>
      <c r="CPG216" s="102"/>
      <c r="CPH216" s="102"/>
      <c r="CPI216" s="102"/>
      <c r="CPJ216" s="102"/>
      <c r="CPK216" s="102"/>
      <c r="CPL216" s="102"/>
      <c r="CPM216" s="102"/>
      <c r="CPN216" s="102"/>
      <c r="CPO216" s="102"/>
      <c r="CPP216" s="102"/>
      <c r="CPQ216" s="102"/>
      <c r="CPR216" s="102"/>
      <c r="CPS216" s="102"/>
      <c r="CPT216" s="102"/>
      <c r="CPU216" s="102"/>
      <c r="CPV216" s="102"/>
      <c r="CPW216" s="102"/>
      <c r="CPX216" s="102"/>
      <c r="CPY216" s="102"/>
      <c r="CPZ216" s="102"/>
      <c r="CQA216" s="102"/>
      <c r="CQB216" s="102"/>
      <c r="CQC216" s="102"/>
      <c r="CQD216" s="102"/>
      <c r="CQE216" s="102"/>
      <c r="CQF216" s="102"/>
      <c r="CQG216" s="102"/>
      <c r="CQH216" s="102"/>
      <c r="CQI216" s="102"/>
      <c r="CQJ216" s="102"/>
      <c r="CQK216" s="102"/>
      <c r="CQL216" s="102"/>
      <c r="CQM216" s="102"/>
      <c r="CQN216" s="102"/>
      <c r="CQO216" s="102"/>
      <c r="CQP216" s="102"/>
      <c r="CQQ216" s="102"/>
      <c r="CQR216" s="102"/>
      <c r="CQS216" s="102"/>
      <c r="CQT216" s="102"/>
      <c r="CQU216" s="102"/>
      <c r="CQV216" s="102"/>
      <c r="CQW216" s="102"/>
      <c r="CQX216" s="102"/>
      <c r="CQY216" s="102"/>
      <c r="CQZ216" s="102"/>
      <c r="CRA216" s="102"/>
      <c r="CRB216" s="102"/>
      <c r="CRC216" s="102"/>
      <c r="CRD216" s="102"/>
      <c r="CRE216" s="102"/>
      <c r="CRF216" s="102"/>
      <c r="CRG216" s="102"/>
      <c r="CRH216" s="102"/>
      <c r="CRI216" s="102"/>
      <c r="CRJ216" s="102"/>
      <c r="CRK216" s="102"/>
      <c r="CRL216" s="102"/>
      <c r="CRM216" s="102"/>
      <c r="CRN216" s="102"/>
      <c r="CRO216" s="102"/>
      <c r="CRP216" s="102"/>
      <c r="CRQ216" s="102"/>
      <c r="CRR216" s="102"/>
      <c r="CRS216" s="102"/>
      <c r="CRT216" s="102"/>
      <c r="CRU216" s="102"/>
      <c r="CRV216" s="102"/>
      <c r="CRW216" s="102"/>
      <c r="CRX216" s="102"/>
      <c r="CRY216" s="102"/>
      <c r="CRZ216" s="102"/>
      <c r="CSA216" s="102"/>
      <c r="CSB216" s="102"/>
      <c r="CSC216" s="102"/>
      <c r="CSD216" s="102"/>
      <c r="CSE216" s="102"/>
      <c r="CSF216" s="102"/>
      <c r="CSG216" s="102"/>
      <c r="CSH216" s="102"/>
      <c r="CSI216" s="102"/>
      <c r="CSJ216" s="102"/>
      <c r="CSK216" s="102"/>
      <c r="CSL216" s="102"/>
      <c r="CSM216" s="102"/>
      <c r="CSN216" s="102"/>
      <c r="CSO216" s="102"/>
      <c r="CSP216" s="102"/>
      <c r="CSQ216" s="102"/>
      <c r="CSR216" s="102"/>
      <c r="CSS216" s="102"/>
      <c r="CST216" s="102"/>
      <c r="CSU216" s="102"/>
      <c r="CSV216" s="102"/>
      <c r="CSW216" s="102"/>
      <c r="CSX216" s="102"/>
      <c r="CSY216" s="102"/>
      <c r="CSZ216" s="102"/>
      <c r="CTA216" s="102"/>
      <c r="CTB216" s="102"/>
      <c r="CTC216" s="102"/>
      <c r="CTD216" s="102"/>
      <c r="CTE216" s="102"/>
      <c r="CTF216" s="102"/>
      <c r="CTG216" s="102"/>
      <c r="CTH216" s="102"/>
      <c r="CTI216" s="102"/>
      <c r="CTJ216" s="102"/>
      <c r="CTK216" s="102"/>
      <c r="CTL216" s="102"/>
      <c r="CTM216" s="102"/>
      <c r="CTN216" s="102"/>
      <c r="CTO216" s="102"/>
      <c r="CTP216" s="102"/>
      <c r="CTQ216" s="102"/>
      <c r="CTR216" s="102"/>
      <c r="CTS216" s="102"/>
      <c r="CTT216" s="102"/>
      <c r="CTU216" s="102"/>
      <c r="CTV216" s="102"/>
      <c r="CTW216" s="102"/>
      <c r="CTX216" s="102"/>
      <c r="CTY216" s="102"/>
      <c r="CTZ216" s="102"/>
      <c r="CUA216" s="102"/>
      <c r="CUB216" s="102"/>
      <c r="CUC216" s="102"/>
      <c r="CUD216" s="102"/>
      <c r="CUE216" s="102"/>
      <c r="CUF216" s="102"/>
      <c r="CUG216" s="102"/>
      <c r="CUH216" s="102"/>
      <c r="CUI216" s="102"/>
      <c r="CUJ216" s="102"/>
      <c r="CUK216" s="102"/>
      <c r="CUL216" s="102"/>
      <c r="CUM216" s="102"/>
      <c r="CUN216" s="102"/>
      <c r="CUO216" s="102"/>
      <c r="CUP216" s="102"/>
      <c r="CUQ216" s="102"/>
      <c r="CUR216" s="102"/>
      <c r="CUS216" s="102"/>
      <c r="CUT216" s="102"/>
      <c r="CUU216" s="102"/>
      <c r="CUV216" s="102"/>
      <c r="CUW216" s="102"/>
      <c r="CUX216" s="102"/>
      <c r="CUY216" s="102"/>
      <c r="CUZ216" s="102"/>
      <c r="CVA216" s="102"/>
      <c r="CVB216" s="102"/>
      <c r="CVC216" s="102"/>
      <c r="CVD216" s="102"/>
      <c r="CVE216" s="102"/>
      <c r="CVF216" s="102"/>
      <c r="CVG216" s="102"/>
      <c r="CVH216" s="102"/>
      <c r="CVI216" s="102"/>
      <c r="CVJ216" s="102"/>
      <c r="CVK216" s="102"/>
      <c r="CVL216" s="102"/>
      <c r="CVM216" s="102"/>
      <c r="CVN216" s="102"/>
      <c r="CVO216" s="102"/>
      <c r="CVP216" s="102"/>
      <c r="CVQ216" s="102"/>
      <c r="CVR216" s="102"/>
      <c r="CVS216" s="102"/>
      <c r="CVT216" s="102"/>
      <c r="CVU216" s="102"/>
      <c r="CVV216" s="102"/>
      <c r="CVW216" s="102"/>
      <c r="CVX216" s="102"/>
      <c r="CVY216" s="102"/>
      <c r="CVZ216" s="102"/>
      <c r="CWA216" s="102"/>
      <c r="CWB216" s="102"/>
      <c r="CWC216" s="102"/>
      <c r="CWD216" s="102"/>
      <c r="CWE216" s="102"/>
      <c r="CWF216" s="102"/>
      <c r="CWG216" s="102"/>
      <c r="CWH216" s="102"/>
      <c r="CWI216" s="102"/>
      <c r="CWJ216" s="102"/>
      <c r="CWK216" s="102"/>
      <c r="CWL216" s="102"/>
      <c r="CWM216" s="102"/>
      <c r="CWN216" s="102"/>
      <c r="CWO216" s="102"/>
      <c r="CWP216" s="102"/>
      <c r="CWQ216" s="102"/>
      <c r="CWR216" s="102"/>
      <c r="CWS216" s="102"/>
      <c r="CWT216" s="102"/>
      <c r="CWU216" s="102"/>
      <c r="CWV216" s="102"/>
      <c r="CWW216" s="102"/>
      <c r="CWX216" s="102"/>
      <c r="CWY216" s="102"/>
      <c r="CWZ216" s="102"/>
      <c r="CXA216" s="102"/>
      <c r="CXB216" s="102"/>
      <c r="CXC216" s="102"/>
      <c r="CXD216" s="102"/>
      <c r="CXE216" s="102"/>
      <c r="CXF216" s="102"/>
      <c r="CXG216" s="102"/>
      <c r="CXH216" s="102"/>
      <c r="CXI216" s="102"/>
      <c r="CXJ216" s="102"/>
      <c r="CXK216" s="102"/>
      <c r="CXL216" s="102"/>
      <c r="CXM216" s="102"/>
      <c r="CXN216" s="102"/>
      <c r="CXO216" s="102"/>
      <c r="CXP216" s="102"/>
      <c r="CXQ216" s="102"/>
      <c r="CXR216" s="102"/>
      <c r="CXS216" s="102"/>
      <c r="CXT216" s="102"/>
      <c r="CXU216" s="102"/>
      <c r="CXV216" s="102"/>
      <c r="CXW216" s="102"/>
      <c r="CXX216" s="102"/>
      <c r="CXY216" s="102"/>
      <c r="CXZ216" s="102"/>
      <c r="CYA216" s="102"/>
      <c r="CYB216" s="102"/>
      <c r="CYC216" s="102"/>
      <c r="CYD216" s="102"/>
      <c r="CYE216" s="102"/>
      <c r="CYF216" s="102"/>
      <c r="CYG216" s="102"/>
      <c r="CYH216" s="102"/>
      <c r="CYI216" s="102"/>
      <c r="CYJ216" s="102"/>
      <c r="CYK216" s="102"/>
      <c r="CYL216" s="102"/>
      <c r="CYM216" s="102"/>
      <c r="CYN216" s="102"/>
      <c r="CYO216" s="102"/>
      <c r="CYP216" s="102"/>
      <c r="CYQ216" s="102"/>
      <c r="CYR216" s="102"/>
      <c r="CYS216" s="102"/>
      <c r="CYT216" s="102"/>
      <c r="CYU216" s="102"/>
      <c r="CYV216" s="102"/>
      <c r="CYW216" s="102"/>
      <c r="CYX216" s="102"/>
      <c r="CYY216" s="102"/>
      <c r="CYZ216" s="102"/>
      <c r="CZA216" s="102"/>
      <c r="CZB216" s="102"/>
      <c r="CZC216" s="102"/>
      <c r="CZD216" s="102"/>
      <c r="CZE216" s="102"/>
      <c r="CZF216" s="102"/>
      <c r="CZG216" s="102"/>
      <c r="CZH216" s="102"/>
      <c r="CZI216" s="102"/>
      <c r="CZJ216" s="102"/>
      <c r="CZK216" s="102"/>
      <c r="CZL216" s="102"/>
      <c r="CZM216" s="102"/>
      <c r="CZN216" s="102"/>
      <c r="CZO216" s="102"/>
      <c r="CZP216" s="102"/>
      <c r="CZQ216" s="102"/>
      <c r="CZR216" s="102"/>
      <c r="CZS216" s="102"/>
      <c r="CZT216" s="102"/>
      <c r="CZU216" s="102"/>
      <c r="CZV216" s="102"/>
      <c r="CZW216" s="102"/>
      <c r="CZX216" s="102"/>
      <c r="CZY216" s="102"/>
      <c r="CZZ216" s="102"/>
      <c r="DAA216" s="102"/>
      <c r="DAB216" s="102"/>
      <c r="DAC216" s="102"/>
      <c r="DAD216" s="102"/>
      <c r="DAE216" s="102"/>
      <c r="DAF216" s="102"/>
      <c r="DAG216" s="102"/>
      <c r="DAH216" s="102"/>
      <c r="DAI216" s="102"/>
      <c r="DAJ216" s="102"/>
      <c r="DAK216" s="102"/>
      <c r="DAL216" s="102"/>
      <c r="DAM216" s="102"/>
      <c r="DAN216" s="102"/>
      <c r="DAO216" s="102"/>
      <c r="DAP216" s="102"/>
      <c r="DAQ216" s="102"/>
      <c r="DAR216" s="102"/>
      <c r="DAS216" s="102"/>
      <c r="DAT216" s="102"/>
      <c r="DAU216" s="102"/>
      <c r="DAV216" s="102"/>
      <c r="DAW216" s="102"/>
      <c r="DAX216" s="102"/>
      <c r="DAY216" s="102"/>
      <c r="DAZ216" s="102"/>
      <c r="DBA216" s="102"/>
      <c r="DBB216" s="102"/>
      <c r="DBC216" s="102"/>
      <c r="DBD216" s="102"/>
      <c r="DBE216" s="102"/>
      <c r="DBF216" s="102"/>
      <c r="DBG216" s="102"/>
      <c r="DBH216" s="102"/>
      <c r="DBI216" s="102"/>
      <c r="DBJ216" s="102"/>
      <c r="DBK216" s="102"/>
      <c r="DBL216" s="102"/>
      <c r="DBM216" s="102"/>
      <c r="DBN216" s="102"/>
      <c r="DBO216" s="102"/>
      <c r="DBP216" s="102"/>
      <c r="DBQ216" s="102"/>
      <c r="DBR216" s="102"/>
      <c r="DBS216" s="102"/>
      <c r="DBT216" s="102"/>
      <c r="DBU216" s="102"/>
      <c r="DBV216" s="102"/>
      <c r="DBW216" s="102"/>
      <c r="DBX216" s="102"/>
      <c r="DBY216" s="102"/>
      <c r="DBZ216" s="102"/>
      <c r="DCA216" s="102"/>
      <c r="DCB216" s="102"/>
      <c r="DCC216" s="102"/>
      <c r="DCD216" s="102"/>
      <c r="DCE216" s="102"/>
      <c r="DCF216" s="102"/>
      <c r="DCG216" s="102"/>
      <c r="DCH216" s="102"/>
      <c r="DCI216" s="102"/>
      <c r="DCJ216" s="102"/>
      <c r="DCK216" s="102"/>
      <c r="DCL216" s="102"/>
      <c r="DCM216" s="102"/>
      <c r="DCN216" s="102"/>
      <c r="DCO216" s="102"/>
      <c r="DCP216" s="102"/>
      <c r="DCQ216" s="102"/>
      <c r="DCR216" s="102"/>
      <c r="DCS216" s="102"/>
      <c r="DCT216" s="102"/>
      <c r="DCU216" s="102"/>
      <c r="DCV216" s="102"/>
      <c r="DCW216" s="102"/>
      <c r="DCX216" s="102"/>
      <c r="DCY216" s="102"/>
      <c r="DCZ216" s="102"/>
      <c r="DDA216" s="102"/>
      <c r="DDB216" s="102"/>
      <c r="DDC216" s="102"/>
      <c r="DDD216" s="102"/>
      <c r="DDE216" s="102"/>
      <c r="DDF216" s="102"/>
      <c r="DDG216" s="102"/>
      <c r="DDH216" s="102"/>
      <c r="DDI216" s="102"/>
      <c r="DDJ216" s="102"/>
      <c r="DDK216" s="102"/>
      <c r="DDL216" s="102"/>
      <c r="DDM216" s="102"/>
      <c r="DDN216" s="102"/>
      <c r="DDO216" s="102"/>
      <c r="DDP216" s="102"/>
      <c r="DDQ216" s="102"/>
      <c r="DDR216" s="102"/>
      <c r="DDS216" s="102"/>
      <c r="DDT216" s="102"/>
      <c r="DDU216" s="102"/>
      <c r="DDV216" s="102"/>
      <c r="DDW216" s="102"/>
      <c r="DDX216" s="102"/>
      <c r="DDY216" s="102"/>
      <c r="DDZ216" s="102"/>
      <c r="DEA216" s="102"/>
      <c r="DEB216" s="102"/>
      <c r="DEC216" s="102"/>
      <c r="DED216" s="102"/>
      <c r="DEE216" s="102"/>
      <c r="DEF216" s="102"/>
      <c r="DEG216" s="102"/>
      <c r="DEH216" s="102"/>
      <c r="DEI216" s="102"/>
      <c r="DEJ216" s="102"/>
      <c r="DEK216" s="102"/>
      <c r="DEL216" s="102"/>
      <c r="DEM216" s="102"/>
      <c r="DEN216" s="102"/>
      <c r="DEO216" s="102"/>
      <c r="DEP216" s="102"/>
      <c r="DEQ216" s="102"/>
      <c r="DER216" s="102"/>
      <c r="DES216" s="102"/>
      <c r="DET216" s="102"/>
      <c r="DEU216" s="102"/>
      <c r="DEV216" s="102"/>
      <c r="DEW216" s="102"/>
      <c r="DEX216" s="102"/>
      <c r="DEY216" s="102"/>
      <c r="DEZ216" s="102"/>
      <c r="DFA216" s="102"/>
      <c r="DFB216" s="102"/>
      <c r="DFC216" s="102"/>
      <c r="DFD216" s="102"/>
      <c r="DFE216" s="102"/>
      <c r="DFF216" s="102"/>
      <c r="DFG216" s="102"/>
      <c r="DFH216" s="102"/>
      <c r="DFI216" s="102"/>
      <c r="DFJ216" s="102"/>
      <c r="DFK216" s="102"/>
      <c r="DFL216" s="102"/>
      <c r="DFM216" s="102"/>
      <c r="DFN216" s="102"/>
      <c r="DFO216" s="102"/>
      <c r="DFP216" s="102"/>
      <c r="DFQ216" s="102"/>
      <c r="DFR216" s="102"/>
      <c r="DFS216" s="102"/>
      <c r="DFT216" s="102"/>
      <c r="DFU216" s="102"/>
      <c r="DFV216" s="102"/>
      <c r="DFW216" s="102"/>
      <c r="DFX216" s="102"/>
      <c r="DFY216" s="102"/>
      <c r="DFZ216" s="102"/>
      <c r="DGA216" s="102"/>
      <c r="DGB216" s="102"/>
      <c r="DGC216" s="102"/>
      <c r="DGD216" s="102"/>
      <c r="DGE216" s="102"/>
      <c r="DGF216" s="102"/>
      <c r="DGG216" s="102"/>
      <c r="DGH216" s="102"/>
      <c r="DGI216" s="102"/>
      <c r="DGJ216" s="102"/>
      <c r="DGK216" s="102"/>
      <c r="DGL216" s="102"/>
      <c r="DGM216" s="102"/>
      <c r="DGN216" s="102"/>
      <c r="DGO216" s="102"/>
      <c r="DGP216" s="102"/>
      <c r="DGQ216" s="102"/>
      <c r="DGR216" s="102"/>
      <c r="DGS216" s="102"/>
      <c r="DGT216" s="102"/>
      <c r="DGU216" s="102"/>
      <c r="DGV216" s="102"/>
      <c r="DGW216" s="102"/>
      <c r="DGX216" s="102"/>
      <c r="DGY216" s="102"/>
      <c r="DGZ216" s="102"/>
      <c r="DHA216" s="102"/>
      <c r="DHB216" s="102"/>
      <c r="DHC216" s="102"/>
      <c r="DHD216" s="102"/>
      <c r="DHE216" s="102"/>
      <c r="DHF216" s="102"/>
      <c r="DHG216" s="102"/>
      <c r="DHH216" s="102"/>
      <c r="DHI216" s="102"/>
      <c r="DHJ216" s="102"/>
      <c r="DHK216" s="102"/>
      <c r="DHL216" s="102"/>
      <c r="DHM216" s="102"/>
      <c r="DHN216" s="102"/>
      <c r="DHO216" s="102"/>
      <c r="DHP216" s="102"/>
      <c r="DHQ216" s="102"/>
      <c r="DHR216" s="102"/>
      <c r="DHS216" s="102"/>
      <c r="DHT216" s="102"/>
      <c r="DHU216" s="102"/>
      <c r="DHV216" s="102"/>
      <c r="DHW216" s="102"/>
      <c r="DHX216" s="102"/>
      <c r="DHY216" s="102"/>
      <c r="DHZ216" s="102"/>
      <c r="DIA216" s="102"/>
      <c r="DIB216" s="102"/>
      <c r="DIC216" s="102"/>
      <c r="DID216" s="102"/>
      <c r="DIE216" s="102"/>
      <c r="DIF216" s="102"/>
      <c r="DIG216" s="102"/>
      <c r="DIH216" s="102"/>
      <c r="DII216" s="102"/>
      <c r="DIJ216" s="102"/>
      <c r="DIK216" s="102"/>
      <c r="DIL216" s="102"/>
      <c r="DIM216" s="102"/>
      <c r="DIN216" s="102"/>
      <c r="DIO216" s="102"/>
      <c r="DIP216" s="102"/>
      <c r="DIQ216" s="102"/>
      <c r="DIR216" s="102"/>
      <c r="DIS216" s="102"/>
      <c r="DIT216" s="102"/>
      <c r="DIU216" s="102"/>
      <c r="DIV216" s="102"/>
      <c r="DIW216" s="102"/>
      <c r="DIX216" s="102"/>
      <c r="DIY216" s="102"/>
      <c r="DIZ216" s="102"/>
      <c r="DJA216" s="102"/>
      <c r="DJB216" s="102"/>
      <c r="DJC216" s="102"/>
      <c r="DJD216" s="102"/>
      <c r="DJE216" s="102"/>
      <c r="DJF216" s="102"/>
      <c r="DJG216" s="102"/>
      <c r="DJH216" s="102"/>
      <c r="DJI216" s="102"/>
      <c r="DJJ216" s="102"/>
      <c r="DJK216" s="102"/>
      <c r="DJL216" s="102"/>
      <c r="DJM216" s="102"/>
      <c r="DJN216" s="102"/>
      <c r="DJO216" s="102"/>
      <c r="DJP216" s="102"/>
      <c r="DJQ216" s="102"/>
      <c r="DJR216" s="102"/>
      <c r="DJS216" s="102"/>
      <c r="DJT216" s="102"/>
      <c r="DJU216" s="102"/>
      <c r="DJV216" s="102"/>
      <c r="DJW216" s="102"/>
      <c r="DJX216" s="102"/>
      <c r="DJY216" s="102"/>
      <c r="DJZ216" s="102"/>
      <c r="DKA216" s="102"/>
      <c r="DKB216" s="102"/>
      <c r="DKC216" s="102"/>
      <c r="DKD216" s="102"/>
      <c r="DKE216" s="102"/>
      <c r="DKF216" s="102"/>
      <c r="DKG216" s="102"/>
      <c r="DKH216" s="102"/>
      <c r="DKI216" s="102"/>
      <c r="DKJ216" s="102"/>
      <c r="DKK216" s="102"/>
      <c r="DKL216" s="102"/>
      <c r="DKM216" s="102"/>
      <c r="DKN216" s="102"/>
      <c r="DKO216" s="102"/>
      <c r="DKP216" s="102"/>
      <c r="DKQ216" s="102"/>
      <c r="DKR216" s="102"/>
      <c r="DKS216" s="102"/>
      <c r="DKT216" s="102"/>
      <c r="DKU216" s="102"/>
      <c r="DKV216" s="102"/>
      <c r="DKW216" s="102"/>
      <c r="DKX216" s="102"/>
      <c r="DKY216" s="102"/>
      <c r="DKZ216" s="102"/>
      <c r="DLA216" s="102"/>
      <c r="DLB216" s="102"/>
      <c r="DLC216" s="102"/>
      <c r="DLD216" s="102"/>
      <c r="DLE216" s="102"/>
      <c r="DLF216" s="102"/>
      <c r="DLG216" s="102"/>
      <c r="DLH216" s="102"/>
      <c r="DLI216" s="102"/>
      <c r="DLJ216" s="102"/>
      <c r="DLK216" s="102"/>
      <c r="DLL216" s="102"/>
      <c r="DLM216" s="102"/>
      <c r="DLN216" s="102"/>
      <c r="DLO216" s="102"/>
      <c r="DLP216" s="102"/>
      <c r="DLQ216" s="102"/>
      <c r="DLR216" s="102"/>
      <c r="DLS216" s="102"/>
      <c r="DLT216" s="102"/>
      <c r="DLU216" s="102"/>
      <c r="DLV216" s="102"/>
      <c r="DLW216" s="102"/>
      <c r="DLX216" s="102"/>
      <c r="DLY216" s="102"/>
      <c r="DLZ216" s="102"/>
      <c r="DMA216" s="102"/>
      <c r="DMB216" s="102"/>
      <c r="DMC216" s="102"/>
      <c r="DMD216" s="102"/>
      <c r="DME216" s="102"/>
      <c r="DMF216" s="102"/>
      <c r="DMG216" s="102"/>
      <c r="DMH216" s="102"/>
      <c r="DMI216" s="102"/>
      <c r="DMJ216" s="102"/>
      <c r="DMK216" s="102"/>
      <c r="DML216" s="102"/>
      <c r="DMM216" s="102"/>
      <c r="DMN216" s="102"/>
      <c r="DMO216" s="102"/>
      <c r="DMP216" s="102"/>
      <c r="DMQ216" s="102"/>
      <c r="DMR216" s="102"/>
      <c r="DMS216" s="102"/>
      <c r="DMT216" s="102"/>
      <c r="DMU216" s="102"/>
      <c r="DMV216" s="102"/>
      <c r="DMW216" s="102"/>
      <c r="DMX216" s="102"/>
      <c r="DMY216" s="102"/>
      <c r="DMZ216" s="102"/>
      <c r="DNA216" s="102"/>
      <c r="DNB216" s="102"/>
      <c r="DNC216" s="102"/>
      <c r="DND216" s="102"/>
      <c r="DNE216" s="102"/>
      <c r="DNF216" s="102"/>
      <c r="DNG216" s="102"/>
      <c r="DNH216" s="102"/>
      <c r="DNI216" s="102"/>
      <c r="DNJ216" s="102"/>
      <c r="DNK216" s="102"/>
      <c r="DNL216" s="102"/>
      <c r="DNM216" s="102"/>
      <c r="DNN216" s="102"/>
      <c r="DNO216" s="102"/>
      <c r="DNP216" s="102"/>
      <c r="DNQ216" s="102"/>
      <c r="DNR216" s="102"/>
      <c r="DNS216" s="102"/>
      <c r="DNT216" s="102"/>
      <c r="DNU216" s="102"/>
      <c r="DNV216" s="102"/>
      <c r="DNW216" s="102"/>
      <c r="DNX216" s="102"/>
      <c r="DNY216" s="102"/>
      <c r="DNZ216" s="102"/>
      <c r="DOA216" s="102"/>
      <c r="DOB216" s="102"/>
      <c r="DOC216" s="102"/>
      <c r="DOD216" s="102"/>
      <c r="DOE216" s="102"/>
      <c r="DOF216" s="102"/>
      <c r="DOG216" s="102"/>
      <c r="DOH216" s="102"/>
      <c r="DOI216" s="102"/>
      <c r="DOJ216" s="102"/>
      <c r="DOK216" s="102"/>
      <c r="DOL216" s="102"/>
      <c r="DOM216" s="102"/>
      <c r="DON216" s="102"/>
      <c r="DOO216" s="102"/>
      <c r="DOP216" s="102"/>
      <c r="DOQ216" s="102"/>
      <c r="DOR216" s="102"/>
      <c r="DOS216" s="102"/>
      <c r="DOT216" s="102"/>
      <c r="DOU216" s="102"/>
      <c r="DOV216" s="102"/>
      <c r="DOW216" s="102"/>
      <c r="DOX216" s="102"/>
      <c r="DOY216" s="102"/>
      <c r="DOZ216" s="102"/>
      <c r="DPA216" s="102"/>
      <c r="DPB216" s="102"/>
      <c r="DPC216" s="102"/>
      <c r="DPD216" s="102"/>
      <c r="DPE216" s="102"/>
      <c r="DPF216" s="102"/>
      <c r="DPG216" s="102"/>
      <c r="DPH216" s="102"/>
      <c r="DPI216" s="102"/>
      <c r="DPJ216" s="102"/>
      <c r="DPK216" s="102"/>
      <c r="DPL216" s="102"/>
      <c r="DPM216" s="102"/>
      <c r="DPN216" s="102"/>
      <c r="DPO216" s="102"/>
      <c r="DPP216" s="102"/>
      <c r="DPQ216" s="102"/>
      <c r="DPR216" s="102"/>
      <c r="DPS216" s="102"/>
      <c r="DPT216" s="102"/>
      <c r="DPU216" s="102"/>
      <c r="DPV216" s="102"/>
      <c r="DPW216" s="102"/>
      <c r="DPX216" s="102"/>
      <c r="DPY216" s="102"/>
      <c r="DPZ216" s="102"/>
      <c r="DQA216" s="102"/>
      <c r="DQB216" s="102"/>
      <c r="DQC216" s="102"/>
      <c r="DQD216" s="102"/>
      <c r="DQE216" s="102"/>
      <c r="DQF216" s="102"/>
      <c r="DQG216" s="102"/>
      <c r="DQH216" s="102"/>
      <c r="DQI216" s="102"/>
      <c r="DQJ216" s="102"/>
      <c r="DQK216" s="102"/>
      <c r="DQL216" s="102"/>
      <c r="DQM216" s="102"/>
      <c r="DQN216" s="102"/>
      <c r="DQO216" s="102"/>
      <c r="DQP216" s="102"/>
      <c r="DQQ216" s="102"/>
      <c r="DQR216" s="102"/>
      <c r="DQS216" s="102"/>
      <c r="DQT216" s="102"/>
      <c r="DQU216" s="102"/>
      <c r="DQV216" s="102"/>
      <c r="DQW216" s="102"/>
      <c r="DQX216" s="102"/>
      <c r="DQY216" s="102"/>
      <c r="DQZ216" s="102"/>
      <c r="DRA216" s="102"/>
      <c r="DRB216" s="102"/>
      <c r="DRC216" s="102"/>
      <c r="DRD216" s="102"/>
      <c r="DRE216" s="102"/>
      <c r="DRF216" s="102"/>
      <c r="DRG216" s="102"/>
      <c r="DRH216" s="102"/>
      <c r="DRI216" s="102"/>
      <c r="DRJ216" s="102"/>
      <c r="DRK216" s="102"/>
      <c r="DRL216" s="102"/>
      <c r="DRM216" s="102"/>
      <c r="DRN216" s="102"/>
      <c r="DRO216" s="102"/>
      <c r="DRP216" s="102"/>
      <c r="DRQ216" s="102"/>
      <c r="DRR216" s="102"/>
      <c r="DRS216" s="102"/>
      <c r="DRT216" s="102"/>
      <c r="DRU216" s="102"/>
      <c r="DRV216" s="102"/>
      <c r="DRW216" s="102"/>
      <c r="DRX216" s="102"/>
      <c r="DRY216" s="102"/>
      <c r="DRZ216" s="102"/>
      <c r="DSA216" s="102"/>
      <c r="DSB216" s="102"/>
      <c r="DSC216" s="102"/>
      <c r="DSD216" s="102"/>
      <c r="DSE216" s="102"/>
      <c r="DSF216" s="102"/>
      <c r="DSG216" s="102"/>
      <c r="DSH216" s="102"/>
      <c r="DSI216" s="102"/>
      <c r="DSJ216" s="102"/>
      <c r="DSK216" s="102"/>
      <c r="DSL216" s="102"/>
      <c r="DSM216" s="102"/>
      <c r="DSN216" s="102"/>
      <c r="DSO216" s="102"/>
      <c r="DSP216" s="102"/>
      <c r="DSQ216" s="102"/>
      <c r="DSR216" s="102"/>
      <c r="DSS216" s="102"/>
      <c r="DST216" s="102"/>
      <c r="DSU216" s="102"/>
      <c r="DSV216" s="102"/>
      <c r="DSW216" s="102"/>
      <c r="DSX216" s="102"/>
      <c r="DSY216" s="102"/>
      <c r="DSZ216" s="102"/>
      <c r="DTA216" s="102"/>
      <c r="DTB216" s="102"/>
      <c r="DTC216" s="102"/>
      <c r="DTD216" s="102"/>
      <c r="DTE216" s="102"/>
      <c r="DTF216" s="102"/>
      <c r="DTG216" s="102"/>
      <c r="DTH216" s="102"/>
      <c r="DTI216" s="102"/>
      <c r="DTJ216" s="102"/>
      <c r="DTK216" s="102"/>
      <c r="DTL216" s="102"/>
      <c r="DTM216" s="102"/>
      <c r="DTN216" s="102"/>
      <c r="DTO216" s="102"/>
      <c r="DTP216" s="102"/>
      <c r="DTQ216" s="102"/>
      <c r="DTR216" s="102"/>
      <c r="DTS216" s="102"/>
      <c r="DTT216" s="102"/>
      <c r="DTU216" s="102"/>
      <c r="DTV216" s="102"/>
      <c r="DTW216" s="102"/>
      <c r="DTX216" s="102"/>
      <c r="DTY216" s="102"/>
      <c r="DTZ216" s="102"/>
      <c r="DUA216" s="102"/>
      <c r="DUB216" s="102"/>
      <c r="DUC216" s="102"/>
      <c r="DUD216" s="102"/>
      <c r="DUE216" s="102"/>
      <c r="DUF216" s="102"/>
      <c r="DUG216" s="102"/>
      <c r="DUH216" s="102"/>
      <c r="DUI216" s="102"/>
      <c r="DUJ216" s="102"/>
      <c r="DUK216" s="102"/>
      <c r="DUL216" s="102"/>
      <c r="DUM216" s="102"/>
      <c r="DUN216" s="102"/>
      <c r="DUO216" s="102"/>
      <c r="DUP216" s="102"/>
      <c r="DUQ216" s="102"/>
      <c r="DUR216" s="102"/>
      <c r="DUS216" s="102"/>
      <c r="DUT216" s="102"/>
      <c r="DUU216" s="102"/>
      <c r="DUV216" s="102"/>
      <c r="DUW216" s="102"/>
      <c r="DUX216" s="102"/>
      <c r="DUY216" s="102"/>
      <c r="DUZ216" s="102"/>
      <c r="DVA216" s="102"/>
      <c r="DVB216" s="102"/>
      <c r="DVC216" s="102"/>
      <c r="DVD216" s="102"/>
      <c r="DVE216" s="102"/>
      <c r="DVF216" s="102"/>
      <c r="DVG216" s="102"/>
      <c r="DVH216" s="102"/>
      <c r="DVI216" s="102"/>
      <c r="DVJ216" s="102"/>
      <c r="DVK216" s="102"/>
      <c r="DVL216" s="102"/>
      <c r="DVM216" s="102"/>
      <c r="DVN216" s="102"/>
      <c r="DVO216" s="102"/>
      <c r="DVP216" s="102"/>
      <c r="DVQ216" s="102"/>
      <c r="DVR216" s="102"/>
      <c r="DVS216" s="102"/>
      <c r="DVT216" s="102"/>
      <c r="DVU216" s="102"/>
      <c r="DVV216" s="102"/>
      <c r="DVW216" s="102"/>
      <c r="DVX216" s="102"/>
      <c r="DVY216" s="102"/>
      <c r="DVZ216" s="102"/>
      <c r="DWA216" s="102"/>
      <c r="DWB216" s="102"/>
      <c r="DWC216" s="102"/>
      <c r="DWD216" s="102"/>
      <c r="DWE216" s="102"/>
      <c r="DWF216" s="102"/>
      <c r="DWG216" s="102"/>
      <c r="DWH216" s="102"/>
      <c r="DWI216" s="102"/>
      <c r="DWJ216" s="102"/>
      <c r="DWK216" s="102"/>
      <c r="DWL216" s="102"/>
      <c r="DWM216" s="102"/>
      <c r="DWN216" s="102"/>
      <c r="DWO216" s="102"/>
      <c r="DWP216" s="102"/>
      <c r="DWQ216" s="102"/>
      <c r="DWR216" s="102"/>
      <c r="DWS216" s="102"/>
      <c r="DWT216" s="102"/>
      <c r="DWU216" s="102"/>
      <c r="DWV216" s="102"/>
      <c r="DWW216" s="102"/>
      <c r="DWX216" s="102"/>
      <c r="DWY216" s="102"/>
      <c r="DWZ216" s="102"/>
      <c r="DXA216" s="102"/>
      <c r="DXB216" s="102"/>
      <c r="DXC216" s="102"/>
      <c r="DXD216" s="102"/>
      <c r="DXE216" s="102"/>
      <c r="DXF216" s="102"/>
      <c r="DXG216" s="102"/>
      <c r="DXH216" s="102"/>
      <c r="DXI216" s="102"/>
      <c r="DXJ216" s="102"/>
      <c r="DXK216" s="102"/>
      <c r="DXL216" s="102"/>
      <c r="DXM216" s="102"/>
      <c r="DXN216" s="102"/>
      <c r="DXO216" s="102"/>
      <c r="DXP216" s="102"/>
      <c r="DXQ216" s="102"/>
      <c r="DXR216" s="102"/>
      <c r="DXS216" s="102"/>
      <c r="DXT216" s="102"/>
      <c r="DXU216" s="102"/>
      <c r="DXV216" s="102"/>
      <c r="DXW216" s="102"/>
      <c r="DXX216" s="102"/>
      <c r="DXY216" s="102"/>
      <c r="DXZ216" s="102"/>
      <c r="DYA216" s="102"/>
      <c r="DYB216" s="102"/>
      <c r="DYC216" s="102"/>
      <c r="DYD216" s="102"/>
      <c r="DYE216" s="102"/>
      <c r="DYF216" s="102"/>
      <c r="DYG216" s="102"/>
      <c r="DYH216" s="102"/>
      <c r="DYI216" s="102"/>
      <c r="DYJ216" s="102"/>
      <c r="DYK216" s="102"/>
      <c r="DYL216" s="102"/>
      <c r="DYM216" s="102"/>
      <c r="DYN216" s="102"/>
      <c r="DYO216" s="102"/>
      <c r="DYP216" s="102"/>
      <c r="DYQ216" s="102"/>
      <c r="DYR216" s="102"/>
      <c r="DYS216" s="102"/>
      <c r="DYT216" s="102"/>
      <c r="DYU216" s="102"/>
      <c r="DYV216" s="102"/>
      <c r="DYW216" s="102"/>
      <c r="DYX216" s="102"/>
      <c r="DYY216" s="102"/>
      <c r="DYZ216" s="102"/>
      <c r="DZA216" s="102"/>
      <c r="DZB216" s="102"/>
      <c r="DZC216" s="102"/>
      <c r="DZD216" s="102"/>
      <c r="DZE216" s="102"/>
      <c r="DZF216" s="102"/>
      <c r="DZG216" s="102"/>
      <c r="DZH216" s="102"/>
      <c r="DZI216" s="102"/>
      <c r="DZJ216" s="102"/>
      <c r="DZK216" s="102"/>
      <c r="DZL216" s="102"/>
      <c r="DZM216" s="102"/>
      <c r="DZN216" s="102"/>
      <c r="DZO216" s="102"/>
      <c r="DZP216" s="102"/>
      <c r="DZQ216" s="102"/>
      <c r="DZR216" s="102"/>
      <c r="DZS216" s="102"/>
      <c r="DZT216" s="102"/>
      <c r="DZU216" s="102"/>
      <c r="DZV216" s="102"/>
      <c r="DZW216" s="102"/>
      <c r="DZX216" s="102"/>
      <c r="DZY216" s="102"/>
      <c r="DZZ216" s="102"/>
      <c r="EAA216" s="102"/>
      <c r="EAB216" s="102"/>
      <c r="EAC216" s="102"/>
      <c r="EAD216" s="102"/>
      <c r="EAE216" s="102"/>
      <c r="EAF216" s="102"/>
      <c r="EAG216" s="102"/>
      <c r="EAH216" s="102"/>
      <c r="EAI216" s="102"/>
      <c r="EAJ216" s="102"/>
      <c r="EAK216" s="102"/>
      <c r="EAL216" s="102"/>
      <c r="EAM216" s="102"/>
      <c r="EAN216" s="102"/>
      <c r="EAO216" s="102"/>
      <c r="EAP216" s="102"/>
      <c r="EAQ216" s="102"/>
      <c r="EAR216" s="102"/>
      <c r="EAS216" s="102"/>
      <c r="EAT216" s="102"/>
      <c r="EAU216" s="102"/>
      <c r="EAV216" s="102"/>
      <c r="EAW216" s="102"/>
      <c r="EAX216" s="102"/>
      <c r="EAY216" s="102"/>
      <c r="EAZ216" s="102"/>
      <c r="EBA216" s="102"/>
      <c r="EBB216" s="102"/>
      <c r="EBC216" s="102"/>
      <c r="EBD216" s="102"/>
      <c r="EBE216" s="102"/>
      <c r="EBF216" s="102"/>
      <c r="EBG216" s="102"/>
      <c r="EBH216" s="102"/>
      <c r="EBI216" s="102"/>
      <c r="EBJ216" s="102"/>
      <c r="EBK216" s="102"/>
      <c r="EBL216" s="102"/>
      <c r="EBM216" s="102"/>
      <c r="EBN216" s="102"/>
      <c r="EBO216" s="102"/>
      <c r="EBP216" s="102"/>
      <c r="EBQ216" s="102"/>
      <c r="EBR216" s="102"/>
      <c r="EBS216" s="102"/>
      <c r="EBT216" s="102"/>
      <c r="EBU216" s="102"/>
      <c r="EBV216" s="102"/>
      <c r="EBW216" s="102"/>
      <c r="EBX216" s="102"/>
      <c r="EBY216" s="102"/>
      <c r="EBZ216" s="102"/>
      <c r="ECA216" s="102"/>
      <c r="ECB216" s="102"/>
      <c r="ECC216" s="102"/>
      <c r="ECD216" s="102"/>
      <c r="ECE216" s="102"/>
      <c r="ECF216" s="102"/>
      <c r="ECG216" s="102"/>
      <c r="ECH216" s="102"/>
      <c r="ECI216" s="102"/>
      <c r="ECJ216" s="102"/>
      <c r="ECK216" s="102"/>
      <c r="ECL216" s="102"/>
      <c r="ECM216" s="102"/>
      <c r="ECN216" s="102"/>
      <c r="ECO216" s="102"/>
      <c r="ECP216" s="102"/>
      <c r="ECQ216" s="102"/>
      <c r="ECR216" s="102"/>
      <c r="ECS216" s="102"/>
      <c r="ECT216" s="102"/>
      <c r="ECU216" s="102"/>
      <c r="ECV216" s="102"/>
      <c r="ECW216" s="102"/>
      <c r="ECX216" s="102"/>
      <c r="ECY216" s="102"/>
      <c r="ECZ216" s="102"/>
      <c r="EDA216" s="102"/>
      <c r="EDB216" s="102"/>
      <c r="EDC216" s="102"/>
      <c r="EDD216" s="102"/>
      <c r="EDE216" s="102"/>
      <c r="EDF216" s="102"/>
      <c r="EDG216" s="102"/>
      <c r="EDH216" s="102"/>
      <c r="EDI216" s="102"/>
      <c r="EDJ216" s="102"/>
      <c r="EDK216" s="102"/>
      <c r="EDL216" s="102"/>
      <c r="EDM216" s="102"/>
      <c r="EDN216" s="102"/>
      <c r="EDO216" s="102"/>
      <c r="EDP216" s="102"/>
      <c r="EDQ216" s="102"/>
      <c r="EDR216" s="102"/>
      <c r="EDS216" s="102"/>
      <c r="EDT216" s="102"/>
      <c r="EDU216" s="102"/>
      <c r="EDV216" s="102"/>
      <c r="EDW216" s="102"/>
      <c r="EDX216" s="102"/>
      <c r="EDY216" s="102"/>
      <c r="EDZ216" s="102"/>
      <c r="EEA216" s="102"/>
      <c r="EEB216" s="102"/>
      <c r="EEC216" s="102"/>
      <c r="EED216" s="102"/>
      <c r="EEE216" s="102"/>
      <c r="EEF216" s="102"/>
      <c r="EEG216" s="102"/>
      <c r="EEH216" s="102"/>
      <c r="EEI216" s="102"/>
      <c r="EEJ216" s="102"/>
      <c r="EEK216" s="102"/>
      <c r="EEL216" s="102"/>
      <c r="EEM216" s="102"/>
      <c r="EEN216" s="102"/>
      <c r="EEO216" s="102"/>
      <c r="EEP216" s="102"/>
      <c r="EEQ216" s="102"/>
      <c r="EER216" s="102"/>
      <c r="EES216" s="102"/>
      <c r="EET216" s="102"/>
      <c r="EEU216" s="102"/>
      <c r="EEV216" s="102"/>
      <c r="EEW216" s="102"/>
      <c r="EEX216" s="102"/>
      <c r="EEY216" s="102"/>
      <c r="EEZ216" s="102"/>
      <c r="EFA216" s="102"/>
      <c r="EFB216" s="102"/>
      <c r="EFC216" s="102"/>
      <c r="EFD216" s="102"/>
      <c r="EFE216" s="102"/>
      <c r="EFF216" s="102"/>
      <c r="EFG216" s="102"/>
      <c r="EFH216" s="102"/>
      <c r="EFI216" s="102"/>
      <c r="EFJ216" s="102"/>
      <c r="EFK216" s="102"/>
      <c r="EFL216" s="102"/>
      <c r="EFM216" s="102"/>
      <c r="EFN216" s="102"/>
      <c r="EFO216" s="102"/>
      <c r="EFP216" s="102"/>
      <c r="EFQ216" s="102"/>
      <c r="EFR216" s="102"/>
      <c r="EFS216" s="102"/>
      <c r="EFT216" s="102"/>
      <c r="EFU216" s="102"/>
      <c r="EFV216" s="102"/>
      <c r="EFW216" s="102"/>
      <c r="EFX216" s="102"/>
      <c r="EFY216" s="102"/>
      <c r="EFZ216" s="102"/>
      <c r="EGA216" s="102"/>
      <c r="EGB216" s="102"/>
      <c r="EGC216" s="102"/>
      <c r="EGD216" s="102"/>
      <c r="EGE216" s="102"/>
      <c r="EGF216" s="102"/>
      <c r="EGG216" s="102"/>
      <c r="EGH216" s="102"/>
      <c r="EGI216" s="102"/>
      <c r="EGJ216" s="102"/>
      <c r="EGK216" s="102"/>
      <c r="EGL216" s="102"/>
      <c r="EGM216" s="102"/>
      <c r="EGN216" s="102"/>
      <c r="EGO216" s="102"/>
      <c r="EGP216" s="102"/>
      <c r="EGQ216" s="102"/>
      <c r="EGR216" s="102"/>
      <c r="EGS216" s="102"/>
      <c r="EGT216" s="102"/>
      <c r="EGU216" s="102"/>
      <c r="EGV216" s="102"/>
      <c r="EGW216" s="102"/>
      <c r="EGX216" s="102"/>
      <c r="EGY216" s="102"/>
      <c r="EGZ216" s="102"/>
      <c r="EHA216" s="102"/>
      <c r="EHB216" s="102"/>
      <c r="EHC216" s="102"/>
      <c r="EHD216" s="102"/>
      <c r="EHE216" s="102"/>
      <c r="EHF216" s="102"/>
      <c r="EHG216" s="102"/>
      <c r="EHH216" s="102"/>
      <c r="EHI216" s="102"/>
      <c r="EHJ216" s="102"/>
      <c r="EHK216" s="102"/>
      <c r="EHL216" s="102"/>
      <c r="EHM216" s="102"/>
      <c r="EHN216" s="102"/>
      <c r="EHO216" s="102"/>
      <c r="EHP216" s="102"/>
      <c r="EHQ216" s="102"/>
      <c r="EHR216" s="102"/>
      <c r="EHS216" s="102"/>
      <c r="EHT216" s="102"/>
      <c r="EHU216" s="102"/>
      <c r="EHV216" s="102"/>
      <c r="EHW216" s="102"/>
      <c r="EHX216" s="102"/>
      <c r="EHY216" s="102"/>
      <c r="EHZ216" s="102"/>
      <c r="EIA216" s="102"/>
      <c r="EIB216" s="102"/>
      <c r="EIC216" s="102"/>
      <c r="EID216" s="102"/>
      <c r="EIE216" s="102"/>
      <c r="EIF216" s="102"/>
      <c r="EIG216" s="102"/>
      <c r="EIH216" s="102"/>
      <c r="EII216" s="102"/>
      <c r="EIJ216" s="102"/>
      <c r="EIK216" s="102"/>
      <c r="EIL216" s="102"/>
      <c r="EIM216" s="102"/>
      <c r="EIN216" s="102"/>
      <c r="EIO216" s="102"/>
      <c r="EIP216" s="102"/>
      <c r="EIQ216" s="102"/>
      <c r="EIR216" s="102"/>
      <c r="EIS216" s="102"/>
      <c r="EIT216" s="102"/>
      <c r="EIU216" s="102"/>
      <c r="EIV216" s="102"/>
      <c r="EIW216" s="102"/>
      <c r="EIX216" s="102"/>
      <c r="EIY216" s="102"/>
      <c r="EIZ216" s="102"/>
      <c r="EJA216" s="102"/>
      <c r="EJB216" s="102"/>
      <c r="EJC216" s="102"/>
      <c r="EJD216" s="102"/>
      <c r="EJE216" s="102"/>
      <c r="EJF216" s="102"/>
      <c r="EJG216" s="102"/>
      <c r="EJH216" s="102"/>
      <c r="EJI216" s="102"/>
      <c r="EJJ216" s="102"/>
      <c r="EJK216" s="102"/>
      <c r="EJL216" s="102"/>
      <c r="EJM216" s="102"/>
      <c r="EJN216" s="102"/>
      <c r="EJO216" s="102"/>
      <c r="EJP216" s="102"/>
      <c r="EJQ216" s="102"/>
      <c r="EJR216" s="102"/>
      <c r="EJS216" s="102"/>
      <c r="EJT216" s="102"/>
      <c r="EJU216" s="102"/>
      <c r="EJV216" s="102"/>
      <c r="EJW216" s="102"/>
      <c r="EJX216" s="102"/>
      <c r="EJY216" s="102"/>
      <c r="EJZ216" s="102"/>
      <c r="EKA216" s="102"/>
      <c r="EKB216" s="102"/>
      <c r="EKC216" s="102"/>
      <c r="EKD216" s="102"/>
      <c r="EKE216" s="102"/>
      <c r="EKF216" s="102"/>
      <c r="EKG216" s="102"/>
      <c r="EKH216" s="102"/>
      <c r="EKI216" s="102"/>
      <c r="EKJ216" s="102"/>
      <c r="EKK216" s="102"/>
      <c r="EKL216" s="102"/>
      <c r="EKM216" s="102"/>
      <c r="EKN216" s="102"/>
      <c r="EKO216" s="102"/>
      <c r="EKP216" s="102"/>
      <c r="EKQ216" s="102"/>
      <c r="EKR216" s="102"/>
      <c r="EKS216" s="102"/>
      <c r="EKT216" s="102"/>
      <c r="EKU216" s="102"/>
      <c r="EKV216" s="102"/>
      <c r="EKW216" s="102"/>
      <c r="EKX216" s="102"/>
      <c r="EKY216" s="102"/>
      <c r="EKZ216" s="102"/>
      <c r="ELA216" s="102"/>
      <c r="ELB216" s="102"/>
      <c r="ELC216" s="102"/>
      <c r="ELD216" s="102"/>
      <c r="ELE216" s="102"/>
      <c r="ELF216" s="102"/>
      <c r="ELG216" s="102"/>
      <c r="ELH216" s="102"/>
      <c r="ELI216" s="102"/>
      <c r="ELJ216" s="102"/>
      <c r="ELK216" s="102"/>
      <c r="ELL216" s="102"/>
      <c r="ELM216" s="102"/>
      <c r="ELN216" s="102"/>
      <c r="ELO216" s="102"/>
      <c r="ELP216" s="102"/>
      <c r="ELQ216" s="102"/>
      <c r="ELR216" s="102"/>
      <c r="ELS216" s="102"/>
      <c r="ELT216" s="102"/>
      <c r="ELU216" s="102"/>
      <c r="ELV216" s="102"/>
      <c r="ELW216" s="102"/>
      <c r="ELX216" s="102"/>
      <c r="ELY216" s="102"/>
      <c r="ELZ216" s="102"/>
      <c r="EMA216" s="102"/>
      <c r="EMB216" s="102"/>
      <c r="EMC216" s="102"/>
      <c r="EMD216" s="102"/>
      <c r="EME216" s="102"/>
      <c r="EMF216" s="102"/>
      <c r="EMG216" s="102"/>
      <c r="EMH216" s="102"/>
      <c r="EMI216" s="102"/>
      <c r="EMJ216" s="102"/>
      <c r="EMK216" s="102"/>
      <c r="EML216" s="102"/>
      <c r="EMM216" s="102"/>
      <c r="EMN216" s="102"/>
      <c r="EMO216" s="102"/>
      <c r="EMP216" s="102"/>
      <c r="EMQ216" s="102"/>
      <c r="EMR216" s="102"/>
      <c r="EMS216" s="102"/>
      <c r="EMT216" s="102"/>
      <c r="EMU216" s="102"/>
      <c r="EMV216" s="102"/>
      <c r="EMW216" s="102"/>
      <c r="EMX216" s="102"/>
      <c r="EMY216" s="102"/>
      <c r="EMZ216" s="102"/>
      <c r="ENA216" s="102"/>
      <c r="ENB216" s="102"/>
      <c r="ENC216" s="102"/>
      <c r="END216" s="102"/>
      <c r="ENE216" s="102"/>
      <c r="ENF216" s="102"/>
      <c r="ENG216" s="102"/>
      <c r="ENH216" s="102"/>
      <c r="ENI216" s="102"/>
      <c r="ENJ216" s="102"/>
      <c r="ENK216" s="102"/>
      <c r="ENL216" s="102"/>
      <c r="ENM216" s="102"/>
      <c r="ENN216" s="102"/>
      <c r="ENO216" s="102"/>
      <c r="ENP216" s="102"/>
      <c r="ENQ216" s="102"/>
      <c r="ENR216" s="102"/>
      <c r="ENS216" s="102"/>
      <c r="ENT216" s="102"/>
      <c r="ENU216" s="102"/>
      <c r="ENV216" s="102"/>
      <c r="ENW216" s="102"/>
      <c r="ENX216" s="102"/>
      <c r="ENY216" s="102"/>
      <c r="ENZ216" s="102"/>
      <c r="EOA216" s="102"/>
      <c r="EOB216" s="102"/>
      <c r="EOC216" s="102"/>
      <c r="EOD216" s="102"/>
      <c r="EOE216" s="102"/>
      <c r="EOF216" s="102"/>
      <c r="EOG216" s="102"/>
      <c r="EOH216" s="102"/>
      <c r="EOI216" s="102"/>
      <c r="EOJ216" s="102"/>
      <c r="EOK216" s="102"/>
      <c r="EOL216" s="102"/>
      <c r="EOM216" s="102"/>
      <c r="EON216" s="102"/>
      <c r="EOO216" s="102"/>
      <c r="EOP216" s="102"/>
      <c r="EOQ216" s="102"/>
      <c r="EOR216" s="102"/>
      <c r="EOS216" s="102"/>
      <c r="EOT216" s="102"/>
      <c r="EOU216" s="102"/>
      <c r="EOV216" s="102"/>
      <c r="EOW216" s="102"/>
      <c r="EOX216" s="102"/>
      <c r="EOY216" s="102"/>
      <c r="EOZ216" s="102"/>
      <c r="EPA216" s="102"/>
      <c r="EPB216" s="102"/>
      <c r="EPC216" s="102"/>
      <c r="EPD216" s="102"/>
      <c r="EPE216" s="102"/>
      <c r="EPF216" s="102"/>
      <c r="EPG216" s="102"/>
      <c r="EPH216" s="102"/>
      <c r="EPI216" s="102"/>
      <c r="EPJ216" s="102"/>
      <c r="EPK216" s="102"/>
      <c r="EPL216" s="102"/>
      <c r="EPM216" s="102"/>
      <c r="EPN216" s="102"/>
      <c r="EPO216" s="102"/>
      <c r="EPP216" s="102"/>
      <c r="EPQ216" s="102"/>
      <c r="EPR216" s="102"/>
      <c r="EPS216" s="102"/>
      <c r="EPT216" s="102"/>
      <c r="EPU216" s="102"/>
      <c r="EPV216" s="102"/>
      <c r="EPW216" s="102"/>
      <c r="EPX216" s="102"/>
      <c r="EPY216" s="102"/>
      <c r="EPZ216" s="102"/>
      <c r="EQA216" s="102"/>
      <c r="EQB216" s="102"/>
      <c r="EQC216" s="102"/>
      <c r="EQD216" s="102"/>
      <c r="EQE216" s="102"/>
      <c r="EQF216" s="102"/>
      <c r="EQG216" s="102"/>
      <c r="EQH216" s="102"/>
      <c r="EQI216" s="102"/>
      <c r="EQJ216" s="102"/>
      <c r="EQK216" s="102"/>
      <c r="EQL216" s="102"/>
      <c r="EQM216" s="102"/>
      <c r="EQN216" s="102"/>
      <c r="EQO216" s="102"/>
      <c r="EQP216" s="102"/>
      <c r="EQQ216" s="102"/>
      <c r="EQR216" s="102"/>
      <c r="EQS216" s="102"/>
      <c r="EQT216" s="102"/>
      <c r="EQU216" s="102"/>
      <c r="EQV216" s="102"/>
      <c r="EQW216" s="102"/>
      <c r="EQX216" s="102"/>
      <c r="EQY216" s="102"/>
      <c r="EQZ216" s="102"/>
      <c r="ERA216" s="102"/>
      <c r="ERB216" s="102"/>
      <c r="ERC216" s="102"/>
      <c r="ERD216" s="102"/>
      <c r="ERE216" s="102"/>
      <c r="ERF216" s="102"/>
      <c r="ERG216" s="102"/>
      <c r="ERH216" s="102"/>
      <c r="ERI216" s="102"/>
      <c r="ERJ216" s="102"/>
      <c r="ERK216" s="102"/>
      <c r="ERL216" s="102"/>
      <c r="ERM216" s="102"/>
      <c r="ERN216" s="102"/>
      <c r="ERO216" s="102"/>
      <c r="ERP216" s="102"/>
      <c r="ERQ216" s="102"/>
      <c r="ERR216" s="102"/>
      <c r="ERS216" s="102"/>
      <c r="ERT216" s="102"/>
      <c r="ERU216" s="102"/>
      <c r="ERV216" s="102"/>
      <c r="ERW216" s="102"/>
      <c r="ERX216" s="102"/>
      <c r="ERY216" s="102"/>
      <c r="ERZ216" s="102"/>
      <c r="ESA216" s="102"/>
      <c r="ESB216" s="102"/>
      <c r="ESC216" s="102"/>
      <c r="ESD216" s="102"/>
      <c r="ESE216" s="102"/>
      <c r="ESF216" s="102"/>
      <c r="ESG216" s="102"/>
      <c r="ESH216" s="102"/>
      <c r="ESI216" s="102"/>
      <c r="ESJ216" s="102"/>
      <c r="ESK216" s="102"/>
      <c r="ESL216" s="102"/>
      <c r="ESM216" s="102"/>
      <c r="ESN216" s="102"/>
      <c r="ESO216" s="102"/>
      <c r="ESP216" s="102"/>
      <c r="ESQ216" s="102"/>
      <c r="ESR216" s="102"/>
      <c r="ESS216" s="102"/>
      <c r="EST216" s="102"/>
      <c r="ESU216" s="102"/>
      <c r="ESV216" s="102"/>
      <c r="ESW216" s="102"/>
      <c r="ESX216" s="102"/>
      <c r="ESY216" s="102"/>
      <c r="ESZ216" s="102"/>
      <c r="ETA216" s="102"/>
      <c r="ETB216" s="102"/>
      <c r="ETC216" s="102"/>
      <c r="ETD216" s="102"/>
      <c r="ETE216" s="102"/>
      <c r="ETF216" s="102"/>
      <c r="ETG216" s="102"/>
      <c r="ETH216" s="102"/>
      <c r="ETI216" s="102"/>
      <c r="ETJ216" s="102"/>
      <c r="ETK216" s="102"/>
      <c r="ETL216" s="102"/>
      <c r="ETM216" s="102"/>
      <c r="ETN216" s="102"/>
      <c r="ETO216" s="102"/>
      <c r="ETP216" s="102"/>
      <c r="ETQ216" s="102"/>
      <c r="ETR216" s="102"/>
      <c r="ETS216" s="102"/>
      <c r="ETT216" s="102"/>
      <c r="ETU216" s="102"/>
      <c r="ETV216" s="102"/>
      <c r="ETW216" s="102"/>
      <c r="ETX216" s="102"/>
      <c r="ETY216" s="102"/>
      <c r="ETZ216" s="102"/>
      <c r="EUA216" s="102"/>
      <c r="EUB216" s="102"/>
      <c r="EUC216" s="102"/>
      <c r="EUD216" s="102"/>
      <c r="EUE216" s="102"/>
      <c r="EUF216" s="102"/>
      <c r="EUG216" s="102"/>
      <c r="EUH216" s="102"/>
      <c r="EUI216" s="102"/>
      <c r="EUJ216" s="102"/>
      <c r="EUK216" s="102"/>
      <c r="EUL216" s="102"/>
      <c r="EUM216" s="102"/>
      <c r="EUN216" s="102"/>
      <c r="EUO216" s="102"/>
      <c r="EUP216" s="102"/>
      <c r="EUQ216" s="102"/>
      <c r="EUR216" s="102"/>
      <c r="EUS216" s="102"/>
      <c r="EUT216" s="102"/>
      <c r="EUU216" s="102"/>
      <c r="EUV216" s="102"/>
      <c r="EUW216" s="102"/>
      <c r="EUX216" s="102"/>
      <c r="EUY216" s="102"/>
      <c r="EUZ216" s="102"/>
      <c r="EVA216" s="102"/>
      <c r="EVB216" s="102"/>
      <c r="EVC216" s="102"/>
      <c r="EVD216" s="102"/>
      <c r="EVE216" s="102"/>
      <c r="EVF216" s="102"/>
      <c r="EVG216" s="102"/>
      <c r="EVH216" s="102"/>
      <c r="EVI216" s="102"/>
      <c r="EVJ216" s="102"/>
      <c r="EVK216" s="102"/>
      <c r="EVL216" s="102"/>
      <c r="EVM216" s="102"/>
      <c r="EVN216" s="102"/>
      <c r="EVO216" s="102"/>
      <c r="EVP216" s="102"/>
      <c r="EVQ216" s="102"/>
      <c r="EVR216" s="102"/>
      <c r="EVS216" s="102"/>
      <c r="EVT216" s="102"/>
      <c r="EVU216" s="102"/>
      <c r="EVV216" s="102"/>
      <c r="EVW216" s="102"/>
      <c r="EVX216" s="102"/>
      <c r="EVY216" s="102"/>
      <c r="EVZ216" s="102"/>
      <c r="EWA216" s="102"/>
      <c r="EWB216" s="102"/>
      <c r="EWC216" s="102"/>
      <c r="EWD216" s="102"/>
      <c r="EWE216" s="102"/>
      <c r="EWF216" s="102"/>
      <c r="EWG216" s="102"/>
      <c r="EWH216" s="102"/>
      <c r="EWI216" s="102"/>
      <c r="EWJ216" s="102"/>
      <c r="EWK216" s="102"/>
      <c r="EWL216" s="102"/>
      <c r="EWM216" s="102"/>
      <c r="EWN216" s="102"/>
      <c r="EWO216" s="102"/>
      <c r="EWP216" s="102"/>
      <c r="EWQ216" s="102"/>
      <c r="EWR216" s="102"/>
      <c r="EWS216" s="102"/>
      <c r="EWT216" s="102"/>
      <c r="EWU216" s="102"/>
      <c r="EWV216" s="102"/>
      <c r="EWW216" s="102"/>
      <c r="EWX216" s="102"/>
      <c r="EWY216" s="102"/>
      <c r="EWZ216" s="102"/>
      <c r="EXA216" s="102"/>
      <c r="EXB216" s="102"/>
      <c r="EXC216" s="102"/>
      <c r="EXD216" s="102"/>
      <c r="EXE216" s="102"/>
      <c r="EXF216" s="102"/>
      <c r="EXG216" s="102"/>
      <c r="EXH216" s="102"/>
      <c r="EXI216" s="102"/>
      <c r="EXJ216" s="102"/>
      <c r="EXK216" s="102"/>
      <c r="EXL216" s="102"/>
      <c r="EXM216" s="102"/>
      <c r="EXN216" s="102"/>
      <c r="EXO216" s="102"/>
      <c r="EXP216" s="102"/>
      <c r="EXQ216" s="102"/>
      <c r="EXR216" s="102"/>
      <c r="EXS216" s="102"/>
      <c r="EXT216" s="102"/>
      <c r="EXU216" s="102"/>
      <c r="EXV216" s="102"/>
      <c r="EXW216" s="102"/>
      <c r="EXX216" s="102"/>
      <c r="EXY216" s="102"/>
      <c r="EXZ216" s="102"/>
      <c r="EYA216" s="102"/>
      <c r="EYB216" s="102"/>
      <c r="EYC216" s="102"/>
      <c r="EYD216" s="102"/>
      <c r="EYE216" s="102"/>
      <c r="EYF216" s="102"/>
      <c r="EYG216" s="102"/>
      <c r="EYH216" s="102"/>
      <c r="EYI216" s="102"/>
      <c r="EYJ216" s="102"/>
      <c r="EYK216" s="102"/>
      <c r="EYL216" s="102"/>
      <c r="EYM216" s="102"/>
      <c r="EYN216" s="102"/>
      <c r="EYO216" s="102"/>
      <c r="EYP216" s="102"/>
      <c r="EYQ216" s="102"/>
      <c r="EYR216" s="102"/>
      <c r="EYS216" s="102"/>
      <c r="EYT216" s="102"/>
      <c r="EYU216" s="102"/>
      <c r="EYV216" s="102"/>
      <c r="EYW216" s="102"/>
      <c r="EYX216" s="102"/>
      <c r="EYY216" s="102"/>
      <c r="EYZ216" s="102"/>
      <c r="EZA216" s="102"/>
      <c r="EZB216" s="102"/>
      <c r="EZC216" s="102"/>
      <c r="EZD216" s="102"/>
      <c r="EZE216" s="102"/>
      <c r="EZF216" s="102"/>
      <c r="EZG216" s="102"/>
      <c r="EZH216" s="102"/>
      <c r="EZI216" s="102"/>
      <c r="EZJ216" s="102"/>
      <c r="EZK216" s="102"/>
      <c r="EZL216" s="102"/>
      <c r="EZM216" s="102"/>
      <c r="EZN216" s="102"/>
      <c r="EZO216" s="102"/>
      <c r="EZP216" s="102"/>
      <c r="EZQ216" s="102"/>
      <c r="EZR216" s="102"/>
      <c r="EZS216" s="102"/>
      <c r="EZT216" s="102"/>
      <c r="EZU216" s="102"/>
      <c r="EZV216" s="102"/>
      <c r="EZW216" s="102"/>
      <c r="EZX216" s="102"/>
      <c r="EZY216" s="102"/>
      <c r="EZZ216" s="102"/>
      <c r="FAA216" s="102"/>
      <c r="FAB216" s="102"/>
      <c r="FAC216" s="102"/>
      <c r="FAD216" s="102"/>
      <c r="FAE216" s="102"/>
      <c r="FAF216" s="102"/>
      <c r="FAG216" s="102"/>
      <c r="FAH216" s="102"/>
      <c r="FAI216" s="102"/>
      <c r="FAJ216" s="102"/>
      <c r="FAK216" s="102"/>
      <c r="FAL216" s="102"/>
      <c r="FAM216" s="102"/>
      <c r="FAN216" s="102"/>
      <c r="FAO216" s="102"/>
      <c r="FAP216" s="102"/>
      <c r="FAQ216" s="102"/>
      <c r="FAR216" s="102"/>
      <c r="FAS216" s="102"/>
      <c r="FAT216" s="102"/>
      <c r="FAU216" s="102"/>
      <c r="FAV216" s="102"/>
      <c r="FAW216" s="102"/>
      <c r="FAX216" s="102"/>
      <c r="FAY216" s="102"/>
      <c r="FAZ216" s="102"/>
      <c r="FBA216" s="102"/>
      <c r="FBB216" s="102"/>
      <c r="FBC216" s="102"/>
      <c r="FBD216" s="102"/>
      <c r="FBE216" s="102"/>
      <c r="FBF216" s="102"/>
      <c r="FBG216" s="102"/>
      <c r="FBH216" s="102"/>
      <c r="FBI216" s="102"/>
      <c r="FBJ216" s="102"/>
      <c r="FBK216" s="102"/>
      <c r="FBL216" s="102"/>
      <c r="FBM216" s="102"/>
      <c r="FBN216" s="102"/>
      <c r="FBO216" s="102"/>
      <c r="FBP216" s="102"/>
      <c r="FBQ216" s="102"/>
      <c r="FBR216" s="102"/>
      <c r="FBS216" s="102"/>
      <c r="FBT216" s="102"/>
      <c r="FBU216" s="102"/>
      <c r="FBV216" s="102"/>
      <c r="FBW216" s="102"/>
      <c r="FBX216" s="102"/>
      <c r="FBY216" s="102"/>
      <c r="FBZ216" s="102"/>
      <c r="FCA216" s="102"/>
      <c r="FCB216" s="102"/>
      <c r="FCC216" s="102"/>
      <c r="FCD216" s="102"/>
      <c r="FCE216" s="102"/>
      <c r="FCF216" s="102"/>
      <c r="FCG216" s="102"/>
      <c r="FCH216" s="102"/>
      <c r="FCI216" s="102"/>
      <c r="FCJ216" s="102"/>
      <c r="FCK216" s="102"/>
      <c r="FCL216" s="102"/>
      <c r="FCM216" s="102"/>
      <c r="FCN216" s="102"/>
      <c r="FCO216" s="102"/>
      <c r="FCP216" s="102"/>
      <c r="FCQ216" s="102"/>
      <c r="FCR216" s="102"/>
      <c r="FCS216" s="102"/>
      <c r="FCT216" s="102"/>
      <c r="FCU216" s="102"/>
      <c r="FCV216" s="102"/>
      <c r="FCW216" s="102"/>
      <c r="FCX216" s="102"/>
      <c r="FCY216" s="102"/>
      <c r="FCZ216" s="102"/>
      <c r="FDA216" s="102"/>
      <c r="FDB216" s="102"/>
      <c r="FDC216" s="102"/>
      <c r="FDD216" s="102"/>
      <c r="FDE216" s="102"/>
      <c r="FDF216" s="102"/>
      <c r="FDG216" s="102"/>
      <c r="FDH216" s="102"/>
      <c r="FDI216" s="102"/>
      <c r="FDJ216" s="102"/>
      <c r="FDK216" s="102"/>
      <c r="FDL216" s="102"/>
      <c r="FDM216" s="102"/>
      <c r="FDN216" s="102"/>
      <c r="FDO216" s="102"/>
      <c r="FDP216" s="102"/>
      <c r="FDQ216" s="102"/>
      <c r="FDR216" s="102"/>
      <c r="FDS216" s="102"/>
      <c r="FDT216" s="102"/>
      <c r="FDU216" s="102"/>
      <c r="FDV216" s="102"/>
      <c r="FDW216" s="102"/>
      <c r="FDX216" s="102"/>
      <c r="FDY216" s="102"/>
      <c r="FDZ216" s="102"/>
      <c r="FEA216" s="102"/>
      <c r="FEB216" s="102"/>
      <c r="FEC216" s="102"/>
      <c r="FED216" s="102"/>
      <c r="FEE216" s="102"/>
      <c r="FEF216" s="102"/>
      <c r="FEG216" s="102"/>
      <c r="FEH216" s="102"/>
      <c r="FEI216" s="102"/>
      <c r="FEJ216" s="102"/>
      <c r="FEK216" s="102"/>
      <c r="FEL216" s="102"/>
      <c r="FEM216" s="102"/>
      <c r="FEN216" s="102"/>
      <c r="FEO216" s="102"/>
      <c r="FEP216" s="102"/>
      <c r="FEQ216" s="102"/>
      <c r="FER216" s="102"/>
      <c r="FES216" s="102"/>
      <c r="FET216" s="102"/>
      <c r="FEU216" s="102"/>
      <c r="FEV216" s="102"/>
      <c r="FEW216" s="102"/>
      <c r="FEX216" s="102"/>
      <c r="FEY216" s="102"/>
      <c r="FEZ216" s="102"/>
      <c r="FFA216" s="102"/>
      <c r="FFB216" s="102"/>
      <c r="FFC216" s="102"/>
      <c r="FFD216" s="102"/>
      <c r="FFE216" s="102"/>
      <c r="FFF216" s="102"/>
      <c r="FFG216" s="102"/>
      <c r="FFH216" s="102"/>
      <c r="FFI216" s="102"/>
      <c r="FFJ216" s="102"/>
      <c r="FFK216" s="102"/>
      <c r="FFL216" s="102"/>
      <c r="FFM216" s="102"/>
      <c r="FFN216" s="102"/>
      <c r="FFO216" s="102"/>
      <c r="FFP216" s="102"/>
      <c r="FFQ216" s="102"/>
      <c r="FFR216" s="102"/>
      <c r="FFS216" s="102"/>
      <c r="FFT216" s="102"/>
      <c r="FFU216" s="102"/>
      <c r="FFV216" s="102"/>
      <c r="FFW216" s="102"/>
      <c r="FFX216" s="102"/>
      <c r="FFY216" s="102"/>
      <c r="FFZ216" s="102"/>
      <c r="FGA216" s="102"/>
      <c r="FGB216" s="102"/>
      <c r="FGC216" s="102"/>
      <c r="FGD216" s="102"/>
      <c r="FGE216" s="102"/>
      <c r="FGF216" s="102"/>
      <c r="FGG216" s="102"/>
      <c r="FGH216" s="102"/>
      <c r="FGI216" s="102"/>
      <c r="FGJ216" s="102"/>
      <c r="FGK216" s="102"/>
      <c r="FGL216" s="102"/>
      <c r="FGM216" s="102"/>
      <c r="FGN216" s="102"/>
      <c r="FGO216" s="102"/>
      <c r="FGP216" s="102"/>
      <c r="FGQ216" s="102"/>
      <c r="FGR216" s="102"/>
      <c r="FGS216" s="102"/>
      <c r="FGT216" s="102"/>
      <c r="FGU216" s="102"/>
      <c r="FGV216" s="102"/>
      <c r="FGW216" s="102"/>
      <c r="FGX216" s="102"/>
      <c r="FGY216" s="102"/>
      <c r="FGZ216" s="102"/>
      <c r="FHA216" s="102"/>
      <c r="FHB216" s="102"/>
      <c r="FHC216" s="102"/>
      <c r="FHD216" s="102"/>
      <c r="FHE216" s="102"/>
      <c r="FHF216" s="102"/>
      <c r="FHG216" s="102"/>
      <c r="FHH216" s="102"/>
      <c r="FHI216" s="102"/>
      <c r="FHJ216" s="102"/>
      <c r="FHK216" s="102"/>
      <c r="FHL216" s="102"/>
      <c r="FHM216" s="102"/>
      <c r="FHN216" s="102"/>
      <c r="FHO216" s="102"/>
      <c r="FHP216" s="102"/>
      <c r="FHQ216" s="102"/>
      <c r="FHR216" s="102"/>
      <c r="FHS216" s="102"/>
      <c r="FHT216" s="102"/>
      <c r="FHU216" s="102"/>
      <c r="FHV216" s="102"/>
      <c r="FHW216" s="102"/>
      <c r="FHX216" s="102"/>
      <c r="FHY216" s="102"/>
      <c r="FHZ216" s="102"/>
      <c r="FIA216" s="102"/>
      <c r="FIB216" s="102"/>
      <c r="FIC216" s="102"/>
      <c r="FID216" s="102"/>
      <c r="FIE216" s="102"/>
      <c r="FIF216" s="102"/>
      <c r="FIG216" s="102"/>
      <c r="FIH216" s="102"/>
      <c r="FII216" s="102"/>
      <c r="FIJ216" s="102"/>
      <c r="FIK216" s="102"/>
      <c r="FIL216" s="102"/>
      <c r="FIM216" s="102"/>
      <c r="FIN216" s="102"/>
      <c r="FIO216" s="102"/>
      <c r="FIP216" s="102"/>
      <c r="FIQ216" s="102"/>
      <c r="FIR216" s="102"/>
      <c r="FIS216" s="102"/>
      <c r="FIT216" s="102"/>
      <c r="FIU216" s="102"/>
      <c r="FIV216" s="102"/>
      <c r="FIW216" s="102"/>
      <c r="FIX216" s="102"/>
      <c r="FIY216" s="102"/>
      <c r="FIZ216" s="102"/>
      <c r="FJA216" s="102"/>
      <c r="FJB216" s="102"/>
      <c r="FJC216" s="102"/>
      <c r="FJD216" s="102"/>
      <c r="FJE216" s="102"/>
      <c r="FJF216" s="102"/>
      <c r="FJG216" s="102"/>
      <c r="FJH216" s="102"/>
      <c r="FJI216" s="102"/>
      <c r="FJJ216" s="102"/>
      <c r="FJK216" s="102"/>
      <c r="FJL216" s="102"/>
      <c r="FJM216" s="102"/>
      <c r="FJN216" s="102"/>
      <c r="FJO216" s="102"/>
      <c r="FJP216" s="102"/>
      <c r="FJQ216" s="102"/>
      <c r="FJR216" s="102"/>
      <c r="FJS216" s="102"/>
      <c r="FJT216" s="102"/>
      <c r="FJU216" s="102"/>
      <c r="FJV216" s="102"/>
      <c r="FJW216" s="102"/>
      <c r="FJX216" s="102"/>
      <c r="FJY216" s="102"/>
      <c r="FJZ216" s="102"/>
      <c r="FKA216" s="102"/>
      <c r="FKB216" s="102"/>
      <c r="FKC216" s="102"/>
      <c r="FKD216" s="102"/>
      <c r="FKE216" s="102"/>
      <c r="FKF216" s="102"/>
      <c r="FKG216" s="102"/>
      <c r="FKH216" s="102"/>
      <c r="FKI216" s="102"/>
      <c r="FKJ216" s="102"/>
      <c r="FKK216" s="102"/>
      <c r="FKL216" s="102"/>
      <c r="FKM216" s="102"/>
      <c r="FKN216" s="102"/>
      <c r="FKO216" s="102"/>
      <c r="FKP216" s="102"/>
      <c r="FKQ216" s="102"/>
      <c r="FKR216" s="102"/>
      <c r="FKS216" s="102"/>
      <c r="FKT216" s="102"/>
      <c r="FKU216" s="102"/>
      <c r="FKV216" s="102"/>
      <c r="FKW216" s="102"/>
      <c r="FKX216" s="102"/>
      <c r="FKY216" s="102"/>
      <c r="FKZ216" s="102"/>
      <c r="FLA216" s="102"/>
      <c r="FLB216" s="102"/>
      <c r="FLC216" s="102"/>
      <c r="FLD216" s="102"/>
      <c r="FLE216" s="102"/>
      <c r="FLF216" s="102"/>
      <c r="FLG216" s="102"/>
      <c r="FLH216" s="102"/>
      <c r="FLI216" s="102"/>
      <c r="FLJ216" s="102"/>
      <c r="FLK216" s="102"/>
      <c r="FLL216" s="102"/>
      <c r="FLM216" s="102"/>
      <c r="FLN216" s="102"/>
      <c r="FLO216" s="102"/>
      <c r="FLP216" s="102"/>
      <c r="FLQ216" s="102"/>
      <c r="FLR216" s="102"/>
      <c r="FLS216" s="102"/>
      <c r="FLT216" s="102"/>
      <c r="FLU216" s="102"/>
      <c r="FLV216" s="102"/>
      <c r="FLW216" s="102"/>
      <c r="FLX216" s="102"/>
      <c r="FLY216" s="102"/>
      <c r="FLZ216" s="102"/>
      <c r="FMA216" s="102"/>
      <c r="FMB216" s="102"/>
      <c r="FMC216" s="102"/>
      <c r="FMD216" s="102"/>
      <c r="FME216" s="102"/>
      <c r="FMF216" s="102"/>
      <c r="FMG216" s="102"/>
      <c r="FMH216" s="102"/>
      <c r="FMI216" s="102"/>
      <c r="FMJ216" s="102"/>
      <c r="FMK216" s="102"/>
      <c r="FML216" s="102"/>
      <c r="FMM216" s="102"/>
      <c r="FMN216" s="102"/>
      <c r="FMO216" s="102"/>
      <c r="FMP216" s="102"/>
      <c r="FMQ216" s="102"/>
      <c r="FMR216" s="102"/>
      <c r="FMS216" s="102"/>
      <c r="FMT216" s="102"/>
      <c r="FMU216" s="102"/>
      <c r="FMV216" s="102"/>
      <c r="FMW216" s="102"/>
      <c r="FMX216" s="102"/>
      <c r="FMY216" s="102"/>
      <c r="FMZ216" s="102"/>
      <c r="FNA216" s="102"/>
      <c r="FNB216" s="102"/>
      <c r="FNC216" s="102"/>
      <c r="FND216" s="102"/>
      <c r="FNE216" s="102"/>
      <c r="FNF216" s="102"/>
      <c r="FNG216" s="102"/>
      <c r="FNH216" s="102"/>
      <c r="FNI216" s="102"/>
      <c r="FNJ216" s="102"/>
      <c r="FNK216" s="102"/>
      <c r="FNL216" s="102"/>
      <c r="FNM216" s="102"/>
      <c r="FNN216" s="102"/>
      <c r="FNO216" s="102"/>
      <c r="FNP216" s="102"/>
      <c r="FNQ216" s="102"/>
      <c r="FNR216" s="102"/>
      <c r="FNS216" s="102"/>
      <c r="FNT216" s="102"/>
      <c r="FNU216" s="102"/>
      <c r="FNV216" s="102"/>
      <c r="FNW216" s="102"/>
      <c r="FNX216" s="102"/>
      <c r="FNY216" s="102"/>
      <c r="FNZ216" s="102"/>
      <c r="FOA216" s="102"/>
      <c r="FOB216" s="102"/>
      <c r="FOC216" s="102"/>
      <c r="FOD216" s="102"/>
      <c r="FOE216" s="102"/>
      <c r="FOF216" s="102"/>
      <c r="FOG216" s="102"/>
      <c r="FOH216" s="102"/>
      <c r="FOI216" s="102"/>
      <c r="FOJ216" s="102"/>
      <c r="FOK216" s="102"/>
      <c r="FOL216" s="102"/>
      <c r="FOM216" s="102"/>
      <c r="FON216" s="102"/>
      <c r="FOO216" s="102"/>
      <c r="FOP216" s="102"/>
      <c r="FOQ216" s="102"/>
      <c r="FOR216" s="102"/>
      <c r="FOS216" s="102"/>
      <c r="FOT216" s="102"/>
      <c r="FOU216" s="102"/>
      <c r="FOV216" s="102"/>
      <c r="FOW216" s="102"/>
      <c r="FOX216" s="102"/>
      <c r="FOY216" s="102"/>
      <c r="FOZ216" s="102"/>
      <c r="FPA216" s="102"/>
      <c r="FPB216" s="102"/>
      <c r="FPC216" s="102"/>
      <c r="FPD216" s="102"/>
      <c r="FPE216" s="102"/>
      <c r="FPF216" s="102"/>
      <c r="FPG216" s="102"/>
      <c r="FPH216" s="102"/>
      <c r="FPI216" s="102"/>
      <c r="FPJ216" s="102"/>
      <c r="FPK216" s="102"/>
      <c r="FPL216" s="102"/>
      <c r="FPM216" s="102"/>
      <c r="FPN216" s="102"/>
      <c r="FPO216" s="102"/>
      <c r="FPP216" s="102"/>
      <c r="FPQ216" s="102"/>
      <c r="FPR216" s="102"/>
      <c r="FPS216" s="102"/>
      <c r="FPT216" s="102"/>
      <c r="FPU216" s="102"/>
      <c r="FPV216" s="102"/>
      <c r="FPW216" s="102"/>
      <c r="FPX216" s="102"/>
      <c r="FPY216" s="102"/>
      <c r="FPZ216" s="102"/>
      <c r="FQA216" s="102"/>
      <c r="FQB216" s="102"/>
      <c r="FQC216" s="102"/>
      <c r="FQD216" s="102"/>
      <c r="FQE216" s="102"/>
      <c r="FQF216" s="102"/>
      <c r="FQG216" s="102"/>
      <c r="FQH216" s="102"/>
      <c r="FQI216" s="102"/>
      <c r="FQJ216" s="102"/>
      <c r="FQK216" s="102"/>
      <c r="FQL216" s="102"/>
      <c r="FQM216" s="102"/>
      <c r="FQN216" s="102"/>
      <c r="FQO216" s="102"/>
      <c r="FQP216" s="102"/>
      <c r="FQQ216" s="102"/>
      <c r="FQR216" s="102"/>
      <c r="FQS216" s="102"/>
      <c r="FQT216" s="102"/>
      <c r="FQU216" s="102"/>
      <c r="FQV216" s="102"/>
      <c r="FQW216" s="102"/>
      <c r="FQX216" s="102"/>
      <c r="FQY216" s="102"/>
      <c r="FQZ216" s="102"/>
      <c r="FRA216" s="102"/>
      <c r="FRB216" s="102"/>
      <c r="FRC216" s="102"/>
      <c r="FRD216" s="102"/>
      <c r="FRE216" s="102"/>
      <c r="FRF216" s="102"/>
      <c r="FRG216" s="102"/>
      <c r="FRH216" s="102"/>
      <c r="FRI216" s="102"/>
      <c r="FRJ216" s="102"/>
      <c r="FRK216" s="102"/>
      <c r="FRL216" s="102"/>
      <c r="FRM216" s="102"/>
      <c r="FRN216" s="102"/>
      <c r="FRO216" s="102"/>
      <c r="FRP216" s="102"/>
      <c r="FRQ216" s="102"/>
      <c r="FRR216" s="102"/>
      <c r="FRS216" s="102"/>
      <c r="FRT216" s="102"/>
      <c r="FRU216" s="102"/>
      <c r="FRV216" s="102"/>
      <c r="FRW216" s="102"/>
      <c r="FRX216" s="102"/>
      <c r="FRY216" s="102"/>
      <c r="FRZ216" s="102"/>
      <c r="FSA216" s="102"/>
      <c r="FSB216" s="102"/>
      <c r="FSC216" s="102"/>
      <c r="FSD216" s="102"/>
      <c r="FSE216" s="102"/>
      <c r="FSF216" s="102"/>
      <c r="FSG216" s="102"/>
      <c r="FSH216" s="102"/>
      <c r="FSI216" s="102"/>
      <c r="FSJ216" s="102"/>
      <c r="FSK216" s="102"/>
      <c r="FSL216" s="102"/>
      <c r="FSM216" s="102"/>
      <c r="FSN216" s="102"/>
      <c r="FSO216" s="102"/>
      <c r="FSP216" s="102"/>
      <c r="FSQ216" s="102"/>
      <c r="FSR216" s="102"/>
      <c r="FSS216" s="102"/>
      <c r="FST216" s="102"/>
      <c r="FSU216" s="102"/>
      <c r="FSV216" s="102"/>
      <c r="FSW216" s="102"/>
      <c r="FSX216" s="102"/>
      <c r="FSY216" s="102"/>
      <c r="FSZ216" s="102"/>
      <c r="FTA216" s="102"/>
      <c r="FTB216" s="102"/>
      <c r="FTC216" s="102"/>
      <c r="FTD216" s="102"/>
      <c r="FTE216" s="102"/>
      <c r="FTF216" s="102"/>
      <c r="FTG216" s="102"/>
      <c r="FTH216" s="102"/>
      <c r="FTI216" s="102"/>
      <c r="FTJ216" s="102"/>
      <c r="FTK216" s="102"/>
      <c r="FTL216" s="102"/>
      <c r="FTM216" s="102"/>
      <c r="FTN216" s="102"/>
      <c r="FTO216" s="102"/>
      <c r="FTP216" s="102"/>
      <c r="FTQ216" s="102"/>
      <c r="FTR216" s="102"/>
      <c r="FTS216" s="102"/>
      <c r="FTT216" s="102"/>
      <c r="FTU216" s="102"/>
      <c r="FTV216" s="102"/>
      <c r="FTW216" s="102"/>
      <c r="FTX216" s="102"/>
      <c r="FTY216" s="102"/>
      <c r="FTZ216" s="102"/>
      <c r="FUA216" s="102"/>
      <c r="FUB216" s="102"/>
      <c r="FUC216" s="102"/>
      <c r="FUD216" s="102"/>
      <c r="FUE216" s="102"/>
      <c r="FUF216" s="102"/>
      <c r="FUG216" s="102"/>
      <c r="FUH216" s="102"/>
      <c r="FUI216" s="102"/>
      <c r="FUJ216" s="102"/>
      <c r="FUK216" s="102"/>
      <c r="FUL216" s="102"/>
      <c r="FUM216" s="102"/>
      <c r="FUN216" s="102"/>
      <c r="FUO216" s="102"/>
      <c r="FUP216" s="102"/>
      <c r="FUQ216" s="102"/>
      <c r="FUR216" s="102"/>
      <c r="FUS216" s="102"/>
      <c r="FUT216" s="102"/>
      <c r="FUU216" s="102"/>
      <c r="FUV216" s="102"/>
      <c r="FUW216" s="102"/>
      <c r="FUX216" s="102"/>
      <c r="FUY216" s="102"/>
      <c r="FUZ216" s="102"/>
      <c r="FVA216" s="102"/>
      <c r="FVB216" s="102"/>
      <c r="FVC216" s="102"/>
      <c r="FVD216" s="102"/>
      <c r="FVE216" s="102"/>
      <c r="FVF216" s="102"/>
      <c r="FVG216" s="102"/>
      <c r="FVH216" s="102"/>
      <c r="FVI216" s="102"/>
      <c r="FVJ216" s="102"/>
      <c r="FVK216" s="102"/>
      <c r="FVL216" s="102"/>
      <c r="FVM216" s="102"/>
      <c r="FVN216" s="102"/>
      <c r="FVO216" s="102"/>
      <c r="FVP216" s="102"/>
      <c r="FVQ216" s="102"/>
      <c r="FVR216" s="102"/>
      <c r="FVS216" s="102"/>
      <c r="FVT216" s="102"/>
      <c r="FVU216" s="102"/>
      <c r="FVV216" s="102"/>
      <c r="FVW216" s="102"/>
      <c r="FVX216" s="102"/>
      <c r="FVY216" s="102"/>
      <c r="FVZ216" s="102"/>
      <c r="FWA216" s="102"/>
      <c r="FWB216" s="102"/>
      <c r="FWC216" s="102"/>
      <c r="FWD216" s="102"/>
      <c r="FWE216" s="102"/>
      <c r="FWF216" s="102"/>
      <c r="FWG216" s="102"/>
      <c r="FWH216" s="102"/>
      <c r="FWI216" s="102"/>
      <c r="FWJ216" s="102"/>
      <c r="FWK216" s="102"/>
      <c r="FWL216" s="102"/>
      <c r="FWM216" s="102"/>
      <c r="FWN216" s="102"/>
      <c r="FWO216" s="102"/>
      <c r="FWP216" s="102"/>
      <c r="FWQ216" s="102"/>
      <c r="FWR216" s="102"/>
      <c r="FWS216" s="102"/>
      <c r="FWT216" s="102"/>
      <c r="FWU216" s="102"/>
      <c r="FWV216" s="102"/>
      <c r="FWW216" s="102"/>
      <c r="FWX216" s="102"/>
      <c r="FWY216" s="102"/>
      <c r="FWZ216" s="102"/>
      <c r="FXA216" s="102"/>
      <c r="FXB216" s="102"/>
      <c r="FXC216" s="102"/>
      <c r="FXD216" s="102"/>
      <c r="FXE216" s="102"/>
      <c r="FXF216" s="102"/>
      <c r="FXG216" s="102"/>
      <c r="FXH216" s="102"/>
      <c r="FXI216" s="102"/>
      <c r="FXJ216" s="102"/>
      <c r="FXK216" s="102"/>
      <c r="FXL216" s="102"/>
      <c r="FXM216" s="102"/>
      <c r="FXN216" s="102"/>
      <c r="FXO216" s="102"/>
      <c r="FXP216" s="102"/>
      <c r="FXQ216" s="102"/>
      <c r="FXR216" s="102"/>
      <c r="FXS216" s="102"/>
      <c r="FXT216" s="102"/>
      <c r="FXU216" s="102"/>
      <c r="FXV216" s="102"/>
      <c r="FXW216" s="102"/>
      <c r="FXX216" s="102"/>
      <c r="FXY216" s="102"/>
      <c r="FXZ216" s="102"/>
      <c r="FYA216" s="102"/>
      <c r="FYB216" s="102"/>
      <c r="FYC216" s="102"/>
      <c r="FYD216" s="102"/>
      <c r="FYE216" s="102"/>
      <c r="FYF216" s="102"/>
      <c r="FYG216" s="102"/>
      <c r="FYH216" s="102"/>
      <c r="FYI216" s="102"/>
      <c r="FYJ216" s="102"/>
      <c r="FYK216" s="102"/>
      <c r="FYL216" s="102"/>
      <c r="FYM216" s="102"/>
      <c r="FYN216" s="102"/>
      <c r="FYO216" s="102"/>
      <c r="FYP216" s="102"/>
      <c r="FYQ216" s="102"/>
      <c r="FYR216" s="102"/>
      <c r="FYS216" s="102"/>
      <c r="FYT216" s="102"/>
      <c r="FYU216" s="102"/>
      <c r="FYV216" s="102"/>
      <c r="FYW216" s="102"/>
      <c r="FYX216" s="102"/>
      <c r="FYY216" s="102"/>
      <c r="FYZ216" s="102"/>
      <c r="FZA216" s="102"/>
      <c r="FZB216" s="102"/>
      <c r="FZC216" s="102"/>
      <c r="FZD216" s="102"/>
      <c r="FZE216" s="102"/>
      <c r="FZF216" s="102"/>
      <c r="FZG216" s="102"/>
      <c r="FZH216" s="102"/>
      <c r="FZI216" s="102"/>
      <c r="FZJ216" s="102"/>
      <c r="FZK216" s="102"/>
      <c r="FZL216" s="102"/>
      <c r="FZM216" s="102"/>
      <c r="FZN216" s="102"/>
      <c r="FZO216" s="102"/>
      <c r="FZP216" s="102"/>
      <c r="FZQ216" s="102"/>
      <c r="FZR216" s="102"/>
      <c r="FZS216" s="102"/>
      <c r="FZT216" s="102"/>
      <c r="FZU216" s="102"/>
      <c r="FZV216" s="102"/>
      <c r="FZW216" s="102"/>
      <c r="FZX216" s="102"/>
      <c r="FZY216" s="102"/>
      <c r="FZZ216" s="102"/>
      <c r="GAA216" s="102"/>
      <c r="GAB216" s="102"/>
      <c r="GAC216" s="102"/>
      <c r="GAD216" s="102"/>
      <c r="GAE216" s="102"/>
      <c r="GAF216" s="102"/>
      <c r="GAG216" s="102"/>
      <c r="GAH216" s="102"/>
      <c r="GAI216" s="102"/>
      <c r="GAJ216" s="102"/>
      <c r="GAK216" s="102"/>
      <c r="GAL216" s="102"/>
      <c r="GAM216" s="102"/>
      <c r="GAN216" s="102"/>
      <c r="GAO216" s="102"/>
      <c r="GAP216" s="102"/>
      <c r="GAQ216" s="102"/>
      <c r="GAR216" s="102"/>
      <c r="GAS216" s="102"/>
      <c r="GAT216" s="102"/>
      <c r="GAU216" s="102"/>
      <c r="GAV216" s="102"/>
      <c r="GAW216" s="102"/>
      <c r="GAX216" s="102"/>
      <c r="GAY216" s="102"/>
      <c r="GAZ216" s="102"/>
      <c r="GBA216" s="102"/>
      <c r="GBB216" s="102"/>
      <c r="GBC216" s="102"/>
      <c r="GBD216" s="102"/>
      <c r="GBE216" s="102"/>
      <c r="GBF216" s="102"/>
      <c r="GBG216" s="102"/>
      <c r="GBH216" s="102"/>
      <c r="GBI216" s="102"/>
      <c r="GBJ216" s="102"/>
      <c r="GBK216" s="102"/>
      <c r="GBL216" s="102"/>
      <c r="GBM216" s="102"/>
      <c r="GBN216" s="102"/>
      <c r="GBO216" s="102"/>
      <c r="GBP216" s="102"/>
      <c r="GBQ216" s="102"/>
      <c r="GBR216" s="102"/>
      <c r="GBS216" s="102"/>
      <c r="GBT216" s="102"/>
      <c r="GBU216" s="102"/>
      <c r="GBV216" s="102"/>
      <c r="GBW216" s="102"/>
      <c r="GBX216" s="102"/>
      <c r="GBY216" s="102"/>
      <c r="GBZ216" s="102"/>
      <c r="GCA216" s="102"/>
      <c r="GCB216" s="102"/>
      <c r="GCC216" s="102"/>
      <c r="GCD216" s="102"/>
      <c r="GCE216" s="102"/>
      <c r="GCF216" s="102"/>
      <c r="GCG216" s="102"/>
      <c r="GCH216" s="102"/>
      <c r="GCI216" s="102"/>
      <c r="GCJ216" s="102"/>
      <c r="GCK216" s="102"/>
      <c r="GCL216" s="102"/>
      <c r="GCM216" s="102"/>
      <c r="GCN216" s="102"/>
      <c r="GCO216" s="102"/>
      <c r="GCP216" s="102"/>
      <c r="GCQ216" s="102"/>
      <c r="GCR216" s="102"/>
      <c r="GCS216" s="102"/>
      <c r="GCT216" s="102"/>
      <c r="GCU216" s="102"/>
      <c r="GCV216" s="102"/>
      <c r="GCW216" s="102"/>
      <c r="GCX216" s="102"/>
      <c r="GCY216" s="102"/>
      <c r="GCZ216" s="102"/>
      <c r="GDA216" s="102"/>
      <c r="GDB216" s="102"/>
      <c r="GDC216" s="102"/>
      <c r="GDD216" s="102"/>
      <c r="GDE216" s="102"/>
      <c r="GDF216" s="102"/>
      <c r="GDG216" s="102"/>
      <c r="GDH216" s="102"/>
      <c r="GDI216" s="102"/>
      <c r="GDJ216" s="102"/>
      <c r="GDK216" s="102"/>
      <c r="GDL216" s="102"/>
      <c r="GDM216" s="102"/>
      <c r="GDN216" s="102"/>
      <c r="GDO216" s="102"/>
      <c r="GDP216" s="102"/>
      <c r="GDQ216" s="102"/>
      <c r="GDR216" s="102"/>
      <c r="GDS216" s="102"/>
      <c r="GDT216" s="102"/>
      <c r="GDU216" s="102"/>
      <c r="GDV216" s="102"/>
      <c r="GDW216" s="102"/>
      <c r="GDX216" s="102"/>
      <c r="GDY216" s="102"/>
      <c r="GDZ216" s="102"/>
      <c r="GEA216" s="102"/>
      <c r="GEB216" s="102"/>
      <c r="GEC216" s="102"/>
      <c r="GED216" s="102"/>
      <c r="GEE216" s="102"/>
      <c r="GEF216" s="102"/>
      <c r="GEG216" s="102"/>
      <c r="GEH216" s="102"/>
      <c r="GEI216" s="102"/>
      <c r="GEJ216" s="102"/>
      <c r="GEK216" s="102"/>
      <c r="GEL216" s="102"/>
      <c r="GEM216" s="102"/>
      <c r="GEN216" s="102"/>
      <c r="GEO216" s="102"/>
      <c r="GEP216" s="102"/>
      <c r="GEQ216" s="102"/>
      <c r="GER216" s="102"/>
      <c r="GES216" s="102"/>
      <c r="GET216" s="102"/>
      <c r="GEU216" s="102"/>
      <c r="GEV216" s="102"/>
      <c r="GEW216" s="102"/>
      <c r="GEX216" s="102"/>
      <c r="GEY216" s="102"/>
      <c r="GEZ216" s="102"/>
      <c r="GFA216" s="102"/>
      <c r="GFB216" s="102"/>
      <c r="GFC216" s="102"/>
      <c r="GFD216" s="102"/>
      <c r="GFE216" s="102"/>
      <c r="GFF216" s="102"/>
      <c r="GFG216" s="102"/>
      <c r="GFH216" s="102"/>
      <c r="GFI216" s="102"/>
      <c r="GFJ216" s="102"/>
      <c r="GFK216" s="102"/>
      <c r="GFL216" s="102"/>
      <c r="GFM216" s="102"/>
      <c r="GFN216" s="102"/>
      <c r="GFO216" s="102"/>
      <c r="GFP216" s="102"/>
      <c r="GFQ216" s="102"/>
      <c r="GFR216" s="102"/>
      <c r="GFS216" s="102"/>
      <c r="GFT216" s="102"/>
      <c r="GFU216" s="102"/>
      <c r="GFV216" s="102"/>
      <c r="GFW216" s="102"/>
      <c r="GFX216" s="102"/>
      <c r="GFY216" s="102"/>
      <c r="GFZ216" s="102"/>
      <c r="GGA216" s="102"/>
      <c r="GGB216" s="102"/>
      <c r="GGC216" s="102"/>
      <c r="GGD216" s="102"/>
      <c r="GGE216" s="102"/>
      <c r="GGF216" s="102"/>
      <c r="GGG216" s="102"/>
      <c r="GGH216" s="102"/>
      <c r="GGI216" s="102"/>
      <c r="GGJ216" s="102"/>
      <c r="GGK216" s="102"/>
      <c r="GGL216" s="102"/>
      <c r="GGM216" s="102"/>
      <c r="GGN216" s="102"/>
      <c r="GGO216" s="102"/>
      <c r="GGP216" s="102"/>
      <c r="GGQ216" s="102"/>
      <c r="GGR216" s="102"/>
      <c r="GGS216" s="102"/>
      <c r="GGT216" s="102"/>
      <c r="GGU216" s="102"/>
      <c r="GGV216" s="102"/>
      <c r="GGW216" s="102"/>
      <c r="GGX216" s="102"/>
      <c r="GGY216" s="102"/>
      <c r="GGZ216" s="102"/>
      <c r="GHA216" s="102"/>
      <c r="GHB216" s="102"/>
      <c r="GHC216" s="102"/>
      <c r="GHD216" s="102"/>
      <c r="GHE216" s="102"/>
      <c r="GHF216" s="102"/>
      <c r="GHG216" s="102"/>
      <c r="GHH216" s="102"/>
      <c r="GHI216" s="102"/>
      <c r="GHJ216" s="102"/>
      <c r="GHK216" s="102"/>
      <c r="GHL216" s="102"/>
      <c r="GHM216" s="102"/>
      <c r="GHN216" s="102"/>
      <c r="GHO216" s="102"/>
      <c r="GHP216" s="102"/>
      <c r="GHQ216" s="102"/>
      <c r="GHR216" s="102"/>
      <c r="GHS216" s="102"/>
      <c r="GHT216" s="102"/>
      <c r="GHU216" s="102"/>
      <c r="GHV216" s="102"/>
      <c r="GHW216" s="102"/>
      <c r="GHX216" s="102"/>
      <c r="GHY216" s="102"/>
      <c r="GHZ216" s="102"/>
      <c r="GIA216" s="102"/>
      <c r="GIB216" s="102"/>
      <c r="GIC216" s="102"/>
      <c r="GID216" s="102"/>
      <c r="GIE216" s="102"/>
      <c r="GIF216" s="102"/>
      <c r="GIG216" s="102"/>
      <c r="GIH216" s="102"/>
      <c r="GII216" s="102"/>
      <c r="GIJ216" s="102"/>
      <c r="GIK216" s="102"/>
      <c r="GIL216" s="102"/>
      <c r="GIM216" s="102"/>
      <c r="GIN216" s="102"/>
      <c r="GIO216" s="102"/>
      <c r="GIP216" s="102"/>
      <c r="GIQ216" s="102"/>
      <c r="GIR216" s="102"/>
      <c r="GIS216" s="102"/>
      <c r="GIT216" s="102"/>
      <c r="GIU216" s="102"/>
      <c r="GIV216" s="102"/>
      <c r="GIW216" s="102"/>
      <c r="GIX216" s="102"/>
      <c r="GIY216" s="102"/>
      <c r="GIZ216" s="102"/>
      <c r="GJA216" s="102"/>
      <c r="GJB216" s="102"/>
      <c r="GJC216" s="102"/>
      <c r="GJD216" s="102"/>
      <c r="GJE216" s="102"/>
      <c r="GJF216" s="102"/>
      <c r="GJG216" s="102"/>
      <c r="GJH216" s="102"/>
      <c r="GJI216" s="102"/>
      <c r="GJJ216" s="102"/>
      <c r="GJK216" s="102"/>
      <c r="GJL216" s="102"/>
      <c r="GJM216" s="102"/>
      <c r="GJN216" s="102"/>
      <c r="GJO216" s="102"/>
      <c r="GJP216" s="102"/>
      <c r="GJQ216" s="102"/>
      <c r="GJR216" s="102"/>
      <c r="GJS216" s="102"/>
      <c r="GJT216" s="102"/>
      <c r="GJU216" s="102"/>
      <c r="GJV216" s="102"/>
      <c r="GJW216" s="102"/>
      <c r="GJX216" s="102"/>
      <c r="GJY216" s="102"/>
      <c r="GJZ216" s="102"/>
      <c r="GKA216" s="102"/>
      <c r="GKB216" s="102"/>
      <c r="GKC216" s="102"/>
      <c r="GKD216" s="102"/>
      <c r="GKE216" s="102"/>
      <c r="GKF216" s="102"/>
      <c r="GKG216" s="102"/>
      <c r="GKH216" s="102"/>
      <c r="GKI216" s="102"/>
      <c r="GKJ216" s="102"/>
      <c r="GKK216" s="102"/>
      <c r="GKL216" s="102"/>
      <c r="GKM216" s="102"/>
      <c r="GKN216" s="102"/>
      <c r="GKO216" s="102"/>
      <c r="GKP216" s="102"/>
      <c r="GKQ216" s="102"/>
      <c r="GKR216" s="102"/>
      <c r="GKS216" s="102"/>
      <c r="GKT216" s="102"/>
      <c r="GKU216" s="102"/>
      <c r="GKV216" s="102"/>
      <c r="GKW216" s="102"/>
      <c r="GKX216" s="102"/>
      <c r="GKY216" s="102"/>
      <c r="GKZ216" s="102"/>
      <c r="GLA216" s="102"/>
      <c r="GLB216" s="102"/>
      <c r="GLC216" s="102"/>
      <c r="GLD216" s="102"/>
      <c r="GLE216" s="102"/>
      <c r="GLF216" s="102"/>
      <c r="GLG216" s="102"/>
      <c r="GLH216" s="102"/>
      <c r="GLI216" s="102"/>
      <c r="GLJ216" s="102"/>
      <c r="GLK216" s="102"/>
      <c r="GLL216" s="102"/>
      <c r="GLM216" s="102"/>
      <c r="GLN216" s="102"/>
      <c r="GLO216" s="102"/>
      <c r="GLP216" s="102"/>
      <c r="GLQ216" s="102"/>
      <c r="GLR216" s="102"/>
      <c r="GLS216" s="102"/>
      <c r="GLT216" s="102"/>
      <c r="GLU216" s="102"/>
      <c r="GLV216" s="102"/>
      <c r="GLW216" s="102"/>
      <c r="GLX216" s="102"/>
      <c r="GLY216" s="102"/>
      <c r="GLZ216" s="102"/>
      <c r="GMA216" s="102"/>
      <c r="GMB216" s="102"/>
      <c r="GMC216" s="102"/>
      <c r="GMD216" s="102"/>
      <c r="GME216" s="102"/>
      <c r="GMF216" s="102"/>
      <c r="GMG216" s="102"/>
      <c r="GMH216" s="102"/>
      <c r="GMI216" s="102"/>
      <c r="GMJ216" s="102"/>
      <c r="GMK216" s="102"/>
      <c r="GML216" s="102"/>
      <c r="GMM216" s="102"/>
      <c r="GMN216" s="102"/>
      <c r="GMO216" s="102"/>
      <c r="GMP216" s="102"/>
      <c r="GMQ216" s="102"/>
      <c r="GMR216" s="102"/>
      <c r="GMS216" s="102"/>
      <c r="GMT216" s="102"/>
      <c r="GMU216" s="102"/>
      <c r="GMV216" s="102"/>
      <c r="GMW216" s="102"/>
      <c r="GMX216" s="102"/>
      <c r="GMY216" s="102"/>
      <c r="GMZ216" s="102"/>
      <c r="GNA216" s="102"/>
      <c r="GNB216" s="102"/>
      <c r="GNC216" s="102"/>
      <c r="GND216" s="102"/>
      <c r="GNE216" s="102"/>
      <c r="GNF216" s="102"/>
      <c r="GNG216" s="102"/>
      <c r="GNH216" s="102"/>
      <c r="GNI216" s="102"/>
      <c r="GNJ216" s="102"/>
      <c r="GNK216" s="102"/>
      <c r="GNL216" s="102"/>
      <c r="GNM216" s="102"/>
      <c r="GNN216" s="102"/>
      <c r="GNO216" s="102"/>
      <c r="GNP216" s="102"/>
      <c r="GNQ216" s="102"/>
      <c r="GNR216" s="102"/>
      <c r="GNS216" s="102"/>
      <c r="GNT216" s="102"/>
      <c r="GNU216" s="102"/>
      <c r="GNV216" s="102"/>
      <c r="GNW216" s="102"/>
      <c r="GNX216" s="102"/>
      <c r="GNY216" s="102"/>
      <c r="GNZ216" s="102"/>
      <c r="GOA216" s="102"/>
      <c r="GOB216" s="102"/>
      <c r="GOC216" s="102"/>
      <c r="GOD216" s="102"/>
      <c r="GOE216" s="102"/>
      <c r="GOF216" s="102"/>
      <c r="GOG216" s="102"/>
      <c r="GOH216" s="102"/>
      <c r="GOI216" s="102"/>
      <c r="GOJ216" s="102"/>
      <c r="GOK216" s="102"/>
      <c r="GOL216" s="102"/>
      <c r="GOM216" s="102"/>
      <c r="GON216" s="102"/>
      <c r="GOO216" s="102"/>
      <c r="GOP216" s="102"/>
      <c r="GOQ216" s="102"/>
      <c r="GOR216" s="102"/>
      <c r="GOS216" s="102"/>
      <c r="GOT216" s="102"/>
      <c r="GOU216" s="102"/>
      <c r="GOV216" s="102"/>
      <c r="GOW216" s="102"/>
      <c r="GOX216" s="102"/>
      <c r="GOY216" s="102"/>
      <c r="GOZ216" s="102"/>
      <c r="GPA216" s="102"/>
      <c r="GPB216" s="102"/>
      <c r="GPC216" s="102"/>
      <c r="GPD216" s="102"/>
      <c r="GPE216" s="102"/>
      <c r="GPF216" s="102"/>
      <c r="GPG216" s="102"/>
      <c r="GPH216" s="102"/>
      <c r="GPI216" s="102"/>
      <c r="GPJ216" s="102"/>
      <c r="GPK216" s="102"/>
      <c r="GPL216" s="102"/>
      <c r="GPM216" s="102"/>
      <c r="GPN216" s="102"/>
      <c r="GPO216" s="102"/>
      <c r="GPP216" s="102"/>
      <c r="GPQ216" s="102"/>
      <c r="GPR216" s="102"/>
      <c r="GPS216" s="102"/>
      <c r="GPT216" s="102"/>
      <c r="GPU216" s="102"/>
      <c r="GPV216" s="102"/>
      <c r="GPW216" s="102"/>
      <c r="GPX216" s="102"/>
      <c r="GPY216" s="102"/>
      <c r="GPZ216" s="102"/>
      <c r="GQA216" s="102"/>
      <c r="GQB216" s="102"/>
      <c r="GQC216" s="102"/>
      <c r="GQD216" s="102"/>
      <c r="GQE216" s="102"/>
      <c r="GQF216" s="102"/>
      <c r="GQG216" s="102"/>
      <c r="GQH216" s="102"/>
      <c r="GQI216" s="102"/>
      <c r="GQJ216" s="102"/>
      <c r="GQK216" s="102"/>
      <c r="GQL216" s="102"/>
      <c r="GQM216" s="102"/>
      <c r="GQN216" s="102"/>
      <c r="GQO216" s="102"/>
      <c r="GQP216" s="102"/>
      <c r="GQQ216" s="102"/>
      <c r="GQR216" s="102"/>
      <c r="GQS216" s="102"/>
      <c r="GQT216" s="102"/>
      <c r="GQU216" s="102"/>
      <c r="GQV216" s="102"/>
      <c r="GQW216" s="102"/>
      <c r="GQX216" s="102"/>
      <c r="GQY216" s="102"/>
      <c r="GQZ216" s="102"/>
      <c r="GRA216" s="102"/>
      <c r="GRB216" s="102"/>
      <c r="GRC216" s="102"/>
      <c r="GRD216" s="102"/>
      <c r="GRE216" s="102"/>
      <c r="GRF216" s="102"/>
      <c r="GRG216" s="102"/>
      <c r="GRH216" s="102"/>
      <c r="GRI216" s="102"/>
      <c r="GRJ216" s="102"/>
      <c r="GRK216" s="102"/>
      <c r="GRL216" s="102"/>
      <c r="GRM216" s="102"/>
      <c r="GRN216" s="102"/>
      <c r="GRO216" s="102"/>
      <c r="GRP216" s="102"/>
      <c r="GRQ216" s="102"/>
      <c r="GRR216" s="102"/>
      <c r="GRS216" s="102"/>
      <c r="GRT216" s="102"/>
      <c r="GRU216" s="102"/>
      <c r="GRV216" s="102"/>
      <c r="GRW216" s="102"/>
      <c r="GRX216" s="102"/>
      <c r="GRY216" s="102"/>
      <c r="GRZ216" s="102"/>
      <c r="GSA216" s="102"/>
      <c r="GSB216" s="102"/>
      <c r="GSC216" s="102"/>
      <c r="GSD216" s="102"/>
      <c r="GSE216" s="102"/>
      <c r="GSF216" s="102"/>
      <c r="GSG216" s="102"/>
      <c r="GSH216" s="102"/>
      <c r="GSI216" s="102"/>
      <c r="GSJ216" s="102"/>
      <c r="GSK216" s="102"/>
      <c r="GSL216" s="102"/>
      <c r="GSM216" s="102"/>
      <c r="GSN216" s="102"/>
      <c r="GSO216" s="102"/>
      <c r="GSP216" s="102"/>
      <c r="GSQ216" s="102"/>
      <c r="GSR216" s="102"/>
      <c r="GSS216" s="102"/>
      <c r="GST216" s="102"/>
      <c r="GSU216" s="102"/>
      <c r="GSV216" s="102"/>
      <c r="GSW216" s="102"/>
      <c r="GSX216" s="102"/>
      <c r="GSY216" s="102"/>
      <c r="GSZ216" s="102"/>
      <c r="GTA216" s="102"/>
      <c r="GTB216" s="102"/>
      <c r="GTC216" s="102"/>
      <c r="GTD216" s="102"/>
      <c r="GTE216" s="102"/>
      <c r="GTF216" s="102"/>
      <c r="GTG216" s="102"/>
      <c r="GTH216" s="102"/>
      <c r="GTI216" s="102"/>
      <c r="GTJ216" s="102"/>
      <c r="GTK216" s="102"/>
      <c r="GTL216" s="102"/>
      <c r="GTM216" s="102"/>
      <c r="GTN216" s="102"/>
      <c r="GTO216" s="102"/>
      <c r="GTP216" s="102"/>
      <c r="GTQ216" s="102"/>
      <c r="GTR216" s="102"/>
      <c r="GTS216" s="102"/>
      <c r="GTT216" s="102"/>
      <c r="GTU216" s="102"/>
      <c r="GTV216" s="102"/>
      <c r="GTW216" s="102"/>
      <c r="GTX216" s="102"/>
      <c r="GTY216" s="102"/>
      <c r="GTZ216" s="102"/>
      <c r="GUA216" s="102"/>
      <c r="GUB216" s="102"/>
      <c r="GUC216" s="102"/>
      <c r="GUD216" s="102"/>
      <c r="GUE216" s="102"/>
      <c r="GUF216" s="102"/>
      <c r="GUG216" s="102"/>
      <c r="GUH216" s="102"/>
      <c r="GUI216" s="102"/>
      <c r="GUJ216" s="102"/>
      <c r="GUK216" s="102"/>
      <c r="GUL216" s="102"/>
      <c r="GUM216" s="102"/>
      <c r="GUN216" s="102"/>
      <c r="GUO216" s="102"/>
      <c r="GUP216" s="102"/>
      <c r="GUQ216" s="102"/>
      <c r="GUR216" s="102"/>
      <c r="GUS216" s="102"/>
      <c r="GUT216" s="102"/>
      <c r="GUU216" s="102"/>
      <c r="GUV216" s="102"/>
      <c r="GUW216" s="102"/>
      <c r="GUX216" s="102"/>
      <c r="GUY216" s="102"/>
      <c r="GUZ216" s="102"/>
      <c r="GVA216" s="102"/>
      <c r="GVB216" s="102"/>
      <c r="GVC216" s="102"/>
      <c r="GVD216" s="102"/>
      <c r="GVE216" s="102"/>
      <c r="GVF216" s="102"/>
      <c r="GVG216" s="102"/>
      <c r="GVH216" s="102"/>
      <c r="GVI216" s="102"/>
      <c r="GVJ216" s="102"/>
      <c r="GVK216" s="102"/>
      <c r="GVL216" s="102"/>
      <c r="GVM216" s="102"/>
      <c r="GVN216" s="102"/>
      <c r="GVO216" s="102"/>
      <c r="GVP216" s="102"/>
      <c r="GVQ216" s="102"/>
      <c r="GVR216" s="102"/>
      <c r="GVS216" s="102"/>
      <c r="GVT216" s="102"/>
      <c r="GVU216" s="102"/>
      <c r="GVV216" s="102"/>
      <c r="GVW216" s="102"/>
      <c r="GVX216" s="102"/>
      <c r="GVY216" s="102"/>
      <c r="GVZ216" s="102"/>
      <c r="GWA216" s="102"/>
      <c r="GWB216" s="102"/>
      <c r="GWC216" s="102"/>
      <c r="GWD216" s="102"/>
      <c r="GWE216" s="102"/>
      <c r="GWF216" s="102"/>
      <c r="GWG216" s="102"/>
      <c r="GWH216" s="102"/>
      <c r="GWI216" s="102"/>
      <c r="GWJ216" s="102"/>
      <c r="GWK216" s="102"/>
      <c r="GWL216" s="102"/>
      <c r="GWM216" s="102"/>
      <c r="GWN216" s="102"/>
      <c r="GWO216" s="102"/>
      <c r="GWP216" s="102"/>
      <c r="GWQ216" s="102"/>
      <c r="GWR216" s="102"/>
      <c r="GWS216" s="102"/>
      <c r="GWT216" s="102"/>
      <c r="GWU216" s="102"/>
      <c r="GWV216" s="102"/>
      <c r="GWW216" s="102"/>
      <c r="GWX216" s="102"/>
      <c r="GWY216" s="102"/>
      <c r="GWZ216" s="102"/>
      <c r="GXA216" s="102"/>
      <c r="GXB216" s="102"/>
      <c r="GXC216" s="102"/>
      <c r="GXD216" s="102"/>
      <c r="GXE216" s="102"/>
      <c r="GXF216" s="102"/>
      <c r="GXG216" s="102"/>
      <c r="GXH216" s="102"/>
      <c r="GXI216" s="102"/>
      <c r="GXJ216" s="102"/>
      <c r="GXK216" s="102"/>
      <c r="GXL216" s="102"/>
      <c r="GXM216" s="102"/>
      <c r="GXN216" s="102"/>
      <c r="GXO216" s="102"/>
      <c r="GXP216" s="102"/>
      <c r="GXQ216" s="102"/>
      <c r="GXR216" s="102"/>
      <c r="GXS216" s="102"/>
      <c r="GXT216" s="102"/>
      <c r="GXU216" s="102"/>
      <c r="GXV216" s="102"/>
      <c r="GXW216" s="102"/>
      <c r="GXX216" s="102"/>
      <c r="GXY216" s="102"/>
      <c r="GXZ216" s="102"/>
      <c r="GYA216" s="102"/>
      <c r="GYB216" s="102"/>
      <c r="GYC216" s="102"/>
      <c r="GYD216" s="102"/>
      <c r="GYE216" s="102"/>
      <c r="GYF216" s="102"/>
      <c r="GYG216" s="102"/>
      <c r="GYH216" s="102"/>
      <c r="GYI216" s="102"/>
      <c r="GYJ216" s="102"/>
      <c r="GYK216" s="102"/>
      <c r="GYL216" s="102"/>
      <c r="GYM216" s="102"/>
      <c r="GYN216" s="102"/>
      <c r="GYO216" s="102"/>
      <c r="GYP216" s="102"/>
      <c r="GYQ216" s="102"/>
      <c r="GYR216" s="102"/>
      <c r="GYS216" s="102"/>
      <c r="GYT216" s="102"/>
      <c r="GYU216" s="102"/>
      <c r="GYV216" s="102"/>
      <c r="GYW216" s="102"/>
      <c r="GYX216" s="102"/>
      <c r="GYY216" s="102"/>
      <c r="GYZ216" s="102"/>
      <c r="GZA216" s="102"/>
      <c r="GZB216" s="102"/>
      <c r="GZC216" s="102"/>
      <c r="GZD216" s="102"/>
      <c r="GZE216" s="102"/>
      <c r="GZF216" s="102"/>
      <c r="GZG216" s="102"/>
      <c r="GZH216" s="102"/>
      <c r="GZI216" s="102"/>
      <c r="GZJ216" s="102"/>
      <c r="GZK216" s="102"/>
      <c r="GZL216" s="102"/>
      <c r="GZM216" s="102"/>
      <c r="GZN216" s="102"/>
      <c r="GZO216" s="102"/>
      <c r="GZP216" s="102"/>
      <c r="GZQ216" s="102"/>
      <c r="GZR216" s="102"/>
      <c r="GZS216" s="102"/>
      <c r="GZT216" s="102"/>
      <c r="GZU216" s="102"/>
      <c r="GZV216" s="102"/>
      <c r="GZW216" s="102"/>
      <c r="GZX216" s="102"/>
      <c r="GZY216" s="102"/>
      <c r="GZZ216" s="102"/>
      <c r="HAA216" s="102"/>
      <c r="HAB216" s="102"/>
      <c r="HAC216" s="102"/>
      <c r="HAD216" s="102"/>
      <c r="HAE216" s="102"/>
      <c r="HAF216" s="102"/>
      <c r="HAG216" s="102"/>
      <c r="HAH216" s="102"/>
      <c r="HAI216" s="102"/>
      <c r="HAJ216" s="102"/>
      <c r="HAK216" s="102"/>
      <c r="HAL216" s="102"/>
      <c r="HAM216" s="102"/>
      <c r="HAN216" s="102"/>
      <c r="HAO216" s="102"/>
      <c r="HAP216" s="102"/>
      <c r="HAQ216" s="102"/>
      <c r="HAR216" s="102"/>
      <c r="HAS216" s="102"/>
      <c r="HAT216" s="102"/>
      <c r="HAU216" s="102"/>
      <c r="HAV216" s="102"/>
      <c r="HAW216" s="102"/>
      <c r="HAX216" s="102"/>
      <c r="HAY216" s="102"/>
      <c r="HAZ216" s="102"/>
      <c r="HBA216" s="102"/>
      <c r="HBB216" s="102"/>
      <c r="HBC216" s="102"/>
      <c r="HBD216" s="102"/>
      <c r="HBE216" s="102"/>
      <c r="HBF216" s="102"/>
      <c r="HBG216" s="102"/>
      <c r="HBH216" s="102"/>
      <c r="HBI216" s="102"/>
      <c r="HBJ216" s="102"/>
      <c r="HBK216" s="102"/>
      <c r="HBL216" s="102"/>
      <c r="HBM216" s="102"/>
      <c r="HBN216" s="102"/>
      <c r="HBO216" s="102"/>
      <c r="HBP216" s="102"/>
      <c r="HBQ216" s="102"/>
      <c r="HBR216" s="102"/>
      <c r="HBS216" s="102"/>
      <c r="HBT216" s="102"/>
      <c r="HBU216" s="102"/>
      <c r="HBV216" s="102"/>
      <c r="HBW216" s="102"/>
      <c r="HBX216" s="102"/>
      <c r="HBY216" s="102"/>
      <c r="HBZ216" s="102"/>
      <c r="HCA216" s="102"/>
      <c r="HCB216" s="102"/>
      <c r="HCC216" s="102"/>
      <c r="HCD216" s="102"/>
      <c r="HCE216" s="102"/>
      <c r="HCF216" s="102"/>
      <c r="HCG216" s="102"/>
      <c r="HCH216" s="102"/>
      <c r="HCI216" s="102"/>
      <c r="HCJ216" s="102"/>
      <c r="HCK216" s="102"/>
      <c r="HCL216" s="102"/>
      <c r="HCM216" s="102"/>
      <c r="HCN216" s="102"/>
      <c r="HCO216" s="102"/>
      <c r="HCP216" s="102"/>
      <c r="HCQ216" s="102"/>
      <c r="HCR216" s="102"/>
      <c r="HCS216" s="102"/>
      <c r="HCT216" s="102"/>
      <c r="HCU216" s="102"/>
      <c r="HCV216" s="102"/>
      <c r="HCW216" s="102"/>
      <c r="HCX216" s="102"/>
      <c r="HCY216" s="102"/>
      <c r="HCZ216" s="102"/>
      <c r="HDA216" s="102"/>
      <c r="HDB216" s="102"/>
      <c r="HDC216" s="102"/>
      <c r="HDD216" s="102"/>
      <c r="HDE216" s="102"/>
      <c r="HDF216" s="102"/>
      <c r="HDG216" s="102"/>
      <c r="HDH216" s="102"/>
      <c r="HDI216" s="102"/>
      <c r="HDJ216" s="102"/>
      <c r="HDK216" s="102"/>
      <c r="HDL216" s="102"/>
      <c r="HDM216" s="102"/>
      <c r="HDN216" s="102"/>
      <c r="HDO216" s="102"/>
      <c r="HDP216" s="102"/>
      <c r="HDQ216" s="102"/>
      <c r="HDR216" s="102"/>
      <c r="HDS216" s="102"/>
      <c r="HDT216" s="102"/>
      <c r="HDU216" s="102"/>
      <c r="HDV216" s="102"/>
      <c r="HDW216" s="102"/>
      <c r="HDX216" s="102"/>
      <c r="HDY216" s="102"/>
      <c r="HDZ216" s="102"/>
      <c r="HEA216" s="102"/>
      <c r="HEB216" s="102"/>
      <c r="HEC216" s="102"/>
      <c r="HED216" s="102"/>
      <c r="HEE216" s="102"/>
      <c r="HEF216" s="102"/>
      <c r="HEG216" s="102"/>
      <c r="HEH216" s="102"/>
      <c r="HEI216" s="102"/>
      <c r="HEJ216" s="102"/>
      <c r="HEK216" s="102"/>
      <c r="HEL216" s="102"/>
      <c r="HEM216" s="102"/>
      <c r="HEN216" s="102"/>
      <c r="HEO216" s="102"/>
      <c r="HEP216" s="102"/>
      <c r="HEQ216" s="102"/>
      <c r="HER216" s="102"/>
      <c r="HES216" s="102"/>
      <c r="HET216" s="102"/>
      <c r="HEU216" s="102"/>
      <c r="HEV216" s="102"/>
      <c r="HEW216" s="102"/>
      <c r="HEX216" s="102"/>
      <c r="HEY216" s="102"/>
      <c r="HEZ216" s="102"/>
      <c r="HFA216" s="102"/>
      <c r="HFB216" s="102"/>
      <c r="HFC216" s="102"/>
      <c r="HFD216" s="102"/>
      <c r="HFE216" s="102"/>
      <c r="HFF216" s="102"/>
      <c r="HFG216" s="102"/>
      <c r="HFH216" s="102"/>
      <c r="HFI216" s="102"/>
      <c r="HFJ216" s="102"/>
      <c r="HFK216" s="102"/>
      <c r="HFL216" s="102"/>
      <c r="HFM216" s="102"/>
      <c r="HFN216" s="102"/>
      <c r="HFO216" s="102"/>
      <c r="HFP216" s="102"/>
      <c r="HFQ216" s="102"/>
      <c r="HFR216" s="102"/>
      <c r="HFS216" s="102"/>
      <c r="HFT216" s="102"/>
      <c r="HFU216" s="102"/>
      <c r="HFV216" s="102"/>
      <c r="HFW216" s="102"/>
      <c r="HFX216" s="102"/>
      <c r="HFY216" s="102"/>
      <c r="HFZ216" s="102"/>
      <c r="HGA216" s="102"/>
      <c r="HGB216" s="102"/>
      <c r="HGC216" s="102"/>
      <c r="HGD216" s="102"/>
      <c r="HGE216" s="102"/>
      <c r="HGF216" s="102"/>
      <c r="HGG216" s="102"/>
      <c r="HGH216" s="102"/>
      <c r="HGI216" s="102"/>
      <c r="HGJ216" s="102"/>
      <c r="HGK216" s="102"/>
      <c r="HGL216" s="102"/>
      <c r="HGM216" s="102"/>
      <c r="HGN216" s="102"/>
      <c r="HGO216" s="102"/>
      <c r="HGP216" s="102"/>
      <c r="HGQ216" s="102"/>
      <c r="HGR216" s="102"/>
      <c r="HGS216" s="102"/>
      <c r="HGT216" s="102"/>
      <c r="HGU216" s="102"/>
      <c r="HGV216" s="102"/>
      <c r="HGW216" s="102"/>
      <c r="HGX216" s="102"/>
      <c r="HGY216" s="102"/>
      <c r="HGZ216" s="102"/>
      <c r="HHA216" s="102"/>
      <c r="HHB216" s="102"/>
      <c r="HHC216" s="102"/>
      <c r="HHD216" s="102"/>
      <c r="HHE216" s="102"/>
      <c r="HHF216" s="102"/>
      <c r="HHG216" s="102"/>
      <c r="HHH216" s="102"/>
      <c r="HHI216" s="102"/>
      <c r="HHJ216" s="102"/>
      <c r="HHK216" s="102"/>
      <c r="HHL216" s="102"/>
      <c r="HHM216" s="102"/>
      <c r="HHN216" s="102"/>
      <c r="HHO216" s="102"/>
      <c r="HHP216" s="102"/>
      <c r="HHQ216" s="102"/>
      <c r="HHR216" s="102"/>
      <c r="HHS216" s="102"/>
      <c r="HHT216" s="102"/>
      <c r="HHU216" s="102"/>
      <c r="HHV216" s="102"/>
      <c r="HHW216" s="102"/>
      <c r="HHX216" s="102"/>
      <c r="HHY216" s="102"/>
      <c r="HHZ216" s="102"/>
      <c r="HIA216" s="102"/>
      <c r="HIB216" s="102"/>
      <c r="HIC216" s="102"/>
      <c r="HID216" s="102"/>
      <c r="HIE216" s="102"/>
      <c r="HIF216" s="102"/>
      <c r="HIG216" s="102"/>
      <c r="HIH216" s="102"/>
      <c r="HII216" s="102"/>
      <c r="HIJ216" s="102"/>
      <c r="HIK216" s="102"/>
      <c r="HIL216" s="102"/>
      <c r="HIM216" s="102"/>
      <c r="HIN216" s="102"/>
      <c r="HIO216" s="102"/>
      <c r="HIP216" s="102"/>
      <c r="HIQ216" s="102"/>
      <c r="HIR216" s="102"/>
      <c r="HIS216" s="102"/>
      <c r="HIT216" s="102"/>
      <c r="HIU216" s="102"/>
      <c r="HIV216" s="102"/>
      <c r="HIW216" s="102"/>
      <c r="HIX216" s="102"/>
      <c r="HIY216" s="102"/>
      <c r="HIZ216" s="102"/>
      <c r="HJA216" s="102"/>
      <c r="HJB216" s="102"/>
      <c r="HJC216" s="102"/>
      <c r="HJD216" s="102"/>
      <c r="HJE216" s="102"/>
      <c r="HJF216" s="102"/>
      <c r="HJG216" s="102"/>
      <c r="HJH216" s="102"/>
      <c r="HJI216" s="102"/>
      <c r="HJJ216" s="102"/>
      <c r="HJK216" s="102"/>
      <c r="HJL216" s="102"/>
      <c r="HJM216" s="102"/>
      <c r="HJN216" s="102"/>
      <c r="HJO216" s="102"/>
      <c r="HJP216" s="102"/>
      <c r="HJQ216" s="102"/>
      <c r="HJR216" s="102"/>
      <c r="HJS216" s="102"/>
      <c r="HJT216" s="102"/>
      <c r="HJU216" s="102"/>
      <c r="HJV216" s="102"/>
      <c r="HJW216" s="102"/>
      <c r="HJX216" s="102"/>
      <c r="HJY216" s="102"/>
      <c r="HJZ216" s="102"/>
      <c r="HKA216" s="102"/>
      <c r="HKB216" s="102"/>
      <c r="HKC216" s="102"/>
      <c r="HKD216" s="102"/>
      <c r="HKE216" s="102"/>
      <c r="HKF216" s="102"/>
      <c r="HKG216" s="102"/>
      <c r="HKH216" s="102"/>
      <c r="HKI216" s="102"/>
      <c r="HKJ216" s="102"/>
      <c r="HKK216" s="102"/>
      <c r="HKL216" s="102"/>
      <c r="HKM216" s="102"/>
      <c r="HKN216" s="102"/>
      <c r="HKO216" s="102"/>
      <c r="HKP216" s="102"/>
      <c r="HKQ216" s="102"/>
      <c r="HKR216" s="102"/>
      <c r="HKS216" s="102"/>
      <c r="HKT216" s="102"/>
      <c r="HKU216" s="102"/>
      <c r="HKV216" s="102"/>
      <c r="HKW216" s="102"/>
      <c r="HKX216" s="102"/>
      <c r="HKY216" s="102"/>
      <c r="HKZ216" s="102"/>
      <c r="HLA216" s="102"/>
      <c r="HLB216" s="102"/>
      <c r="HLC216" s="102"/>
      <c r="HLD216" s="102"/>
      <c r="HLE216" s="102"/>
      <c r="HLF216" s="102"/>
      <c r="HLG216" s="102"/>
      <c r="HLH216" s="102"/>
      <c r="HLI216" s="102"/>
      <c r="HLJ216" s="102"/>
      <c r="HLK216" s="102"/>
      <c r="HLL216" s="102"/>
      <c r="HLM216" s="102"/>
      <c r="HLN216" s="102"/>
      <c r="HLO216" s="102"/>
      <c r="HLP216" s="102"/>
      <c r="HLQ216" s="102"/>
      <c r="HLR216" s="102"/>
      <c r="HLS216" s="102"/>
      <c r="HLT216" s="102"/>
      <c r="HLU216" s="102"/>
      <c r="HLV216" s="102"/>
      <c r="HLW216" s="102"/>
      <c r="HLX216" s="102"/>
      <c r="HLY216" s="102"/>
      <c r="HLZ216" s="102"/>
      <c r="HMA216" s="102"/>
      <c r="HMB216" s="102"/>
      <c r="HMC216" s="102"/>
      <c r="HMD216" s="102"/>
      <c r="HME216" s="102"/>
      <c r="HMF216" s="102"/>
      <c r="HMG216" s="102"/>
      <c r="HMH216" s="102"/>
      <c r="HMI216" s="102"/>
      <c r="HMJ216" s="102"/>
      <c r="HMK216" s="102"/>
      <c r="HML216" s="102"/>
      <c r="HMM216" s="102"/>
      <c r="HMN216" s="102"/>
      <c r="HMO216" s="102"/>
      <c r="HMP216" s="102"/>
      <c r="HMQ216" s="102"/>
      <c r="HMR216" s="102"/>
      <c r="HMS216" s="102"/>
      <c r="HMT216" s="102"/>
      <c r="HMU216" s="102"/>
      <c r="HMV216" s="102"/>
      <c r="HMW216" s="102"/>
      <c r="HMX216" s="102"/>
      <c r="HMY216" s="102"/>
      <c r="HMZ216" s="102"/>
      <c r="HNA216" s="102"/>
      <c r="HNB216" s="102"/>
      <c r="HNC216" s="102"/>
      <c r="HND216" s="102"/>
      <c r="HNE216" s="102"/>
      <c r="HNF216" s="102"/>
      <c r="HNG216" s="102"/>
      <c r="HNH216" s="102"/>
      <c r="HNI216" s="102"/>
      <c r="HNJ216" s="102"/>
      <c r="HNK216" s="102"/>
      <c r="HNL216" s="102"/>
      <c r="HNM216" s="102"/>
      <c r="HNN216" s="102"/>
      <c r="HNO216" s="102"/>
      <c r="HNP216" s="102"/>
      <c r="HNQ216" s="102"/>
      <c r="HNR216" s="102"/>
      <c r="HNS216" s="102"/>
      <c r="HNT216" s="102"/>
      <c r="HNU216" s="102"/>
      <c r="HNV216" s="102"/>
      <c r="HNW216" s="102"/>
      <c r="HNX216" s="102"/>
      <c r="HNY216" s="102"/>
      <c r="HNZ216" s="102"/>
      <c r="HOA216" s="102"/>
      <c r="HOB216" s="102"/>
      <c r="HOC216" s="102"/>
      <c r="HOD216" s="102"/>
      <c r="HOE216" s="102"/>
      <c r="HOF216" s="102"/>
      <c r="HOG216" s="102"/>
      <c r="HOH216" s="102"/>
      <c r="HOI216" s="102"/>
      <c r="HOJ216" s="102"/>
      <c r="HOK216" s="102"/>
      <c r="HOL216" s="102"/>
      <c r="HOM216" s="102"/>
      <c r="HON216" s="102"/>
      <c r="HOO216" s="102"/>
      <c r="HOP216" s="102"/>
      <c r="HOQ216" s="102"/>
      <c r="HOR216" s="102"/>
      <c r="HOS216" s="102"/>
      <c r="HOT216" s="102"/>
      <c r="HOU216" s="102"/>
      <c r="HOV216" s="102"/>
      <c r="HOW216" s="102"/>
      <c r="HOX216" s="102"/>
      <c r="HOY216" s="102"/>
      <c r="HOZ216" s="102"/>
      <c r="HPA216" s="102"/>
      <c r="HPB216" s="102"/>
      <c r="HPC216" s="102"/>
      <c r="HPD216" s="102"/>
      <c r="HPE216" s="102"/>
      <c r="HPF216" s="102"/>
      <c r="HPG216" s="102"/>
      <c r="HPH216" s="102"/>
      <c r="HPI216" s="102"/>
      <c r="HPJ216" s="102"/>
      <c r="HPK216" s="102"/>
      <c r="HPL216" s="102"/>
      <c r="HPM216" s="102"/>
      <c r="HPN216" s="102"/>
      <c r="HPO216" s="102"/>
      <c r="HPP216" s="102"/>
      <c r="HPQ216" s="102"/>
      <c r="HPR216" s="102"/>
      <c r="HPS216" s="102"/>
      <c r="HPT216" s="102"/>
      <c r="HPU216" s="102"/>
      <c r="HPV216" s="102"/>
      <c r="HPW216" s="102"/>
      <c r="HPX216" s="102"/>
      <c r="HPY216" s="102"/>
      <c r="HPZ216" s="102"/>
      <c r="HQA216" s="102"/>
      <c r="HQB216" s="102"/>
      <c r="HQC216" s="102"/>
      <c r="HQD216" s="102"/>
      <c r="HQE216" s="102"/>
      <c r="HQF216" s="102"/>
      <c r="HQG216" s="102"/>
      <c r="HQH216" s="102"/>
      <c r="HQI216" s="102"/>
      <c r="HQJ216" s="102"/>
      <c r="HQK216" s="102"/>
      <c r="HQL216" s="102"/>
      <c r="HQM216" s="102"/>
      <c r="HQN216" s="102"/>
      <c r="HQO216" s="102"/>
      <c r="HQP216" s="102"/>
      <c r="HQQ216" s="102"/>
      <c r="HQR216" s="102"/>
      <c r="HQS216" s="102"/>
      <c r="HQT216" s="102"/>
      <c r="HQU216" s="102"/>
      <c r="HQV216" s="102"/>
      <c r="HQW216" s="102"/>
      <c r="HQX216" s="102"/>
      <c r="HQY216" s="102"/>
      <c r="HQZ216" s="102"/>
      <c r="HRA216" s="102"/>
      <c r="HRB216" s="102"/>
      <c r="HRC216" s="102"/>
      <c r="HRD216" s="102"/>
      <c r="HRE216" s="102"/>
      <c r="HRF216" s="102"/>
      <c r="HRG216" s="102"/>
      <c r="HRH216" s="102"/>
      <c r="HRI216" s="102"/>
      <c r="HRJ216" s="102"/>
      <c r="HRK216" s="102"/>
      <c r="HRL216" s="102"/>
      <c r="HRM216" s="102"/>
      <c r="HRN216" s="102"/>
      <c r="HRO216" s="102"/>
      <c r="HRP216" s="102"/>
      <c r="HRQ216" s="102"/>
      <c r="HRR216" s="102"/>
      <c r="HRS216" s="102"/>
      <c r="HRT216" s="102"/>
      <c r="HRU216" s="102"/>
      <c r="HRV216" s="102"/>
      <c r="HRW216" s="102"/>
      <c r="HRX216" s="102"/>
      <c r="HRY216" s="102"/>
      <c r="HRZ216" s="102"/>
      <c r="HSA216" s="102"/>
      <c r="HSB216" s="102"/>
      <c r="HSC216" s="102"/>
      <c r="HSD216" s="102"/>
      <c r="HSE216" s="102"/>
      <c r="HSF216" s="102"/>
      <c r="HSG216" s="102"/>
      <c r="HSH216" s="102"/>
      <c r="HSI216" s="102"/>
      <c r="HSJ216" s="102"/>
      <c r="HSK216" s="102"/>
      <c r="HSL216" s="102"/>
      <c r="HSM216" s="102"/>
      <c r="HSN216" s="102"/>
      <c r="HSO216" s="102"/>
      <c r="HSP216" s="102"/>
      <c r="HSQ216" s="102"/>
      <c r="HSR216" s="102"/>
      <c r="HSS216" s="102"/>
      <c r="HST216" s="102"/>
      <c r="HSU216" s="102"/>
      <c r="HSV216" s="102"/>
      <c r="HSW216" s="102"/>
      <c r="HSX216" s="102"/>
      <c r="HSY216" s="102"/>
      <c r="HSZ216" s="102"/>
      <c r="HTA216" s="102"/>
      <c r="HTB216" s="102"/>
      <c r="HTC216" s="102"/>
      <c r="HTD216" s="102"/>
      <c r="HTE216" s="102"/>
      <c r="HTF216" s="102"/>
      <c r="HTG216" s="102"/>
      <c r="HTH216" s="102"/>
      <c r="HTI216" s="102"/>
      <c r="HTJ216" s="102"/>
      <c r="HTK216" s="102"/>
      <c r="HTL216" s="102"/>
      <c r="HTM216" s="102"/>
      <c r="HTN216" s="102"/>
      <c r="HTO216" s="102"/>
      <c r="HTP216" s="102"/>
      <c r="HTQ216" s="102"/>
      <c r="HTR216" s="102"/>
      <c r="HTS216" s="102"/>
      <c r="HTT216" s="102"/>
      <c r="HTU216" s="102"/>
      <c r="HTV216" s="102"/>
      <c r="HTW216" s="102"/>
      <c r="HTX216" s="102"/>
      <c r="HTY216" s="102"/>
      <c r="HTZ216" s="102"/>
      <c r="HUA216" s="102"/>
      <c r="HUB216" s="102"/>
      <c r="HUC216" s="102"/>
      <c r="HUD216" s="102"/>
      <c r="HUE216" s="102"/>
      <c r="HUF216" s="102"/>
      <c r="HUG216" s="102"/>
      <c r="HUH216" s="102"/>
      <c r="HUI216" s="102"/>
      <c r="HUJ216" s="102"/>
      <c r="HUK216" s="102"/>
      <c r="HUL216" s="102"/>
      <c r="HUM216" s="102"/>
      <c r="HUN216" s="102"/>
      <c r="HUO216" s="102"/>
      <c r="HUP216" s="102"/>
      <c r="HUQ216" s="102"/>
      <c r="HUR216" s="102"/>
      <c r="HUS216" s="102"/>
      <c r="HUT216" s="102"/>
      <c r="HUU216" s="102"/>
      <c r="HUV216" s="102"/>
      <c r="HUW216" s="102"/>
      <c r="HUX216" s="102"/>
      <c r="HUY216" s="102"/>
      <c r="HUZ216" s="102"/>
      <c r="HVA216" s="102"/>
      <c r="HVB216" s="102"/>
      <c r="HVC216" s="102"/>
      <c r="HVD216" s="102"/>
      <c r="HVE216" s="102"/>
      <c r="HVF216" s="102"/>
      <c r="HVG216" s="102"/>
      <c r="HVH216" s="102"/>
      <c r="HVI216" s="102"/>
      <c r="HVJ216" s="102"/>
      <c r="HVK216" s="102"/>
      <c r="HVL216" s="102"/>
      <c r="HVM216" s="102"/>
      <c r="HVN216" s="102"/>
      <c r="HVO216" s="102"/>
      <c r="HVP216" s="102"/>
      <c r="HVQ216" s="102"/>
      <c r="HVR216" s="102"/>
      <c r="HVS216" s="102"/>
      <c r="HVT216" s="102"/>
      <c r="HVU216" s="102"/>
      <c r="HVV216" s="102"/>
      <c r="HVW216" s="102"/>
      <c r="HVX216" s="102"/>
      <c r="HVY216" s="102"/>
      <c r="HVZ216" s="102"/>
      <c r="HWA216" s="102"/>
      <c r="HWB216" s="102"/>
      <c r="HWC216" s="102"/>
      <c r="HWD216" s="102"/>
      <c r="HWE216" s="102"/>
      <c r="HWF216" s="102"/>
      <c r="HWG216" s="102"/>
      <c r="HWH216" s="102"/>
      <c r="HWI216" s="102"/>
      <c r="HWJ216" s="102"/>
      <c r="HWK216" s="102"/>
      <c r="HWL216" s="102"/>
      <c r="HWM216" s="102"/>
      <c r="HWN216" s="102"/>
      <c r="HWO216" s="102"/>
      <c r="HWP216" s="102"/>
      <c r="HWQ216" s="102"/>
      <c r="HWR216" s="102"/>
      <c r="HWS216" s="102"/>
      <c r="HWT216" s="102"/>
      <c r="HWU216" s="102"/>
      <c r="HWV216" s="102"/>
      <c r="HWW216" s="102"/>
      <c r="HWX216" s="102"/>
      <c r="HWY216" s="102"/>
      <c r="HWZ216" s="102"/>
      <c r="HXA216" s="102"/>
      <c r="HXB216" s="102"/>
      <c r="HXC216" s="102"/>
      <c r="HXD216" s="102"/>
      <c r="HXE216" s="102"/>
      <c r="HXF216" s="102"/>
      <c r="HXG216" s="102"/>
      <c r="HXH216" s="102"/>
      <c r="HXI216" s="102"/>
      <c r="HXJ216" s="102"/>
      <c r="HXK216" s="102"/>
      <c r="HXL216" s="102"/>
      <c r="HXM216" s="102"/>
      <c r="HXN216" s="102"/>
      <c r="HXO216" s="102"/>
      <c r="HXP216" s="102"/>
      <c r="HXQ216" s="102"/>
      <c r="HXR216" s="102"/>
      <c r="HXS216" s="102"/>
      <c r="HXT216" s="102"/>
      <c r="HXU216" s="102"/>
      <c r="HXV216" s="102"/>
      <c r="HXW216" s="102"/>
      <c r="HXX216" s="102"/>
      <c r="HXY216" s="102"/>
      <c r="HXZ216" s="102"/>
      <c r="HYA216" s="102"/>
      <c r="HYB216" s="102"/>
      <c r="HYC216" s="102"/>
      <c r="HYD216" s="102"/>
      <c r="HYE216" s="102"/>
      <c r="HYF216" s="102"/>
      <c r="HYG216" s="102"/>
      <c r="HYH216" s="102"/>
      <c r="HYI216" s="102"/>
      <c r="HYJ216" s="102"/>
      <c r="HYK216" s="102"/>
      <c r="HYL216" s="102"/>
      <c r="HYM216" s="102"/>
      <c r="HYN216" s="102"/>
      <c r="HYO216" s="102"/>
      <c r="HYP216" s="102"/>
      <c r="HYQ216" s="102"/>
      <c r="HYR216" s="102"/>
      <c r="HYS216" s="102"/>
      <c r="HYT216" s="102"/>
      <c r="HYU216" s="102"/>
      <c r="HYV216" s="102"/>
      <c r="HYW216" s="102"/>
      <c r="HYX216" s="102"/>
      <c r="HYY216" s="102"/>
      <c r="HYZ216" s="102"/>
      <c r="HZA216" s="102"/>
      <c r="HZB216" s="102"/>
      <c r="HZC216" s="102"/>
      <c r="HZD216" s="102"/>
      <c r="HZE216" s="102"/>
      <c r="HZF216" s="102"/>
      <c r="HZG216" s="102"/>
      <c r="HZH216" s="102"/>
      <c r="HZI216" s="102"/>
      <c r="HZJ216" s="102"/>
      <c r="HZK216" s="102"/>
      <c r="HZL216" s="102"/>
      <c r="HZM216" s="102"/>
      <c r="HZN216" s="102"/>
      <c r="HZO216" s="102"/>
      <c r="HZP216" s="102"/>
      <c r="HZQ216" s="102"/>
      <c r="HZR216" s="102"/>
      <c r="HZS216" s="102"/>
      <c r="HZT216" s="102"/>
      <c r="HZU216" s="102"/>
      <c r="HZV216" s="102"/>
      <c r="HZW216" s="102"/>
      <c r="HZX216" s="102"/>
      <c r="HZY216" s="102"/>
      <c r="HZZ216" s="102"/>
      <c r="IAA216" s="102"/>
      <c r="IAB216" s="102"/>
      <c r="IAC216" s="102"/>
      <c r="IAD216" s="102"/>
      <c r="IAE216" s="102"/>
      <c r="IAF216" s="102"/>
      <c r="IAG216" s="102"/>
      <c r="IAH216" s="102"/>
      <c r="IAI216" s="102"/>
      <c r="IAJ216" s="102"/>
      <c r="IAK216" s="102"/>
      <c r="IAL216" s="102"/>
      <c r="IAM216" s="102"/>
      <c r="IAN216" s="102"/>
      <c r="IAO216" s="102"/>
      <c r="IAP216" s="102"/>
      <c r="IAQ216" s="102"/>
      <c r="IAR216" s="102"/>
      <c r="IAS216" s="102"/>
      <c r="IAT216" s="102"/>
      <c r="IAU216" s="102"/>
      <c r="IAV216" s="102"/>
      <c r="IAW216" s="102"/>
      <c r="IAX216" s="102"/>
      <c r="IAY216" s="102"/>
      <c r="IAZ216" s="102"/>
      <c r="IBA216" s="102"/>
      <c r="IBB216" s="102"/>
      <c r="IBC216" s="102"/>
      <c r="IBD216" s="102"/>
      <c r="IBE216" s="102"/>
      <c r="IBF216" s="102"/>
      <c r="IBG216" s="102"/>
      <c r="IBH216" s="102"/>
      <c r="IBI216" s="102"/>
      <c r="IBJ216" s="102"/>
      <c r="IBK216" s="102"/>
      <c r="IBL216" s="102"/>
      <c r="IBM216" s="102"/>
      <c r="IBN216" s="102"/>
      <c r="IBO216" s="102"/>
      <c r="IBP216" s="102"/>
      <c r="IBQ216" s="102"/>
      <c r="IBR216" s="102"/>
      <c r="IBS216" s="102"/>
      <c r="IBT216" s="102"/>
      <c r="IBU216" s="102"/>
      <c r="IBV216" s="102"/>
      <c r="IBW216" s="102"/>
      <c r="IBX216" s="102"/>
      <c r="IBY216" s="102"/>
      <c r="IBZ216" s="102"/>
      <c r="ICA216" s="102"/>
      <c r="ICB216" s="102"/>
      <c r="ICC216" s="102"/>
      <c r="ICD216" s="102"/>
      <c r="ICE216" s="102"/>
      <c r="ICF216" s="102"/>
      <c r="ICG216" s="102"/>
      <c r="ICH216" s="102"/>
      <c r="ICI216" s="102"/>
      <c r="ICJ216" s="102"/>
      <c r="ICK216" s="102"/>
      <c r="ICL216" s="102"/>
      <c r="ICM216" s="102"/>
      <c r="ICN216" s="102"/>
      <c r="ICO216" s="102"/>
      <c r="ICP216" s="102"/>
      <c r="ICQ216" s="102"/>
      <c r="ICR216" s="102"/>
      <c r="ICS216" s="102"/>
      <c r="ICT216" s="102"/>
      <c r="ICU216" s="102"/>
      <c r="ICV216" s="102"/>
      <c r="ICW216" s="102"/>
      <c r="ICX216" s="102"/>
      <c r="ICY216" s="102"/>
      <c r="ICZ216" s="102"/>
      <c r="IDA216" s="102"/>
      <c r="IDB216" s="102"/>
      <c r="IDC216" s="102"/>
      <c r="IDD216" s="102"/>
      <c r="IDE216" s="102"/>
      <c r="IDF216" s="102"/>
      <c r="IDG216" s="102"/>
      <c r="IDH216" s="102"/>
      <c r="IDI216" s="102"/>
      <c r="IDJ216" s="102"/>
      <c r="IDK216" s="102"/>
      <c r="IDL216" s="102"/>
      <c r="IDM216" s="102"/>
      <c r="IDN216" s="102"/>
      <c r="IDO216" s="102"/>
      <c r="IDP216" s="102"/>
      <c r="IDQ216" s="102"/>
      <c r="IDR216" s="102"/>
      <c r="IDS216" s="102"/>
      <c r="IDT216" s="102"/>
      <c r="IDU216" s="102"/>
      <c r="IDV216" s="102"/>
      <c r="IDW216" s="102"/>
      <c r="IDX216" s="102"/>
      <c r="IDY216" s="102"/>
      <c r="IDZ216" s="102"/>
      <c r="IEA216" s="102"/>
      <c r="IEB216" s="102"/>
      <c r="IEC216" s="102"/>
      <c r="IED216" s="102"/>
      <c r="IEE216" s="102"/>
      <c r="IEF216" s="102"/>
      <c r="IEG216" s="102"/>
      <c r="IEH216" s="102"/>
      <c r="IEI216" s="102"/>
      <c r="IEJ216" s="102"/>
      <c r="IEK216" s="102"/>
      <c r="IEL216" s="102"/>
      <c r="IEM216" s="102"/>
      <c r="IEN216" s="102"/>
      <c r="IEO216" s="102"/>
      <c r="IEP216" s="102"/>
      <c r="IEQ216" s="102"/>
      <c r="IER216" s="102"/>
      <c r="IES216" s="102"/>
      <c r="IET216" s="102"/>
      <c r="IEU216" s="102"/>
      <c r="IEV216" s="102"/>
      <c r="IEW216" s="102"/>
      <c r="IEX216" s="102"/>
      <c r="IEY216" s="102"/>
      <c r="IEZ216" s="102"/>
      <c r="IFA216" s="102"/>
      <c r="IFB216" s="102"/>
      <c r="IFC216" s="102"/>
      <c r="IFD216" s="102"/>
      <c r="IFE216" s="102"/>
      <c r="IFF216" s="102"/>
      <c r="IFG216" s="102"/>
      <c r="IFH216" s="102"/>
      <c r="IFI216" s="102"/>
      <c r="IFJ216" s="102"/>
      <c r="IFK216" s="102"/>
      <c r="IFL216" s="102"/>
      <c r="IFM216" s="102"/>
      <c r="IFN216" s="102"/>
      <c r="IFO216" s="102"/>
      <c r="IFP216" s="102"/>
      <c r="IFQ216" s="102"/>
      <c r="IFR216" s="102"/>
      <c r="IFS216" s="102"/>
      <c r="IFT216" s="102"/>
      <c r="IFU216" s="102"/>
      <c r="IFV216" s="102"/>
      <c r="IFW216" s="102"/>
      <c r="IFX216" s="102"/>
      <c r="IFY216" s="102"/>
      <c r="IFZ216" s="102"/>
      <c r="IGA216" s="102"/>
      <c r="IGB216" s="102"/>
      <c r="IGC216" s="102"/>
      <c r="IGD216" s="102"/>
      <c r="IGE216" s="102"/>
      <c r="IGF216" s="102"/>
      <c r="IGG216" s="102"/>
      <c r="IGH216" s="102"/>
      <c r="IGI216" s="102"/>
      <c r="IGJ216" s="102"/>
      <c r="IGK216" s="102"/>
      <c r="IGL216" s="102"/>
      <c r="IGM216" s="102"/>
      <c r="IGN216" s="102"/>
      <c r="IGO216" s="102"/>
      <c r="IGP216" s="102"/>
      <c r="IGQ216" s="102"/>
      <c r="IGR216" s="102"/>
      <c r="IGS216" s="102"/>
      <c r="IGT216" s="102"/>
      <c r="IGU216" s="102"/>
      <c r="IGV216" s="102"/>
      <c r="IGW216" s="102"/>
      <c r="IGX216" s="102"/>
      <c r="IGY216" s="102"/>
      <c r="IGZ216" s="102"/>
      <c r="IHA216" s="102"/>
      <c r="IHB216" s="102"/>
      <c r="IHC216" s="102"/>
      <c r="IHD216" s="102"/>
      <c r="IHE216" s="102"/>
      <c r="IHF216" s="102"/>
      <c r="IHG216" s="102"/>
      <c r="IHH216" s="102"/>
      <c r="IHI216" s="102"/>
      <c r="IHJ216" s="102"/>
      <c r="IHK216" s="102"/>
      <c r="IHL216" s="102"/>
      <c r="IHM216" s="102"/>
      <c r="IHN216" s="102"/>
      <c r="IHO216" s="102"/>
      <c r="IHP216" s="102"/>
      <c r="IHQ216" s="102"/>
      <c r="IHR216" s="102"/>
      <c r="IHS216" s="102"/>
      <c r="IHT216" s="102"/>
      <c r="IHU216" s="102"/>
      <c r="IHV216" s="102"/>
      <c r="IHW216" s="102"/>
      <c r="IHX216" s="102"/>
      <c r="IHY216" s="102"/>
      <c r="IHZ216" s="102"/>
      <c r="IIA216" s="102"/>
      <c r="IIB216" s="102"/>
      <c r="IIC216" s="102"/>
      <c r="IID216" s="102"/>
      <c r="IIE216" s="102"/>
      <c r="IIF216" s="102"/>
      <c r="IIG216" s="102"/>
      <c r="IIH216" s="102"/>
      <c r="III216" s="102"/>
      <c r="IIJ216" s="102"/>
      <c r="IIK216" s="102"/>
      <c r="IIL216" s="102"/>
      <c r="IIM216" s="102"/>
      <c r="IIN216" s="102"/>
      <c r="IIO216" s="102"/>
      <c r="IIP216" s="102"/>
      <c r="IIQ216" s="102"/>
      <c r="IIR216" s="102"/>
      <c r="IIS216" s="102"/>
      <c r="IIT216" s="102"/>
      <c r="IIU216" s="102"/>
      <c r="IIV216" s="102"/>
      <c r="IIW216" s="102"/>
      <c r="IIX216" s="102"/>
      <c r="IIY216" s="102"/>
      <c r="IIZ216" s="102"/>
      <c r="IJA216" s="102"/>
      <c r="IJB216" s="102"/>
      <c r="IJC216" s="102"/>
      <c r="IJD216" s="102"/>
      <c r="IJE216" s="102"/>
      <c r="IJF216" s="102"/>
      <c r="IJG216" s="102"/>
      <c r="IJH216" s="102"/>
      <c r="IJI216" s="102"/>
      <c r="IJJ216" s="102"/>
      <c r="IJK216" s="102"/>
      <c r="IJL216" s="102"/>
      <c r="IJM216" s="102"/>
      <c r="IJN216" s="102"/>
      <c r="IJO216" s="102"/>
      <c r="IJP216" s="102"/>
      <c r="IJQ216" s="102"/>
      <c r="IJR216" s="102"/>
      <c r="IJS216" s="102"/>
      <c r="IJT216" s="102"/>
      <c r="IJU216" s="102"/>
      <c r="IJV216" s="102"/>
      <c r="IJW216" s="102"/>
      <c r="IJX216" s="102"/>
      <c r="IJY216" s="102"/>
      <c r="IJZ216" s="102"/>
      <c r="IKA216" s="102"/>
      <c r="IKB216" s="102"/>
      <c r="IKC216" s="102"/>
      <c r="IKD216" s="102"/>
      <c r="IKE216" s="102"/>
      <c r="IKF216" s="102"/>
      <c r="IKG216" s="102"/>
      <c r="IKH216" s="102"/>
      <c r="IKI216" s="102"/>
      <c r="IKJ216" s="102"/>
      <c r="IKK216" s="102"/>
      <c r="IKL216" s="102"/>
      <c r="IKM216" s="102"/>
      <c r="IKN216" s="102"/>
      <c r="IKO216" s="102"/>
      <c r="IKP216" s="102"/>
      <c r="IKQ216" s="102"/>
      <c r="IKR216" s="102"/>
      <c r="IKS216" s="102"/>
      <c r="IKT216" s="102"/>
      <c r="IKU216" s="102"/>
      <c r="IKV216" s="102"/>
      <c r="IKW216" s="102"/>
      <c r="IKX216" s="102"/>
      <c r="IKY216" s="102"/>
      <c r="IKZ216" s="102"/>
      <c r="ILA216" s="102"/>
      <c r="ILB216" s="102"/>
      <c r="ILC216" s="102"/>
      <c r="ILD216" s="102"/>
      <c r="ILE216" s="102"/>
      <c r="ILF216" s="102"/>
      <c r="ILG216" s="102"/>
      <c r="ILH216" s="102"/>
      <c r="ILI216" s="102"/>
      <c r="ILJ216" s="102"/>
      <c r="ILK216" s="102"/>
      <c r="ILL216" s="102"/>
      <c r="ILM216" s="102"/>
      <c r="ILN216" s="102"/>
      <c r="ILO216" s="102"/>
      <c r="ILP216" s="102"/>
      <c r="ILQ216" s="102"/>
      <c r="ILR216" s="102"/>
      <c r="ILS216" s="102"/>
      <c r="ILT216" s="102"/>
      <c r="ILU216" s="102"/>
      <c r="ILV216" s="102"/>
      <c r="ILW216" s="102"/>
      <c r="ILX216" s="102"/>
      <c r="ILY216" s="102"/>
      <c r="ILZ216" s="102"/>
      <c r="IMA216" s="102"/>
      <c r="IMB216" s="102"/>
      <c r="IMC216" s="102"/>
      <c r="IMD216" s="102"/>
      <c r="IME216" s="102"/>
      <c r="IMF216" s="102"/>
      <c r="IMG216" s="102"/>
      <c r="IMH216" s="102"/>
      <c r="IMI216" s="102"/>
      <c r="IMJ216" s="102"/>
      <c r="IMK216" s="102"/>
      <c r="IML216" s="102"/>
      <c r="IMM216" s="102"/>
      <c r="IMN216" s="102"/>
      <c r="IMO216" s="102"/>
      <c r="IMP216" s="102"/>
      <c r="IMQ216" s="102"/>
      <c r="IMR216" s="102"/>
      <c r="IMS216" s="102"/>
      <c r="IMT216" s="102"/>
      <c r="IMU216" s="102"/>
      <c r="IMV216" s="102"/>
      <c r="IMW216" s="102"/>
      <c r="IMX216" s="102"/>
      <c r="IMY216" s="102"/>
      <c r="IMZ216" s="102"/>
      <c r="INA216" s="102"/>
      <c r="INB216" s="102"/>
      <c r="INC216" s="102"/>
      <c r="IND216" s="102"/>
      <c r="INE216" s="102"/>
      <c r="INF216" s="102"/>
      <c r="ING216" s="102"/>
      <c r="INH216" s="102"/>
      <c r="INI216" s="102"/>
      <c r="INJ216" s="102"/>
      <c r="INK216" s="102"/>
      <c r="INL216" s="102"/>
      <c r="INM216" s="102"/>
      <c r="INN216" s="102"/>
      <c r="INO216" s="102"/>
      <c r="INP216" s="102"/>
      <c r="INQ216" s="102"/>
      <c r="INR216" s="102"/>
      <c r="INS216" s="102"/>
      <c r="INT216" s="102"/>
      <c r="INU216" s="102"/>
      <c r="INV216" s="102"/>
      <c r="INW216" s="102"/>
      <c r="INX216" s="102"/>
      <c r="INY216" s="102"/>
      <c r="INZ216" s="102"/>
      <c r="IOA216" s="102"/>
      <c r="IOB216" s="102"/>
      <c r="IOC216" s="102"/>
      <c r="IOD216" s="102"/>
      <c r="IOE216" s="102"/>
      <c r="IOF216" s="102"/>
      <c r="IOG216" s="102"/>
      <c r="IOH216" s="102"/>
      <c r="IOI216" s="102"/>
      <c r="IOJ216" s="102"/>
      <c r="IOK216" s="102"/>
      <c r="IOL216" s="102"/>
      <c r="IOM216" s="102"/>
      <c r="ION216" s="102"/>
      <c r="IOO216" s="102"/>
      <c r="IOP216" s="102"/>
      <c r="IOQ216" s="102"/>
      <c r="IOR216" s="102"/>
      <c r="IOS216" s="102"/>
      <c r="IOT216" s="102"/>
      <c r="IOU216" s="102"/>
      <c r="IOV216" s="102"/>
      <c r="IOW216" s="102"/>
      <c r="IOX216" s="102"/>
      <c r="IOY216" s="102"/>
      <c r="IOZ216" s="102"/>
      <c r="IPA216" s="102"/>
      <c r="IPB216" s="102"/>
      <c r="IPC216" s="102"/>
      <c r="IPD216" s="102"/>
      <c r="IPE216" s="102"/>
      <c r="IPF216" s="102"/>
      <c r="IPG216" s="102"/>
      <c r="IPH216" s="102"/>
      <c r="IPI216" s="102"/>
      <c r="IPJ216" s="102"/>
      <c r="IPK216" s="102"/>
      <c r="IPL216" s="102"/>
      <c r="IPM216" s="102"/>
      <c r="IPN216" s="102"/>
      <c r="IPO216" s="102"/>
      <c r="IPP216" s="102"/>
      <c r="IPQ216" s="102"/>
      <c r="IPR216" s="102"/>
      <c r="IPS216" s="102"/>
      <c r="IPT216" s="102"/>
      <c r="IPU216" s="102"/>
      <c r="IPV216" s="102"/>
      <c r="IPW216" s="102"/>
      <c r="IPX216" s="102"/>
      <c r="IPY216" s="102"/>
      <c r="IPZ216" s="102"/>
      <c r="IQA216" s="102"/>
      <c r="IQB216" s="102"/>
      <c r="IQC216" s="102"/>
      <c r="IQD216" s="102"/>
      <c r="IQE216" s="102"/>
      <c r="IQF216" s="102"/>
      <c r="IQG216" s="102"/>
      <c r="IQH216" s="102"/>
      <c r="IQI216" s="102"/>
      <c r="IQJ216" s="102"/>
      <c r="IQK216" s="102"/>
      <c r="IQL216" s="102"/>
      <c r="IQM216" s="102"/>
      <c r="IQN216" s="102"/>
      <c r="IQO216" s="102"/>
      <c r="IQP216" s="102"/>
      <c r="IQQ216" s="102"/>
      <c r="IQR216" s="102"/>
      <c r="IQS216" s="102"/>
      <c r="IQT216" s="102"/>
      <c r="IQU216" s="102"/>
      <c r="IQV216" s="102"/>
      <c r="IQW216" s="102"/>
      <c r="IQX216" s="102"/>
      <c r="IQY216" s="102"/>
      <c r="IQZ216" s="102"/>
      <c r="IRA216" s="102"/>
      <c r="IRB216" s="102"/>
      <c r="IRC216" s="102"/>
      <c r="IRD216" s="102"/>
      <c r="IRE216" s="102"/>
      <c r="IRF216" s="102"/>
      <c r="IRG216" s="102"/>
      <c r="IRH216" s="102"/>
      <c r="IRI216" s="102"/>
      <c r="IRJ216" s="102"/>
      <c r="IRK216" s="102"/>
      <c r="IRL216" s="102"/>
      <c r="IRM216" s="102"/>
      <c r="IRN216" s="102"/>
      <c r="IRO216" s="102"/>
      <c r="IRP216" s="102"/>
      <c r="IRQ216" s="102"/>
      <c r="IRR216" s="102"/>
      <c r="IRS216" s="102"/>
      <c r="IRT216" s="102"/>
      <c r="IRU216" s="102"/>
      <c r="IRV216" s="102"/>
      <c r="IRW216" s="102"/>
      <c r="IRX216" s="102"/>
      <c r="IRY216" s="102"/>
      <c r="IRZ216" s="102"/>
      <c r="ISA216" s="102"/>
      <c r="ISB216" s="102"/>
      <c r="ISC216" s="102"/>
      <c r="ISD216" s="102"/>
      <c r="ISE216" s="102"/>
      <c r="ISF216" s="102"/>
      <c r="ISG216" s="102"/>
      <c r="ISH216" s="102"/>
      <c r="ISI216" s="102"/>
      <c r="ISJ216" s="102"/>
      <c r="ISK216" s="102"/>
      <c r="ISL216" s="102"/>
      <c r="ISM216" s="102"/>
      <c r="ISN216" s="102"/>
      <c r="ISO216" s="102"/>
      <c r="ISP216" s="102"/>
      <c r="ISQ216" s="102"/>
      <c r="ISR216" s="102"/>
      <c r="ISS216" s="102"/>
      <c r="IST216" s="102"/>
      <c r="ISU216" s="102"/>
      <c r="ISV216" s="102"/>
      <c r="ISW216" s="102"/>
      <c r="ISX216" s="102"/>
      <c r="ISY216" s="102"/>
      <c r="ISZ216" s="102"/>
      <c r="ITA216" s="102"/>
      <c r="ITB216" s="102"/>
      <c r="ITC216" s="102"/>
      <c r="ITD216" s="102"/>
      <c r="ITE216" s="102"/>
      <c r="ITF216" s="102"/>
      <c r="ITG216" s="102"/>
      <c r="ITH216" s="102"/>
      <c r="ITI216" s="102"/>
      <c r="ITJ216" s="102"/>
      <c r="ITK216" s="102"/>
      <c r="ITL216" s="102"/>
      <c r="ITM216" s="102"/>
      <c r="ITN216" s="102"/>
      <c r="ITO216" s="102"/>
      <c r="ITP216" s="102"/>
      <c r="ITQ216" s="102"/>
      <c r="ITR216" s="102"/>
      <c r="ITS216" s="102"/>
      <c r="ITT216" s="102"/>
      <c r="ITU216" s="102"/>
      <c r="ITV216" s="102"/>
      <c r="ITW216" s="102"/>
      <c r="ITX216" s="102"/>
      <c r="ITY216" s="102"/>
      <c r="ITZ216" s="102"/>
      <c r="IUA216" s="102"/>
      <c r="IUB216" s="102"/>
      <c r="IUC216" s="102"/>
      <c r="IUD216" s="102"/>
      <c r="IUE216" s="102"/>
      <c r="IUF216" s="102"/>
      <c r="IUG216" s="102"/>
      <c r="IUH216" s="102"/>
      <c r="IUI216" s="102"/>
      <c r="IUJ216" s="102"/>
      <c r="IUK216" s="102"/>
      <c r="IUL216" s="102"/>
      <c r="IUM216" s="102"/>
      <c r="IUN216" s="102"/>
      <c r="IUO216" s="102"/>
      <c r="IUP216" s="102"/>
      <c r="IUQ216" s="102"/>
      <c r="IUR216" s="102"/>
      <c r="IUS216" s="102"/>
      <c r="IUT216" s="102"/>
      <c r="IUU216" s="102"/>
      <c r="IUV216" s="102"/>
      <c r="IUW216" s="102"/>
      <c r="IUX216" s="102"/>
      <c r="IUY216" s="102"/>
      <c r="IUZ216" s="102"/>
      <c r="IVA216" s="102"/>
      <c r="IVB216" s="102"/>
      <c r="IVC216" s="102"/>
      <c r="IVD216" s="102"/>
      <c r="IVE216" s="102"/>
      <c r="IVF216" s="102"/>
      <c r="IVG216" s="102"/>
      <c r="IVH216" s="102"/>
      <c r="IVI216" s="102"/>
      <c r="IVJ216" s="102"/>
      <c r="IVK216" s="102"/>
      <c r="IVL216" s="102"/>
      <c r="IVM216" s="102"/>
      <c r="IVN216" s="102"/>
      <c r="IVO216" s="102"/>
      <c r="IVP216" s="102"/>
      <c r="IVQ216" s="102"/>
      <c r="IVR216" s="102"/>
      <c r="IVS216" s="102"/>
      <c r="IVT216" s="102"/>
      <c r="IVU216" s="102"/>
      <c r="IVV216" s="102"/>
      <c r="IVW216" s="102"/>
      <c r="IVX216" s="102"/>
      <c r="IVY216" s="102"/>
      <c r="IVZ216" s="102"/>
      <c r="IWA216" s="102"/>
      <c r="IWB216" s="102"/>
      <c r="IWC216" s="102"/>
      <c r="IWD216" s="102"/>
      <c r="IWE216" s="102"/>
      <c r="IWF216" s="102"/>
      <c r="IWG216" s="102"/>
      <c r="IWH216" s="102"/>
      <c r="IWI216" s="102"/>
      <c r="IWJ216" s="102"/>
      <c r="IWK216" s="102"/>
      <c r="IWL216" s="102"/>
      <c r="IWM216" s="102"/>
      <c r="IWN216" s="102"/>
      <c r="IWO216" s="102"/>
      <c r="IWP216" s="102"/>
      <c r="IWQ216" s="102"/>
      <c r="IWR216" s="102"/>
      <c r="IWS216" s="102"/>
      <c r="IWT216" s="102"/>
      <c r="IWU216" s="102"/>
      <c r="IWV216" s="102"/>
      <c r="IWW216" s="102"/>
      <c r="IWX216" s="102"/>
      <c r="IWY216" s="102"/>
      <c r="IWZ216" s="102"/>
      <c r="IXA216" s="102"/>
      <c r="IXB216" s="102"/>
      <c r="IXC216" s="102"/>
      <c r="IXD216" s="102"/>
      <c r="IXE216" s="102"/>
      <c r="IXF216" s="102"/>
      <c r="IXG216" s="102"/>
      <c r="IXH216" s="102"/>
      <c r="IXI216" s="102"/>
      <c r="IXJ216" s="102"/>
      <c r="IXK216" s="102"/>
      <c r="IXL216" s="102"/>
      <c r="IXM216" s="102"/>
      <c r="IXN216" s="102"/>
      <c r="IXO216" s="102"/>
      <c r="IXP216" s="102"/>
      <c r="IXQ216" s="102"/>
      <c r="IXR216" s="102"/>
      <c r="IXS216" s="102"/>
      <c r="IXT216" s="102"/>
      <c r="IXU216" s="102"/>
      <c r="IXV216" s="102"/>
      <c r="IXW216" s="102"/>
      <c r="IXX216" s="102"/>
      <c r="IXY216" s="102"/>
      <c r="IXZ216" s="102"/>
      <c r="IYA216" s="102"/>
      <c r="IYB216" s="102"/>
      <c r="IYC216" s="102"/>
      <c r="IYD216" s="102"/>
      <c r="IYE216" s="102"/>
      <c r="IYF216" s="102"/>
      <c r="IYG216" s="102"/>
      <c r="IYH216" s="102"/>
      <c r="IYI216" s="102"/>
      <c r="IYJ216" s="102"/>
      <c r="IYK216" s="102"/>
      <c r="IYL216" s="102"/>
      <c r="IYM216" s="102"/>
      <c r="IYN216" s="102"/>
      <c r="IYO216" s="102"/>
      <c r="IYP216" s="102"/>
      <c r="IYQ216" s="102"/>
      <c r="IYR216" s="102"/>
      <c r="IYS216" s="102"/>
      <c r="IYT216" s="102"/>
      <c r="IYU216" s="102"/>
      <c r="IYV216" s="102"/>
      <c r="IYW216" s="102"/>
      <c r="IYX216" s="102"/>
      <c r="IYY216" s="102"/>
      <c r="IYZ216" s="102"/>
      <c r="IZA216" s="102"/>
      <c r="IZB216" s="102"/>
      <c r="IZC216" s="102"/>
      <c r="IZD216" s="102"/>
      <c r="IZE216" s="102"/>
      <c r="IZF216" s="102"/>
      <c r="IZG216" s="102"/>
      <c r="IZH216" s="102"/>
      <c r="IZI216" s="102"/>
      <c r="IZJ216" s="102"/>
      <c r="IZK216" s="102"/>
      <c r="IZL216" s="102"/>
      <c r="IZM216" s="102"/>
      <c r="IZN216" s="102"/>
      <c r="IZO216" s="102"/>
      <c r="IZP216" s="102"/>
      <c r="IZQ216" s="102"/>
      <c r="IZR216" s="102"/>
      <c r="IZS216" s="102"/>
      <c r="IZT216" s="102"/>
      <c r="IZU216" s="102"/>
      <c r="IZV216" s="102"/>
      <c r="IZW216" s="102"/>
      <c r="IZX216" s="102"/>
      <c r="IZY216" s="102"/>
      <c r="IZZ216" s="102"/>
      <c r="JAA216" s="102"/>
      <c r="JAB216" s="102"/>
      <c r="JAC216" s="102"/>
      <c r="JAD216" s="102"/>
      <c r="JAE216" s="102"/>
      <c r="JAF216" s="102"/>
      <c r="JAG216" s="102"/>
      <c r="JAH216" s="102"/>
      <c r="JAI216" s="102"/>
      <c r="JAJ216" s="102"/>
      <c r="JAK216" s="102"/>
      <c r="JAL216" s="102"/>
      <c r="JAM216" s="102"/>
      <c r="JAN216" s="102"/>
      <c r="JAO216" s="102"/>
      <c r="JAP216" s="102"/>
      <c r="JAQ216" s="102"/>
      <c r="JAR216" s="102"/>
      <c r="JAS216" s="102"/>
      <c r="JAT216" s="102"/>
      <c r="JAU216" s="102"/>
      <c r="JAV216" s="102"/>
      <c r="JAW216" s="102"/>
      <c r="JAX216" s="102"/>
      <c r="JAY216" s="102"/>
      <c r="JAZ216" s="102"/>
      <c r="JBA216" s="102"/>
      <c r="JBB216" s="102"/>
      <c r="JBC216" s="102"/>
      <c r="JBD216" s="102"/>
      <c r="JBE216" s="102"/>
      <c r="JBF216" s="102"/>
      <c r="JBG216" s="102"/>
      <c r="JBH216" s="102"/>
      <c r="JBI216" s="102"/>
      <c r="JBJ216" s="102"/>
      <c r="JBK216" s="102"/>
      <c r="JBL216" s="102"/>
      <c r="JBM216" s="102"/>
      <c r="JBN216" s="102"/>
      <c r="JBO216" s="102"/>
      <c r="JBP216" s="102"/>
      <c r="JBQ216" s="102"/>
      <c r="JBR216" s="102"/>
      <c r="JBS216" s="102"/>
      <c r="JBT216" s="102"/>
      <c r="JBU216" s="102"/>
      <c r="JBV216" s="102"/>
      <c r="JBW216" s="102"/>
      <c r="JBX216" s="102"/>
      <c r="JBY216" s="102"/>
      <c r="JBZ216" s="102"/>
      <c r="JCA216" s="102"/>
      <c r="JCB216" s="102"/>
      <c r="JCC216" s="102"/>
      <c r="JCD216" s="102"/>
      <c r="JCE216" s="102"/>
      <c r="JCF216" s="102"/>
      <c r="JCG216" s="102"/>
      <c r="JCH216" s="102"/>
      <c r="JCI216" s="102"/>
      <c r="JCJ216" s="102"/>
      <c r="JCK216" s="102"/>
      <c r="JCL216" s="102"/>
      <c r="JCM216" s="102"/>
      <c r="JCN216" s="102"/>
      <c r="JCO216" s="102"/>
      <c r="JCP216" s="102"/>
      <c r="JCQ216" s="102"/>
      <c r="JCR216" s="102"/>
      <c r="JCS216" s="102"/>
      <c r="JCT216" s="102"/>
      <c r="JCU216" s="102"/>
      <c r="JCV216" s="102"/>
      <c r="JCW216" s="102"/>
      <c r="JCX216" s="102"/>
      <c r="JCY216" s="102"/>
      <c r="JCZ216" s="102"/>
      <c r="JDA216" s="102"/>
      <c r="JDB216" s="102"/>
      <c r="JDC216" s="102"/>
      <c r="JDD216" s="102"/>
      <c r="JDE216" s="102"/>
      <c r="JDF216" s="102"/>
      <c r="JDG216" s="102"/>
      <c r="JDH216" s="102"/>
      <c r="JDI216" s="102"/>
      <c r="JDJ216" s="102"/>
      <c r="JDK216" s="102"/>
      <c r="JDL216" s="102"/>
      <c r="JDM216" s="102"/>
      <c r="JDN216" s="102"/>
      <c r="JDO216" s="102"/>
      <c r="JDP216" s="102"/>
      <c r="JDQ216" s="102"/>
      <c r="JDR216" s="102"/>
      <c r="JDS216" s="102"/>
      <c r="JDT216" s="102"/>
      <c r="JDU216" s="102"/>
      <c r="JDV216" s="102"/>
      <c r="JDW216" s="102"/>
      <c r="JDX216" s="102"/>
      <c r="JDY216" s="102"/>
      <c r="JDZ216" s="102"/>
      <c r="JEA216" s="102"/>
      <c r="JEB216" s="102"/>
      <c r="JEC216" s="102"/>
      <c r="JED216" s="102"/>
      <c r="JEE216" s="102"/>
      <c r="JEF216" s="102"/>
      <c r="JEG216" s="102"/>
      <c r="JEH216" s="102"/>
      <c r="JEI216" s="102"/>
      <c r="JEJ216" s="102"/>
      <c r="JEK216" s="102"/>
      <c r="JEL216" s="102"/>
      <c r="JEM216" s="102"/>
      <c r="JEN216" s="102"/>
      <c r="JEO216" s="102"/>
      <c r="JEP216" s="102"/>
      <c r="JEQ216" s="102"/>
      <c r="JER216" s="102"/>
      <c r="JES216" s="102"/>
      <c r="JET216" s="102"/>
      <c r="JEU216" s="102"/>
      <c r="JEV216" s="102"/>
      <c r="JEW216" s="102"/>
      <c r="JEX216" s="102"/>
      <c r="JEY216" s="102"/>
      <c r="JEZ216" s="102"/>
      <c r="JFA216" s="102"/>
      <c r="JFB216" s="102"/>
      <c r="JFC216" s="102"/>
      <c r="JFD216" s="102"/>
      <c r="JFE216" s="102"/>
      <c r="JFF216" s="102"/>
      <c r="JFG216" s="102"/>
      <c r="JFH216" s="102"/>
      <c r="JFI216" s="102"/>
      <c r="JFJ216" s="102"/>
      <c r="JFK216" s="102"/>
      <c r="JFL216" s="102"/>
      <c r="JFM216" s="102"/>
      <c r="JFN216" s="102"/>
      <c r="JFO216" s="102"/>
      <c r="JFP216" s="102"/>
      <c r="JFQ216" s="102"/>
      <c r="JFR216" s="102"/>
      <c r="JFS216" s="102"/>
      <c r="JFT216" s="102"/>
      <c r="JFU216" s="102"/>
      <c r="JFV216" s="102"/>
      <c r="JFW216" s="102"/>
      <c r="JFX216" s="102"/>
      <c r="JFY216" s="102"/>
      <c r="JFZ216" s="102"/>
      <c r="JGA216" s="102"/>
      <c r="JGB216" s="102"/>
      <c r="JGC216" s="102"/>
      <c r="JGD216" s="102"/>
      <c r="JGE216" s="102"/>
      <c r="JGF216" s="102"/>
      <c r="JGG216" s="102"/>
      <c r="JGH216" s="102"/>
      <c r="JGI216" s="102"/>
      <c r="JGJ216" s="102"/>
      <c r="JGK216" s="102"/>
      <c r="JGL216" s="102"/>
      <c r="JGM216" s="102"/>
      <c r="JGN216" s="102"/>
      <c r="JGO216" s="102"/>
      <c r="JGP216" s="102"/>
      <c r="JGQ216" s="102"/>
      <c r="JGR216" s="102"/>
      <c r="JGS216" s="102"/>
      <c r="JGT216" s="102"/>
      <c r="JGU216" s="102"/>
      <c r="JGV216" s="102"/>
      <c r="JGW216" s="102"/>
      <c r="JGX216" s="102"/>
      <c r="JGY216" s="102"/>
      <c r="JGZ216" s="102"/>
      <c r="JHA216" s="102"/>
      <c r="JHB216" s="102"/>
      <c r="JHC216" s="102"/>
      <c r="JHD216" s="102"/>
      <c r="JHE216" s="102"/>
      <c r="JHF216" s="102"/>
      <c r="JHG216" s="102"/>
      <c r="JHH216" s="102"/>
      <c r="JHI216" s="102"/>
      <c r="JHJ216" s="102"/>
      <c r="JHK216" s="102"/>
      <c r="JHL216" s="102"/>
      <c r="JHM216" s="102"/>
      <c r="JHN216" s="102"/>
      <c r="JHO216" s="102"/>
      <c r="JHP216" s="102"/>
      <c r="JHQ216" s="102"/>
      <c r="JHR216" s="102"/>
      <c r="JHS216" s="102"/>
      <c r="JHT216" s="102"/>
      <c r="JHU216" s="102"/>
      <c r="JHV216" s="102"/>
      <c r="JHW216" s="102"/>
      <c r="JHX216" s="102"/>
      <c r="JHY216" s="102"/>
      <c r="JHZ216" s="102"/>
      <c r="JIA216" s="102"/>
      <c r="JIB216" s="102"/>
      <c r="JIC216" s="102"/>
      <c r="JID216" s="102"/>
      <c r="JIE216" s="102"/>
      <c r="JIF216" s="102"/>
      <c r="JIG216" s="102"/>
      <c r="JIH216" s="102"/>
      <c r="JII216" s="102"/>
      <c r="JIJ216" s="102"/>
      <c r="JIK216" s="102"/>
      <c r="JIL216" s="102"/>
      <c r="JIM216" s="102"/>
      <c r="JIN216" s="102"/>
      <c r="JIO216" s="102"/>
      <c r="JIP216" s="102"/>
      <c r="JIQ216" s="102"/>
      <c r="JIR216" s="102"/>
      <c r="JIS216" s="102"/>
      <c r="JIT216" s="102"/>
      <c r="JIU216" s="102"/>
      <c r="JIV216" s="102"/>
      <c r="JIW216" s="102"/>
      <c r="JIX216" s="102"/>
      <c r="JIY216" s="102"/>
      <c r="JIZ216" s="102"/>
      <c r="JJA216" s="102"/>
      <c r="JJB216" s="102"/>
      <c r="JJC216" s="102"/>
      <c r="JJD216" s="102"/>
      <c r="JJE216" s="102"/>
      <c r="JJF216" s="102"/>
      <c r="JJG216" s="102"/>
      <c r="JJH216" s="102"/>
      <c r="JJI216" s="102"/>
      <c r="JJJ216" s="102"/>
      <c r="JJK216" s="102"/>
      <c r="JJL216" s="102"/>
      <c r="JJM216" s="102"/>
      <c r="JJN216" s="102"/>
      <c r="JJO216" s="102"/>
      <c r="JJP216" s="102"/>
      <c r="JJQ216" s="102"/>
      <c r="JJR216" s="102"/>
      <c r="JJS216" s="102"/>
      <c r="JJT216" s="102"/>
      <c r="JJU216" s="102"/>
      <c r="JJV216" s="102"/>
      <c r="JJW216" s="102"/>
      <c r="JJX216" s="102"/>
      <c r="JJY216" s="102"/>
      <c r="JJZ216" s="102"/>
      <c r="JKA216" s="102"/>
      <c r="JKB216" s="102"/>
      <c r="JKC216" s="102"/>
      <c r="JKD216" s="102"/>
      <c r="JKE216" s="102"/>
      <c r="JKF216" s="102"/>
      <c r="JKG216" s="102"/>
      <c r="JKH216" s="102"/>
      <c r="JKI216" s="102"/>
      <c r="JKJ216" s="102"/>
      <c r="JKK216" s="102"/>
      <c r="JKL216" s="102"/>
      <c r="JKM216" s="102"/>
      <c r="JKN216" s="102"/>
      <c r="JKO216" s="102"/>
      <c r="JKP216" s="102"/>
      <c r="JKQ216" s="102"/>
      <c r="JKR216" s="102"/>
      <c r="JKS216" s="102"/>
      <c r="JKT216" s="102"/>
      <c r="JKU216" s="102"/>
      <c r="JKV216" s="102"/>
      <c r="JKW216" s="102"/>
      <c r="JKX216" s="102"/>
      <c r="JKY216" s="102"/>
      <c r="JKZ216" s="102"/>
      <c r="JLA216" s="102"/>
      <c r="JLB216" s="102"/>
      <c r="JLC216" s="102"/>
      <c r="JLD216" s="102"/>
      <c r="JLE216" s="102"/>
      <c r="JLF216" s="102"/>
      <c r="JLG216" s="102"/>
      <c r="JLH216" s="102"/>
      <c r="JLI216" s="102"/>
      <c r="JLJ216" s="102"/>
      <c r="JLK216" s="102"/>
      <c r="JLL216" s="102"/>
      <c r="JLM216" s="102"/>
      <c r="JLN216" s="102"/>
      <c r="JLO216" s="102"/>
      <c r="JLP216" s="102"/>
      <c r="JLQ216" s="102"/>
      <c r="JLR216" s="102"/>
      <c r="JLS216" s="102"/>
      <c r="JLT216" s="102"/>
      <c r="JLU216" s="102"/>
      <c r="JLV216" s="102"/>
      <c r="JLW216" s="102"/>
      <c r="JLX216" s="102"/>
      <c r="JLY216" s="102"/>
      <c r="JLZ216" s="102"/>
      <c r="JMA216" s="102"/>
      <c r="JMB216" s="102"/>
      <c r="JMC216" s="102"/>
      <c r="JMD216" s="102"/>
      <c r="JME216" s="102"/>
      <c r="JMF216" s="102"/>
      <c r="JMG216" s="102"/>
      <c r="JMH216" s="102"/>
      <c r="JMI216" s="102"/>
      <c r="JMJ216" s="102"/>
      <c r="JMK216" s="102"/>
      <c r="JML216" s="102"/>
      <c r="JMM216" s="102"/>
      <c r="JMN216" s="102"/>
      <c r="JMO216" s="102"/>
      <c r="JMP216" s="102"/>
      <c r="JMQ216" s="102"/>
      <c r="JMR216" s="102"/>
      <c r="JMS216" s="102"/>
      <c r="JMT216" s="102"/>
      <c r="JMU216" s="102"/>
      <c r="JMV216" s="102"/>
      <c r="JMW216" s="102"/>
      <c r="JMX216" s="102"/>
      <c r="JMY216" s="102"/>
      <c r="JMZ216" s="102"/>
      <c r="JNA216" s="102"/>
      <c r="JNB216" s="102"/>
      <c r="JNC216" s="102"/>
      <c r="JND216" s="102"/>
      <c r="JNE216" s="102"/>
      <c r="JNF216" s="102"/>
      <c r="JNG216" s="102"/>
      <c r="JNH216" s="102"/>
      <c r="JNI216" s="102"/>
      <c r="JNJ216" s="102"/>
      <c r="JNK216" s="102"/>
      <c r="JNL216" s="102"/>
      <c r="JNM216" s="102"/>
      <c r="JNN216" s="102"/>
      <c r="JNO216" s="102"/>
      <c r="JNP216" s="102"/>
      <c r="JNQ216" s="102"/>
      <c r="JNR216" s="102"/>
      <c r="JNS216" s="102"/>
      <c r="JNT216" s="102"/>
      <c r="JNU216" s="102"/>
      <c r="JNV216" s="102"/>
      <c r="JNW216" s="102"/>
      <c r="JNX216" s="102"/>
      <c r="JNY216" s="102"/>
      <c r="JNZ216" s="102"/>
      <c r="JOA216" s="102"/>
      <c r="JOB216" s="102"/>
      <c r="JOC216" s="102"/>
      <c r="JOD216" s="102"/>
      <c r="JOE216" s="102"/>
      <c r="JOF216" s="102"/>
      <c r="JOG216" s="102"/>
      <c r="JOH216" s="102"/>
      <c r="JOI216" s="102"/>
      <c r="JOJ216" s="102"/>
      <c r="JOK216" s="102"/>
      <c r="JOL216" s="102"/>
      <c r="JOM216" s="102"/>
      <c r="JON216" s="102"/>
      <c r="JOO216" s="102"/>
      <c r="JOP216" s="102"/>
      <c r="JOQ216" s="102"/>
      <c r="JOR216" s="102"/>
      <c r="JOS216" s="102"/>
      <c r="JOT216" s="102"/>
      <c r="JOU216" s="102"/>
      <c r="JOV216" s="102"/>
      <c r="JOW216" s="102"/>
      <c r="JOX216" s="102"/>
      <c r="JOY216" s="102"/>
      <c r="JOZ216" s="102"/>
      <c r="JPA216" s="102"/>
      <c r="JPB216" s="102"/>
      <c r="JPC216" s="102"/>
      <c r="JPD216" s="102"/>
      <c r="JPE216" s="102"/>
      <c r="JPF216" s="102"/>
      <c r="JPG216" s="102"/>
      <c r="JPH216" s="102"/>
      <c r="JPI216" s="102"/>
      <c r="JPJ216" s="102"/>
      <c r="JPK216" s="102"/>
      <c r="JPL216" s="102"/>
      <c r="JPM216" s="102"/>
      <c r="JPN216" s="102"/>
      <c r="JPO216" s="102"/>
      <c r="JPP216" s="102"/>
      <c r="JPQ216" s="102"/>
      <c r="JPR216" s="102"/>
      <c r="JPS216" s="102"/>
      <c r="JPT216" s="102"/>
      <c r="JPU216" s="102"/>
      <c r="JPV216" s="102"/>
      <c r="JPW216" s="102"/>
      <c r="JPX216" s="102"/>
      <c r="JPY216" s="102"/>
      <c r="JPZ216" s="102"/>
      <c r="JQA216" s="102"/>
      <c r="JQB216" s="102"/>
      <c r="JQC216" s="102"/>
      <c r="JQD216" s="102"/>
      <c r="JQE216" s="102"/>
      <c r="JQF216" s="102"/>
      <c r="JQG216" s="102"/>
      <c r="JQH216" s="102"/>
      <c r="JQI216" s="102"/>
      <c r="JQJ216" s="102"/>
      <c r="JQK216" s="102"/>
      <c r="JQL216" s="102"/>
      <c r="JQM216" s="102"/>
      <c r="JQN216" s="102"/>
      <c r="JQO216" s="102"/>
      <c r="JQP216" s="102"/>
      <c r="JQQ216" s="102"/>
      <c r="JQR216" s="102"/>
      <c r="JQS216" s="102"/>
      <c r="JQT216" s="102"/>
      <c r="JQU216" s="102"/>
      <c r="JQV216" s="102"/>
      <c r="JQW216" s="102"/>
      <c r="JQX216" s="102"/>
      <c r="JQY216" s="102"/>
      <c r="JQZ216" s="102"/>
      <c r="JRA216" s="102"/>
      <c r="JRB216" s="102"/>
      <c r="JRC216" s="102"/>
      <c r="JRD216" s="102"/>
      <c r="JRE216" s="102"/>
      <c r="JRF216" s="102"/>
      <c r="JRG216" s="102"/>
      <c r="JRH216" s="102"/>
      <c r="JRI216" s="102"/>
      <c r="JRJ216" s="102"/>
      <c r="JRK216" s="102"/>
      <c r="JRL216" s="102"/>
      <c r="JRM216" s="102"/>
      <c r="JRN216" s="102"/>
      <c r="JRO216" s="102"/>
      <c r="JRP216" s="102"/>
      <c r="JRQ216" s="102"/>
      <c r="JRR216" s="102"/>
      <c r="JRS216" s="102"/>
      <c r="JRT216" s="102"/>
      <c r="JRU216" s="102"/>
      <c r="JRV216" s="102"/>
      <c r="JRW216" s="102"/>
      <c r="JRX216" s="102"/>
      <c r="JRY216" s="102"/>
      <c r="JRZ216" s="102"/>
      <c r="JSA216" s="102"/>
      <c r="JSB216" s="102"/>
      <c r="JSC216" s="102"/>
      <c r="JSD216" s="102"/>
      <c r="JSE216" s="102"/>
      <c r="JSF216" s="102"/>
      <c r="JSG216" s="102"/>
      <c r="JSH216" s="102"/>
      <c r="JSI216" s="102"/>
      <c r="JSJ216" s="102"/>
      <c r="JSK216" s="102"/>
      <c r="JSL216" s="102"/>
      <c r="JSM216" s="102"/>
      <c r="JSN216" s="102"/>
      <c r="JSO216" s="102"/>
      <c r="JSP216" s="102"/>
      <c r="JSQ216" s="102"/>
      <c r="JSR216" s="102"/>
      <c r="JSS216" s="102"/>
      <c r="JST216" s="102"/>
      <c r="JSU216" s="102"/>
      <c r="JSV216" s="102"/>
      <c r="JSW216" s="102"/>
      <c r="JSX216" s="102"/>
      <c r="JSY216" s="102"/>
      <c r="JSZ216" s="102"/>
      <c r="JTA216" s="102"/>
      <c r="JTB216" s="102"/>
      <c r="JTC216" s="102"/>
      <c r="JTD216" s="102"/>
      <c r="JTE216" s="102"/>
      <c r="JTF216" s="102"/>
      <c r="JTG216" s="102"/>
      <c r="JTH216" s="102"/>
      <c r="JTI216" s="102"/>
      <c r="JTJ216" s="102"/>
      <c r="JTK216" s="102"/>
      <c r="JTL216" s="102"/>
      <c r="JTM216" s="102"/>
      <c r="JTN216" s="102"/>
      <c r="JTO216" s="102"/>
      <c r="JTP216" s="102"/>
      <c r="JTQ216" s="102"/>
      <c r="JTR216" s="102"/>
      <c r="JTS216" s="102"/>
      <c r="JTT216" s="102"/>
      <c r="JTU216" s="102"/>
      <c r="JTV216" s="102"/>
      <c r="JTW216" s="102"/>
      <c r="JTX216" s="102"/>
      <c r="JTY216" s="102"/>
      <c r="JTZ216" s="102"/>
      <c r="JUA216" s="102"/>
      <c r="JUB216" s="102"/>
      <c r="JUC216" s="102"/>
      <c r="JUD216" s="102"/>
      <c r="JUE216" s="102"/>
      <c r="JUF216" s="102"/>
      <c r="JUG216" s="102"/>
      <c r="JUH216" s="102"/>
      <c r="JUI216" s="102"/>
      <c r="JUJ216" s="102"/>
      <c r="JUK216" s="102"/>
      <c r="JUL216" s="102"/>
      <c r="JUM216" s="102"/>
      <c r="JUN216" s="102"/>
      <c r="JUO216" s="102"/>
      <c r="JUP216" s="102"/>
      <c r="JUQ216" s="102"/>
      <c r="JUR216" s="102"/>
      <c r="JUS216" s="102"/>
      <c r="JUT216" s="102"/>
      <c r="JUU216" s="102"/>
      <c r="JUV216" s="102"/>
      <c r="JUW216" s="102"/>
      <c r="JUX216" s="102"/>
      <c r="JUY216" s="102"/>
      <c r="JUZ216" s="102"/>
      <c r="JVA216" s="102"/>
      <c r="JVB216" s="102"/>
      <c r="JVC216" s="102"/>
      <c r="JVD216" s="102"/>
      <c r="JVE216" s="102"/>
      <c r="JVF216" s="102"/>
      <c r="JVG216" s="102"/>
      <c r="JVH216" s="102"/>
      <c r="JVI216" s="102"/>
      <c r="JVJ216" s="102"/>
      <c r="JVK216" s="102"/>
      <c r="JVL216" s="102"/>
      <c r="JVM216" s="102"/>
      <c r="JVN216" s="102"/>
      <c r="JVO216" s="102"/>
      <c r="JVP216" s="102"/>
      <c r="JVQ216" s="102"/>
      <c r="JVR216" s="102"/>
      <c r="JVS216" s="102"/>
      <c r="JVT216" s="102"/>
      <c r="JVU216" s="102"/>
      <c r="JVV216" s="102"/>
      <c r="JVW216" s="102"/>
      <c r="JVX216" s="102"/>
      <c r="JVY216" s="102"/>
      <c r="JVZ216" s="102"/>
      <c r="JWA216" s="102"/>
      <c r="JWB216" s="102"/>
      <c r="JWC216" s="102"/>
      <c r="JWD216" s="102"/>
      <c r="JWE216" s="102"/>
      <c r="JWF216" s="102"/>
      <c r="JWG216" s="102"/>
      <c r="JWH216" s="102"/>
      <c r="JWI216" s="102"/>
      <c r="JWJ216" s="102"/>
      <c r="JWK216" s="102"/>
      <c r="JWL216" s="102"/>
      <c r="JWM216" s="102"/>
      <c r="JWN216" s="102"/>
      <c r="JWO216" s="102"/>
      <c r="JWP216" s="102"/>
      <c r="JWQ216" s="102"/>
      <c r="JWR216" s="102"/>
      <c r="JWS216" s="102"/>
      <c r="JWT216" s="102"/>
      <c r="JWU216" s="102"/>
      <c r="JWV216" s="102"/>
      <c r="JWW216" s="102"/>
      <c r="JWX216" s="102"/>
      <c r="JWY216" s="102"/>
      <c r="JWZ216" s="102"/>
      <c r="JXA216" s="102"/>
      <c r="JXB216" s="102"/>
      <c r="JXC216" s="102"/>
      <c r="JXD216" s="102"/>
      <c r="JXE216" s="102"/>
      <c r="JXF216" s="102"/>
      <c r="JXG216" s="102"/>
      <c r="JXH216" s="102"/>
      <c r="JXI216" s="102"/>
      <c r="JXJ216" s="102"/>
      <c r="JXK216" s="102"/>
      <c r="JXL216" s="102"/>
      <c r="JXM216" s="102"/>
      <c r="JXN216" s="102"/>
      <c r="JXO216" s="102"/>
      <c r="JXP216" s="102"/>
      <c r="JXQ216" s="102"/>
      <c r="JXR216" s="102"/>
      <c r="JXS216" s="102"/>
      <c r="JXT216" s="102"/>
      <c r="JXU216" s="102"/>
      <c r="JXV216" s="102"/>
      <c r="JXW216" s="102"/>
      <c r="JXX216" s="102"/>
      <c r="JXY216" s="102"/>
      <c r="JXZ216" s="102"/>
      <c r="JYA216" s="102"/>
      <c r="JYB216" s="102"/>
      <c r="JYC216" s="102"/>
      <c r="JYD216" s="102"/>
      <c r="JYE216" s="102"/>
      <c r="JYF216" s="102"/>
      <c r="JYG216" s="102"/>
      <c r="JYH216" s="102"/>
      <c r="JYI216" s="102"/>
      <c r="JYJ216" s="102"/>
      <c r="JYK216" s="102"/>
      <c r="JYL216" s="102"/>
      <c r="JYM216" s="102"/>
      <c r="JYN216" s="102"/>
      <c r="JYO216" s="102"/>
      <c r="JYP216" s="102"/>
      <c r="JYQ216" s="102"/>
      <c r="JYR216" s="102"/>
      <c r="JYS216" s="102"/>
      <c r="JYT216" s="102"/>
      <c r="JYU216" s="102"/>
      <c r="JYV216" s="102"/>
      <c r="JYW216" s="102"/>
      <c r="JYX216" s="102"/>
      <c r="JYY216" s="102"/>
      <c r="JYZ216" s="102"/>
      <c r="JZA216" s="102"/>
      <c r="JZB216" s="102"/>
      <c r="JZC216" s="102"/>
      <c r="JZD216" s="102"/>
      <c r="JZE216" s="102"/>
      <c r="JZF216" s="102"/>
      <c r="JZG216" s="102"/>
      <c r="JZH216" s="102"/>
      <c r="JZI216" s="102"/>
      <c r="JZJ216" s="102"/>
      <c r="JZK216" s="102"/>
      <c r="JZL216" s="102"/>
      <c r="JZM216" s="102"/>
      <c r="JZN216" s="102"/>
      <c r="JZO216" s="102"/>
      <c r="JZP216" s="102"/>
      <c r="JZQ216" s="102"/>
      <c r="JZR216" s="102"/>
      <c r="JZS216" s="102"/>
      <c r="JZT216" s="102"/>
      <c r="JZU216" s="102"/>
      <c r="JZV216" s="102"/>
      <c r="JZW216" s="102"/>
      <c r="JZX216" s="102"/>
      <c r="JZY216" s="102"/>
      <c r="JZZ216" s="102"/>
      <c r="KAA216" s="102"/>
      <c r="KAB216" s="102"/>
      <c r="KAC216" s="102"/>
      <c r="KAD216" s="102"/>
      <c r="KAE216" s="102"/>
      <c r="KAF216" s="102"/>
      <c r="KAG216" s="102"/>
      <c r="KAH216" s="102"/>
      <c r="KAI216" s="102"/>
      <c r="KAJ216" s="102"/>
      <c r="KAK216" s="102"/>
      <c r="KAL216" s="102"/>
      <c r="KAM216" s="102"/>
      <c r="KAN216" s="102"/>
      <c r="KAO216" s="102"/>
      <c r="KAP216" s="102"/>
      <c r="KAQ216" s="102"/>
      <c r="KAR216" s="102"/>
      <c r="KAS216" s="102"/>
      <c r="KAT216" s="102"/>
      <c r="KAU216" s="102"/>
      <c r="KAV216" s="102"/>
      <c r="KAW216" s="102"/>
      <c r="KAX216" s="102"/>
      <c r="KAY216" s="102"/>
      <c r="KAZ216" s="102"/>
      <c r="KBA216" s="102"/>
      <c r="KBB216" s="102"/>
      <c r="KBC216" s="102"/>
      <c r="KBD216" s="102"/>
      <c r="KBE216" s="102"/>
      <c r="KBF216" s="102"/>
      <c r="KBG216" s="102"/>
      <c r="KBH216" s="102"/>
      <c r="KBI216" s="102"/>
      <c r="KBJ216" s="102"/>
      <c r="KBK216" s="102"/>
      <c r="KBL216" s="102"/>
      <c r="KBM216" s="102"/>
      <c r="KBN216" s="102"/>
      <c r="KBO216" s="102"/>
      <c r="KBP216" s="102"/>
      <c r="KBQ216" s="102"/>
      <c r="KBR216" s="102"/>
      <c r="KBS216" s="102"/>
      <c r="KBT216" s="102"/>
      <c r="KBU216" s="102"/>
      <c r="KBV216" s="102"/>
      <c r="KBW216" s="102"/>
      <c r="KBX216" s="102"/>
      <c r="KBY216" s="102"/>
      <c r="KBZ216" s="102"/>
      <c r="KCA216" s="102"/>
      <c r="KCB216" s="102"/>
      <c r="KCC216" s="102"/>
      <c r="KCD216" s="102"/>
      <c r="KCE216" s="102"/>
      <c r="KCF216" s="102"/>
      <c r="KCG216" s="102"/>
      <c r="KCH216" s="102"/>
      <c r="KCI216" s="102"/>
      <c r="KCJ216" s="102"/>
      <c r="KCK216" s="102"/>
      <c r="KCL216" s="102"/>
      <c r="KCM216" s="102"/>
      <c r="KCN216" s="102"/>
      <c r="KCO216" s="102"/>
      <c r="KCP216" s="102"/>
      <c r="KCQ216" s="102"/>
      <c r="KCR216" s="102"/>
      <c r="KCS216" s="102"/>
      <c r="KCT216" s="102"/>
      <c r="KCU216" s="102"/>
      <c r="KCV216" s="102"/>
      <c r="KCW216" s="102"/>
      <c r="KCX216" s="102"/>
      <c r="KCY216" s="102"/>
      <c r="KCZ216" s="102"/>
      <c r="KDA216" s="102"/>
      <c r="KDB216" s="102"/>
      <c r="KDC216" s="102"/>
      <c r="KDD216" s="102"/>
      <c r="KDE216" s="102"/>
      <c r="KDF216" s="102"/>
      <c r="KDG216" s="102"/>
      <c r="KDH216" s="102"/>
      <c r="KDI216" s="102"/>
      <c r="KDJ216" s="102"/>
      <c r="KDK216" s="102"/>
      <c r="KDL216" s="102"/>
      <c r="KDM216" s="102"/>
      <c r="KDN216" s="102"/>
      <c r="KDO216" s="102"/>
      <c r="KDP216" s="102"/>
      <c r="KDQ216" s="102"/>
      <c r="KDR216" s="102"/>
      <c r="KDS216" s="102"/>
      <c r="KDT216" s="102"/>
      <c r="KDU216" s="102"/>
      <c r="KDV216" s="102"/>
      <c r="KDW216" s="102"/>
      <c r="KDX216" s="102"/>
      <c r="KDY216" s="102"/>
      <c r="KDZ216" s="102"/>
      <c r="KEA216" s="102"/>
      <c r="KEB216" s="102"/>
      <c r="KEC216" s="102"/>
      <c r="KED216" s="102"/>
      <c r="KEE216" s="102"/>
      <c r="KEF216" s="102"/>
      <c r="KEG216" s="102"/>
      <c r="KEH216" s="102"/>
      <c r="KEI216" s="102"/>
      <c r="KEJ216" s="102"/>
      <c r="KEK216" s="102"/>
      <c r="KEL216" s="102"/>
      <c r="KEM216" s="102"/>
      <c r="KEN216" s="102"/>
      <c r="KEO216" s="102"/>
      <c r="KEP216" s="102"/>
      <c r="KEQ216" s="102"/>
      <c r="KER216" s="102"/>
      <c r="KES216" s="102"/>
      <c r="KET216" s="102"/>
      <c r="KEU216" s="102"/>
      <c r="KEV216" s="102"/>
      <c r="KEW216" s="102"/>
      <c r="KEX216" s="102"/>
      <c r="KEY216" s="102"/>
      <c r="KEZ216" s="102"/>
      <c r="KFA216" s="102"/>
      <c r="KFB216" s="102"/>
      <c r="KFC216" s="102"/>
      <c r="KFD216" s="102"/>
      <c r="KFE216" s="102"/>
      <c r="KFF216" s="102"/>
      <c r="KFG216" s="102"/>
      <c r="KFH216" s="102"/>
      <c r="KFI216" s="102"/>
      <c r="KFJ216" s="102"/>
      <c r="KFK216" s="102"/>
      <c r="KFL216" s="102"/>
      <c r="KFM216" s="102"/>
      <c r="KFN216" s="102"/>
      <c r="KFO216" s="102"/>
      <c r="KFP216" s="102"/>
      <c r="KFQ216" s="102"/>
      <c r="KFR216" s="102"/>
      <c r="KFS216" s="102"/>
      <c r="KFT216" s="102"/>
      <c r="KFU216" s="102"/>
      <c r="KFV216" s="102"/>
      <c r="KFW216" s="102"/>
      <c r="KFX216" s="102"/>
      <c r="KFY216" s="102"/>
      <c r="KFZ216" s="102"/>
      <c r="KGA216" s="102"/>
      <c r="KGB216" s="102"/>
      <c r="KGC216" s="102"/>
      <c r="KGD216" s="102"/>
      <c r="KGE216" s="102"/>
      <c r="KGF216" s="102"/>
      <c r="KGG216" s="102"/>
      <c r="KGH216" s="102"/>
      <c r="KGI216" s="102"/>
      <c r="KGJ216" s="102"/>
      <c r="KGK216" s="102"/>
      <c r="KGL216" s="102"/>
      <c r="KGM216" s="102"/>
      <c r="KGN216" s="102"/>
      <c r="KGO216" s="102"/>
      <c r="KGP216" s="102"/>
      <c r="KGQ216" s="102"/>
      <c r="KGR216" s="102"/>
      <c r="KGS216" s="102"/>
      <c r="KGT216" s="102"/>
      <c r="KGU216" s="102"/>
      <c r="KGV216" s="102"/>
      <c r="KGW216" s="102"/>
      <c r="KGX216" s="102"/>
      <c r="KGY216" s="102"/>
      <c r="KGZ216" s="102"/>
      <c r="KHA216" s="102"/>
      <c r="KHB216" s="102"/>
      <c r="KHC216" s="102"/>
      <c r="KHD216" s="102"/>
      <c r="KHE216" s="102"/>
      <c r="KHF216" s="102"/>
      <c r="KHG216" s="102"/>
      <c r="KHH216" s="102"/>
      <c r="KHI216" s="102"/>
      <c r="KHJ216" s="102"/>
      <c r="KHK216" s="102"/>
      <c r="KHL216" s="102"/>
      <c r="KHM216" s="102"/>
      <c r="KHN216" s="102"/>
      <c r="KHO216" s="102"/>
      <c r="KHP216" s="102"/>
      <c r="KHQ216" s="102"/>
      <c r="KHR216" s="102"/>
      <c r="KHS216" s="102"/>
      <c r="KHT216" s="102"/>
      <c r="KHU216" s="102"/>
      <c r="KHV216" s="102"/>
      <c r="KHW216" s="102"/>
      <c r="KHX216" s="102"/>
      <c r="KHY216" s="102"/>
      <c r="KHZ216" s="102"/>
      <c r="KIA216" s="102"/>
      <c r="KIB216" s="102"/>
      <c r="KIC216" s="102"/>
      <c r="KID216" s="102"/>
      <c r="KIE216" s="102"/>
      <c r="KIF216" s="102"/>
      <c r="KIG216" s="102"/>
      <c r="KIH216" s="102"/>
      <c r="KII216" s="102"/>
      <c r="KIJ216" s="102"/>
      <c r="KIK216" s="102"/>
      <c r="KIL216" s="102"/>
      <c r="KIM216" s="102"/>
      <c r="KIN216" s="102"/>
      <c r="KIO216" s="102"/>
      <c r="KIP216" s="102"/>
      <c r="KIQ216" s="102"/>
      <c r="KIR216" s="102"/>
      <c r="KIS216" s="102"/>
      <c r="KIT216" s="102"/>
      <c r="KIU216" s="102"/>
      <c r="KIV216" s="102"/>
      <c r="KIW216" s="102"/>
      <c r="KIX216" s="102"/>
      <c r="KIY216" s="102"/>
      <c r="KIZ216" s="102"/>
      <c r="KJA216" s="102"/>
      <c r="KJB216" s="102"/>
      <c r="KJC216" s="102"/>
      <c r="KJD216" s="102"/>
      <c r="KJE216" s="102"/>
      <c r="KJF216" s="102"/>
      <c r="KJG216" s="102"/>
      <c r="KJH216" s="102"/>
      <c r="KJI216" s="102"/>
      <c r="KJJ216" s="102"/>
      <c r="KJK216" s="102"/>
      <c r="KJL216" s="102"/>
      <c r="KJM216" s="102"/>
      <c r="KJN216" s="102"/>
      <c r="KJO216" s="102"/>
      <c r="KJP216" s="102"/>
      <c r="KJQ216" s="102"/>
      <c r="KJR216" s="102"/>
      <c r="KJS216" s="102"/>
      <c r="KJT216" s="102"/>
      <c r="KJU216" s="102"/>
      <c r="KJV216" s="102"/>
      <c r="KJW216" s="102"/>
      <c r="KJX216" s="102"/>
      <c r="KJY216" s="102"/>
      <c r="KJZ216" s="102"/>
      <c r="KKA216" s="102"/>
      <c r="KKB216" s="102"/>
      <c r="KKC216" s="102"/>
      <c r="KKD216" s="102"/>
      <c r="KKE216" s="102"/>
      <c r="KKF216" s="102"/>
      <c r="KKG216" s="102"/>
      <c r="KKH216" s="102"/>
      <c r="KKI216" s="102"/>
      <c r="KKJ216" s="102"/>
      <c r="KKK216" s="102"/>
      <c r="KKL216" s="102"/>
      <c r="KKM216" s="102"/>
      <c r="KKN216" s="102"/>
      <c r="KKO216" s="102"/>
      <c r="KKP216" s="102"/>
      <c r="KKQ216" s="102"/>
      <c r="KKR216" s="102"/>
      <c r="KKS216" s="102"/>
      <c r="KKT216" s="102"/>
      <c r="KKU216" s="102"/>
      <c r="KKV216" s="102"/>
      <c r="KKW216" s="102"/>
      <c r="KKX216" s="102"/>
      <c r="KKY216" s="102"/>
      <c r="KKZ216" s="102"/>
      <c r="KLA216" s="102"/>
      <c r="KLB216" s="102"/>
      <c r="KLC216" s="102"/>
      <c r="KLD216" s="102"/>
      <c r="KLE216" s="102"/>
      <c r="KLF216" s="102"/>
      <c r="KLG216" s="102"/>
      <c r="KLH216" s="102"/>
      <c r="KLI216" s="102"/>
      <c r="KLJ216" s="102"/>
      <c r="KLK216" s="102"/>
      <c r="KLL216" s="102"/>
      <c r="KLM216" s="102"/>
      <c r="KLN216" s="102"/>
      <c r="KLO216" s="102"/>
      <c r="KLP216" s="102"/>
      <c r="KLQ216" s="102"/>
      <c r="KLR216" s="102"/>
      <c r="KLS216" s="102"/>
      <c r="KLT216" s="102"/>
      <c r="KLU216" s="102"/>
      <c r="KLV216" s="102"/>
      <c r="KLW216" s="102"/>
      <c r="KLX216" s="102"/>
      <c r="KLY216" s="102"/>
      <c r="KLZ216" s="102"/>
      <c r="KMA216" s="102"/>
      <c r="KMB216" s="102"/>
      <c r="KMC216" s="102"/>
      <c r="KMD216" s="102"/>
      <c r="KME216" s="102"/>
      <c r="KMF216" s="102"/>
      <c r="KMG216" s="102"/>
      <c r="KMH216" s="102"/>
      <c r="KMI216" s="102"/>
      <c r="KMJ216" s="102"/>
      <c r="KMK216" s="102"/>
      <c r="KML216" s="102"/>
      <c r="KMM216" s="102"/>
      <c r="KMN216" s="102"/>
      <c r="KMO216" s="102"/>
      <c r="KMP216" s="102"/>
      <c r="KMQ216" s="102"/>
      <c r="KMR216" s="102"/>
      <c r="KMS216" s="102"/>
      <c r="KMT216" s="102"/>
      <c r="KMU216" s="102"/>
      <c r="KMV216" s="102"/>
      <c r="KMW216" s="102"/>
      <c r="KMX216" s="102"/>
      <c r="KMY216" s="102"/>
      <c r="KMZ216" s="102"/>
      <c r="KNA216" s="102"/>
      <c r="KNB216" s="102"/>
      <c r="KNC216" s="102"/>
      <c r="KND216" s="102"/>
      <c r="KNE216" s="102"/>
      <c r="KNF216" s="102"/>
      <c r="KNG216" s="102"/>
      <c r="KNH216" s="102"/>
      <c r="KNI216" s="102"/>
      <c r="KNJ216" s="102"/>
      <c r="KNK216" s="102"/>
      <c r="KNL216" s="102"/>
      <c r="KNM216" s="102"/>
      <c r="KNN216" s="102"/>
      <c r="KNO216" s="102"/>
      <c r="KNP216" s="102"/>
      <c r="KNQ216" s="102"/>
      <c r="KNR216" s="102"/>
      <c r="KNS216" s="102"/>
      <c r="KNT216" s="102"/>
      <c r="KNU216" s="102"/>
      <c r="KNV216" s="102"/>
      <c r="KNW216" s="102"/>
      <c r="KNX216" s="102"/>
      <c r="KNY216" s="102"/>
      <c r="KNZ216" s="102"/>
      <c r="KOA216" s="102"/>
      <c r="KOB216" s="102"/>
      <c r="KOC216" s="102"/>
      <c r="KOD216" s="102"/>
      <c r="KOE216" s="102"/>
      <c r="KOF216" s="102"/>
      <c r="KOG216" s="102"/>
      <c r="KOH216" s="102"/>
      <c r="KOI216" s="102"/>
      <c r="KOJ216" s="102"/>
      <c r="KOK216" s="102"/>
      <c r="KOL216" s="102"/>
      <c r="KOM216" s="102"/>
      <c r="KON216" s="102"/>
      <c r="KOO216" s="102"/>
      <c r="KOP216" s="102"/>
      <c r="KOQ216" s="102"/>
      <c r="KOR216" s="102"/>
      <c r="KOS216" s="102"/>
      <c r="KOT216" s="102"/>
      <c r="KOU216" s="102"/>
      <c r="KOV216" s="102"/>
      <c r="KOW216" s="102"/>
      <c r="KOX216" s="102"/>
      <c r="KOY216" s="102"/>
      <c r="KOZ216" s="102"/>
      <c r="KPA216" s="102"/>
      <c r="KPB216" s="102"/>
      <c r="KPC216" s="102"/>
      <c r="KPD216" s="102"/>
      <c r="KPE216" s="102"/>
      <c r="KPF216" s="102"/>
      <c r="KPG216" s="102"/>
      <c r="KPH216" s="102"/>
      <c r="KPI216" s="102"/>
      <c r="KPJ216" s="102"/>
      <c r="KPK216" s="102"/>
      <c r="KPL216" s="102"/>
      <c r="KPM216" s="102"/>
      <c r="KPN216" s="102"/>
      <c r="KPO216" s="102"/>
      <c r="KPP216" s="102"/>
      <c r="KPQ216" s="102"/>
      <c r="KPR216" s="102"/>
      <c r="KPS216" s="102"/>
      <c r="KPT216" s="102"/>
      <c r="KPU216" s="102"/>
      <c r="KPV216" s="102"/>
      <c r="KPW216" s="102"/>
      <c r="KPX216" s="102"/>
      <c r="KPY216" s="102"/>
      <c r="KPZ216" s="102"/>
      <c r="KQA216" s="102"/>
      <c r="KQB216" s="102"/>
      <c r="KQC216" s="102"/>
      <c r="KQD216" s="102"/>
      <c r="KQE216" s="102"/>
      <c r="KQF216" s="102"/>
      <c r="KQG216" s="102"/>
      <c r="KQH216" s="102"/>
      <c r="KQI216" s="102"/>
      <c r="KQJ216" s="102"/>
      <c r="KQK216" s="102"/>
      <c r="KQL216" s="102"/>
      <c r="KQM216" s="102"/>
      <c r="KQN216" s="102"/>
      <c r="KQO216" s="102"/>
      <c r="KQP216" s="102"/>
      <c r="KQQ216" s="102"/>
      <c r="KQR216" s="102"/>
      <c r="KQS216" s="102"/>
      <c r="KQT216" s="102"/>
      <c r="KQU216" s="102"/>
      <c r="KQV216" s="102"/>
      <c r="KQW216" s="102"/>
      <c r="KQX216" s="102"/>
      <c r="KQY216" s="102"/>
      <c r="KQZ216" s="102"/>
      <c r="KRA216" s="102"/>
      <c r="KRB216" s="102"/>
      <c r="KRC216" s="102"/>
      <c r="KRD216" s="102"/>
      <c r="KRE216" s="102"/>
      <c r="KRF216" s="102"/>
      <c r="KRG216" s="102"/>
      <c r="KRH216" s="102"/>
      <c r="KRI216" s="102"/>
      <c r="KRJ216" s="102"/>
      <c r="KRK216" s="102"/>
      <c r="KRL216" s="102"/>
      <c r="KRM216" s="102"/>
      <c r="KRN216" s="102"/>
      <c r="KRO216" s="102"/>
      <c r="KRP216" s="102"/>
      <c r="KRQ216" s="102"/>
      <c r="KRR216" s="102"/>
      <c r="KRS216" s="102"/>
      <c r="KRT216" s="102"/>
      <c r="KRU216" s="102"/>
      <c r="KRV216" s="102"/>
      <c r="KRW216" s="102"/>
      <c r="KRX216" s="102"/>
      <c r="KRY216" s="102"/>
      <c r="KRZ216" s="102"/>
      <c r="KSA216" s="102"/>
      <c r="KSB216" s="102"/>
      <c r="KSC216" s="102"/>
      <c r="KSD216" s="102"/>
      <c r="KSE216" s="102"/>
      <c r="KSF216" s="102"/>
      <c r="KSG216" s="102"/>
      <c r="KSH216" s="102"/>
      <c r="KSI216" s="102"/>
      <c r="KSJ216" s="102"/>
      <c r="KSK216" s="102"/>
      <c r="KSL216" s="102"/>
      <c r="KSM216" s="102"/>
      <c r="KSN216" s="102"/>
      <c r="KSO216" s="102"/>
      <c r="KSP216" s="102"/>
      <c r="KSQ216" s="102"/>
      <c r="KSR216" s="102"/>
      <c r="KSS216" s="102"/>
      <c r="KST216" s="102"/>
      <c r="KSU216" s="102"/>
      <c r="KSV216" s="102"/>
      <c r="KSW216" s="102"/>
      <c r="KSX216" s="102"/>
      <c r="KSY216" s="102"/>
      <c r="KSZ216" s="102"/>
      <c r="KTA216" s="102"/>
      <c r="KTB216" s="102"/>
      <c r="KTC216" s="102"/>
      <c r="KTD216" s="102"/>
      <c r="KTE216" s="102"/>
      <c r="KTF216" s="102"/>
      <c r="KTG216" s="102"/>
      <c r="KTH216" s="102"/>
      <c r="KTI216" s="102"/>
      <c r="KTJ216" s="102"/>
      <c r="KTK216" s="102"/>
      <c r="KTL216" s="102"/>
      <c r="KTM216" s="102"/>
      <c r="KTN216" s="102"/>
      <c r="KTO216" s="102"/>
      <c r="KTP216" s="102"/>
      <c r="KTQ216" s="102"/>
      <c r="KTR216" s="102"/>
      <c r="KTS216" s="102"/>
      <c r="KTT216" s="102"/>
      <c r="KTU216" s="102"/>
      <c r="KTV216" s="102"/>
      <c r="KTW216" s="102"/>
      <c r="KTX216" s="102"/>
      <c r="KTY216" s="102"/>
      <c r="KTZ216" s="102"/>
      <c r="KUA216" s="102"/>
      <c r="KUB216" s="102"/>
      <c r="KUC216" s="102"/>
      <c r="KUD216" s="102"/>
      <c r="KUE216" s="102"/>
      <c r="KUF216" s="102"/>
      <c r="KUG216" s="102"/>
      <c r="KUH216" s="102"/>
      <c r="KUI216" s="102"/>
      <c r="KUJ216" s="102"/>
      <c r="KUK216" s="102"/>
      <c r="KUL216" s="102"/>
      <c r="KUM216" s="102"/>
      <c r="KUN216" s="102"/>
      <c r="KUO216" s="102"/>
      <c r="KUP216" s="102"/>
      <c r="KUQ216" s="102"/>
      <c r="KUR216" s="102"/>
      <c r="KUS216" s="102"/>
      <c r="KUT216" s="102"/>
      <c r="KUU216" s="102"/>
      <c r="KUV216" s="102"/>
      <c r="KUW216" s="102"/>
      <c r="KUX216" s="102"/>
      <c r="KUY216" s="102"/>
      <c r="KUZ216" s="102"/>
      <c r="KVA216" s="102"/>
      <c r="KVB216" s="102"/>
      <c r="KVC216" s="102"/>
      <c r="KVD216" s="102"/>
      <c r="KVE216" s="102"/>
      <c r="KVF216" s="102"/>
      <c r="KVG216" s="102"/>
      <c r="KVH216" s="102"/>
      <c r="KVI216" s="102"/>
      <c r="KVJ216" s="102"/>
      <c r="KVK216" s="102"/>
      <c r="KVL216" s="102"/>
      <c r="KVM216" s="102"/>
      <c r="KVN216" s="102"/>
      <c r="KVO216" s="102"/>
      <c r="KVP216" s="102"/>
      <c r="KVQ216" s="102"/>
      <c r="KVR216" s="102"/>
      <c r="KVS216" s="102"/>
      <c r="KVT216" s="102"/>
      <c r="KVU216" s="102"/>
      <c r="KVV216" s="102"/>
      <c r="KVW216" s="102"/>
      <c r="KVX216" s="102"/>
      <c r="KVY216" s="102"/>
      <c r="KVZ216" s="102"/>
      <c r="KWA216" s="102"/>
      <c r="KWB216" s="102"/>
      <c r="KWC216" s="102"/>
      <c r="KWD216" s="102"/>
      <c r="KWE216" s="102"/>
      <c r="KWF216" s="102"/>
      <c r="KWG216" s="102"/>
      <c r="KWH216" s="102"/>
      <c r="KWI216" s="102"/>
      <c r="KWJ216" s="102"/>
      <c r="KWK216" s="102"/>
      <c r="KWL216" s="102"/>
      <c r="KWM216" s="102"/>
      <c r="KWN216" s="102"/>
      <c r="KWO216" s="102"/>
      <c r="KWP216" s="102"/>
      <c r="KWQ216" s="102"/>
      <c r="KWR216" s="102"/>
      <c r="KWS216" s="102"/>
      <c r="KWT216" s="102"/>
      <c r="KWU216" s="102"/>
      <c r="KWV216" s="102"/>
      <c r="KWW216" s="102"/>
      <c r="KWX216" s="102"/>
      <c r="KWY216" s="102"/>
      <c r="KWZ216" s="102"/>
      <c r="KXA216" s="102"/>
      <c r="KXB216" s="102"/>
      <c r="KXC216" s="102"/>
      <c r="KXD216" s="102"/>
      <c r="KXE216" s="102"/>
      <c r="KXF216" s="102"/>
      <c r="KXG216" s="102"/>
      <c r="KXH216" s="102"/>
      <c r="KXI216" s="102"/>
      <c r="KXJ216" s="102"/>
      <c r="KXK216" s="102"/>
      <c r="KXL216" s="102"/>
      <c r="KXM216" s="102"/>
      <c r="KXN216" s="102"/>
      <c r="KXO216" s="102"/>
      <c r="KXP216" s="102"/>
      <c r="KXQ216" s="102"/>
      <c r="KXR216" s="102"/>
      <c r="KXS216" s="102"/>
      <c r="KXT216" s="102"/>
      <c r="KXU216" s="102"/>
      <c r="KXV216" s="102"/>
      <c r="KXW216" s="102"/>
      <c r="KXX216" s="102"/>
      <c r="KXY216" s="102"/>
      <c r="KXZ216" s="102"/>
      <c r="KYA216" s="102"/>
      <c r="KYB216" s="102"/>
      <c r="KYC216" s="102"/>
      <c r="KYD216" s="102"/>
      <c r="KYE216" s="102"/>
      <c r="KYF216" s="102"/>
      <c r="KYG216" s="102"/>
      <c r="KYH216" s="102"/>
      <c r="KYI216" s="102"/>
      <c r="KYJ216" s="102"/>
      <c r="KYK216" s="102"/>
      <c r="KYL216" s="102"/>
      <c r="KYM216" s="102"/>
      <c r="KYN216" s="102"/>
      <c r="KYO216" s="102"/>
      <c r="KYP216" s="102"/>
      <c r="KYQ216" s="102"/>
      <c r="KYR216" s="102"/>
      <c r="KYS216" s="102"/>
      <c r="KYT216" s="102"/>
      <c r="KYU216" s="102"/>
      <c r="KYV216" s="102"/>
      <c r="KYW216" s="102"/>
      <c r="KYX216" s="102"/>
      <c r="KYY216" s="102"/>
      <c r="KYZ216" s="102"/>
      <c r="KZA216" s="102"/>
      <c r="KZB216" s="102"/>
      <c r="KZC216" s="102"/>
      <c r="KZD216" s="102"/>
      <c r="KZE216" s="102"/>
      <c r="KZF216" s="102"/>
      <c r="KZG216" s="102"/>
      <c r="KZH216" s="102"/>
      <c r="KZI216" s="102"/>
      <c r="KZJ216" s="102"/>
      <c r="KZK216" s="102"/>
      <c r="KZL216" s="102"/>
      <c r="KZM216" s="102"/>
      <c r="KZN216" s="102"/>
      <c r="KZO216" s="102"/>
      <c r="KZP216" s="102"/>
      <c r="KZQ216" s="102"/>
      <c r="KZR216" s="102"/>
      <c r="KZS216" s="102"/>
      <c r="KZT216" s="102"/>
      <c r="KZU216" s="102"/>
      <c r="KZV216" s="102"/>
      <c r="KZW216" s="102"/>
      <c r="KZX216" s="102"/>
      <c r="KZY216" s="102"/>
      <c r="KZZ216" s="102"/>
      <c r="LAA216" s="102"/>
      <c r="LAB216" s="102"/>
      <c r="LAC216" s="102"/>
      <c r="LAD216" s="102"/>
      <c r="LAE216" s="102"/>
      <c r="LAF216" s="102"/>
      <c r="LAG216" s="102"/>
      <c r="LAH216" s="102"/>
      <c r="LAI216" s="102"/>
      <c r="LAJ216" s="102"/>
      <c r="LAK216" s="102"/>
      <c r="LAL216" s="102"/>
      <c r="LAM216" s="102"/>
      <c r="LAN216" s="102"/>
      <c r="LAO216" s="102"/>
      <c r="LAP216" s="102"/>
      <c r="LAQ216" s="102"/>
      <c r="LAR216" s="102"/>
      <c r="LAS216" s="102"/>
      <c r="LAT216" s="102"/>
      <c r="LAU216" s="102"/>
      <c r="LAV216" s="102"/>
      <c r="LAW216" s="102"/>
      <c r="LAX216" s="102"/>
      <c r="LAY216" s="102"/>
      <c r="LAZ216" s="102"/>
      <c r="LBA216" s="102"/>
      <c r="LBB216" s="102"/>
      <c r="LBC216" s="102"/>
      <c r="LBD216" s="102"/>
      <c r="LBE216" s="102"/>
      <c r="LBF216" s="102"/>
      <c r="LBG216" s="102"/>
      <c r="LBH216" s="102"/>
      <c r="LBI216" s="102"/>
      <c r="LBJ216" s="102"/>
      <c r="LBK216" s="102"/>
      <c r="LBL216" s="102"/>
      <c r="LBM216" s="102"/>
      <c r="LBN216" s="102"/>
      <c r="LBO216" s="102"/>
      <c r="LBP216" s="102"/>
      <c r="LBQ216" s="102"/>
      <c r="LBR216" s="102"/>
      <c r="LBS216" s="102"/>
      <c r="LBT216" s="102"/>
      <c r="LBU216" s="102"/>
      <c r="LBV216" s="102"/>
      <c r="LBW216" s="102"/>
      <c r="LBX216" s="102"/>
      <c r="LBY216" s="102"/>
      <c r="LBZ216" s="102"/>
      <c r="LCA216" s="102"/>
      <c r="LCB216" s="102"/>
      <c r="LCC216" s="102"/>
      <c r="LCD216" s="102"/>
      <c r="LCE216" s="102"/>
      <c r="LCF216" s="102"/>
      <c r="LCG216" s="102"/>
      <c r="LCH216" s="102"/>
      <c r="LCI216" s="102"/>
      <c r="LCJ216" s="102"/>
      <c r="LCK216" s="102"/>
      <c r="LCL216" s="102"/>
      <c r="LCM216" s="102"/>
      <c r="LCN216" s="102"/>
      <c r="LCO216" s="102"/>
      <c r="LCP216" s="102"/>
      <c r="LCQ216" s="102"/>
      <c r="LCR216" s="102"/>
      <c r="LCS216" s="102"/>
      <c r="LCT216" s="102"/>
      <c r="LCU216" s="102"/>
      <c r="LCV216" s="102"/>
      <c r="LCW216" s="102"/>
      <c r="LCX216" s="102"/>
      <c r="LCY216" s="102"/>
      <c r="LCZ216" s="102"/>
      <c r="LDA216" s="102"/>
      <c r="LDB216" s="102"/>
      <c r="LDC216" s="102"/>
      <c r="LDD216" s="102"/>
      <c r="LDE216" s="102"/>
      <c r="LDF216" s="102"/>
      <c r="LDG216" s="102"/>
      <c r="LDH216" s="102"/>
      <c r="LDI216" s="102"/>
      <c r="LDJ216" s="102"/>
      <c r="LDK216" s="102"/>
      <c r="LDL216" s="102"/>
      <c r="LDM216" s="102"/>
      <c r="LDN216" s="102"/>
      <c r="LDO216" s="102"/>
      <c r="LDP216" s="102"/>
      <c r="LDQ216" s="102"/>
      <c r="LDR216" s="102"/>
      <c r="LDS216" s="102"/>
      <c r="LDT216" s="102"/>
      <c r="LDU216" s="102"/>
      <c r="LDV216" s="102"/>
      <c r="LDW216" s="102"/>
      <c r="LDX216" s="102"/>
      <c r="LDY216" s="102"/>
      <c r="LDZ216" s="102"/>
      <c r="LEA216" s="102"/>
      <c r="LEB216" s="102"/>
      <c r="LEC216" s="102"/>
      <c r="LED216" s="102"/>
      <c r="LEE216" s="102"/>
      <c r="LEF216" s="102"/>
      <c r="LEG216" s="102"/>
      <c r="LEH216" s="102"/>
      <c r="LEI216" s="102"/>
      <c r="LEJ216" s="102"/>
      <c r="LEK216" s="102"/>
      <c r="LEL216" s="102"/>
      <c r="LEM216" s="102"/>
      <c r="LEN216" s="102"/>
      <c r="LEO216" s="102"/>
      <c r="LEP216" s="102"/>
      <c r="LEQ216" s="102"/>
      <c r="LER216" s="102"/>
      <c r="LES216" s="102"/>
      <c r="LET216" s="102"/>
      <c r="LEU216" s="102"/>
      <c r="LEV216" s="102"/>
      <c r="LEW216" s="102"/>
      <c r="LEX216" s="102"/>
      <c r="LEY216" s="102"/>
      <c r="LEZ216" s="102"/>
      <c r="LFA216" s="102"/>
      <c r="LFB216" s="102"/>
      <c r="LFC216" s="102"/>
      <c r="LFD216" s="102"/>
      <c r="LFE216" s="102"/>
      <c r="LFF216" s="102"/>
      <c r="LFG216" s="102"/>
      <c r="LFH216" s="102"/>
      <c r="LFI216" s="102"/>
      <c r="LFJ216" s="102"/>
      <c r="LFK216" s="102"/>
      <c r="LFL216" s="102"/>
      <c r="LFM216" s="102"/>
      <c r="LFN216" s="102"/>
      <c r="LFO216" s="102"/>
      <c r="LFP216" s="102"/>
      <c r="LFQ216" s="102"/>
      <c r="LFR216" s="102"/>
      <c r="LFS216" s="102"/>
      <c r="LFT216" s="102"/>
      <c r="LFU216" s="102"/>
      <c r="LFV216" s="102"/>
      <c r="LFW216" s="102"/>
      <c r="LFX216" s="102"/>
      <c r="LFY216" s="102"/>
      <c r="LFZ216" s="102"/>
      <c r="LGA216" s="102"/>
      <c r="LGB216" s="102"/>
      <c r="LGC216" s="102"/>
      <c r="LGD216" s="102"/>
      <c r="LGE216" s="102"/>
      <c r="LGF216" s="102"/>
      <c r="LGG216" s="102"/>
      <c r="LGH216" s="102"/>
      <c r="LGI216" s="102"/>
      <c r="LGJ216" s="102"/>
      <c r="LGK216" s="102"/>
      <c r="LGL216" s="102"/>
      <c r="LGM216" s="102"/>
      <c r="LGN216" s="102"/>
      <c r="LGO216" s="102"/>
      <c r="LGP216" s="102"/>
      <c r="LGQ216" s="102"/>
      <c r="LGR216" s="102"/>
      <c r="LGS216" s="102"/>
      <c r="LGT216" s="102"/>
      <c r="LGU216" s="102"/>
      <c r="LGV216" s="102"/>
      <c r="LGW216" s="102"/>
      <c r="LGX216" s="102"/>
      <c r="LGY216" s="102"/>
      <c r="LGZ216" s="102"/>
      <c r="LHA216" s="102"/>
      <c r="LHB216" s="102"/>
      <c r="LHC216" s="102"/>
      <c r="LHD216" s="102"/>
      <c r="LHE216" s="102"/>
      <c r="LHF216" s="102"/>
      <c r="LHG216" s="102"/>
      <c r="LHH216" s="102"/>
      <c r="LHI216" s="102"/>
      <c r="LHJ216" s="102"/>
      <c r="LHK216" s="102"/>
      <c r="LHL216" s="102"/>
      <c r="LHM216" s="102"/>
      <c r="LHN216" s="102"/>
      <c r="LHO216" s="102"/>
      <c r="LHP216" s="102"/>
      <c r="LHQ216" s="102"/>
      <c r="LHR216" s="102"/>
      <c r="LHS216" s="102"/>
      <c r="LHT216" s="102"/>
      <c r="LHU216" s="102"/>
      <c r="LHV216" s="102"/>
      <c r="LHW216" s="102"/>
      <c r="LHX216" s="102"/>
      <c r="LHY216" s="102"/>
      <c r="LHZ216" s="102"/>
      <c r="LIA216" s="102"/>
      <c r="LIB216" s="102"/>
      <c r="LIC216" s="102"/>
      <c r="LID216" s="102"/>
      <c r="LIE216" s="102"/>
      <c r="LIF216" s="102"/>
      <c r="LIG216" s="102"/>
      <c r="LIH216" s="102"/>
      <c r="LII216" s="102"/>
      <c r="LIJ216" s="102"/>
      <c r="LIK216" s="102"/>
      <c r="LIL216" s="102"/>
      <c r="LIM216" s="102"/>
      <c r="LIN216" s="102"/>
      <c r="LIO216" s="102"/>
      <c r="LIP216" s="102"/>
      <c r="LIQ216" s="102"/>
      <c r="LIR216" s="102"/>
      <c r="LIS216" s="102"/>
      <c r="LIT216" s="102"/>
      <c r="LIU216" s="102"/>
      <c r="LIV216" s="102"/>
      <c r="LIW216" s="102"/>
      <c r="LIX216" s="102"/>
      <c r="LIY216" s="102"/>
      <c r="LIZ216" s="102"/>
      <c r="LJA216" s="102"/>
      <c r="LJB216" s="102"/>
      <c r="LJC216" s="102"/>
      <c r="LJD216" s="102"/>
      <c r="LJE216" s="102"/>
      <c r="LJF216" s="102"/>
      <c r="LJG216" s="102"/>
      <c r="LJH216" s="102"/>
      <c r="LJI216" s="102"/>
      <c r="LJJ216" s="102"/>
      <c r="LJK216" s="102"/>
      <c r="LJL216" s="102"/>
      <c r="LJM216" s="102"/>
      <c r="LJN216" s="102"/>
      <c r="LJO216" s="102"/>
      <c r="LJP216" s="102"/>
      <c r="LJQ216" s="102"/>
      <c r="LJR216" s="102"/>
      <c r="LJS216" s="102"/>
      <c r="LJT216" s="102"/>
      <c r="LJU216" s="102"/>
      <c r="LJV216" s="102"/>
      <c r="LJW216" s="102"/>
      <c r="LJX216" s="102"/>
      <c r="LJY216" s="102"/>
      <c r="LJZ216" s="102"/>
      <c r="LKA216" s="102"/>
      <c r="LKB216" s="102"/>
      <c r="LKC216" s="102"/>
      <c r="LKD216" s="102"/>
      <c r="LKE216" s="102"/>
      <c r="LKF216" s="102"/>
      <c r="LKG216" s="102"/>
      <c r="LKH216" s="102"/>
      <c r="LKI216" s="102"/>
      <c r="LKJ216" s="102"/>
      <c r="LKK216" s="102"/>
      <c r="LKL216" s="102"/>
      <c r="LKM216" s="102"/>
      <c r="LKN216" s="102"/>
      <c r="LKO216" s="102"/>
      <c r="LKP216" s="102"/>
      <c r="LKQ216" s="102"/>
      <c r="LKR216" s="102"/>
      <c r="LKS216" s="102"/>
      <c r="LKT216" s="102"/>
      <c r="LKU216" s="102"/>
      <c r="LKV216" s="102"/>
      <c r="LKW216" s="102"/>
      <c r="LKX216" s="102"/>
      <c r="LKY216" s="102"/>
      <c r="LKZ216" s="102"/>
      <c r="LLA216" s="102"/>
      <c r="LLB216" s="102"/>
      <c r="LLC216" s="102"/>
      <c r="LLD216" s="102"/>
      <c r="LLE216" s="102"/>
      <c r="LLF216" s="102"/>
      <c r="LLG216" s="102"/>
      <c r="LLH216" s="102"/>
      <c r="LLI216" s="102"/>
      <c r="LLJ216" s="102"/>
      <c r="LLK216" s="102"/>
      <c r="LLL216" s="102"/>
      <c r="LLM216" s="102"/>
      <c r="LLN216" s="102"/>
      <c r="LLO216" s="102"/>
      <c r="LLP216" s="102"/>
      <c r="LLQ216" s="102"/>
      <c r="LLR216" s="102"/>
      <c r="LLS216" s="102"/>
      <c r="LLT216" s="102"/>
      <c r="LLU216" s="102"/>
      <c r="LLV216" s="102"/>
      <c r="LLW216" s="102"/>
      <c r="LLX216" s="102"/>
      <c r="LLY216" s="102"/>
      <c r="LLZ216" s="102"/>
      <c r="LMA216" s="102"/>
      <c r="LMB216" s="102"/>
      <c r="LMC216" s="102"/>
      <c r="LMD216" s="102"/>
      <c r="LME216" s="102"/>
      <c r="LMF216" s="102"/>
      <c r="LMG216" s="102"/>
      <c r="LMH216" s="102"/>
      <c r="LMI216" s="102"/>
      <c r="LMJ216" s="102"/>
      <c r="LMK216" s="102"/>
      <c r="LML216" s="102"/>
      <c r="LMM216" s="102"/>
      <c r="LMN216" s="102"/>
      <c r="LMO216" s="102"/>
      <c r="LMP216" s="102"/>
      <c r="LMQ216" s="102"/>
      <c r="LMR216" s="102"/>
      <c r="LMS216" s="102"/>
      <c r="LMT216" s="102"/>
      <c r="LMU216" s="102"/>
      <c r="LMV216" s="102"/>
      <c r="LMW216" s="102"/>
      <c r="LMX216" s="102"/>
      <c r="LMY216" s="102"/>
      <c r="LMZ216" s="102"/>
      <c r="LNA216" s="102"/>
      <c r="LNB216" s="102"/>
      <c r="LNC216" s="102"/>
      <c r="LND216" s="102"/>
      <c r="LNE216" s="102"/>
      <c r="LNF216" s="102"/>
      <c r="LNG216" s="102"/>
      <c r="LNH216" s="102"/>
      <c r="LNI216" s="102"/>
      <c r="LNJ216" s="102"/>
      <c r="LNK216" s="102"/>
      <c r="LNL216" s="102"/>
      <c r="LNM216" s="102"/>
      <c r="LNN216" s="102"/>
      <c r="LNO216" s="102"/>
      <c r="LNP216" s="102"/>
      <c r="LNQ216" s="102"/>
      <c r="LNR216" s="102"/>
      <c r="LNS216" s="102"/>
      <c r="LNT216" s="102"/>
      <c r="LNU216" s="102"/>
      <c r="LNV216" s="102"/>
      <c r="LNW216" s="102"/>
      <c r="LNX216" s="102"/>
      <c r="LNY216" s="102"/>
      <c r="LNZ216" s="102"/>
      <c r="LOA216" s="102"/>
      <c r="LOB216" s="102"/>
      <c r="LOC216" s="102"/>
      <c r="LOD216" s="102"/>
      <c r="LOE216" s="102"/>
      <c r="LOF216" s="102"/>
      <c r="LOG216" s="102"/>
      <c r="LOH216" s="102"/>
      <c r="LOI216" s="102"/>
      <c r="LOJ216" s="102"/>
      <c r="LOK216" s="102"/>
      <c r="LOL216" s="102"/>
      <c r="LOM216" s="102"/>
      <c r="LON216" s="102"/>
      <c r="LOO216" s="102"/>
      <c r="LOP216" s="102"/>
      <c r="LOQ216" s="102"/>
      <c r="LOR216" s="102"/>
      <c r="LOS216" s="102"/>
      <c r="LOT216" s="102"/>
      <c r="LOU216" s="102"/>
      <c r="LOV216" s="102"/>
      <c r="LOW216" s="102"/>
      <c r="LOX216" s="102"/>
      <c r="LOY216" s="102"/>
      <c r="LOZ216" s="102"/>
      <c r="LPA216" s="102"/>
      <c r="LPB216" s="102"/>
      <c r="LPC216" s="102"/>
      <c r="LPD216" s="102"/>
      <c r="LPE216" s="102"/>
      <c r="LPF216" s="102"/>
      <c r="LPG216" s="102"/>
      <c r="LPH216" s="102"/>
      <c r="LPI216" s="102"/>
      <c r="LPJ216" s="102"/>
      <c r="LPK216" s="102"/>
      <c r="LPL216" s="102"/>
      <c r="LPM216" s="102"/>
      <c r="LPN216" s="102"/>
      <c r="LPO216" s="102"/>
      <c r="LPP216" s="102"/>
      <c r="LPQ216" s="102"/>
      <c r="LPR216" s="102"/>
      <c r="LPS216" s="102"/>
      <c r="LPT216" s="102"/>
      <c r="LPU216" s="102"/>
      <c r="LPV216" s="102"/>
      <c r="LPW216" s="102"/>
      <c r="LPX216" s="102"/>
      <c r="LPY216" s="102"/>
      <c r="LPZ216" s="102"/>
      <c r="LQA216" s="102"/>
      <c r="LQB216" s="102"/>
      <c r="LQC216" s="102"/>
      <c r="LQD216" s="102"/>
      <c r="LQE216" s="102"/>
      <c r="LQF216" s="102"/>
      <c r="LQG216" s="102"/>
      <c r="LQH216" s="102"/>
      <c r="LQI216" s="102"/>
      <c r="LQJ216" s="102"/>
      <c r="LQK216" s="102"/>
      <c r="LQL216" s="102"/>
      <c r="LQM216" s="102"/>
      <c r="LQN216" s="102"/>
      <c r="LQO216" s="102"/>
      <c r="LQP216" s="102"/>
      <c r="LQQ216" s="102"/>
      <c r="LQR216" s="102"/>
      <c r="LQS216" s="102"/>
      <c r="LQT216" s="102"/>
      <c r="LQU216" s="102"/>
      <c r="LQV216" s="102"/>
      <c r="LQW216" s="102"/>
      <c r="LQX216" s="102"/>
      <c r="LQY216" s="102"/>
      <c r="LQZ216" s="102"/>
      <c r="LRA216" s="102"/>
      <c r="LRB216" s="102"/>
      <c r="LRC216" s="102"/>
      <c r="LRD216" s="102"/>
      <c r="LRE216" s="102"/>
      <c r="LRF216" s="102"/>
      <c r="LRG216" s="102"/>
      <c r="LRH216" s="102"/>
      <c r="LRI216" s="102"/>
      <c r="LRJ216" s="102"/>
      <c r="LRK216" s="102"/>
      <c r="LRL216" s="102"/>
      <c r="LRM216" s="102"/>
      <c r="LRN216" s="102"/>
      <c r="LRO216" s="102"/>
      <c r="LRP216" s="102"/>
      <c r="LRQ216" s="102"/>
      <c r="LRR216" s="102"/>
      <c r="LRS216" s="102"/>
      <c r="LRT216" s="102"/>
      <c r="LRU216" s="102"/>
      <c r="LRV216" s="102"/>
      <c r="LRW216" s="102"/>
      <c r="LRX216" s="102"/>
      <c r="LRY216" s="102"/>
      <c r="LRZ216" s="102"/>
      <c r="LSA216" s="102"/>
      <c r="LSB216" s="102"/>
      <c r="LSC216" s="102"/>
      <c r="LSD216" s="102"/>
      <c r="LSE216" s="102"/>
      <c r="LSF216" s="102"/>
      <c r="LSG216" s="102"/>
      <c r="LSH216" s="102"/>
      <c r="LSI216" s="102"/>
      <c r="LSJ216" s="102"/>
      <c r="LSK216" s="102"/>
      <c r="LSL216" s="102"/>
      <c r="LSM216" s="102"/>
      <c r="LSN216" s="102"/>
      <c r="LSO216" s="102"/>
      <c r="LSP216" s="102"/>
      <c r="LSQ216" s="102"/>
      <c r="LSR216" s="102"/>
      <c r="LSS216" s="102"/>
      <c r="LST216" s="102"/>
      <c r="LSU216" s="102"/>
      <c r="LSV216" s="102"/>
      <c r="LSW216" s="102"/>
      <c r="LSX216" s="102"/>
      <c r="LSY216" s="102"/>
      <c r="LSZ216" s="102"/>
      <c r="LTA216" s="102"/>
      <c r="LTB216" s="102"/>
      <c r="LTC216" s="102"/>
      <c r="LTD216" s="102"/>
      <c r="LTE216" s="102"/>
      <c r="LTF216" s="102"/>
      <c r="LTG216" s="102"/>
      <c r="LTH216" s="102"/>
      <c r="LTI216" s="102"/>
      <c r="LTJ216" s="102"/>
      <c r="LTK216" s="102"/>
      <c r="LTL216" s="102"/>
      <c r="LTM216" s="102"/>
      <c r="LTN216" s="102"/>
      <c r="LTO216" s="102"/>
      <c r="LTP216" s="102"/>
      <c r="LTQ216" s="102"/>
      <c r="LTR216" s="102"/>
      <c r="LTS216" s="102"/>
      <c r="LTT216" s="102"/>
      <c r="LTU216" s="102"/>
      <c r="LTV216" s="102"/>
      <c r="LTW216" s="102"/>
      <c r="LTX216" s="102"/>
      <c r="LTY216" s="102"/>
      <c r="LTZ216" s="102"/>
      <c r="LUA216" s="102"/>
      <c r="LUB216" s="102"/>
      <c r="LUC216" s="102"/>
      <c r="LUD216" s="102"/>
      <c r="LUE216" s="102"/>
      <c r="LUF216" s="102"/>
      <c r="LUG216" s="102"/>
      <c r="LUH216" s="102"/>
      <c r="LUI216" s="102"/>
      <c r="LUJ216" s="102"/>
      <c r="LUK216" s="102"/>
      <c r="LUL216" s="102"/>
      <c r="LUM216" s="102"/>
      <c r="LUN216" s="102"/>
      <c r="LUO216" s="102"/>
      <c r="LUP216" s="102"/>
      <c r="LUQ216" s="102"/>
      <c r="LUR216" s="102"/>
      <c r="LUS216" s="102"/>
      <c r="LUT216" s="102"/>
      <c r="LUU216" s="102"/>
      <c r="LUV216" s="102"/>
      <c r="LUW216" s="102"/>
      <c r="LUX216" s="102"/>
      <c r="LUY216" s="102"/>
      <c r="LUZ216" s="102"/>
      <c r="LVA216" s="102"/>
      <c r="LVB216" s="102"/>
      <c r="LVC216" s="102"/>
      <c r="LVD216" s="102"/>
      <c r="LVE216" s="102"/>
      <c r="LVF216" s="102"/>
      <c r="LVG216" s="102"/>
      <c r="LVH216" s="102"/>
      <c r="LVI216" s="102"/>
      <c r="LVJ216" s="102"/>
      <c r="LVK216" s="102"/>
      <c r="LVL216" s="102"/>
      <c r="LVM216" s="102"/>
      <c r="LVN216" s="102"/>
      <c r="LVO216" s="102"/>
      <c r="LVP216" s="102"/>
      <c r="LVQ216" s="102"/>
      <c r="LVR216" s="102"/>
      <c r="LVS216" s="102"/>
      <c r="LVT216" s="102"/>
      <c r="LVU216" s="102"/>
      <c r="LVV216" s="102"/>
      <c r="LVW216" s="102"/>
      <c r="LVX216" s="102"/>
      <c r="LVY216" s="102"/>
      <c r="LVZ216" s="102"/>
      <c r="LWA216" s="102"/>
      <c r="LWB216" s="102"/>
      <c r="LWC216" s="102"/>
      <c r="LWD216" s="102"/>
      <c r="LWE216" s="102"/>
      <c r="LWF216" s="102"/>
      <c r="LWG216" s="102"/>
      <c r="LWH216" s="102"/>
      <c r="LWI216" s="102"/>
      <c r="LWJ216" s="102"/>
      <c r="LWK216" s="102"/>
      <c r="LWL216" s="102"/>
      <c r="LWM216" s="102"/>
      <c r="LWN216" s="102"/>
      <c r="LWO216" s="102"/>
      <c r="LWP216" s="102"/>
      <c r="LWQ216" s="102"/>
      <c r="LWR216" s="102"/>
      <c r="LWS216" s="102"/>
      <c r="LWT216" s="102"/>
      <c r="LWU216" s="102"/>
      <c r="LWV216" s="102"/>
      <c r="LWW216" s="102"/>
      <c r="LWX216" s="102"/>
      <c r="LWY216" s="102"/>
      <c r="LWZ216" s="102"/>
      <c r="LXA216" s="102"/>
      <c r="LXB216" s="102"/>
      <c r="LXC216" s="102"/>
      <c r="LXD216" s="102"/>
      <c r="LXE216" s="102"/>
      <c r="LXF216" s="102"/>
      <c r="LXG216" s="102"/>
      <c r="LXH216" s="102"/>
      <c r="LXI216" s="102"/>
      <c r="LXJ216" s="102"/>
      <c r="LXK216" s="102"/>
      <c r="LXL216" s="102"/>
      <c r="LXM216" s="102"/>
      <c r="LXN216" s="102"/>
      <c r="LXO216" s="102"/>
      <c r="LXP216" s="102"/>
      <c r="LXQ216" s="102"/>
      <c r="LXR216" s="102"/>
      <c r="LXS216" s="102"/>
      <c r="LXT216" s="102"/>
      <c r="LXU216" s="102"/>
      <c r="LXV216" s="102"/>
      <c r="LXW216" s="102"/>
      <c r="LXX216" s="102"/>
      <c r="LXY216" s="102"/>
      <c r="LXZ216" s="102"/>
      <c r="LYA216" s="102"/>
      <c r="LYB216" s="102"/>
      <c r="LYC216" s="102"/>
      <c r="LYD216" s="102"/>
      <c r="LYE216" s="102"/>
      <c r="LYF216" s="102"/>
      <c r="LYG216" s="102"/>
      <c r="LYH216" s="102"/>
      <c r="LYI216" s="102"/>
      <c r="LYJ216" s="102"/>
      <c r="LYK216" s="102"/>
      <c r="LYL216" s="102"/>
      <c r="LYM216" s="102"/>
      <c r="LYN216" s="102"/>
      <c r="LYO216" s="102"/>
      <c r="LYP216" s="102"/>
      <c r="LYQ216" s="102"/>
      <c r="LYR216" s="102"/>
      <c r="LYS216" s="102"/>
      <c r="LYT216" s="102"/>
      <c r="LYU216" s="102"/>
      <c r="LYV216" s="102"/>
      <c r="LYW216" s="102"/>
      <c r="LYX216" s="102"/>
      <c r="LYY216" s="102"/>
      <c r="LYZ216" s="102"/>
      <c r="LZA216" s="102"/>
      <c r="LZB216" s="102"/>
      <c r="LZC216" s="102"/>
      <c r="LZD216" s="102"/>
      <c r="LZE216" s="102"/>
      <c r="LZF216" s="102"/>
      <c r="LZG216" s="102"/>
      <c r="LZH216" s="102"/>
      <c r="LZI216" s="102"/>
      <c r="LZJ216" s="102"/>
      <c r="LZK216" s="102"/>
      <c r="LZL216" s="102"/>
      <c r="LZM216" s="102"/>
      <c r="LZN216" s="102"/>
      <c r="LZO216" s="102"/>
      <c r="LZP216" s="102"/>
      <c r="LZQ216" s="102"/>
      <c r="LZR216" s="102"/>
      <c r="LZS216" s="102"/>
      <c r="LZT216" s="102"/>
      <c r="LZU216" s="102"/>
      <c r="LZV216" s="102"/>
      <c r="LZW216" s="102"/>
      <c r="LZX216" s="102"/>
      <c r="LZY216" s="102"/>
      <c r="LZZ216" s="102"/>
      <c r="MAA216" s="102"/>
      <c r="MAB216" s="102"/>
      <c r="MAC216" s="102"/>
      <c r="MAD216" s="102"/>
      <c r="MAE216" s="102"/>
      <c r="MAF216" s="102"/>
      <c r="MAG216" s="102"/>
      <c r="MAH216" s="102"/>
      <c r="MAI216" s="102"/>
      <c r="MAJ216" s="102"/>
      <c r="MAK216" s="102"/>
      <c r="MAL216" s="102"/>
      <c r="MAM216" s="102"/>
      <c r="MAN216" s="102"/>
      <c r="MAO216" s="102"/>
      <c r="MAP216" s="102"/>
      <c r="MAQ216" s="102"/>
      <c r="MAR216" s="102"/>
      <c r="MAS216" s="102"/>
      <c r="MAT216" s="102"/>
      <c r="MAU216" s="102"/>
      <c r="MAV216" s="102"/>
      <c r="MAW216" s="102"/>
      <c r="MAX216" s="102"/>
      <c r="MAY216" s="102"/>
      <c r="MAZ216" s="102"/>
      <c r="MBA216" s="102"/>
      <c r="MBB216" s="102"/>
      <c r="MBC216" s="102"/>
      <c r="MBD216" s="102"/>
      <c r="MBE216" s="102"/>
      <c r="MBF216" s="102"/>
      <c r="MBG216" s="102"/>
      <c r="MBH216" s="102"/>
      <c r="MBI216" s="102"/>
      <c r="MBJ216" s="102"/>
      <c r="MBK216" s="102"/>
      <c r="MBL216" s="102"/>
      <c r="MBM216" s="102"/>
      <c r="MBN216" s="102"/>
      <c r="MBO216" s="102"/>
      <c r="MBP216" s="102"/>
      <c r="MBQ216" s="102"/>
      <c r="MBR216" s="102"/>
      <c r="MBS216" s="102"/>
      <c r="MBT216" s="102"/>
      <c r="MBU216" s="102"/>
      <c r="MBV216" s="102"/>
      <c r="MBW216" s="102"/>
      <c r="MBX216" s="102"/>
      <c r="MBY216" s="102"/>
      <c r="MBZ216" s="102"/>
      <c r="MCA216" s="102"/>
      <c r="MCB216" s="102"/>
      <c r="MCC216" s="102"/>
      <c r="MCD216" s="102"/>
      <c r="MCE216" s="102"/>
      <c r="MCF216" s="102"/>
      <c r="MCG216" s="102"/>
      <c r="MCH216" s="102"/>
      <c r="MCI216" s="102"/>
      <c r="MCJ216" s="102"/>
      <c r="MCK216" s="102"/>
      <c r="MCL216" s="102"/>
      <c r="MCM216" s="102"/>
      <c r="MCN216" s="102"/>
      <c r="MCO216" s="102"/>
      <c r="MCP216" s="102"/>
      <c r="MCQ216" s="102"/>
      <c r="MCR216" s="102"/>
      <c r="MCS216" s="102"/>
      <c r="MCT216" s="102"/>
      <c r="MCU216" s="102"/>
      <c r="MCV216" s="102"/>
      <c r="MCW216" s="102"/>
      <c r="MCX216" s="102"/>
      <c r="MCY216" s="102"/>
      <c r="MCZ216" s="102"/>
      <c r="MDA216" s="102"/>
      <c r="MDB216" s="102"/>
      <c r="MDC216" s="102"/>
      <c r="MDD216" s="102"/>
      <c r="MDE216" s="102"/>
      <c r="MDF216" s="102"/>
      <c r="MDG216" s="102"/>
      <c r="MDH216" s="102"/>
      <c r="MDI216" s="102"/>
      <c r="MDJ216" s="102"/>
      <c r="MDK216" s="102"/>
      <c r="MDL216" s="102"/>
      <c r="MDM216" s="102"/>
      <c r="MDN216" s="102"/>
      <c r="MDO216" s="102"/>
      <c r="MDP216" s="102"/>
      <c r="MDQ216" s="102"/>
      <c r="MDR216" s="102"/>
      <c r="MDS216" s="102"/>
      <c r="MDT216" s="102"/>
      <c r="MDU216" s="102"/>
      <c r="MDV216" s="102"/>
      <c r="MDW216" s="102"/>
      <c r="MDX216" s="102"/>
      <c r="MDY216" s="102"/>
      <c r="MDZ216" s="102"/>
      <c r="MEA216" s="102"/>
      <c r="MEB216" s="102"/>
      <c r="MEC216" s="102"/>
      <c r="MED216" s="102"/>
      <c r="MEE216" s="102"/>
      <c r="MEF216" s="102"/>
      <c r="MEG216" s="102"/>
      <c r="MEH216" s="102"/>
      <c r="MEI216" s="102"/>
      <c r="MEJ216" s="102"/>
      <c r="MEK216" s="102"/>
      <c r="MEL216" s="102"/>
      <c r="MEM216" s="102"/>
      <c r="MEN216" s="102"/>
      <c r="MEO216" s="102"/>
      <c r="MEP216" s="102"/>
      <c r="MEQ216" s="102"/>
      <c r="MER216" s="102"/>
      <c r="MES216" s="102"/>
      <c r="MET216" s="102"/>
      <c r="MEU216" s="102"/>
      <c r="MEV216" s="102"/>
      <c r="MEW216" s="102"/>
      <c r="MEX216" s="102"/>
      <c r="MEY216" s="102"/>
      <c r="MEZ216" s="102"/>
      <c r="MFA216" s="102"/>
      <c r="MFB216" s="102"/>
      <c r="MFC216" s="102"/>
      <c r="MFD216" s="102"/>
      <c r="MFE216" s="102"/>
      <c r="MFF216" s="102"/>
      <c r="MFG216" s="102"/>
      <c r="MFH216" s="102"/>
      <c r="MFI216" s="102"/>
      <c r="MFJ216" s="102"/>
      <c r="MFK216" s="102"/>
      <c r="MFL216" s="102"/>
      <c r="MFM216" s="102"/>
      <c r="MFN216" s="102"/>
      <c r="MFO216" s="102"/>
      <c r="MFP216" s="102"/>
      <c r="MFQ216" s="102"/>
      <c r="MFR216" s="102"/>
      <c r="MFS216" s="102"/>
      <c r="MFT216" s="102"/>
      <c r="MFU216" s="102"/>
      <c r="MFV216" s="102"/>
      <c r="MFW216" s="102"/>
      <c r="MFX216" s="102"/>
      <c r="MFY216" s="102"/>
      <c r="MFZ216" s="102"/>
      <c r="MGA216" s="102"/>
      <c r="MGB216" s="102"/>
      <c r="MGC216" s="102"/>
      <c r="MGD216" s="102"/>
      <c r="MGE216" s="102"/>
      <c r="MGF216" s="102"/>
      <c r="MGG216" s="102"/>
      <c r="MGH216" s="102"/>
      <c r="MGI216" s="102"/>
      <c r="MGJ216" s="102"/>
      <c r="MGK216" s="102"/>
      <c r="MGL216" s="102"/>
      <c r="MGM216" s="102"/>
      <c r="MGN216" s="102"/>
      <c r="MGO216" s="102"/>
      <c r="MGP216" s="102"/>
      <c r="MGQ216" s="102"/>
      <c r="MGR216" s="102"/>
      <c r="MGS216" s="102"/>
      <c r="MGT216" s="102"/>
      <c r="MGU216" s="102"/>
      <c r="MGV216" s="102"/>
      <c r="MGW216" s="102"/>
      <c r="MGX216" s="102"/>
      <c r="MGY216" s="102"/>
      <c r="MGZ216" s="102"/>
      <c r="MHA216" s="102"/>
      <c r="MHB216" s="102"/>
      <c r="MHC216" s="102"/>
      <c r="MHD216" s="102"/>
      <c r="MHE216" s="102"/>
      <c r="MHF216" s="102"/>
      <c r="MHG216" s="102"/>
      <c r="MHH216" s="102"/>
      <c r="MHI216" s="102"/>
      <c r="MHJ216" s="102"/>
      <c r="MHK216" s="102"/>
      <c r="MHL216" s="102"/>
      <c r="MHM216" s="102"/>
      <c r="MHN216" s="102"/>
      <c r="MHO216" s="102"/>
      <c r="MHP216" s="102"/>
      <c r="MHQ216" s="102"/>
      <c r="MHR216" s="102"/>
      <c r="MHS216" s="102"/>
      <c r="MHT216" s="102"/>
      <c r="MHU216" s="102"/>
      <c r="MHV216" s="102"/>
      <c r="MHW216" s="102"/>
      <c r="MHX216" s="102"/>
      <c r="MHY216" s="102"/>
      <c r="MHZ216" s="102"/>
      <c r="MIA216" s="102"/>
      <c r="MIB216" s="102"/>
      <c r="MIC216" s="102"/>
      <c r="MID216" s="102"/>
      <c r="MIE216" s="102"/>
      <c r="MIF216" s="102"/>
      <c r="MIG216" s="102"/>
      <c r="MIH216" s="102"/>
      <c r="MII216" s="102"/>
      <c r="MIJ216" s="102"/>
      <c r="MIK216" s="102"/>
      <c r="MIL216" s="102"/>
      <c r="MIM216" s="102"/>
      <c r="MIN216" s="102"/>
      <c r="MIO216" s="102"/>
      <c r="MIP216" s="102"/>
      <c r="MIQ216" s="102"/>
      <c r="MIR216" s="102"/>
      <c r="MIS216" s="102"/>
      <c r="MIT216" s="102"/>
      <c r="MIU216" s="102"/>
      <c r="MIV216" s="102"/>
      <c r="MIW216" s="102"/>
      <c r="MIX216" s="102"/>
      <c r="MIY216" s="102"/>
      <c r="MIZ216" s="102"/>
      <c r="MJA216" s="102"/>
      <c r="MJB216" s="102"/>
      <c r="MJC216" s="102"/>
      <c r="MJD216" s="102"/>
      <c r="MJE216" s="102"/>
      <c r="MJF216" s="102"/>
      <c r="MJG216" s="102"/>
      <c r="MJH216" s="102"/>
      <c r="MJI216" s="102"/>
      <c r="MJJ216" s="102"/>
      <c r="MJK216" s="102"/>
      <c r="MJL216" s="102"/>
      <c r="MJM216" s="102"/>
      <c r="MJN216" s="102"/>
      <c r="MJO216" s="102"/>
      <c r="MJP216" s="102"/>
      <c r="MJQ216" s="102"/>
      <c r="MJR216" s="102"/>
      <c r="MJS216" s="102"/>
      <c r="MJT216" s="102"/>
      <c r="MJU216" s="102"/>
      <c r="MJV216" s="102"/>
      <c r="MJW216" s="102"/>
      <c r="MJX216" s="102"/>
      <c r="MJY216" s="102"/>
      <c r="MJZ216" s="102"/>
      <c r="MKA216" s="102"/>
      <c r="MKB216" s="102"/>
      <c r="MKC216" s="102"/>
      <c r="MKD216" s="102"/>
      <c r="MKE216" s="102"/>
      <c r="MKF216" s="102"/>
      <c r="MKG216" s="102"/>
      <c r="MKH216" s="102"/>
      <c r="MKI216" s="102"/>
      <c r="MKJ216" s="102"/>
      <c r="MKK216" s="102"/>
      <c r="MKL216" s="102"/>
      <c r="MKM216" s="102"/>
      <c r="MKN216" s="102"/>
      <c r="MKO216" s="102"/>
      <c r="MKP216" s="102"/>
      <c r="MKQ216" s="102"/>
      <c r="MKR216" s="102"/>
      <c r="MKS216" s="102"/>
      <c r="MKT216" s="102"/>
      <c r="MKU216" s="102"/>
      <c r="MKV216" s="102"/>
      <c r="MKW216" s="102"/>
      <c r="MKX216" s="102"/>
      <c r="MKY216" s="102"/>
      <c r="MKZ216" s="102"/>
      <c r="MLA216" s="102"/>
      <c r="MLB216" s="102"/>
      <c r="MLC216" s="102"/>
      <c r="MLD216" s="102"/>
      <c r="MLE216" s="102"/>
      <c r="MLF216" s="102"/>
      <c r="MLG216" s="102"/>
      <c r="MLH216" s="102"/>
      <c r="MLI216" s="102"/>
      <c r="MLJ216" s="102"/>
      <c r="MLK216" s="102"/>
      <c r="MLL216" s="102"/>
      <c r="MLM216" s="102"/>
      <c r="MLN216" s="102"/>
      <c r="MLO216" s="102"/>
      <c r="MLP216" s="102"/>
      <c r="MLQ216" s="102"/>
      <c r="MLR216" s="102"/>
      <c r="MLS216" s="102"/>
      <c r="MLT216" s="102"/>
      <c r="MLU216" s="102"/>
      <c r="MLV216" s="102"/>
      <c r="MLW216" s="102"/>
      <c r="MLX216" s="102"/>
      <c r="MLY216" s="102"/>
      <c r="MLZ216" s="102"/>
      <c r="MMA216" s="102"/>
      <c r="MMB216" s="102"/>
      <c r="MMC216" s="102"/>
      <c r="MMD216" s="102"/>
      <c r="MME216" s="102"/>
      <c r="MMF216" s="102"/>
      <c r="MMG216" s="102"/>
      <c r="MMH216" s="102"/>
      <c r="MMI216" s="102"/>
      <c r="MMJ216" s="102"/>
      <c r="MMK216" s="102"/>
      <c r="MML216" s="102"/>
      <c r="MMM216" s="102"/>
      <c r="MMN216" s="102"/>
      <c r="MMO216" s="102"/>
      <c r="MMP216" s="102"/>
      <c r="MMQ216" s="102"/>
      <c r="MMR216" s="102"/>
      <c r="MMS216" s="102"/>
      <c r="MMT216" s="102"/>
      <c r="MMU216" s="102"/>
      <c r="MMV216" s="102"/>
      <c r="MMW216" s="102"/>
      <c r="MMX216" s="102"/>
      <c r="MMY216" s="102"/>
      <c r="MMZ216" s="102"/>
      <c r="MNA216" s="102"/>
      <c r="MNB216" s="102"/>
      <c r="MNC216" s="102"/>
      <c r="MND216" s="102"/>
      <c r="MNE216" s="102"/>
      <c r="MNF216" s="102"/>
      <c r="MNG216" s="102"/>
      <c r="MNH216" s="102"/>
      <c r="MNI216" s="102"/>
      <c r="MNJ216" s="102"/>
      <c r="MNK216" s="102"/>
      <c r="MNL216" s="102"/>
      <c r="MNM216" s="102"/>
      <c r="MNN216" s="102"/>
      <c r="MNO216" s="102"/>
      <c r="MNP216" s="102"/>
      <c r="MNQ216" s="102"/>
      <c r="MNR216" s="102"/>
      <c r="MNS216" s="102"/>
      <c r="MNT216" s="102"/>
      <c r="MNU216" s="102"/>
      <c r="MNV216" s="102"/>
      <c r="MNW216" s="102"/>
      <c r="MNX216" s="102"/>
      <c r="MNY216" s="102"/>
      <c r="MNZ216" s="102"/>
      <c r="MOA216" s="102"/>
      <c r="MOB216" s="102"/>
      <c r="MOC216" s="102"/>
      <c r="MOD216" s="102"/>
      <c r="MOE216" s="102"/>
      <c r="MOF216" s="102"/>
      <c r="MOG216" s="102"/>
      <c r="MOH216" s="102"/>
      <c r="MOI216" s="102"/>
      <c r="MOJ216" s="102"/>
      <c r="MOK216" s="102"/>
      <c r="MOL216" s="102"/>
      <c r="MOM216" s="102"/>
      <c r="MON216" s="102"/>
      <c r="MOO216" s="102"/>
      <c r="MOP216" s="102"/>
      <c r="MOQ216" s="102"/>
      <c r="MOR216" s="102"/>
      <c r="MOS216" s="102"/>
      <c r="MOT216" s="102"/>
      <c r="MOU216" s="102"/>
      <c r="MOV216" s="102"/>
      <c r="MOW216" s="102"/>
      <c r="MOX216" s="102"/>
      <c r="MOY216" s="102"/>
      <c r="MOZ216" s="102"/>
      <c r="MPA216" s="102"/>
      <c r="MPB216" s="102"/>
      <c r="MPC216" s="102"/>
      <c r="MPD216" s="102"/>
      <c r="MPE216" s="102"/>
      <c r="MPF216" s="102"/>
      <c r="MPG216" s="102"/>
      <c r="MPH216" s="102"/>
      <c r="MPI216" s="102"/>
      <c r="MPJ216" s="102"/>
      <c r="MPK216" s="102"/>
      <c r="MPL216" s="102"/>
      <c r="MPM216" s="102"/>
      <c r="MPN216" s="102"/>
      <c r="MPO216" s="102"/>
      <c r="MPP216" s="102"/>
      <c r="MPQ216" s="102"/>
      <c r="MPR216" s="102"/>
      <c r="MPS216" s="102"/>
      <c r="MPT216" s="102"/>
      <c r="MPU216" s="102"/>
      <c r="MPV216" s="102"/>
      <c r="MPW216" s="102"/>
      <c r="MPX216" s="102"/>
      <c r="MPY216" s="102"/>
      <c r="MPZ216" s="102"/>
      <c r="MQA216" s="102"/>
      <c r="MQB216" s="102"/>
      <c r="MQC216" s="102"/>
      <c r="MQD216" s="102"/>
      <c r="MQE216" s="102"/>
      <c r="MQF216" s="102"/>
      <c r="MQG216" s="102"/>
      <c r="MQH216" s="102"/>
      <c r="MQI216" s="102"/>
      <c r="MQJ216" s="102"/>
      <c r="MQK216" s="102"/>
      <c r="MQL216" s="102"/>
      <c r="MQM216" s="102"/>
      <c r="MQN216" s="102"/>
      <c r="MQO216" s="102"/>
      <c r="MQP216" s="102"/>
      <c r="MQQ216" s="102"/>
      <c r="MQR216" s="102"/>
      <c r="MQS216" s="102"/>
      <c r="MQT216" s="102"/>
      <c r="MQU216" s="102"/>
      <c r="MQV216" s="102"/>
      <c r="MQW216" s="102"/>
      <c r="MQX216" s="102"/>
      <c r="MQY216" s="102"/>
      <c r="MQZ216" s="102"/>
      <c r="MRA216" s="102"/>
      <c r="MRB216" s="102"/>
      <c r="MRC216" s="102"/>
      <c r="MRD216" s="102"/>
      <c r="MRE216" s="102"/>
      <c r="MRF216" s="102"/>
      <c r="MRG216" s="102"/>
      <c r="MRH216" s="102"/>
      <c r="MRI216" s="102"/>
      <c r="MRJ216" s="102"/>
      <c r="MRK216" s="102"/>
      <c r="MRL216" s="102"/>
      <c r="MRM216" s="102"/>
      <c r="MRN216" s="102"/>
      <c r="MRO216" s="102"/>
      <c r="MRP216" s="102"/>
      <c r="MRQ216" s="102"/>
      <c r="MRR216" s="102"/>
      <c r="MRS216" s="102"/>
      <c r="MRT216" s="102"/>
      <c r="MRU216" s="102"/>
      <c r="MRV216" s="102"/>
      <c r="MRW216" s="102"/>
      <c r="MRX216" s="102"/>
      <c r="MRY216" s="102"/>
      <c r="MRZ216" s="102"/>
      <c r="MSA216" s="102"/>
      <c r="MSB216" s="102"/>
      <c r="MSC216" s="102"/>
      <c r="MSD216" s="102"/>
      <c r="MSE216" s="102"/>
      <c r="MSF216" s="102"/>
      <c r="MSG216" s="102"/>
      <c r="MSH216" s="102"/>
      <c r="MSI216" s="102"/>
      <c r="MSJ216" s="102"/>
      <c r="MSK216" s="102"/>
      <c r="MSL216" s="102"/>
      <c r="MSM216" s="102"/>
      <c r="MSN216" s="102"/>
      <c r="MSO216" s="102"/>
      <c r="MSP216" s="102"/>
      <c r="MSQ216" s="102"/>
      <c r="MSR216" s="102"/>
      <c r="MSS216" s="102"/>
      <c r="MST216" s="102"/>
      <c r="MSU216" s="102"/>
      <c r="MSV216" s="102"/>
      <c r="MSW216" s="102"/>
      <c r="MSX216" s="102"/>
      <c r="MSY216" s="102"/>
      <c r="MSZ216" s="102"/>
      <c r="MTA216" s="102"/>
      <c r="MTB216" s="102"/>
      <c r="MTC216" s="102"/>
      <c r="MTD216" s="102"/>
      <c r="MTE216" s="102"/>
      <c r="MTF216" s="102"/>
      <c r="MTG216" s="102"/>
      <c r="MTH216" s="102"/>
      <c r="MTI216" s="102"/>
      <c r="MTJ216" s="102"/>
      <c r="MTK216" s="102"/>
      <c r="MTL216" s="102"/>
      <c r="MTM216" s="102"/>
      <c r="MTN216" s="102"/>
      <c r="MTO216" s="102"/>
      <c r="MTP216" s="102"/>
      <c r="MTQ216" s="102"/>
      <c r="MTR216" s="102"/>
      <c r="MTS216" s="102"/>
      <c r="MTT216" s="102"/>
      <c r="MTU216" s="102"/>
      <c r="MTV216" s="102"/>
      <c r="MTW216" s="102"/>
      <c r="MTX216" s="102"/>
      <c r="MTY216" s="102"/>
      <c r="MTZ216" s="102"/>
      <c r="MUA216" s="102"/>
      <c r="MUB216" s="102"/>
      <c r="MUC216" s="102"/>
      <c r="MUD216" s="102"/>
      <c r="MUE216" s="102"/>
      <c r="MUF216" s="102"/>
      <c r="MUG216" s="102"/>
      <c r="MUH216" s="102"/>
      <c r="MUI216" s="102"/>
      <c r="MUJ216" s="102"/>
      <c r="MUK216" s="102"/>
      <c r="MUL216" s="102"/>
      <c r="MUM216" s="102"/>
      <c r="MUN216" s="102"/>
      <c r="MUO216" s="102"/>
      <c r="MUP216" s="102"/>
      <c r="MUQ216" s="102"/>
      <c r="MUR216" s="102"/>
      <c r="MUS216" s="102"/>
      <c r="MUT216" s="102"/>
      <c r="MUU216" s="102"/>
      <c r="MUV216" s="102"/>
      <c r="MUW216" s="102"/>
      <c r="MUX216" s="102"/>
      <c r="MUY216" s="102"/>
      <c r="MUZ216" s="102"/>
      <c r="MVA216" s="102"/>
      <c r="MVB216" s="102"/>
      <c r="MVC216" s="102"/>
      <c r="MVD216" s="102"/>
      <c r="MVE216" s="102"/>
      <c r="MVF216" s="102"/>
      <c r="MVG216" s="102"/>
      <c r="MVH216" s="102"/>
      <c r="MVI216" s="102"/>
      <c r="MVJ216" s="102"/>
      <c r="MVK216" s="102"/>
      <c r="MVL216" s="102"/>
      <c r="MVM216" s="102"/>
      <c r="MVN216" s="102"/>
      <c r="MVO216" s="102"/>
      <c r="MVP216" s="102"/>
      <c r="MVQ216" s="102"/>
      <c r="MVR216" s="102"/>
      <c r="MVS216" s="102"/>
      <c r="MVT216" s="102"/>
      <c r="MVU216" s="102"/>
      <c r="MVV216" s="102"/>
      <c r="MVW216" s="102"/>
      <c r="MVX216" s="102"/>
      <c r="MVY216" s="102"/>
      <c r="MVZ216" s="102"/>
      <c r="MWA216" s="102"/>
      <c r="MWB216" s="102"/>
      <c r="MWC216" s="102"/>
      <c r="MWD216" s="102"/>
      <c r="MWE216" s="102"/>
      <c r="MWF216" s="102"/>
      <c r="MWG216" s="102"/>
      <c r="MWH216" s="102"/>
      <c r="MWI216" s="102"/>
      <c r="MWJ216" s="102"/>
      <c r="MWK216" s="102"/>
      <c r="MWL216" s="102"/>
      <c r="MWM216" s="102"/>
      <c r="MWN216" s="102"/>
      <c r="MWO216" s="102"/>
      <c r="MWP216" s="102"/>
      <c r="MWQ216" s="102"/>
      <c r="MWR216" s="102"/>
      <c r="MWS216" s="102"/>
      <c r="MWT216" s="102"/>
      <c r="MWU216" s="102"/>
      <c r="MWV216" s="102"/>
      <c r="MWW216" s="102"/>
      <c r="MWX216" s="102"/>
      <c r="MWY216" s="102"/>
      <c r="MWZ216" s="102"/>
      <c r="MXA216" s="102"/>
      <c r="MXB216" s="102"/>
      <c r="MXC216" s="102"/>
      <c r="MXD216" s="102"/>
      <c r="MXE216" s="102"/>
      <c r="MXF216" s="102"/>
      <c r="MXG216" s="102"/>
      <c r="MXH216" s="102"/>
      <c r="MXI216" s="102"/>
      <c r="MXJ216" s="102"/>
      <c r="MXK216" s="102"/>
      <c r="MXL216" s="102"/>
      <c r="MXM216" s="102"/>
      <c r="MXN216" s="102"/>
      <c r="MXO216" s="102"/>
      <c r="MXP216" s="102"/>
      <c r="MXQ216" s="102"/>
      <c r="MXR216" s="102"/>
      <c r="MXS216" s="102"/>
      <c r="MXT216" s="102"/>
      <c r="MXU216" s="102"/>
      <c r="MXV216" s="102"/>
      <c r="MXW216" s="102"/>
      <c r="MXX216" s="102"/>
      <c r="MXY216" s="102"/>
      <c r="MXZ216" s="102"/>
      <c r="MYA216" s="102"/>
      <c r="MYB216" s="102"/>
      <c r="MYC216" s="102"/>
      <c r="MYD216" s="102"/>
      <c r="MYE216" s="102"/>
      <c r="MYF216" s="102"/>
      <c r="MYG216" s="102"/>
      <c r="MYH216" s="102"/>
      <c r="MYI216" s="102"/>
      <c r="MYJ216" s="102"/>
      <c r="MYK216" s="102"/>
      <c r="MYL216" s="102"/>
      <c r="MYM216" s="102"/>
      <c r="MYN216" s="102"/>
      <c r="MYO216" s="102"/>
      <c r="MYP216" s="102"/>
      <c r="MYQ216" s="102"/>
      <c r="MYR216" s="102"/>
      <c r="MYS216" s="102"/>
      <c r="MYT216" s="102"/>
      <c r="MYU216" s="102"/>
      <c r="MYV216" s="102"/>
      <c r="MYW216" s="102"/>
      <c r="MYX216" s="102"/>
      <c r="MYY216" s="102"/>
      <c r="MYZ216" s="102"/>
      <c r="MZA216" s="102"/>
      <c r="MZB216" s="102"/>
      <c r="MZC216" s="102"/>
      <c r="MZD216" s="102"/>
      <c r="MZE216" s="102"/>
      <c r="MZF216" s="102"/>
      <c r="MZG216" s="102"/>
      <c r="MZH216" s="102"/>
      <c r="MZI216" s="102"/>
      <c r="MZJ216" s="102"/>
      <c r="MZK216" s="102"/>
      <c r="MZL216" s="102"/>
      <c r="MZM216" s="102"/>
      <c r="MZN216" s="102"/>
      <c r="MZO216" s="102"/>
      <c r="MZP216" s="102"/>
      <c r="MZQ216" s="102"/>
      <c r="MZR216" s="102"/>
      <c r="MZS216" s="102"/>
      <c r="MZT216" s="102"/>
      <c r="MZU216" s="102"/>
      <c r="MZV216" s="102"/>
      <c r="MZW216" s="102"/>
      <c r="MZX216" s="102"/>
      <c r="MZY216" s="102"/>
      <c r="MZZ216" s="102"/>
      <c r="NAA216" s="102"/>
      <c r="NAB216" s="102"/>
      <c r="NAC216" s="102"/>
      <c r="NAD216" s="102"/>
      <c r="NAE216" s="102"/>
      <c r="NAF216" s="102"/>
      <c r="NAG216" s="102"/>
      <c r="NAH216" s="102"/>
      <c r="NAI216" s="102"/>
      <c r="NAJ216" s="102"/>
      <c r="NAK216" s="102"/>
      <c r="NAL216" s="102"/>
      <c r="NAM216" s="102"/>
      <c r="NAN216" s="102"/>
      <c r="NAO216" s="102"/>
      <c r="NAP216" s="102"/>
      <c r="NAQ216" s="102"/>
      <c r="NAR216" s="102"/>
      <c r="NAS216" s="102"/>
      <c r="NAT216" s="102"/>
      <c r="NAU216" s="102"/>
      <c r="NAV216" s="102"/>
      <c r="NAW216" s="102"/>
      <c r="NAX216" s="102"/>
      <c r="NAY216" s="102"/>
      <c r="NAZ216" s="102"/>
      <c r="NBA216" s="102"/>
      <c r="NBB216" s="102"/>
      <c r="NBC216" s="102"/>
      <c r="NBD216" s="102"/>
      <c r="NBE216" s="102"/>
      <c r="NBF216" s="102"/>
      <c r="NBG216" s="102"/>
      <c r="NBH216" s="102"/>
      <c r="NBI216" s="102"/>
      <c r="NBJ216" s="102"/>
      <c r="NBK216" s="102"/>
      <c r="NBL216" s="102"/>
      <c r="NBM216" s="102"/>
      <c r="NBN216" s="102"/>
      <c r="NBO216" s="102"/>
      <c r="NBP216" s="102"/>
      <c r="NBQ216" s="102"/>
      <c r="NBR216" s="102"/>
      <c r="NBS216" s="102"/>
      <c r="NBT216" s="102"/>
      <c r="NBU216" s="102"/>
      <c r="NBV216" s="102"/>
      <c r="NBW216" s="102"/>
      <c r="NBX216" s="102"/>
      <c r="NBY216" s="102"/>
      <c r="NBZ216" s="102"/>
      <c r="NCA216" s="102"/>
      <c r="NCB216" s="102"/>
      <c r="NCC216" s="102"/>
      <c r="NCD216" s="102"/>
      <c r="NCE216" s="102"/>
      <c r="NCF216" s="102"/>
      <c r="NCG216" s="102"/>
      <c r="NCH216" s="102"/>
      <c r="NCI216" s="102"/>
      <c r="NCJ216" s="102"/>
      <c r="NCK216" s="102"/>
      <c r="NCL216" s="102"/>
      <c r="NCM216" s="102"/>
      <c r="NCN216" s="102"/>
      <c r="NCO216" s="102"/>
      <c r="NCP216" s="102"/>
      <c r="NCQ216" s="102"/>
      <c r="NCR216" s="102"/>
      <c r="NCS216" s="102"/>
      <c r="NCT216" s="102"/>
      <c r="NCU216" s="102"/>
      <c r="NCV216" s="102"/>
      <c r="NCW216" s="102"/>
      <c r="NCX216" s="102"/>
      <c r="NCY216" s="102"/>
      <c r="NCZ216" s="102"/>
      <c r="NDA216" s="102"/>
      <c r="NDB216" s="102"/>
      <c r="NDC216" s="102"/>
      <c r="NDD216" s="102"/>
      <c r="NDE216" s="102"/>
      <c r="NDF216" s="102"/>
      <c r="NDG216" s="102"/>
      <c r="NDH216" s="102"/>
      <c r="NDI216" s="102"/>
      <c r="NDJ216" s="102"/>
      <c r="NDK216" s="102"/>
      <c r="NDL216" s="102"/>
      <c r="NDM216" s="102"/>
      <c r="NDN216" s="102"/>
      <c r="NDO216" s="102"/>
      <c r="NDP216" s="102"/>
      <c r="NDQ216" s="102"/>
      <c r="NDR216" s="102"/>
      <c r="NDS216" s="102"/>
      <c r="NDT216" s="102"/>
      <c r="NDU216" s="102"/>
      <c r="NDV216" s="102"/>
      <c r="NDW216" s="102"/>
      <c r="NDX216" s="102"/>
      <c r="NDY216" s="102"/>
      <c r="NDZ216" s="102"/>
      <c r="NEA216" s="102"/>
      <c r="NEB216" s="102"/>
      <c r="NEC216" s="102"/>
      <c r="NED216" s="102"/>
      <c r="NEE216" s="102"/>
      <c r="NEF216" s="102"/>
      <c r="NEG216" s="102"/>
      <c r="NEH216" s="102"/>
      <c r="NEI216" s="102"/>
      <c r="NEJ216" s="102"/>
      <c r="NEK216" s="102"/>
      <c r="NEL216" s="102"/>
      <c r="NEM216" s="102"/>
      <c r="NEN216" s="102"/>
      <c r="NEO216" s="102"/>
      <c r="NEP216" s="102"/>
      <c r="NEQ216" s="102"/>
      <c r="NER216" s="102"/>
      <c r="NES216" s="102"/>
      <c r="NET216" s="102"/>
      <c r="NEU216" s="102"/>
      <c r="NEV216" s="102"/>
      <c r="NEW216" s="102"/>
      <c r="NEX216" s="102"/>
      <c r="NEY216" s="102"/>
      <c r="NEZ216" s="102"/>
      <c r="NFA216" s="102"/>
      <c r="NFB216" s="102"/>
      <c r="NFC216" s="102"/>
      <c r="NFD216" s="102"/>
      <c r="NFE216" s="102"/>
      <c r="NFF216" s="102"/>
      <c r="NFG216" s="102"/>
      <c r="NFH216" s="102"/>
      <c r="NFI216" s="102"/>
      <c r="NFJ216" s="102"/>
      <c r="NFK216" s="102"/>
      <c r="NFL216" s="102"/>
      <c r="NFM216" s="102"/>
      <c r="NFN216" s="102"/>
      <c r="NFO216" s="102"/>
      <c r="NFP216" s="102"/>
      <c r="NFQ216" s="102"/>
      <c r="NFR216" s="102"/>
      <c r="NFS216" s="102"/>
      <c r="NFT216" s="102"/>
      <c r="NFU216" s="102"/>
      <c r="NFV216" s="102"/>
      <c r="NFW216" s="102"/>
      <c r="NFX216" s="102"/>
      <c r="NFY216" s="102"/>
      <c r="NFZ216" s="102"/>
      <c r="NGA216" s="102"/>
      <c r="NGB216" s="102"/>
      <c r="NGC216" s="102"/>
      <c r="NGD216" s="102"/>
      <c r="NGE216" s="102"/>
      <c r="NGF216" s="102"/>
      <c r="NGG216" s="102"/>
      <c r="NGH216" s="102"/>
      <c r="NGI216" s="102"/>
      <c r="NGJ216" s="102"/>
      <c r="NGK216" s="102"/>
      <c r="NGL216" s="102"/>
      <c r="NGM216" s="102"/>
      <c r="NGN216" s="102"/>
      <c r="NGO216" s="102"/>
      <c r="NGP216" s="102"/>
      <c r="NGQ216" s="102"/>
      <c r="NGR216" s="102"/>
      <c r="NGS216" s="102"/>
      <c r="NGT216" s="102"/>
      <c r="NGU216" s="102"/>
      <c r="NGV216" s="102"/>
      <c r="NGW216" s="102"/>
      <c r="NGX216" s="102"/>
      <c r="NGY216" s="102"/>
      <c r="NGZ216" s="102"/>
      <c r="NHA216" s="102"/>
      <c r="NHB216" s="102"/>
      <c r="NHC216" s="102"/>
      <c r="NHD216" s="102"/>
      <c r="NHE216" s="102"/>
      <c r="NHF216" s="102"/>
      <c r="NHG216" s="102"/>
      <c r="NHH216" s="102"/>
      <c r="NHI216" s="102"/>
      <c r="NHJ216" s="102"/>
      <c r="NHK216" s="102"/>
      <c r="NHL216" s="102"/>
      <c r="NHM216" s="102"/>
      <c r="NHN216" s="102"/>
      <c r="NHO216" s="102"/>
      <c r="NHP216" s="102"/>
      <c r="NHQ216" s="102"/>
      <c r="NHR216" s="102"/>
      <c r="NHS216" s="102"/>
      <c r="NHT216" s="102"/>
      <c r="NHU216" s="102"/>
      <c r="NHV216" s="102"/>
      <c r="NHW216" s="102"/>
      <c r="NHX216" s="102"/>
      <c r="NHY216" s="102"/>
      <c r="NHZ216" s="102"/>
      <c r="NIA216" s="102"/>
      <c r="NIB216" s="102"/>
      <c r="NIC216" s="102"/>
      <c r="NID216" s="102"/>
      <c r="NIE216" s="102"/>
      <c r="NIF216" s="102"/>
      <c r="NIG216" s="102"/>
      <c r="NIH216" s="102"/>
      <c r="NII216" s="102"/>
      <c r="NIJ216" s="102"/>
      <c r="NIK216" s="102"/>
      <c r="NIL216" s="102"/>
      <c r="NIM216" s="102"/>
      <c r="NIN216" s="102"/>
      <c r="NIO216" s="102"/>
      <c r="NIP216" s="102"/>
      <c r="NIQ216" s="102"/>
      <c r="NIR216" s="102"/>
      <c r="NIS216" s="102"/>
      <c r="NIT216" s="102"/>
      <c r="NIU216" s="102"/>
      <c r="NIV216" s="102"/>
      <c r="NIW216" s="102"/>
      <c r="NIX216" s="102"/>
      <c r="NIY216" s="102"/>
      <c r="NIZ216" s="102"/>
      <c r="NJA216" s="102"/>
      <c r="NJB216" s="102"/>
      <c r="NJC216" s="102"/>
      <c r="NJD216" s="102"/>
      <c r="NJE216" s="102"/>
      <c r="NJF216" s="102"/>
      <c r="NJG216" s="102"/>
      <c r="NJH216" s="102"/>
      <c r="NJI216" s="102"/>
      <c r="NJJ216" s="102"/>
      <c r="NJK216" s="102"/>
      <c r="NJL216" s="102"/>
      <c r="NJM216" s="102"/>
      <c r="NJN216" s="102"/>
      <c r="NJO216" s="102"/>
      <c r="NJP216" s="102"/>
      <c r="NJQ216" s="102"/>
      <c r="NJR216" s="102"/>
      <c r="NJS216" s="102"/>
      <c r="NJT216" s="102"/>
      <c r="NJU216" s="102"/>
      <c r="NJV216" s="102"/>
      <c r="NJW216" s="102"/>
      <c r="NJX216" s="102"/>
      <c r="NJY216" s="102"/>
      <c r="NJZ216" s="102"/>
      <c r="NKA216" s="102"/>
      <c r="NKB216" s="102"/>
      <c r="NKC216" s="102"/>
      <c r="NKD216" s="102"/>
      <c r="NKE216" s="102"/>
      <c r="NKF216" s="102"/>
      <c r="NKG216" s="102"/>
      <c r="NKH216" s="102"/>
      <c r="NKI216" s="102"/>
      <c r="NKJ216" s="102"/>
      <c r="NKK216" s="102"/>
      <c r="NKL216" s="102"/>
      <c r="NKM216" s="102"/>
      <c r="NKN216" s="102"/>
      <c r="NKO216" s="102"/>
      <c r="NKP216" s="102"/>
      <c r="NKQ216" s="102"/>
      <c r="NKR216" s="102"/>
      <c r="NKS216" s="102"/>
      <c r="NKT216" s="102"/>
      <c r="NKU216" s="102"/>
      <c r="NKV216" s="102"/>
      <c r="NKW216" s="102"/>
      <c r="NKX216" s="102"/>
      <c r="NKY216" s="102"/>
      <c r="NKZ216" s="102"/>
      <c r="NLA216" s="102"/>
      <c r="NLB216" s="102"/>
      <c r="NLC216" s="102"/>
      <c r="NLD216" s="102"/>
      <c r="NLE216" s="102"/>
      <c r="NLF216" s="102"/>
      <c r="NLG216" s="102"/>
      <c r="NLH216" s="102"/>
      <c r="NLI216" s="102"/>
      <c r="NLJ216" s="102"/>
      <c r="NLK216" s="102"/>
      <c r="NLL216" s="102"/>
      <c r="NLM216" s="102"/>
      <c r="NLN216" s="102"/>
      <c r="NLO216" s="102"/>
      <c r="NLP216" s="102"/>
      <c r="NLQ216" s="102"/>
      <c r="NLR216" s="102"/>
      <c r="NLS216" s="102"/>
      <c r="NLT216" s="102"/>
      <c r="NLU216" s="102"/>
      <c r="NLV216" s="102"/>
      <c r="NLW216" s="102"/>
      <c r="NLX216" s="102"/>
      <c r="NLY216" s="102"/>
      <c r="NLZ216" s="102"/>
      <c r="NMA216" s="102"/>
      <c r="NMB216" s="102"/>
      <c r="NMC216" s="102"/>
      <c r="NMD216" s="102"/>
      <c r="NME216" s="102"/>
      <c r="NMF216" s="102"/>
      <c r="NMG216" s="102"/>
      <c r="NMH216" s="102"/>
      <c r="NMI216" s="102"/>
      <c r="NMJ216" s="102"/>
      <c r="NMK216" s="102"/>
      <c r="NML216" s="102"/>
      <c r="NMM216" s="102"/>
      <c r="NMN216" s="102"/>
      <c r="NMO216" s="102"/>
      <c r="NMP216" s="102"/>
      <c r="NMQ216" s="102"/>
      <c r="NMR216" s="102"/>
      <c r="NMS216" s="102"/>
      <c r="NMT216" s="102"/>
      <c r="NMU216" s="102"/>
      <c r="NMV216" s="102"/>
      <c r="NMW216" s="102"/>
      <c r="NMX216" s="102"/>
      <c r="NMY216" s="102"/>
      <c r="NMZ216" s="102"/>
      <c r="NNA216" s="102"/>
      <c r="NNB216" s="102"/>
      <c r="NNC216" s="102"/>
      <c r="NND216" s="102"/>
      <c r="NNE216" s="102"/>
      <c r="NNF216" s="102"/>
      <c r="NNG216" s="102"/>
      <c r="NNH216" s="102"/>
      <c r="NNI216" s="102"/>
      <c r="NNJ216" s="102"/>
      <c r="NNK216" s="102"/>
      <c r="NNL216" s="102"/>
      <c r="NNM216" s="102"/>
      <c r="NNN216" s="102"/>
      <c r="NNO216" s="102"/>
      <c r="NNP216" s="102"/>
      <c r="NNQ216" s="102"/>
      <c r="NNR216" s="102"/>
      <c r="NNS216" s="102"/>
      <c r="NNT216" s="102"/>
      <c r="NNU216" s="102"/>
      <c r="NNV216" s="102"/>
      <c r="NNW216" s="102"/>
      <c r="NNX216" s="102"/>
      <c r="NNY216" s="102"/>
      <c r="NNZ216" s="102"/>
      <c r="NOA216" s="102"/>
      <c r="NOB216" s="102"/>
      <c r="NOC216" s="102"/>
      <c r="NOD216" s="102"/>
      <c r="NOE216" s="102"/>
      <c r="NOF216" s="102"/>
      <c r="NOG216" s="102"/>
      <c r="NOH216" s="102"/>
      <c r="NOI216" s="102"/>
      <c r="NOJ216" s="102"/>
      <c r="NOK216" s="102"/>
      <c r="NOL216" s="102"/>
      <c r="NOM216" s="102"/>
      <c r="NON216" s="102"/>
      <c r="NOO216" s="102"/>
      <c r="NOP216" s="102"/>
      <c r="NOQ216" s="102"/>
      <c r="NOR216" s="102"/>
      <c r="NOS216" s="102"/>
      <c r="NOT216" s="102"/>
      <c r="NOU216" s="102"/>
      <c r="NOV216" s="102"/>
      <c r="NOW216" s="102"/>
      <c r="NOX216" s="102"/>
      <c r="NOY216" s="102"/>
      <c r="NOZ216" s="102"/>
      <c r="NPA216" s="102"/>
      <c r="NPB216" s="102"/>
      <c r="NPC216" s="102"/>
      <c r="NPD216" s="102"/>
      <c r="NPE216" s="102"/>
      <c r="NPF216" s="102"/>
      <c r="NPG216" s="102"/>
      <c r="NPH216" s="102"/>
      <c r="NPI216" s="102"/>
      <c r="NPJ216" s="102"/>
      <c r="NPK216" s="102"/>
      <c r="NPL216" s="102"/>
      <c r="NPM216" s="102"/>
      <c r="NPN216" s="102"/>
      <c r="NPO216" s="102"/>
      <c r="NPP216" s="102"/>
      <c r="NPQ216" s="102"/>
      <c r="NPR216" s="102"/>
      <c r="NPS216" s="102"/>
      <c r="NPT216" s="102"/>
      <c r="NPU216" s="102"/>
      <c r="NPV216" s="102"/>
      <c r="NPW216" s="102"/>
      <c r="NPX216" s="102"/>
      <c r="NPY216" s="102"/>
      <c r="NPZ216" s="102"/>
      <c r="NQA216" s="102"/>
      <c r="NQB216" s="102"/>
      <c r="NQC216" s="102"/>
      <c r="NQD216" s="102"/>
      <c r="NQE216" s="102"/>
      <c r="NQF216" s="102"/>
      <c r="NQG216" s="102"/>
      <c r="NQH216" s="102"/>
      <c r="NQI216" s="102"/>
      <c r="NQJ216" s="102"/>
      <c r="NQK216" s="102"/>
      <c r="NQL216" s="102"/>
      <c r="NQM216" s="102"/>
      <c r="NQN216" s="102"/>
      <c r="NQO216" s="102"/>
      <c r="NQP216" s="102"/>
      <c r="NQQ216" s="102"/>
      <c r="NQR216" s="102"/>
      <c r="NQS216" s="102"/>
      <c r="NQT216" s="102"/>
      <c r="NQU216" s="102"/>
      <c r="NQV216" s="102"/>
      <c r="NQW216" s="102"/>
      <c r="NQX216" s="102"/>
      <c r="NQY216" s="102"/>
      <c r="NQZ216" s="102"/>
      <c r="NRA216" s="102"/>
      <c r="NRB216" s="102"/>
      <c r="NRC216" s="102"/>
      <c r="NRD216" s="102"/>
      <c r="NRE216" s="102"/>
      <c r="NRF216" s="102"/>
      <c r="NRG216" s="102"/>
      <c r="NRH216" s="102"/>
      <c r="NRI216" s="102"/>
      <c r="NRJ216" s="102"/>
      <c r="NRK216" s="102"/>
      <c r="NRL216" s="102"/>
      <c r="NRM216" s="102"/>
      <c r="NRN216" s="102"/>
      <c r="NRO216" s="102"/>
      <c r="NRP216" s="102"/>
      <c r="NRQ216" s="102"/>
      <c r="NRR216" s="102"/>
      <c r="NRS216" s="102"/>
      <c r="NRT216" s="102"/>
      <c r="NRU216" s="102"/>
      <c r="NRV216" s="102"/>
      <c r="NRW216" s="102"/>
      <c r="NRX216" s="102"/>
      <c r="NRY216" s="102"/>
      <c r="NRZ216" s="102"/>
      <c r="NSA216" s="102"/>
      <c r="NSB216" s="102"/>
      <c r="NSC216" s="102"/>
      <c r="NSD216" s="102"/>
      <c r="NSE216" s="102"/>
      <c r="NSF216" s="102"/>
      <c r="NSG216" s="102"/>
      <c r="NSH216" s="102"/>
      <c r="NSI216" s="102"/>
      <c r="NSJ216" s="102"/>
      <c r="NSK216" s="102"/>
      <c r="NSL216" s="102"/>
      <c r="NSM216" s="102"/>
      <c r="NSN216" s="102"/>
      <c r="NSO216" s="102"/>
      <c r="NSP216" s="102"/>
      <c r="NSQ216" s="102"/>
      <c r="NSR216" s="102"/>
      <c r="NSS216" s="102"/>
      <c r="NST216" s="102"/>
      <c r="NSU216" s="102"/>
      <c r="NSV216" s="102"/>
      <c r="NSW216" s="102"/>
      <c r="NSX216" s="102"/>
      <c r="NSY216" s="102"/>
      <c r="NSZ216" s="102"/>
      <c r="NTA216" s="102"/>
      <c r="NTB216" s="102"/>
      <c r="NTC216" s="102"/>
      <c r="NTD216" s="102"/>
      <c r="NTE216" s="102"/>
      <c r="NTF216" s="102"/>
      <c r="NTG216" s="102"/>
      <c r="NTH216" s="102"/>
      <c r="NTI216" s="102"/>
      <c r="NTJ216" s="102"/>
      <c r="NTK216" s="102"/>
      <c r="NTL216" s="102"/>
      <c r="NTM216" s="102"/>
      <c r="NTN216" s="102"/>
      <c r="NTO216" s="102"/>
      <c r="NTP216" s="102"/>
      <c r="NTQ216" s="102"/>
      <c r="NTR216" s="102"/>
      <c r="NTS216" s="102"/>
      <c r="NTT216" s="102"/>
      <c r="NTU216" s="102"/>
      <c r="NTV216" s="102"/>
      <c r="NTW216" s="102"/>
      <c r="NTX216" s="102"/>
      <c r="NTY216" s="102"/>
      <c r="NTZ216" s="102"/>
      <c r="NUA216" s="102"/>
      <c r="NUB216" s="102"/>
      <c r="NUC216" s="102"/>
      <c r="NUD216" s="102"/>
      <c r="NUE216" s="102"/>
      <c r="NUF216" s="102"/>
      <c r="NUG216" s="102"/>
      <c r="NUH216" s="102"/>
      <c r="NUI216" s="102"/>
      <c r="NUJ216" s="102"/>
      <c r="NUK216" s="102"/>
      <c r="NUL216" s="102"/>
      <c r="NUM216" s="102"/>
      <c r="NUN216" s="102"/>
      <c r="NUO216" s="102"/>
      <c r="NUP216" s="102"/>
      <c r="NUQ216" s="102"/>
      <c r="NUR216" s="102"/>
      <c r="NUS216" s="102"/>
      <c r="NUT216" s="102"/>
      <c r="NUU216" s="102"/>
      <c r="NUV216" s="102"/>
      <c r="NUW216" s="102"/>
      <c r="NUX216" s="102"/>
      <c r="NUY216" s="102"/>
      <c r="NUZ216" s="102"/>
      <c r="NVA216" s="102"/>
      <c r="NVB216" s="102"/>
      <c r="NVC216" s="102"/>
      <c r="NVD216" s="102"/>
      <c r="NVE216" s="102"/>
      <c r="NVF216" s="102"/>
      <c r="NVG216" s="102"/>
      <c r="NVH216" s="102"/>
      <c r="NVI216" s="102"/>
      <c r="NVJ216" s="102"/>
      <c r="NVK216" s="102"/>
      <c r="NVL216" s="102"/>
      <c r="NVM216" s="102"/>
      <c r="NVN216" s="102"/>
      <c r="NVO216" s="102"/>
      <c r="NVP216" s="102"/>
      <c r="NVQ216" s="102"/>
      <c r="NVR216" s="102"/>
      <c r="NVS216" s="102"/>
      <c r="NVT216" s="102"/>
      <c r="NVU216" s="102"/>
      <c r="NVV216" s="102"/>
      <c r="NVW216" s="102"/>
      <c r="NVX216" s="102"/>
      <c r="NVY216" s="102"/>
      <c r="NVZ216" s="102"/>
      <c r="NWA216" s="102"/>
      <c r="NWB216" s="102"/>
      <c r="NWC216" s="102"/>
      <c r="NWD216" s="102"/>
      <c r="NWE216" s="102"/>
      <c r="NWF216" s="102"/>
      <c r="NWG216" s="102"/>
      <c r="NWH216" s="102"/>
      <c r="NWI216" s="102"/>
      <c r="NWJ216" s="102"/>
      <c r="NWK216" s="102"/>
      <c r="NWL216" s="102"/>
      <c r="NWM216" s="102"/>
      <c r="NWN216" s="102"/>
      <c r="NWO216" s="102"/>
      <c r="NWP216" s="102"/>
      <c r="NWQ216" s="102"/>
      <c r="NWR216" s="102"/>
      <c r="NWS216" s="102"/>
      <c r="NWT216" s="102"/>
      <c r="NWU216" s="102"/>
      <c r="NWV216" s="102"/>
      <c r="NWW216" s="102"/>
      <c r="NWX216" s="102"/>
      <c r="NWY216" s="102"/>
      <c r="NWZ216" s="102"/>
      <c r="NXA216" s="102"/>
      <c r="NXB216" s="102"/>
      <c r="NXC216" s="102"/>
      <c r="NXD216" s="102"/>
      <c r="NXE216" s="102"/>
      <c r="NXF216" s="102"/>
      <c r="NXG216" s="102"/>
      <c r="NXH216" s="102"/>
      <c r="NXI216" s="102"/>
      <c r="NXJ216" s="102"/>
      <c r="NXK216" s="102"/>
      <c r="NXL216" s="102"/>
      <c r="NXM216" s="102"/>
      <c r="NXN216" s="102"/>
      <c r="NXO216" s="102"/>
      <c r="NXP216" s="102"/>
      <c r="NXQ216" s="102"/>
      <c r="NXR216" s="102"/>
      <c r="NXS216" s="102"/>
      <c r="NXT216" s="102"/>
      <c r="NXU216" s="102"/>
      <c r="NXV216" s="102"/>
      <c r="NXW216" s="102"/>
      <c r="NXX216" s="102"/>
      <c r="NXY216" s="102"/>
      <c r="NXZ216" s="102"/>
      <c r="NYA216" s="102"/>
      <c r="NYB216" s="102"/>
      <c r="NYC216" s="102"/>
      <c r="NYD216" s="102"/>
      <c r="NYE216" s="102"/>
      <c r="NYF216" s="102"/>
      <c r="NYG216" s="102"/>
      <c r="NYH216" s="102"/>
      <c r="NYI216" s="102"/>
      <c r="NYJ216" s="102"/>
      <c r="NYK216" s="102"/>
      <c r="NYL216" s="102"/>
      <c r="NYM216" s="102"/>
      <c r="NYN216" s="102"/>
      <c r="NYO216" s="102"/>
      <c r="NYP216" s="102"/>
      <c r="NYQ216" s="102"/>
      <c r="NYR216" s="102"/>
      <c r="NYS216" s="102"/>
      <c r="NYT216" s="102"/>
      <c r="NYU216" s="102"/>
      <c r="NYV216" s="102"/>
      <c r="NYW216" s="102"/>
      <c r="NYX216" s="102"/>
      <c r="NYY216" s="102"/>
      <c r="NYZ216" s="102"/>
      <c r="NZA216" s="102"/>
      <c r="NZB216" s="102"/>
      <c r="NZC216" s="102"/>
      <c r="NZD216" s="102"/>
      <c r="NZE216" s="102"/>
      <c r="NZF216" s="102"/>
      <c r="NZG216" s="102"/>
      <c r="NZH216" s="102"/>
      <c r="NZI216" s="102"/>
      <c r="NZJ216" s="102"/>
      <c r="NZK216" s="102"/>
      <c r="NZL216" s="102"/>
      <c r="NZM216" s="102"/>
      <c r="NZN216" s="102"/>
      <c r="NZO216" s="102"/>
      <c r="NZP216" s="102"/>
      <c r="NZQ216" s="102"/>
      <c r="NZR216" s="102"/>
      <c r="NZS216" s="102"/>
      <c r="NZT216" s="102"/>
      <c r="NZU216" s="102"/>
      <c r="NZV216" s="102"/>
      <c r="NZW216" s="102"/>
      <c r="NZX216" s="102"/>
      <c r="NZY216" s="102"/>
      <c r="NZZ216" s="102"/>
      <c r="OAA216" s="102"/>
      <c r="OAB216" s="102"/>
      <c r="OAC216" s="102"/>
      <c r="OAD216" s="102"/>
      <c r="OAE216" s="102"/>
      <c r="OAF216" s="102"/>
      <c r="OAG216" s="102"/>
      <c r="OAH216" s="102"/>
      <c r="OAI216" s="102"/>
      <c r="OAJ216" s="102"/>
      <c r="OAK216" s="102"/>
      <c r="OAL216" s="102"/>
      <c r="OAM216" s="102"/>
      <c r="OAN216" s="102"/>
      <c r="OAO216" s="102"/>
      <c r="OAP216" s="102"/>
      <c r="OAQ216" s="102"/>
      <c r="OAR216" s="102"/>
      <c r="OAS216" s="102"/>
      <c r="OAT216" s="102"/>
      <c r="OAU216" s="102"/>
      <c r="OAV216" s="102"/>
      <c r="OAW216" s="102"/>
      <c r="OAX216" s="102"/>
      <c r="OAY216" s="102"/>
      <c r="OAZ216" s="102"/>
      <c r="OBA216" s="102"/>
      <c r="OBB216" s="102"/>
      <c r="OBC216" s="102"/>
      <c r="OBD216" s="102"/>
      <c r="OBE216" s="102"/>
      <c r="OBF216" s="102"/>
      <c r="OBG216" s="102"/>
      <c r="OBH216" s="102"/>
      <c r="OBI216" s="102"/>
      <c r="OBJ216" s="102"/>
      <c r="OBK216" s="102"/>
      <c r="OBL216" s="102"/>
      <c r="OBM216" s="102"/>
      <c r="OBN216" s="102"/>
      <c r="OBO216" s="102"/>
      <c r="OBP216" s="102"/>
      <c r="OBQ216" s="102"/>
      <c r="OBR216" s="102"/>
      <c r="OBS216" s="102"/>
      <c r="OBT216" s="102"/>
      <c r="OBU216" s="102"/>
      <c r="OBV216" s="102"/>
      <c r="OBW216" s="102"/>
      <c r="OBX216" s="102"/>
      <c r="OBY216" s="102"/>
      <c r="OBZ216" s="102"/>
      <c r="OCA216" s="102"/>
      <c r="OCB216" s="102"/>
      <c r="OCC216" s="102"/>
      <c r="OCD216" s="102"/>
      <c r="OCE216" s="102"/>
      <c r="OCF216" s="102"/>
      <c r="OCG216" s="102"/>
      <c r="OCH216" s="102"/>
      <c r="OCI216" s="102"/>
      <c r="OCJ216" s="102"/>
      <c r="OCK216" s="102"/>
      <c r="OCL216" s="102"/>
      <c r="OCM216" s="102"/>
      <c r="OCN216" s="102"/>
      <c r="OCO216" s="102"/>
      <c r="OCP216" s="102"/>
      <c r="OCQ216" s="102"/>
      <c r="OCR216" s="102"/>
      <c r="OCS216" s="102"/>
      <c r="OCT216" s="102"/>
      <c r="OCU216" s="102"/>
      <c r="OCV216" s="102"/>
      <c r="OCW216" s="102"/>
      <c r="OCX216" s="102"/>
      <c r="OCY216" s="102"/>
      <c r="OCZ216" s="102"/>
      <c r="ODA216" s="102"/>
      <c r="ODB216" s="102"/>
      <c r="ODC216" s="102"/>
      <c r="ODD216" s="102"/>
      <c r="ODE216" s="102"/>
      <c r="ODF216" s="102"/>
      <c r="ODG216" s="102"/>
      <c r="ODH216" s="102"/>
      <c r="ODI216" s="102"/>
      <c r="ODJ216" s="102"/>
      <c r="ODK216" s="102"/>
      <c r="ODL216" s="102"/>
      <c r="ODM216" s="102"/>
      <c r="ODN216" s="102"/>
      <c r="ODO216" s="102"/>
      <c r="ODP216" s="102"/>
      <c r="ODQ216" s="102"/>
      <c r="ODR216" s="102"/>
      <c r="ODS216" s="102"/>
      <c r="ODT216" s="102"/>
      <c r="ODU216" s="102"/>
      <c r="ODV216" s="102"/>
      <c r="ODW216" s="102"/>
      <c r="ODX216" s="102"/>
      <c r="ODY216" s="102"/>
      <c r="ODZ216" s="102"/>
      <c r="OEA216" s="102"/>
      <c r="OEB216" s="102"/>
      <c r="OEC216" s="102"/>
      <c r="OED216" s="102"/>
      <c r="OEE216" s="102"/>
      <c r="OEF216" s="102"/>
      <c r="OEG216" s="102"/>
      <c r="OEH216" s="102"/>
      <c r="OEI216" s="102"/>
      <c r="OEJ216" s="102"/>
      <c r="OEK216" s="102"/>
      <c r="OEL216" s="102"/>
      <c r="OEM216" s="102"/>
      <c r="OEN216" s="102"/>
      <c r="OEO216" s="102"/>
      <c r="OEP216" s="102"/>
      <c r="OEQ216" s="102"/>
      <c r="OER216" s="102"/>
      <c r="OES216" s="102"/>
      <c r="OET216" s="102"/>
      <c r="OEU216" s="102"/>
      <c r="OEV216" s="102"/>
      <c r="OEW216" s="102"/>
      <c r="OEX216" s="102"/>
      <c r="OEY216" s="102"/>
      <c r="OEZ216" s="102"/>
      <c r="OFA216" s="102"/>
      <c r="OFB216" s="102"/>
      <c r="OFC216" s="102"/>
      <c r="OFD216" s="102"/>
      <c r="OFE216" s="102"/>
      <c r="OFF216" s="102"/>
      <c r="OFG216" s="102"/>
      <c r="OFH216" s="102"/>
      <c r="OFI216" s="102"/>
      <c r="OFJ216" s="102"/>
      <c r="OFK216" s="102"/>
      <c r="OFL216" s="102"/>
      <c r="OFM216" s="102"/>
      <c r="OFN216" s="102"/>
      <c r="OFO216" s="102"/>
      <c r="OFP216" s="102"/>
      <c r="OFQ216" s="102"/>
      <c r="OFR216" s="102"/>
      <c r="OFS216" s="102"/>
      <c r="OFT216" s="102"/>
      <c r="OFU216" s="102"/>
      <c r="OFV216" s="102"/>
      <c r="OFW216" s="102"/>
      <c r="OFX216" s="102"/>
      <c r="OFY216" s="102"/>
      <c r="OFZ216" s="102"/>
      <c r="OGA216" s="102"/>
      <c r="OGB216" s="102"/>
      <c r="OGC216" s="102"/>
      <c r="OGD216" s="102"/>
      <c r="OGE216" s="102"/>
      <c r="OGF216" s="102"/>
      <c r="OGG216" s="102"/>
      <c r="OGH216" s="102"/>
      <c r="OGI216" s="102"/>
      <c r="OGJ216" s="102"/>
      <c r="OGK216" s="102"/>
      <c r="OGL216" s="102"/>
      <c r="OGM216" s="102"/>
      <c r="OGN216" s="102"/>
      <c r="OGO216" s="102"/>
      <c r="OGP216" s="102"/>
      <c r="OGQ216" s="102"/>
      <c r="OGR216" s="102"/>
      <c r="OGS216" s="102"/>
      <c r="OGT216" s="102"/>
      <c r="OGU216" s="102"/>
      <c r="OGV216" s="102"/>
      <c r="OGW216" s="102"/>
      <c r="OGX216" s="102"/>
      <c r="OGY216" s="102"/>
      <c r="OGZ216" s="102"/>
      <c r="OHA216" s="102"/>
      <c r="OHB216" s="102"/>
      <c r="OHC216" s="102"/>
      <c r="OHD216" s="102"/>
      <c r="OHE216" s="102"/>
      <c r="OHF216" s="102"/>
      <c r="OHG216" s="102"/>
      <c r="OHH216" s="102"/>
      <c r="OHI216" s="102"/>
      <c r="OHJ216" s="102"/>
      <c r="OHK216" s="102"/>
      <c r="OHL216" s="102"/>
      <c r="OHM216" s="102"/>
      <c r="OHN216" s="102"/>
      <c r="OHO216" s="102"/>
      <c r="OHP216" s="102"/>
      <c r="OHQ216" s="102"/>
      <c r="OHR216" s="102"/>
      <c r="OHS216" s="102"/>
      <c r="OHT216" s="102"/>
      <c r="OHU216" s="102"/>
      <c r="OHV216" s="102"/>
      <c r="OHW216" s="102"/>
      <c r="OHX216" s="102"/>
      <c r="OHY216" s="102"/>
      <c r="OHZ216" s="102"/>
      <c r="OIA216" s="102"/>
      <c r="OIB216" s="102"/>
      <c r="OIC216" s="102"/>
      <c r="OID216" s="102"/>
      <c r="OIE216" s="102"/>
      <c r="OIF216" s="102"/>
      <c r="OIG216" s="102"/>
      <c r="OIH216" s="102"/>
      <c r="OII216" s="102"/>
      <c r="OIJ216" s="102"/>
      <c r="OIK216" s="102"/>
      <c r="OIL216" s="102"/>
      <c r="OIM216" s="102"/>
      <c r="OIN216" s="102"/>
      <c r="OIO216" s="102"/>
      <c r="OIP216" s="102"/>
      <c r="OIQ216" s="102"/>
      <c r="OIR216" s="102"/>
      <c r="OIS216" s="102"/>
      <c r="OIT216" s="102"/>
      <c r="OIU216" s="102"/>
      <c r="OIV216" s="102"/>
      <c r="OIW216" s="102"/>
      <c r="OIX216" s="102"/>
      <c r="OIY216" s="102"/>
      <c r="OIZ216" s="102"/>
      <c r="OJA216" s="102"/>
      <c r="OJB216" s="102"/>
      <c r="OJC216" s="102"/>
      <c r="OJD216" s="102"/>
      <c r="OJE216" s="102"/>
      <c r="OJF216" s="102"/>
      <c r="OJG216" s="102"/>
      <c r="OJH216" s="102"/>
      <c r="OJI216" s="102"/>
      <c r="OJJ216" s="102"/>
      <c r="OJK216" s="102"/>
      <c r="OJL216" s="102"/>
      <c r="OJM216" s="102"/>
      <c r="OJN216" s="102"/>
      <c r="OJO216" s="102"/>
      <c r="OJP216" s="102"/>
      <c r="OJQ216" s="102"/>
      <c r="OJR216" s="102"/>
      <c r="OJS216" s="102"/>
      <c r="OJT216" s="102"/>
      <c r="OJU216" s="102"/>
      <c r="OJV216" s="102"/>
      <c r="OJW216" s="102"/>
      <c r="OJX216" s="102"/>
      <c r="OJY216" s="102"/>
      <c r="OJZ216" s="102"/>
      <c r="OKA216" s="102"/>
      <c r="OKB216" s="102"/>
      <c r="OKC216" s="102"/>
      <c r="OKD216" s="102"/>
      <c r="OKE216" s="102"/>
      <c r="OKF216" s="102"/>
      <c r="OKG216" s="102"/>
      <c r="OKH216" s="102"/>
      <c r="OKI216" s="102"/>
      <c r="OKJ216" s="102"/>
      <c r="OKK216" s="102"/>
      <c r="OKL216" s="102"/>
      <c r="OKM216" s="102"/>
      <c r="OKN216" s="102"/>
      <c r="OKO216" s="102"/>
      <c r="OKP216" s="102"/>
      <c r="OKQ216" s="102"/>
      <c r="OKR216" s="102"/>
      <c r="OKS216" s="102"/>
      <c r="OKT216" s="102"/>
      <c r="OKU216" s="102"/>
      <c r="OKV216" s="102"/>
      <c r="OKW216" s="102"/>
      <c r="OKX216" s="102"/>
      <c r="OKY216" s="102"/>
      <c r="OKZ216" s="102"/>
      <c r="OLA216" s="102"/>
      <c r="OLB216" s="102"/>
      <c r="OLC216" s="102"/>
      <c r="OLD216" s="102"/>
      <c r="OLE216" s="102"/>
      <c r="OLF216" s="102"/>
      <c r="OLG216" s="102"/>
      <c r="OLH216" s="102"/>
      <c r="OLI216" s="102"/>
      <c r="OLJ216" s="102"/>
      <c r="OLK216" s="102"/>
      <c r="OLL216" s="102"/>
      <c r="OLM216" s="102"/>
      <c r="OLN216" s="102"/>
      <c r="OLO216" s="102"/>
      <c r="OLP216" s="102"/>
      <c r="OLQ216" s="102"/>
      <c r="OLR216" s="102"/>
      <c r="OLS216" s="102"/>
      <c r="OLT216" s="102"/>
      <c r="OLU216" s="102"/>
      <c r="OLV216" s="102"/>
      <c r="OLW216" s="102"/>
      <c r="OLX216" s="102"/>
      <c r="OLY216" s="102"/>
      <c r="OLZ216" s="102"/>
      <c r="OMA216" s="102"/>
      <c r="OMB216" s="102"/>
      <c r="OMC216" s="102"/>
      <c r="OMD216" s="102"/>
      <c r="OME216" s="102"/>
      <c r="OMF216" s="102"/>
      <c r="OMG216" s="102"/>
      <c r="OMH216" s="102"/>
      <c r="OMI216" s="102"/>
      <c r="OMJ216" s="102"/>
      <c r="OMK216" s="102"/>
      <c r="OML216" s="102"/>
      <c r="OMM216" s="102"/>
      <c r="OMN216" s="102"/>
      <c r="OMO216" s="102"/>
      <c r="OMP216" s="102"/>
      <c r="OMQ216" s="102"/>
      <c r="OMR216" s="102"/>
      <c r="OMS216" s="102"/>
      <c r="OMT216" s="102"/>
      <c r="OMU216" s="102"/>
      <c r="OMV216" s="102"/>
      <c r="OMW216" s="102"/>
      <c r="OMX216" s="102"/>
      <c r="OMY216" s="102"/>
      <c r="OMZ216" s="102"/>
      <c r="ONA216" s="102"/>
      <c r="ONB216" s="102"/>
      <c r="ONC216" s="102"/>
      <c r="OND216" s="102"/>
      <c r="ONE216" s="102"/>
      <c r="ONF216" s="102"/>
      <c r="ONG216" s="102"/>
      <c r="ONH216" s="102"/>
      <c r="ONI216" s="102"/>
      <c r="ONJ216" s="102"/>
      <c r="ONK216" s="102"/>
      <c r="ONL216" s="102"/>
      <c r="ONM216" s="102"/>
      <c r="ONN216" s="102"/>
      <c r="ONO216" s="102"/>
      <c r="ONP216" s="102"/>
      <c r="ONQ216" s="102"/>
      <c r="ONR216" s="102"/>
      <c r="ONS216" s="102"/>
      <c r="ONT216" s="102"/>
      <c r="ONU216" s="102"/>
      <c r="ONV216" s="102"/>
      <c r="ONW216" s="102"/>
      <c r="ONX216" s="102"/>
      <c r="ONY216" s="102"/>
      <c r="ONZ216" s="102"/>
      <c r="OOA216" s="102"/>
      <c r="OOB216" s="102"/>
      <c r="OOC216" s="102"/>
      <c r="OOD216" s="102"/>
      <c r="OOE216" s="102"/>
      <c r="OOF216" s="102"/>
      <c r="OOG216" s="102"/>
      <c r="OOH216" s="102"/>
      <c r="OOI216" s="102"/>
      <c r="OOJ216" s="102"/>
      <c r="OOK216" s="102"/>
      <c r="OOL216" s="102"/>
      <c r="OOM216" s="102"/>
      <c r="OON216" s="102"/>
      <c r="OOO216" s="102"/>
      <c r="OOP216" s="102"/>
      <c r="OOQ216" s="102"/>
      <c r="OOR216" s="102"/>
      <c r="OOS216" s="102"/>
      <c r="OOT216" s="102"/>
      <c r="OOU216" s="102"/>
      <c r="OOV216" s="102"/>
      <c r="OOW216" s="102"/>
      <c r="OOX216" s="102"/>
      <c r="OOY216" s="102"/>
      <c r="OOZ216" s="102"/>
      <c r="OPA216" s="102"/>
      <c r="OPB216" s="102"/>
      <c r="OPC216" s="102"/>
      <c r="OPD216" s="102"/>
      <c r="OPE216" s="102"/>
      <c r="OPF216" s="102"/>
      <c r="OPG216" s="102"/>
      <c r="OPH216" s="102"/>
      <c r="OPI216" s="102"/>
      <c r="OPJ216" s="102"/>
      <c r="OPK216" s="102"/>
      <c r="OPL216" s="102"/>
      <c r="OPM216" s="102"/>
      <c r="OPN216" s="102"/>
      <c r="OPO216" s="102"/>
      <c r="OPP216" s="102"/>
      <c r="OPQ216" s="102"/>
      <c r="OPR216" s="102"/>
      <c r="OPS216" s="102"/>
      <c r="OPT216" s="102"/>
      <c r="OPU216" s="102"/>
      <c r="OPV216" s="102"/>
      <c r="OPW216" s="102"/>
      <c r="OPX216" s="102"/>
      <c r="OPY216" s="102"/>
      <c r="OPZ216" s="102"/>
      <c r="OQA216" s="102"/>
      <c r="OQB216" s="102"/>
      <c r="OQC216" s="102"/>
      <c r="OQD216" s="102"/>
      <c r="OQE216" s="102"/>
      <c r="OQF216" s="102"/>
      <c r="OQG216" s="102"/>
      <c r="OQH216" s="102"/>
      <c r="OQI216" s="102"/>
      <c r="OQJ216" s="102"/>
      <c r="OQK216" s="102"/>
      <c r="OQL216" s="102"/>
      <c r="OQM216" s="102"/>
      <c r="OQN216" s="102"/>
      <c r="OQO216" s="102"/>
      <c r="OQP216" s="102"/>
      <c r="OQQ216" s="102"/>
      <c r="OQR216" s="102"/>
      <c r="OQS216" s="102"/>
      <c r="OQT216" s="102"/>
      <c r="OQU216" s="102"/>
      <c r="OQV216" s="102"/>
      <c r="OQW216" s="102"/>
      <c r="OQX216" s="102"/>
      <c r="OQY216" s="102"/>
      <c r="OQZ216" s="102"/>
      <c r="ORA216" s="102"/>
      <c r="ORB216" s="102"/>
      <c r="ORC216" s="102"/>
      <c r="ORD216" s="102"/>
      <c r="ORE216" s="102"/>
      <c r="ORF216" s="102"/>
      <c r="ORG216" s="102"/>
      <c r="ORH216" s="102"/>
      <c r="ORI216" s="102"/>
      <c r="ORJ216" s="102"/>
      <c r="ORK216" s="102"/>
      <c r="ORL216" s="102"/>
      <c r="ORM216" s="102"/>
      <c r="ORN216" s="102"/>
      <c r="ORO216" s="102"/>
      <c r="ORP216" s="102"/>
      <c r="ORQ216" s="102"/>
      <c r="ORR216" s="102"/>
      <c r="ORS216" s="102"/>
      <c r="ORT216" s="102"/>
      <c r="ORU216" s="102"/>
      <c r="ORV216" s="102"/>
      <c r="ORW216" s="102"/>
      <c r="ORX216" s="102"/>
      <c r="ORY216" s="102"/>
      <c r="ORZ216" s="102"/>
      <c r="OSA216" s="102"/>
      <c r="OSB216" s="102"/>
      <c r="OSC216" s="102"/>
      <c r="OSD216" s="102"/>
      <c r="OSE216" s="102"/>
      <c r="OSF216" s="102"/>
      <c r="OSG216" s="102"/>
      <c r="OSH216" s="102"/>
      <c r="OSI216" s="102"/>
      <c r="OSJ216" s="102"/>
      <c r="OSK216" s="102"/>
      <c r="OSL216" s="102"/>
      <c r="OSM216" s="102"/>
      <c r="OSN216" s="102"/>
      <c r="OSO216" s="102"/>
      <c r="OSP216" s="102"/>
      <c r="OSQ216" s="102"/>
      <c r="OSR216" s="102"/>
      <c r="OSS216" s="102"/>
      <c r="OST216" s="102"/>
      <c r="OSU216" s="102"/>
      <c r="OSV216" s="102"/>
      <c r="OSW216" s="102"/>
      <c r="OSX216" s="102"/>
      <c r="OSY216" s="102"/>
      <c r="OSZ216" s="102"/>
      <c r="OTA216" s="102"/>
      <c r="OTB216" s="102"/>
      <c r="OTC216" s="102"/>
      <c r="OTD216" s="102"/>
      <c r="OTE216" s="102"/>
      <c r="OTF216" s="102"/>
      <c r="OTG216" s="102"/>
      <c r="OTH216" s="102"/>
      <c r="OTI216" s="102"/>
      <c r="OTJ216" s="102"/>
      <c r="OTK216" s="102"/>
      <c r="OTL216" s="102"/>
      <c r="OTM216" s="102"/>
      <c r="OTN216" s="102"/>
      <c r="OTO216" s="102"/>
      <c r="OTP216" s="102"/>
      <c r="OTQ216" s="102"/>
      <c r="OTR216" s="102"/>
      <c r="OTS216" s="102"/>
      <c r="OTT216" s="102"/>
      <c r="OTU216" s="102"/>
      <c r="OTV216" s="102"/>
      <c r="OTW216" s="102"/>
      <c r="OTX216" s="102"/>
      <c r="OTY216" s="102"/>
      <c r="OTZ216" s="102"/>
      <c r="OUA216" s="102"/>
      <c r="OUB216" s="102"/>
      <c r="OUC216" s="102"/>
      <c r="OUD216" s="102"/>
      <c r="OUE216" s="102"/>
      <c r="OUF216" s="102"/>
      <c r="OUG216" s="102"/>
      <c r="OUH216" s="102"/>
      <c r="OUI216" s="102"/>
      <c r="OUJ216" s="102"/>
      <c r="OUK216" s="102"/>
      <c r="OUL216" s="102"/>
      <c r="OUM216" s="102"/>
      <c r="OUN216" s="102"/>
      <c r="OUO216" s="102"/>
      <c r="OUP216" s="102"/>
      <c r="OUQ216" s="102"/>
      <c r="OUR216" s="102"/>
      <c r="OUS216" s="102"/>
      <c r="OUT216" s="102"/>
      <c r="OUU216" s="102"/>
      <c r="OUV216" s="102"/>
      <c r="OUW216" s="102"/>
      <c r="OUX216" s="102"/>
      <c r="OUY216" s="102"/>
      <c r="OUZ216" s="102"/>
      <c r="OVA216" s="102"/>
      <c r="OVB216" s="102"/>
      <c r="OVC216" s="102"/>
      <c r="OVD216" s="102"/>
      <c r="OVE216" s="102"/>
      <c r="OVF216" s="102"/>
      <c r="OVG216" s="102"/>
      <c r="OVH216" s="102"/>
      <c r="OVI216" s="102"/>
      <c r="OVJ216" s="102"/>
      <c r="OVK216" s="102"/>
      <c r="OVL216" s="102"/>
      <c r="OVM216" s="102"/>
      <c r="OVN216" s="102"/>
      <c r="OVO216" s="102"/>
      <c r="OVP216" s="102"/>
      <c r="OVQ216" s="102"/>
      <c r="OVR216" s="102"/>
      <c r="OVS216" s="102"/>
      <c r="OVT216" s="102"/>
      <c r="OVU216" s="102"/>
      <c r="OVV216" s="102"/>
      <c r="OVW216" s="102"/>
      <c r="OVX216" s="102"/>
      <c r="OVY216" s="102"/>
      <c r="OVZ216" s="102"/>
      <c r="OWA216" s="102"/>
      <c r="OWB216" s="102"/>
      <c r="OWC216" s="102"/>
      <c r="OWD216" s="102"/>
      <c r="OWE216" s="102"/>
      <c r="OWF216" s="102"/>
      <c r="OWG216" s="102"/>
      <c r="OWH216" s="102"/>
      <c r="OWI216" s="102"/>
      <c r="OWJ216" s="102"/>
      <c r="OWK216" s="102"/>
      <c r="OWL216" s="102"/>
      <c r="OWM216" s="102"/>
      <c r="OWN216" s="102"/>
      <c r="OWO216" s="102"/>
      <c r="OWP216" s="102"/>
      <c r="OWQ216" s="102"/>
      <c r="OWR216" s="102"/>
      <c r="OWS216" s="102"/>
      <c r="OWT216" s="102"/>
      <c r="OWU216" s="102"/>
      <c r="OWV216" s="102"/>
      <c r="OWW216" s="102"/>
      <c r="OWX216" s="102"/>
      <c r="OWY216" s="102"/>
      <c r="OWZ216" s="102"/>
      <c r="OXA216" s="102"/>
      <c r="OXB216" s="102"/>
      <c r="OXC216" s="102"/>
      <c r="OXD216" s="102"/>
      <c r="OXE216" s="102"/>
      <c r="OXF216" s="102"/>
      <c r="OXG216" s="102"/>
      <c r="OXH216" s="102"/>
      <c r="OXI216" s="102"/>
      <c r="OXJ216" s="102"/>
      <c r="OXK216" s="102"/>
      <c r="OXL216" s="102"/>
      <c r="OXM216" s="102"/>
      <c r="OXN216" s="102"/>
      <c r="OXO216" s="102"/>
      <c r="OXP216" s="102"/>
      <c r="OXQ216" s="102"/>
      <c r="OXR216" s="102"/>
      <c r="OXS216" s="102"/>
      <c r="OXT216" s="102"/>
      <c r="OXU216" s="102"/>
      <c r="OXV216" s="102"/>
      <c r="OXW216" s="102"/>
      <c r="OXX216" s="102"/>
      <c r="OXY216" s="102"/>
      <c r="OXZ216" s="102"/>
      <c r="OYA216" s="102"/>
      <c r="OYB216" s="102"/>
      <c r="OYC216" s="102"/>
      <c r="OYD216" s="102"/>
      <c r="OYE216" s="102"/>
      <c r="OYF216" s="102"/>
      <c r="OYG216" s="102"/>
      <c r="OYH216" s="102"/>
      <c r="OYI216" s="102"/>
      <c r="OYJ216" s="102"/>
      <c r="OYK216" s="102"/>
      <c r="OYL216" s="102"/>
      <c r="OYM216" s="102"/>
      <c r="OYN216" s="102"/>
      <c r="OYO216" s="102"/>
      <c r="OYP216" s="102"/>
      <c r="OYQ216" s="102"/>
      <c r="OYR216" s="102"/>
      <c r="OYS216" s="102"/>
      <c r="OYT216" s="102"/>
      <c r="OYU216" s="102"/>
      <c r="OYV216" s="102"/>
      <c r="OYW216" s="102"/>
      <c r="OYX216" s="102"/>
      <c r="OYY216" s="102"/>
      <c r="OYZ216" s="102"/>
      <c r="OZA216" s="102"/>
      <c r="OZB216" s="102"/>
      <c r="OZC216" s="102"/>
      <c r="OZD216" s="102"/>
      <c r="OZE216" s="102"/>
      <c r="OZF216" s="102"/>
      <c r="OZG216" s="102"/>
      <c r="OZH216" s="102"/>
      <c r="OZI216" s="102"/>
      <c r="OZJ216" s="102"/>
      <c r="OZK216" s="102"/>
      <c r="OZL216" s="102"/>
      <c r="OZM216" s="102"/>
      <c r="OZN216" s="102"/>
      <c r="OZO216" s="102"/>
      <c r="OZP216" s="102"/>
      <c r="OZQ216" s="102"/>
      <c r="OZR216" s="102"/>
      <c r="OZS216" s="102"/>
      <c r="OZT216" s="102"/>
      <c r="OZU216" s="102"/>
      <c r="OZV216" s="102"/>
      <c r="OZW216" s="102"/>
      <c r="OZX216" s="102"/>
      <c r="OZY216" s="102"/>
      <c r="OZZ216" s="102"/>
      <c r="PAA216" s="102"/>
      <c r="PAB216" s="102"/>
      <c r="PAC216" s="102"/>
      <c r="PAD216" s="102"/>
      <c r="PAE216" s="102"/>
      <c r="PAF216" s="102"/>
      <c r="PAG216" s="102"/>
      <c r="PAH216" s="102"/>
      <c r="PAI216" s="102"/>
      <c r="PAJ216" s="102"/>
      <c r="PAK216" s="102"/>
      <c r="PAL216" s="102"/>
      <c r="PAM216" s="102"/>
      <c r="PAN216" s="102"/>
      <c r="PAO216" s="102"/>
      <c r="PAP216" s="102"/>
      <c r="PAQ216" s="102"/>
      <c r="PAR216" s="102"/>
      <c r="PAS216" s="102"/>
      <c r="PAT216" s="102"/>
      <c r="PAU216" s="102"/>
      <c r="PAV216" s="102"/>
      <c r="PAW216" s="102"/>
      <c r="PAX216" s="102"/>
      <c r="PAY216" s="102"/>
      <c r="PAZ216" s="102"/>
      <c r="PBA216" s="102"/>
      <c r="PBB216" s="102"/>
      <c r="PBC216" s="102"/>
      <c r="PBD216" s="102"/>
      <c r="PBE216" s="102"/>
      <c r="PBF216" s="102"/>
      <c r="PBG216" s="102"/>
      <c r="PBH216" s="102"/>
      <c r="PBI216" s="102"/>
      <c r="PBJ216" s="102"/>
      <c r="PBK216" s="102"/>
      <c r="PBL216" s="102"/>
      <c r="PBM216" s="102"/>
      <c r="PBN216" s="102"/>
      <c r="PBO216" s="102"/>
      <c r="PBP216" s="102"/>
      <c r="PBQ216" s="102"/>
      <c r="PBR216" s="102"/>
      <c r="PBS216" s="102"/>
      <c r="PBT216" s="102"/>
      <c r="PBU216" s="102"/>
      <c r="PBV216" s="102"/>
      <c r="PBW216" s="102"/>
      <c r="PBX216" s="102"/>
      <c r="PBY216" s="102"/>
      <c r="PBZ216" s="102"/>
      <c r="PCA216" s="102"/>
      <c r="PCB216" s="102"/>
      <c r="PCC216" s="102"/>
      <c r="PCD216" s="102"/>
      <c r="PCE216" s="102"/>
      <c r="PCF216" s="102"/>
      <c r="PCG216" s="102"/>
      <c r="PCH216" s="102"/>
      <c r="PCI216" s="102"/>
      <c r="PCJ216" s="102"/>
      <c r="PCK216" s="102"/>
      <c r="PCL216" s="102"/>
      <c r="PCM216" s="102"/>
      <c r="PCN216" s="102"/>
      <c r="PCO216" s="102"/>
      <c r="PCP216" s="102"/>
      <c r="PCQ216" s="102"/>
      <c r="PCR216" s="102"/>
      <c r="PCS216" s="102"/>
      <c r="PCT216" s="102"/>
      <c r="PCU216" s="102"/>
      <c r="PCV216" s="102"/>
      <c r="PCW216" s="102"/>
      <c r="PCX216" s="102"/>
      <c r="PCY216" s="102"/>
      <c r="PCZ216" s="102"/>
      <c r="PDA216" s="102"/>
      <c r="PDB216" s="102"/>
      <c r="PDC216" s="102"/>
      <c r="PDD216" s="102"/>
      <c r="PDE216" s="102"/>
      <c r="PDF216" s="102"/>
      <c r="PDG216" s="102"/>
      <c r="PDH216" s="102"/>
      <c r="PDI216" s="102"/>
      <c r="PDJ216" s="102"/>
      <c r="PDK216" s="102"/>
      <c r="PDL216" s="102"/>
      <c r="PDM216" s="102"/>
      <c r="PDN216" s="102"/>
      <c r="PDO216" s="102"/>
      <c r="PDP216" s="102"/>
      <c r="PDQ216" s="102"/>
      <c r="PDR216" s="102"/>
      <c r="PDS216" s="102"/>
      <c r="PDT216" s="102"/>
      <c r="PDU216" s="102"/>
      <c r="PDV216" s="102"/>
      <c r="PDW216" s="102"/>
      <c r="PDX216" s="102"/>
      <c r="PDY216" s="102"/>
      <c r="PDZ216" s="102"/>
      <c r="PEA216" s="102"/>
      <c r="PEB216" s="102"/>
      <c r="PEC216" s="102"/>
      <c r="PED216" s="102"/>
      <c r="PEE216" s="102"/>
      <c r="PEF216" s="102"/>
      <c r="PEG216" s="102"/>
      <c r="PEH216" s="102"/>
      <c r="PEI216" s="102"/>
      <c r="PEJ216" s="102"/>
      <c r="PEK216" s="102"/>
      <c r="PEL216" s="102"/>
      <c r="PEM216" s="102"/>
      <c r="PEN216" s="102"/>
      <c r="PEO216" s="102"/>
      <c r="PEP216" s="102"/>
      <c r="PEQ216" s="102"/>
      <c r="PER216" s="102"/>
      <c r="PES216" s="102"/>
      <c r="PET216" s="102"/>
      <c r="PEU216" s="102"/>
      <c r="PEV216" s="102"/>
      <c r="PEW216" s="102"/>
      <c r="PEX216" s="102"/>
      <c r="PEY216" s="102"/>
      <c r="PEZ216" s="102"/>
      <c r="PFA216" s="102"/>
      <c r="PFB216" s="102"/>
      <c r="PFC216" s="102"/>
      <c r="PFD216" s="102"/>
      <c r="PFE216" s="102"/>
      <c r="PFF216" s="102"/>
      <c r="PFG216" s="102"/>
      <c r="PFH216" s="102"/>
      <c r="PFI216" s="102"/>
      <c r="PFJ216" s="102"/>
      <c r="PFK216" s="102"/>
      <c r="PFL216" s="102"/>
      <c r="PFM216" s="102"/>
      <c r="PFN216" s="102"/>
      <c r="PFO216" s="102"/>
      <c r="PFP216" s="102"/>
      <c r="PFQ216" s="102"/>
      <c r="PFR216" s="102"/>
      <c r="PFS216" s="102"/>
      <c r="PFT216" s="102"/>
      <c r="PFU216" s="102"/>
      <c r="PFV216" s="102"/>
      <c r="PFW216" s="102"/>
      <c r="PFX216" s="102"/>
      <c r="PFY216" s="102"/>
      <c r="PFZ216" s="102"/>
      <c r="PGA216" s="102"/>
      <c r="PGB216" s="102"/>
      <c r="PGC216" s="102"/>
      <c r="PGD216" s="102"/>
      <c r="PGE216" s="102"/>
      <c r="PGF216" s="102"/>
      <c r="PGG216" s="102"/>
      <c r="PGH216" s="102"/>
      <c r="PGI216" s="102"/>
      <c r="PGJ216" s="102"/>
      <c r="PGK216" s="102"/>
      <c r="PGL216" s="102"/>
      <c r="PGM216" s="102"/>
      <c r="PGN216" s="102"/>
      <c r="PGO216" s="102"/>
      <c r="PGP216" s="102"/>
      <c r="PGQ216" s="102"/>
      <c r="PGR216" s="102"/>
      <c r="PGS216" s="102"/>
      <c r="PGT216" s="102"/>
      <c r="PGU216" s="102"/>
      <c r="PGV216" s="102"/>
      <c r="PGW216" s="102"/>
      <c r="PGX216" s="102"/>
      <c r="PGY216" s="102"/>
      <c r="PGZ216" s="102"/>
      <c r="PHA216" s="102"/>
      <c r="PHB216" s="102"/>
      <c r="PHC216" s="102"/>
      <c r="PHD216" s="102"/>
      <c r="PHE216" s="102"/>
      <c r="PHF216" s="102"/>
      <c r="PHG216" s="102"/>
      <c r="PHH216" s="102"/>
      <c r="PHI216" s="102"/>
      <c r="PHJ216" s="102"/>
      <c r="PHK216" s="102"/>
      <c r="PHL216" s="102"/>
      <c r="PHM216" s="102"/>
      <c r="PHN216" s="102"/>
      <c r="PHO216" s="102"/>
      <c r="PHP216" s="102"/>
      <c r="PHQ216" s="102"/>
      <c r="PHR216" s="102"/>
      <c r="PHS216" s="102"/>
      <c r="PHT216" s="102"/>
      <c r="PHU216" s="102"/>
      <c r="PHV216" s="102"/>
      <c r="PHW216" s="102"/>
      <c r="PHX216" s="102"/>
      <c r="PHY216" s="102"/>
      <c r="PHZ216" s="102"/>
      <c r="PIA216" s="102"/>
      <c r="PIB216" s="102"/>
      <c r="PIC216" s="102"/>
      <c r="PID216" s="102"/>
      <c r="PIE216" s="102"/>
      <c r="PIF216" s="102"/>
      <c r="PIG216" s="102"/>
      <c r="PIH216" s="102"/>
      <c r="PII216" s="102"/>
      <c r="PIJ216" s="102"/>
      <c r="PIK216" s="102"/>
      <c r="PIL216" s="102"/>
      <c r="PIM216" s="102"/>
      <c r="PIN216" s="102"/>
      <c r="PIO216" s="102"/>
      <c r="PIP216" s="102"/>
      <c r="PIQ216" s="102"/>
      <c r="PIR216" s="102"/>
      <c r="PIS216" s="102"/>
      <c r="PIT216" s="102"/>
      <c r="PIU216" s="102"/>
      <c r="PIV216" s="102"/>
      <c r="PIW216" s="102"/>
      <c r="PIX216" s="102"/>
      <c r="PIY216" s="102"/>
      <c r="PIZ216" s="102"/>
      <c r="PJA216" s="102"/>
      <c r="PJB216" s="102"/>
      <c r="PJC216" s="102"/>
      <c r="PJD216" s="102"/>
      <c r="PJE216" s="102"/>
      <c r="PJF216" s="102"/>
      <c r="PJG216" s="102"/>
      <c r="PJH216" s="102"/>
      <c r="PJI216" s="102"/>
      <c r="PJJ216" s="102"/>
      <c r="PJK216" s="102"/>
      <c r="PJL216" s="102"/>
      <c r="PJM216" s="102"/>
      <c r="PJN216" s="102"/>
      <c r="PJO216" s="102"/>
      <c r="PJP216" s="102"/>
      <c r="PJQ216" s="102"/>
      <c r="PJR216" s="102"/>
      <c r="PJS216" s="102"/>
      <c r="PJT216" s="102"/>
      <c r="PJU216" s="102"/>
      <c r="PJV216" s="102"/>
      <c r="PJW216" s="102"/>
      <c r="PJX216" s="102"/>
      <c r="PJY216" s="102"/>
      <c r="PJZ216" s="102"/>
      <c r="PKA216" s="102"/>
      <c r="PKB216" s="102"/>
      <c r="PKC216" s="102"/>
      <c r="PKD216" s="102"/>
      <c r="PKE216" s="102"/>
      <c r="PKF216" s="102"/>
      <c r="PKG216" s="102"/>
      <c r="PKH216" s="102"/>
      <c r="PKI216" s="102"/>
      <c r="PKJ216" s="102"/>
      <c r="PKK216" s="102"/>
      <c r="PKL216" s="102"/>
      <c r="PKM216" s="102"/>
      <c r="PKN216" s="102"/>
      <c r="PKO216" s="102"/>
      <c r="PKP216" s="102"/>
      <c r="PKQ216" s="102"/>
      <c r="PKR216" s="102"/>
      <c r="PKS216" s="102"/>
      <c r="PKT216" s="102"/>
      <c r="PKU216" s="102"/>
      <c r="PKV216" s="102"/>
      <c r="PKW216" s="102"/>
      <c r="PKX216" s="102"/>
      <c r="PKY216" s="102"/>
      <c r="PKZ216" s="102"/>
      <c r="PLA216" s="102"/>
      <c r="PLB216" s="102"/>
      <c r="PLC216" s="102"/>
      <c r="PLD216" s="102"/>
      <c r="PLE216" s="102"/>
      <c r="PLF216" s="102"/>
      <c r="PLG216" s="102"/>
      <c r="PLH216" s="102"/>
      <c r="PLI216" s="102"/>
      <c r="PLJ216" s="102"/>
      <c r="PLK216" s="102"/>
      <c r="PLL216" s="102"/>
      <c r="PLM216" s="102"/>
      <c r="PLN216" s="102"/>
      <c r="PLO216" s="102"/>
      <c r="PLP216" s="102"/>
      <c r="PLQ216" s="102"/>
      <c r="PLR216" s="102"/>
      <c r="PLS216" s="102"/>
      <c r="PLT216" s="102"/>
      <c r="PLU216" s="102"/>
      <c r="PLV216" s="102"/>
      <c r="PLW216" s="102"/>
      <c r="PLX216" s="102"/>
      <c r="PLY216" s="102"/>
      <c r="PLZ216" s="102"/>
      <c r="PMA216" s="102"/>
      <c r="PMB216" s="102"/>
      <c r="PMC216" s="102"/>
      <c r="PMD216" s="102"/>
      <c r="PME216" s="102"/>
      <c r="PMF216" s="102"/>
      <c r="PMG216" s="102"/>
      <c r="PMH216" s="102"/>
      <c r="PMI216" s="102"/>
      <c r="PMJ216" s="102"/>
      <c r="PMK216" s="102"/>
      <c r="PML216" s="102"/>
      <c r="PMM216" s="102"/>
      <c r="PMN216" s="102"/>
      <c r="PMO216" s="102"/>
      <c r="PMP216" s="102"/>
      <c r="PMQ216" s="102"/>
      <c r="PMR216" s="102"/>
      <c r="PMS216" s="102"/>
      <c r="PMT216" s="102"/>
      <c r="PMU216" s="102"/>
      <c r="PMV216" s="102"/>
      <c r="PMW216" s="102"/>
      <c r="PMX216" s="102"/>
      <c r="PMY216" s="102"/>
      <c r="PMZ216" s="102"/>
      <c r="PNA216" s="102"/>
      <c r="PNB216" s="102"/>
      <c r="PNC216" s="102"/>
      <c r="PND216" s="102"/>
      <c r="PNE216" s="102"/>
      <c r="PNF216" s="102"/>
      <c r="PNG216" s="102"/>
      <c r="PNH216" s="102"/>
      <c r="PNI216" s="102"/>
      <c r="PNJ216" s="102"/>
      <c r="PNK216" s="102"/>
      <c r="PNL216" s="102"/>
      <c r="PNM216" s="102"/>
      <c r="PNN216" s="102"/>
      <c r="PNO216" s="102"/>
      <c r="PNP216" s="102"/>
      <c r="PNQ216" s="102"/>
      <c r="PNR216" s="102"/>
      <c r="PNS216" s="102"/>
      <c r="PNT216" s="102"/>
      <c r="PNU216" s="102"/>
      <c r="PNV216" s="102"/>
      <c r="PNW216" s="102"/>
      <c r="PNX216" s="102"/>
      <c r="PNY216" s="102"/>
      <c r="PNZ216" s="102"/>
      <c r="POA216" s="102"/>
      <c r="POB216" s="102"/>
      <c r="POC216" s="102"/>
      <c r="POD216" s="102"/>
      <c r="POE216" s="102"/>
      <c r="POF216" s="102"/>
      <c r="POG216" s="102"/>
      <c r="POH216" s="102"/>
      <c r="POI216" s="102"/>
      <c r="POJ216" s="102"/>
      <c r="POK216" s="102"/>
      <c r="POL216" s="102"/>
      <c r="POM216" s="102"/>
      <c r="PON216" s="102"/>
      <c r="POO216" s="102"/>
      <c r="POP216" s="102"/>
      <c r="POQ216" s="102"/>
      <c r="POR216" s="102"/>
      <c r="POS216" s="102"/>
      <c r="POT216" s="102"/>
      <c r="POU216" s="102"/>
      <c r="POV216" s="102"/>
      <c r="POW216" s="102"/>
      <c r="POX216" s="102"/>
      <c r="POY216" s="102"/>
      <c r="POZ216" s="102"/>
      <c r="PPA216" s="102"/>
      <c r="PPB216" s="102"/>
      <c r="PPC216" s="102"/>
      <c r="PPD216" s="102"/>
      <c r="PPE216" s="102"/>
      <c r="PPF216" s="102"/>
      <c r="PPG216" s="102"/>
      <c r="PPH216" s="102"/>
      <c r="PPI216" s="102"/>
      <c r="PPJ216" s="102"/>
      <c r="PPK216" s="102"/>
      <c r="PPL216" s="102"/>
      <c r="PPM216" s="102"/>
      <c r="PPN216" s="102"/>
      <c r="PPO216" s="102"/>
      <c r="PPP216" s="102"/>
      <c r="PPQ216" s="102"/>
      <c r="PPR216" s="102"/>
      <c r="PPS216" s="102"/>
      <c r="PPT216" s="102"/>
      <c r="PPU216" s="102"/>
      <c r="PPV216" s="102"/>
      <c r="PPW216" s="102"/>
      <c r="PPX216" s="102"/>
      <c r="PPY216" s="102"/>
      <c r="PPZ216" s="102"/>
      <c r="PQA216" s="102"/>
      <c r="PQB216" s="102"/>
      <c r="PQC216" s="102"/>
      <c r="PQD216" s="102"/>
      <c r="PQE216" s="102"/>
      <c r="PQF216" s="102"/>
      <c r="PQG216" s="102"/>
      <c r="PQH216" s="102"/>
      <c r="PQI216" s="102"/>
      <c r="PQJ216" s="102"/>
      <c r="PQK216" s="102"/>
      <c r="PQL216" s="102"/>
      <c r="PQM216" s="102"/>
      <c r="PQN216" s="102"/>
      <c r="PQO216" s="102"/>
      <c r="PQP216" s="102"/>
      <c r="PQQ216" s="102"/>
      <c r="PQR216" s="102"/>
      <c r="PQS216" s="102"/>
      <c r="PQT216" s="102"/>
      <c r="PQU216" s="102"/>
      <c r="PQV216" s="102"/>
      <c r="PQW216" s="102"/>
      <c r="PQX216" s="102"/>
      <c r="PQY216" s="102"/>
      <c r="PQZ216" s="102"/>
      <c r="PRA216" s="102"/>
      <c r="PRB216" s="102"/>
      <c r="PRC216" s="102"/>
      <c r="PRD216" s="102"/>
      <c r="PRE216" s="102"/>
      <c r="PRF216" s="102"/>
      <c r="PRG216" s="102"/>
      <c r="PRH216" s="102"/>
      <c r="PRI216" s="102"/>
      <c r="PRJ216" s="102"/>
      <c r="PRK216" s="102"/>
      <c r="PRL216" s="102"/>
      <c r="PRM216" s="102"/>
      <c r="PRN216" s="102"/>
      <c r="PRO216" s="102"/>
      <c r="PRP216" s="102"/>
      <c r="PRQ216" s="102"/>
      <c r="PRR216" s="102"/>
      <c r="PRS216" s="102"/>
      <c r="PRT216" s="102"/>
      <c r="PRU216" s="102"/>
      <c r="PRV216" s="102"/>
      <c r="PRW216" s="102"/>
      <c r="PRX216" s="102"/>
      <c r="PRY216" s="102"/>
      <c r="PRZ216" s="102"/>
      <c r="PSA216" s="102"/>
      <c r="PSB216" s="102"/>
      <c r="PSC216" s="102"/>
      <c r="PSD216" s="102"/>
      <c r="PSE216" s="102"/>
      <c r="PSF216" s="102"/>
      <c r="PSG216" s="102"/>
      <c r="PSH216" s="102"/>
      <c r="PSI216" s="102"/>
      <c r="PSJ216" s="102"/>
      <c r="PSK216" s="102"/>
      <c r="PSL216" s="102"/>
      <c r="PSM216" s="102"/>
      <c r="PSN216" s="102"/>
      <c r="PSO216" s="102"/>
      <c r="PSP216" s="102"/>
      <c r="PSQ216" s="102"/>
      <c r="PSR216" s="102"/>
      <c r="PSS216" s="102"/>
      <c r="PST216" s="102"/>
      <c r="PSU216" s="102"/>
      <c r="PSV216" s="102"/>
      <c r="PSW216" s="102"/>
      <c r="PSX216" s="102"/>
      <c r="PSY216" s="102"/>
      <c r="PSZ216" s="102"/>
      <c r="PTA216" s="102"/>
      <c r="PTB216" s="102"/>
      <c r="PTC216" s="102"/>
      <c r="PTD216" s="102"/>
      <c r="PTE216" s="102"/>
      <c r="PTF216" s="102"/>
      <c r="PTG216" s="102"/>
      <c r="PTH216" s="102"/>
      <c r="PTI216" s="102"/>
      <c r="PTJ216" s="102"/>
      <c r="PTK216" s="102"/>
      <c r="PTL216" s="102"/>
      <c r="PTM216" s="102"/>
      <c r="PTN216" s="102"/>
      <c r="PTO216" s="102"/>
      <c r="PTP216" s="102"/>
      <c r="PTQ216" s="102"/>
      <c r="PTR216" s="102"/>
      <c r="PTS216" s="102"/>
      <c r="PTT216" s="102"/>
      <c r="PTU216" s="102"/>
      <c r="PTV216" s="102"/>
      <c r="PTW216" s="102"/>
      <c r="PTX216" s="102"/>
      <c r="PTY216" s="102"/>
      <c r="PTZ216" s="102"/>
      <c r="PUA216" s="102"/>
      <c r="PUB216" s="102"/>
      <c r="PUC216" s="102"/>
      <c r="PUD216" s="102"/>
      <c r="PUE216" s="102"/>
      <c r="PUF216" s="102"/>
      <c r="PUG216" s="102"/>
      <c r="PUH216" s="102"/>
      <c r="PUI216" s="102"/>
      <c r="PUJ216" s="102"/>
      <c r="PUK216" s="102"/>
      <c r="PUL216" s="102"/>
      <c r="PUM216" s="102"/>
      <c r="PUN216" s="102"/>
      <c r="PUO216" s="102"/>
      <c r="PUP216" s="102"/>
      <c r="PUQ216" s="102"/>
      <c r="PUR216" s="102"/>
      <c r="PUS216" s="102"/>
      <c r="PUT216" s="102"/>
      <c r="PUU216" s="102"/>
      <c r="PUV216" s="102"/>
      <c r="PUW216" s="102"/>
      <c r="PUX216" s="102"/>
      <c r="PUY216" s="102"/>
      <c r="PUZ216" s="102"/>
      <c r="PVA216" s="102"/>
      <c r="PVB216" s="102"/>
      <c r="PVC216" s="102"/>
      <c r="PVD216" s="102"/>
      <c r="PVE216" s="102"/>
      <c r="PVF216" s="102"/>
      <c r="PVG216" s="102"/>
      <c r="PVH216" s="102"/>
      <c r="PVI216" s="102"/>
      <c r="PVJ216" s="102"/>
      <c r="PVK216" s="102"/>
      <c r="PVL216" s="102"/>
      <c r="PVM216" s="102"/>
      <c r="PVN216" s="102"/>
      <c r="PVO216" s="102"/>
      <c r="PVP216" s="102"/>
      <c r="PVQ216" s="102"/>
      <c r="PVR216" s="102"/>
      <c r="PVS216" s="102"/>
      <c r="PVT216" s="102"/>
      <c r="PVU216" s="102"/>
      <c r="PVV216" s="102"/>
      <c r="PVW216" s="102"/>
      <c r="PVX216" s="102"/>
      <c r="PVY216" s="102"/>
      <c r="PVZ216" s="102"/>
      <c r="PWA216" s="102"/>
      <c r="PWB216" s="102"/>
      <c r="PWC216" s="102"/>
      <c r="PWD216" s="102"/>
      <c r="PWE216" s="102"/>
      <c r="PWF216" s="102"/>
      <c r="PWG216" s="102"/>
      <c r="PWH216" s="102"/>
      <c r="PWI216" s="102"/>
      <c r="PWJ216" s="102"/>
      <c r="PWK216" s="102"/>
      <c r="PWL216" s="102"/>
      <c r="PWM216" s="102"/>
      <c r="PWN216" s="102"/>
      <c r="PWO216" s="102"/>
      <c r="PWP216" s="102"/>
      <c r="PWQ216" s="102"/>
      <c r="PWR216" s="102"/>
      <c r="PWS216" s="102"/>
      <c r="PWT216" s="102"/>
      <c r="PWU216" s="102"/>
      <c r="PWV216" s="102"/>
      <c r="PWW216" s="102"/>
      <c r="PWX216" s="102"/>
      <c r="PWY216" s="102"/>
      <c r="PWZ216" s="102"/>
      <c r="PXA216" s="102"/>
      <c r="PXB216" s="102"/>
      <c r="PXC216" s="102"/>
      <c r="PXD216" s="102"/>
      <c r="PXE216" s="102"/>
      <c r="PXF216" s="102"/>
      <c r="PXG216" s="102"/>
      <c r="PXH216" s="102"/>
      <c r="PXI216" s="102"/>
      <c r="PXJ216" s="102"/>
      <c r="PXK216" s="102"/>
      <c r="PXL216" s="102"/>
      <c r="PXM216" s="102"/>
      <c r="PXN216" s="102"/>
      <c r="PXO216" s="102"/>
      <c r="PXP216" s="102"/>
      <c r="PXQ216" s="102"/>
      <c r="PXR216" s="102"/>
      <c r="PXS216" s="102"/>
      <c r="PXT216" s="102"/>
      <c r="PXU216" s="102"/>
      <c r="PXV216" s="102"/>
      <c r="PXW216" s="102"/>
      <c r="PXX216" s="102"/>
      <c r="PXY216" s="102"/>
      <c r="PXZ216" s="102"/>
      <c r="PYA216" s="102"/>
      <c r="PYB216" s="102"/>
      <c r="PYC216" s="102"/>
      <c r="PYD216" s="102"/>
      <c r="PYE216" s="102"/>
      <c r="PYF216" s="102"/>
      <c r="PYG216" s="102"/>
      <c r="PYH216" s="102"/>
      <c r="PYI216" s="102"/>
      <c r="PYJ216" s="102"/>
      <c r="PYK216" s="102"/>
      <c r="PYL216" s="102"/>
      <c r="PYM216" s="102"/>
      <c r="PYN216" s="102"/>
      <c r="PYO216" s="102"/>
      <c r="PYP216" s="102"/>
      <c r="PYQ216" s="102"/>
      <c r="PYR216" s="102"/>
      <c r="PYS216" s="102"/>
      <c r="PYT216" s="102"/>
      <c r="PYU216" s="102"/>
      <c r="PYV216" s="102"/>
      <c r="PYW216" s="102"/>
      <c r="PYX216" s="102"/>
      <c r="PYY216" s="102"/>
      <c r="PYZ216" s="102"/>
      <c r="PZA216" s="102"/>
      <c r="PZB216" s="102"/>
      <c r="PZC216" s="102"/>
      <c r="PZD216" s="102"/>
      <c r="PZE216" s="102"/>
      <c r="PZF216" s="102"/>
      <c r="PZG216" s="102"/>
      <c r="PZH216" s="102"/>
      <c r="PZI216" s="102"/>
      <c r="PZJ216" s="102"/>
      <c r="PZK216" s="102"/>
      <c r="PZL216" s="102"/>
      <c r="PZM216" s="102"/>
      <c r="PZN216" s="102"/>
      <c r="PZO216" s="102"/>
      <c r="PZP216" s="102"/>
      <c r="PZQ216" s="102"/>
      <c r="PZR216" s="102"/>
      <c r="PZS216" s="102"/>
      <c r="PZT216" s="102"/>
      <c r="PZU216" s="102"/>
      <c r="PZV216" s="102"/>
      <c r="PZW216" s="102"/>
      <c r="PZX216" s="102"/>
      <c r="PZY216" s="102"/>
      <c r="PZZ216" s="102"/>
      <c r="QAA216" s="102"/>
      <c r="QAB216" s="102"/>
      <c r="QAC216" s="102"/>
      <c r="QAD216" s="102"/>
      <c r="QAE216" s="102"/>
      <c r="QAF216" s="102"/>
      <c r="QAG216" s="102"/>
      <c r="QAH216" s="102"/>
      <c r="QAI216" s="102"/>
      <c r="QAJ216" s="102"/>
      <c r="QAK216" s="102"/>
      <c r="QAL216" s="102"/>
      <c r="QAM216" s="102"/>
      <c r="QAN216" s="102"/>
      <c r="QAO216" s="102"/>
      <c r="QAP216" s="102"/>
      <c r="QAQ216" s="102"/>
      <c r="QAR216" s="102"/>
      <c r="QAS216" s="102"/>
      <c r="QAT216" s="102"/>
      <c r="QAU216" s="102"/>
      <c r="QAV216" s="102"/>
      <c r="QAW216" s="102"/>
      <c r="QAX216" s="102"/>
      <c r="QAY216" s="102"/>
      <c r="QAZ216" s="102"/>
      <c r="QBA216" s="102"/>
      <c r="QBB216" s="102"/>
      <c r="QBC216" s="102"/>
      <c r="QBD216" s="102"/>
      <c r="QBE216" s="102"/>
      <c r="QBF216" s="102"/>
      <c r="QBG216" s="102"/>
      <c r="QBH216" s="102"/>
      <c r="QBI216" s="102"/>
      <c r="QBJ216" s="102"/>
      <c r="QBK216" s="102"/>
      <c r="QBL216" s="102"/>
      <c r="QBM216" s="102"/>
      <c r="QBN216" s="102"/>
      <c r="QBO216" s="102"/>
      <c r="QBP216" s="102"/>
      <c r="QBQ216" s="102"/>
      <c r="QBR216" s="102"/>
      <c r="QBS216" s="102"/>
      <c r="QBT216" s="102"/>
      <c r="QBU216" s="102"/>
      <c r="QBV216" s="102"/>
      <c r="QBW216" s="102"/>
      <c r="QBX216" s="102"/>
      <c r="QBY216" s="102"/>
      <c r="QBZ216" s="102"/>
      <c r="QCA216" s="102"/>
      <c r="QCB216" s="102"/>
      <c r="QCC216" s="102"/>
      <c r="QCD216" s="102"/>
      <c r="QCE216" s="102"/>
      <c r="QCF216" s="102"/>
      <c r="QCG216" s="102"/>
      <c r="QCH216" s="102"/>
      <c r="QCI216" s="102"/>
      <c r="QCJ216" s="102"/>
      <c r="QCK216" s="102"/>
      <c r="QCL216" s="102"/>
      <c r="QCM216" s="102"/>
      <c r="QCN216" s="102"/>
      <c r="QCO216" s="102"/>
      <c r="QCP216" s="102"/>
      <c r="QCQ216" s="102"/>
      <c r="QCR216" s="102"/>
      <c r="QCS216" s="102"/>
      <c r="QCT216" s="102"/>
      <c r="QCU216" s="102"/>
      <c r="QCV216" s="102"/>
      <c r="QCW216" s="102"/>
      <c r="QCX216" s="102"/>
      <c r="QCY216" s="102"/>
      <c r="QCZ216" s="102"/>
      <c r="QDA216" s="102"/>
      <c r="QDB216" s="102"/>
      <c r="QDC216" s="102"/>
      <c r="QDD216" s="102"/>
      <c r="QDE216" s="102"/>
      <c r="QDF216" s="102"/>
      <c r="QDG216" s="102"/>
      <c r="QDH216" s="102"/>
      <c r="QDI216" s="102"/>
      <c r="QDJ216" s="102"/>
      <c r="QDK216" s="102"/>
      <c r="QDL216" s="102"/>
      <c r="QDM216" s="102"/>
      <c r="QDN216" s="102"/>
      <c r="QDO216" s="102"/>
      <c r="QDP216" s="102"/>
      <c r="QDQ216" s="102"/>
      <c r="QDR216" s="102"/>
      <c r="QDS216" s="102"/>
      <c r="QDT216" s="102"/>
      <c r="QDU216" s="102"/>
      <c r="QDV216" s="102"/>
      <c r="QDW216" s="102"/>
      <c r="QDX216" s="102"/>
      <c r="QDY216" s="102"/>
      <c r="QDZ216" s="102"/>
      <c r="QEA216" s="102"/>
      <c r="QEB216" s="102"/>
      <c r="QEC216" s="102"/>
      <c r="QED216" s="102"/>
      <c r="QEE216" s="102"/>
      <c r="QEF216" s="102"/>
      <c r="QEG216" s="102"/>
      <c r="QEH216" s="102"/>
      <c r="QEI216" s="102"/>
      <c r="QEJ216" s="102"/>
      <c r="QEK216" s="102"/>
      <c r="QEL216" s="102"/>
      <c r="QEM216" s="102"/>
      <c r="QEN216" s="102"/>
      <c r="QEO216" s="102"/>
      <c r="QEP216" s="102"/>
      <c r="QEQ216" s="102"/>
      <c r="QER216" s="102"/>
      <c r="QES216" s="102"/>
      <c r="QET216" s="102"/>
      <c r="QEU216" s="102"/>
      <c r="QEV216" s="102"/>
      <c r="QEW216" s="102"/>
      <c r="QEX216" s="102"/>
      <c r="QEY216" s="102"/>
      <c r="QEZ216" s="102"/>
      <c r="QFA216" s="102"/>
      <c r="QFB216" s="102"/>
      <c r="QFC216" s="102"/>
      <c r="QFD216" s="102"/>
      <c r="QFE216" s="102"/>
      <c r="QFF216" s="102"/>
      <c r="QFG216" s="102"/>
      <c r="QFH216" s="102"/>
      <c r="QFI216" s="102"/>
      <c r="QFJ216" s="102"/>
      <c r="QFK216" s="102"/>
      <c r="QFL216" s="102"/>
      <c r="QFM216" s="102"/>
      <c r="QFN216" s="102"/>
      <c r="QFO216" s="102"/>
      <c r="QFP216" s="102"/>
      <c r="QFQ216" s="102"/>
      <c r="QFR216" s="102"/>
      <c r="QFS216" s="102"/>
      <c r="QFT216" s="102"/>
      <c r="QFU216" s="102"/>
      <c r="QFV216" s="102"/>
      <c r="QFW216" s="102"/>
      <c r="QFX216" s="102"/>
      <c r="QFY216" s="102"/>
      <c r="QFZ216" s="102"/>
      <c r="QGA216" s="102"/>
      <c r="QGB216" s="102"/>
      <c r="QGC216" s="102"/>
      <c r="QGD216" s="102"/>
      <c r="QGE216" s="102"/>
      <c r="QGF216" s="102"/>
      <c r="QGG216" s="102"/>
      <c r="QGH216" s="102"/>
      <c r="QGI216" s="102"/>
      <c r="QGJ216" s="102"/>
      <c r="QGK216" s="102"/>
      <c r="QGL216" s="102"/>
      <c r="QGM216" s="102"/>
      <c r="QGN216" s="102"/>
      <c r="QGO216" s="102"/>
      <c r="QGP216" s="102"/>
      <c r="QGQ216" s="102"/>
      <c r="QGR216" s="102"/>
      <c r="QGS216" s="102"/>
      <c r="QGT216" s="102"/>
      <c r="QGU216" s="102"/>
      <c r="QGV216" s="102"/>
      <c r="QGW216" s="102"/>
      <c r="QGX216" s="102"/>
      <c r="QGY216" s="102"/>
      <c r="QGZ216" s="102"/>
      <c r="QHA216" s="102"/>
      <c r="QHB216" s="102"/>
      <c r="QHC216" s="102"/>
      <c r="QHD216" s="102"/>
      <c r="QHE216" s="102"/>
      <c r="QHF216" s="102"/>
      <c r="QHG216" s="102"/>
      <c r="QHH216" s="102"/>
      <c r="QHI216" s="102"/>
      <c r="QHJ216" s="102"/>
      <c r="QHK216" s="102"/>
      <c r="QHL216" s="102"/>
      <c r="QHM216" s="102"/>
      <c r="QHN216" s="102"/>
      <c r="QHO216" s="102"/>
      <c r="QHP216" s="102"/>
      <c r="QHQ216" s="102"/>
      <c r="QHR216" s="102"/>
      <c r="QHS216" s="102"/>
      <c r="QHT216" s="102"/>
      <c r="QHU216" s="102"/>
      <c r="QHV216" s="102"/>
      <c r="QHW216" s="102"/>
      <c r="QHX216" s="102"/>
      <c r="QHY216" s="102"/>
      <c r="QHZ216" s="102"/>
      <c r="QIA216" s="102"/>
      <c r="QIB216" s="102"/>
      <c r="QIC216" s="102"/>
      <c r="QID216" s="102"/>
      <c r="QIE216" s="102"/>
      <c r="QIF216" s="102"/>
      <c r="QIG216" s="102"/>
      <c r="QIH216" s="102"/>
      <c r="QII216" s="102"/>
      <c r="QIJ216" s="102"/>
      <c r="QIK216" s="102"/>
      <c r="QIL216" s="102"/>
      <c r="QIM216" s="102"/>
      <c r="QIN216" s="102"/>
      <c r="QIO216" s="102"/>
      <c r="QIP216" s="102"/>
      <c r="QIQ216" s="102"/>
      <c r="QIR216" s="102"/>
      <c r="QIS216" s="102"/>
      <c r="QIT216" s="102"/>
      <c r="QIU216" s="102"/>
      <c r="QIV216" s="102"/>
      <c r="QIW216" s="102"/>
      <c r="QIX216" s="102"/>
      <c r="QIY216" s="102"/>
      <c r="QIZ216" s="102"/>
      <c r="QJA216" s="102"/>
      <c r="QJB216" s="102"/>
      <c r="QJC216" s="102"/>
      <c r="QJD216" s="102"/>
      <c r="QJE216" s="102"/>
      <c r="QJF216" s="102"/>
      <c r="QJG216" s="102"/>
      <c r="QJH216" s="102"/>
      <c r="QJI216" s="102"/>
      <c r="QJJ216" s="102"/>
      <c r="QJK216" s="102"/>
      <c r="QJL216" s="102"/>
      <c r="QJM216" s="102"/>
      <c r="QJN216" s="102"/>
      <c r="QJO216" s="102"/>
      <c r="QJP216" s="102"/>
      <c r="QJQ216" s="102"/>
      <c r="QJR216" s="102"/>
      <c r="QJS216" s="102"/>
      <c r="QJT216" s="102"/>
      <c r="QJU216" s="102"/>
      <c r="QJV216" s="102"/>
      <c r="QJW216" s="102"/>
      <c r="QJX216" s="102"/>
      <c r="QJY216" s="102"/>
      <c r="QJZ216" s="102"/>
      <c r="QKA216" s="102"/>
      <c r="QKB216" s="102"/>
      <c r="QKC216" s="102"/>
      <c r="QKD216" s="102"/>
      <c r="QKE216" s="102"/>
      <c r="QKF216" s="102"/>
      <c r="QKG216" s="102"/>
      <c r="QKH216" s="102"/>
      <c r="QKI216" s="102"/>
      <c r="QKJ216" s="102"/>
      <c r="QKK216" s="102"/>
      <c r="QKL216" s="102"/>
      <c r="QKM216" s="102"/>
      <c r="QKN216" s="102"/>
      <c r="QKO216" s="102"/>
      <c r="QKP216" s="102"/>
      <c r="QKQ216" s="102"/>
      <c r="QKR216" s="102"/>
      <c r="QKS216" s="102"/>
      <c r="QKT216" s="102"/>
      <c r="QKU216" s="102"/>
      <c r="QKV216" s="102"/>
      <c r="QKW216" s="102"/>
      <c r="QKX216" s="102"/>
      <c r="QKY216" s="102"/>
      <c r="QKZ216" s="102"/>
      <c r="QLA216" s="102"/>
      <c r="QLB216" s="102"/>
      <c r="QLC216" s="102"/>
      <c r="QLD216" s="102"/>
      <c r="QLE216" s="102"/>
      <c r="QLF216" s="102"/>
      <c r="QLG216" s="102"/>
      <c r="QLH216" s="102"/>
      <c r="QLI216" s="102"/>
      <c r="QLJ216" s="102"/>
      <c r="QLK216" s="102"/>
      <c r="QLL216" s="102"/>
      <c r="QLM216" s="102"/>
      <c r="QLN216" s="102"/>
      <c r="QLO216" s="102"/>
      <c r="QLP216" s="102"/>
      <c r="QLQ216" s="102"/>
      <c r="QLR216" s="102"/>
      <c r="QLS216" s="102"/>
      <c r="QLT216" s="102"/>
      <c r="QLU216" s="102"/>
      <c r="QLV216" s="102"/>
      <c r="QLW216" s="102"/>
      <c r="QLX216" s="102"/>
      <c r="QLY216" s="102"/>
      <c r="QLZ216" s="102"/>
      <c r="QMA216" s="102"/>
      <c r="QMB216" s="102"/>
      <c r="QMC216" s="102"/>
      <c r="QMD216" s="102"/>
      <c r="QME216" s="102"/>
      <c r="QMF216" s="102"/>
      <c r="QMG216" s="102"/>
      <c r="QMH216" s="102"/>
      <c r="QMI216" s="102"/>
      <c r="QMJ216" s="102"/>
      <c r="QMK216" s="102"/>
      <c r="QML216" s="102"/>
      <c r="QMM216" s="102"/>
      <c r="QMN216" s="102"/>
      <c r="QMO216" s="102"/>
      <c r="QMP216" s="102"/>
      <c r="QMQ216" s="102"/>
      <c r="QMR216" s="102"/>
      <c r="QMS216" s="102"/>
      <c r="QMT216" s="102"/>
      <c r="QMU216" s="102"/>
      <c r="QMV216" s="102"/>
      <c r="QMW216" s="102"/>
      <c r="QMX216" s="102"/>
      <c r="QMY216" s="102"/>
      <c r="QMZ216" s="102"/>
      <c r="QNA216" s="102"/>
      <c r="QNB216" s="102"/>
      <c r="QNC216" s="102"/>
      <c r="QND216" s="102"/>
      <c r="QNE216" s="102"/>
      <c r="QNF216" s="102"/>
      <c r="QNG216" s="102"/>
      <c r="QNH216" s="102"/>
      <c r="QNI216" s="102"/>
      <c r="QNJ216" s="102"/>
      <c r="QNK216" s="102"/>
      <c r="QNL216" s="102"/>
      <c r="QNM216" s="102"/>
      <c r="QNN216" s="102"/>
      <c r="QNO216" s="102"/>
      <c r="QNP216" s="102"/>
      <c r="QNQ216" s="102"/>
      <c r="QNR216" s="102"/>
      <c r="QNS216" s="102"/>
      <c r="QNT216" s="102"/>
      <c r="QNU216" s="102"/>
      <c r="QNV216" s="102"/>
      <c r="QNW216" s="102"/>
      <c r="QNX216" s="102"/>
      <c r="QNY216" s="102"/>
      <c r="QNZ216" s="102"/>
      <c r="QOA216" s="102"/>
      <c r="QOB216" s="102"/>
      <c r="QOC216" s="102"/>
      <c r="QOD216" s="102"/>
      <c r="QOE216" s="102"/>
      <c r="QOF216" s="102"/>
      <c r="QOG216" s="102"/>
      <c r="QOH216" s="102"/>
      <c r="QOI216" s="102"/>
      <c r="QOJ216" s="102"/>
      <c r="QOK216" s="102"/>
      <c r="QOL216" s="102"/>
      <c r="QOM216" s="102"/>
      <c r="QON216" s="102"/>
      <c r="QOO216" s="102"/>
      <c r="QOP216" s="102"/>
      <c r="QOQ216" s="102"/>
      <c r="QOR216" s="102"/>
      <c r="QOS216" s="102"/>
      <c r="QOT216" s="102"/>
      <c r="QOU216" s="102"/>
      <c r="QOV216" s="102"/>
      <c r="QOW216" s="102"/>
      <c r="QOX216" s="102"/>
      <c r="QOY216" s="102"/>
      <c r="QOZ216" s="102"/>
      <c r="QPA216" s="102"/>
      <c r="QPB216" s="102"/>
      <c r="QPC216" s="102"/>
      <c r="QPD216" s="102"/>
      <c r="QPE216" s="102"/>
      <c r="QPF216" s="102"/>
      <c r="QPG216" s="102"/>
      <c r="QPH216" s="102"/>
      <c r="QPI216" s="102"/>
      <c r="QPJ216" s="102"/>
      <c r="QPK216" s="102"/>
      <c r="QPL216" s="102"/>
      <c r="QPM216" s="102"/>
      <c r="QPN216" s="102"/>
      <c r="QPO216" s="102"/>
      <c r="QPP216" s="102"/>
      <c r="QPQ216" s="102"/>
      <c r="QPR216" s="102"/>
      <c r="QPS216" s="102"/>
      <c r="QPT216" s="102"/>
      <c r="QPU216" s="102"/>
      <c r="QPV216" s="102"/>
      <c r="QPW216" s="102"/>
      <c r="QPX216" s="102"/>
      <c r="QPY216" s="102"/>
      <c r="QPZ216" s="102"/>
      <c r="QQA216" s="102"/>
      <c r="QQB216" s="102"/>
      <c r="QQC216" s="102"/>
      <c r="QQD216" s="102"/>
      <c r="QQE216" s="102"/>
      <c r="QQF216" s="102"/>
      <c r="QQG216" s="102"/>
      <c r="QQH216" s="102"/>
      <c r="QQI216" s="102"/>
      <c r="QQJ216" s="102"/>
      <c r="QQK216" s="102"/>
      <c r="QQL216" s="102"/>
      <c r="QQM216" s="102"/>
      <c r="QQN216" s="102"/>
      <c r="QQO216" s="102"/>
      <c r="QQP216" s="102"/>
      <c r="QQQ216" s="102"/>
      <c r="QQR216" s="102"/>
      <c r="QQS216" s="102"/>
      <c r="QQT216" s="102"/>
      <c r="QQU216" s="102"/>
      <c r="QQV216" s="102"/>
      <c r="QQW216" s="102"/>
      <c r="QQX216" s="102"/>
      <c r="QQY216" s="102"/>
      <c r="QQZ216" s="102"/>
      <c r="QRA216" s="102"/>
      <c r="QRB216" s="102"/>
      <c r="QRC216" s="102"/>
      <c r="QRD216" s="102"/>
      <c r="QRE216" s="102"/>
      <c r="QRF216" s="102"/>
      <c r="QRG216" s="102"/>
      <c r="QRH216" s="102"/>
      <c r="QRI216" s="102"/>
      <c r="QRJ216" s="102"/>
      <c r="QRK216" s="102"/>
      <c r="QRL216" s="102"/>
      <c r="QRM216" s="102"/>
      <c r="QRN216" s="102"/>
      <c r="QRO216" s="102"/>
      <c r="QRP216" s="102"/>
      <c r="QRQ216" s="102"/>
      <c r="QRR216" s="102"/>
      <c r="QRS216" s="102"/>
      <c r="QRT216" s="102"/>
      <c r="QRU216" s="102"/>
      <c r="QRV216" s="102"/>
      <c r="QRW216" s="102"/>
      <c r="QRX216" s="102"/>
      <c r="QRY216" s="102"/>
      <c r="QRZ216" s="102"/>
      <c r="QSA216" s="102"/>
      <c r="QSB216" s="102"/>
      <c r="QSC216" s="102"/>
      <c r="QSD216" s="102"/>
      <c r="QSE216" s="102"/>
      <c r="QSF216" s="102"/>
      <c r="QSG216" s="102"/>
      <c r="QSH216" s="102"/>
      <c r="QSI216" s="102"/>
      <c r="QSJ216" s="102"/>
      <c r="QSK216" s="102"/>
      <c r="QSL216" s="102"/>
      <c r="QSM216" s="102"/>
      <c r="QSN216" s="102"/>
      <c r="QSO216" s="102"/>
      <c r="QSP216" s="102"/>
      <c r="QSQ216" s="102"/>
      <c r="QSR216" s="102"/>
      <c r="QSS216" s="102"/>
      <c r="QST216" s="102"/>
      <c r="QSU216" s="102"/>
      <c r="QSV216" s="102"/>
      <c r="QSW216" s="102"/>
      <c r="QSX216" s="102"/>
      <c r="QSY216" s="102"/>
      <c r="QSZ216" s="102"/>
      <c r="QTA216" s="102"/>
      <c r="QTB216" s="102"/>
      <c r="QTC216" s="102"/>
      <c r="QTD216" s="102"/>
      <c r="QTE216" s="102"/>
      <c r="QTF216" s="102"/>
      <c r="QTG216" s="102"/>
      <c r="QTH216" s="102"/>
      <c r="QTI216" s="102"/>
      <c r="QTJ216" s="102"/>
      <c r="QTK216" s="102"/>
      <c r="QTL216" s="102"/>
      <c r="QTM216" s="102"/>
      <c r="QTN216" s="102"/>
      <c r="QTO216" s="102"/>
      <c r="QTP216" s="102"/>
      <c r="QTQ216" s="102"/>
      <c r="QTR216" s="102"/>
      <c r="QTS216" s="102"/>
      <c r="QTT216" s="102"/>
      <c r="QTU216" s="102"/>
      <c r="QTV216" s="102"/>
      <c r="QTW216" s="102"/>
      <c r="QTX216" s="102"/>
      <c r="QTY216" s="102"/>
      <c r="QTZ216" s="102"/>
      <c r="QUA216" s="102"/>
      <c r="QUB216" s="102"/>
      <c r="QUC216" s="102"/>
      <c r="QUD216" s="102"/>
      <c r="QUE216" s="102"/>
      <c r="QUF216" s="102"/>
      <c r="QUG216" s="102"/>
      <c r="QUH216" s="102"/>
      <c r="QUI216" s="102"/>
      <c r="QUJ216" s="102"/>
      <c r="QUK216" s="102"/>
      <c r="QUL216" s="102"/>
      <c r="QUM216" s="102"/>
      <c r="QUN216" s="102"/>
      <c r="QUO216" s="102"/>
      <c r="QUP216" s="102"/>
      <c r="QUQ216" s="102"/>
      <c r="QUR216" s="102"/>
      <c r="QUS216" s="102"/>
      <c r="QUT216" s="102"/>
      <c r="QUU216" s="102"/>
      <c r="QUV216" s="102"/>
      <c r="QUW216" s="102"/>
      <c r="QUX216" s="102"/>
      <c r="QUY216" s="102"/>
      <c r="QUZ216" s="102"/>
      <c r="QVA216" s="102"/>
      <c r="QVB216" s="102"/>
      <c r="QVC216" s="102"/>
      <c r="QVD216" s="102"/>
      <c r="QVE216" s="102"/>
      <c r="QVF216" s="102"/>
      <c r="QVG216" s="102"/>
      <c r="QVH216" s="102"/>
      <c r="QVI216" s="102"/>
      <c r="QVJ216" s="102"/>
      <c r="QVK216" s="102"/>
      <c r="QVL216" s="102"/>
      <c r="QVM216" s="102"/>
      <c r="QVN216" s="102"/>
      <c r="QVO216" s="102"/>
      <c r="QVP216" s="102"/>
      <c r="QVQ216" s="102"/>
      <c r="QVR216" s="102"/>
      <c r="QVS216" s="102"/>
      <c r="QVT216" s="102"/>
      <c r="QVU216" s="102"/>
      <c r="QVV216" s="102"/>
      <c r="QVW216" s="102"/>
      <c r="QVX216" s="102"/>
      <c r="QVY216" s="102"/>
      <c r="QVZ216" s="102"/>
      <c r="QWA216" s="102"/>
      <c r="QWB216" s="102"/>
      <c r="QWC216" s="102"/>
      <c r="QWD216" s="102"/>
      <c r="QWE216" s="102"/>
      <c r="QWF216" s="102"/>
      <c r="QWG216" s="102"/>
      <c r="QWH216" s="102"/>
      <c r="QWI216" s="102"/>
      <c r="QWJ216" s="102"/>
      <c r="QWK216" s="102"/>
      <c r="QWL216" s="102"/>
      <c r="QWM216" s="102"/>
      <c r="QWN216" s="102"/>
      <c r="QWO216" s="102"/>
      <c r="QWP216" s="102"/>
      <c r="QWQ216" s="102"/>
      <c r="QWR216" s="102"/>
      <c r="QWS216" s="102"/>
      <c r="QWT216" s="102"/>
      <c r="QWU216" s="102"/>
      <c r="QWV216" s="102"/>
      <c r="QWW216" s="102"/>
      <c r="QWX216" s="102"/>
      <c r="QWY216" s="102"/>
      <c r="QWZ216" s="102"/>
      <c r="QXA216" s="102"/>
      <c r="QXB216" s="102"/>
      <c r="QXC216" s="102"/>
      <c r="QXD216" s="102"/>
      <c r="QXE216" s="102"/>
      <c r="QXF216" s="102"/>
      <c r="QXG216" s="102"/>
      <c r="QXH216" s="102"/>
      <c r="QXI216" s="102"/>
      <c r="QXJ216" s="102"/>
      <c r="QXK216" s="102"/>
      <c r="QXL216" s="102"/>
      <c r="QXM216" s="102"/>
      <c r="QXN216" s="102"/>
      <c r="QXO216" s="102"/>
      <c r="QXP216" s="102"/>
      <c r="QXQ216" s="102"/>
      <c r="QXR216" s="102"/>
      <c r="QXS216" s="102"/>
      <c r="QXT216" s="102"/>
      <c r="QXU216" s="102"/>
      <c r="QXV216" s="102"/>
      <c r="QXW216" s="102"/>
      <c r="QXX216" s="102"/>
      <c r="QXY216" s="102"/>
      <c r="QXZ216" s="102"/>
      <c r="QYA216" s="102"/>
      <c r="QYB216" s="102"/>
      <c r="QYC216" s="102"/>
      <c r="QYD216" s="102"/>
      <c r="QYE216" s="102"/>
      <c r="QYF216" s="102"/>
      <c r="QYG216" s="102"/>
      <c r="QYH216" s="102"/>
      <c r="QYI216" s="102"/>
      <c r="QYJ216" s="102"/>
      <c r="QYK216" s="102"/>
      <c r="QYL216" s="102"/>
      <c r="QYM216" s="102"/>
      <c r="QYN216" s="102"/>
      <c r="QYO216" s="102"/>
      <c r="QYP216" s="102"/>
      <c r="QYQ216" s="102"/>
      <c r="QYR216" s="102"/>
      <c r="QYS216" s="102"/>
      <c r="QYT216" s="102"/>
      <c r="QYU216" s="102"/>
      <c r="QYV216" s="102"/>
      <c r="QYW216" s="102"/>
      <c r="QYX216" s="102"/>
      <c r="QYY216" s="102"/>
      <c r="QYZ216" s="102"/>
      <c r="QZA216" s="102"/>
      <c r="QZB216" s="102"/>
      <c r="QZC216" s="102"/>
      <c r="QZD216" s="102"/>
      <c r="QZE216" s="102"/>
      <c r="QZF216" s="102"/>
      <c r="QZG216" s="102"/>
      <c r="QZH216" s="102"/>
      <c r="QZI216" s="102"/>
      <c r="QZJ216" s="102"/>
      <c r="QZK216" s="102"/>
      <c r="QZL216" s="102"/>
      <c r="QZM216" s="102"/>
      <c r="QZN216" s="102"/>
      <c r="QZO216" s="102"/>
      <c r="QZP216" s="102"/>
      <c r="QZQ216" s="102"/>
      <c r="QZR216" s="102"/>
      <c r="QZS216" s="102"/>
      <c r="QZT216" s="102"/>
      <c r="QZU216" s="102"/>
      <c r="QZV216" s="102"/>
      <c r="QZW216" s="102"/>
      <c r="QZX216" s="102"/>
      <c r="QZY216" s="102"/>
      <c r="QZZ216" s="102"/>
      <c r="RAA216" s="102"/>
      <c r="RAB216" s="102"/>
      <c r="RAC216" s="102"/>
      <c r="RAD216" s="102"/>
      <c r="RAE216" s="102"/>
      <c r="RAF216" s="102"/>
      <c r="RAG216" s="102"/>
      <c r="RAH216" s="102"/>
      <c r="RAI216" s="102"/>
      <c r="RAJ216" s="102"/>
      <c r="RAK216" s="102"/>
      <c r="RAL216" s="102"/>
      <c r="RAM216" s="102"/>
      <c r="RAN216" s="102"/>
      <c r="RAO216" s="102"/>
      <c r="RAP216" s="102"/>
      <c r="RAQ216" s="102"/>
      <c r="RAR216" s="102"/>
      <c r="RAS216" s="102"/>
      <c r="RAT216" s="102"/>
      <c r="RAU216" s="102"/>
      <c r="RAV216" s="102"/>
      <c r="RAW216" s="102"/>
      <c r="RAX216" s="102"/>
      <c r="RAY216" s="102"/>
      <c r="RAZ216" s="102"/>
      <c r="RBA216" s="102"/>
      <c r="RBB216" s="102"/>
      <c r="RBC216" s="102"/>
      <c r="RBD216" s="102"/>
      <c r="RBE216" s="102"/>
      <c r="RBF216" s="102"/>
      <c r="RBG216" s="102"/>
      <c r="RBH216" s="102"/>
      <c r="RBI216" s="102"/>
      <c r="RBJ216" s="102"/>
      <c r="RBK216" s="102"/>
      <c r="RBL216" s="102"/>
      <c r="RBM216" s="102"/>
      <c r="RBN216" s="102"/>
      <c r="RBO216" s="102"/>
      <c r="RBP216" s="102"/>
      <c r="RBQ216" s="102"/>
      <c r="RBR216" s="102"/>
      <c r="RBS216" s="102"/>
      <c r="RBT216" s="102"/>
      <c r="RBU216" s="102"/>
      <c r="RBV216" s="102"/>
      <c r="RBW216" s="102"/>
      <c r="RBX216" s="102"/>
      <c r="RBY216" s="102"/>
      <c r="RBZ216" s="102"/>
      <c r="RCA216" s="102"/>
      <c r="RCB216" s="102"/>
      <c r="RCC216" s="102"/>
      <c r="RCD216" s="102"/>
      <c r="RCE216" s="102"/>
      <c r="RCF216" s="102"/>
      <c r="RCG216" s="102"/>
      <c r="RCH216" s="102"/>
      <c r="RCI216" s="102"/>
      <c r="RCJ216" s="102"/>
      <c r="RCK216" s="102"/>
      <c r="RCL216" s="102"/>
      <c r="RCM216" s="102"/>
      <c r="RCN216" s="102"/>
      <c r="RCO216" s="102"/>
      <c r="RCP216" s="102"/>
      <c r="RCQ216" s="102"/>
      <c r="RCR216" s="102"/>
      <c r="RCS216" s="102"/>
      <c r="RCT216" s="102"/>
      <c r="RCU216" s="102"/>
      <c r="RCV216" s="102"/>
      <c r="RCW216" s="102"/>
      <c r="RCX216" s="102"/>
      <c r="RCY216" s="102"/>
      <c r="RCZ216" s="102"/>
      <c r="RDA216" s="102"/>
      <c r="RDB216" s="102"/>
      <c r="RDC216" s="102"/>
      <c r="RDD216" s="102"/>
      <c r="RDE216" s="102"/>
      <c r="RDF216" s="102"/>
      <c r="RDG216" s="102"/>
      <c r="RDH216" s="102"/>
      <c r="RDI216" s="102"/>
      <c r="RDJ216" s="102"/>
      <c r="RDK216" s="102"/>
      <c r="RDL216" s="102"/>
      <c r="RDM216" s="102"/>
      <c r="RDN216" s="102"/>
      <c r="RDO216" s="102"/>
      <c r="RDP216" s="102"/>
      <c r="RDQ216" s="102"/>
      <c r="RDR216" s="102"/>
      <c r="RDS216" s="102"/>
      <c r="RDT216" s="102"/>
      <c r="RDU216" s="102"/>
      <c r="RDV216" s="102"/>
      <c r="RDW216" s="102"/>
      <c r="RDX216" s="102"/>
      <c r="RDY216" s="102"/>
      <c r="RDZ216" s="102"/>
      <c r="REA216" s="102"/>
      <c r="REB216" s="102"/>
      <c r="REC216" s="102"/>
      <c r="RED216" s="102"/>
      <c r="REE216" s="102"/>
      <c r="REF216" s="102"/>
      <c r="REG216" s="102"/>
      <c r="REH216" s="102"/>
      <c r="REI216" s="102"/>
      <c r="REJ216" s="102"/>
      <c r="REK216" s="102"/>
      <c r="REL216" s="102"/>
      <c r="REM216" s="102"/>
      <c r="REN216" s="102"/>
      <c r="REO216" s="102"/>
      <c r="REP216" s="102"/>
      <c r="REQ216" s="102"/>
      <c r="RER216" s="102"/>
      <c r="RES216" s="102"/>
      <c r="RET216" s="102"/>
      <c r="REU216" s="102"/>
      <c r="REV216" s="102"/>
      <c r="REW216" s="102"/>
      <c r="REX216" s="102"/>
      <c r="REY216" s="102"/>
      <c r="REZ216" s="102"/>
      <c r="RFA216" s="102"/>
      <c r="RFB216" s="102"/>
      <c r="RFC216" s="102"/>
      <c r="RFD216" s="102"/>
      <c r="RFE216" s="102"/>
      <c r="RFF216" s="102"/>
      <c r="RFG216" s="102"/>
      <c r="RFH216" s="102"/>
      <c r="RFI216" s="102"/>
      <c r="RFJ216" s="102"/>
      <c r="RFK216" s="102"/>
      <c r="RFL216" s="102"/>
      <c r="RFM216" s="102"/>
      <c r="RFN216" s="102"/>
      <c r="RFO216" s="102"/>
      <c r="RFP216" s="102"/>
      <c r="RFQ216" s="102"/>
      <c r="RFR216" s="102"/>
      <c r="RFS216" s="102"/>
      <c r="RFT216" s="102"/>
      <c r="RFU216" s="102"/>
      <c r="RFV216" s="102"/>
      <c r="RFW216" s="102"/>
      <c r="RFX216" s="102"/>
      <c r="RFY216" s="102"/>
      <c r="RFZ216" s="102"/>
      <c r="RGA216" s="102"/>
      <c r="RGB216" s="102"/>
      <c r="RGC216" s="102"/>
      <c r="RGD216" s="102"/>
      <c r="RGE216" s="102"/>
      <c r="RGF216" s="102"/>
      <c r="RGG216" s="102"/>
      <c r="RGH216" s="102"/>
      <c r="RGI216" s="102"/>
      <c r="RGJ216" s="102"/>
      <c r="RGK216" s="102"/>
      <c r="RGL216" s="102"/>
      <c r="RGM216" s="102"/>
      <c r="RGN216" s="102"/>
      <c r="RGO216" s="102"/>
      <c r="RGP216" s="102"/>
      <c r="RGQ216" s="102"/>
      <c r="RGR216" s="102"/>
      <c r="RGS216" s="102"/>
      <c r="RGT216" s="102"/>
      <c r="RGU216" s="102"/>
      <c r="RGV216" s="102"/>
      <c r="RGW216" s="102"/>
      <c r="RGX216" s="102"/>
      <c r="RGY216" s="102"/>
      <c r="RGZ216" s="102"/>
      <c r="RHA216" s="102"/>
      <c r="RHB216" s="102"/>
      <c r="RHC216" s="102"/>
      <c r="RHD216" s="102"/>
      <c r="RHE216" s="102"/>
      <c r="RHF216" s="102"/>
      <c r="RHG216" s="102"/>
      <c r="RHH216" s="102"/>
      <c r="RHI216" s="102"/>
      <c r="RHJ216" s="102"/>
      <c r="RHK216" s="102"/>
      <c r="RHL216" s="102"/>
      <c r="RHM216" s="102"/>
      <c r="RHN216" s="102"/>
      <c r="RHO216" s="102"/>
      <c r="RHP216" s="102"/>
      <c r="RHQ216" s="102"/>
      <c r="RHR216" s="102"/>
      <c r="RHS216" s="102"/>
      <c r="RHT216" s="102"/>
      <c r="RHU216" s="102"/>
      <c r="RHV216" s="102"/>
      <c r="RHW216" s="102"/>
      <c r="RHX216" s="102"/>
      <c r="RHY216" s="102"/>
      <c r="RHZ216" s="102"/>
      <c r="RIA216" s="102"/>
      <c r="RIB216" s="102"/>
      <c r="RIC216" s="102"/>
      <c r="RID216" s="102"/>
      <c r="RIE216" s="102"/>
      <c r="RIF216" s="102"/>
      <c r="RIG216" s="102"/>
      <c r="RIH216" s="102"/>
      <c r="RII216" s="102"/>
      <c r="RIJ216" s="102"/>
      <c r="RIK216" s="102"/>
      <c r="RIL216" s="102"/>
      <c r="RIM216" s="102"/>
      <c r="RIN216" s="102"/>
      <c r="RIO216" s="102"/>
      <c r="RIP216" s="102"/>
      <c r="RIQ216" s="102"/>
      <c r="RIR216" s="102"/>
      <c r="RIS216" s="102"/>
      <c r="RIT216" s="102"/>
      <c r="RIU216" s="102"/>
      <c r="RIV216" s="102"/>
      <c r="RIW216" s="102"/>
      <c r="RIX216" s="102"/>
      <c r="RIY216" s="102"/>
      <c r="RIZ216" s="102"/>
      <c r="RJA216" s="102"/>
      <c r="RJB216" s="102"/>
      <c r="RJC216" s="102"/>
      <c r="RJD216" s="102"/>
      <c r="RJE216" s="102"/>
      <c r="RJF216" s="102"/>
      <c r="RJG216" s="102"/>
      <c r="RJH216" s="102"/>
      <c r="RJI216" s="102"/>
      <c r="RJJ216" s="102"/>
      <c r="RJK216" s="102"/>
      <c r="RJL216" s="102"/>
      <c r="RJM216" s="102"/>
      <c r="RJN216" s="102"/>
      <c r="RJO216" s="102"/>
      <c r="RJP216" s="102"/>
      <c r="RJQ216" s="102"/>
      <c r="RJR216" s="102"/>
      <c r="RJS216" s="102"/>
      <c r="RJT216" s="102"/>
      <c r="RJU216" s="102"/>
      <c r="RJV216" s="102"/>
      <c r="RJW216" s="102"/>
      <c r="RJX216" s="102"/>
      <c r="RJY216" s="102"/>
      <c r="RJZ216" s="102"/>
      <c r="RKA216" s="102"/>
      <c r="RKB216" s="102"/>
      <c r="RKC216" s="102"/>
      <c r="RKD216" s="102"/>
      <c r="RKE216" s="102"/>
      <c r="RKF216" s="102"/>
      <c r="RKG216" s="102"/>
      <c r="RKH216" s="102"/>
      <c r="RKI216" s="102"/>
      <c r="RKJ216" s="102"/>
      <c r="RKK216" s="102"/>
      <c r="RKL216" s="102"/>
      <c r="RKM216" s="102"/>
      <c r="RKN216" s="102"/>
      <c r="RKO216" s="102"/>
      <c r="RKP216" s="102"/>
      <c r="RKQ216" s="102"/>
      <c r="RKR216" s="102"/>
      <c r="RKS216" s="102"/>
      <c r="RKT216" s="102"/>
      <c r="RKU216" s="102"/>
      <c r="RKV216" s="102"/>
      <c r="RKW216" s="102"/>
      <c r="RKX216" s="102"/>
      <c r="RKY216" s="102"/>
      <c r="RKZ216" s="102"/>
      <c r="RLA216" s="102"/>
      <c r="RLB216" s="102"/>
      <c r="RLC216" s="102"/>
      <c r="RLD216" s="102"/>
      <c r="RLE216" s="102"/>
      <c r="RLF216" s="102"/>
      <c r="RLG216" s="102"/>
      <c r="RLH216" s="102"/>
      <c r="RLI216" s="102"/>
      <c r="RLJ216" s="102"/>
      <c r="RLK216" s="102"/>
      <c r="RLL216" s="102"/>
      <c r="RLM216" s="102"/>
      <c r="RLN216" s="102"/>
      <c r="RLO216" s="102"/>
      <c r="RLP216" s="102"/>
      <c r="RLQ216" s="102"/>
      <c r="RLR216" s="102"/>
      <c r="RLS216" s="102"/>
      <c r="RLT216" s="102"/>
      <c r="RLU216" s="102"/>
      <c r="RLV216" s="102"/>
      <c r="RLW216" s="102"/>
      <c r="RLX216" s="102"/>
      <c r="RLY216" s="102"/>
      <c r="RLZ216" s="102"/>
      <c r="RMA216" s="102"/>
      <c r="RMB216" s="102"/>
      <c r="RMC216" s="102"/>
      <c r="RMD216" s="102"/>
      <c r="RME216" s="102"/>
      <c r="RMF216" s="102"/>
      <c r="RMG216" s="102"/>
      <c r="RMH216" s="102"/>
      <c r="RMI216" s="102"/>
      <c r="RMJ216" s="102"/>
      <c r="RMK216" s="102"/>
      <c r="RML216" s="102"/>
      <c r="RMM216" s="102"/>
      <c r="RMN216" s="102"/>
      <c r="RMO216" s="102"/>
      <c r="RMP216" s="102"/>
      <c r="RMQ216" s="102"/>
      <c r="RMR216" s="102"/>
      <c r="RMS216" s="102"/>
      <c r="RMT216" s="102"/>
      <c r="RMU216" s="102"/>
      <c r="RMV216" s="102"/>
      <c r="RMW216" s="102"/>
      <c r="RMX216" s="102"/>
      <c r="RMY216" s="102"/>
      <c r="RMZ216" s="102"/>
      <c r="RNA216" s="102"/>
      <c r="RNB216" s="102"/>
      <c r="RNC216" s="102"/>
      <c r="RND216" s="102"/>
      <c r="RNE216" s="102"/>
      <c r="RNF216" s="102"/>
      <c r="RNG216" s="102"/>
      <c r="RNH216" s="102"/>
      <c r="RNI216" s="102"/>
      <c r="RNJ216" s="102"/>
      <c r="RNK216" s="102"/>
      <c r="RNL216" s="102"/>
      <c r="RNM216" s="102"/>
      <c r="RNN216" s="102"/>
      <c r="RNO216" s="102"/>
      <c r="RNP216" s="102"/>
      <c r="RNQ216" s="102"/>
      <c r="RNR216" s="102"/>
      <c r="RNS216" s="102"/>
      <c r="RNT216" s="102"/>
      <c r="RNU216" s="102"/>
      <c r="RNV216" s="102"/>
      <c r="RNW216" s="102"/>
      <c r="RNX216" s="102"/>
      <c r="RNY216" s="102"/>
      <c r="RNZ216" s="102"/>
      <c r="ROA216" s="102"/>
      <c r="ROB216" s="102"/>
      <c r="ROC216" s="102"/>
      <c r="ROD216" s="102"/>
      <c r="ROE216" s="102"/>
      <c r="ROF216" s="102"/>
      <c r="ROG216" s="102"/>
      <c r="ROH216" s="102"/>
      <c r="ROI216" s="102"/>
      <c r="ROJ216" s="102"/>
      <c r="ROK216" s="102"/>
      <c r="ROL216" s="102"/>
      <c r="ROM216" s="102"/>
      <c r="RON216" s="102"/>
      <c r="ROO216" s="102"/>
      <c r="ROP216" s="102"/>
      <c r="ROQ216" s="102"/>
      <c r="ROR216" s="102"/>
      <c r="ROS216" s="102"/>
      <c r="ROT216" s="102"/>
      <c r="ROU216" s="102"/>
      <c r="ROV216" s="102"/>
      <c r="ROW216" s="102"/>
      <c r="ROX216" s="102"/>
      <c r="ROY216" s="102"/>
      <c r="ROZ216" s="102"/>
      <c r="RPA216" s="102"/>
      <c r="RPB216" s="102"/>
      <c r="RPC216" s="102"/>
      <c r="RPD216" s="102"/>
      <c r="RPE216" s="102"/>
      <c r="RPF216" s="102"/>
      <c r="RPG216" s="102"/>
      <c r="RPH216" s="102"/>
      <c r="RPI216" s="102"/>
      <c r="RPJ216" s="102"/>
      <c r="RPK216" s="102"/>
      <c r="RPL216" s="102"/>
      <c r="RPM216" s="102"/>
      <c r="RPN216" s="102"/>
      <c r="RPO216" s="102"/>
      <c r="RPP216" s="102"/>
      <c r="RPQ216" s="102"/>
      <c r="RPR216" s="102"/>
      <c r="RPS216" s="102"/>
      <c r="RPT216" s="102"/>
      <c r="RPU216" s="102"/>
      <c r="RPV216" s="102"/>
      <c r="RPW216" s="102"/>
      <c r="RPX216" s="102"/>
      <c r="RPY216" s="102"/>
      <c r="RPZ216" s="102"/>
      <c r="RQA216" s="102"/>
      <c r="RQB216" s="102"/>
      <c r="RQC216" s="102"/>
      <c r="RQD216" s="102"/>
      <c r="RQE216" s="102"/>
      <c r="RQF216" s="102"/>
      <c r="RQG216" s="102"/>
      <c r="RQH216" s="102"/>
      <c r="RQI216" s="102"/>
      <c r="RQJ216" s="102"/>
      <c r="RQK216" s="102"/>
      <c r="RQL216" s="102"/>
      <c r="RQM216" s="102"/>
      <c r="RQN216" s="102"/>
      <c r="RQO216" s="102"/>
      <c r="RQP216" s="102"/>
      <c r="RQQ216" s="102"/>
      <c r="RQR216" s="102"/>
      <c r="RQS216" s="102"/>
      <c r="RQT216" s="102"/>
      <c r="RQU216" s="102"/>
      <c r="RQV216" s="102"/>
      <c r="RQW216" s="102"/>
      <c r="RQX216" s="102"/>
      <c r="RQY216" s="102"/>
      <c r="RQZ216" s="102"/>
      <c r="RRA216" s="102"/>
      <c r="RRB216" s="102"/>
      <c r="RRC216" s="102"/>
      <c r="RRD216" s="102"/>
      <c r="RRE216" s="102"/>
      <c r="RRF216" s="102"/>
      <c r="RRG216" s="102"/>
      <c r="RRH216" s="102"/>
      <c r="RRI216" s="102"/>
      <c r="RRJ216" s="102"/>
      <c r="RRK216" s="102"/>
      <c r="RRL216" s="102"/>
      <c r="RRM216" s="102"/>
      <c r="RRN216" s="102"/>
      <c r="RRO216" s="102"/>
      <c r="RRP216" s="102"/>
      <c r="RRQ216" s="102"/>
      <c r="RRR216" s="102"/>
      <c r="RRS216" s="102"/>
      <c r="RRT216" s="102"/>
      <c r="RRU216" s="102"/>
      <c r="RRV216" s="102"/>
      <c r="RRW216" s="102"/>
      <c r="RRX216" s="102"/>
      <c r="RRY216" s="102"/>
      <c r="RRZ216" s="102"/>
      <c r="RSA216" s="102"/>
      <c r="RSB216" s="102"/>
      <c r="RSC216" s="102"/>
      <c r="RSD216" s="102"/>
      <c r="RSE216" s="102"/>
      <c r="RSF216" s="102"/>
      <c r="RSG216" s="102"/>
      <c r="RSH216" s="102"/>
      <c r="RSI216" s="102"/>
      <c r="RSJ216" s="102"/>
      <c r="RSK216" s="102"/>
      <c r="RSL216" s="102"/>
      <c r="RSM216" s="102"/>
      <c r="RSN216" s="102"/>
      <c r="RSO216" s="102"/>
      <c r="RSP216" s="102"/>
      <c r="RSQ216" s="102"/>
      <c r="RSR216" s="102"/>
      <c r="RSS216" s="102"/>
      <c r="RST216" s="102"/>
      <c r="RSU216" s="102"/>
      <c r="RSV216" s="102"/>
      <c r="RSW216" s="102"/>
      <c r="RSX216" s="102"/>
      <c r="RSY216" s="102"/>
      <c r="RSZ216" s="102"/>
      <c r="RTA216" s="102"/>
      <c r="RTB216" s="102"/>
      <c r="RTC216" s="102"/>
      <c r="RTD216" s="102"/>
      <c r="RTE216" s="102"/>
      <c r="RTF216" s="102"/>
      <c r="RTG216" s="102"/>
      <c r="RTH216" s="102"/>
      <c r="RTI216" s="102"/>
      <c r="RTJ216" s="102"/>
      <c r="RTK216" s="102"/>
      <c r="RTL216" s="102"/>
      <c r="RTM216" s="102"/>
      <c r="RTN216" s="102"/>
      <c r="RTO216" s="102"/>
      <c r="RTP216" s="102"/>
      <c r="RTQ216" s="102"/>
      <c r="RTR216" s="102"/>
      <c r="RTS216" s="102"/>
      <c r="RTT216" s="102"/>
      <c r="RTU216" s="102"/>
      <c r="RTV216" s="102"/>
      <c r="RTW216" s="102"/>
      <c r="RTX216" s="102"/>
      <c r="RTY216" s="102"/>
      <c r="RTZ216" s="102"/>
      <c r="RUA216" s="102"/>
      <c r="RUB216" s="102"/>
      <c r="RUC216" s="102"/>
      <c r="RUD216" s="102"/>
      <c r="RUE216" s="102"/>
      <c r="RUF216" s="102"/>
      <c r="RUG216" s="102"/>
      <c r="RUH216" s="102"/>
      <c r="RUI216" s="102"/>
      <c r="RUJ216" s="102"/>
      <c r="RUK216" s="102"/>
      <c r="RUL216" s="102"/>
      <c r="RUM216" s="102"/>
      <c r="RUN216" s="102"/>
      <c r="RUO216" s="102"/>
      <c r="RUP216" s="102"/>
      <c r="RUQ216" s="102"/>
      <c r="RUR216" s="102"/>
      <c r="RUS216" s="102"/>
      <c r="RUT216" s="102"/>
      <c r="RUU216" s="102"/>
      <c r="RUV216" s="102"/>
      <c r="RUW216" s="102"/>
      <c r="RUX216" s="102"/>
      <c r="RUY216" s="102"/>
      <c r="RUZ216" s="102"/>
      <c r="RVA216" s="102"/>
      <c r="RVB216" s="102"/>
      <c r="RVC216" s="102"/>
      <c r="RVD216" s="102"/>
      <c r="RVE216" s="102"/>
      <c r="RVF216" s="102"/>
      <c r="RVG216" s="102"/>
      <c r="RVH216" s="102"/>
      <c r="RVI216" s="102"/>
      <c r="RVJ216" s="102"/>
      <c r="RVK216" s="102"/>
      <c r="RVL216" s="102"/>
      <c r="RVM216" s="102"/>
      <c r="RVN216" s="102"/>
      <c r="RVO216" s="102"/>
      <c r="RVP216" s="102"/>
      <c r="RVQ216" s="102"/>
      <c r="RVR216" s="102"/>
      <c r="RVS216" s="102"/>
      <c r="RVT216" s="102"/>
      <c r="RVU216" s="102"/>
      <c r="RVV216" s="102"/>
      <c r="RVW216" s="102"/>
      <c r="RVX216" s="102"/>
      <c r="RVY216" s="102"/>
      <c r="RVZ216" s="102"/>
      <c r="RWA216" s="102"/>
      <c r="RWB216" s="102"/>
      <c r="RWC216" s="102"/>
      <c r="RWD216" s="102"/>
      <c r="RWE216" s="102"/>
      <c r="RWF216" s="102"/>
      <c r="RWG216" s="102"/>
      <c r="RWH216" s="102"/>
      <c r="RWI216" s="102"/>
      <c r="RWJ216" s="102"/>
      <c r="RWK216" s="102"/>
      <c r="RWL216" s="102"/>
      <c r="RWM216" s="102"/>
      <c r="RWN216" s="102"/>
      <c r="RWO216" s="102"/>
      <c r="RWP216" s="102"/>
      <c r="RWQ216" s="102"/>
      <c r="RWR216" s="102"/>
      <c r="RWS216" s="102"/>
      <c r="RWT216" s="102"/>
      <c r="RWU216" s="102"/>
      <c r="RWV216" s="102"/>
      <c r="RWW216" s="102"/>
      <c r="RWX216" s="102"/>
      <c r="RWY216" s="102"/>
      <c r="RWZ216" s="102"/>
      <c r="RXA216" s="102"/>
      <c r="RXB216" s="102"/>
      <c r="RXC216" s="102"/>
      <c r="RXD216" s="102"/>
      <c r="RXE216" s="102"/>
      <c r="RXF216" s="102"/>
      <c r="RXG216" s="102"/>
      <c r="RXH216" s="102"/>
      <c r="RXI216" s="102"/>
      <c r="RXJ216" s="102"/>
      <c r="RXK216" s="102"/>
      <c r="RXL216" s="102"/>
      <c r="RXM216" s="102"/>
      <c r="RXN216" s="102"/>
      <c r="RXO216" s="102"/>
      <c r="RXP216" s="102"/>
      <c r="RXQ216" s="102"/>
      <c r="RXR216" s="102"/>
      <c r="RXS216" s="102"/>
      <c r="RXT216" s="102"/>
      <c r="RXU216" s="102"/>
      <c r="RXV216" s="102"/>
      <c r="RXW216" s="102"/>
      <c r="RXX216" s="102"/>
      <c r="RXY216" s="102"/>
      <c r="RXZ216" s="102"/>
      <c r="RYA216" s="102"/>
      <c r="RYB216" s="102"/>
      <c r="RYC216" s="102"/>
      <c r="RYD216" s="102"/>
      <c r="RYE216" s="102"/>
      <c r="RYF216" s="102"/>
      <c r="RYG216" s="102"/>
      <c r="RYH216" s="102"/>
      <c r="RYI216" s="102"/>
      <c r="RYJ216" s="102"/>
      <c r="RYK216" s="102"/>
      <c r="RYL216" s="102"/>
      <c r="RYM216" s="102"/>
      <c r="RYN216" s="102"/>
      <c r="RYO216" s="102"/>
      <c r="RYP216" s="102"/>
      <c r="RYQ216" s="102"/>
      <c r="RYR216" s="102"/>
      <c r="RYS216" s="102"/>
      <c r="RYT216" s="102"/>
      <c r="RYU216" s="102"/>
      <c r="RYV216" s="102"/>
      <c r="RYW216" s="102"/>
      <c r="RYX216" s="102"/>
      <c r="RYY216" s="102"/>
      <c r="RYZ216" s="102"/>
      <c r="RZA216" s="102"/>
      <c r="RZB216" s="102"/>
      <c r="RZC216" s="102"/>
      <c r="RZD216" s="102"/>
      <c r="RZE216" s="102"/>
      <c r="RZF216" s="102"/>
      <c r="RZG216" s="102"/>
      <c r="RZH216" s="102"/>
      <c r="RZI216" s="102"/>
      <c r="RZJ216" s="102"/>
      <c r="RZK216" s="102"/>
      <c r="RZL216" s="102"/>
      <c r="RZM216" s="102"/>
      <c r="RZN216" s="102"/>
      <c r="RZO216" s="102"/>
      <c r="RZP216" s="102"/>
      <c r="RZQ216" s="102"/>
      <c r="RZR216" s="102"/>
      <c r="RZS216" s="102"/>
      <c r="RZT216" s="102"/>
      <c r="RZU216" s="102"/>
      <c r="RZV216" s="102"/>
      <c r="RZW216" s="102"/>
      <c r="RZX216" s="102"/>
      <c r="RZY216" s="102"/>
      <c r="RZZ216" s="102"/>
      <c r="SAA216" s="102"/>
      <c r="SAB216" s="102"/>
      <c r="SAC216" s="102"/>
      <c r="SAD216" s="102"/>
      <c r="SAE216" s="102"/>
      <c r="SAF216" s="102"/>
      <c r="SAG216" s="102"/>
      <c r="SAH216" s="102"/>
      <c r="SAI216" s="102"/>
      <c r="SAJ216" s="102"/>
      <c r="SAK216" s="102"/>
      <c r="SAL216" s="102"/>
      <c r="SAM216" s="102"/>
      <c r="SAN216" s="102"/>
      <c r="SAO216" s="102"/>
      <c r="SAP216" s="102"/>
      <c r="SAQ216" s="102"/>
      <c r="SAR216" s="102"/>
      <c r="SAS216" s="102"/>
      <c r="SAT216" s="102"/>
      <c r="SAU216" s="102"/>
      <c r="SAV216" s="102"/>
      <c r="SAW216" s="102"/>
      <c r="SAX216" s="102"/>
      <c r="SAY216" s="102"/>
      <c r="SAZ216" s="102"/>
      <c r="SBA216" s="102"/>
      <c r="SBB216" s="102"/>
      <c r="SBC216" s="102"/>
      <c r="SBD216" s="102"/>
      <c r="SBE216" s="102"/>
      <c r="SBF216" s="102"/>
      <c r="SBG216" s="102"/>
      <c r="SBH216" s="102"/>
      <c r="SBI216" s="102"/>
      <c r="SBJ216" s="102"/>
      <c r="SBK216" s="102"/>
      <c r="SBL216" s="102"/>
      <c r="SBM216" s="102"/>
      <c r="SBN216" s="102"/>
      <c r="SBO216" s="102"/>
      <c r="SBP216" s="102"/>
      <c r="SBQ216" s="102"/>
      <c r="SBR216" s="102"/>
      <c r="SBS216" s="102"/>
      <c r="SBT216" s="102"/>
      <c r="SBU216" s="102"/>
      <c r="SBV216" s="102"/>
      <c r="SBW216" s="102"/>
      <c r="SBX216" s="102"/>
      <c r="SBY216" s="102"/>
      <c r="SBZ216" s="102"/>
      <c r="SCA216" s="102"/>
      <c r="SCB216" s="102"/>
      <c r="SCC216" s="102"/>
      <c r="SCD216" s="102"/>
      <c r="SCE216" s="102"/>
      <c r="SCF216" s="102"/>
      <c r="SCG216" s="102"/>
      <c r="SCH216" s="102"/>
      <c r="SCI216" s="102"/>
      <c r="SCJ216" s="102"/>
      <c r="SCK216" s="102"/>
      <c r="SCL216" s="102"/>
      <c r="SCM216" s="102"/>
      <c r="SCN216" s="102"/>
      <c r="SCO216" s="102"/>
      <c r="SCP216" s="102"/>
      <c r="SCQ216" s="102"/>
      <c r="SCR216" s="102"/>
      <c r="SCS216" s="102"/>
      <c r="SCT216" s="102"/>
      <c r="SCU216" s="102"/>
      <c r="SCV216" s="102"/>
      <c r="SCW216" s="102"/>
      <c r="SCX216" s="102"/>
      <c r="SCY216" s="102"/>
      <c r="SCZ216" s="102"/>
      <c r="SDA216" s="102"/>
      <c r="SDB216" s="102"/>
      <c r="SDC216" s="102"/>
      <c r="SDD216" s="102"/>
      <c r="SDE216" s="102"/>
      <c r="SDF216" s="102"/>
      <c r="SDG216" s="102"/>
      <c r="SDH216" s="102"/>
      <c r="SDI216" s="102"/>
      <c r="SDJ216" s="102"/>
      <c r="SDK216" s="102"/>
      <c r="SDL216" s="102"/>
      <c r="SDM216" s="102"/>
      <c r="SDN216" s="102"/>
      <c r="SDO216" s="102"/>
      <c r="SDP216" s="102"/>
      <c r="SDQ216" s="102"/>
      <c r="SDR216" s="102"/>
      <c r="SDS216" s="102"/>
      <c r="SDT216" s="102"/>
      <c r="SDU216" s="102"/>
      <c r="SDV216" s="102"/>
      <c r="SDW216" s="102"/>
      <c r="SDX216" s="102"/>
      <c r="SDY216" s="102"/>
      <c r="SDZ216" s="102"/>
      <c r="SEA216" s="102"/>
      <c r="SEB216" s="102"/>
      <c r="SEC216" s="102"/>
      <c r="SED216" s="102"/>
      <c r="SEE216" s="102"/>
      <c r="SEF216" s="102"/>
      <c r="SEG216" s="102"/>
      <c r="SEH216" s="102"/>
      <c r="SEI216" s="102"/>
      <c r="SEJ216" s="102"/>
      <c r="SEK216" s="102"/>
      <c r="SEL216" s="102"/>
      <c r="SEM216" s="102"/>
      <c r="SEN216" s="102"/>
      <c r="SEO216" s="102"/>
      <c r="SEP216" s="102"/>
      <c r="SEQ216" s="102"/>
      <c r="SER216" s="102"/>
      <c r="SES216" s="102"/>
      <c r="SET216" s="102"/>
      <c r="SEU216" s="102"/>
      <c r="SEV216" s="102"/>
      <c r="SEW216" s="102"/>
      <c r="SEX216" s="102"/>
      <c r="SEY216" s="102"/>
      <c r="SEZ216" s="102"/>
      <c r="SFA216" s="102"/>
      <c r="SFB216" s="102"/>
      <c r="SFC216" s="102"/>
      <c r="SFD216" s="102"/>
      <c r="SFE216" s="102"/>
      <c r="SFF216" s="102"/>
      <c r="SFG216" s="102"/>
      <c r="SFH216" s="102"/>
      <c r="SFI216" s="102"/>
      <c r="SFJ216" s="102"/>
      <c r="SFK216" s="102"/>
      <c r="SFL216" s="102"/>
      <c r="SFM216" s="102"/>
      <c r="SFN216" s="102"/>
      <c r="SFO216" s="102"/>
      <c r="SFP216" s="102"/>
      <c r="SFQ216" s="102"/>
      <c r="SFR216" s="102"/>
      <c r="SFS216" s="102"/>
      <c r="SFT216" s="102"/>
      <c r="SFU216" s="102"/>
      <c r="SFV216" s="102"/>
      <c r="SFW216" s="102"/>
      <c r="SFX216" s="102"/>
      <c r="SFY216" s="102"/>
      <c r="SFZ216" s="102"/>
      <c r="SGA216" s="102"/>
      <c r="SGB216" s="102"/>
      <c r="SGC216" s="102"/>
      <c r="SGD216" s="102"/>
      <c r="SGE216" s="102"/>
      <c r="SGF216" s="102"/>
      <c r="SGG216" s="102"/>
      <c r="SGH216" s="102"/>
      <c r="SGI216" s="102"/>
      <c r="SGJ216" s="102"/>
      <c r="SGK216" s="102"/>
      <c r="SGL216" s="102"/>
      <c r="SGM216" s="102"/>
      <c r="SGN216" s="102"/>
      <c r="SGO216" s="102"/>
      <c r="SGP216" s="102"/>
      <c r="SGQ216" s="102"/>
      <c r="SGR216" s="102"/>
      <c r="SGS216" s="102"/>
      <c r="SGT216" s="102"/>
      <c r="SGU216" s="102"/>
      <c r="SGV216" s="102"/>
      <c r="SGW216" s="102"/>
      <c r="SGX216" s="102"/>
      <c r="SGY216" s="102"/>
      <c r="SGZ216" s="102"/>
      <c r="SHA216" s="102"/>
      <c r="SHB216" s="102"/>
      <c r="SHC216" s="102"/>
      <c r="SHD216" s="102"/>
      <c r="SHE216" s="102"/>
      <c r="SHF216" s="102"/>
      <c r="SHG216" s="102"/>
      <c r="SHH216" s="102"/>
      <c r="SHI216" s="102"/>
      <c r="SHJ216" s="102"/>
      <c r="SHK216" s="102"/>
      <c r="SHL216" s="102"/>
      <c r="SHM216" s="102"/>
      <c r="SHN216" s="102"/>
      <c r="SHO216" s="102"/>
      <c r="SHP216" s="102"/>
      <c r="SHQ216" s="102"/>
      <c r="SHR216" s="102"/>
      <c r="SHS216" s="102"/>
      <c r="SHT216" s="102"/>
      <c r="SHU216" s="102"/>
      <c r="SHV216" s="102"/>
      <c r="SHW216" s="102"/>
      <c r="SHX216" s="102"/>
      <c r="SHY216" s="102"/>
      <c r="SHZ216" s="102"/>
      <c r="SIA216" s="102"/>
      <c r="SIB216" s="102"/>
      <c r="SIC216" s="102"/>
      <c r="SID216" s="102"/>
      <c r="SIE216" s="102"/>
      <c r="SIF216" s="102"/>
      <c r="SIG216" s="102"/>
      <c r="SIH216" s="102"/>
      <c r="SII216" s="102"/>
      <c r="SIJ216" s="102"/>
      <c r="SIK216" s="102"/>
      <c r="SIL216" s="102"/>
      <c r="SIM216" s="102"/>
      <c r="SIN216" s="102"/>
      <c r="SIO216" s="102"/>
      <c r="SIP216" s="102"/>
      <c r="SIQ216" s="102"/>
      <c r="SIR216" s="102"/>
      <c r="SIS216" s="102"/>
      <c r="SIT216" s="102"/>
      <c r="SIU216" s="102"/>
      <c r="SIV216" s="102"/>
      <c r="SIW216" s="102"/>
      <c r="SIX216" s="102"/>
      <c r="SIY216" s="102"/>
      <c r="SIZ216" s="102"/>
      <c r="SJA216" s="102"/>
      <c r="SJB216" s="102"/>
      <c r="SJC216" s="102"/>
      <c r="SJD216" s="102"/>
      <c r="SJE216" s="102"/>
      <c r="SJF216" s="102"/>
      <c r="SJG216" s="102"/>
      <c r="SJH216" s="102"/>
      <c r="SJI216" s="102"/>
      <c r="SJJ216" s="102"/>
      <c r="SJK216" s="102"/>
      <c r="SJL216" s="102"/>
      <c r="SJM216" s="102"/>
      <c r="SJN216" s="102"/>
      <c r="SJO216" s="102"/>
      <c r="SJP216" s="102"/>
      <c r="SJQ216" s="102"/>
      <c r="SJR216" s="102"/>
      <c r="SJS216" s="102"/>
      <c r="SJT216" s="102"/>
      <c r="SJU216" s="102"/>
      <c r="SJV216" s="102"/>
      <c r="SJW216" s="102"/>
      <c r="SJX216" s="102"/>
      <c r="SJY216" s="102"/>
      <c r="SJZ216" s="102"/>
      <c r="SKA216" s="102"/>
      <c r="SKB216" s="102"/>
      <c r="SKC216" s="102"/>
      <c r="SKD216" s="102"/>
      <c r="SKE216" s="102"/>
      <c r="SKF216" s="102"/>
      <c r="SKG216" s="102"/>
      <c r="SKH216" s="102"/>
      <c r="SKI216" s="102"/>
      <c r="SKJ216" s="102"/>
      <c r="SKK216" s="102"/>
      <c r="SKL216" s="102"/>
      <c r="SKM216" s="102"/>
      <c r="SKN216" s="102"/>
      <c r="SKO216" s="102"/>
      <c r="SKP216" s="102"/>
      <c r="SKQ216" s="102"/>
      <c r="SKR216" s="102"/>
      <c r="SKS216" s="102"/>
      <c r="SKT216" s="102"/>
      <c r="SKU216" s="102"/>
      <c r="SKV216" s="102"/>
      <c r="SKW216" s="102"/>
      <c r="SKX216" s="102"/>
      <c r="SKY216" s="102"/>
      <c r="SKZ216" s="102"/>
      <c r="SLA216" s="102"/>
      <c r="SLB216" s="102"/>
      <c r="SLC216" s="102"/>
      <c r="SLD216" s="102"/>
      <c r="SLE216" s="102"/>
      <c r="SLF216" s="102"/>
      <c r="SLG216" s="102"/>
      <c r="SLH216" s="102"/>
      <c r="SLI216" s="102"/>
      <c r="SLJ216" s="102"/>
      <c r="SLK216" s="102"/>
      <c r="SLL216" s="102"/>
      <c r="SLM216" s="102"/>
      <c r="SLN216" s="102"/>
      <c r="SLO216" s="102"/>
      <c r="SLP216" s="102"/>
      <c r="SLQ216" s="102"/>
      <c r="SLR216" s="102"/>
      <c r="SLS216" s="102"/>
      <c r="SLT216" s="102"/>
      <c r="SLU216" s="102"/>
      <c r="SLV216" s="102"/>
      <c r="SLW216" s="102"/>
      <c r="SLX216" s="102"/>
      <c r="SLY216" s="102"/>
      <c r="SLZ216" s="102"/>
      <c r="SMA216" s="102"/>
      <c r="SMB216" s="102"/>
      <c r="SMC216" s="102"/>
      <c r="SMD216" s="102"/>
      <c r="SME216" s="102"/>
      <c r="SMF216" s="102"/>
      <c r="SMG216" s="102"/>
      <c r="SMH216" s="102"/>
      <c r="SMI216" s="102"/>
      <c r="SMJ216" s="102"/>
      <c r="SMK216" s="102"/>
      <c r="SML216" s="102"/>
      <c r="SMM216" s="102"/>
      <c r="SMN216" s="102"/>
      <c r="SMO216" s="102"/>
      <c r="SMP216" s="102"/>
      <c r="SMQ216" s="102"/>
      <c r="SMR216" s="102"/>
      <c r="SMS216" s="102"/>
      <c r="SMT216" s="102"/>
      <c r="SMU216" s="102"/>
      <c r="SMV216" s="102"/>
      <c r="SMW216" s="102"/>
      <c r="SMX216" s="102"/>
      <c r="SMY216" s="102"/>
      <c r="SMZ216" s="102"/>
      <c r="SNA216" s="102"/>
      <c r="SNB216" s="102"/>
      <c r="SNC216" s="102"/>
      <c r="SND216" s="102"/>
      <c r="SNE216" s="102"/>
      <c r="SNF216" s="102"/>
      <c r="SNG216" s="102"/>
      <c r="SNH216" s="102"/>
      <c r="SNI216" s="102"/>
      <c r="SNJ216" s="102"/>
      <c r="SNK216" s="102"/>
      <c r="SNL216" s="102"/>
      <c r="SNM216" s="102"/>
      <c r="SNN216" s="102"/>
      <c r="SNO216" s="102"/>
      <c r="SNP216" s="102"/>
      <c r="SNQ216" s="102"/>
      <c r="SNR216" s="102"/>
      <c r="SNS216" s="102"/>
      <c r="SNT216" s="102"/>
      <c r="SNU216" s="102"/>
      <c r="SNV216" s="102"/>
      <c r="SNW216" s="102"/>
      <c r="SNX216" s="102"/>
      <c r="SNY216" s="102"/>
      <c r="SNZ216" s="102"/>
      <c r="SOA216" s="102"/>
      <c r="SOB216" s="102"/>
      <c r="SOC216" s="102"/>
      <c r="SOD216" s="102"/>
      <c r="SOE216" s="102"/>
      <c r="SOF216" s="102"/>
      <c r="SOG216" s="102"/>
      <c r="SOH216" s="102"/>
      <c r="SOI216" s="102"/>
      <c r="SOJ216" s="102"/>
      <c r="SOK216" s="102"/>
      <c r="SOL216" s="102"/>
      <c r="SOM216" s="102"/>
      <c r="SON216" s="102"/>
      <c r="SOO216" s="102"/>
      <c r="SOP216" s="102"/>
      <c r="SOQ216" s="102"/>
      <c r="SOR216" s="102"/>
      <c r="SOS216" s="102"/>
      <c r="SOT216" s="102"/>
      <c r="SOU216" s="102"/>
      <c r="SOV216" s="102"/>
      <c r="SOW216" s="102"/>
      <c r="SOX216" s="102"/>
      <c r="SOY216" s="102"/>
      <c r="SOZ216" s="102"/>
      <c r="SPA216" s="102"/>
      <c r="SPB216" s="102"/>
      <c r="SPC216" s="102"/>
      <c r="SPD216" s="102"/>
      <c r="SPE216" s="102"/>
      <c r="SPF216" s="102"/>
      <c r="SPG216" s="102"/>
      <c r="SPH216" s="102"/>
      <c r="SPI216" s="102"/>
      <c r="SPJ216" s="102"/>
      <c r="SPK216" s="102"/>
      <c r="SPL216" s="102"/>
      <c r="SPM216" s="102"/>
      <c r="SPN216" s="102"/>
      <c r="SPO216" s="102"/>
      <c r="SPP216" s="102"/>
      <c r="SPQ216" s="102"/>
      <c r="SPR216" s="102"/>
      <c r="SPS216" s="102"/>
      <c r="SPT216" s="102"/>
      <c r="SPU216" s="102"/>
      <c r="SPV216" s="102"/>
      <c r="SPW216" s="102"/>
      <c r="SPX216" s="102"/>
      <c r="SPY216" s="102"/>
      <c r="SPZ216" s="102"/>
      <c r="SQA216" s="102"/>
      <c r="SQB216" s="102"/>
      <c r="SQC216" s="102"/>
      <c r="SQD216" s="102"/>
      <c r="SQE216" s="102"/>
      <c r="SQF216" s="102"/>
      <c r="SQG216" s="102"/>
      <c r="SQH216" s="102"/>
      <c r="SQI216" s="102"/>
      <c r="SQJ216" s="102"/>
      <c r="SQK216" s="102"/>
      <c r="SQL216" s="102"/>
      <c r="SQM216" s="102"/>
      <c r="SQN216" s="102"/>
      <c r="SQO216" s="102"/>
      <c r="SQP216" s="102"/>
      <c r="SQQ216" s="102"/>
      <c r="SQR216" s="102"/>
      <c r="SQS216" s="102"/>
      <c r="SQT216" s="102"/>
      <c r="SQU216" s="102"/>
      <c r="SQV216" s="102"/>
      <c r="SQW216" s="102"/>
      <c r="SQX216" s="102"/>
      <c r="SQY216" s="102"/>
      <c r="SQZ216" s="102"/>
      <c r="SRA216" s="102"/>
      <c r="SRB216" s="102"/>
      <c r="SRC216" s="102"/>
      <c r="SRD216" s="102"/>
      <c r="SRE216" s="102"/>
      <c r="SRF216" s="102"/>
      <c r="SRG216" s="102"/>
      <c r="SRH216" s="102"/>
      <c r="SRI216" s="102"/>
      <c r="SRJ216" s="102"/>
      <c r="SRK216" s="102"/>
      <c r="SRL216" s="102"/>
      <c r="SRM216" s="102"/>
      <c r="SRN216" s="102"/>
      <c r="SRO216" s="102"/>
      <c r="SRP216" s="102"/>
      <c r="SRQ216" s="102"/>
      <c r="SRR216" s="102"/>
      <c r="SRS216" s="102"/>
      <c r="SRT216" s="102"/>
      <c r="SRU216" s="102"/>
      <c r="SRV216" s="102"/>
      <c r="SRW216" s="102"/>
      <c r="SRX216" s="102"/>
      <c r="SRY216" s="102"/>
      <c r="SRZ216" s="102"/>
      <c r="SSA216" s="102"/>
      <c r="SSB216" s="102"/>
      <c r="SSC216" s="102"/>
      <c r="SSD216" s="102"/>
      <c r="SSE216" s="102"/>
      <c r="SSF216" s="102"/>
      <c r="SSG216" s="102"/>
      <c r="SSH216" s="102"/>
      <c r="SSI216" s="102"/>
      <c r="SSJ216" s="102"/>
      <c r="SSK216" s="102"/>
      <c r="SSL216" s="102"/>
      <c r="SSM216" s="102"/>
      <c r="SSN216" s="102"/>
      <c r="SSO216" s="102"/>
      <c r="SSP216" s="102"/>
      <c r="SSQ216" s="102"/>
      <c r="SSR216" s="102"/>
      <c r="SSS216" s="102"/>
      <c r="SST216" s="102"/>
      <c r="SSU216" s="102"/>
      <c r="SSV216" s="102"/>
      <c r="SSW216" s="102"/>
      <c r="SSX216" s="102"/>
      <c r="SSY216" s="102"/>
      <c r="SSZ216" s="102"/>
      <c r="STA216" s="102"/>
      <c r="STB216" s="102"/>
      <c r="STC216" s="102"/>
      <c r="STD216" s="102"/>
      <c r="STE216" s="102"/>
      <c r="STF216" s="102"/>
      <c r="STG216" s="102"/>
      <c r="STH216" s="102"/>
      <c r="STI216" s="102"/>
      <c r="STJ216" s="102"/>
      <c r="STK216" s="102"/>
      <c r="STL216" s="102"/>
      <c r="STM216" s="102"/>
      <c r="STN216" s="102"/>
      <c r="STO216" s="102"/>
      <c r="STP216" s="102"/>
      <c r="STQ216" s="102"/>
      <c r="STR216" s="102"/>
      <c r="STS216" s="102"/>
      <c r="STT216" s="102"/>
      <c r="STU216" s="102"/>
      <c r="STV216" s="102"/>
      <c r="STW216" s="102"/>
      <c r="STX216" s="102"/>
      <c r="STY216" s="102"/>
      <c r="STZ216" s="102"/>
      <c r="SUA216" s="102"/>
      <c r="SUB216" s="102"/>
      <c r="SUC216" s="102"/>
      <c r="SUD216" s="102"/>
      <c r="SUE216" s="102"/>
      <c r="SUF216" s="102"/>
      <c r="SUG216" s="102"/>
      <c r="SUH216" s="102"/>
      <c r="SUI216" s="102"/>
      <c r="SUJ216" s="102"/>
      <c r="SUK216" s="102"/>
      <c r="SUL216" s="102"/>
      <c r="SUM216" s="102"/>
      <c r="SUN216" s="102"/>
      <c r="SUO216" s="102"/>
      <c r="SUP216" s="102"/>
      <c r="SUQ216" s="102"/>
      <c r="SUR216" s="102"/>
      <c r="SUS216" s="102"/>
      <c r="SUT216" s="102"/>
      <c r="SUU216" s="102"/>
      <c r="SUV216" s="102"/>
      <c r="SUW216" s="102"/>
      <c r="SUX216" s="102"/>
      <c r="SUY216" s="102"/>
      <c r="SUZ216" s="102"/>
      <c r="SVA216" s="102"/>
      <c r="SVB216" s="102"/>
      <c r="SVC216" s="102"/>
      <c r="SVD216" s="102"/>
      <c r="SVE216" s="102"/>
      <c r="SVF216" s="102"/>
      <c r="SVG216" s="102"/>
      <c r="SVH216" s="102"/>
      <c r="SVI216" s="102"/>
      <c r="SVJ216" s="102"/>
      <c r="SVK216" s="102"/>
      <c r="SVL216" s="102"/>
      <c r="SVM216" s="102"/>
      <c r="SVN216" s="102"/>
      <c r="SVO216" s="102"/>
      <c r="SVP216" s="102"/>
      <c r="SVQ216" s="102"/>
      <c r="SVR216" s="102"/>
      <c r="SVS216" s="102"/>
      <c r="SVT216" s="102"/>
      <c r="SVU216" s="102"/>
      <c r="SVV216" s="102"/>
      <c r="SVW216" s="102"/>
      <c r="SVX216" s="102"/>
      <c r="SVY216" s="102"/>
      <c r="SVZ216" s="102"/>
      <c r="SWA216" s="102"/>
      <c r="SWB216" s="102"/>
      <c r="SWC216" s="102"/>
      <c r="SWD216" s="102"/>
      <c r="SWE216" s="102"/>
      <c r="SWF216" s="102"/>
      <c r="SWG216" s="102"/>
      <c r="SWH216" s="102"/>
      <c r="SWI216" s="102"/>
      <c r="SWJ216" s="102"/>
      <c r="SWK216" s="102"/>
      <c r="SWL216" s="102"/>
      <c r="SWM216" s="102"/>
      <c r="SWN216" s="102"/>
      <c r="SWO216" s="102"/>
      <c r="SWP216" s="102"/>
      <c r="SWQ216" s="102"/>
      <c r="SWR216" s="102"/>
      <c r="SWS216" s="102"/>
      <c r="SWT216" s="102"/>
      <c r="SWU216" s="102"/>
      <c r="SWV216" s="102"/>
      <c r="SWW216" s="102"/>
      <c r="SWX216" s="102"/>
      <c r="SWY216" s="102"/>
      <c r="SWZ216" s="102"/>
      <c r="SXA216" s="102"/>
      <c r="SXB216" s="102"/>
      <c r="SXC216" s="102"/>
      <c r="SXD216" s="102"/>
      <c r="SXE216" s="102"/>
      <c r="SXF216" s="102"/>
      <c r="SXG216" s="102"/>
      <c r="SXH216" s="102"/>
      <c r="SXI216" s="102"/>
      <c r="SXJ216" s="102"/>
      <c r="SXK216" s="102"/>
      <c r="SXL216" s="102"/>
      <c r="SXM216" s="102"/>
      <c r="SXN216" s="102"/>
      <c r="SXO216" s="102"/>
      <c r="SXP216" s="102"/>
      <c r="SXQ216" s="102"/>
      <c r="SXR216" s="102"/>
      <c r="SXS216" s="102"/>
      <c r="SXT216" s="102"/>
      <c r="SXU216" s="102"/>
      <c r="SXV216" s="102"/>
      <c r="SXW216" s="102"/>
      <c r="SXX216" s="102"/>
      <c r="SXY216" s="102"/>
      <c r="SXZ216" s="102"/>
      <c r="SYA216" s="102"/>
      <c r="SYB216" s="102"/>
      <c r="SYC216" s="102"/>
      <c r="SYD216" s="102"/>
      <c r="SYE216" s="102"/>
      <c r="SYF216" s="102"/>
      <c r="SYG216" s="102"/>
      <c r="SYH216" s="102"/>
      <c r="SYI216" s="102"/>
      <c r="SYJ216" s="102"/>
      <c r="SYK216" s="102"/>
      <c r="SYL216" s="102"/>
      <c r="SYM216" s="102"/>
      <c r="SYN216" s="102"/>
      <c r="SYO216" s="102"/>
      <c r="SYP216" s="102"/>
      <c r="SYQ216" s="102"/>
      <c r="SYR216" s="102"/>
      <c r="SYS216" s="102"/>
      <c r="SYT216" s="102"/>
      <c r="SYU216" s="102"/>
      <c r="SYV216" s="102"/>
      <c r="SYW216" s="102"/>
      <c r="SYX216" s="102"/>
      <c r="SYY216" s="102"/>
      <c r="SYZ216" s="102"/>
      <c r="SZA216" s="102"/>
      <c r="SZB216" s="102"/>
      <c r="SZC216" s="102"/>
      <c r="SZD216" s="102"/>
      <c r="SZE216" s="102"/>
      <c r="SZF216" s="102"/>
      <c r="SZG216" s="102"/>
      <c r="SZH216" s="102"/>
      <c r="SZI216" s="102"/>
      <c r="SZJ216" s="102"/>
      <c r="SZK216" s="102"/>
      <c r="SZL216" s="102"/>
      <c r="SZM216" s="102"/>
      <c r="SZN216" s="102"/>
      <c r="SZO216" s="102"/>
      <c r="SZP216" s="102"/>
      <c r="SZQ216" s="102"/>
      <c r="SZR216" s="102"/>
      <c r="SZS216" s="102"/>
      <c r="SZT216" s="102"/>
      <c r="SZU216" s="102"/>
      <c r="SZV216" s="102"/>
      <c r="SZW216" s="102"/>
      <c r="SZX216" s="102"/>
      <c r="SZY216" s="102"/>
      <c r="SZZ216" s="102"/>
      <c r="TAA216" s="102"/>
      <c r="TAB216" s="102"/>
      <c r="TAC216" s="102"/>
      <c r="TAD216" s="102"/>
      <c r="TAE216" s="102"/>
      <c r="TAF216" s="102"/>
      <c r="TAG216" s="102"/>
      <c r="TAH216" s="102"/>
      <c r="TAI216" s="102"/>
      <c r="TAJ216" s="102"/>
      <c r="TAK216" s="102"/>
      <c r="TAL216" s="102"/>
      <c r="TAM216" s="102"/>
      <c r="TAN216" s="102"/>
      <c r="TAO216" s="102"/>
      <c r="TAP216" s="102"/>
      <c r="TAQ216" s="102"/>
      <c r="TAR216" s="102"/>
      <c r="TAS216" s="102"/>
      <c r="TAT216" s="102"/>
      <c r="TAU216" s="102"/>
      <c r="TAV216" s="102"/>
      <c r="TAW216" s="102"/>
      <c r="TAX216" s="102"/>
      <c r="TAY216" s="102"/>
      <c r="TAZ216" s="102"/>
      <c r="TBA216" s="102"/>
      <c r="TBB216" s="102"/>
      <c r="TBC216" s="102"/>
      <c r="TBD216" s="102"/>
      <c r="TBE216" s="102"/>
      <c r="TBF216" s="102"/>
      <c r="TBG216" s="102"/>
      <c r="TBH216" s="102"/>
      <c r="TBI216" s="102"/>
      <c r="TBJ216" s="102"/>
      <c r="TBK216" s="102"/>
      <c r="TBL216" s="102"/>
      <c r="TBM216" s="102"/>
      <c r="TBN216" s="102"/>
      <c r="TBO216" s="102"/>
      <c r="TBP216" s="102"/>
      <c r="TBQ216" s="102"/>
      <c r="TBR216" s="102"/>
      <c r="TBS216" s="102"/>
      <c r="TBT216" s="102"/>
      <c r="TBU216" s="102"/>
      <c r="TBV216" s="102"/>
      <c r="TBW216" s="102"/>
      <c r="TBX216" s="102"/>
      <c r="TBY216" s="102"/>
      <c r="TBZ216" s="102"/>
      <c r="TCA216" s="102"/>
      <c r="TCB216" s="102"/>
      <c r="TCC216" s="102"/>
      <c r="TCD216" s="102"/>
      <c r="TCE216" s="102"/>
      <c r="TCF216" s="102"/>
      <c r="TCG216" s="102"/>
      <c r="TCH216" s="102"/>
      <c r="TCI216" s="102"/>
      <c r="TCJ216" s="102"/>
      <c r="TCK216" s="102"/>
      <c r="TCL216" s="102"/>
      <c r="TCM216" s="102"/>
      <c r="TCN216" s="102"/>
      <c r="TCO216" s="102"/>
      <c r="TCP216" s="102"/>
      <c r="TCQ216" s="102"/>
      <c r="TCR216" s="102"/>
      <c r="TCS216" s="102"/>
      <c r="TCT216" s="102"/>
      <c r="TCU216" s="102"/>
      <c r="TCV216" s="102"/>
      <c r="TCW216" s="102"/>
      <c r="TCX216" s="102"/>
      <c r="TCY216" s="102"/>
      <c r="TCZ216" s="102"/>
      <c r="TDA216" s="102"/>
      <c r="TDB216" s="102"/>
      <c r="TDC216" s="102"/>
      <c r="TDD216" s="102"/>
      <c r="TDE216" s="102"/>
      <c r="TDF216" s="102"/>
      <c r="TDG216" s="102"/>
      <c r="TDH216" s="102"/>
      <c r="TDI216" s="102"/>
      <c r="TDJ216" s="102"/>
      <c r="TDK216" s="102"/>
      <c r="TDL216" s="102"/>
      <c r="TDM216" s="102"/>
      <c r="TDN216" s="102"/>
      <c r="TDO216" s="102"/>
      <c r="TDP216" s="102"/>
      <c r="TDQ216" s="102"/>
      <c r="TDR216" s="102"/>
      <c r="TDS216" s="102"/>
      <c r="TDT216" s="102"/>
      <c r="TDU216" s="102"/>
      <c r="TDV216" s="102"/>
      <c r="TDW216" s="102"/>
      <c r="TDX216" s="102"/>
      <c r="TDY216" s="102"/>
      <c r="TDZ216" s="102"/>
      <c r="TEA216" s="102"/>
      <c r="TEB216" s="102"/>
      <c r="TEC216" s="102"/>
      <c r="TED216" s="102"/>
      <c r="TEE216" s="102"/>
      <c r="TEF216" s="102"/>
      <c r="TEG216" s="102"/>
      <c r="TEH216" s="102"/>
      <c r="TEI216" s="102"/>
      <c r="TEJ216" s="102"/>
      <c r="TEK216" s="102"/>
      <c r="TEL216" s="102"/>
      <c r="TEM216" s="102"/>
      <c r="TEN216" s="102"/>
      <c r="TEO216" s="102"/>
      <c r="TEP216" s="102"/>
      <c r="TEQ216" s="102"/>
      <c r="TER216" s="102"/>
      <c r="TES216" s="102"/>
      <c r="TET216" s="102"/>
      <c r="TEU216" s="102"/>
      <c r="TEV216" s="102"/>
      <c r="TEW216" s="102"/>
      <c r="TEX216" s="102"/>
      <c r="TEY216" s="102"/>
      <c r="TEZ216" s="102"/>
      <c r="TFA216" s="102"/>
      <c r="TFB216" s="102"/>
      <c r="TFC216" s="102"/>
      <c r="TFD216" s="102"/>
      <c r="TFE216" s="102"/>
      <c r="TFF216" s="102"/>
      <c r="TFG216" s="102"/>
      <c r="TFH216" s="102"/>
      <c r="TFI216" s="102"/>
      <c r="TFJ216" s="102"/>
      <c r="TFK216" s="102"/>
      <c r="TFL216" s="102"/>
      <c r="TFM216" s="102"/>
      <c r="TFN216" s="102"/>
      <c r="TFO216" s="102"/>
      <c r="TFP216" s="102"/>
      <c r="TFQ216" s="102"/>
      <c r="TFR216" s="102"/>
      <c r="TFS216" s="102"/>
      <c r="TFT216" s="102"/>
      <c r="TFU216" s="102"/>
      <c r="TFV216" s="102"/>
      <c r="TFW216" s="102"/>
      <c r="TFX216" s="102"/>
      <c r="TFY216" s="102"/>
      <c r="TFZ216" s="102"/>
      <c r="TGA216" s="102"/>
      <c r="TGB216" s="102"/>
      <c r="TGC216" s="102"/>
      <c r="TGD216" s="102"/>
      <c r="TGE216" s="102"/>
      <c r="TGF216" s="102"/>
      <c r="TGG216" s="102"/>
      <c r="TGH216" s="102"/>
      <c r="TGI216" s="102"/>
      <c r="TGJ216" s="102"/>
      <c r="TGK216" s="102"/>
      <c r="TGL216" s="102"/>
      <c r="TGM216" s="102"/>
      <c r="TGN216" s="102"/>
      <c r="TGO216" s="102"/>
      <c r="TGP216" s="102"/>
      <c r="TGQ216" s="102"/>
      <c r="TGR216" s="102"/>
      <c r="TGS216" s="102"/>
      <c r="TGT216" s="102"/>
      <c r="TGU216" s="102"/>
      <c r="TGV216" s="102"/>
      <c r="TGW216" s="102"/>
      <c r="TGX216" s="102"/>
      <c r="TGY216" s="102"/>
      <c r="TGZ216" s="102"/>
      <c r="THA216" s="102"/>
      <c r="THB216" s="102"/>
      <c r="THC216" s="102"/>
      <c r="THD216" s="102"/>
      <c r="THE216" s="102"/>
      <c r="THF216" s="102"/>
      <c r="THG216" s="102"/>
      <c r="THH216" s="102"/>
      <c r="THI216" s="102"/>
      <c r="THJ216" s="102"/>
      <c r="THK216" s="102"/>
      <c r="THL216" s="102"/>
      <c r="THM216" s="102"/>
      <c r="THN216" s="102"/>
      <c r="THO216" s="102"/>
      <c r="THP216" s="102"/>
      <c r="THQ216" s="102"/>
      <c r="THR216" s="102"/>
      <c r="THS216" s="102"/>
      <c r="THT216" s="102"/>
      <c r="THU216" s="102"/>
      <c r="THV216" s="102"/>
      <c r="THW216" s="102"/>
      <c r="THX216" s="102"/>
      <c r="THY216" s="102"/>
      <c r="THZ216" s="102"/>
      <c r="TIA216" s="102"/>
      <c r="TIB216" s="102"/>
      <c r="TIC216" s="102"/>
      <c r="TID216" s="102"/>
      <c r="TIE216" s="102"/>
      <c r="TIF216" s="102"/>
      <c r="TIG216" s="102"/>
      <c r="TIH216" s="102"/>
      <c r="TII216" s="102"/>
      <c r="TIJ216" s="102"/>
      <c r="TIK216" s="102"/>
      <c r="TIL216" s="102"/>
      <c r="TIM216" s="102"/>
      <c r="TIN216" s="102"/>
      <c r="TIO216" s="102"/>
      <c r="TIP216" s="102"/>
      <c r="TIQ216" s="102"/>
      <c r="TIR216" s="102"/>
      <c r="TIS216" s="102"/>
      <c r="TIT216" s="102"/>
      <c r="TIU216" s="102"/>
      <c r="TIV216" s="102"/>
      <c r="TIW216" s="102"/>
      <c r="TIX216" s="102"/>
      <c r="TIY216" s="102"/>
      <c r="TIZ216" s="102"/>
      <c r="TJA216" s="102"/>
      <c r="TJB216" s="102"/>
      <c r="TJC216" s="102"/>
      <c r="TJD216" s="102"/>
      <c r="TJE216" s="102"/>
      <c r="TJF216" s="102"/>
      <c r="TJG216" s="102"/>
      <c r="TJH216" s="102"/>
      <c r="TJI216" s="102"/>
      <c r="TJJ216" s="102"/>
      <c r="TJK216" s="102"/>
      <c r="TJL216" s="102"/>
      <c r="TJM216" s="102"/>
      <c r="TJN216" s="102"/>
      <c r="TJO216" s="102"/>
      <c r="TJP216" s="102"/>
      <c r="TJQ216" s="102"/>
      <c r="TJR216" s="102"/>
      <c r="TJS216" s="102"/>
      <c r="TJT216" s="102"/>
      <c r="TJU216" s="102"/>
      <c r="TJV216" s="102"/>
      <c r="TJW216" s="102"/>
      <c r="TJX216" s="102"/>
      <c r="TJY216" s="102"/>
      <c r="TJZ216" s="102"/>
      <c r="TKA216" s="102"/>
      <c r="TKB216" s="102"/>
      <c r="TKC216" s="102"/>
      <c r="TKD216" s="102"/>
      <c r="TKE216" s="102"/>
      <c r="TKF216" s="102"/>
      <c r="TKG216" s="102"/>
      <c r="TKH216" s="102"/>
      <c r="TKI216" s="102"/>
      <c r="TKJ216" s="102"/>
      <c r="TKK216" s="102"/>
      <c r="TKL216" s="102"/>
      <c r="TKM216" s="102"/>
      <c r="TKN216" s="102"/>
      <c r="TKO216" s="102"/>
      <c r="TKP216" s="102"/>
      <c r="TKQ216" s="102"/>
      <c r="TKR216" s="102"/>
      <c r="TKS216" s="102"/>
      <c r="TKT216" s="102"/>
      <c r="TKU216" s="102"/>
      <c r="TKV216" s="102"/>
      <c r="TKW216" s="102"/>
      <c r="TKX216" s="102"/>
      <c r="TKY216" s="102"/>
      <c r="TKZ216" s="102"/>
      <c r="TLA216" s="102"/>
      <c r="TLB216" s="102"/>
      <c r="TLC216" s="102"/>
      <c r="TLD216" s="102"/>
      <c r="TLE216" s="102"/>
      <c r="TLF216" s="102"/>
      <c r="TLG216" s="102"/>
      <c r="TLH216" s="102"/>
      <c r="TLI216" s="102"/>
      <c r="TLJ216" s="102"/>
      <c r="TLK216" s="102"/>
      <c r="TLL216" s="102"/>
      <c r="TLM216" s="102"/>
      <c r="TLN216" s="102"/>
      <c r="TLO216" s="102"/>
      <c r="TLP216" s="102"/>
      <c r="TLQ216" s="102"/>
      <c r="TLR216" s="102"/>
      <c r="TLS216" s="102"/>
      <c r="TLT216" s="102"/>
      <c r="TLU216" s="102"/>
      <c r="TLV216" s="102"/>
      <c r="TLW216" s="102"/>
      <c r="TLX216" s="102"/>
      <c r="TLY216" s="102"/>
      <c r="TLZ216" s="102"/>
      <c r="TMA216" s="102"/>
      <c r="TMB216" s="102"/>
      <c r="TMC216" s="102"/>
      <c r="TMD216" s="102"/>
      <c r="TME216" s="102"/>
      <c r="TMF216" s="102"/>
      <c r="TMG216" s="102"/>
      <c r="TMH216" s="102"/>
      <c r="TMI216" s="102"/>
      <c r="TMJ216" s="102"/>
      <c r="TMK216" s="102"/>
      <c r="TML216" s="102"/>
      <c r="TMM216" s="102"/>
      <c r="TMN216" s="102"/>
      <c r="TMO216" s="102"/>
      <c r="TMP216" s="102"/>
      <c r="TMQ216" s="102"/>
      <c r="TMR216" s="102"/>
      <c r="TMS216" s="102"/>
      <c r="TMT216" s="102"/>
      <c r="TMU216" s="102"/>
      <c r="TMV216" s="102"/>
      <c r="TMW216" s="102"/>
      <c r="TMX216" s="102"/>
      <c r="TMY216" s="102"/>
      <c r="TMZ216" s="102"/>
      <c r="TNA216" s="102"/>
      <c r="TNB216" s="102"/>
      <c r="TNC216" s="102"/>
      <c r="TND216" s="102"/>
      <c r="TNE216" s="102"/>
      <c r="TNF216" s="102"/>
      <c r="TNG216" s="102"/>
      <c r="TNH216" s="102"/>
      <c r="TNI216" s="102"/>
      <c r="TNJ216" s="102"/>
      <c r="TNK216" s="102"/>
      <c r="TNL216" s="102"/>
      <c r="TNM216" s="102"/>
      <c r="TNN216" s="102"/>
      <c r="TNO216" s="102"/>
      <c r="TNP216" s="102"/>
      <c r="TNQ216" s="102"/>
      <c r="TNR216" s="102"/>
      <c r="TNS216" s="102"/>
      <c r="TNT216" s="102"/>
      <c r="TNU216" s="102"/>
      <c r="TNV216" s="102"/>
      <c r="TNW216" s="102"/>
      <c r="TNX216" s="102"/>
      <c r="TNY216" s="102"/>
      <c r="TNZ216" s="102"/>
      <c r="TOA216" s="102"/>
      <c r="TOB216" s="102"/>
      <c r="TOC216" s="102"/>
      <c r="TOD216" s="102"/>
      <c r="TOE216" s="102"/>
      <c r="TOF216" s="102"/>
      <c r="TOG216" s="102"/>
      <c r="TOH216" s="102"/>
      <c r="TOI216" s="102"/>
      <c r="TOJ216" s="102"/>
      <c r="TOK216" s="102"/>
      <c r="TOL216" s="102"/>
      <c r="TOM216" s="102"/>
      <c r="TON216" s="102"/>
      <c r="TOO216" s="102"/>
      <c r="TOP216" s="102"/>
      <c r="TOQ216" s="102"/>
      <c r="TOR216" s="102"/>
      <c r="TOS216" s="102"/>
      <c r="TOT216" s="102"/>
      <c r="TOU216" s="102"/>
      <c r="TOV216" s="102"/>
      <c r="TOW216" s="102"/>
      <c r="TOX216" s="102"/>
      <c r="TOY216" s="102"/>
      <c r="TOZ216" s="102"/>
      <c r="TPA216" s="102"/>
      <c r="TPB216" s="102"/>
      <c r="TPC216" s="102"/>
      <c r="TPD216" s="102"/>
      <c r="TPE216" s="102"/>
      <c r="TPF216" s="102"/>
      <c r="TPG216" s="102"/>
      <c r="TPH216" s="102"/>
      <c r="TPI216" s="102"/>
      <c r="TPJ216" s="102"/>
      <c r="TPK216" s="102"/>
      <c r="TPL216" s="102"/>
      <c r="TPM216" s="102"/>
      <c r="TPN216" s="102"/>
      <c r="TPO216" s="102"/>
      <c r="TPP216" s="102"/>
      <c r="TPQ216" s="102"/>
      <c r="TPR216" s="102"/>
      <c r="TPS216" s="102"/>
      <c r="TPT216" s="102"/>
      <c r="TPU216" s="102"/>
      <c r="TPV216" s="102"/>
      <c r="TPW216" s="102"/>
      <c r="TPX216" s="102"/>
      <c r="TPY216" s="102"/>
      <c r="TPZ216" s="102"/>
      <c r="TQA216" s="102"/>
      <c r="TQB216" s="102"/>
      <c r="TQC216" s="102"/>
      <c r="TQD216" s="102"/>
      <c r="TQE216" s="102"/>
      <c r="TQF216" s="102"/>
      <c r="TQG216" s="102"/>
      <c r="TQH216" s="102"/>
      <c r="TQI216" s="102"/>
      <c r="TQJ216" s="102"/>
      <c r="TQK216" s="102"/>
      <c r="TQL216" s="102"/>
      <c r="TQM216" s="102"/>
      <c r="TQN216" s="102"/>
      <c r="TQO216" s="102"/>
      <c r="TQP216" s="102"/>
      <c r="TQQ216" s="102"/>
      <c r="TQR216" s="102"/>
      <c r="TQS216" s="102"/>
      <c r="TQT216" s="102"/>
      <c r="TQU216" s="102"/>
      <c r="TQV216" s="102"/>
      <c r="TQW216" s="102"/>
      <c r="TQX216" s="102"/>
      <c r="TQY216" s="102"/>
      <c r="TQZ216" s="102"/>
      <c r="TRA216" s="102"/>
      <c r="TRB216" s="102"/>
      <c r="TRC216" s="102"/>
      <c r="TRD216" s="102"/>
      <c r="TRE216" s="102"/>
      <c r="TRF216" s="102"/>
      <c r="TRG216" s="102"/>
      <c r="TRH216" s="102"/>
      <c r="TRI216" s="102"/>
      <c r="TRJ216" s="102"/>
      <c r="TRK216" s="102"/>
      <c r="TRL216" s="102"/>
      <c r="TRM216" s="102"/>
      <c r="TRN216" s="102"/>
      <c r="TRO216" s="102"/>
      <c r="TRP216" s="102"/>
      <c r="TRQ216" s="102"/>
      <c r="TRR216" s="102"/>
      <c r="TRS216" s="102"/>
      <c r="TRT216" s="102"/>
      <c r="TRU216" s="102"/>
      <c r="TRV216" s="102"/>
      <c r="TRW216" s="102"/>
      <c r="TRX216" s="102"/>
      <c r="TRY216" s="102"/>
      <c r="TRZ216" s="102"/>
      <c r="TSA216" s="102"/>
      <c r="TSB216" s="102"/>
      <c r="TSC216" s="102"/>
      <c r="TSD216" s="102"/>
      <c r="TSE216" s="102"/>
      <c r="TSF216" s="102"/>
      <c r="TSG216" s="102"/>
      <c r="TSH216" s="102"/>
      <c r="TSI216" s="102"/>
      <c r="TSJ216" s="102"/>
      <c r="TSK216" s="102"/>
      <c r="TSL216" s="102"/>
      <c r="TSM216" s="102"/>
      <c r="TSN216" s="102"/>
      <c r="TSO216" s="102"/>
      <c r="TSP216" s="102"/>
      <c r="TSQ216" s="102"/>
      <c r="TSR216" s="102"/>
      <c r="TSS216" s="102"/>
      <c r="TST216" s="102"/>
      <c r="TSU216" s="102"/>
      <c r="TSV216" s="102"/>
      <c r="TSW216" s="102"/>
      <c r="TSX216" s="102"/>
      <c r="TSY216" s="102"/>
      <c r="TSZ216" s="102"/>
      <c r="TTA216" s="102"/>
      <c r="TTB216" s="102"/>
      <c r="TTC216" s="102"/>
      <c r="TTD216" s="102"/>
      <c r="TTE216" s="102"/>
      <c r="TTF216" s="102"/>
      <c r="TTG216" s="102"/>
      <c r="TTH216" s="102"/>
      <c r="TTI216" s="102"/>
      <c r="TTJ216" s="102"/>
      <c r="TTK216" s="102"/>
      <c r="TTL216" s="102"/>
      <c r="TTM216" s="102"/>
      <c r="TTN216" s="102"/>
      <c r="TTO216" s="102"/>
      <c r="TTP216" s="102"/>
      <c r="TTQ216" s="102"/>
      <c r="TTR216" s="102"/>
      <c r="TTS216" s="102"/>
      <c r="TTT216" s="102"/>
      <c r="TTU216" s="102"/>
      <c r="TTV216" s="102"/>
      <c r="TTW216" s="102"/>
      <c r="TTX216" s="102"/>
      <c r="TTY216" s="102"/>
      <c r="TTZ216" s="102"/>
      <c r="TUA216" s="102"/>
      <c r="TUB216" s="102"/>
      <c r="TUC216" s="102"/>
      <c r="TUD216" s="102"/>
      <c r="TUE216" s="102"/>
      <c r="TUF216" s="102"/>
      <c r="TUG216" s="102"/>
      <c r="TUH216" s="102"/>
      <c r="TUI216" s="102"/>
      <c r="TUJ216" s="102"/>
      <c r="TUK216" s="102"/>
      <c r="TUL216" s="102"/>
      <c r="TUM216" s="102"/>
      <c r="TUN216" s="102"/>
      <c r="TUO216" s="102"/>
      <c r="TUP216" s="102"/>
      <c r="TUQ216" s="102"/>
      <c r="TUR216" s="102"/>
      <c r="TUS216" s="102"/>
      <c r="TUT216" s="102"/>
      <c r="TUU216" s="102"/>
      <c r="TUV216" s="102"/>
      <c r="TUW216" s="102"/>
      <c r="TUX216" s="102"/>
      <c r="TUY216" s="102"/>
      <c r="TUZ216" s="102"/>
      <c r="TVA216" s="102"/>
      <c r="TVB216" s="102"/>
      <c r="TVC216" s="102"/>
      <c r="TVD216" s="102"/>
      <c r="TVE216" s="102"/>
      <c r="TVF216" s="102"/>
      <c r="TVG216" s="102"/>
      <c r="TVH216" s="102"/>
      <c r="TVI216" s="102"/>
      <c r="TVJ216" s="102"/>
      <c r="TVK216" s="102"/>
      <c r="TVL216" s="102"/>
      <c r="TVM216" s="102"/>
      <c r="TVN216" s="102"/>
      <c r="TVO216" s="102"/>
      <c r="TVP216" s="102"/>
      <c r="TVQ216" s="102"/>
      <c r="TVR216" s="102"/>
      <c r="TVS216" s="102"/>
      <c r="TVT216" s="102"/>
      <c r="TVU216" s="102"/>
      <c r="TVV216" s="102"/>
      <c r="TVW216" s="102"/>
      <c r="TVX216" s="102"/>
      <c r="TVY216" s="102"/>
      <c r="TVZ216" s="102"/>
      <c r="TWA216" s="102"/>
      <c r="TWB216" s="102"/>
      <c r="TWC216" s="102"/>
      <c r="TWD216" s="102"/>
      <c r="TWE216" s="102"/>
      <c r="TWF216" s="102"/>
      <c r="TWG216" s="102"/>
      <c r="TWH216" s="102"/>
      <c r="TWI216" s="102"/>
      <c r="TWJ216" s="102"/>
      <c r="TWK216" s="102"/>
      <c r="TWL216" s="102"/>
      <c r="TWM216" s="102"/>
      <c r="TWN216" s="102"/>
      <c r="TWO216" s="102"/>
      <c r="TWP216" s="102"/>
      <c r="TWQ216" s="102"/>
      <c r="TWR216" s="102"/>
      <c r="TWS216" s="102"/>
      <c r="TWT216" s="102"/>
      <c r="TWU216" s="102"/>
      <c r="TWV216" s="102"/>
      <c r="TWW216" s="102"/>
      <c r="TWX216" s="102"/>
      <c r="TWY216" s="102"/>
      <c r="TWZ216" s="102"/>
      <c r="TXA216" s="102"/>
      <c r="TXB216" s="102"/>
      <c r="TXC216" s="102"/>
      <c r="TXD216" s="102"/>
      <c r="TXE216" s="102"/>
      <c r="TXF216" s="102"/>
      <c r="TXG216" s="102"/>
      <c r="TXH216" s="102"/>
      <c r="TXI216" s="102"/>
      <c r="TXJ216" s="102"/>
      <c r="TXK216" s="102"/>
      <c r="TXL216" s="102"/>
      <c r="TXM216" s="102"/>
      <c r="TXN216" s="102"/>
      <c r="TXO216" s="102"/>
      <c r="TXP216" s="102"/>
      <c r="TXQ216" s="102"/>
      <c r="TXR216" s="102"/>
      <c r="TXS216" s="102"/>
      <c r="TXT216" s="102"/>
      <c r="TXU216" s="102"/>
      <c r="TXV216" s="102"/>
      <c r="TXW216" s="102"/>
      <c r="TXX216" s="102"/>
      <c r="TXY216" s="102"/>
      <c r="TXZ216" s="102"/>
      <c r="TYA216" s="102"/>
      <c r="TYB216" s="102"/>
      <c r="TYC216" s="102"/>
      <c r="TYD216" s="102"/>
      <c r="TYE216" s="102"/>
      <c r="TYF216" s="102"/>
      <c r="TYG216" s="102"/>
      <c r="TYH216" s="102"/>
      <c r="TYI216" s="102"/>
      <c r="TYJ216" s="102"/>
      <c r="TYK216" s="102"/>
      <c r="TYL216" s="102"/>
      <c r="TYM216" s="102"/>
      <c r="TYN216" s="102"/>
      <c r="TYO216" s="102"/>
      <c r="TYP216" s="102"/>
      <c r="TYQ216" s="102"/>
      <c r="TYR216" s="102"/>
      <c r="TYS216" s="102"/>
      <c r="TYT216" s="102"/>
      <c r="TYU216" s="102"/>
      <c r="TYV216" s="102"/>
      <c r="TYW216" s="102"/>
      <c r="TYX216" s="102"/>
      <c r="TYY216" s="102"/>
      <c r="TYZ216" s="102"/>
      <c r="TZA216" s="102"/>
      <c r="TZB216" s="102"/>
      <c r="TZC216" s="102"/>
      <c r="TZD216" s="102"/>
      <c r="TZE216" s="102"/>
      <c r="TZF216" s="102"/>
      <c r="TZG216" s="102"/>
      <c r="TZH216" s="102"/>
      <c r="TZI216" s="102"/>
      <c r="TZJ216" s="102"/>
      <c r="TZK216" s="102"/>
      <c r="TZL216" s="102"/>
      <c r="TZM216" s="102"/>
      <c r="TZN216" s="102"/>
      <c r="TZO216" s="102"/>
      <c r="TZP216" s="102"/>
      <c r="TZQ216" s="102"/>
      <c r="TZR216" s="102"/>
      <c r="TZS216" s="102"/>
      <c r="TZT216" s="102"/>
      <c r="TZU216" s="102"/>
      <c r="TZV216" s="102"/>
      <c r="TZW216" s="102"/>
      <c r="TZX216" s="102"/>
      <c r="TZY216" s="102"/>
      <c r="TZZ216" s="102"/>
      <c r="UAA216" s="102"/>
      <c r="UAB216" s="102"/>
      <c r="UAC216" s="102"/>
      <c r="UAD216" s="102"/>
      <c r="UAE216" s="102"/>
      <c r="UAF216" s="102"/>
      <c r="UAG216" s="102"/>
      <c r="UAH216" s="102"/>
      <c r="UAI216" s="102"/>
      <c r="UAJ216" s="102"/>
      <c r="UAK216" s="102"/>
      <c r="UAL216" s="102"/>
      <c r="UAM216" s="102"/>
      <c r="UAN216" s="102"/>
      <c r="UAO216" s="102"/>
      <c r="UAP216" s="102"/>
      <c r="UAQ216" s="102"/>
      <c r="UAR216" s="102"/>
      <c r="UAS216" s="102"/>
      <c r="UAT216" s="102"/>
      <c r="UAU216" s="102"/>
      <c r="UAV216" s="102"/>
      <c r="UAW216" s="102"/>
      <c r="UAX216" s="102"/>
      <c r="UAY216" s="102"/>
      <c r="UAZ216" s="102"/>
      <c r="UBA216" s="102"/>
      <c r="UBB216" s="102"/>
      <c r="UBC216" s="102"/>
      <c r="UBD216" s="102"/>
      <c r="UBE216" s="102"/>
      <c r="UBF216" s="102"/>
      <c r="UBG216" s="102"/>
      <c r="UBH216" s="102"/>
      <c r="UBI216" s="102"/>
      <c r="UBJ216" s="102"/>
      <c r="UBK216" s="102"/>
      <c r="UBL216" s="102"/>
      <c r="UBM216" s="102"/>
      <c r="UBN216" s="102"/>
      <c r="UBO216" s="102"/>
      <c r="UBP216" s="102"/>
      <c r="UBQ216" s="102"/>
      <c r="UBR216" s="102"/>
      <c r="UBS216" s="102"/>
      <c r="UBT216" s="102"/>
      <c r="UBU216" s="102"/>
      <c r="UBV216" s="102"/>
      <c r="UBW216" s="102"/>
      <c r="UBX216" s="102"/>
      <c r="UBY216" s="102"/>
      <c r="UBZ216" s="102"/>
      <c r="UCA216" s="102"/>
      <c r="UCB216" s="102"/>
      <c r="UCC216" s="102"/>
      <c r="UCD216" s="102"/>
      <c r="UCE216" s="102"/>
      <c r="UCF216" s="102"/>
      <c r="UCG216" s="102"/>
      <c r="UCH216" s="102"/>
      <c r="UCI216" s="102"/>
      <c r="UCJ216" s="102"/>
      <c r="UCK216" s="102"/>
      <c r="UCL216" s="102"/>
      <c r="UCM216" s="102"/>
      <c r="UCN216" s="102"/>
      <c r="UCO216" s="102"/>
      <c r="UCP216" s="102"/>
      <c r="UCQ216" s="102"/>
      <c r="UCR216" s="102"/>
      <c r="UCS216" s="102"/>
      <c r="UCT216" s="102"/>
      <c r="UCU216" s="102"/>
      <c r="UCV216" s="102"/>
      <c r="UCW216" s="102"/>
      <c r="UCX216" s="102"/>
      <c r="UCY216" s="102"/>
      <c r="UCZ216" s="102"/>
      <c r="UDA216" s="102"/>
      <c r="UDB216" s="102"/>
      <c r="UDC216" s="102"/>
      <c r="UDD216" s="102"/>
      <c r="UDE216" s="102"/>
      <c r="UDF216" s="102"/>
      <c r="UDG216" s="102"/>
      <c r="UDH216" s="102"/>
      <c r="UDI216" s="102"/>
      <c r="UDJ216" s="102"/>
      <c r="UDK216" s="102"/>
      <c r="UDL216" s="102"/>
      <c r="UDM216" s="102"/>
      <c r="UDN216" s="102"/>
      <c r="UDO216" s="102"/>
      <c r="UDP216" s="102"/>
      <c r="UDQ216" s="102"/>
      <c r="UDR216" s="102"/>
      <c r="UDS216" s="102"/>
      <c r="UDT216" s="102"/>
      <c r="UDU216" s="102"/>
      <c r="UDV216" s="102"/>
      <c r="UDW216" s="102"/>
      <c r="UDX216" s="102"/>
      <c r="UDY216" s="102"/>
      <c r="UDZ216" s="102"/>
      <c r="UEA216" s="102"/>
      <c r="UEB216" s="102"/>
      <c r="UEC216" s="102"/>
      <c r="UED216" s="102"/>
      <c r="UEE216" s="102"/>
      <c r="UEF216" s="102"/>
      <c r="UEG216" s="102"/>
      <c r="UEH216" s="102"/>
      <c r="UEI216" s="102"/>
      <c r="UEJ216" s="102"/>
      <c r="UEK216" s="102"/>
      <c r="UEL216" s="102"/>
      <c r="UEM216" s="102"/>
      <c r="UEN216" s="102"/>
      <c r="UEO216" s="102"/>
      <c r="UEP216" s="102"/>
      <c r="UEQ216" s="102"/>
      <c r="UER216" s="102"/>
      <c r="UES216" s="102"/>
      <c r="UET216" s="102"/>
      <c r="UEU216" s="102"/>
      <c r="UEV216" s="102"/>
      <c r="UEW216" s="102"/>
      <c r="UEX216" s="102"/>
      <c r="UEY216" s="102"/>
      <c r="UEZ216" s="102"/>
      <c r="UFA216" s="102"/>
      <c r="UFB216" s="102"/>
      <c r="UFC216" s="102"/>
      <c r="UFD216" s="102"/>
      <c r="UFE216" s="102"/>
      <c r="UFF216" s="102"/>
      <c r="UFG216" s="102"/>
      <c r="UFH216" s="102"/>
      <c r="UFI216" s="102"/>
      <c r="UFJ216" s="102"/>
      <c r="UFK216" s="102"/>
      <c r="UFL216" s="102"/>
      <c r="UFM216" s="102"/>
      <c r="UFN216" s="102"/>
      <c r="UFO216" s="102"/>
      <c r="UFP216" s="102"/>
      <c r="UFQ216" s="102"/>
      <c r="UFR216" s="102"/>
      <c r="UFS216" s="102"/>
      <c r="UFT216" s="102"/>
      <c r="UFU216" s="102"/>
      <c r="UFV216" s="102"/>
      <c r="UFW216" s="102"/>
      <c r="UFX216" s="102"/>
      <c r="UFY216" s="102"/>
      <c r="UFZ216" s="102"/>
      <c r="UGA216" s="102"/>
      <c r="UGB216" s="102"/>
      <c r="UGC216" s="102"/>
      <c r="UGD216" s="102"/>
      <c r="UGE216" s="102"/>
      <c r="UGF216" s="102"/>
      <c r="UGG216" s="102"/>
      <c r="UGH216" s="102"/>
      <c r="UGI216" s="102"/>
      <c r="UGJ216" s="102"/>
      <c r="UGK216" s="102"/>
      <c r="UGL216" s="102"/>
      <c r="UGM216" s="102"/>
      <c r="UGN216" s="102"/>
      <c r="UGO216" s="102"/>
      <c r="UGP216" s="102"/>
      <c r="UGQ216" s="102"/>
      <c r="UGR216" s="102"/>
      <c r="UGS216" s="102"/>
      <c r="UGT216" s="102"/>
      <c r="UGU216" s="102"/>
      <c r="UGV216" s="102"/>
      <c r="UGW216" s="102"/>
      <c r="UGX216" s="102"/>
      <c r="UGY216" s="102"/>
      <c r="UGZ216" s="102"/>
      <c r="UHA216" s="102"/>
      <c r="UHB216" s="102"/>
      <c r="UHC216" s="102"/>
      <c r="UHD216" s="102"/>
      <c r="UHE216" s="102"/>
      <c r="UHF216" s="102"/>
      <c r="UHG216" s="102"/>
      <c r="UHH216" s="102"/>
      <c r="UHI216" s="102"/>
      <c r="UHJ216" s="102"/>
      <c r="UHK216" s="102"/>
      <c r="UHL216" s="102"/>
      <c r="UHM216" s="102"/>
      <c r="UHN216" s="102"/>
      <c r="UHO216" s="102"/>
      <c r="UHP216" s="102"/>
      <c r="UHQ216" s="102"/>
      <c r="UHR216" s="102"/>
      <c r="UHS216" s="102"/>
      <c r="UHT216" s="102"/>
      <c r="UHU216" s="102"/>
      <c r="UHV216" s="102"/>
      <c r="UHW216" s="102"/>
      <c r="UHX216" s="102"/>
      <c r="UHY216" s="102"/>
      <c r="UHZ216" s="102"/>
      <c r="UIA216" s="102"/>
      <c r="UIB216" s="102"/>
      <c r="UIC216" s="102"/>
      <c r="UID216" s="102"/>
      <c r="UIE216" s="102"/>
      <c r="UIF216" s="102"/>
      <c r="UIG216" s="102"/>
      <c r="UIH216" s="102"/>
      <c r="UII216" s="102"/>
      <c r="UIJ216" s="102"/>
      <c r="UIK216" s="102"/>
      <c r="UIL216" s="102"/>
      <c r="UIM216" s="102"/>
      <c r="UIN216" s="102"/>
      <c r="UIO216" s="102"/>
      <c r="UIP216" s="102"/>
      <c r="UIQ216" s="102"/>
      <c r="UIR216" s="102"/>
      <c r="UIS216" s="102"/>
      <c r="UIT216" s="102"/>
      <c r="UIU216" s="102"/>
      <c r="UIV216" s="102"/>
      <c r="UIW216" s="102"/>
      <c r="UIX216" s="102"/>
      <c r="UIY216" s="102"/>
      <c r="UIZ216" s="102"/>
      <c r="UJA216" s="102"/>
      <c r="UJB216" s="102"/>
      <c r="UJC216" s="102"/>
      <c r="UJD216" s="102"/>
      <c r="UJE216" s="102"/>
      <c r="UJF216" s="102"/>
      <c r="UJG216" s="102"/>
      <c r="UJH216" s="102"/>
      <c r="UJI216" s="102"/>
      <c r="UJJ216" s="102"/>
      <c r="UJK216" s="102"/>
      <c r="UJL216" s="102"/>
      <c r="UJM216" s="102"/>
      <c r="UJN216" s="102"/>
      <c r="UJO216" s="102"/>
      <c r="UJP216" s="102"/>
      <c r="UJQ216" s="102"/>
      <c r="UJR216" s="102"/>
      <c r="UJS216" s="102"/>
      <c r="UJT216" s="102"/>
      <c r="UJU216" s="102"/>
      <c r="UJV216" s="102"/>
      <c r="UJW216" s="102"/>
      <c r="UJX216" s="102"/>
      <c r="UJY216" s="102"/>
      <c r="UJZ216" s="102"/>
      <c r="UKA216" s="102"/>
      <c r="UKB216" s="102"/>
      <c r="UKC216" s="102"/>
      <c r="UKD216" s="102"/>
      <c r="UKE216" s="102"/>
      <c r="UKF216" s="102"/>
      <c r="UKG216" s="102"/>
      <c r="UKH216" s="102"/>
      <c r="UKI216" s="102"/>
      <c r="UKJ216" s="102"/>
      <c r="UKK216" s="102"/>
      <c r="UKL216" s="102"/>
      <c r="UKM216" s="102"/>
      <c r="UKN216" s="102"/>
      <c r="UKO216" s="102"/>
      <c r="UKP216" s="102"/>
      <c r="UKQ216" s="102"/>
      <c r="UKR216" s="102"/>
      <c r="UKS216" s="102"/>
      <c r="UKT216" s="102"/>
      <c r="UKU216" s="102"/>
      <c r="UKV216" s="102"/>
      <c r="UKW216" s="102"/>
      <c r="UKX216" s="102"/>
      <c r="UKY216" s="102"/>
      <c r="UKZ216" s="102"/>
      <c r="ULA216" s="102"/>
      <c r="ULB216" s="102"/>
      <c r="ULC216" s="102"/>
      <c r="ULD216" s="102"/>
      <c r="ULE216" s="102"/>
      <c r="ULF216" s="102"/>
      <c r="ULG216" s="102"/>
      <c r="ULH216" s="102"/>
      <c r="ULI216" s="102"/>
      <c r="ULJ216" s="102"/>
      <c r="ULK216" s="102"/>
      <c r="ULL216" s="102"/>
      <c r="ULM216" s="102"/>
      <c r="ULN216" s="102"/>
      <c r="ULO216" s="102"/>
      <c r="ULP216" s="102"/>
      <c r="ULQ216" s="102"/>
      <c r="ULR216" s="102"/>
      <c r="ULS216" s="102"/>
      <c r="ULT216" s="102"/>
      <c r="ULU216" s="102"/>
      <c r="ULV216" s="102"/>
      <c r="ULW216" s="102"/>
      <c r="ULX216" s="102"/>
      <c r="ULY216" s="102"/>
      <c r="ULZ216" s="102"/>
      <c r="UMA216" s="102"/>
      <c r="UMB216" s="102"/>
      <c r="UMC216" s="102"/>
      <c r="UMD216" s="102"/>
      <c r="UME216" s="102"/>
      <c r="UMF216" s="102"/>
      <c r="UMG216" s="102"/>
      <c r="UMH216" s="102"/>
      <c r="UMI216" s="102"/>
      <c r="UMJ216" s="102"/>
      <c r="UMK216" s="102"/>
      <c r="UML216" s="102"/>
      <c r="UMM216" s="102"/>
      <c r="UMN216" s="102"/>
      <c r="UMO216" s="102"/>
      <c r="UMP216" s="102"/>
      <c r="UMQ216" s="102"/>
      <c r="UMR216" s="102"/>
      <c r="UMS216" s="102"/>
      <c r="UMT216" s="102"/>
      <c r="UMU216" s="102"/>
      <c r="UMV216" s="102"/>
      <c r="UMW216" s="102"/>
      <c r="UMX216" s="102"/>
      <c r="UMY216" s="102"/>
      <c r="UMZ216" s="102"/>
      <c r="UNA216" s="102"/>
      <c r="UNB216" s="102"/>
      <c r="UNC216" s="102"/>
      <c r="UND216" s="102"/>
      <c r="UNE216" s="102"/>
      <c r="UNF216" s="102"/>
      <c r="UNG216" s="102"/>
      <c r="UNH216" s="102"/>
      <c r="UNI216" s="102"/>
      <c r="UNJ216" s="102"/>
      <c r="UNK216" s="102"/>
      <c r="UNL216" s="102"/>
      <c r="UNM216" s="102"/>
      <c r="UNN216" s="102"/>
      <c r="UNO216" s="102"/>
      <c r="UNP216" s="102"/>
      <c r="UNQ216" s="102"/>
      <c r="UNR216" s="102"/>
      <c r="UNS216" s="102"/>
      <c r="UNT216" s="102"/>
      <c r="UNU216" s="102"/>
      <c r="UNV216" s="102"/>
      <c r="UNW216" s="102"/>
      <c r="UNX216" s="102"/>
      <c r="UNY216" s="102"/>
      <c r="UNZ216" s="102"/>
      <c r="UOA216" s="102"/>
      <c r="UOB216" s="102"/>
      <c r="UOC216" s="102"/>
      <c r="UOD216" s="102"/>
      <c r="UOE216" s="102"/>
      <c r="UOF216" s="102"/>
      <c r="UOG216" s="102"/>
      <c r="UOH216" s="102"/>
      <c r="UOI216" s="102"/>
      <c r="UOJ216" s="102"/>
      <c r="UOK216" s="102"/>
      <c r="UOL216" s="102"/>
      <c r="UOM216" s="102"/>
      <c r="UON216" s="102"/>
      <c r="UOO216" s="102"/>
      <c r="UOP216" s="102"/>
      <c r="UOQ216" s="102"/>
      <c r="UOR216" s="102"/>
      <c r="UOS216" s="102"/>
      <c r="UOT216" s="102"/>
      <c r="UOU216" s="102"/>
      <c r="UOV216" s="102"/>
      <c r="UOW216" s="102"/>
      <c r="UOX216" s="102"/>
      <c r="UOY216" s="102"/>
      <c r="UOZ216" s="102"/>
      <c r="UPA216" s="102"/>
      <c r="UPB216" s="102"/>
      <c r="UPC216" s="102"/>
      <c r="UPD216" s="102"/>
      <c r="UPE216" s="102"/>
      <c r="UPF216" s="102"/>
      <c r="UPG216" s="102"/>
      <c r="UPH216" s="102"/>
      <c r="UPI216" s="102"/>
      <c r="UPJ216" s="102"/>
      <c r="UPK216" s="102"/>
      <c r="UPL216" s="102"/>
      <c r="UPM216" s="102"/>
      <c r="UPN216" s="102"/>
      <c r="UPO216" s="102"/>
      <c r="UPP216" s="102"/>
      <c r="UPQ216" s="102"/>
      <c r="UPR216" s="102"/>
      <c r="UPS216" s="102"/>
      <c r="UPT216" s="102"/>
      <c r="UPU216" s="102"/>
      <c r="UPV216" s="102"/>
      <c r="UPW216" s="102"/>
      <c r="UPX216" s="102"/>
      <c r="UPY216" s="102"/>
      <c r="UPZ216" s="102"/>
      <c r="UQA216" s="102"/>
      <c r="UQB216" s="102"/>
      <c r="UQC216" s="102"/>
      <c r="UQD216" s="102"/>
      <c r="UQE216" s="102"/>
      <c r="UQF216" s="102"/>
      <c r="UQG216" s="102"/>
      <c r="UQH216" s="102"/>
      <c r="UQI216" s="102"/>
      <c r="UQJ216" s="102"/>
      <c r="UQK216" s="102"/>
      <c r="UQL216" s="102"/>
      <c r="UQM216" s="102"/>
      <c r="UQN216" s="102"/>
      <c r="UQO216" s="102"/>
      <c r="UQP216" s="102"/>
      <c r="UQQ216" s="102"/>
      <c r="UQR216" s="102"/>
      <c r="UQS216" s="102"/>
      <c r="UQT216" s="102"/>
      <c r="UQU216" s="102"/>
      <c r="UQV216" s="102"/>
      <c r="UQW216" s="102"/>
      <c r="UQX216" s="102"/>
      <c r="UQY216" s="102"/>
      <c r="UQZ216" s="102"/>
      <c r="URA216" s="102"/>
      <c r="URB216" s="102"/>
      <c r="URC216" s="102"/>
      <c r="URD216" s="102"/>
      <c r="URE216" s="102"/>
      <c r="URF216" s="102"/>
      <c r="URG216" s="102"/>
      <c r="URH216" s="102"/>
      <c r="URI216" s="102"/>
      <c r="URJ216" s="102"/>
      <c r="URK216" s="102"/>
      <c r="URL216" s="102"/>
      <c r="URM216" s="102"/>
      <c r="URN216" s="102"/>
      <c r="URO216" s="102"/>
      <c r="URP216" s="102"/>
      <c r="URQ216" s="102"/>
      <c r="URR216" s="102"/>
      <c r="URS216" s="102"/>
      <c r="URT216" s="102"/>
      <c r="URU216" s="102"/>
      <c r="URV216" s="102"/>
      <c r="URW216" s="102"/>
      <c r="URX216" s="102"/>
      <c r="URY216" s="102"/>
      <c r="URZ216" s="102"/>
      <c r="USA216" s="102"/>
      <c r="USB216" s="102"/>
      <c r="USC216" s="102"/>
      <c r="USD216" s="102"/>
      <c r="USE216" s="102"/>
      <c r="USF216" s="102"/>
      <c r="USG216" s="102"/>
      <c r="USH216" s="102"/>
      <c r="USI216" s="102"/>
      <c r="USJ216" s="102"/>
      <c r="USK216" s="102"/>
      <c r="USL216" s="102"/>
      <c r="USM216" s="102"/>
      <c r="USN216" s="102"/>
      <c r="USO216" s="102"/>
      <c r="USP216" s="102"/>
      <c r="USQ216" s="102"/>
      <c r="USR216" s="102"/>
      <c r="USS216" s="102"/>
      <c r="UST216" s="102"/>
      <c r="USU216" s="102"/>
      <c r="USV216" s="102"/>
      <c r="USW216" s="102"/>
      <c r="USX216" s="102"/>
      <c r="USY216" s="102"/>
      <c r="USZ216" s="102"/>
      <c r="UTA216" s="102"/>
      <c r="UTB216" s="102"/>
      <c r="UTC216" s="102"/>
      <c r="UTD216" s="102"/>
      <c r="UTE216" s="102"/>
      <c r="UTF216" s="102"/>
      <c r="UTG216" s="102"/>
      <c r="UTH216" s="102"/>
      <c r="UTI216" s="102"/>
      <c r="UTJ216" s="102"/>
      <c r="UTK216" s="102"/>
      <c r="UTL216" s="102"/>
      <c r="UTM216" s="102"/>
      <c r="UTN216" s="102"/>
      <c r="UTO216" s="102"/>
      <c r="UTP216" s="102"/>
      <c r="UTQ216" s="102"/>
      <c r="UTR216" s="102"/>
      <c r="UTS216" s="102"/>
      <c r="UTT216" s="102"/>
      <c r="UTU216" s="102"/>
      <c r="UTV216" s="102"/>
      <c r="UTW216" s="102"/>
      <c r="UTX216" s="102"/>
      <c r="UTY216" s="102"/>
      <c r="UTZ216" s="102"/>
      <c r="UUA216" s="102"/>
      <c r="UUB216" s="102"/>
      <c r="UUC216" s="102"/>
      <c r="UUD216" s="102"/>
      <c r="UUE216" s="102"/>
      <c r="UUF216" s="102"/>
      <c r="UUG216" s="102"/>
      <c r="UUH216" s="102"/>
      <c r="UUI216" s="102"/>
      <c r="UUJ216" s="102"/>
      <c r="UUK216" s="102"/>
      <c r="UUL216" s="102"/>
      <c r="UUM216" s="102"/>
      <c r="UUN216" s="102"/>
      <c r="UUO216" s="102"/>
      <c r="UUP216" s="102"/>
      <c r="UUQ216" s="102"/>
      <c r="UUR216" s="102"/>
      <c r="UUS216" s="102"/>
      <c r="UUT216" s="102"/>
      <c r="UUU216" s="102"/>
      <c r="UUV216" s="102"/>
      <c r="UUW216" s="102"/>
      <c r="UUX216" s="102"/>
      <c r="UUY216" s="102"/>
      <c r="UUZ216" s="102"/>
      <c r="UVA216" s="102"/>
      <c r="UVB216" s="102"/>
      <c r="UVC216" s="102"/>
      <c r="UVD216" s="102"/>
      <c r="UVE216" s="102"/>
      <c r="UVF216" s="102"/>
      <c r="UVG216" s="102"/>
      <c r="UVH216" s="102"/>
      <c r="UVI216" s="102"/>
      <c r="UVJ216" s="102"/>
      <c r="UVK216" s="102"/>
      <c r="UVL216" s="102"/>
      <c r="UVM216" s="102"/>
      <c r="UVN216" s="102"/>
      <c r="UVO216" s="102"/>
      <c r="UVP216" s="102"/>
      <c r="UVQ216" s="102"/>
      <c r="UVR216" s="102"/>
      <c r="UVS216" s="102"/>
      <c r="UVT216" s="102"/>
      <c r="UVU216" s="102"/>
      <c r="UVV216" s="102"/>
      <c r="UVW216" s="102"/>
      <c r="UVX216" s="102"/>
      <c r="UVY216" s="102"/>
      <c r="UVZ216" s="102"/>
      <c r="UWA216" s="102"/>
      <c r="UWB216" s="102"/>
      <c r="UWC216" s="102"/>
      <c r="UWD216" s="102"/>
      <c r="UWE216" s="102"/>
      <c r="UWF216" s="102"/>
      <c r="UWG216" s="102"/>
      <c r="UWH216" s="102"/>
      <c r="UWI216" s="102"/>
      <c r="UWJ216" s="102"/>
      <c r="UWK216" s="102"/>
      <c r="UWL216" s="102"/>
      <c r="UWM216" s="102"/>
      <c r="UWN216" s="102"/>
      <c r="UWO216" s="102"/>
      <c r="UWP216" s="102"/>
      <c r="UWQ216" s="102"/>
      <c r="UWR216" s="102"/>
      <c r="UWS216" s="102"/>
      <c r="UWT216" s="102"/>
      <c r="UWU216" s="102"/>
      <c r="UWV216" s="102"/>
      <c r="UWW216" s="102"/>
      <c r="UWX216" s="102"/>
      <c r="UWY216" s="102"/>
      <c r="UWZ216" s="102"/>
      <c r="UXA216" s="102"/>
      <c r="UXB216" s="102"/>
      <c r="UXC216" s="102"/>
      <c r="UXD216" s="102"/>
      <c r="UXE216" s="102"/>
      <c r="UXF216" s="102"/>
      <c r="UXG216" s="102"/>
      <c r="UXH216" s="102"/>
      <c r="UXI216" s="102"/>
      <c r="UXJ216" s="102"/>
      <c r="UXK216" s="102"/>
      <c r="UXL216" s="102"/>
      <c r="UXM216" s="102"/>
      <c r="UXN216" s="102"/>
      <c r="UXO216" s="102"/>
      <c r="UXP216" s="102"/>
      <c r="UXQ216" s="102"/>
      <c r="UXR216" s="102"/>
      <c r="UXS216" s="102"/>
      <c r="UXT216" s="102"/>
      <c r="UXU216" s="102"/>
      <c r="UXV216" s="102"/>
      <c r="UXW216" s="102"/>
      <c r="UXX216" s="102"/>
      <c r="UXY216" s="102"/>
      <c r="UXZ216" s="102"/>
      <c r="UYA216" s="102"/>
      <c r="UYB216" s="102"/>
      <c r="UYC216" s="102"/>
      <c r="UYD216" s="102"/>
      <c r="UYE216" s="102"/>
      <c r="UYF216" s="102"/>
      <c r="UYG216" s="102"/>
      <c r="UYH216" s="102"/>
      <c r="UYI216" s="102"/>
      <c r="UYJ216" s="102"/>
      <c r="UYK216" s="102"/>
      <c r="UYL216" s="102"/>
      <c r="UYM216" s="102"/>
      <c r="UYN216" s="102"/>
      <c r="UYO216" s="102"/>
      <c r="UYP216" s="102"/>
      <c r="UYQ216" s="102"/>
      <c r="UYR216" s="102"/>
      <c r="UYS216" s="102"/>
      <c r="UYT216" s="102"/>
      <c r="UYU216" s="102"/>
      <c r="UYV216" s="102"/>
      <c r="UYW216" s="102"/>
      <c r="UYX216" s="102"/>
      <c r="UYY216" s="102"/>
      <c r="UYZ216" s="102"/>
      <c r="UZA216" s="102"/>
      <c r="UZB216" s="102"/>
      <c r="UZC216" s="102"/>
      <c r="UZD216" s="102"/>
      <c r="UZE216" s="102"/>
      <c r="UZF216" s="102"/>
      <c r="UZG216" s="102"/>
      <c r="UZH216" s="102"/>
      <c r="UZI216" s="102"/>
      <c r="UZJ216" s="102"/>
      <c r="UZK216" s="102"/>
      <c r="UZL216" s="102"/>
      <c r="UZM216" s="102"/>
      <c r="UZN216" s="102"/>
      <c r="UZO216" s="102"/>
      <c r="UZP216" s="102"/>
      <c r="UZQ216" s="102"/>
      <c r="UZR216" s="102"/>
      <c r="UZS216" s="102"/>
      <c r="UZT216" s="102"/>
      <c r="UZU216" s="102"/>
      <c r="UZV216" s="102"/>
      <c r="UZW216" s="102"/>
      <c r="UZX216" s="102"/>
      <c r="UZY216" s="102"/>
      <c r="UZZ216" s="102"/>
      <c r="VAA216" s="102"/>
      <c r="VAB216" s="102"/>
      <c r="VAC216" s="102"/>
      <c r="VAD216" s="102"/>
      <c r="VAE216" s="102"/>
      <c r="VAF216" s="102"/>
      <c r="VAG216" s="102"/>
      <c r="VAH216" s="102"/>
      <c r="VAI216" s="102"/>
      <c r="VAJ216" s="102"/>
      <c r="VAK216" s="102"/>
      <c r="VAL216" s="102"/>
      <c r="VAM216" s="102"/>
      <c r="VAN216" s="102"/>
      <c r="VAO216" s="102"/>
      <c r="VAP216" s="102"/>
      <c r="VAQ216" s="102"/>
      <c r="VAR216" s="102"/>
      <c r="VAS216" s="102"/>
      <c r="VAT216" s="102"/>
      <c r="VAU216" s="102"/>
      <c r="VAV216" s="102"/>
      <c r="VAW216" s="102"/>
      <c r="VAX216" s="102"/>
      <c r="VAY216" s="102"/>
      <c r="VAZ216" s="102"/>
      <c r="VBA216" s="102"/>
      <c r="VBB216" s="102"/>
      <c r="VBC216" s="102"/>
      <c r="VBD216" s="102"/>
      <c r="VBE216" s="102"/>
      <c r="VBF216" s="102"/>
      <c r="VBG216" s="102"/>
      <c r="VBH216" s="102"/>
      <c r="VBI216" s="102"/>
      <c r="VBJ216" s="102"/>
      <c r="VBK216" s="102"/>
      <c r="VBL216" s="102"/>
      <c r="VBM216" s="102"/>
      <c r="VBN216" s="102"/>
      <c r="VBO216" s="102"/>
      <c r="VBP216" s="102"/>
      <c r="VBQ216" s="102"/>
      <c r="VBR216" s="102"/>
      <c r="VBS216" s="102"/>
      <c r="VBT216" s="102"/>
      <c r="VBU216" s="102"/>
      <c r="VBV216" s="102"/>
      <c r="VBW216" s="102"/>
      <c r="VBX216" s="102"/>
      <c r="VBY216" s="102"/>
      <c r="VBZ216" s="102"/>
      <c r="VCA216" s="102"/>
      <c r="VCB216" s="102"/>
      <c r="VCC216" s="102"/>
      <c r="VCD216" s="102"/>
      <c r="VCE216" s="102"/>
      <c r="VCF216" s="102"/>
      <c r="VCG216" s="102"/>
      <c r="VCH216" s="102"/>
      <c r="VCI216" s="102"/>
      <c r="VCJ216" s="102"/>
      <c r="VCK216" s="102"/>
      <c r="VCL216" s="102"/>
      <c r="VCM216" s="102"/>
      <c r="VCN216" s="102"/>
      <c r="VCO216" s="102"/>
      <c r="VCP216" s="102"/>
      <c r="VCQ216" s="102"/>
      <c r="VCR216" s="102"/>
      <c r="VCS216" s="102"/>
      <c r="VCT216" s="102"/>
      <c r="VCU216" s="102"/>
      <c r="VCV216" s="102"/>
      <c r="VCW216" s="102"/>
      <c r="VCX216" s="102"/>
      <c r="VCY216" s="102"/>
      <c r="VCZ216" s="102"/>
      <c r="VDA216" s="102"/>
      <c r="VDB216" s="102"/>
      <c r="VDC216" s="102"/>
      <c r="VDD216" s="102"/>
      <c r="VDE216" s="102"/>
      <c r="VDF216" s="102"/>
      <c r="VDG216" s="102"/>
      <c r="VDH216" s="102"/>
      <c r="VDI216" s="102"/>
      <c r="VDJ216" s="102"/>
      <c r="VDK216" s="102"/>
      <c r="VDL216" s="102"/>
      <c r="VDM216" s="102"/>
      <c r="VDN216" s="102"/>
      <c r="VDO216" s="102"/>
      <c r="VDP216" s="102"/>
      <c r="VDQ216" s="102"/>
      <c r="VDR216" s="102"/>
      <c r="VDS216" s="102"/>
      <c r="VDT216" s="102"/>
      <c r="VDU216" s="102"/>
      <c r="VDV216" s="102"/>
      <c r="VDW216" s="102"/>
      <c r="VDX216" s="102"/>
      <c r="VDY216" s="102"/>
      <c r="VDZ216" s="102"/>
      <c r="VEA216" s="102"/>
      <c r="VEB216" s="102"/>
      <c r="VEC216" s="102"/>
      <c r="VED216" s="102"/>
      <c r="VEE216" s="102"/>
      <c r="VEF216" s="102"/>
      <c r="VEG216" s="102"/>
      <c r="VEH216" s="102"/>
      <c r="VEI216" s="102"/>
      <c r="VEJ216" s="102"/>
      <c r="VEK216" s="102"/>
      <c r="VEL216" s="102"/>
      <c r="VEM216" s="102"/>
      <c r="VEN216" s="102"/>
      <c r="VEO216" s="102"/>
      <c r="VEP216" s="102"/>
      <c r="VEQ216" s="102"/>
      <c r="VER216" s="102"/>
      <c r="VES216" s="102"/>
      <c r="VET216" s="102"/>
      <c r="VEU216" s="102"/>
      <c r="VEV216" s="102"/>
      <c r="VEW216" s="102"/>
      <c r="VEX216" s="102"/>
      <c r="VEY216" s="102"/>
      <c r="VEZ216" s="102"/>
      <c r="VFA216" s="102"/>
      <c r="VFB216" s="102"/>
      <c r="VFC216" s="102"/>
      <c r="VFD216" s="102"/>
      <c r="VFE216" s="102"/>
      <c r="VFF216" s="102"/>
      <c r="VFG216" s="102"/>
      <c r="VFH216" s="102"/>
      <c r="VFI216" s="102"/>
      <c r="VFJ216" s="102"/>
      <c r="VFK216" s="102"/>
      <c r="VFL216" s="102"/>
      <c r="VFM216" s="102"/>
      <c r="VFN216" s="102"/>
      <c r="VFO216" s="102"/>
      <c r="VFP216" s="102"/>
      <c r="VFQ216" s="102"/>
      <c r="VFR216" s="102"/>
      <c r="VFS216" s="102"/>
      <c r="VFT216" s="102"/>
      <c r="VFU216" s="102"/>
      <c r="VFV216" s="102"/>
      <c r="VFW216" s="102"/>
      <c r="VFX216" s="102"/>
      <c r="VFY216" s="102"/>
      <c r="VFZ216" s="102"/>
      <c r="VGA216" s="102"/>
      <c r="VGB216" s="102"/>
      <c r="VGC216" s="102"/>
      <c r="VGD216" s="102"/>
      <c r="VGE216" s="102"/>
      <c r="VGF216" s="102"/>
      <c r="VGG216" s="102"/>
      <c r="VGH216" s="102"/>
      <c r="VGI216" s="102"/>
      <c r="VGJ216" s="102"/>
      <c r="VGK216" s="102"/>
      <c r="VGL216" s="102"/>
      <c r="VGM216" s="102"/>
      <c r="VGN216" s="102"/>
      <c r="VGO216" s="102"/>
      <c r="VGP216" s="102"/>
      <c r="VGQ216" s="102"/>
      <c r="VGR216" s="102"/>
      <c r="VGS216" s="102"/>
      <c r="VGT216" s="102"/>
      <c r="VGU216" s="102"/>
      <c r="VGV216" s="102"/>
      <c r="VGW216" s="102"/>
      <c r="VGX216" s="102"/>
      <c r="VGY216" s="102"/>
      <c r="VGZ216" s="102"/>
      <c r="VHA216" s="102"/>
      <c r="VHB216" s="102"/>
      <c r="VHC216" s="102"/>
      <c r="VHD216" s="102"/>
      <c r="VHE216" s="102"/>
      <c r="VHF216" s="102"/>
      <c r="VHG216" s="102"/>
      <c r="VHH216" s="102"/>
      <c r="VHI216" s="102"/>
      <c r="VHJ216" s="102"/>
      <c r="VHK216" s="102"/>
      <c r="VHL216" s="102"/>
      <c r="VHM216" s="102"/>
      <c r="VHN216" s="102"/>
      <c r="VHO216" s="102"/>
      <c r="VHP216" s="102"/>
      <c r="VHQ216" s="102"/>
      <c r="VHR216" s="102"/>
      <c r="VHS216" s="102"/>
      <c r="VHT216" s="102"/>
      <c r="VHU216" s="102"/>
      <c r="VHV216" s="102"/>
      <c r="VHW216" s="102"/>
      <c r="VHX216" s="102"/>
      <c r="VHY216" s="102"/>
      <c r="VHZ216" s="102"/>
      <c r="VIA216" s="102"/>
      <c r="VIB216" s="102"/>
      <c r="VIC216" s="102"/>
      <c r="VID216" s="102"/>
      <c r="VIE216" s="102"/>
      <c r="VIF216" s="102"/>
      <c r="VIG216" s="102"/>
      <c r="VIH216" s="102"/>
      <c r="VII216" s="102"/>
      <c r="VIJ216" s="102"/>
      <c r="VIK216" s="102"/>
      <c r="VIL216" s="102"/>
      <c r="VIM216" s="102"/>
      <c r="VIN216" s="102"/>
      <c r="VIO216" s="102"/>
      <c r="VIP216" s="102"/>
      <c r="VIQ216" s="102"/>
      <c r="VIR216" s="102"/>
      <c r="VIS216" s="102"/>
      <c r="VIT216" s="102"/>
      <c r="VIU216" s="102"/>
      <c r="VIV216" s="102"/>
      <c r="VIW216" s="102"/>
      <c r="VIX216" s="102"/>
      <c r="VIY216" s="102"/>
      <c r="VIZ216" s="102"/>
      <c r="VJA216" s="102"/>
      <c r="VJB216" s="102"/>
      <c r="VJC216" s="102"/>
      <c r="VJD216" s="102"/>
      <c r="VJE216" s="102"/>
      <c r="VJF216" s="102"/>
      <c r="VJG216" s="102"/>
      <c r="VJH216" s="102"/>
      <c r="VJI216" s="102"/>
      <c r="VJJ216" s="102"/>
      <c r="VJK216" s="102"/>
      <c r="VJL216" s="102"/>
      <c r="VJM216" s="102"/>
      <c r="VJN216" s="102"/>
      <c r="VJO216" s="102"/>
      <c r="VJP216" s="102"/>
      <c r="VJQ216" s="102"/>
      <c r="VJR216" s="102"/>
      <c r="VJS216" s="102"/>
      <c r="VJT216" s="102"/>
      <c r="VJU216" s="102"/>
      <c r="VJV216" s="102"/>
      <c r="VJW216" s="102"/>
      <c r="VJX216" s="102"/>
      <c r="VJY216" s="102"/>
      <c r="VJZ216" s="102"/>
      <c r="VKA216" s="102"/>
      <c r="VKB216" s="102"/>
      <c r="VKC216" s="102"/>
      <c r="VKD216" s="102"/>
      <c r="VKE216" s="102"/>
      <c r="VKF216" s="102"/>
      <c r="VKG216" s="102"/>
      <c r="VKH216" s="102"/>
      <c r="VKI216" s="102"/>
      <c r="VKJ216" s="102"/>
      <c r="VKK216" s="102"/>
      <c r="VKL216" s="102"/>
      <c r="VKM216" s="102"/>
      <c r="VKN216" s="102"/>
      <c r="VKO216" s="102"/>
      <c r="VKP216" s="102"/>
      <c r="VKQ216" s="102"/>
      <c r="VKR216" s="102"/>
      <c r="VKS216" s="102"/>
      <c r="VKT216" s="102"/>
      <c r="VKU216" s="102"/>
      <c r="VKV216" s="102"/>
      <c r="VKW216" s="102"/>
      <c r="VKX216" s="102"/>
      <c r="VKY216" s="102"/>
      <c r="VKZ216" s="102"/>
      <c r="VLA216" s="102"/>
      <c r="VLB216" s="102"/>
      <c r="VLC216" s="102"/>
      <c r="VLD216" s="102"/>
      <c r="VLE216" s="102"/>
      <c r="VLF216" s="102"/>
      <c r="VLG216" s="102"/>
      <c r="VLH216" s="102"/>
      <c r="VLI216" s="102"/>
      <c r="VLJ216" s="102"/>
      <c r="VLK216" s="102"/>
      <c r="VLL216" s="102"/>
      <c r="VLM216" s="102"/>
      <c r="VLN216" s="102"/>
      <c r="VLO216" s="102"/>
      <c r="VLP216" s="102"/>
      <c r="VLQ216" s="102"/>
      <c r="VLR216" s="102"/>
      <c r="VLS216" s="102"/>
      <c r="VLT216" s="102"/>
      <c r="VLU216" s="102"/>
      <c r="VLV216" s="102"/>
      <c r="VLW216" s="102"/>
      <c r="VLX216" s="102"/>
      <c r="VLY216" s="102"/>
      <c r="VLZ216" s="102"/>
      <c r="VMA216" s="102"/>
      <c r="VMB216" s="102"/>
      <c r="VMC216" s="102"/>
      <c r="VMD216" s="102"/>
      <c r="VME216" s="102"/>
      <c r="VMF216" s="102"/>
      <c r="VMG216" s="102"/>
      <c r="VMH216" s="102"/>
      <c r="VMI216" s="102"/>
      <c r="VMJ216" s="102"/>
      <c r="VMK216" s="102"/>
      <c r="VML216" s="102"/>
      <c r="VMM216" s="102"/>
      <c r="VMN216" s="102"/>
      <c r="VMO216" s="102"/>
      <c r="VMP216" s="102"/>
      <c r="VMQ216" s="102"/>
      <c r="VMR216" s="102"/>
      <c r="VMS216" s="102"/>
      <c r="VMT216" s="102"/>
      <c r="VMU216" s="102"/>
      <c r="VMV216" s="102"/>
      <c r="VMW216" s="102"/>
      <c r="VMX216" s="102"/>
      <c r="VMY216" s="102"/>
      <c r="VMZ216" s="102"/>
      <c r="VNA216" s="102"/>
      <c r="VNB216" s="102"/>
      <c r="VNC216" s="102"/>
      <c r="VND216" s="102"/>
      <c r="VNE216" s="102"/>
      <c r="VNF216" s="102"/>
      <c r="VNG216" s="102"/>
      <c r="VNH216" s="102"/>
      <c r="VNI216" s="102"/>
      <c r="VNJ216" s="102"/>
      <c r="VNK216" s="102"/>
      <c r="VNL216" s="102"/>
      <c r="VNM216" s="102"/>
      <c r="VNN216" s="102"/>
      <c r="VNO216" s="102"/>
      <c r="VNP216" s="102"/>
      <c r="VNQ216" s="102"/>
      <c r="VNR216" s="102"/>
      <c r="VNS216" s="102"/>
      <c r="VNT216" s="102"/>
      <c r="VNU216" s="102"/>
      <c r="VNV216" s="102"/>
      <c r="VNW216" s="102"/>
      <c r="VNX216" s="102"/>
      <c r="VNY216" s="102"/>
      <c r="VNZ216" s="102"/>
      <c r="VOA216" s="102"/>
      <c r="VOB216" s="102"/>
      <c r="VOC216" s="102"/>
      <c r="VOD216" s="102"/>
      <c r="VOE216" s="102"/>
      <c r="VOF216" s="102"/>
      <c r="VOG216" s="102"/>
      <c r="VOH216" s="102"/>
      <c r="VOI216" s="102"/>
      <c r="VOJ216" s="102"/>
      <c r="VOK216" s="102"/>
      <c r="VOL216" s="102"/>
      <c r="VOM216" s="102"/>
      <c r="VON216" s="102"/>
      <c r="VOO216" s="102"/>
      <c r="VOP216" s="102"/>
      <c r="VOQ216" s="102"/>
      <c r="VOR216" s="102"/>
      <c r="VOS216" s="102"/>
      <c r="VOT216" s="102"/>
      <c r="VOU216" s="102"/>
      <c r="VOV216" s="102"/>
      <c r="VOW216" s="102"/>
      <c r="VOX216" s="102"/>
      <c r="VOY216" s="102"/>
      <c r="VOZ216" s="102"/>
      <c r="VPA216" s="102"/>
      <c r="VPB216" s="102"/>
      <c r="VPC216" s="102"/>
      <c r="VPD216" s="102"/>
      <c r="VPE216" s="102"/>
      <c r="VPF216" s="102"/>
      <c r="VPG216" s="102"/>
      <c r="VPH216" s="102"/>
      <c r="VPI216" s="102"/>
      <c r="VPJ216" s="102"/>
      <c r="VPK216" s="102"/>
      <c r="VPL216" s="102"/>
      <c r="VPM216" s="102"/>
      <c r="VPN216" s="102"/>
      <c r="VPO216" s="102"/>
      <c r="VPP216" s="102"/>
      <c r="VPQ216" s="102"/>
      <c r="VPR216" s="102"/>
      <c r="VPS216" s="102"/>
      <c r="VPT216" s="102"/>
      <c r="VPU216" s="102"/>
      <c r="VPV216" s="102"/>
      <c r="VPW216" s="102"/>
      <c r="VPX216" s="102"/>
      <c r="VPY216" s="102"/>
      <c r="VPZ216" s="102"/>
      <c r="VQA216" s="102"/>
      <c r="VQB216" s="102"/>
      <c r="VQC216" s="102"/>
      <c r="VQD216" s="102"/>
      <c r="VQE216" s="102"/>
      <c r="VQF216" s="102"/>
      <c r="VQG216" s="102"/>
      <c r="VQH216" s="102"/>
      <c r="VQI216" s="102"/>
      <c r="VQJ216" s="102"/>
      <c r="VQK216" s="102"/>
      <c r="VQL216" s="102"/>
      <c r="VQM216" s="102"/>
      <c r="VQN216" s="102"/>
      <c r="VQO216" s="102"/>
      <c r="VQP216" s="102"/>
      <c r="VQQ216" s="102"/>
      <c r="VQR216" s="102"/>
      <c r="VQS216" s="102"/>
      <c r="VQT216" s="102"/>
      <c r="VQU216" s="102"/>
      <c r="VQV216" s="102"/>
      <c r="VQW216" s="102"/>
      <c r="VQX216" s="102"/>
      <c r="VQY216" s="102"/>
      <c r="VQZ216" s="102"/>
      <c r="VRA216" s="102"/>
      <c r="VRB216" s="102"/>
      <c r="VRC216" s="102"/>
      <c r="VRD216" s="102"/>
      <c r="VRE216" s="102"/>
      <c r="VRF216" s="102"/>
      <c r="VRG216" s="102"/>
      <c r="VRH216" s="102"/>
      <c r="VRI216" s="102"/>
      <c r="VRJ216" s="102"/>
      <c r="VRK216" s="102"/>
      <c r="VRL216" s="102"/>
      <c r="VRM216" s="102"/>
      <c r="VRN216" s="102"/>
      <c r="VRO216" s="102"/>
      <c r="VRP216" s="102"/>
      <c r="VRQ216" s="102"/>
      <c r="VRR216" s="102"/>
      <c r="VRS216" s="102"/>
      <c r="VRT216" s="102"/>
      <c r="VRU216" s="102"/>
      <c r="VRV216" s="102"/>
      <c r="VRW216" s="102"/>
      <c r="VRX216" s="102"/>
      <c r="VRY216" s="102"/>
      <c r="VRZ216" s="102"/>
      <c r="VSA216" s="102"/>
      <c r="VSB216" s="102"/>
      <c r="VSC216" s="102"/>
      <c r="VSD216" s="102"/>
      <c r="VSE216" s="102"/>
      <c r="VSF216" s="102"/>
      <c r="VSG216" s="102"/>
      <c r="VSH216" s="102"/>
      <c r="VSI216" s="102"/>
      <c r="VSJ216" s="102"/>
      <c r="VSK216" s="102"/>
      <c r="VSL216" s="102"/>
      <c r="VSM216" s="102"/>
      <c r="VSN216" s="102"/>
      <c r="VSO216" s="102"/>
      <c r="VSP216" s="102"/>
      <c r="VSQ216" s="102"/>
      <c r="VSR216" s="102"/>
      <c r="VSS216" s="102"/>
      <c r="VST216" s="102"/>
      <c r="VSU216" s="102"/>
      <c r="VSV216" s="102"/>
      <c r="VSW216" s="102"/>
      <c r="VSX216" s="102"/>
      <c r="VSY216" s="102"/>
      <c r="VSZ216" s="102"/>
      <c r="VTA216" s="102"/>
      <c r="VTB216" s="102"/>
      <c r="VTC216" s="102"/>
      <c r="VTD216" s="102"/>
      <c r="VTE216" s="102"/>
      <c r="VTF216" s="102"/>
      <c r="VTG216" s="102"/>
      <c r="VTH216" s="102"/>
      <c r="VTI216" s="102"/>
      <c r="VTJ216" s="102"/>
      <c r="VTK216" s="102"/>
      <c r="VTL216" s="102"/>
      <c r="VTM216" s="102"/>
      <c r="VTN216" s="102"/>
      <c r="VTO216" s="102"/>
      <c r="VTP216" s="102"/>
      <c r="VTQ216" s="102"/>
      <c r="VTR216" s="102"/>
      <c r="VTS216" s="102"/>
      <c r="VTT216" s="102"/>
      <c r="VTU216" s="102"/>
      <c r="VTV216" s="102"/>
      <c r="VTW216" s="102"/>
      <c r="VTX216" s="102"/>
      <c r="VTY216" s="102"/>
      <c r="VTZ216" s="102"/>
      <c r="VUA216" s="102"/>
      <c r="VUB216" s="102"/>
      <c r="VUC216" s="102"/>
      <c r="VUD216" s="102"/>
      <c r="VUE216" s="102"/>
      <c r="VUF216" s="102"/>
      <c r="VUG216" s="102"/>
      <c r="VUH216" s="102"/>
      <c r="VUI216" s="102"/>
      <c r="VUJ216" s="102"/>
      <c r="VUK216" s="102"/>
      <c r="VUL216" s="102"/>
      <c r="VUM216" s="102"/>
      <c r="VUN216" s="102"/>
      <c r="VUO216" s="102"/>
      <c r="VUP216" s="102"/>
      <c r="VUQ216" s="102"/>
      <c r="VUR216" s="102"/>
      <c r="VUS216" s="102"/>
      <c r="VUT216" s="102"/>
      <c r="VUU216" s="102"/>
      <c r="VUV216" s="102"/>
      <c r="VUW216" s="102"/>
      <c r="VUX216" s="102"/>
      <c r="VUY216" s="102"/>
      <c r="VUZ216" s="102"/>
      <c r="VVA216" s="102"/>
      <c r="VVB216" s="102"/>
      <c r="VVC216" s="102"/>
      <c r="VVD216" s="102"/>
      <c r="VVE216" s="102"/>
      <c r="VVF216" s="102"/>
      <c r="VVG216" s="102"/>
      <c r="VVH216" s="102"/>
      <c r="VVI216" s="102"/>
      <c r="VVJ216" s="102"/>
      <c r="VVK216" s="102"/>
      <c r="VVL216" s="102"/>
      <c r="VVM216" s="102"/>
      <c r="VVN216" s="102"/>
      <c r="VVO216" s="102"/>
      <c r="VVP216" s="102"/>
      <c r="VVQ216" s="102"/>
      <c r="VVR216" s="102"/>
      <c r="VVS216" s="102"/>
      <c r="VVT216" s="102"/>
      <c r="VVU216" s="102"/>
      <c r="VVV216" s="102"/>
      <c r="VVW216" s="102"/>
      <c r="VVX216" s="102"/>
      <c r="VVY216" s="102"/>
      <c r="VVZ216" s="102"/>
      <c r="VWA216" s="102"/>
      <c r="VWB216" s="102"/>
      <c r="VWC216" s="102"/>
      <c r="VWD216" s="102"/>
      <c r="VWE216" s="102"/>
      <c r="VWF216" s="102"/>
      <c r="VWG216" s="102"/>
      <c r="VWH216" s="102"/>
      <c r="VWI216" s="102"/>
      <c r="VWJ216" s="102"/>
      <c r="VWK216" s="102"/>
      <c r="VWL216" s="102"/>
      <c r="VWM216" s="102"/>
      <c r="VWN216" s="102"/>
      <c r="VWO216" s="102"/>
      <c r="VWP216" s="102"/>
      <c r="VWQ216" s="102"/>
      <c r="VWR216" s="102"/>
      <c r="VWS216" s="102"/>
      <c r="VWT216" s="102"/>
      <c r="VWU216" s="102"/>
      <c r="VWV216" s="102"/>
      <c r="VWW216" s="102"/>
      <c r="VWX216" s="102"/>
      <c r="VWY216" s="102"/>
      <c r="VWZ216" s="102"/>
      <c r="VXA216" s="102"/>
      <c r="VXB216" s="102"/>
      <c r="VXC216" s="102"/>
      <c r="VXD216" s="102"/>
      <c r="VXE216" s="102"/>
      <c r="VXF216" s="102"/>
      <c r="VXG216" s="102"/>
      <c r="VXH216" s="102"/>
      <c r="VXI216" s="102"/>
      <c r="VXJ216" s="102"/>
      <c r="VXK216" s="102"/>
      <c r="VXL216" s="102"/>
      <c r="VXM216" s="102"/>
      <c r="VXN216" s="102"/>
      <c r="VXO216" s="102"/>
      <c r="VXP216" s="102"/>
      <c r="VXQ216" s="102"/>
      <c r="VXR216" s="102"/>
      <c r="VXS216" s="102"/>
      <c r="VXT216" s="102"/>
      <c r="VXU216" s="102"/>
      <c r="VXV216" s="102"/>
      <c r="VXW216" s="102"/>
      <c r="VXX216" s="102"/>
      <c r="VXY216" s="102"/>
      <c r="VXZ216" s="102"/>
      <c r="VYA216" s="102"/>
      <c r="VYB216" s="102"/>
      <c r="VYC216" s="102"/>
      <c r="VYD216" s="102"/>
      <c r="VYE216" s="102"/>
      <c r="VYF216" s="102"/>
      <c r="VYG216" s="102"/>
      <c r="VYH216" s="102"/>
      <c r="VYI216" s="102"/>
      <c r="VYJ216" s="102"/>
      <c r="VYK216" s="102"/>
      <c r="VYL216" s="102"/>
      <c r="VYM216" s="102"/>
      <c r="VYN216" s="102"/>
      <c r="VYO216" s="102"/>
      <c r="VYP216" s="102"/>
      <c r="VYQ216" s="102"/>
      <c r="VYR216" s="102"/>
      <c r="VYS216" s="102"/>
      <c r="VYT216" s="102"/>
      <c r="VYU216" s="102"/>
      <c r="VYV216" s="102"/>
      <c r="VYW216" s="102"/>
      <c r="VYX216" s="102"/>
      <c r="VYY216" s="102"/>
      <c r="VYZ216" s="102"/>
      <c r="VZA216" s="102"/>
      <c r="VZB216" s="102"/>
      <c r="VZC216" s="102"/>
      <c r="VZD216" s="102"/>
      <c r="VZE216" s="102"/>
      <c r="VZF216" s="102"/>
      <c r="VZG216" s="102"/>
      <c r="VZH216" s="102"/>
      <c r="VZI216" s="102"/>
      <c r="VZJ216" s="102"/>
      <c r="VZK216" s="102"/>
      <c r="VZL216" s="102"/>
      <c r="VZM216" s="102"/>
      <c r="VZN216" s="102"/>
      <c r="VZO216" s="102"/>
      <c r="VZP216" s="102"/>
      <c r="VZQ216" s="102"/>
      <c r="VZR216" s="102"/>
      <c r="VZS216" s="102"/>
      <c r="VZT216" s="102"/>
      <c r="VZU216" s="102"/>
      <c r="VZV216" s="102"/>
      <c r="VZW216" s="102"/>
      <c r="VZX216" s="102"/>
      <c r="VZY216" s="102"/>
      <c r="VZZ216" s="102"/>
      <c r="WAA216" s="102"/>
      <c r="WAB216" s="102"/>
      <c r="WAC216" s="102"/>
      <c r="WAD216" s="102"/>
      <c r="WAE216" s="102"/>
      <c r="WAF216" s="102"/>
      <c r="WAG216" s="102"/>
      <c r="WAH216" s="102"/>
      <c r="WAI216" s="102"/>
      <c r="WAJ216" s="102"/>
      <c r="WAK216" s="102"/>
      <c r="WAL216" s="102"/>
      <c r="WAM216" s="102"/>
      <c r="WAN216" s="102"/>
      <c r="WAO216" s="102"/>
      <c r="WAP216" s="102"/>
      <c r="WAQ216" s="102"/>
      <c r="WAR216" s="102"/>
      <c r="WAS216" s="102"/>
      <c r="WAT216" s="102"/>
      <c r="WAU216" s="102"/>
      <c r="WAV216" s="102"/>
      <c r="WAW216" s="102"/>
      <c r="WAX216" s="102"/>
      <c r="WAY216" s="102"/>
      <c r="WAZ216" s="102"/>
      <c r="WBA216" s="102"/>
      <c r="WBB216" s="102"/>
      <c r="WBC216" s="102"/>
      <c r="WBD216" s="102"/>
      <c r="WBE216" s="102"/>
      <c r="WBF216" s="102"/>
      <c r="WBG216" s="102"/>
      <c r="WBH216" s="102"/>
      <c r="WBI216" s="102"/>
      <c r="WBJ216" s="102"/>
      <c r="WBK216" s="102"/>
      <c r="WBL216" s="102"/>
      <c r="WBM216" s="102"/>
      <c r="WBN216" s="102"/>
      <c r="WBO216" s="102"/>
      <c r="WBP216" s="102"/>
      <c r="WBQ216" s="102"/>
      <c r="WBR216" s="102"/>
      <c r="WBS216" s="102"/>
      <c r="WBT216" s="102"/>
      <c r="WBU216" s="102"/>
      <c r="WBV216" s="102"/>
      <c r="WBW216" s="102"/>
      <c r="WBX216" s="102"/>
      <c r="WBY216" s="102"/>
      <c r="WBZ216" s="102"/>
      <c r="WCA216" s="102"/>
      <c r="WCB216" s="102"/>
      <c r="WCC216" s="102"/>
      <c r="WCD216" s="102"/>
      <c r="WCE216" s="102"/>
      <c r="WCF216" s="102"/>
      <c r="WCG216" s="102"/>
      <c r="WCH216" s="102"/>
      <c r="WCI216" s="102"/>
      <c r="WCJ216" s="102"/>
      <c r="WCK216" s="102"/>
      <c r="WCL216" s="102"/>
      <c r="WCM216" s="102"/>
      <c r="WCN216" s="102"/>
      <c r="WCO216" s="102"/>
      <c r="WCP216" s="102"/>
      <c r="WCQ216" s="102"/>
      <c r="WCR216" s="102"/>
      <c r="WCS216" s="102"/>
      <c r="WCT216" s="102"/>
      <c r="WCU216" s="102"/>
      <c r="WCV216" s="102"/>
      <c r="WCW216" s="102"/>
      <c r="WCX216" s="102"/>
      <c r="WCY216" s="102"/>
      <c r="WCZ216" s="102"/>
      <c r="WDA216" s="102"/>
      <c r="WDB216" s="102"/>
      <c r="WDC216" s="102"/>
      <c r="WDD216" s="102"/>
      <c r="WDE216" s="102"/>
      <c r="WDF216" s="102"/>
      <c r="WDG216" s="102"/>
      <c r="WDH216" s="102"/>
      <c r="WDI216" s="102"/>
      <c r="WDJ216" s="102"/>
      <c r="WDK216" s="102"/>
      <c r="WDL216" s="102"/>
      <c r="WDM216" s="102"/>
      <c r="WDN216" s="102"/>
      <c r="WDO216" s="102"/>
      <c r="WDP216" s="102"/>
      <c r="WDQ216" s="102"/>
      <c r="WDR216" s="102"/>
      <c r="WDS216" s="102"/>
      <c r="WDT216" s="102"/>
      <c r="WDU216" s="102"/>
      <c r="WDV216" s="102"/>
      <c r="WDW216" s="102"/>
      <c r="WDX216" s="102"/>
      <c r="WDY216" s="102"/>
      <c r="WDZ216" s="102"/>
      <c r="WEA216" s="102"/>
      <c r="WEB216" s="102"/>
      <c r="WEC216" s="102"/>
      <c r="WED216" s="102"/>
      <c r="WEE216" s="102"/>
      <c r="WEF216" s="102"/>
      <c r="WEG216" s="102"/>
      <c r="WEH216" s="102"/>
      <c r="WEI216" s="102"/>
      <c r="WEJ216" s="102"/>
      <c r="WEK216" s="102"/>
      <c r="WEL216" s="102"/>
      <c r="WEM216" s="102"/>
      <c r="WEN216" s="102"/>
      <c r="WEO216" s="102"/>
      <c r="WEP216" s="102"/>
      <c r="WEQ216" s="102"/>
      <c r="WER216" s="102"/>
      <c r="WES216" s="102"/>
      <c r="WET216" s="102"/>
      <c r="WEU216" s="102"/>
      <c r="WEV216" s="102"/>
      <c r="WEW216" s="102"/>
      <c r="WEX216" s="102"/>
      <c r="WEY216" s="102"/>
      <c r="WEZ216" s="102"/>
      <c r="WFA216" s="102"/>
      <c r="WFB216" s="102"/>
      <c r="WFC216" s="102"/>
      <c r="WFD216" s="102"/>
      <c r="WFE216" s="102"/>
      <c r="WFF216" s="102"/>
      <c r="WFG216" s="102"/>
      <c r="WFH216" s="102"/>
      <c r="WFI216" s="102"/>
      <c r="WFJ216" s="102"/>
      <c r="WFK216" s="102"/>
      <c r="WFL216" s="102"/>
      <c r="WFM216" s="102"/>
      <c r="WFN216" s="102"/>
      <c r="WFO216" s="102"/>
      <c r="WFP216" s="102"/>
      <c r="WFQ216" s="102"/>
      <c r="WFR216" s="102"/>
      <c r="WFS216" s="102"/>
      <c r="WFT216" s="102"/>
      <c r="WFU216" s="102"/>
      <c r="WFV216" s="102"/>
      <c r="WFW216" s="102"/>
      <c r="WFX216" s="102"/>
      <c r="WFY216" s="102"/>
      <c r="WFZ216" s="102"/>
      <c r="WGA216" s="102"/>
      <c r="WGB216" s="102"/>
      <c r="WGC216" s="102"/>
      <c r="WGD216" s="102"/>
      <c r="WGE216" s="102"/>
      <c r="WGF216" s="102"/>
      <c r="WGG216" s="102"/>
      <c r="WGH216" s="102"/>
      <c r="WGI216" s="102"/>
      <c r="WGJ216" s="102"/>
      <c r="WGK216" s="102"/>
      <c r="WGL216" s="102"/>
      <c r="WGM216" s="102"/>
      <c r="WGN216" s="102"/>
      <c r="WGO216" s="102"/>
      <c r="WGP216" s="102"/>
      <c r="WGQ216" s="102"/>
      <c r="WGR216" s="102"/>
      <c r="WGS216" s="102"/>
      <c r="WGT216" s="102"/>
      <c r="WGU216" s="102"/>
      <c r="WGV216" s="102"/>
      <c r="WGW216" s="102"/>
      <c r="WGX216" s="102"/>
      <c r="WGY216" s="102"/>
      <c r="WGZ216" s="102"/>
      <c r="WHA216" s="102"/>
      <c r="WHB216" s="102"/>
      <c r="WHC216" s="102"/>
      <c r="WHD216" s="102"/>
      <c r="WHE216" s="102"/>
      <c r="WHF216" s="102"/>
      <c r="WHG216" s="102"/>
      <c r="WHH216" s="102"/>
      <c r="WHI216" s="102"/>
      <c r="WHJ216" s="102"/>
      <c r="WHK216" s="102"/>
      <c r="WHL216" s="102"/>
      <c r="WHM216" s="102"/>
      <c r="WHN216" s="102"/>
      <c r="WHO216" s="102"/>
      <c r="WHP216" s="102"/>
      <c r="WHQ216" s="102"/>
      <c r="WHR216" s="102"/>
      <c r="WHS216" s="102"/>
      <c r="WHT216" s="102"/>
      <c r="WHU216" s="102"/>
      <c r="WHV216" s="102"/>
      <c r="WHW216" s="102"/>
      <c r="WHX216" s="102"/>
      <c r="WHY216" s="102"/>
      <c r="WHZ216" s="102"/>
      <c r="WIA216" s="102"/>
      <c r="WIB216" s="102"/>
      <c r="WIC216" s="102"/>
      <c r="WID216" s="102"/>
      <c r="WIE216" s="102"/>
      <c r="WIF216" s="102"/>
      <c r="WIG216" s="102"/>
      <c r="WIH216" s="102"/>
      <c r="WII216" s="102"/>
      <c r="WIJ216" s="102"/>
      <c r="WIK216" s="102"/>
      <c r="WIL216" s="102"/>
      <c r="WIM216" s="102"/>
      <c r="WIN216" s="102"/>
      <c r="WIO216" s="102"/>
      <c r="WIP216" s="102"/>
      <c r="WIQ216" s="102"/>
      <c r="WIR216" s="102"/>
      <c r="WIS216" s="102"/>
      <c r="WIT216" s="102"/>
      <c r="WIU216" s="102"/>
      <c r="WIV216" s="102"/>
      <c r="WIW216" s="102"/>
      <c r="WIX216" s="102"/>
      <c r="WIY216" s="102"/>
      <c r="WIZ216" s="102"/>
      <c r="WJA216" s="102"/>
      <c r="WJB216" s="102"/>
      <c r="WJC216" s="102"/>
      <c r="WJD216" s="102"/>
      <c r="WJE216" s="102"/>
      <c r="WJF216" s="102"/>
      <c r="WJG216" s="102"/>
      <c r="WJH216" s="102"/>
      <c r="WJI216" s="102"/>
      <c r="WJJ216" s="102"/>
      <c r="WJK216" s="102"/>
      <c r="WJL216" s="102"/>
      <c r="WJM216" s="102"/>
      <c r="WJN216" s="102"/>
      <c r="WJO216" s="102"/>
      <c r="WJP216" s="102"/>
      <c r="WJQ216" s="102"/>
      <c r="WJR216" s="102"/>
      <c r="WJS216" s="102"/>
      <c r="WJT216" s="102"/>
      <c r="WJU216" s="102"/>
      <c r="WJV216" s="102"/>
      <c r="WJW216" s="102"/>
      <c r="WJX216" s="102"/>
      <c r="WJY216" s="102"/>
      <c r="WJZ216" s="102"/>
      <c r="WKA216" s="102"/>
      <c r="WKB216" s="102"/>
      <c r="WKC216" s="102"/>
      <c r="WKD216" s="102"/>
      <c r="WKE216" s="102"/>
      <c r="WKF216" s="102"/>
      <c r="WKG216" s="102"/>
      <c r="WKH216" s="102"/>
      <c r="WKI216" s="102"/>
      <c r="WKJ216" s="102"/>
      <c r="WKK216" s="102"/>
      <c r="WKL216" s="102"/>
      <c r="WKM216" s="102"/>
      <c r="WKN216" s="102"/>
      <c r="WKO216" s="102"/>
      <c r="WKP216" s="102"/>
      <c r="WKQ216" s="102"/>
      <c r="WKR216" s="102"/>
      <c r="WKS216" s="102"/>
      <c r="WKT216" s="102"/>
      <c r="WKU216" s="102"/>
      <c r="WKV216" s="102"/>
      <c r="WKW216" s="102"/>
      <c r="WKX216" s="102"/>
      <c r="WKY216" s="102"/>
      <c r="WKZ216" s="102"/>
      <c r="WLA216" s="102"/>
      <c r="WLB216" s="102"/>
      <c r="WLC216" s="102"/>
      <c r="WLD216" s="102"/>
      <c r="WLE216" s="102"/>
      <c r="WLF216" s="102"/>
      <c r="WLG216" s="102"/>
      <c r="WLH216" s="102"/>
      <c r="WLI216" s="102"/>
      <c r="WLJ216" s="102"/>
      <c r="WLK216" s="102"/>
      <c r="WLL216" s="102"/>
      <c r="WLM216" s="102"/>
      <c r="WLN216" s="102"/>
      <c r="WLO216" s="102"/>
      <c r="WLP216" s="102"/>
      <c r="WLQ216" s="102"/>
      <c r="WLR216" s="102"/>
      <c r="WLS216" s="102"/>
      <c r="WLT216" s="102"/>
      <c r="WLU216" s="102"/>
      <c r="WLV216" s="102"/>
      <c r="WLW216" s="102"/>
      <c r="WLX216" s="102"/>
      <c r="WLY216" s="102"/>
      <c r="WLZ216" s="102"/>
      <c r="WMA216" s="102"/>
      <c r="WMB216" s="102"/>
      <c r="WMC216" s="102"/>
      <c r="WMD216" s="102"/>
      <c r="WME216" s="102"/>
      <c r="WMF216" s="102"/>
      <c r="WMG216" s="102"/>
      <c r="WMH216" s="102"/>
      <c r="WMI216" s="102"/>
      <c r="WMJ216" s="102"/>
      <c r="WMK216" s="102"/>
      <c r="WML216" s="102"/>
      <c r="WMM216" s="102"/>
      <c r="WMN216" s="102"/>
      <c r="WMO216" s="102"/>
      <c r="WMP216" s="102"/>
      <c r="WMQ216" s="102"/>
      <c r="WMR216" s="102"/>
      <c r="WMS216" s="102"/>
      <c r="WMT216" s="102"/>
      <c r="WMU216" s="102"/>
      <c r="WMV216" s="102"/>
      <c r="WMW216" s="102"/>
      <c r="WMX216" s="102"/>
      <c r="WMY216" s="102"/>
      <c r="WMZ216" s="102"/>
      <c r="WNA216" s="102"/>
      <c r="WNB216" s="102"/>
      <c r="WNC216" s="102"/>
      <c r="WND216" s="102"/>
      <c r="WNE216" s="102"/>
      <c r="WNF216" s="102"/>
      <c r="WNG216" s="102"/>
      <c r="WNH216" s="102"/>
      <c r="WNI216" s="102"/>
      <c r="WNJ216" s="102"/>
      <c r="WNK216" s="102"/>
      <c r="WNL216" s="102"/>
      <c r="WNM216" s="102"/>
      <c r="WNN216" s="102"/>
      <c r="WNO216" s="102"/>
      <c r="WNP216" s="102"/>
      <c r="WNQ216" s="102"/>
      <c r="WNR216" s="102"/>
      <c r="WNS216" s="102"/>
      <c r="WNT216" s="102"/>
      <c r="WNU216" s="102"/>
      <c r="WNV216" s="102"/>
      <c r="WNW216" s="102"/>
      <c r="WNX216" s="102"/>
      <c r="WNY216" s="102"/>
      <c r="WNZ216" s="102"/>
      <c r="WOA216" s="102"/>
      <c r="WOB216" s="102"/>
      <c r="WOC216" s="102"/>
      <c r="WOD216" s="102"/>
      <c r="WOE216" s="102"/>
      <c r="WOF216" s="102"/>
      <c r="WOG216" s="102"/>
      <c r="WOH216" s="102"/>
      <c r="WOI216" s="102"/>
      <c r="WOJ216" s="102"/>
      <c r="WOK216" s="102"/>
      <c r="WOL216" s="102"/>
      <c r="WOM216" s="102"/>
      <c r="WON216" s="102"/>
      <c r="WOO216" s="102"/>
      <c r="WOP216" s="102"/>
      <c r="WOQ216" s="102"/>
      <c r="WOR216" s="102"/>
      <c r="WOS216" s="102"/>
      <c r="WOT216" s="102"/>
      <c r="WOU216" s="102"/>
      <c r="WOV216" s="102"/>
      <c r="WOW216" s="102"/>
      <c r="WOX216" s="102"/>
      <c r="WOY216" s="102"/>
      <c r="WOZ216" s="102"/>
      <c r="WPA216" s="102"/>
      <c r="WPB216" s="102"/>
      <c r="WPC216" s="102"/>
      <c r="WPD216" s="102"/>
      <c r="WPE216" s="102"/>
      <c r="WPF216" s="102"/>
      <c r="WPG216" s="102"/>
      <c r="WPH216" s="102"/>
      <c r="WPI216" s="102"/>
      <c r="WPJ216" s="102"/>
      <c r="WPK216" s="102"/>
      <c r="WPL216" s="102"/>
      <c r="WPM216" s="102"/>
      <c r="WPN216" s="102"/>
      <c r="WPO216" s="102"/>
      <c r="WPP216" s="102"/>
      <c r="WPQ216" s="102"/>
      <c r="WPR216" s="102"/>
      <c r="WPS216" s="102"/>
      <c r="WPT216" s="102"/>
      <c r="WPU216" s="102"/>
      <c r="WPV216" s="102"/>
      <c r="WPW216" s="102"/>
      <c r="WPX216" s="102"/>
      <c r="WPY216" s="102"/>
      <c r="WPZ216" s="102"/>
      <c r="WQA216" s="102"/>
      <c r="WQB216" s="102"/>
      <c r="WQC216" s="102"/>
      <c r="WQD216" s="102"/>
      <c r="WQE216" s="102"/>
      <c r="WQF216" s="102"/>
      <c r="WQG216" s="102"/>
      <c r="WQH216" s="102"/>
      <c r="WQI216" s="102"/>
      <c r="WQJ216" s="102"/>
      <c r="WQK216" s="102"/>
      <c r="WQL216" s="102"/>
      <c r="WQM216" s="102"/>
      <c r="WQN216" s="102"/>
      <c r="WQO216" s="102"/>
      <c r="WQP216" s="102"/>
      <c r="WQQ216" s="102"/>
      <c r="WQR216" s="102"/>
      <c r="WQS216" s="102"/>
      <c r="WQT216" s="102"/>
      <c r="WQU216" s="102"/>
      <c r="WQV216" s="102"/>
      <c r="WQW216" s="102"/>
      <c r="WQX216" s="102"/>
      <c r="WQY216" s="102"/>
      <c r="WQZ216" s="102"/>
      <c r="WRA216" s="102"/>
      <c r="WRB216" s="102"/>
      <c r="WRC216" s="102"/>
      <c r="WRD216" s="102"/>
      <c r="WRE216" s="102"/>
      <c r="WRF216" s="102"/>
      <c r="WRG216" s="102"/>
      <c r="WRH216" s="102"/>
      <c r="WRI216" s="102"/>
      <c r="WRJ216" s="102"/>
      <c r="WRK216" s="102"/>
      <c r="WRL216" s="102"/>
      <c r="WRM216" s="102"/>
      <c r="WRN216" s="102"/>
      <c r="WRO216" s="102"/>
      <c r="WRP216" s="102"/>
      <c r="WRQ216" s="102"/>
      <c r="WRR216" s="102"/>
      <c r="WRS216" s="102"/>
      <c r="WRT216" s="102"/>
      <c r="WRU216" s="102"/>
      <c r="WRV216" s="102"/>
      <c r="WRW216" s="102"/>
      <c r="WRX216" s="102"/>
      <c r="WRY216" s="102"/>
      <c r="WRZ216" s="102"/>
      <c r="WSA216" s="102"/>
      <c r="WSB216" s="102"/>
      <c r="WSC216" s="102"/>
      <c r="WSD216" s="102"/>
      <c r="WSE216" s="102"/>
      <c r="WSF216" s="102"/>
      <c r="WSG216" s="102"/>
      <c r="WSH216" s="102"/>
      <c r="WSI216" s="102"/>
      <c r="WSJ216" s="102"/>
      <c r="WSK216" s="102"/>
      <c r="WSL216" s="102"/>
      <c r="WSM216" s="102"/>
      <c r="WSN216" s="102"/>
      <c r="WSO216" s="102"/>
      <c r="WSP216" s="102"/>
      <c r="WSQ216" s="102"/>
      <c r="WSR216" s="102"/>
      <c r="WSS216" s="102"/>
      <c r="WST216" s="102"/>
      <c r="WSU216" s="102"/>
      <c r="WSV216" s="102"/>
      <c r="WSW216" s="102"/>
      <c r="WSX216" s="102"/>
      <c r="WSY216" s="102"/>
      <c r="WSZ216" s="102"/>
      <c r="WTA216" s="102"/>
      <c r="WTB216" s="102"/>
      <c r="WTC216" s="102"/>
      <c r="WTD216" s="102"/>
      <c r="WTE216" s="102"/>
      <c r="WTF216" s="102"/>
      <c r="WTG216" s="102"/>
      <c r="WTH216" s="102"/>
      <c r="WTI216" s="102"/>
      <c r="WTJ216" s="102"/>
      <c r="WTK216" s="102"/>
      <c r="WTL216" s="102"/>
      <c r="WTM216" s="102"/>
      <c r="WTN216" s="102"/>
      <c r="WTO216" s="102"/>
      <c r="WTP216" s="102"/>
      <c r="WTQ216" s="102"/>
      <c r="WTR216" s="102"/>
      <c r="WTS216" s="102"/>
      <c r="WTT216" s="102"/>
      <c r="WTU216" s="102"/>
      <c r="WTV216" s="102"/>
      <c r="WTW216" s="102"/>
      <c r="WTX216" s="102"/>
      <c r="WTY216" s="102"/>
      <c r="WTZ216" s="102"/>
      <c r="WUA216" s="102"/>
      <c r="WUB216" s="102"/>
      <c r="WUC216" s="102"/>
      <c r="WUD216" s="102"/>
      <c r="WUE216" s="102"/>
      <c r="WUF216" s="102"/>
      <c r="WUG216" s="102"/>
      <c r="WUH216" s="102"/>
      <c r="WUI216" s="102"/>
      <c r="WUJ216" s="102"/>
      <c r="WUK216" s="102"/>
      <c r="WUL216" s="102"/>
      <c r="WUM216" s="102"/>
      <c r="WUN216" s="102"/>
      <c r="WUO216" s="102"/>
      <c r="WUP216" s="102"/>
      <c r="WUQ216" s="102"/>
      <c r="WUR216" s="102"/>
      <c r="WUS216" s="102"/>
      <c r="WUT216" s="102"/>
      <c r="WUU216" s="102"/>
      <c r="WUV216" s="102"/>
      <c r="WUW216" s="102"/>
      <c r="WUX216" s="102"/>
      <c r="WUY216" s="102"/>
      <c r="WUZ216" s="102"/>
      <c r="WVA216" s="102"/>
      <c r="WVB216" s="102"/>
      <c r="WVC216" s="102"/>
      <c r="WVD216" s="102"/>
      <c r="WVE216" s="102"/>
      <c r="WVF216" s="102"/>
      <c r="WVG216" s="102"/>
      <c r="WVH216" s="102"/>
      <c r="WVI216" s="102"/>
      <c r="WVJ216" s="102"/>
      <c r="WVK216" s="102"/>
      <c r="WVL216" s="102"/>
      <c r="WVM216" s="102"/>
      <c r="WVN216" s="102"/>
      <c r="WVO216" s="102"/>
      <c r="WVP216" s="102"/>
      <c r="WVQ216" s="102"/>
    </row>
    <row r="217" spans="1:16137" s="52" customFormat="1" ht="56.25" customHeight="1">
      <c r="A217" s="37" t="s">
        <v>367</v>
      </c>
      <c r="B217" s="12" t="s">
        <v>368</v>
      </c>
      <c r="C217" s="12" t="s">
        <v>39</v>
      </c>
      <c r="D217" s="12" t="s">
        <v>369</v>
      </c>
      <c r="E217" s="38">
        <v>9</v>
      </c>
      <c r="F217" s="38">
        <v>3</v>
      </c>
      <c r="G217" s="38">
        <f>1.5*0+3</f>
        <v>3</v>
      </c>
      <c r="H217" s="38">
        <v>9</v>
      </c>
      <c r="I217" s="38">
        <f t="shared" si="68"/>
        <v>24</v>
      </c>
      <c r="J217" s="48">
        <v>2630.08</v>
      </c>
      <c r="K217" s="40">
        <v>2715.4421725518664</v>
      </c>
      <c r="L217" s="39">
        <v>1960</v>
      </c>
      <c r="M217" s="40">
        <v>2038.4</v>
      </c>
      <c r="N217" s="41">
        <f t="shared" si="64"/>
        <v>6030.7199999999993</v>
      </c>
      <c r="O217" s="42">
        <f t="shared" si="65"/>
        <v>2010.2399999999998</v>
      </c>
      <c r="P217" s="42">
        <f t="shared" si="66"/>
        <v>2031.1265176555989</v>
      </c>
      <c r="Q217" s="42">
        <f t="shared" si="67"/>
        <v>6093.3795529667968</v>
      </c>
      <c r="R217" s="42">
        <f t="shared" si="69"/>
        <v>16165.466070622395</v>
      </c>
      <c r="S217" s="43"/>
      <c r="T217" s="44"/>
      <c r="U217" s="44"/>
      <c r="V217" s="92"/>
      <c r="W217" s="92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1"/>
      <c r="BN217" s="101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1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1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1"/>
      <c r="CX217" s="101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1"/>
      <c r="DJ217" s="101"/>
      <c r="DK217" s="101"/>
      <c r="DL217" s="101"/>
      <c r="DM217" s="101"/>
      <c r="DN217" s="101"/>
      <c r="DO217" s="101"/>
      <c r="DP217" s="101"/>
      <c r="DQ217" s="101"/>
      <c r="DR217" s="101"/>
      <c r="DS217" s="101"/>
      <c r="DT217" s="101"/>
      <c r="DU217" s="101"/>
      <c r="DV217" s="101"/>
      <c r="DW217" s="101"/>
      <c r="DX217" s="101"/>
      <c r="DY217" s="101"/>
      <c r="DZ217" s="101"/>
      <c r="EA217" s="101"/>
      <c r="EB217" s="101"/>
      <c r="EC217" s="101"/>
      <c r="ED217" s="101"/>
      <c r="EE217" s="101"/>
      <c r="EF217" s="101"/>
      <c r="EG217" s="101"/>
      <c r="EH217" s="101"/>
      <c r="EI217" s="101"/>
      <c r="EJ217" s="101"/>
      <c r="EK217" s="101"/>
      <c r="EL217" s="101"/>
      <c r="EM217" s="101"/>
      <c r="EN217" s="101"/>
      <c r="EO217" s="101"/>
      <c r="EP217" s="101"/>
      <c r="EQ217" s="101"/>
      <c r="ER217" s="101"/>
      <c r="ES217" s="101"/>
      <c r="ET217" s="101"/>
      <c r="EU217" s="101"/>
      <c r="EV217" s="101"/>
      <c r="EW217" s="101"/>
      <c r="EX217" s="101"/>
      <c r="EY217" s="101"/>
      <c r="EZ217" s="101"/>
      <c r="FA217" s="101"/>
      <c r="FB217" s="101"/>
      <c r="FC217" s="101"/>
      <c r="FD217" s="101"/>
      <c r="FE217" s="101"/>
      <c r="FF217" s="101"/>
      <c r="FG217" s="101"/>
      <c r="FH217" s="101"/>
      <c r="FI217" s="101"/>
      <c r="FJ217" s="101"/>
      <c r="FK217" s="101"/>
      <c r="FL217" s="101"/>
      <c r="FM217" s="101"/>
      <c r="FN217" s="101"/>
      <c r="FO217" s="101"/>
      <c r="FP217" s="101"/>
      <c r="FQ217" s="101"/>
      <c r="FR217" s="101"/>
      <c r="FS217" s="101"/>
      <c r="FT217" s="101"/>
      <c r="FU217" s="101"/>
      <c r="FV217" s="101"/>
      <c r="FW217" s="101"/>
      <c r="FX217" s="101"/>
      <c r="FY217" s="101"/>
      <c r="FZ217" s="101"/>
    </row>
    <row r="218" spans="1:16137" s="103" customFormat="1" ht="56.25" customHeight="1" outlineLevel="1">
      <c r="A218" s="37">
        <v>2919003805</v>
      </c>
      <c r="B218" s="12" t="s">
        <v>370</v>
      </c>
      <c r="C218" s="12" t="s">
        <v>170</v>
      </c>
      <c r="D218" s="12" t="s">
        <v>371</v>
      </c>
      <c r="E218" s="45">
        <v>17.635999999999999</v>
      </c>
      <c r="F218" s="45">
        <v>11.757999999999999</v>
      </c>
      <c r="G218" s="46">
        <f>32.35*0.2*0+5.879</f>
        <v>5.8789999999999996</v>
      </c>
      <c r="H218" s="46">
        <f>32.35*0.8*0+5.879*3</f>
        <v>17.637</v>
      </c>
      <c r="I218" s="38">
        <f t="shared" si="68"/>
        <v>52.91</v>
      </c>
      <c r="J218" s="39">
        <v>1814.84</v>
      </c>
      <c r="K218" s="40">
        <v>6895.9460427909125</v>
      </c>
      <c r="L218" s="39">
        <v>1680</v>
      </c>
      <c r="M218" s="40">
        <v>1747.2</v>
      </c>
      <c r="N218" s="41">
        <f t="shared" si="64"/>
        <v>2378.0382399999985</v>
      </c>
      <c r="O218" s="42">
        <f t="shared" si="65"/>
        <v>1585.448719999999</v>
      </c>
      <c r="P218" s="42">
        <f t="shared" si="66"/>
        <v>30269.477985567773</v>
      </c>
      <c r="Q218" s="42">
        <f t="shared" si="67"/>
        <v>90808.433956703331</v>
      </c>
      <c r="R218" s="42">
        <f t="shared" si="69"/>
        <v>125041.3989022711</v>
      </c>
      <c r="S218" s="47"/>
      <c r="T218" s="44"/>
      <c r="U218" s="44"/>
      <c r="V218" s="92"/>
      <c r="W218" s="9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/>
      <c r="BO218" s="102"/>
      <c r="BP218" s="102"/>
      <c r="BQ218" s="102"/>
      <c r="BR218" s="102"/>
      <c r="BS218" s="102"/>
      <c r="BT218" s="102"/>
      <c r="BU218" s="102"/>
      <c r="BV218" s="102"/>
      <c r="BW218" s="102"/>
      <c r="BX218" s="102"/>
      <c r="BY218" s="102"/>
      <c r="BZ218" s="102"/>
      <c r="CA218" s="102"/>
      <c r="CB218" s="102"/>
      <c r="CC218" s="102"/>
      <c r="CD218" s="102"/>
      <c r="CE218" s="102"/>
      <c r="CF218" s="102"/>
      <c r="CG218" s="102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/>
      <c r="CT218" s="102"/>
      <c r="CU218" s="102"/>
      <c r="CV218" s="102"/>
      <c r="CW218" s="102"/>
      <c r="CX218" s="102"/>
      <c r="CY218" s="102"/>
      <c r="CZ218" s="102"/>
      <c r="DA218" s="102"/>
      <c r="DB218" s="102"/>
      <c r="DC218" s="102"/>
      <c r="DD218" s="102"/>
      <c r="DE218" s="102"/>
      <c r="DF218" s="102"/>
      <c r="DG218" s="102"/>
      <c r="DH218" s="102"/>
      <c r="DI218" s="102"/>
      <c r="DJ218" s="102"/>
      <c r="DK218" s="102"/>
      <c r="DL218" s="102"/>
      <c r="DM218" s="102"/>
      <c r="DN218" s="102"/>
      <c r="DO218" s="102"/>
      <c r="DP218" s="102"/>
      <c r="DQ218" s="102"/>
      <c r="DR218" s="102"/>
      <c r="DS218" s="102"/>
      <c r="DT218" s="102"/>
      <c r="DU218" s="102"/>
      <c r="DV218" s="102"/>
      <c r="DW218" s="102"/>
      <c r="DX218" s="102"/>
      <c r="DY218" s="102"/>
      <c r="DZ218" s="102"/>
      <c r="EA218" s="102"/>
      <c r="EB218" s="102"/>
      <c r="EC218" s="102"/>
      <c r="ED218" s="102"/>
      <c r="EE218" s="102"/>
      <c r="EF218" s="102"/>
      <c r="EG218" s="102"/>
      <c r="EH218" s="102"/>
      <c r="EI218" s="102"/>
      <c r="EJ218" s="102"/>
      <c r="EK218" s="102"/>
      <c r="EL218" s="102"/>
      <c r="EM218" s="102"/>
      <c r="EN218" s="102"/>
      <c r="EO218" s="102"/>
      <c r="EP218" s="102"/>
      <c r="EQ218" s="102"/>
      <c r="ER218" s="102"/>
      <c r="ES218" s="102"/>
      <c r="ET218" s="102"/>
      <c r="EU218" s="102"/>
      <c r="EV218" s="102"/>
      <c r="EW218" s="102"/>
      <c r="EX218" s="102"/>
      <c r="EY218" s="102"/>
      <c r="EZ218" s="102"/>
      <c r="FA218" s="102"/>
      <c r="FB218" s="102"/>
      <c r="FC218" s="102"/>
      <c r="FD218" s="102"/>
      <c r="FE218" s="102"/>
      <c r="FF218" s="102"/>
      <c r="FG218" s="102"/>
      <c r="FH218" s="102"/>
      <c r="FI218" s="102"/>
      <c r="FJ218" s="102"/>
      <c r="FK218" s="102"/>
      <c r="FL218" s="102"/>
      <c r="FM218" s="102"/>
      <c r="FN218" s="102"/>
      <c r="FO218" s="102"/>
      <c r="FP218" s="102"/>
      <c r="FQ218" s="102"/>
      <c r="FR218" s="102"/>
      <c r="FS218" s="102"/>
      <c r="FT218" s="102"/>
      <c r="FU218" s="102"/>
      <c r="FV218" s="102"/>
      <c r="FW218" s="102"/>
      <c r="FX218" s="102"/>
      <c r="FY218" s="102"/>
      <c r="FZ218" s="102"/>
      <c r="GA218" s="102"/>
      <c r="GB218" s="102"/>
      <c r="GC218" s="102"/>
      <c r="GD218" s="102"/>
      <c r="GE218" s="102"/>
      <c r="GF218" s="102"/>
      <c r="GG218" s="102"/>
      <c r="GH218" s="102"/>
      <c r="GI218" s="102"/>
      <c r="GJ218" s="102"/>
      <c r="GK218" s="102"/>
      <c r="GL218" s="102"/>
      <c r="GM218" s="102"/>
      <c r="GN218" s="102"/>
      <c r="GO218" s="102"/>
      <c r="GP218" s="102"/>
      <c r="GQ218" s="102"/>
      <c r="GR218" s="102"/>
      <c r="GS218" s="102"/>
      <c r="GT218" s="102"/>
      <c r="GU218" s="102"/>
      <c r="GV218" s="102"/>
      <c r="GW218" s="102"/>
      <c r="GX218" s="102"/>
      <c r="GY218" s="102"/>
      <c r="GZ218" s="102"/>
      <c r="HA218" s="102"/>
      <c r="HB218" s="102"/>
      <c r="HC218" s="102"/>
      <c r="HD218" s="102"/>
      <c r="HE218" s="102"/>
      <c r="HF218" s="102"/>
      <c r="HG218" s="102"/>
      <c r="HH218" s="102"/>
      <c r="HI218" s="102"/>
      <c r="HJ218" s="102"/>
      <c r="HK218" s="102"/>
      <c r="HL218" s="102"/>
      <c r="HM218" s="102"/>
      <c r="HN218" s="102"/>
      <c r="HO218" s="102"/>
      <c r="HP218" s="102"/>
      <c r="HQ218" s="102"/>
      <c r="HR218" s="102"/>
      <c r="HS218" s="102"/>
      <c r="HT218" s="102"/>
      <c r="HU218" s="102"/>
      <c r="HV218" s="102"/>
      <c r="HW218" s="102"/>
      <c r="HX218" s="102"/>
      <c r="HY218" s="102"/>
      <c r="HZ218" s="102"/>
      <c r="IA218" s="102"/>
      <c r="IB218" s="102"/>
      <c r="IC218" s="102"/>
      <c r="ID218" s="102"/>
      <c r="IE218" s="102"/>
      <c r="IF218" s="102"/>
      <c r="IG218" s="102"/>
      <c r="IH218" s="102"/>
      <c r="II218" s="102"/>
      <c r="IJ218" s="102"/>
      <c r="IK218" s="102"/>
      <c r="IL218" s="102"/>
      <c r="IM218" s="102"/>
      <c r="IN218" s="102"/>
      <c r="IO218" s="102"/>
      <c r="IP218" s="102"/>
      <c r="IQ218" s="102"/>
      <c r="IR218" s="102"/>
      <c r="IS218" s="102"/>
      <c r="IT218" s="102"/>
      <c r="IU218" s="102"/>
      <c r="IV218" s="102"/>
      <c r="IW218" s="102"/>
      <c r="IX218" s="102"/>
      <c r="IY218" s="102"/>
      <c r="IZ218" s="102"/>
      <c r="JA218" s="102"/>
      <c r="JB218" s="102"/>
      <c r="JC218" s="102"/>
      <c r="JD218" s="102"/>
      <c r="JE218" s="102"/>
      <c r="JF218" s="102"/>
      <c r="JG218" s="102"/>
      <c r="JH218" s="102"/>
      <c r="JI218" s="102"/>
      <c r="JJ218" s="102"/>
      <c r="JK218" s="102"/>
      <c r="JL218" s="102"/>
      <c r="JM218" s="102"/>
      <c r="JN218" s="102"/>
      <c r="JO218" s="102"/>
      <c r="JP218" s="102"/>
      <c r="JQ218" s="102"/>
      <c r="JR218" s="102"/>
      <c r="JS218" s="102"/>
      <c r="JT218" s="102"/>
      <c r="JU218" s="102"/>
      <c r="JV218" s="102"/>
      <c r="JW218" s="102"/>
      <c r="JX218" s="102"/>
      <c r="JY218" s="102"/>
      <c r="JZ218" s="102"/>
      <c r="KA218" s="102"/>
      <c r="KB218" s="102"/>
      <c r="KC218" s="102"/>
      <c r="KD218" s="102"/>
      <c r="KE218" s="102"/>
      <c r="KF218" s="102"/>
      <c r="KG218" s="102"/>
      <c r="KH218" s="102"/>
      <c r="KI218" s="102"/>
      <c r="KJ218" s="102"/>
      <c r="KK218" s="102"/>
      <c r="KL218" s="102"/>
      <c r="KM218" s="102"/>
      <c r="KN218" s="102"/>
      <c r="KO218" s="102"/>
      <c r="KP218" s="102"/>
      <c r="KQ218" s="102"/>
      <c r="KR218" s="102"/>
      <c r="KS218" s="102"/>
      <c r="KT218" s="102"/>
      <c r="KU218" s="102"/>
      <c r="KV218" s="102"/>
      <c r="KW218" s="102"/>
      <c r="KX218" s="102"/>
      <c r="KY218" s="102"/>
      <c r="KZ218" s="102"/>
      <c r="LA218" s="102"/>
      <c r="LB218" s="102"/>
      <c r="LC218" s="102"/>
      <c r="LD218" s="102"/>
      <c r="LE218" s="102"/>
      <c r="LF218" s="102"/>
      <c r="LG218" s="102"/>
      <c r="LH218" s="102"/>
      <c r="LI218" s="102"/>
      <c r="LJ218" s="102"/>
      <c r="LK218" s="102"/>
      <c r="LL218" s="102"/>
      <c r="LM218" s="102"/>
      <c r="LN218" s="102"/>
      <c r="LO218" s="102"/>
      <c r="LP218" s="102"/>
      <c r="LQ218" s="102"/>
      <c r="LR218" s="102"/>
      <c r="LS218" s="102"/>
      <c r="LT218" s="102"/>
      <c r="LU218" s="102"/>
      <c r="LV218" s="102"/>
      <c r="LW218" s="102"/>
      <c r="LX218" s="102"/>
      <c r="LY218" s="102"/>
      <c r="LZ218" s="102"/>
      <c r="MA218" s="102"/>
      <c r="MB218" s="102"/>
      <c r="MC218" s="102"/>
      <c r="MD218" s="102"/>
      <c r="ME218" s="102"/>
      <c r="MF218" s="102"/>
      <c r="MG218" s="102"/>
      <c r="MH218" s="102"/>
      <c r="MI218" s="102"/>
      <c r="MJ218" s="102"/>
      <c r="MK218" s="102"/>
      <c r="ML218" s="102"/>
      <c r="MM218" s="102"/>
      <c r="MN218" s="102"/>
      <c r="MO218" s="102"/>
      <c r="MP218" s="102"/>
      <c r="MQ218" s="102"/>
      <c r="MR218" s="102"/>
      <c r="MS218" s="102"/>
      <c r="MT218" s="102"/>
      <c r="MU218" s="102"/>
      <c r="MV218" s="102"/>
      <c r="MW218" s="102"/>
      <c r="MX218" s="102"/>
      <c r="MY218" s="102"/>
      <c r="MZ218" s="102"/>
      <c r="NA218" s="102"/>
      <c r="NB218" s="102"/>
      <c r="NC218" s="102"/>
      <c r="ND218" s="102"/>
      <c r="NE218" s="102"/>
      <c r="NF218" s="102"/>
      <c r="NG218" s="102"/>
      <c r="NH218" s="102"/>
      <c r="NI218" s="102"/>
      <c r="NJ218" s="102"/>
      <c r="NK218" s="102"/>
      <c r="NL218" s="102"/>
      <c r="NM218" s="102"/>
      <c r="NN218" s="102"/>
      <c r="NO218" s="102"/>
      <c r="NP218" s="102"/>
      <c r="NQ218" s="102"/>
      <c r="NR218" s="102"/>
      <c r="NS218" s="102"/>
      <c r="NT218" s="102"/>
      <c r="NU218" s="102"/>
      <c r="NV218" s="102"/>
      <c r="NW218" s="102"/>
      <c r="NX218" s="102"/>
      <c r="NY218" s="102"/>
      <c r="NZ218" s="102"/>
      <c r="OA218" s="102"/>
      <c r="OB218" s="102"/>
      <c r="OC218" s="102"/>
      <c r="OD218" s="102"/>
      <c r="OE218" s="102"/>
      <c r="OF218" s="102"/>
      <c r="OG218" s="102"/>
      <c r="OH218" s="102"/>
      <c r="OI218" s="102"/>
      <c r="OJ218" s="102"/>
      <c r="OK218" s="102"/>
      <c r="OL218" s="102"/>
      <c r="OM218" s="102"/>
      <c r="ON218" s="102"/>
      <c r="OO218" s="102"/>
      <c r="OP218" s="102"/>
      <c r="OQ218" s="102"/>
      <c r="OR218" s="102"/>
      <c r="OS218" s="102"/>
      <c r="OT218" s="102"/>
      <c r="OU218" s="102"/>
      <c r="OV218" s="102"/>
      <c r="OW218" s="102"/>
      <c r="OX218" s="102"/>
      <c r="OY218" s="102"/>
      <c r="OZ218" s="102"/>
      <c r="PA218" s="102"/>
      <c r="PB218" s="102"/>
      <c r="PC218" s="102"/>
      <c r="PD218" s="102"/>
      <c r="PE218" s="102"/>
      <c r="PF218" s="102"/>
      <c r="PG218" s="102"/>
      <c r="PH218" s="102"/>
      <c r="PI218" s="102"/>
      <c r="PJ218" s="102"/>
      <c r="PK218" s="102"/>
      <c r="PL218" s="102"/>
      <c r="PM218" s="102"/>
      <c r="PN218" s="102"/>
      <c r="PO218" s="102"/>
      <c r="PP218" s="102"/>
      <c r="PQ218" s="102"/>
      <c r="PR218" s="102"/>
      <c r="PS218" s="102"/>
      <c r="PT218" s="102"/>
      <c r="PU218" s="102"/>
      <c r="PV218" s="102"/>
      <c r="PW218" s="102"/>
      <c r="PX218" s="102"/>
      <c r="PY218" s="102"/>
      <c r="PZ218" s="102"/>
      <c r="QA218" s="102"/>
      <c r="QB218" s="102"/>
      <c r="QC218" s="102"/>
      <c r="QD218" s="102"/>
      <c r="QE218" s="102"/>
      <c r="QF218" s="102"/>
      <c r="QG218" s="102"/>
      <c r="QH218" s="102"/>
      <c r="QI218" s="102"/>
      <c r="QJ218" s="102"/>
      <c r="QK218" s="102"/>
      <c r="QL218" s="102"/>
      <c r="QM218" s="102"/>
      <c r="QN218" s="102"/>
      <c r="QO218" s="102"/>
      <c r="QP218" s="102"/>
      <c r="QQ218" s="102"/>
      <c r="QR218" s="102"/>
      <c r="QS218" s="102"/>
      <c r="QT218" s="102"/>
      <c r="QU218" s="102"/>
      <c r="QV218" s="102"/>
      <c r="QW218" s="102"/>
      <c r="QX218" s="102"/>
      <c r="QY218" s="102"/>
      <c r="QZ218" s="102"/>
      <c r="RA218" s="102"/>
      <c r="RB218" s="102"/>
      <c r="RC218" s="102"/>
      <c r="RD218" s="102"/>
      <c r="RE218" s="102"/>
      <c r="RF218" s="102"/>
      <c r="RG218" s="102"/>
      <c r="RH218" s="102"/>
      <c r="RI218" s="102"/>
      <c r="RJ218" s="102"/>
      <c r="RK218" s="102"/>
      <c r="RL218" s="102"/>
      <c r="RM218" s="102"/>
      <c r="RN218" s="102"/>
      <c r="RO218" s="102"/>
      <c r="RP218" s="102"/>
      <c r="RQ218" s="102"/>
      <c r="RR218" s="102"/>
      <c r="RS218" s="102"/>
      <c r="RT218" s="102"/>
      <c r="RU218" s="102"/>
      <c r="RV218" s="102"/>
      <c r="RW218" s="102"/>
      <c r="RX218" s="102"/>
      <c r="RY218" s="102"/>
      <c r="RZ218" s="102"/>
      <c r="SA218" s="102"/>
      <c r="SB218" s="102"/>
      <c r="SC218" s="102"/>
      <c r="SD218" s="102"/>
      <c r="SE218" s="102"/>
      <c r="SF218" s="102"/>
      <c r="SG218" s="102"/>
      <c r="SH218" s="102"/>
      <c r="SI218" s="102"/>
      <c r="SJ218" s="102"/>
      <c r="SK218" s="102"/>
      <c r="SL218" s="102"/>
      <c r="SM218" s="102"/>
      <c r="SN218" s="102"/>
      <c r="SO218" s="102"/>
      <c r="SP218" s="102"/>
      <c r="SQ218" s="102"/>
      <c r="SR218" s="102"/>
      <c r="SS218" s="102"/>
      <c r="ST218" s="102"/>
      <c r="SU218" s="102"/>
      <c r="SV218" s="102"/>
      <c r="SW218" s="102"/>
      <c r="SX218" s="102"/>
      <c r="SY218" s="102"/>
      <c r="SZ218" s="102"/>
      <c r="TA218" s="102"/>
      <c r="TB218" s="102"/>
      <c r="TC218" s="102"/>
      <c r="TD218" s="102"/>
      <c r="TE218" s="102"/>
      <c r="TF218" s="102"/>
      <c r="TG218" s="102"/>
      <c r="TH218" s="102"/>
      <c r="TI218" s="102"/>
      <c r="TJ218" s="102"/>
      <c r="TK218" s="102"/>
      <c r="TL218" s="102"/>
      <c r="TM218" s="102"/>
      <c r="TN218" s="102"/>
      <c r="TO218" s="102"/>
      <c r="TP218" s="102"/>
      <c r="TQ218" s="102"/>
      <c r="TR218" s="102"/>
      <c r="TS218" s="102"/>
      <c r="TT218" s="102"/>
      <c r="TU218" s="102"/>
      <c r="TV218" s="102"/>
      <c r="TW218" s="102"/>
      <c r="TX218" s="102"/>
      <c r="TY218" s="102"/>
      <c r="TZ218" s="102"/>
      <c r="UA218" s="102"/>
      <c r="UB218" s="102"/>
      <c r="UC218" s="102"/>
      <c r="UD218" s="102"/>
      <c r="UE218" s="102"/>
      <c r="UF218" s="102"/>
      <c r="UG218" s="102"/>
      <c r="UH218" s="102"/>
      <c r="UI218" s="102"/>
      <c r="UJ218" s="102"/>
      <c r="UK218" s="102"/>
      <c r="UL218" s="102"/>
      <c r="UM218" s="102"/>
      <c r="UN218" s="102"/>
      <c r="UO218" s="102"/>
      <c r="UP218" s="102"/>
      <c r="UQ218" s="102"/>
      <c r="UR218" s="102"/>
      <c r="US218" s="102"/>
      <c r="UT218" s="102"/>
      <c r="UU218" s="102"/>
      <c r="UV218" s="102"/>
      <c r="UW218" s="102"/>
      <c r="UX218" s="102"/>
      <c r="UY218" s="102"/>
      <c r="UZ218" s="102"/>
      <c r="VA218" s="102"/>
      <c r="VB218" s="102"/>
      <c r="VC218" s="102"/>
      <c r="VD218" s="102"/>
      <c r="VE218" s="102"/>
      <c r="VF218" s="102"/>
      <c r="VG218" s="102"/>
      <c r="VH218" s="102"/>
      <c r="VI218" s="102"/>
      <c r="VJ218" s="102"/>
      <c r="VK218" s="102"/>
      <c r="VL218" s="102"/>
      <c r="VM218" s="102"/>
      <c r="VN218" s="102"/>
      <c r="VO218" s="102"/>
      <c r="VP218" s="102"/>
      <c r="VQ218" s="102"/>
      <c r="VR218" s="102"/>
      <c r="VS218" s="102"/>
      <c r="VT218" s="102"/>
      <c r="VU218" s="102"/>
      <c r="VV218" s="102"/>
      <c r="VW218" s="102"/>
      <c r="VX218" s="102"/>
      <c r="VY218" s="102"/>
      <c r="VZ218" s="102"/>
      <c r="WA218" s="102"/>
      <c r="WB218" s="102"/>
      <c r="WC218" s="102"/>
      <c r="WD218" s="102"/>
      <c r="WE218" s="102"/>
      <c r="WF218" s="102"/>
      <c r="WG218" s="102"/>
      <c r="WH218" s="102"/>
      <c r="WI218" s="102"/>
      <c r="WJ218" s="102"/>
      <c r="WK218" s="102"/>
      <c r="WL218" s="102"/>
      <c r="WM218" s="102"/>
      <c r="WN218" s="102"/>
      <c r="WO218" s="102"/>
      <c r="WP218" s="102"/>
      <c r="WQ218" s="102"/>
      <c r="WR218" s="102"/>
      <c r="WS218" s="102"/>
      <c r="WT218" s="102"/>
      <c r="WU218" s="102"/>
      <c r="WV218" s="102"/>
      <c r="WW218" s="102"/>
      <c r="WX218" s="102"/>
      <c r="WY218" s="102"/>
      <c r="WZ218" s="102"/>
      <c r="XA218" s="102"/>
      <c r="XB218" s="102"/>
      <c r="XC218" s="102"/>
      <c r="XD218" s="102"/>
      <c r="XE218" s="102"/>
      <c r="XF218" s="102"/>
      <c r="XG218" s="102"/>
      <c r="XH218" s="102"/>
      <c r="XI218" s="102"/>
      <c r="XJ218" s="102"/>
      <c r="XK218" s="102"/>
      <c r="XL218" s="102"/>
      <c r="XM218" s="102"/>
      <c r="XN218" s="102"/>
      <c r="XO218" s="102"/>
      <c r="XP218" s="102"/>
      <c r="XQ218" s="102"/>
      <c r="XR218" s="102"/>
      <c r="XS218" s="102"/>
      <c r="XT218" s="102"/>
      <c r="XU218" s="102"/>
      <c r="XV218" s="102"/>
      <c r="XW218" s="102"/>
      <c r="XX218" s="102"/>
      <c r="XY218" s="102"/>
      <c r="XZ218" s="102"/>
      <c r="YA218" s="102"/>
      <c r="YB218" s="102"/>
      <c r="YC218" s="102"/>
      <c r="YD218" s="102"/>
      <c r="YE218" s="102"/>
      <c r="YF218" s="102"/>
      <c r="YG218" s="102"/>
      <c r="YH218" s="102"/>
      <c r="YI218" s="102"/>
      <c r="YJ218" s="102"/>
      <c r="YK218" s="102"/>
      <c r="YL218" s="102"/>
      <c r="YM218" s="102"/>
      <c r="YN218" s="102"/>
      <c r="YO218" s="102"/>
      <c r="YP218" s="102"/>
      <c r="YQ218" s="102"/>
      <c r="YR218" s="102"/>
      <c r="YS218" s="102"/>
      <c r="YT218" s="102"/>
      <c r="YU218" s="102"/>
      <c r="YV218" s="102"/>
      <c r="YW218" s="102"/>
      <c r="YX218" s="102"/>
      <c r="YY218" s="102"/>
      <c r="YZ218" s="102"/>
      <c r="ZA218" s="102"/>
      <c r="ZB218" s="102"/>
      <c r="ZC218" s="102"/>
      <c r="ZD218" s="102"/>
      <c r="ZE218" s="102"/>
      <c r="ZF218" s="102"/>
      <c r="ZG218" s="102"/>
      <c r="ZH218" s="102"/>
      <c r="ZI218" s="102"/>
      <c r="ZJ218" s="102"/>
      <c r="ZK218" s="102"/>
      <c r="ZL218" s="102"/>
      <c r="ZM218" s="102"/>
      <c r="ZN218" s="102"/>
      <c r="ZO218" s="102"/>
      <c r="ZP218" s="102"/>
      <c r="ZQ218" s="102"/>
      <c r="ZR218" s="102"/>
      <c r="ZS218" s="102"/>
      <c r="ZT218" s="102"/>
      <c r="ZU218" s="102"/>
      <c r="ZV218" s="102"/>
      <c r="ZW218" s="102"/>
      <c r="ZX218" s="102"/>
      <c r="ZY218" s="102"/>
      <c r="ZZ218" s="102"/>
      <c r="AAA218" s="102"/>
      <c r="AAB218" s="102"/>
      <c r="AAC218" s="102"/>
      <c r="AAD218" s="102"/>
      <c r="AAE218" s="102"/>
      <c r="AAF218" s="102"/>
      <c r="AAG218" s="102"/>
      <c r="AAH218" s="102"/>
      <c r="AAI218" s="102"/>
      <c r="AAJ218" s="102"/>
      <c r="AAK218" s="102"/>
      <c r="AAL218" s="102"/>
      <c r="AAM218" s="102"/>
      <c r="AAN218" s="102"/>
      <c r="AAO218" s="102"/>
      <c r="AAP218" s="102"/>
      <c r="AAQ218" s="102"/>
      <c r="AAR218" s="102"/>
      <c r="AAS218" s="102"/>
      <c r="AAT218" s="102"/>
      <c r="AAU218" s="102"/>
      <c r="AAV218" s="102"/>
      <c r="AAW218" s="102"/>
      <c r="AAX218" s="102"/>
      <c r="AAY218" s="102"/>
      <c r="AAZ218" s="102"/>
      <c r="ABA218" s="102"/>
      <c r="ABB218" s="102"/>
      <c r="ABC218" s="102"/>
      <c r="ABD218" s="102"/>
      <c r="ABE218" s="102"/>
      <c r="ABF218" s="102"/>
      <c r="ABG218" s="102"/>
      <c r="ABH218" s="102"/>
      <c r="ABI218" s="102"/>
      <c r="ABJ218" s="102"/>
      <c r="ABK218" s="102"/>
      <c r="ABL218" s="102"/>
      <c r="ABM218" s="102"/>
      <c r="ABN218" s="102"/>
      <c r="ABO218" s="102"/>
      <c r="ABP218" s="102"/>
      <c r="ABQ218" s="102"/>
      <c r="ABR218" s="102"/>
      <c r="ABS218" s="102"/>
      <c r="ABT218" s="102"/>
      <c r="ABU218" s="102"/>
      <c r="ABV218" s="102"/>
      <c r="ABW218" s="102"/>
      <c r="ABX218" s="102"/>
      <c r="ABY218" s="102"/>
      <c r="ABZ218" s="102"/>
      <c r="ACA218" s="102"/>
      <c r="ACB218" s="102"/>
      <c r="ACC218" s="102"/>
      <c r="ACD218" s="102"/>
      <c r="ACE218" s="102"/>
      <c r="ACF218" s="102"/>
      <c r="ACG218" s="102"/>
      <c r="ACH218" s="102"/>
      <c r="ACI218" s="102"/>
      <c r="ACJ218" s="102"/>
      <c r="ACK218" s="102"/>
      <c r="ACL218" s="102"/>
      <c r="ACM218" s="102"/>
      <c r="ACN218" s="102"/>
      <c r="ACO218" s="102"/>
      <c r="ACP218" s="102"/>
      <c r="ACQ218" s="102"/>
      <c r="ACR218" s="102"/>
      <c r="ACS218" s="102"/>
      <c r="ACT218" s="102"/>
      <c r="ACU218" s="102"/>
      <c r="ACV218" s="102"/>
      <c r="ACW218" s="102"/>
      <c r="ACX218" s="102"/>
      <c r="ACY218" s="102"/>
      <c r="ACZ218" s="102"/>
      <c r="ADA218" s="102"/>
      <c r="ADB218" s="102"/>
      <c r="ADC218" s="102"/>
      <c r="ADD218" s="102"/>
      <c r="ADE218" s="102"/>
      <c r="ADF218" s="102"/>
      <c r="ADG218" s="102"/>
      <c r="ADH218" s="102"/>
      <c r="ADI218" s="102"/>
      <c r="ADJ218" s="102"/>
      <c r="ADK218" s="102"/>
      <c r="ADL218" s="102"/>
      <c r="ADM218" s="102"/>
      <c r="ADN218" s="102"/>
      <c r="ADO218" s="102"/>
      <c r="ADP218" s="102"/>
      <c r="ADQ218" s="102"/>
      <c r="ADR218" s="102"/>
      <c r="ADS218" s="102"/>
      <c r="ADT218" s="102"/>
      <c r="ADU218" s="102"/>
      <c r="ADV218" s="102"/>
      <c r="ADW218" s="102"/>
      <c r="ADX218" s="102"/>
      <c r="ADY218" s="102"/>
      <c r="ADZ218" s="102"/>
      <c r="AEA218" s="102"/>
      <c r="AEB218" s="102"/>
      <c r="AEC218" s="102"/>
      <c r="AED218" s="102"/>
      <c r="AEE218" s="102"/>
      <c r="AEF218" s="102"/>
      <c r="AEG218" s="102"/>
      <c r="AEH218" s="102"/>
      <c r="AEI218" s="102"/>
      <c r="AEJ218" s="102"/>
      <c r="AEK218" s="102"/>
      <c r="AEL218" s="102"/>
      <c r="AEM218" s="102"/>
      <c r="AEN218" s="102"/>
      <c r="AEO218" s="102"/>
      <c r="AEP218" s="102"/>
      <c r="AEQ218" s="102"/>
      <c r="AER218" s="102"/>
      <c r="AES218" s="102"/>
      <c r="AET218" s="102"/>
      <c r="AEU218" s="102"/>
      <c r="AEV218" s="102"/>
      <c r="AEW218" s="102"/>
      <c r="AEX218" s="102"/>
      <c r="AEY218" s="102"/>
      <c r="AEZ218" s="102"/>
      <c r="AFA218" s="102"/>
      <c r="AFB218" s="102"/>
      <c r="AFC218" s="102"/>
      <c r="AFD218" s="102"/>
      <c r="AFE218" s="102"/>
      <c r="AFF218" s="102"/>
      <c r="AFG218" s="102"/>
      <c r="AFH218" s="102"/>
      <c r="AFI218" s="102"/>
      <c r="AFJ218" s="102"/>
      <c r="AFK218" s="102"/>
      <c r="AFL218" s="102"/>
      <c r="AFM218" s="102"/>
      <c r="AFN218" s="102"/>
      <c r="AFO218" s="102"/>
      <c r="AFP218" s="102"/>
      <c r="AFQ218" s="102"/>
      <c r="AFR218" s="102"/>
      <c r="AFS218" s="102"/>
      <c r="AFT218" s="102"/>
      <c r="AFU218" s="102"/>
      <c r="AFV218" s="102"/>
      <c r="AFW218" s="102"/>
      <c r="AFX218" s="102"/>
      <c r="AFY218" s="102"/>
      <c r="AFZ218" s="102"/>
      <c r="AGA218" s="102"/>
      <c r="AGB218" s="102"/>
      <c r="AGC218" s="102"/>
      <c r="AGD218" s="102"/>
      <c r="AGE218" s="102"/>
      <c r="AGF218" s="102"/>
      <c r="AGG218" s="102"/>
      <c r="AGH218" s="102"/>
      <c r="AGI218" s="102"/>
      <c r="AGJ218" s="102"/>
      <c r="AGK218" s="102"/>
      <c r="AGL218" s="102"/>
      <c r="AGM218" s="102"/>
      <c r="AGN218" s="102"/>
      <c r="AGO218" s="102"/>
      <c r="AGP218" s="102"/>
      <c r="AGQ218" s="102"/>
      <c r="AGR218" s="102"/>
      <c r="AGS218" s="102"/>
      <c r="AGT218" s="102"/>
      <c r="AGU218" s="102"/>
      <c r="AGV218" s="102"/>
      <c r="AGW218" s="102"/>
      <c r="AGX218" s="102"/>
      <c r="AGY218" s="102"/>
      <c r="AGZ218" s="102"/>
      <c r="AHA218" s="102"/>
      <c r="AHB218" s="102"/>
      <c r="AHC218" s="102"/>
      <c r="AHD218" s="102"/>
      <c r="AHE218" s="102"/>
      <c r="AHF218" s="102"/>
      <c r="AHG218" s="102"/>
      <c r="AHH218" s="102"/>
      <c r="AHI218" s="102"/>
      <c r="AHJ218" s="102"/>
      <c r="AHK218" s="102"/>
      <c r="AHL218" s="102"/>
      <c r="AHM218" s="102"/>
      <c r="AHN218" s="102"/>
      <c r="AHO218" s="102"/>
      <c r="AHP218" s="102"/>
      <c r="AHQ218" s="102"/>
      <c r="AHR218" s="102"/>
      <c r="AHS218" s="102"/>
      <c r="AHT218" s="102"/>
      <c r="AHU218" s="102"/>
      <c r="AHV218" s="102"/>
      <c r="AHW218" s="102"/>
      <c r="AHX218" s="102"/>
      <c r="AHY218" s="102"/>
      <c r="AHZ218" s="102"/>
      <c r="AIA218" s="102"/>
      <c r="AIB218" s="102"/>
      <c r="AIC218" s="102"/>
      <c r="AID218" s="102"/>
      <c r="AIE218" s="102"/>
      <c r="AIF218" s="102"/>
      <c r="AIG218" s="102"/>
      <c r="AIH218" s="102"/>
      <c r="AII218" s="102"/>
      <c r="AIJ218" s="102"/>
      <c r="AIK218" s="102"/>
      <c r="AIL218" s="102"/>
      <c r="AIM218" s="102"/>
      <c r="AIN218" s="102"/>
      <c r="AIO218" s="102"/>
      <c r="AIP218" s="102"/>
      <c r="AIQ218" s="102"/>
      <c r="AIR218" s="102"/>
      <c r="AIS218" s="102"/>
      <c r="AIT218" s="102"/>
      <c r="AIU218" s="102"/>
      <c r="AIV218" s="102"/>
      <c r="AIW218" s="102"/>
      <c r="AIX218" s="102"/>
      <c r="AIY218" s="102"/>
      <c r="AIZ218" s="102"/>
      <c r="AJA218" s="102"/>
      <c r="AJB218" s="102"/>
      <c r="AJC218" s="102"/>
      <c r="AJD218" s="102"/>
      <c r="AJE218" s="102"/>
      <c r="AJF218" s="102"/>
      <c r="AJG218" s="102"/>
      <c r="AJH218" s="102"/>
      <c r="AJI218" s="102"/>
      <c r="AJJ218" s="102"/>
      <c r="AJK218" s="102"/>
      <c r="AJL218" s="102"/>
      <c r="AJM218" s="102"/>
      <c r="AJN218" s="102"/>
      <c r="AJO218" s="102"/>
      <c r="AJP218" s="102"/>
      <c r="AJQ218" s="102"/>
      <c r="AJR218" s="102"/>
      <c r="AJS218" s="102"/>
      <c r="AJT218" s="102"/>
      <c r="AJU218" s="102"/>
      <c r="AJV218" s="102"/>
      <c r="AJW218" s="102"/>
      <c r="AJX218" s="102"/>
      <c r="AJY218" s="102"/>
      <c r="AJZ218" s="102"/>
      <c r="AKA218" s="102"/>
      <c r="AKB218" s="102"/>
      <c r="AKC218" s="102"/>
      <c r="AKD218" s="102"/>
      <c r="AKE218" s="102"/>
      <c r="AKF218" s="102"/>
      <c r="AKG218" s="102"/>
      <c r="AKH218" s="102"/>
      <c r="AKI218" s="102"/>
      <c r="AKJ218" s="102"/>
      <c r="AKK218" s="102"/>
      <c r="AKL218" s="102"/>
      <c r="AKM218" s="102"/>
      <c r="AKN218" s="102"/>
      <c r="AKO218" s="102"/>
      <c r="AKP218" s="102"/>
      <c r="AKQ218" s="102"/>
      <c r="AKR218" s="102"/>
      <c r="AKS218" s="102"/>
      <c r="AKT218" s="102"/>
      <c r="AKU218" s="102"/>
      <c r="AKV218" s="102"/>
      <c r="AKW218" s="102"/>
      <c r="AKX218" s="102"/>
      <c r="AKY218" s="102"/>
      <c r="AKZ218" s="102"/>
      <c r="ALA218" s="102"/>
      <c r="ALB218" s="102"/>
      <c r="ALC218" s="102"/>
      <c r="ALD218" s="102"/>
      <c r="ALE218" s="102"/>
      <c r="ALF218" s="102"/>
      <c r="ALG218" s="102"/>
      <c r="ALH218" s="102"/>
      <c r="ALI218" s="102"/>
      <c r="ALJ218" s="102"/>
      <c r="ALK218" s="102"/>
      <c r="ALL218" s="102"/>
      <c r="ALM218" s="102"/>
      <c r="ALN218" s="102"/>
      <c r="ALO218" s="102"/>
      <c r="ALP218" s="102"/>
      <c r="ALQ218" s="102"/>
      <c r="ALR218" s="102"/>
      <c r="ALS218" s="102"/>
      <c r="ALT218" s="102"/>
      <c r="ALU218" s="102"/>
      <c r="ALV218" s="102"/>
      <c r="ALW218" s="102"/>
      <c r="ALX218" s="102"/>
      <c r="ALY218" s="102"/>
      <c r="ALZ218" s="102"/>
      <c r="AMA218" s="102"/>
      <c r="AMB218" s="102"/>
      <c r="AMC218" s="102"/>
      <c r="AMD218" s="102"/>
      <c r="AME218" s="102"/>
      <c r="AMF218" s="102"/>
      <c r="AMG218" s="102"/>
      <c r="AMH218" s="102"/>
      <c r="AMI218" s="102"/>
      <c r="AMJ218" s="102"/>
      <c r="AMK218" s="102"/>
      <c r="AML218" s="102"/>
      <c r="AMM218" s="102"/>
      <c r="AMN218" s="102"/>
      <c r="AMO218" s="102"/>
      <c r="AMP218" s="102"/>
      <c r="AMQ218" s="102"/>
      <c r="AMR218" s="102"/>
      <c r="AMS218" s="102"/>
      <c r="AMT218" s="102"/>
      <c r="AMU218" s="102"/>
      <c r="AMV218" s="102"/>
      <c r="AMW218" s="102"/>
      <c r="AMX218" s="102"/>
      <c r="AMY218" s="102"/>
      <c r="AMZ218" s="102"/>
      <c r="ANA218" s="102"/>
      <c r="ANB218" s="102"/>
      <c r="ANC218" s="102"/>
      <c r="AND218" s="102"/>
      <c r="ANE218" s="102"/>
      <c r="ANF218" s="102"/>
      <c r="ANG218" s="102"/>
      <c r="ANH218" s="102"/>
      <c r="ANI218" s="102"/>
      <c r="ANJ218" s="102"/>
      <c r="ANK218" s="102"/>
      <c r="ANL218" s="102"/>
      <c r="ANM218" s="102"/>
      <c r="ANN218" s="102"/>
      <c r="ANO218" s="102"/>
      <c r="ANP218" s="102"/>
      <c r="ANQ218" s="102"/>
      <c r="ANR218" s="102"/>
      <c r="ANS218" s="102"/>
      <c r="ANT218" s="102"/>
      <c r="ANU218" s="102"/>
      <c r="ANV218" s="102"/>
      <c r="ANW218" s="102"/>
      <c r="ANX218" s="102"/>
      <c r="ANY218" s="102"/>
      <c r="ANZ218" s="102"/>
      <c r="AOA218" s="102"/>
      <c r="AOB218" s="102"/>
      <c r="AOC218" s="102"/>
      <c r="AOD218" s="102"/>
      <c r="AOE218" s="102"/>
      <c r="AOF218" s="102"/>
      <c r="AOG218" s="102"/>
      <c r="AOH218" s="102"/>
      <c r="AOI218" s="102"/>
      <c r="AOJ218" s="102"/>
      <c r="AOK218" s="102"/>
      <c r="AOL218" s="102"/>
      <c r="AOM218" s="102"/>
      <c r="AON218" s="102"/>
      <c r="AOO218" s="102"/>
      <c r="AOP218" s="102"/>
      <c r="AOQ218" s="102"/>
      <c r="AOR218" s="102"/>
      <c r="AOS218" s="102"/>
      <c r="AOT218" s="102"/>
      <c r="AOU218" s="102"/>
      <c r="AOV218" s="102"/>
      <c r="AOW218" s="102"/>
      <c r="AOX218" s="102"/>
      <c r="AOY218" s="102"/>
      <c r="AOZ218" s="102"/>
      <c r="APA218" s="102"/>
      <c r="APB218" s="102"/>
      <c r="APC218" s="102"/>
      <c r="APD218" s="102"/>
      <c r="APE218" s="102"/>
      <c r="APF218" s="102"/>
      <c r="APG218" s="102"/>
      <c r="APH218" s="102"/>
      <c r="API218" s="102"/>
      <c r="APJ218" s="102"/>
      <c r="APK218" s="102"/>
      <c r="APL218" s="102"/>
      <c r="APM218" s="102"/>
      <c r="APN218" s="102"/>
      <c r="APO218" s="102"/>
      <c r="APP218" s="102"/>
      <c r="APQ218" s="102"/>
      <c r="APR218" s="102"/>
      <c r="APS218" s="102"/>
      <c r="APT218" s="102"/>
      <c r="APU218" s="102"/>
      <c r="APV218" s="102"/>
      <c r="APW218" s="102"/>
      <c r="APX218" s="102"/>
      <c r="APY218" s="102"/>
      <c r="APZ218" s="102"/>
      <c r="AQA218" s="102"/>
      <c r="AQB218" s="102"/>
      <c r="AQC218" s="102"/>
      <c r="AQD218" s="102"/>
      <c r="AQE218" s="102"/>
      <c r="AQF218" s="102"/>
      <c r="AQG218" s="102"/>
      <c r="AQH218" s="102"/>
      <c r="AQI218" s="102"/>
      <c r="AQJ218" s="102"/>
      <c r="AQK218" s="102"/>
      <c r="AQL218" s="102"/>
      <c r="AQM218" s="102"/>
      <c r="AQN218" s="102"/>
      <c r="AQO218" s="102"/>
      <c r="AQP218" s="102"/>
      <c r="AQQ218" s="102"/>
      <c r="AQR218" s="102"/>
      <c r="AQS218" s="102"/>
      <c r="AQT218" s="102"/>
      <c r="AQU218" s="102"/>
      <c r="AQV218" s="102"/>
      <c r="AQW218" s="102"/>
      <c r="AQX218" s="102"/>
      <c r="AQY218" s="102"/>
      <c r="AQZ218" s="102"/>
      <c r="ARA218" s="102"/>
      <c r="ARB218" s="102"/>
      <c r="ARC218" s="102"/>
      <c r="ARD218" s="102"/>
      <c r="ARE218" s="102"/>
      <c r="ARF218" s="102"/>
      <c r="ARG218" s="102"/>
      <c r="ARH218" s="102"/>
      <c r="ARI218" s="102"/>
      <c r="ARJ218" s="102"/>
      <c r="ARK218" s="102"/>
      <c r="ARL218" s="102"/>
      <c r="ARM218" s="102"/>
      <c r="ARN218" s="102"/>
      <c r="ARO218" s="102"/>
      <c r="ARP218" s="102"/>
      <c r="ARQ218" s="102"/>
      <c r="ARR218" s="102"/>
      <c r="ARS218" s="102"/>
      <c r="ART218" s="102"/>
      <c r="ARU218" s="102"/>
      <c r="ARV218" s="102"/>
      <c r="ARW218" s="102"/>
      <c r="ARX218" s="102"/>
      <c r="ARY218" s="102"/>
      <c r="ARZ218" s="102"/>
      <c r="ASA218" s="102"/>
      <c r="ASB218" s="102"/>
      <c r="ASC218" s="102"/>
      <c r="ASD218" s="102"/>
      <c r="ASE218" s="102"/>
      <c r="ASF218" s="102"/>
      <c r="ASG218" s="102"/>
      <c r="ASH218" s="102"/>
      <c r="ASI218" s="102"/>
      <c r="ASJ218" s="102"/>
      <c r="ASK218" s="102"/>
      <c r="ASL218" s="102"/>
      <c r="ASM218" s="102"/>
      <c r="ASN218" s="102"/>
      <c r="ASO218" s="102"/>
      <c r="ASP218" s="102"/>
      <c r="ASQ218" s="102"/>
      <c r="ASR218" s="102"/>
      <c r="ASS218" s="102"/>
      <c r="AST218" s="102"/>
      <c r="ASU218" s="102"/>
      <c r="ASV218" s="102"/>
      <c r="ASW218" s="102"/>
      <c r="ASX218" s="102"/>
      <c r="ASY218" s="102"/>
      <c r="ASZ218" s="102"/>
      <c r="ATA218" s="102"/>
      <c r="ATB218" s="102"/>
      <c r="ATC218" s="102"/>
      <c r="ATD218" s="102"/>
      <c r="ATE218" s="102"/>
      <c r="ATF218" s="102"/>
      <c r="ATG218" s="102"/>
      <c r="ATH218" s="102"/>
      <c r="ATI218" s="102"/>
      <c r="ATJ218" s="102"/>
      <c r="ATK218" s="102"/>
      <c r="ATL218" s="102"/>
      <c r="ATM218" s="102"/>
      <c r="ATN218" s="102"/>
      <c r="ATO218" s="102"/>
      <c r="ATP218" s="102"/>
      <c r="ATQ218" s="102"/>
      <c r="ATR218" s="102"/>
      <c r="ATS218" s="102"/>
      <c r="ATT218" s="102"/>
      <c r="ATU218" s="102"/>
      <c r="ATV218" s="102"/>
      <c r="ATW218" s="102"/>
      <c r="ATX218" s="102"/>
      <c r="ATY218" s="102"/>
      <c r="ATZ218" s="102"/>
      <c r="AUA218" s="102"/>
      <c r="AUB218" s="102"/>
      <c r="AUC218" s="102"/>
      <c r="AUD218" s="102"/>
      <c r="AUE218" s="102"/>
      <c r="AUF218" s="102"/>
      <c r="AUG218" s="102"/>
      <c r="AUH218" s="102"/>
      <c r="AUI218" s="102"/>
      <c r="AUJ218" s="102"/>
      <c r="AUK218" s="102"/>
      <c r="AUL218" s="102"/>
      <c r="AUM218" s="102"/>
      <c r="AUN218" s="102"/>
      <c r="AUO218" s="102"/>
      <c r="AUP218" s="102"/>
      <c r="AUQ218" s="102"/>
      <c r="AUR218" s="102"/>
      <c r="AUS218" s="102"/>
      <c r="AUT218" s="102"/>
      <c r="AUU218" s="102"/>
      <c r="AUV218" s="102"/>
      <c r="AUW218" s="102"/>
      <c r="AUX218" s="102"/>
      <c r="AUY218" s="102"/>
      <c r="AUZ218" s="102"/>
      <c r="AVA218" s="102"/>
      <c r="AVB218" s="102"/>
      <c r="AVC218" s="102"/>
      <c r="AVD218" s="102"/>
      <c r="AVE218" s="102"/>
      <c r="AVF218" s="102"/>
      <c r="AVG218" s="102"/>
      <c r="AVH218" s="102"/>
      <c r="AVI218" s="102"/>
      <c r="AVJ218" s="102"/>
      <c r="AVK218" s="102"/>
      <c r="AVL218" s="102"/>
      <c r="AVM218" s="102"/>
      <c r="AVN218" s="102"/>
      <c r="AVO218" s="102"/>
      <c r="AVP218" s="102"/>
      <c r="AVQ218" s="102"/>
      <c r="AVR218" s="102"/>
      <c r="AVS218" s="102"/>
      <c r="AVT218" s="102"/>
      <c r="AVU218" s="102"/>
      <c r="AVV218" s="102"/>
      <c r="AVW218" s="102"/>
      <c r="AVX218" s="102"/>
      <c r="AVY218" s="102"/>
      <c r="AVZ218" s="102"/>
      <c r="AWA218" s="102"/>
      <c r="AWB218" s="102"/>
      <c r="AWC218" s="102"/>
      <c r="AWD218" s="102"/>
      <c r="AWE218" s="102"/>
      <c r="AWF218" s="102"/>
      <c r="AWG218" s="102"/>
      <c r="AWH218" s="102"/>
      <c r="AWI218" s="102"/>
      <c r="AWJ218" s="102"/>
      <c r="AWK218" s="102"/>
      <c r="AWL218" s="102"/>
      <c r="AWM218" s="102"/>
      <c r="AWN218" s="102"/>
      <c r="AWO218" s="102"/>
      <c r="AWP218" s="102"/>
      <c r="AWQ218" s="102"/>
      <c r="AWR218" s="102"/>
      <c r="AWS218" s="102"/>
      <c r="AWT218" s="102"/>
      <c r="AWU218" s="102"/>
      <c r="AWV218" s="102"/>
      <c r="AWW218" s="102"/>
      <c r="AWX218" s="102"/>
      <c r="AWY218" s="102"/>
      <c r="AWZ218" s="102"/>
      <c r="AXA218" s="102"/>
      <c r="AXB218" s="102"/>
      <c r="AXC218" s="102"/>
      <c r="AXD218" s="102"/>
      <c r="AXE218" s="102"/>
      <c r="AXF218" s="102"/>
      <c r="AXG218" s="102"/>
      <c r="AXH218" s="102"/>
      <c r="AXI218" s="102"/>
      <c r="AXJ218" s="102"/>
      <c r="AXK218" s="102"/>
      <c r="AXL218" s="102"/>
      <c r="AXM218" s="102"/>
      <c r="AXN218" s="102"/>
      <c r="AXO218" s="102"/>
      <c r="AXP218" s="102"/>
      <c r="AXQ218" s="102"/>
      <c r="AXR218" s="102"/>
      <c r="AXS218" s="102"/>
      <c r="AXT218" s="102"/>
      <c r="AXU218" s="102"/>
      <c r="AXV218" s="102"/>
      <c r="AXW218" s="102"/>
      <c r="AXX218" s="102"/>
      <c r="AXY218" s="102"/>
      <c r="AXZ218" s="102"/>
      <c r="AYA218" s="102"/>
      <c r="AYB218" s="102"/>
      <c r="AYC218" s="102"/>
      <c r="AYD218" s="102"/>
      <c r="AYE218" s="102"/>
      <c r="AYF218" s="102"/>
      <c r="AYG218" s="102"/>
      <c r="AYH218" s="102"/>
      <c r="AYI218" s="102"/>
      <c r="AYJ218" s="102"/>
      <c r="AYK218" s="102"/>
      <c r="AYL218" s="102"/>
      <c r="AYM218" s="102"/>
      <c r="AYN218" s="102"/>
      <c r="AYO218" s="102"/>
      <c r="AYP218" s="102"/>
      <c r="AYQ218" s="102"/>
      <c r="AYR218" s="102"/>
      <c r="AYS218" s="102"/>
      <c r="AYT218" s="102"/>
      <c r="AYU218" s="102"/>
      <c r="AYV218" s="102"/>
      <c r="AYW218" s="102"/>
      <c r="AYX218" s="102"/>
      <c r="AYY218" s="102"/>
      <c r="AYZ218" s="102"/>
      <c r="AZA218" s="102"/>
      <c r="AZB218" s="102"/>
      <c r="AZC218" s="102"/>
      <c r="AZD218" s="102"/>
      <c r="AZE218" s="102"/>
      <c r="AZF218" s="102"/>
      <c r="AZG218" s="102"/>
      <c r="AZH218" s="102"/>
      <c r="AZI218" s="102"/>
      <c r="AZJ218" s="102"/>
      <c r="AZK218" s="102"/>
      <c r="AZL218" s="102"/>
      <c r="AZM218" s="102"/>
      <c r="AZN218" s="102"/>
      <c r="AZO218" s="102"/>
      <c r="AZP218" s="102"/>
      <c r="AZQ218" s="102"/>
      <c r="AZR218" s="102"/>
      <c r="AZS218" s="102"/>
      <c r="AZT218" s="102"/>
      <c r="AZU218" s="102"/>
      <c r="AZV218" s="102"/>
      <c r="AZW218" s="102"/>
      <c r="AZX218" s="102"/>
      <c r="AZY218" s="102"/>
      <c r="AZZ218" s="102"/>
      <c r="BAA218" s="102"/>
      <c r="BAB218" s="102"/>
      <c r="BAC218" s="102"/>
      <c r="BAD218" s="102"/>
      <c r="BAE218" s="102"/>
      <c r="BAF218" s="102"/>
      <c r="BAG218" s="102"/>
      <c r="BAH218" s="102"/>
      <c r="BAI218" s="102"/>
      <c r="BAJ218" s="102"/>
      <c r="BAK218" s="102"/>
      <c r="BAL218" s="102"/>
      <c r="BAM218" s="102"/>
      <c r="BAN218" s="102"/>
      <c r="BAO218" s="102"/>
      <c r="BAP218" s="102"/>
      <c r="BAQ218" s="102"/>
      <c r="BAR218" s="102"/>
      <c r="BAS218" s="102"/>
      <c r="BAT218" s="102"/>
      <c r="BAU218" s="102"/>
      <c r="BAV218" s="102"/>
      <c r="BAW218" s="102"/>
      <c r="BAX218" s="102"/>
      <c r="BAY218" s="102"/>
      <c r="BAZ218" s="102"/>
      <c r="BBA218" s="102"/>
      <c r="BBB218" s="102"/>
      <c r="BBC218" s="102"/>
      <c r="BBD218" s="102"/>
      <c r="BBE218" s="102"/>
      <c r="BBF218" s="102"/>
      <c r="BBG218" s="102"/>
      <c r="BBH218" s="102"/>
      <c r="BBI218" s="102"/>
      <c r="BBJ218" s="102"/>
      <c r="BBK218" s="102"/>
      <c r="BBL218" s="102"/>
      <c r="BBM218" s="102"/>
      <c r="BBN218" s="102"/>
      <c r="BBO218" s="102"/>
      <c r="BBP218" s="102"/>
      <c r="BBQ218" s="102"/>
      <c r="BBR218" s="102"/>
      <c r="BBS218" s="102"/>
      <c r="BBT218" s="102"/>
      <c r="BBU218" s="102"/>
      <c r="BBV218" s="102"/>
      <c r="BBW218" s="102"/>
      <c r="BBX218" s="102"/>
      <c r="BBY218" s="102"/>
      <c r="BBZ218" s="102"/>
      <c r="BCA218" s="102"/>
      <c r="BCB218" s="102"/>
      <c r="BCC218" s="102"/>
      <c r="BCD218" s="102"/>
      <c r="BCE218" s="102"/>
      <c r="BCF218" s="102"/>
      <c r="BCG218" s="102"/>
      <c r="BCH218" s="102"/>
      <c r="BCI218" s="102"/>
      <c r="BCJ218" s="102"/>
      <c r="BCK218" s="102"/>
      <c r="BCL218" s="102"/>
      <c r="BCM218" s="102"/>
      <c r="BCN218" s="102"/>
      <c r="BCO218" s="102"/>
      <c r="BCP218" s="102"/>
      <c r="BCQ218" s="102"/>
      <c r="BCR218" s="102"/>
      <c r="BCS218" s="102"/>
      <c r="BCT218" s="102"/>
      <c r="BCU218" s="102"/>
      <c r="BCV218" s="102"/>
      <c r="BCW218" s="102"/>
      <c r="BCX218" s="102"/>
      <c r="BCY218" s="102"/>
      <c r="BCZ218" s="102"/>
      <c r="BDA218" s="102"/>
      <c r="BDB218" s="102"/>
      <c r="BDC218" s="102"/>
      <c r="BDD218" s="102"/>
      <c r="BDE218" s="102"/>
      <c r="BDF218" s="102"/>
      <c r="BDG218" s="102"/>
      <c r="BDH218" s="102"/>
      <c r="BDI218" s="102"/>
      <c r="BDJ218" s="102"/>
      <c r="BDK218" s="102"/>
      <c r="BDL218" s="102"/>
      <c r="BDM218" s="102"/>
      <c r="BDN218" s="102"/>
      <c r="BDO218" s="102"/>
      <c r="BDP218" s="102"/>
      <c r="BDQ218" s="102"/>
      <c r="BDR218" s="102"/>
      <c r="BDS218" s="102"/>
      <c r="BDT218" s="102"/>
      <c r="BDU218" s="102"/>
      <c r="BDV218" s="102"/>
      <c r="BDW218" s="102"/>
      <c r="BDX218" s="102"/>
      <c r="BDY218" s="102"/>
      <c r="BDZ218" s="102"/>
      <c r="BEA218" s="102"/>
      <c r="BEB218" s="102"/>
      <c r="BEC218" s="102"/>
      <c r="BED218" s="102"/>
      <c r="BEE218" s="102"/>
      <c r="BEF218" s="102"/>
      <c r="BEG218" s="102"/>
      <c r="BEH218" s="102"/>
      <c r="BEI218" s="102"/>
      <c r="BEJ218" s="102"/>
      <c r="BEK218" s="102"/>
      <c r="BEL218" s="102"/>
      <c r="BEM218" s="102"/>
      <c r="BEN218" s="102"/>
      <c r="BEO218" s="102"/>
      <c r="BEP218" s="102"/>
      <c r="BEQ218" s="102"/>
      <c r="BER218" s="102"/>
      <c r="BES218" s="102"/>
      <c r="BET218" s="102"/>
      <c r="BEU218" s="102"/>
      <c r="BEV218" s="102"/>
      <c r="BEW218" s="102"/>
      <c r="BEX218" s="102"/>
      <c r="BEY218" s="102"/>
      <c r="BEZ218" s="102"/>
      <c r="BFA218" s="102"/>
      <c r="BFB218" s="102"/>
      <c r="BFC218" s="102"/>
      <c r="BFD218" s="102"/>
      <c r="BFE218" s="102"/>
      <c r="BFF218" s="102"/>
      <c r="BFG218" s="102"/>
      <c r="BFH218" s="102"/>
      <c r="BFI218" s="102"/>
      <c r="BFJ218" s="102"/>
      <c r="BFK218" s="102"/>
      <c r="BFL218" s="102"/>
      <c r="BFM218" s="102"/>
      <c r="BFN218" s="102"/>
      <c r="BFO218" s="102"/>
      <c r="BFP218" s="102"/>
      <c r="BFQ218" s="102"/>
      <c r="BFR218" s="102"/>
      <c r="BFS218" s="102"/>
      <c r="BFT218" s="102"/>
      <c r="BFU218" s="102"/>
      <c r="BFV218" s="102"/>
      <c r="BFW218" s="102"/>
      <c r="BFX218" s="102"/>
      <c r="BFY218" s="102"/>
      <c r="BFZ218" s="102"/>
      <c r="BGA218" s="102"/>
      <c r="BGB218" s="102"/>
      <c r="BGC218" s="102"/>
      <c r="BGD218" s="102"/>
      <c r="BGE218" s="102"/>
      <c r="BGF218" s="102"/>
      <c r="BGG218" s="102"/>
      <c r="BGH218" s="102"/>
      <c r="BGI218" s="102"/>
      <c r="BGJ218" s="102"/>
      <c r="BGK218" s="102"/>
      <c r="BGL218" s="102"/>
      <c r="BGM218" s="102"/>
      <c r="BGN218" s="102"/>
      <c r="BGO218" s="102"/>
      <c r="BGP218" s="102"/>
      <c r="BGQ218" s="102"/>
      <c r="BGR218" s="102"/>
      <c r="BGS218" s="102"/>
      <c r="BGT218" s="102"/>
      <c r="BGU218" s="102"/>
      <c r="BGV218" s="102"/>
      <c r="BGW218" s="102"/>
      <c r="BGX218" s="102"/>
      <c r="BGY218" s="102"/>
      <c r="BGZ218" s="102"/>
      <c r="BHA218" s="102"/>
      <c r="BHB218" s="102"/>
      <c r="BHC218" s="102"/>
      <c r="BHD218" s="102"/>
      <c r="BHE218" s="102"/>
      <c r="BHF218" s="102"/>
      <c r="BHG218" s="102"/>
      <c r="BHH218" s="102"/>
      <c r="BHI218" s="102"/>
      <c r="BHJ218" s="102"/>
      <c r="BHK218" s="102"/>
      <c r="BHL218" s="102"/>
      <c r="BHM218" s="102"/>
      <c r="BHN218" s="102"/>
      <c r="BHO218" s="102"/>
      <c r="BHP218" s="102"/>
      <c r="BHQ218" s="102"/>
      <c r="BHR218" s="102"/>
      <c r="BHS218" s="102"/>
      <c r="BHT218" s="102"/>
      <c r="BHU218" s="102"/>
      <c r="BHV218" s="102"/>
      <c r="BHW218" s="102"/>
      <c r="BHX218" s="102"/>
      <c r="BHY218" s="102"/>
      <c r="BHZ218" s="102"/>
      <c r="BIA218" s="102"/>
      <c r="BIB218" s="102"/>
      <c r="BIC218" s="102"/>
      <c r="BID218" s="102"/>
      <c r="BIE218" s="102"/>
      <c r="BIF218" s="102"/>
      <c r="BIG218" s="102"/>
      <c r="BIH218" s="102"/>
      <c r="BII218" s="102"/>
      <c r="BIJ218" s="102"/>
      <c r="BIK218" s="102"/>
      <c r="BIL218" s="102"/>
      <c r="BIM218" s="102"/>
      <c r="BIN218" s="102"/>
      <c r="BIO218" s="102"/>
      <c r="BIP218" s="102"/>
      <c r="BIQ218" s="102"/>
      <c r="BIR218" s="102"/>
      <c r="BIS218" s="102"/>
      <c r="BIT218" s="102"/>
      <c r="BIU218" s="102"/>
      <c r="BIV218" s="102"/>
      <c r="BIW218" s="102"/>
      <c r="BIX218" s="102"/>
      <c r="BIY218" s="102"/>
      <c r="BIZ218" s="102"/>
      <c r="BJA218" s="102"/>
      <c r="BJB218" s="102"/>
      <c r="BJC218" s="102"/>
      <c r="BJD218" s="102"/>
      <c r="BJE218" s="102"/>
      <c r="BJF218" s="102"/>
      <c r="BJG218" s="102"/>
      <c r="BJH218" s="102"/>
      <c r="BJI218" s="102"/>
      <c r="BJJ218" s="102"/>
      <c r="BJK218" s="102"/>
      <c r="BJL218" s="102"/>
      <c r="BJM218" s="102"/>
      <c r="BJN218" s="102"/>
      <c r="BJO218" s="102"/>
      <c r="BJP218" s="102"/>
      <c r="BJQ218" s="102"/>
      <c r="BJR218" s="102"/>
      <c r="BJS218" s="102"/>
      <c r="BJT218" s="102"/>
      <c r="BJU218" s="102"/>
      <c r="BJV218" s="102"/>
      <c r="BJW218" s="102"/>
      <c r="BJX218" s="102"/>
      <c r="BJY218" s="102"/>
      <c r="BJZ218" s="102"/>
      <c r="BKA218" s="102"/>
      <c r="BKB218" s="102"/>
      <c r="BKC218" s="102"/>
      <c r="BKD218" s="102"/>
      <c r="BKE218" s="102"/>
      <c r="BKF218" s="102"/>
      <c r="BKG218" s="102"/>
      <c r="BKH218" s="102"/>
      <c r="BKI218" s="102"/>
      <c r="BKJ218" s="102"/>
      <c r="BKK218" s="102"/>
      <c r="BKL218" s="102"/>
      <c r="BKM218" s="102"/>
      <c r="BKN218" s="102"/>
      <c r="BKO218" s="102"/>
      <c r="BKP218" s="102"/>
      <c r="BKQ218" s="102"/>
      <c r="BKR218" s="102"/>
      <c r="BKS218" s="102"/>
      <c r="BKT218" s="102"/>
      <c r="BKU218" s="102"/>
      <c r="BKV218" s="102"/>
      <c r="BKW218" s="102"/>
      <c r="BKX218" s="102"/>
      <c r="BKY218" s="102"/>
      <c r="BKZ218" s="102"/>
      <c r="BLA218" s="102"/>
      <c r="BLB218" s="102"/>
      <c r="BLC218" s="102"/>
      <c r="BLD218" s="102"/>
      <c r="BLE218" s="102"/>
      <c r="BLF218" s="102"/>
      <c r="BLG218" s="102"/>
      <c r="BLH218" s="102"/>
      <c r="BLI218" s="102"/>
      <c r="BLJ218" s="102"/>
      <c r="BLK218" s="102"/>
      <c r="BLL218" s="102"/>
      <c r="BLM218" s="102"/>
      <c r="BLN218" s="102"/>
      <c r="BLO218" s="102"/>
      <c r="BLP218" s="102"/>
      <c r="BLQ218" s="102"/>
      <c r="BLR218" s="102"/>
      <c r="BLS218" s="102"/>
      <c r="BLT218" s="102"/>
      <c r="BLU218" s="102"/>
      <c r="BLV218" s="102"/>
      <c r="BLW218" s="102"/>
      <c r="BLX218" s="102"/>
      <c r="BLY218" s="102"/>
      <c r="BLZ218" s="102"/>
      <c r="BMA218" s="102"/>
      <c r="BMB218" s="102"/>
      <c r="BMC218" s="102"/>
      <c r="BMD218" s="102"/>
      <c r="BME218" s="102"/>
      <c r="BMF218" s="102"/>
      <c r="BMG218" s="102"/>
      <c r="BMH218" s="102"/>
      <c r="BMI218" s="102"/>
      <c r="BMJ218" s="102"/>
      <c r="BMK218" s="102"/>
      <c r="BML218" s="102"/>
      <c r="BMM218" s="102"/>
      <c r="BMN218" s="102"/>
      <c r="BMO218" s="102"/>
      <c r="BMP218" s="102"/>
      <c r="BMQ218" s="102"/>
      <c r="BMR218" s="102"/>
      <c r="BMS218" s="102"/>
      <c r="BMT218" s="102"/>
      <c r="BMU218" s="102"/>
      <c r="BMV218" s="102"/>
      <c r="BMW218" s="102"/>
      <c r="BMX218" s="102"/>
      <c r="BMY218" s="102"/>
      <c r="BMZ218" s="102"/>
      <c r="BNA218" s="102"/>
      <c r="BNB218" s="102"/>
      <c r="BNC218" s="102"/>
      <c r="BND218" s="102"/>
      <c r="BNE218" s="102"/>
      <c r="BNF218" s="102"/>
      <c r="BNG218" s="102"/>
      <c r="BNH218" s="102"/>
      <c r="BNI218" s="102"/>
      <c r="BNJ218" s="102"/>
      <c r="BNK218" s="102"/>
      <c r="BNL218" s="102"/>
      <c r="BNM218" s="102"/>
      <c r="BNN218" s="102"/>
      <c r="BNO218" s="102"/>
      <c r="BNP218" s="102"/>
      <c r="BNQ218" s="102"/>
      <c r="BNR218" s="102"/>
      <c r="BNS218" s="102"/>
      <c r="BNT218" s="102"/>
      <c r="BNU218" s="102"/>
      <c r="BNV218" s="102"/>
      <c r="BNW218" s="102"/>
      <c r="BNX218" s="102"/>
      <c r="BNY218" s="102"/>
      <c r="BNZ218" s="102"/>
      <c r="BOA218" s="102"/>
      <c r="BOB218" s="102"/>
      <c r="BOC218" s="102"/>
      <c r="BOD218" s="102"/>
      <c r="BOE218" s="102"/>
      <c r="BOF218" s="102"/>
      <c r="BOG218" s="102"/>
      <c r="BOH218" s="102"/>
      <c r="BOI218" s="102"/>
      <c r="BOJ218" s="102"/>
      <c r="BOK218" s="102"/>
      <c r="BOL218" s="102"/>
      <c r="BOM218" s="102"/>
      <c r="BON218" s="102"/>
      <c r="BOO218" s="102"/>
      <c r="BOP218" s="102"/>
      <c r="BOQ218" s="102"/>
      <c r="BOR218" s="102"/>
      <c r="BOS218" s="102"/>
      <c r="BOT218" s="102"/>
      <c r="BOU218" s="102"/>
      <c r="BOV218" s="102"/>
      <c r="BOW218" s="102"/>
      <c r="BOX218" s="102"/>
      <c r="BOY218" s="102"/>
      <c r="BOZ218" s="102"/>
      <c r="BPA218" s="102"/>
      <c r="BPB218" s="102"/>
      <c r="BPC218" s="102"/>
      <c r="BPD218" s="102"/>
      <c r="BPE218" s="102"/>
      <c r="BPF218" s="102"/>
      <c r="BPG218" s="102"/>
      <c r="BPH218" s="102"/>
      <c r="BPI218" s="102"/>
      <c r="BPJ218" s="102"/>
      <c r="BPK218" s="102"/>
      <c r="BPL218" s="102"/>
      <c r="BPM218" s="102"/>
      <c r="BPN218" s="102"/>
      <c r="BPO218" s="102"/>
      <c r="BPP218" s="102"/>
      <c r="BPQ218" s="102"/>
      <c r="BPR218" s="102"/>
      <c r="BPS218" s="102"/>
      <c r="BPT218" s="102"/>
      <c r="BPU218" s="102"/>
      <c r="BPV218" s="102"/>
      <c r="BPW218" s="102"/>
      <c r="BPX218" s="102"/>
      <c r="BPY218" s="102"/>
      <c r="BPZ218" s="102"/>
      <c r="BQA218" s="102"/>
      <c r="BQB218" s="102"/>
      <c r="BQC218" s="102"/>
      <c r="BQD218" s="102"/>
      <c r="BQE218" s="102"/>
      <c r="BQF218" s="102"/>
      <c r="BQG218" s="102"/>
      <c r="BQH218" s="102"/>
      <c r="BQI218" s="102"/>
      <c r="BQJ218" s="102"/>
      <c r="BQK218" s="102"/>
      <c r="BQL218" s="102"/>
      <c r="BQM218" s="102"/>
      <c r="BQN218" s="102"/>
      <c r="BQO218" s="102"/>
      <c r="BQP218" s="102"/>
      <c r="BQQ218" s="102"/>
      <c r="BQR218" s="102"/>
      <c r="BQS218" s="102"/>
      <c r="BQT218" s="102"/>
      <c r="BQU218" s="102"/>
      <c r="BQV218" s="102"/>
      <c r="BQW218" s="102"/>
      <c r="BQX218" s="102"/>
      <c r="BQY218" s="102"/>
      <c r="BQZ218" s="102"/>
      <c r="BRA218" s="102"/>
      <c r="BRB218" s="102"/>
      <c r="BRC218" s="102"/>
      <c r="BRD218" s="102"/>
      <c r="BRE218" s="102"/>
      <c r="BRF218" s="102"/>
      <c r="BRG218" s="102"/>
      <c r="BRH218" s="102"/>
      <c r="BRI218" s="102"/>
      <c r="BRJ218" s="102"/>
      <c r="BRK218" s="102"/>
      <c r="BRL218" s="102"/>
      <c r="BRM218" s="102"/>
      <c r="BRN218" s="102"/>
      <c r="BRO218" s="102"/>
      <c r="BRP218" s="102"/>
      <c r="BRQ218" s="102"/>
      <c r="BRR218" s="102"/>
      <c r="BRS218" s="102"/>
      <c r="BRT218" s="102"/>
      <c r="BRU218" s="102"/>
      <c r="BRV218" s="102"/>
      <c r="BRW218" s="102"/>
      <c r="BRX218" s="102"/>
      <c r="BRY218" s="102"/>
      <c r="BRZ218" s="102"/>
      <c r="BSA218" s="102"/>
      <c r="BSB218" s="102"/>
      <c r="BSC218" s="102"/>
      <c r="BSD218" s="102"/>
      <c r="BSE218" s="102"/>
      <c r="BSF218" s="102"/>
      <c r="BSG218" s="102"/>
      <c r="BSH218" s="102"/>
      <c r="BSI218" s="102"/>
      <c r="BSJ218" s="102"/>
      <c r="BSK218" s="102"/>
      <c r="BSL218" s="102"/>
      <c r="BSM218" s="102"/>
      <c r="BSN218" s="102"/>
      <c r="BSO218" s="102"/>
      <c r="BSP218" s="102"/>
      <c r="BSQ218" s="102"/>
      <c r="BSR218" s="102"/>
      <c r="BSS218" s="102"/>
      <c r="BST218" s="102"/>
      <c r="BSU218" s="102"/>
      <c r="BSV218" s="102"/>
      <c r="BSW218" s="102"/>
      <c r="BSX218" s="102"/>
      <c r="BSY218" s="102"/>
      <c r="BSZ218" s="102"/>
      <c r="BTA218" s="102"/>
      <c r="BTB218" s="102"/>
      <c r="BTC218" s="102"/>
      <c r="BTD218" s="102"/>
      <c r="BTE218" s="102"/>
      <c r="BTF218" s="102"/>
      <c r="BTG218" s="102"/>
      <c r="BTH218" s="102"/>
      <c r="BTI218" s="102"/>
      <c r="BTJ218" s="102"/>
      <c r="BTK218" s="102"/>
      <c r="BTL218" s="102"/>
      <c r="BTM218" s="102"/>
      <c r="BTN218" s="102"/>
      <c r="BTO218" s="102"/>
      <c r="BTP218" s="102"/>
      <c r="BTQ218" s="102"/>
      <c r="BTR218" s="102"/>
      <c r="BTS218" s="102"/>
      <c r="BTT218" s="102"/>
      <c r="BTU218" s="102"/>
      <c r="BTV218" s="102"/>
      <c r="BTW218" s="102"/>
      <c r="BTX218" s="102"/>
      <c r="BTY218" s="102"/>
      <c r="BTZ218" s="102"/>
      <c r="BUA218" s="102"/>
      <c r="BUB218" s="102"/>
      <c r="BUC218" s="102"/>
      <c r="BUD218" s="102"/>
      <c r="BUE218" s="102"/>
      <c r="BUF218" s="102"/>
      <c r="BUG218" s="102"/>
      <c r="BUH218" s="102"/>
      <c r="BUI218" s="102"/>
      <c r="BUJ218" s="102"/>
      <c r="BUK218" s="102"/>
      <c r="BUL218" s="102"/>
      <c r="BUM218" s="102"/>
      <c r="BUN218" s="102"/>
      <c r="BUO218" s="102"/>
      <c r="BUP218" s="102"/>
      <c r="BUQ218" s="102"/>
      <c r="BUR218" s="102"/>
      <c r="BUS218" s="102"/>
      <c r="BUT218" s="102"/>
      <c r="BUU218" s="102"/>
      <c r="BUV218" s="102"/>
      <c r="BUW218" s="102"/>
      <c r="BUX218" s="102"/>
      <c r="BUY218" s="102"/>
      <c r="BUZ218" s="102"/>
      <c r="BVA218" s="102"/>
      <c r="BVB218" s="102"/>
      <c r="BVC218" s="102"/>
      <c r="BVD218" s="102"/>
      <c r="BVE218" s="102"/>
      <c r="BVF218" s="102"/>
      <c r="BVG218" s="102"/>
      <c r="BVH218" s="102"/>
      <c r="BVI218" s="102"/>
      <c r="BVJ218" s="102"/>
      <c r="BVK218" s="102"/>
      <c r="BVL218" s="102"/>
      <c r="BVM218" s="102"/>
      <c r="BVN218" s="102"/>
      <c r="BVO218" s="102"/>
      <c r="BVP218" s="102"/>
      <c r="BVQ218" s="102"/>
      <c r="BVR218" s="102"/>
      <c r="BVS218" s="102"/>
      <c r="BVT218" s="102"/>
      <c r="BVU218" s="102"/>
      <c r="BVV218" s="102"/>
      <c r="BVW218" s="102"/>
      <c r="BVX218" s="102"/>
      <c r="BVY218" s="102"/>
      <c r="BVZ218" s="102"/>
      <c r="BWA218" s="102"/>
      <c r="BWB218" s="102"/>
      <c r="BWC218" s="102"/>
      <c r="BWD218" s="102"/>
      <c r="BWE218" s="102"/>
      <c r="BWF218" s="102"/>
      <c r="BWG218" s="102"/>
      <c r="BWH218" s="102"/>
      <c r="BWI218" s="102"/>
      <c r="BWJ218" s="102"/>
      <c r="BWK218" s="102"/>
      <c r="BWL218" s="102"/>
      <c r="BWM218" s="102"/>
      <c r="BWN218" s="102"/>
      <c r="BWO218" s="102"/>
      <c r="BWP218" s="102"/>
      <c r="BWQ218" s="102"/>
      <c r="BWR218" s="102"/>
      <c r="BWS218" s="102"/>
      <c r="BWT218" s="102"/>
      <c r="BWU218" s="102"/>
      <c r="BWV218" s="102"/>
      <c r="BWW218" s="102"/>
      <c r="BWX218" s="102"/>
      <c r="BWY218" s="102"/>
      <c r="BWZ218" s="102"/>
      <c r="BXA218" s="102"/>
      <c r="BXB218" s="102"/>
      <c r="BXC218" s="102"/>
      <c r="BXD218" s="102"/>
      <c r="BXE218" s="102"/>
      <c r="BXF218" s="102"/>
      <c r="BXG218" s="102"/>
      <c r="BXH218" s="102"/>
      <c r="BXI218" s="102"/>
      <c r="BXJ218" s="102"/>
      <c r="BXK218" s="102"/>
      <c r="BXL218" s="102"/>
      <c r="BXM218" s="102"/>
      <c r="BXN218" s="102"/>
      <c r="BXO218" s="102"/>
      <c r="BXP218" s="102"/>
      <c r="BXQ218" s="102"/>
      <c r="BXR218" s="102"/>
      <c r="BXS218" s="102"/>
      <c r="BXT218" s="102"/>
      <c r="BXU218" s="102"/>
      <c r="BXV218" s="102"/>
      <c r="BXW218" s="102"/>
      <c r="BXX218" s="102"/>
      <c r="BXY218" s="102"/>
      <c r="BXZ218" s="102"/>
      <c r="BYA218" s="102"/>
      <c r="BYB218" s="102"/>
      <c r="BYC218" s="102"/>
      <c r="BYD218" s="102"/>
      <c r="BYE218" s="102"/>
      <c r="BYF218" s="102"/>
      <c r="BYG218" s="102"/>
      <c r="BYH218" s="102"/>
      <c r="BYI218" s="102"/>
      <c r="BYJ218" s="102"/>
      <c r="BYK218" s="102"/>
      <c r="BYL218" s="102"/>
      <c r="BYM218" s="102"/>
      <c r="BYN218" s="102"/>
      <c r="BYO218" s="102"/>
      <c r="BYP218" s="102"/>
      <c r="BYQ218" s="102"/>
      <c r="BYR218" s="102"/>
      <c r="BYS218" s="102"/>
      <c r="BYT218" s="102"/>
      <c r="BYU218" s="102"/>
      <c r="BYV218" s="102"/>
      <c r="BYW218" s="102"/>
      <c r="BYX218" s="102"/>
      <c r="BYY218" s="102"/>
      <c r="BYZ218" s="102"/>
      <c r="BZA218" s="102"/>
      <c r="BZB218" s="102"/>
      <c r="BZC218" s="102"/>
      <c r="BZD218" s="102"/>
      <c r="BZE218" s="102"/>
      <c r="BZF218" s="102"/>
      <c r="BZG218" s="102"/>
      <c r="BZH218" s="102"/>
      <c r="BZI218" s="102"/>
      <c r="BZJ218" s="102"/>
      <c r="BZK218" s="102"/>
      <c r="BZL218" s="102"/>
      <c r="BZM218" s="102"/>
      <c r="BZN218" s="102"/>
      <c r="BZO218" s="102"/>
      <c r="BZP218" s="102"/>
      <c r="BZQ218" s="102"/>
      <c r="BZR218" s="102"/>
      <c r="BZS218" s="102"/>
      <c r="BZT218" s="102"/>
      <c r="BZU218" s="102"/>
      <c r="BZV218" s="102"/>
      <c r="BZW218" s="102"/>
      <c r="BZX218" s="102"/>
      <c r="BZY218" s="102"/>
      <c r="BZZ218" s="102"/>
      <c r="CAA218" s="102"/>
      <c r="CAB218" s="102"/>
      <c r="CAC218" s="102"/>
      <c r="CAD218" s="102"/>
      <c r="CAE218" s="102"/>
      <c r="CAF218" s="102"/>
      <c r="CAG218" s="102"/>
      <c r="CAH218" s="102"/>
      <c r="CAI218" s="102"/>
      <c r="CAJ218" s="102"/>
      <c r="CAK218" s="102"/>
      <c r="CAL218" s="102"/>
      <c r="CAM218" s="102"/>
      <c r="CAN218" s="102"/>
      <c r="CAO218" s="102"/>
      <c r="CAP218" s="102"/>
      <c r="CAQ218" s="102"/>
      <c r="CAR218" s="102"/>
      <c r="CAS218" s="102"/>
      <c r="CAT218" s="102"/>
      <c r="CAU218" s="102"/>
      <c r="CAV218" s="102"/>
      <c r="CAW218" s="102"/>
      <c r="CAX218" s="102"/>
      <c r="CAY218" s="102"/>
      <c r="CAZ218" s="102"/>
      <c r="CBA218" s="102"/>
      <c r="CBB218" s="102"/>
      <c r="CBC218" s="102"/>
      <c r="CBD218" s="102"/>
      <c r="CBE218" s="102"/>
      <c r="CBF218" s="102"/>
      <c r="CBG218" s="102"/>
      <c r="CBH218" s="102"/>
      <c r="CBI218" s="102"/>
      <c r="CBJ218" s="102"/>
      <c r="CBK218" s="102"/>
      <c r="CBL218" s="102"/>
      <c r="CBM218" s="102"/>
      <c r="CBN218" s="102"/>
      <c r="CBO218" s="102"/>
      <c r="CBP218" s="102"/>
      <c r="CBQ218" s="102"/>
      <c r="CBR218" s="102"/>
      <c r="CBS218" s="102"/>
      <c r="CBT218" s="102"/>
      <c r="CBU218" s="102"/>
      <c r="CBV218" s="102"/>
      <c r="CBW218" s="102"/>
      <c r="CBX218" s="102"/>
      <c r="CBY218" s="102"/>
      <c r="CBZ218" s="102"/>
      <c r="CCA218" s="102"/>
      <c r="CCB218" s="102"/>
      <c r="CCC218" s="102"/>
      <c r="CCD218" s="102"/>
      <c r="CCE218" s="102"/>
      <c r="CCF218" s="102"/>
      <c r="CCG218" s="102"/>
      <c r="CCH218" s="102"/>
      <c r="CCI218" s="102"/>
      <c r="CCJ218" s="102"/>
      <c r="CCK218" s="102"/>
      <c r="CCL218" s="102"/>
      <c r="CCM218" s="102"/>
      <c r="CCN218" s="102"/>
      <c r="CCO218" s="102"/>
      <c r="CCP218" s="102"/>
      <c r="CCQ218" s="102"/>
      <c r="CCR218" s="102"/>
      <c r="CCS218" s="102"/>
      <c r="CCT218" s="102"/>
      <c r="CCU218" s="102"/>
      <c r="CCV218" s="102"/>
      <c r="CCW218" s="102"/>
      <c r="CCX218" s="102"/>
      <c r="CCY218" s="102"/>
      <c r="CCZ218" s="102"/>
      <c r="CDA218" s="102"/>
      <c r="CDB218" s="102"/>
      <c r="CDC218" s="102"/>
      <c r="CDD218" s="102"/>
      <c r="CDE218" s="102"/>
      <c r="CDF218" s="102"/>
      <c r="CDG218" s="102"/>
      <c r="CDH218" s="102"/>
      <c r="CDI218" s="102"/>
      <c r="CDJ218" s="102"/>
      <c r="CDK218" s="102"/>
      <c r="CDL218" s="102"/>
      <c r="CDM218" s="102"/>
      <c r="CDN218" s="102"/>
      <c r="CDO218" s="102"/>
      <c r="CDP218" s="102"/>
      <c r="CDQ218" s="102"/>
      <c r="CDR218" s="102"/>
      <c r="CDS218" s="102"/>
      <c r="CDT218" s="102"/>
      <c r="CDU218" s="102"/>
      <c r="CDV218" s="102"/>
      <c r="CDW218" s="102"/>
      <c r="CDX218" s="102"/>
      <c r="CDY218" s="102"/>
      <c r="CDZ218" s="102"/>
      <c r="CEA218" s="102"/>
      <c r="CEB218" s="102"/>
      <c r="CEC218" s="102"/>
      <c r="CED218" s="102"/>
      <c r="CEE218" s="102"/>
      <c r="CEF218" s="102"/>
      <c r="CEG218" s="102"/>
      <c r="CEH218" s="102"/>
      <c r="CEI218" s="102"/>
      <c r="CEJ218" s="102"/>
      <c r="CEK218" s="102"/>
      <c r="CEL218" s="102"/>
      <c r="CEM218" s="102"/>
      <c r="CEN218" s="102"/>
      <c r="CEO218" s="102"/>
      <c r="CEP218" s="102"/>
      <c r="CEQ218" s="102"/>
      <c r="CER218" s="102"/>
      <c r="CES218" s="102"/>
      <c r="CET218" s="102"/>
      <c r="CEU218" s="102"/>
      <c r="CEV218" s="102"/>
      <c r="CEW218" s="102"/>
      <c r="CEX218" s="102"/>
      <c r="CEY218" s="102"/>
      <c r="CEZ218" s="102"/>
      <c r="CFA218" s="102"/>
      <c r="CFB218" s="102"/>
      <c r="CFC218" s="102"/>
      <c r="CFD218" s="102"/>
      <c r="CFE218" s="102"/>
      <c r="CFF218" s="102"/>
      <c r="CFG218" s="102"/>
      <c r="CFH218" s="102"/>
      <c r="CFI218" s="102"/>
      <c r="CFJ218" s="102"/>
      <c r="CFK218" s="102"/>
      <c r="CFL218" s="102"/>
      <c r="CFM218" s="102"/>
      <c r="CFN218" s="102"/>
      <c r="CFO218" s="102"/>
      <c r="CFP218" s="102"/>
      <c r="CFQ218" s="102"/>
      <c r="CFR218" s="102"/>
      <c r="CFS218" s="102"/>
      <c r="CFT218" s="102"/>
      <c r="CFU218" s="102"/>
      <c r="CFV218" s="102"/>
      <c r="CFW218" s="102"/>
      <c r="CFX218" s="102"/>
      <c r="CFY218" s="102"/>
      <c r="CFZ218" s="102"/>
      <c r="CGA218" s="102"/>
      <c r="CGB218" s="102"/>
      <c r="CGC218" s="102"/>
      <c r="CGD218" s="102"/>
      <c r="CGE218" s="102"/>
      <c r="CGF218" s="102"/>
      <c r="CGG218" s="102"/>
      <c r="CGH218" s="102"/>
      <c r="CGI218" s="102"/>
      <c r="CGJ218" s="102"/>
      <c r="CGK218" s="102"/>
      <c r="CGL218" s="102"/>
      <c r="CGM218" s="102"/>
      <c r="CGN218" s="102"/>
      <c r="CGO218" s="102"/>
      <c r="CGP218" s="102"/>
      <c r="CGQ218" s="102"/>
      <c r="CGR218" s="102"/>
      <c r="CGS218" s="102"/>
      <c r="CGT218" s="102"/>
      <c r="CGU218" s="102"/>
      <c r="CGV218" s="102"/>
      <c r="CGW218" s="102"/>
      <c r="CGX218" s="102"/>
      <c r="CGY218" s="102"/>
      <c r="CGZ218" s="102"/>
      <c r="CHA218" s="102"/>
      <c r="CHB218" s="102"/>
      <c r="CHC218" s="102"/>
      <c r="CHD218" s="102"/>
      <c r="CHE218" s="102"/>
      <c r="CHF218" s="102"/>
      <c r="CHG218" s="102"/>
      <c r="CHH218" s="102"/>
      <c r="CHI218" s="102"/>
      <c r="CHJ218" s="102"/>
      <c r="CHK218" s="102"/>
      <c r="CHL218" s="102"/>
      <c r="CHM218" s="102"/>
      <c r="CHN218" s="102"/>
      <c r="CHO218" s="102"/>
      <c r="CHP218" s="102"/>
      <c r="CHQ218" s="102"/>
      <c r="CHR218" s="102"/>
      <c r="CHS218" s="102"/>
      <c r="CHT218" s="102"/>
      <c r="CHU218" s="102"/>
      <c r="CHV218" s="102"/>
      <c r="CHW218" s="102"/>
      <c r="CHX218" s="102"/>
      <c r="CHY218" s="102"/>
      <c r="CHZ218" s="102"/>
      <c r="CIA218" s="102"/>
      <c r="CIB218" s="102"/>
      <c r="CIC218" s="102"/>
      <c r="CID218" s="102"/>
      <c r="CIE218" s="102"/>
      <c r="CIF218" s="102"/>
      <c r="CIG218" s="102"/>
      <c r="CIH218" s="102"/>
      <c r="CII218" s="102"/>
      <c r="CIJ218" s="102"/>
      <c r="CIK218" s="102"/>
      <c r="CIL218" s="102"/>
      <c r="CIM218" s="102"/>
      <c r="CIN218" s="102"/>
      <c r="CIO218" s="102"/>
      <c r="CIP218" s="102"/>
      <c r="CIQ218" s="102"/>
      <c r="CIR218" s="102"/>
      <c r="CIS218" s="102"/>
      <c r="CIT218" s="102"/>
      <c r="CIU218" s="102"/>
      <c r="CIV218" s="102"/>
      <c r="CIW218" s="102"/>
      <c r="CIX218" s="102"/>
      <c r="CIY218" s="102"/>
      <c r="CIZ218" s="102"/>
      <c r="CJA218" s="102"/>
      <c r="CJB218" s="102"/>
      <c r="CJC218" s="102"/>
      <c r="CJD218" s="102"/>
      <c r="CJE218" s="102"/>
      <c r="CJF218" s="102"/>
      <c r="CJG218" s="102"/>
      <c r="CJH218" s="102"/>
      <c r="CJI218" s="102"/>
      <c r="CJJ218" s="102"/>
      <c r="CJK218" s="102"/>
      <c r="CJL218" s="102"/>
      <c r="CJM218" s="102"/>
      <c r="CJN218" s="102"/>
      <c r="CJO218" s="102"/>
      <c r="CJP218" s="102"/>
      <c r="CJQ218" s="102"/>
      <c r="CJR218" s="102"/>
      <c r="CJS218" s="102"/>
      <c r="CJT218" s="102"/>
      <c r="CJU218" s="102"/>
      <c r="CJV218" s="102"/>
      <c r="CJW218" s="102"/>
      <c r="CJX218" s="102"/>
      <c r="CJY218" s="102"/>
      <c r="CJZ218" s="102"/>
      <c r="CKA218" s="102"/>
      <c r="CKB218" s="102"/>
      <c r="CKC218" s="102"/>
      <c r="CKD218" s="102"/>
      <c r="CKE218" s="102"/>
      <c r="CKF218" s="102"/>
      <c r="CKG218" s="102"/>
      <c r="CKH218" s="102"/>
      <c r="CKI218" s="102"/>
      <c r="CKJ218" s="102"/>
      <c r="CKK218" s="102"/>
      <c r="CKL218" s="102"/>
      <c r="CKM218" s="102"/>
      <c r="CKN218" s="102"/>
      <c r="CKO218" s="102"/>
      <c r="CKP218" s="102"/>
      <c r="CKQ218" s="102"/>
      <c r="CKR218" s="102"/>
      <c r="CKS218" s="102"/>
      <c r="CKT218" s="102"/>
      <c r="CKU218" s="102"/>
      <c r="CKV218" s="102"/>
      <c r="CKW218" s="102"/>
      <c r="CKX218" s="102"/>
      <c r="CKY218" s="102"/>
      <c r="CKZ218" s="102"/>
      <c r="CLA218" s="102"/>
      <c r="CLB218" s="102"/>
      <c r="CLC218" s="102"/>
      <c r="CLD218" s="102"/>
      <c r="CLE218" s="102"/>
      <c r="CLF218" s="102"/>
      <c r="CLG218" s="102"/>
      <c r="CLH218" s="102"/>
      <c r="CLI218" s="102"/>
      <c r="CLJ218" s="102"/>
      <c r="CLK218" s="102"/>
      <c r="CLL218" s="102"/>
      <c r="CLM218" s="102"/>
      <c r="CLN218" s="102"/>
      <c r="CLO218" s="102"/>
      <c r="CLP218" s="102"/>
      <c r="CLQ218" s="102"/>
      <c r="CLR218" s="102"/>
      <c r="CLS218" s="102"/>
      <c r="CLT218" s="102"/>
      <c r="CLU218" s="102"/>
      <c r="CLV218" s="102"/>
      <c r="CLW218" s="102"/>
      <c r="CLX218" s="102"/>
      <c r="CLY218" s="102"/>
      <c r="CLZ218" s="102"/>
      <c r="CMA218" s="102"/>
      <c r="CMB218" s="102"/>
      <c r="CMC218" s="102"/>
      <c r="CMD218" s="102"/>
      <c r="CME218" s="102"/>
      <c r="CMF218" s="102"/>
      <c r="CMG218" s="102"/>
      <c r="CMH218" s="102"/>
      <c r="CMI218" s="102"/>
      <c r="CMJ218" s="102"/>
      <c r="CMK218" s="102"/>
      <c r="CML218" s="102"/>
      <c r="CMM218" s="102"/>
      <c r="CMN218" s="102"/>
      <c r="CMO218" s="102"/>
      <c r="CMP218" s="102"/>
      <c r="CMQ218" s="102"/>
      <c r="CMR218" s="102"/>
      <c r="CMS218" s="102"/>
      <c r="CMT218" s="102"/>
      <c r="CMU218" s="102"/>
      <c r="CMV218" s="102"/>
      <c r="CMW218" s="102"/>
      <c r="CMX218" s="102"/>
      <c r="CMY218" s="102"/>
      <c r="CMZ218" s="102"/>
      <c r="CNA218" s="102"/>
      <c r="CNB218" s="102"/>
      <c r="CNC218" s="102"/>
      <c r="CND218" s="102"/>
      <c r="CNE218" s="102"/>
      <c r="CNF218" s="102"/>
      <c r="CNG218" s="102"/>
      <c r="CNH218" s="102"/>
      <c r="CNI218" s="102"/>
      <c r="CNJ218" s="102"/>
      <c r="CNK218" s="102"/>
      <c r="CNL218" s="102"/>
      <c r="CNM218" s="102"/>
      <c r="CNN218" s="102"/>
      <c r="CNO218" s="102"/>
      <c r="CNP218" s="102"/>
      <c r="CNQ218" s="102"/>
      <c r="CNR218" s="102"/>
      <c r="CNS218" s="102"/>
      <c r="CNT218" s="102"/>
      <c r="CNU218" s="102"/>
      <c r="CNV218" s="102"/>
      <c r="CNW218" s="102"/>
      <c r="CNX218" s="102"/>
      <c r="CNY218" s="102"/>
      <c r="CNZ218" s="102"/>
      <c r="COA218" s="102"/>
      <c r="COB218" s="102"/>
      <c r="COC218" s="102"/>
      <c r="COD218" s="102"/>
      <c r="COE218" s="102"/>
      <c r="COF218" s="102"/>
      <c r="COG218" s="102"/>
      <c r="COH218" s="102"/>
      <c r="COI218" s="102"/>
      <c r="COJ218" s="102"/>
      <c r="COK218" s="102"/>
      <c r="COL218" s="102"/>
      <c r="COM218" s="102"/>
      <c r="CON218" s="102"/>
      <c r="COO218" s="102"/>
      <c r="COP218" s="102"/>
      <c r="COQ218" s="102"/>
      <c r="COR218" s="102"/>
      <c r="COS218" s="102"/>
      <c r="COT218" s="102"/>
      <c r="COU218" s="102"/>
      <c r="COV218" s="102"/>
      <c r="COW218" s="102"/>
      <c r="COX218" s="102"/>
      <c r="COY218" s="102"/>
      <c r="COZ218" s="102"/>
      <c r="CPA218" s="102"/>
      <c r="CPB218" s="102"/>
      <c r="CPC218" s="102"/>
      <c r="CPD218" s="102"/>
      <c r="CPE218" s="102"/>
      <c r="CPF218" s="102"/>
      <c r="CPG218" s="102"/>
      <c r="CPH218" s="102"/>
      <c r="CPI218" s="102"/>
      <c r="CPJ218" s="102"/>
      <c r="CPK218" s="102"/>
      <c r="CPL218" s="102"/>
      <c r="CPM218" s="102"/>
      <c r="CPN218" s="102"/>
      <c r="CPO218" s="102"/>
      <c r="CPP218" s="102"/>
      <c r="CPQ218" s="102"/>
      <c r="CPR218" s="102"/>
      <c r="CPS218" s="102"/>
      <c r="CPT218" s="102"/>
      <c r="CPU218" s="102"/>
      <c r="CPV218" s="102"/>
      <c r="CPW218" s="102"/>
      <c r="CPX218" s="102"/>
      <c r="CPY218" s="102"/>
      <c r="CPZ218" s="102"/>
      <c r="CQA218" s="102"/>
      <c r="CQB218" s="102"/>
      <c r="CQC218" s="102"/>
      <c r="CQD218" s="102"/>
      <c r="CQE218" s="102"/>
      <c r="CQF218" s="102"/>
      <c r="CQG218" s="102"/>
      <c r="CQH218" s="102"/>
      <c r="CQI218" s="102"/>
      <c r="CQJ218" s="102"/>
      <c r="CQK218" s="102"/>
      <c r="CQL218" s="102"/>
      <c r="CQM218" s="102"/>
      <c r="CQN218" s="102"/>
      <c r="CQO218" s="102"/>
      <c r="CQP218" s="102"/>
      <c r="CQQ218" s="102"/>
      <c r="CQR218" s="102"/>
      <c r="CQS218" s="102"/>
      <c r="CQT218" s="102"/>
      <c r="CQU218" s="102"/>
      <c r="CQV218" s="102"/>
      <c r="CQW218" s="102"/>
      <c r="CQX218" s="102"/>
      <c r="CQY218" s="102"/>
      <c r="CQZ218" s="102"/>
      <c r="CRA218" s="102"/>
      <c r="CRB218" s="102"/>
      <c r="CRC218" s="102"/>
      <c r="CRD218" s="102"/>
      <c r="CRE218" s="102"/>
      <c r="CRF218" s="102"/>
      <c r="CRG218" s="102"/>
      <c r="CRH218" s="102"/>
      <c r="CRI218" s="102"/>
      <c r="CRJ218" s="102"/>
      <c r="CRK218" s="102"/>
      <c r="CRL218" s="102"/>
      <c r="CRM218" s="102"/>
      <c r="CRN218" s="102"/>
      <c r="CRO218" s="102"/>
      <c r="CRP218" s="102"/>
      <c r="CRQ218" s="102"/>
      <c r="CRR218" s="102"/>
      <c r="CRS218" s="102"/>
      <c r="CRT218" s="102"/>
      <c r="CRU218" s="102"/>
      <c r="CRV218" s="102"/>
      <c r="CRW218" s="102"/>
      <c r="CRX218" s="102"/>
      <c r="CRY218" s="102"/>
      <c r="CRZ218" s="102"/>
      <c r="CSA218" s="102"/>
      <c r="CSB218" s="102"/>
      <c r="CSC218" s="102"/>
      <c r="CSD218" s="102"/>
      <c r="CSE218" s="102"/>
      <c r="CSF218" s="102"/>
      <c r="CSG218" s="102"/>
      <c r="CSH218" s="102"/>
      <c r="CSI218" s="102"/>
      <c r="CSJ218" s="102"/>
      <c r="CSK218" s="102"/>
      <c r="CSL218" s="102"/>
      <c r="CSM218" s="102"/>
      <c r="CSN218" s="102"/>
      <c r="CSO218" s="102"/>
      <c r="CSP218" s="102"/>
      <c r="CSQ218" s="102"/>
      <c r="CSR218" s="102"/>
      <c r="CSS218" s="102"/>
      <c r="CST218" s="102"/>
      <c r="CSU218" s="102"/>
      <c r="CSV218" s="102"/>
      <c r="CSW218" s="102"/>
      <c r="CSX218" s="102"/>
      <c r="CSY218" s="102"/>
      <c r="CSZ218" s="102"/>
      <c r="CTA218" s="102"/>
      <c r="CTB218" s="102"/>
      <c r="CTC218" s="102"/>
      <c r="CTD218" s="102"/>
      <c r="CTE218" s="102"/>
      <c r="CTF218" s="102"/>
      <c r="CTG218" s="102"/>
      <c r="CTH218" s="102"/>
      <c r="CTI218" s="102"/>
      <c r="CTJ218" s="102"/>
      <c r="CTK218" s="102"/>
      <c r="CTL218" s="102"/>
      <c r="CTM218" s="102"/>
      <c r="CTN218" s="102"/>
      <c r="CTO218" s="102"/>
      <c r="CTP218" s="102"/>
      <c r="CTQ218" s="102"/>
      <c r="CTR218" s="102"/>
      <c r="CTS218" s="102"/>
      <c r="CTT218" s="102"/>
      <c r="CTU218" s="102"/>
      <c r="CTV218" s="102"/>
      <c r="CTW218" s="102"/>
      <c r="CTX218" s="102"/>
      <c r="CTY218" s="102"/>
      <c r="CTZ218" s="102"/>
      <c r="CUA218" s="102"/>
      <c r="CUB218" s="102"/>
      <c r="CUC218" s="102"/>
      <c r="CUD218" s="102"/>
      <c r="CUE218" s="102"/>
      <c r="CUF218" s="102"/>
      <c r="CUG218" s="102"/>
      <c r="CUH218" s="102"/>
      <c r="CUI218" s="102"/>
      <c r="CUJ218" s="102"/>
      <c r="CUK218" s="102"/>
      <c r="CUL218" s="102"/>
      <c r="CUM218" s="102"/>
      <c r="CUN218" s="102"/>
      <c r="CUO218" s="102"/>
      <c r="CUP218" s="102"/>
      <c r="CUQ218" s="102"/>
      <c r="CUR218" s="102"/>
      <c r="CUS218" s="102"/>
      <c r="CUT218" s="102"/>
      <c r="CUU218" s="102"/>
      <c r="CUV218" s="102"/>
      <c r="CUW218" s="102"/>
      <c r="CUX218" s="102"/>
      <c r="CUY218" s="102"/>
      <c r="CUZ218" s="102"/>
      <c r="CVA218" s="102"/>
      <c r="CVB218" s="102"/>
      <c r="CVC218" s="102"/>
      <c r="CVD218" s="102"/>
      <c r="CVE218" s="102"/>
      <c r="CVF218" s="102"/>
      <c r="CVG218" s="102"/>
      <c r="CVH218" s="102"/>
      <c r="CVI218" s="102"/>
      <c r="CVJ218" s="102"/>
      <c r="CVK218" s="102"/>
      <c r="CVL218" s="102"/>
      <c r="CVM218" s="102"/>
      <c r="CVN218" s="102"/>
      <c r="CVO218" s="102"/>
      <c r="CVP218" s="102"/>
      <c r="CVQ218" s="102"/>
      <c r="CVR218" s="102"/>
      <c r="CVS218" s="102"/>
      <c r="CVT218" s="102"/>
      <c r="CVU218" s="102"/>
      <c r="CVV218" s="102"/>
      <c r="CVW218" s="102"/>
      <c r="CVX218" s="102"/>
      <c r="CVY218" s="102"/>
      <c r="CVZ218" s="102"/>
      <c r="CWA218" s="102"/>
      <c r="CWB218" s="102"/>
      <c r="CWC218" s="102"/>
      <c r="CWD218" s="102"/>
      <c r="CWE218" s="102"/>
      <c r="CWF218" s="102"/>
      <c r="CWG218" s="102"/>
      <c r="CWH218" s="102"/>
      <c r="CWI218" s="102"/>
      <c r="CWJ218" s="102"/>
      <c r="CWK218" s="102"/>
      <c r="CWL218" s="102"/>
      <c r="CWM218" s="102"/>
      <c r="CWN218" s="102"/>
      <c r="CWO218" s="102"/>
      <c r="CWP218" s="102"/>
      <c r="CWQ218" s="102"/>
      <c r="CWR218" s="102"/>
      <c r="CWS218" s="102"/>
      <c r="CWT218" s="102"/>
      <c r="CWU218" s="102"/>
      <c r="CWV218" s="102"/>
      <c r="CWW218" s="102"/>
      <c r="CWX218" s="102"/>
      <c r="CWY218" s="102"/>
      <c r="CWZ218" s="102"/>
      <c r="CXA218" s="102"/>
      <c r="CXB218" s="102"/>
      <c r="CXC218" s="102"/>
      <c r="CXD218" s="102"/>
      <c r="CXE218" s="102"/>
      <c r="CXF218" s="102"/>
      <c r="CXG218" s="102"/>
      <c r="CXH218" s="102"/>
      <c r="CXI218" s="102"/>
      <c r="CXJ218" s="102"/>
      <c r="CXK218" s="102"/>
      <c r="CXL218" s="102"/>
      <c r="CXM218" s="102"/>
      <c r="CXN218" s="102"/>
      <c r="CXO218" s="102"/>
      <c r="CXP218" s="102"/>
      <c r="CXQ218" s="102"/>
      <c r="CXR218" s="102"/>
      <c r="CXS218" s="102"/>
      <c r="CXT218" s="102"/>
      <c r="CXU218" s="102"/>
      <c r="CXV218" s="102"/>
      <c r="CXW218" s="102"/>
      <c r="CXX218" s="102"/>
      <c r="CXY218" s="102"/>
      <c r="CXZ218" s="102"/>
      <c r="CYA218" s="102"/>
      <c r="CYB218" s="102"/>
      <c r="CYC218" s="102"/>
      <c r="CYD218" s="102"/>
      <c r="CYE218" s="102"/>
      <c r="CYF218" s="102"/>
      <c r="CYG218" s="102"/>
      <c r="CYH218" s="102"/>
      <c r="CYI218" s="102"/>
      <c r="CYJ218" s="102"/>
      <c r="CYK218" s="102"/>
      <c r="CYL218" s="102"/>
      <c r="CYM218" s="102"/>
      <c r="CYN218" s="102"/>
      <c r="CYO218" s="102"/>
      <c r="CYP218" s="102"/>
      <c r="CYQ218" s="102"/>
      <c r="CYR218" s="102"/>
      <c r="CYS218" s="102"/>
      <c r="CYT218" s="102"/>
      <c r="CYU218" s="102"/>
      <c r="CYV218" s="102"/>
      <c r="CYW218" s="102"/>
      <c r="CYX218" s="102"/>
      <c r="CYY218" s="102"/>
      <c r="CYZ218" s="102"/>
      <c r="CZA218" s="102"/>
      <c r="CZB218" s="102"/>
      <c r="CZC218" s="102"/>
      <c r="CZD218" s="102"/>
      <c r="CZE218" s="102"/>
      <c r="CZF218" s="102"/>
      <c r="CZG218" s="102"/>
      <c r="CZH218" s="102"/>
      <c r="CZI218" s="102"/>
      <c r="CZJ218" s="102"/>
      <c r="CZK218" s="102"/>
      <c r="CZL218" s="102"/>
      <c r="CZM218" s="102"/>
      <c r="CZN218" s="102"/>
      <c r="CZO218" s="102"/>
      <c r="CZP218" s="102"/>
      <c r="CZQ218" s="102"/>
      <c r="CZR218" s="102"/>
      <c r="CZS218" s="102"/>
      <c r="CZT218" s="102"/>
      <c r="CZU218" s="102"/>
      <c r="CZV218" s="102"/>
      <c r="CZW218" s="102"/>
      <c r="CZX218" s="102"/>
      <c r="CZY218" s="102"/>
      <c r="CZZ218" s="102"/>
      <c r="DAA218" s="102"/>
      <c r="DAB218" s="102"/>
      <c r="DAC218" s="102"/>
      <c r="DAD218" s="102"/>
      <c r="DAE218" s="102"/>
      <c r="DAF218" s="102"/>
      <c r="DAG218" s="102"/>
      <c r="DAH218" s="102"/>
      <c r="DAI218" s="102"/>
      <c r="DAJ218" s="102"/>
      <c r="DAK218" s="102"/>
      <c r="DAL218" s="102"/>
      <c r="DAM218" s="102"/>
      <c r="DAN218" s="102"/>
      <c r="DAO218" s="102"/>
      <c r="DAP218" s="102"/>
      <c r="DAQ218" s="102"/>
      <c r="DAR218" s="102"/>
      <c r="DAS218" s="102"/>
      <c r="DAT218" s="102"/>
      <c r="DAU218" s="102"/>
      <c r="DAV218" s="102"/>
      <c r="DAW218" s="102"/>
      <c r="DAX218" s="102"/>
      <c r="DAY218" s="102"/>
      <c r="DAZ218" s="102"/>
      <c r="DBA218" s="102"/>
      <c r="DBB218" s="102"/>
      <c r="DBC218" s="102"/>
      <c r="DBD218" s="102"/>
      <c r="DBE218" s="102"/>
      <c r="DBF218" s="102"/>
      <c r="DBG218" s="102"/>
      <c r="DBH218" s="102"/>
      <c r="DBI218" s="102"/>
      <c r="DBJ218" s="102"/>
      <c r="DBK218" s="102"/>
      <c r="DBL218" s="102"/>
      <c r="DBM218" s="102"/>
      <c r="DBN218" s="102"/>
      <c r="DBO218" s="102"/>
      <c r="DBP218" s="102"/>
      <c r="DBQ218" s="102"/>
      <c r="DBR218" s="102"/>
      <c r="DBS218" s="102"/>
      <c r="DBT218" s="102"/>
      <c r="DBU218" s="102"/>
      <c r="DBV218" s="102"/>
      <c r="DBW218" s="102"/>
      <c r="DBX218" s="102"/>
      <c r="DBY218" s="102"/>
      <c r="DBZ218" s="102"/>
      <c r="DCA218" s="102"/>
      <c r="DCB218" s="102"/>
      <c r="DCC218" s="102"/>
      <c r="DCD218" s="102"/>
      <c r="DCE218" s="102"/>
      <c r="DCF218" s="102"/>
      <c r="DCG218" s="102"/>
      <c r="DCH218" s="102"/>
      <c r="DCI218" s="102"/>
      <c r="DCJ218" s="102"/>
      <c r="DCK218" s="102"/>
      <c r="DCL218" s="102"/>
      <c r="DCM218" s="102"/>
      <c r="DCN218" s="102"/>
      <c r="DCO218" s="102"/>
      <c r="DCP218" s="102"/>
      <c r="DCQ218" s="102"/>
      <c r="DCR218" s="102"/>
      <c r="DCS218" s="102"/>
      <c r="DCT218" s="102"/>
      <c r="DCU218" s="102"/>
      <c r="DCV218" s="102"/>
      <c r="DCW218" s="102"/>
      <c r="DCX218" s="102"/>
      <c r="DCY218" s="102"/>
      <c r="DCZ218" s="102"/>
      <c r="DDA218" s="102"/>
      <c r="DDB218" s="102"/>
      <c r="DDC218" s="102"/>
      <c r="DDD218" s="102"/>
      <c r="DDE218" s="102"/>
      <c r="DDF218" s="102"/>
      <c r="DDG218" s="102"/>
      <c r="DDH218" s="102"/>
      <c r="DDI218" s="102"/>
      <c r="DDJ218" s="102"/>
      <c r="DDK218" s="102"/>
      <c r="DDL218" s="102"/>
      <c r="DDM218" s="102"/>
      <c r="DDN218" s="102"/>
      <c r="DDO218" s="102"/>
      <c r="DDP218" s="102"/>
      <c r="DDQ218" s="102"/>
      <c r="DDR218" s="102"/>
      <c r="DDS218" s="102"/>
      <c r="DDT218" s="102"/>
      <c r="DDU218" s="102"/>
      <c r="DDV218" s="102"/>
      <c r="DDW218" s="102"/>
      <c r="DDX218" s="102"/>
      <c r="DDY218" s="102"/>
      <c r="DDZ218" s="102"/>
      <c r="DEA218" s="102"/>
      <c r="DEB218" s="102"/>
      <c r="DEC218" s="102"/>
      <c r="DED218" s="102"/>
      <c r="DEE218" s="102"/>
      <c r="DEF218" s="102"/>
      <c r="DEG218" s="102"/>
      <c r="DEH218" s="102"/>
      <c r="DEI218" s="102"/>
      <c r="DEJ218" s="102"/>
      <c r="DEK218" s="102"/>
      <c r="DEL218" s="102"/>
      <c r="DEM218" s="102"/>
      <c r="DEN218" s="102"/>
      <c r="DEO218" s="102"/>
      <c r="DEP218" s="102"/>
      <c r="DEQ218" s="102"/>
      <c r="DER218" s="102"/>
      <c r="DES218" s="102"/>
      <c r="DET218" s="102"/>
      <c r="DEU218" s="102"/>
      <c r="DEV218" s="102"/>
      <c r="DEW218" s="102"/>
      <c r="DEX218" s="102"/>
      <c r="DEY218" s="102"/>
      <c r="DEZ218" s="102"/>
      <c r="DFA218" s="102"/>
      <c r="DFB218" s="102"/>
      <c r="DFC218" s="102"/>
      <c r="DFD218" s="102"/>
      <c r="DFE218" s="102"/>
      <c r="DFF218" s="102"/>
      <c r="DFG218" s="102"/>
      <c r="DFH218" s="102"/>
      <c r="DFI218" s="102"/>
      <c r="DFJ218" s="102"/>
      <c r="DFK218" s="102"/>
      <c r="DFL218" s="102"/>
      <c r="DFM218" s="102"/>
      <c r="DFN218" s="102"/>
      <c r="DFO218" s="102"/>
      <c r="DFP218" s="102"/>
      <c r="DFQ218" s="102"/>
      <c r="DFR218" s="102"/>
      <c r="DFS218" s="102"/>
      <c r="DFT218" s="102"/>
      <c r="DFU218" s="102"/>
      <c r="DFV218" s="102"/>
      <c r="DFW218" s="102"/>
      <c r="DFX218" s="102"/>
      <c r="DFY218" s="102"/>
      <c r="DFZ218" s="102"/>
      <c r="DGA218" s="102"/>
      <c r="DGB218" s="102"/>
      <c r="DGC218" s="102"/>
      <c r="DGD218" s="102"/>
      <c r="DGE218" s="102"/>
      <c r="DGF218" s="102"/>
      <c r="DGG218" s="102"/>
      <c r="DGH218" s="102"/>
      <c r="DGI218" s="102"/>
      <c r="DGJ218" s="102"/>
      <c r="DGK218" s="102"/>
      <c r="DGL218" s="102"/>
      <c r="DGM218" s="102"/>
      <c r="DGN218" s="102"/>
      <c r="DGO218" s="102"/>
      <c r="DGP218" s="102"/>
      <c r="DGQ218" s="102"/>
      <c r="DGR218" s="102"/>
      <c r="DGS218" s="102"/>
      <c r="DGT218" s="102"/>
      <c r="DGU218" s="102"/>
      <c r="DGV218" s="102"/>
      <c r="DGW218" s="102"/>
      <c r="DGX218" s="102"/>
      <c r="DGY218" s="102"/>
      <c r="DGZ218" s="102"/>
      <c r="DHA218" s="102"/>
      <c r="DHB218" s="102"/>
      <c r="DHC218" s="102"/>
      <c r="DHD218" s="102"/>
      <c r="DHE218" s="102"/>
      <c r="DHF218" s="102"/>
      <c r="DHG218" s="102"/>
      <c r="DHH218" s="102"/>
      <c r="DHI218" s="102"/>
      <c r="DHJ218" s="102"/>
      <c r="DHK218" s="102"/>
      <c r="DHL218" s="102"/>
      <c r="DHM218" s="102"/>
      <c r="DHN218" s="102"/>
      <c r="DHO218" s="102"/>
      <c r="DHP218" s="102"/>
      <c r="DHQ218" s="102"/>
      <c r="DHR218" s="102"/>
      <c r="DHS218" s="102"/>
      <c r="DHT218" s="102"/>
      <c r="DHU218" s="102"/>
      <c r="DHV218" s="102"/>
      <c r="DHW218" s="102"/>
      <c r="DHX218" s="102"/>
      <c r="DHY218" s="102"/>
      <c r="DHZ218" s="102"/>
      <c r="DIA218" s="102"/>
      <c r="DIB218" s="102"/>
      <c r="DIC218" s="102"/>
      <c r="DID218" s="102"/>
      <c r="DIE218" s="102"/>
      <c r="DIF218" s="102"/>
      <c r="DIG218" s="102"/>
      <c r="DIH218" s="102"/>
      <c r="DII218" s="102"/>
      <c r="DIJ218" s="102"/>
      <c r="DIK218" s="102"/>
      <c r="DIL218" s="102"/>
      <c r="DIM218" s="102"/>
      <c r="DIN218" s="102"/>
      <c r="DIO218" s="102"/>
      <c r="DIP218" s="102"/>
      <c r="DIQ218" s="102"/>
      <c r="DIR218" s="102"/>
      <c r="DIS218" s="102"/>
      <c r="DIT218" s="102"/>
      <c r="DIU218" s="102"/>
      <c r="DIV218" s="102"/>
      <c r="DIW218" s="102"/>
      <c r="DIX218" s="102"/>
      <c r="DIY218" s="102"/>
      <c r="DIZ218" s="102"/>
      <c r="DJA218" s="102"/>
      <c r="DJB218" s="102"/>
      <c r="DJC218" s="102"/>
      <c r="DJD218" s="102"/>
      <c r="DJE218" s="102"/>
      <c r="DJF218" s="102"/>
      <c r="DJG218" s="102"/>
      <c r="DJH218" s="102"/>
      <c r="DJI218" s="102"/>
      <c r="DJJ218" s="102"/>
      <c r="DJK218" s="102"/>
      <c r="DJL218" s="102"/>
      <c r="DJM218" s="102"/>
      <c r="DJN218" s="102"/>
      <c r="DJO218" s="102"/>
      <c r="DJP218" s="102"/>
      <c r="DJQ218" s="102"/>
      <c r="DJR218" s="102"/>
      <c r="DJS218" s="102"/>
      <c r="DJT218" s="102"/>
      <c r="DJU218" s="102"/>
      <c r="DJV218" s="102"/>
      <c r="DJW218" s="102"/>
      <c r="DJX218" s="102"/>
      <c r="DJY218" s="102"/>
      <c r="DJZ218" s="102"/>
      <c r="DKA218" s="102"/>
      <c r="DKB218" s="102"/>
      <c r="DKC218" s="102"/>
      <c r="DKD218" s="102"/>
      <c r="DKE218" s="102"/>
      <c r="DKF218" s="102"/>
      <c r="DKG218" s="102"/>
      <c r="DKH218" s="102"/>
      <c r="DKI218" s="102"/>
      <c r="DKJ218" s="102"/>
      <c r="DKK218" s="102"/>
      <c r="DKL218" s="102"/>
      <c r="DKM218" s="102"/>
      <c r="DKN218" s="102"/>
      <c r="DKO218" s="102"/>
      <c r="DKP218" s="102"/>
      <c r="DKQ218" s="102"/>
      <c r="DKR218" s="102"/>
      <c r="DKS218" s="102"/>
      <c r="DKT218" s="102"/>
      <c r="DKU218" s="102"/>
      <c r="DKV218" s="102"/>
      <c r="DKW218" s="102"/>
      <c r="DKX218" s="102"/>
      <c r="DKY218" s="102"/>
      <c r="DKZ218" s="102"/>
      <c r="DLA218" s="102"/>
      <c r="DLB218" s="102"/>
      <c r="DLC218" s="102"/>
      <c r="DLD218" s="102"/>
      <c r="DLE218" s="102"/>
      <c r="DLF218" s="102"/>
      <c r="DLG218" s="102"/>
      <c r="DLH218" s="102"/>
      <c r="DLI218" s="102"/>
      <c r="DLJ218" s="102"/>
      <c r="DLK218" s="102"/>
      <c r="DLL218" s="102"/>
      <c r="DLM218" s="102"/>
      <c r="DLN218" s="102"/>
      <c r="DLO218" s="102"/>
      <c r="DLP218" s="102"/>
      <c r="DLQ218" s="102"/>
      <c r="DLR218" s="102"/>
      <c r="DLS218" s="102"/>
      <c r="DLT218" s="102"/>
      <c r="DLU218" s="102"/>
      <c r="DLV218" s="102"/>
      <c r="DLW218" s="102"/>
      <c r="DLX218" s="102"/>
      <c r="DLY218" s="102"/>
      <c r="DLZ218" s="102"/>
      <c r="DMA218" s="102"/>
      <c r="DMB218" s="102"/>
      <c r="DMC218" s="102"/>
      <c r="DMD218" s="102"/>
      <c r="DME218" s="102"/>
      <c r="DMF218" s="102"/>
      <c r="DMG218" s="102"/>
      <c r="DMH218" s="102"/>
      <c r="DMI218" s="102"/>
      <c r="DMJ218" s="102"/>
      <c r="DMK218" s="102"/>
      <c r="DML218" s="102"/>
      <c r="DMM218" s="102"/>
      <c r="DMN218" s="102"/>
      <c r="DMO218" s="102"/>
      <c r="DMP218" s="102"/>
      <c r="DMQ218" s="102"/>
      <c r="DMR218" s="102"/>
      <c r="DMS218" s="102"/>
      <c r="DMT218" s="102"/>
      <c r="DMU218" s="102"/>
      <c r="DMV218" s="102"/>
      <c r="DMW218" s="102"/>
      <c r="DMX218" s="102"/>
      <c r="DMY218" s="102"/>
      <c r="DMZ218" s="102"/>
      <c r="DNA218" s="102"/>
      <c r="DNB218" s="102"/>
      <c r="DNC218" s="102"/>
      <c r="DND218" s="102"/>
      <c r="DNE218" s="102"/>
      <c r="DNF218" s="102"/>
      <c r="DNG218" s="102"/>
      <c r="DNH218" s="102"/>
      <c r="DNI218" s="102"/>
      <c r="DNJ218" s="102"/>
      <c r="DNK218" s="102"/>
      <c r="DNL218" s="102"/>
      <c r="DNM218" s="102"/>
      <c r="DNN218" s="102"/>
      <c r="DNO218" s="102"/>
      <c r="DNP218" s="102"/>
      <c r="DNQ218" s="102"/>
      <c r="DNR218" s="102"/>
      <c r="DNS218" s="102"/>
      <c r="DNT218" s="102"/>
      <c r="DNU218" s="102"/>
      <c r="DNV218" s="102"/>
      <c r="DNW218" s="102"/>
      <c r="DNX218" s="102"/>
      <c r="DNY218" s="102"/>
      <c r="DNZ218" s="102"/>
      <c r="DOA218" s="102"/>
      <c r="DOB218" s="102"/>
      <c r="DOC218" s="102"/>
      <c r="DOD218" s="102"/>
      <c r="DOE218" s="102"/>
      <c r="DOF218" s="102"/>
      <c r="DOG218" s="102"/>
      <c r="DOH218" s="102"/>
      <c r="DOI218" s="102"/>
      <c r="DOJ218" s="102"/>
      <c r="DOK218" s="102"/>
      <c r="DOL218" s="102"/>
      <c r="DOM218" s="102"/>
      <c r="DON218" s="102"/>
      <c r="DOO218" s="102"/>
      <c r="DOP218" s="102"/>
      <c r="DOQ218" s="102"/>
      <c r="DOR218" s="102"/>
      <c r="DOS218" s="102"/>
      <c r="DOT218" s="102"/>
      <c r="DOU218" s="102"/>
      <c r="DOV218" s="102"/>
      <c r="DOW218" s="102"/>
      <c r="DOX218" s="102"/>
      <c r="DOY218" s="102"/>
      <c r="DOZ218" s="102"/>
      <c r="DPA218" s="102"/>
      <c r="DPB218" s="102"/>
      <c r="DPC218" s="102"/>
      <c r="DPD218" s="102"/>
      <c r="DPE218" s="102"/>
      <c r="DPF218" s="102"/>
      <c r="DPG218" s="102"/>
      <c r="DPH218" s="102"/>
      <c r="DPI218" s="102"/>
      <c r="DPJ218" s="102"/>
      <c r="DPK218" s="102"/>
      <c r="DPL218" s="102"/>
      <c r="DPM218" s="102"/>
      <c r="DPN218" s="102"/>
      <c r="DPO218" s="102"/>
      <c r="DPP218" s="102"/>
      <c r="DPQ218" s="102"/>
      <c r="DPR218" s="102"/>
      <c r="DPS218" s="102"/>
      <c r="DPT218" s="102"/>
      <c r="DPU218" s="102"/>
      <c r="DPV218" s="102"/>
      <c r="DPW218" s="102"/>
      <c r="DPX218" s="102"/>
      <c r="DPY218" s="102"/>
      <c r="DPZ218" s="102"/>
      <c r="DQA218" s="102"/>
      <c r="DQB218" s="102"/>
      <c r="DQC218" s="102"/>
      <c r="DQD218" s="102"/>
      <c r="DQE218" s="102"/>
      <c r="DQF218" s="102"/>
      <c r="DQG218" s="102"/>
      <c r="DQH218" s="102"/>
      <c r="DQI218" s="102"/>
      <c r="DQJ218" s="102"/>
      <c r="DQK218" s="102"/>
      <c r="DQL218" s="102"/>
      <c r="DQM218" s="102"/>
      <c r="DQN218" s="102"/>
      <c r="DQO218" s="102"/>
      <c r="DQP218" s="102"/>
      <c r="DQQ218" s="102"/>
      <c r="DQR218" s="102"/>
      <c r="DQS218" s="102"/>
      <c r="DQT218" s="102"/>
      <c r="DQU218" s="102"/>
      <c r="DQV218" s="102"/>
      <c r="DQW218" s="102"/>
      <c r="DQX218" s="102"/>
      <c r="DQY218" s="102"/>
      <c r="DQZ218" s="102"/>
      <c r="DRA218" s="102"/>
      <c r="DRB218" s="102"/>
      <c r="DRC218" s="102"/>
      <c r="DRD218" s="102"/>
      <c r="DRE218" s="102"/>
      <c r="DRF218" s="102"/>
      <c r="DRG218" s="102"/>
      <c r="DRH218" s="102"/>
      <c r="DRI218" s="102"/>
      <c r="DRJ218" s="102"/>
      <c r="DRK218" s="102"/>
      <c r="DRL218" s="102"/>
      <c r="DRM218" s="102"/>
      <c r="DRN218" s="102"/>
      <c r="DRO218" s="102"/>
      <c r="DRP218" s="102"/>
      <c r="DRQ218" s="102"/>
      <c r="DRR218" s="102"/>
      <c r="DRS218" s="102"/>
      <c r="DRT218" s="102"/>
      <c r="DRU218" s="102"/>
      <c r="DRV218" s="102"/>
      <c r="DRW218" s="102"/>
      <c r="DRX218" s="102"/>
      <c r="DRY218" s="102"/>
      <c r="DRZ218" s="102"/>
      <c r="DSA218" s="102"/>
      <c r="DSB218" s="102"/>
      <c r="DSC218" s="102"/>
      <c r="DSD218" s="102"/>
      <c r="DSE218" s="102"/>
      <c r="DSF218" s="102"/>
      <c r="DSG218" s="102"/>
      <c r="DSH218" s="102"/>
      <c r="DSI218" s="102"/>
      <c r="DSJ218" s="102"/>
      <c r="DSK218" s="102"/>
      <c r="DSL218" s="102"/>
      <c r="DSM218" s="102"/>
      <c r="DSN218" s="102"/>
      <c r="DSO218" s="102"/>
      <c r="DSP218" s="102"/>
      <c r="DSQ218" s="102"/>
      <c r="DSR218" s="102"/>
      <c r="DSS218" s="102"/>
      <c r="DST218" s="102"/>
      <c r="DSU218" s="102"/>
      <c r="DSV218" s="102"/>
      <c r="DSW218" s="102"/>
      <c r="DSX218" s="102"/>
      <c r="DSY218" s="102"/>
      <c r="DSZ218" s="102"/>
      <c r="DTA218" s="102"/>
      <c r="DTB218" s="102"/>
      <c r="DTC218" s="102"/>
      <c r="DTD218" s="102"/>
      <c r="DTE218" s="102"/>
      <c r="DTF218" s="102"/>
      <c r="DTG218" s="102"/>
      <c r="DTH218" s="102"/>
      <c r="DTI218" s="102"/>
      <c r="DTJ218" s="102"/>
      <c r="DTK218" s="102"/>
      <c r="DTL218" s="102"/>
      <c r="DTM218" s="102"/>
      <c r="DTN218" s="102"/>
      <c r="DTO218" s="102"/>
      <c r="DTP218" s="102"/>
      <c r="DTQ218" s="102"/>
      <c r="DTR218" s="102"/>
      <c r="DTS218" s="102"/>
      <c r="DTT218" s="102"/>
      <c r="DTU218" s="102"/>
      <c r="DTV218" s="102"/>
      <c r="DTW218" s="102"/>
      <c r="DTX218" s="102"/>
      <c r="DTY218" s="102"/>
      <c r="DTZ218" s="102"/>
      <c r="DUA218" s="102"/>
      <c r="DUB218" s="102"/>
      <c r="DUC218" s="102"/>
      <c r="DUD218" s="102"/>
      <c r="DUE218" s="102"/>
      <c r="DUF218" s="102"/>
      <c r="DUG218" s="102"/>
      <c r="DUH218" s="102"/>
      <c r="DUI218" s="102"/>
      <c r="DUJ218" s="102"/>
      <c r="DUK218" s="102"/>
      <c r="DUL218" s="102"/>
      <c r="DUM218" s="102"/>
      <c r="DUN218" s="102"/>
      <c r="DUO218" s="102"/>
      <c r="DUP218" s="102"/>
      <c r="DUQ218" s="102"/>
      <c r="DUR218" s="102"/>
      <c r="DUS218" s="102"/>
      <c r="DUT218" s="102"/>
      <c r="DUU218" s="102"/>
      <c r="DUV218" s="102"/>
      <c r="DUW218" s="102"/>
      <c r="DUX218" s="102"/>
      <c r="DUY218" s="102"/>
      <c r="DUZ218" s="102"/>
      <c r="DVA218" s="102"/>
      <c r="DVB218" s="102"/>
      <c r="DVC218" s="102"/>
      <c r="DVD218" s="102"/>
      <c r="DVE218" s="102"/>
      <c r="DVF218" s="102"/>
      <c r="DVG218" s="102"/>
      <c r="DVH218" s="102"/>
      <c r="DVI218" s="102"/>
      <c r="DVJ218" s="102"/>
      <c r="DVK218" s="102"/>
      <c r="DVL218" s="102"/>
      <c r="DVM218" s="102"/>
      <c r="DVN218" s="102"/>
      <c r="DVO218" s="102"/>
      <c r="DVP218" s="102"/>
      <c r="DVQ218" s="102"/>
      <c r="DVR218" s="102"/>
      <c r="DVS218" s="102"/>
      <c r="DVT218" s="102"/>
      <c r="DVU218" s="102"/>
      <c r="DVV218" s="102"/>
      <c r="DVW218" s="102"/>
      <c r="DVX218" s="102"/>
      <c r="DVY218" s="102"/>
      <c r="DVZ218" s="102"/>
      <c r="DWA218" s="102"/>
      <c r="DWB218" s="102"/>
      <c r="DWC218" s="102"/>
      <c r="DWD218" s="102"/>
      <c r="DWE218" s="102"/>
      <c r="DWF218" s="102"/>
      <c r="DWG218" s="102"/>
      <c r="DWH218" s="102"/>
      <c r="DWI218" s="102"/>
      <c r="DWJ218" s="102"/>
      <c r="DWK218" s="102"/>
      <c r="DWL218" s="102"/>
      <c r="DWM218" s="102"/>
      <c r="DWN218" s="102"/>
      <c r="DWO218" s="102"/>
      <c r="DWP218" s="102"/>
      <c r="DWQ218" s="102"/>
      <c r="DWR218" s="102"/>
      <c r="DWS218" s="102"/>
      <c r="DWT218" s="102"/>
      <c r="DWU218" s="102"/>
      <c r="DWV218" s="102"/>
      <c r="DWW218" s="102"/>
      <c r="DWX218" s="102"/>
      <c r="DWY218" s="102"/>
      <c r="DWZ218" s="102"/>
      <c r="DXA218" s="102"/>
      <c r="DXB218" s="102"/>
      <c r="DXC218" s="102"/>
      <c r="DXD218" s="102"/>
      <c r="DXE218" s="102"/>
      <c r="DXF218" s="102"/>
      <c r="DXG218" s="102"/>
      <c r="DXH218" s="102"/>
      <c r="DXI218" s="102"/>
      <c r="DXJ218" s="102"/>
      <c r="DXK218" s="102"/>
      <c r="DXL218" s="102"/>
      <c r="DXM218" s="102"/>
      <c r="DXN218" s="102"/>
      <c r="DXO218" s="102"/>
      <c r="DXP218" s="102"/>
      <c r="DXQ218" s="102"/>
      <c r="DXR218" s="102"/>
      <c r="DXS218" s="102"/>
      <c r="DXT218" s="102"/>
      <c r="DXU218" s="102"/>
      <c r="DXV218" s="102"/>
      <c r="DXW218" s="102"/>
      <c r="DXX218" s="102"/>
      <c r="DXY218" s="102"/>
      <c r="DXZ218" s="102"/>
      <c r="DYA218" s="102"/>
      <c r="DYB218" s="102"/>
      <c r="DYC218" s="102"/>
      <c r="DYD218" s="102"/>
      <c r="DYE218" s="102"/>
      <c r="DYF218" s="102"/>
      <c r="DYG218" s="102"/>
      <c r="DYH218" s="102"/>
      <c r="DYI218" s="102"/>
      <c r="DYJ218" s="102"/>
      <c r="DYK218" s="102"/>
      <c r="DYL218" s="102"/>
      <c r="DYM218" s="102"/>
      <c r="DYN218" s="102"/>
      <c r="DYO218" s="102"/>
      <c r="DYP218" s="102"/>
      <c r="DYQ218" s="102"/>
      <c r="DYR218" s="102"/>
      <c r="DYS218" s="102"/>
      <c r="DYT218" s="102"/>
      <c r="DYU218" s="102"/>
      <c r="DYV218" s="102"/>
      <c r="DYW218" s="102"/>
      <c r="DYX218" s="102"/>
      <c r="DYY218" s="102"/>
      <c r="DYZ218" s="102"/>
      <c r="DZA218" s="102"/>
      <c r="DZB218" s="102"/>
      <c r="DZC218" s="102"/>
      <c r="DZD218" s="102"/>
      <c r="DZE218" s="102"/>
      <c r="DZF218" s="102"/>
      <c r="DZG218" s="102"/>
      <c r="DZH218" s="102"/>
      <c r="DZI218" s="102"/>
      <c r="DZJ218" s="102"/>
      <c r="DZK218" s="102"/>
      <c r="DZL218" s="102"/>
      <c r="DZM218" s="102"/>
      <c r="DZN218" s="102"/>
      <c r="DZO218" s="102"/>
      <c r="DZP218" s="102"/>
      <c r="DZQ218" s="102"/>
      <c r="DZR218" s="102"/>
      <c r="DZS218" s="102"/>
      <c r="DZT218" s="102"/>
      <c r="DZU218" s="102"/>
      <c r="DZV218" s="102"/>
      <c r="DZW218" s="102"/>
      <c r="DZX218" s="102"/>
      <c r="DZY218" s="102"/>
      <c r="DZZ218" s="102"/>
      <c r="EAA218" s="102"/>
      <c r="EAB218" s="102"/>
      <c r="EAC218" s="102"/>
      <c r="EAD218" s="102"/>
      <c r="EAE218" s="102"/>
      <c r="EAF218" s="102"/>
      <c r="EAG218" s="102"/>
      <c r="EAH218" s="102"/>
      <c r="EAI218" s="102"/>
      <c r="EAJ218" s="102"/>
      <c r="EAK218" s="102"/>
      <c r="EAL218" s="102"/>
      <c r="EAM218" s="102"/>
      <c r="EAN218" s="102"/>
      <c r="EAO218" s="102"/>
      <c r="EAP218" s="102"/>
      <c r="EAQ218" s="102"/>
      <c r="EAR218" s="102"/>
      <c r="EAS218" s="102"/>
      <c r="EAT218" s="102"/>
      <c r="EAU218" s="102"/>
      <c r="EAV218" s="102"/>
      <c r="EAW218" s="102"/>
      <c r="EAX218" s="102"/>
      <c r="EAY218" s="102"/>
      <c r="EAZ218" s="102"/>
      <c r="EBA218" s="102"/>
      <c r="EBB218" s="102"/>
      <c r="EBC218" s="102"/>
      <c r="EBD218" s="102"/>
      <c r="EBE218" s="102"/>
      <c r="EBF218" s="102"/>
      <c r="EBG218" s="102"/>
      <c r="EBH218" s="102"/>
      <c r="EBI218" s="102"/>
      <c r="EBJ218" s="102"/>
      <c r="EBK218" s="102"/>
      <c r="EBL218" s="102"/>
      <c r="EBM218" s="102"/>
      <c r="EBN218" s="102"/>
      <c r="EBO218" s="102"/>
      <c r="EBP218" s="102"/>
      <c r="EBQ218" s="102"/>
      <c r="EBR218" s="102"/>
      <c r="EBS218" s="102"/>
      <c r="EBT218" s="102"/>
      <c r="EBU218" s="102"/>
      <c r="EBV218" s="102"/>
      <c r="EBW218" s="102"/>
      <c r="EBX218" s="102"/>
      <c r="EBY218" s="102"/>
      <c r="EBZ218" s="102"/>
      <c r="ECA218" s="102"/>
      <c r="ECB218" s="102"/>
      <c r="ECC218" s="102"/>
      <c r="ECD218" s="102"/>
      <c r="ECE218" s="102"/>
      <c r="ECF218" s="102"/>
      <c r="ECG218" s="102"/>
      <c r="ECH218" s="102"/>
      <c r="ECI218" s="102"/>
      <c r="ECJ218" s="102"/>
      <c r="ECK218" s="102"/>
      <c r="ECL218" s="102"/>
      <c r="ECM218" s="102"/>
      <c r="ECN218" s="102"/>
      <c r="ECO218" s="102"/>
      <c r="ECP218" s="102"/>
      <c r="ECQ218" s="102"/>
      <c r="ECR218" s="102"/>
      <c r="ECS218" s="102"/>
      <c r="ECT218" s="102"/>
      <c r="ECU218" s="102"/>
      <c r="ECV218" s="102"/>
      <c r="ECW218" s="102"/>
      <c r="ECX218" s="102"/>
      <c r="ECY218" s="102"/>
      <c r="ECZ218" s="102"/>
      <c r="EDA218" s="102"/>
      <c r="EDB218" s="102"/>
      <c r="EDC218" s="102"/>
      <c r="EDD218" s="102"/>
      <c r="EDE218" s="102"/>
      <c r="EDF218" s="102"/>
      <c r="EDG218" s="102"/>
      <c r="EDH218" s="102"/>
      <c r="EDI218" s="102"/>
      <c r="EDJ218" s="102"/>
      <c r="EDK218" s="102"/>
      <c r="EDL218" s="102"/>
      <c r="EDM218" s="102"/>
      <c r="EDN218" s="102"/>
      <c r="EDO218" s="102"/>
      <c r="EDP218" s="102"/>
      <c r="EDQ218" s="102"/>
      <c r="EDR218" s="102"/>
      <c r="EDS218" s="102"/>
      <c r="EDT218" s="102"/>
      <c r="EDU218" s="102"/>
      <c r="EDV218" s="102"/>
      <c r="EDW218" s="102"/>
      <c r="EDX218" s="102"/>
      <c r="EDY218" s="102"/>
      <c r="EDZ218" s="102"/>
      <c r="EEA218" s="102"/>
      <c r="EEB218" s="102"/>
      <c r="EEC218" s="102"/>
      <c r="EED218" s="102"/>
      <c r="EEE218" s="102"/>
      <c r="EEF218" s="102"/>
      <c r="EEG218" s="102"/>
      <c r="EEH218" s="102"/>
      <c r="EEI218" s="102"/>
      <c r="EEJ218" s="102"/>
      <c r="EEK218" s="102"/>
      <c r="EEL218" s="102"/>
      <c r="EEM218" s="102"/>
      <c r="EEN218" s="102"/>
      <c r="EEO218" s="102"/>
      <c r="EEP218" s="102"/>
      <c r="EEQ218" s="102"/>
      <c r="EER218" s="102"/>
      <c r="EES218" s="102"/>
      <c r="EET218" s="102"/>
      <c r="EEU218" s="102"/>
      <c r="EEV218" s="102"/>
      <c r="EEW218" s="102"/>
      <c r="EEX218" s="102"/>
      <c r="EEY218" s="102"/>
      <c r="EEZ218" s="102"/>
      <c r="EFA218" s="102"/>
      <c r="EFB218" s="102"/>
      <c r="EFC218" s="102"/>
      <c r="EFD218" s="102"/>
      <c r="EFE218" s="102"/>
      <c r="EFF218" s="102"/>
      <c r="EFG218" s="102"/>
      <c r="EFH218" s="102"/>
      <c r="EFI218" s="102"/>
      <c r="EFJ218" s="102"/>
      <c r="EFK218" s="102"/>
      <c r="EFL218" s="102"/>
      <c r="EFM218" s="102"/>
      <c r="EFN218" s="102"/>
      <c r="EFO218" s="102"/>
      <c r="EFP218" s="102"/>
      <c r="EFQ218" s="102"/>
      <c r="EFR218" s="102"/>
      <c r="EFS218" s="102"/>
      <c r="EFT218" s="102"/>
      <c r="EFU218" s="102"/>
      <c r="EFV218" s="102"/>
      <c r="EFW218" s="102"/>
      <c r="EFX218" s="102"/>
      <c r="EFY218" s="102"/>
      <c r="EFZ218" s="102"/>
      <c r="EGA218" s="102"/>
      <c r="EGB218" s="102"/>
      <c r="EGC218" s="102"/>
      <c r="EGD218" s="102"/>
      <c r="EGE218" s="102"/>
      <c r="EGF218" s="102"/>
      <c r="EGG218" s="102"/>
      <c r="EGH218" s="102"/>
      <c r="EGI218" s="102"/>
      <c r="EGJ218" s="102"/>
      <c r="EGK218" s="102"/>
      <c r="EGL218" s="102"/>
      <c r="EGM218" s="102"/>
      <c r="EGN218" s="102"/>
      <c r="EGO218" s="102"/>
      <c r="EGP218" s="102"/>
      <c r="EGQ218" s="102"/>
      <c r="EGR218" s="102"/>
      <c r="EGS218" s="102"/>
      <c r="EGT218" s="102"/>
      <c r="EGU218" s="102"/>
      <c r="EGV218" s="102"/>
      <c r="EGW218" s="102"/>
      <c r="EGX218" s="102"/>
      <c r="EGY218" s="102"/>
      <c r="EGZ218" s="102"/>
      <c r="EHA218" s="102"/>
      <c r="EHB218" s="102"/>
      <c r="EHC218" s="102"/>
      <c r="EHD218" s="102"/>
      <c r="EHE218" s="102"/>
      <c r="EHF218" s="102"/>
      <c r="EHG218" s="102"/>
      <c r="EHH218" s="102"/>
      <c r="EHI218" s="102"/>
      <c r="EHJ218" s="102"/>
      <c r="EHK218" s="102"/>
      <c r="EHL218" s="102"/>
      <c r="EHM218" s="102"/>
      <c r="EHN218" s="102"/>
      <c r="EHO218" s="102"/>
      <c r="EHP218" s="102"/>
      <c r="EHQ218" s="102"/>
      <c r="EHR218" s="102"/>
      <c r="EHS218" s="102"/>
      <c r="EHT218" s="102"/>
      <c r="EHU218" s="102"/>
      <c r="EHV218" s="102"/>
      <c r="EHW218" s="102"/>
      <c r="EHX218" s="102"/>
      <c r="EHY218" s="102"/>
      <c r="EHZ218" s="102"/>
      <c r="EIA218" s="102"/>
      <c r="EIB218" s="102"/>
      <c r="EIC218" s="102"/>
      <c r="EID218" s="102"/>
      <c r="EIE218" s="102"/>
      <c r="EIF218" s="102"/>
      <c r="EIG218" s="102"/>
      <c r="EIH218" s="102"/>
      <c r="EII218" s="102"/>
      <c r="EIJ218" s="102"/>
      <c r="EIK218" s="102"/>
      <c r="EIL218" s="102"/>
      <c r="EIM218" s="102"/>
      <c r="EIN218" s="102"/>
      <c r="EIO218" s="102"/>
      <c r="EIP218" s="102"/>
      <c r="EIQ218" s="102"/>
      <c r="EIR218" s="102"/>
      <c r="EIS218" s="102"/>
      <c r="EIT218" s="102"/>
      <c r="EIU218" s="102"/>
      <c r="EIV218" s="102"/>
      <c r="EIW218" s="102"/>
      <c r="EIX218" s="102"/>
      <c r="EIY218" s="102"/>
      <c r="EIZ218" s="102"/>
      <c r="EJA218" s="102"/>
      <c r="EJB218" s="102"/>
      <c r="EJC218" s="102"/>
      <c r="EJD218" s="102"/>
      <c r="EJE218" s="102"/>
      <c r="EJF218" s="102"/>
      <c r="EJG218" s="102"/>
      <c r="EJH218" s="102"/>
      <c r="EJI218" s="102"/>
      <c r="EJJ218" s="102"/>
      <c r="EJK218" s="102"/>
      <c r="EJL218" s="102"/>
      <c r="EJM218" s="102"/>
      <c r="EJN218" s="102"/>
      <c r="EJO218" s="102"/>
      <c r="EJP218" s="102"/>
      <c r="EJQ218" s="102"/>
      <c r="EJR218" s="102"/>
      <c r="EJS218" s="102"/>
      <c r="EJT218" s="102"/>
      <c r="EJU218" s="102"/>
      <c r="EJV218" s="102"/>
      <c r="EJW218" s="102"/>
      <c r="EJX218" s="102"/>
      <c r="EJY218" s="102"/>
      <c r="EJZ218" s="102"/>
      <c r="EKA218" s="102"/>
      <c r="EKB218" s="102"/>
      <c r="EKC218" s="102"/>
      <c r="EKD218" s="102"/>
      <c r="EKE218" s="102"/>
      <c r="EKF218" s="102"/>
      <c r="EKG218" s="102"/>
      <c r="EKH218" s="102"/>
      <c r="EKI218" s="102"/>
      <c r="EKJ218" s="102"/>
      <c r="EKK218" s="102"/>
      <c r="EKL218" s="102"/>
      <c r="EKM218" s="102"/>
      <c r="EKN218" s="102"/>
      <c r="EKO218" s="102"/>
      <c r="EKP218" s="102"/>
      <c r="EKQ218" s="102"/>
      <c r="EKR218" s="102"/>
      <c r="EKS218" s="102"/>
      <c r="EKT218" s="102"/>
      <c r="EKU218" s="102"/>
      <c r="EKV218" s="102"/>
      <c r="EKW218" s="102"/>
      <c r="EKX218" s="102"/>
      <c r="EKY218" s="102"/>
      <c r="EKZ218" s="102"/>
      <c r="ELA218" s="102"/>
      <c r="ELB218" s="102"/>
      <c r="ELC218" s="102"/>
      <c r="ELD218" s="102"/>
      <c r="ELE218" s="102"/>
      <c r="ELF218" s="102"/>
      <c r="ELG218" s="102"/>
      <c r="ELH218" s="102"/>
      <c r="ELI218" s="102"/>
      <c r="ELJ218" s="102"/>
      <c r="ELK218" s="102"/>
      <c r="ELL218" s="102"/>
      <c r="ELM218" s="102"/>
      <c r="ELN218" s="102"/>
      <c r="ELO218" s="102"/>
      <c r="ELP218" s="102"/>
      <c r="ELQ218" s="102"/>
      <c r="ELR218" s="102"/>
      <c r="ELS218" s="102"/>
      <c r="ELT218" s="102"/>
      <c r="ELU218" s="102"/>
      <c r="ELV218" s="102"/>
      <c r="ELW218" s="102"/>
      <c r="ELX218" s="102"/>
      <c r="ELY218" s="102"/>
      <c r="ELZ218" s="102"/>
      <c r="EMA218" s="102"/>
      <c r="EMB218" s="102"/>
      <c r="EMC218" s="102"/>
      <c r="EMD218" s="102"/>
      <c r="EME218" s="102"/>
      <c r="EMF218" s="102"/>
      <c r="EMG218" s="102"/>
      <c r="EMH218" s="102"/>
      <c r="EMI218" s="102"/>
      <c r="EMJ218" s="102"/>
      <c r="EMK218" s="102"/>
      <c r="EML218" s="102"/>
      <c r="EMM218" s="102"/>
      <c r="EMN218" s="102"/>
      <c r="EMO218" s="102"/>
      <c r="EMP218" s="102"/>
      <c r="EMQ218" s="102"/>
      <c r="EMR218" s="102"/>
      <c r="EMS218" s="102"/>
      <c r="EMT218" s="102"/>
      <c r="EMU218" s="102"/>
      <c r="EMV218" s="102"/>
      <c r="EMW218" s="102"/>
      <c r="EMX218" s="102"/>
      <c r="EMY218" s="102"/>
      <c r="EMZ218" s="102"/>
      <c r="ENA218" s="102"/>
      <c r="ENB218" s="102"/>
      <c r="ENC218" s="102"/>
      <c r="END218" s="102"/>
      <c r="ENE218" s="102"/>
      <c r="ENF218" s="102"/>
      <c r="ENG218" s="102"/>
      <c r="ENH218" s="102"/>
      <c r="ENI218" s="102"/>
      <c r="ENJ218" s="102"/>
      <c r="ENK218" s="102"/>
      <c r="ENL218" s="102"/>
      <c r="ENM218" s="102"/>
      <c r="ENN218" s="102"/>
      <c r="ENO218" s="102"/>
      <c r="ENP218" s="102"/>
      <c r="ENQ218" s="102"/>
      <c r="ENR218" s="102"/>
      <c r="ENS218" s="102"/>
      <c r="ENT218" s="102"/>
      <c r="ENU218" s="102"/>
      <c r="ENV218" s="102"/>
      <c r="ENW218" s="102"/>
      <c r="ENX218" s="102"/>
      <c r="ENY218" s="102"/>
      <c r="ENZ218" s="102"/>
      <c r="EOA218" s="102"/>
      <c r="EOB218" s="102"/>
      <c r="EOC218" s="102"/>
      <c r="EOD218" s="102"/>
      <c r="EOE218" s="102"/>
      <c r="EOF218" s="102"/>
      <c r="EOG218" s="102"/>
      <c r="EOH218" s="102"/>
      <c r="EOI218" s="102"/>
      <c r="EOJ218" s="102"/>
      <c r="EOK218" s="102"/>
      <c r="EOL218" s="102"/>
      <c r="EOM218" s="102"/>
      <c r="EON218" s="102"/>
      <c r="EOO218" s="102"/>
      <c r="EOP218" s="102"/>
      <c r="EOQ218" s="102"/>
      <c r="EOR218" s="102"/>
      <c r="EOS218" s="102"/>
      <c r="EOT218" s="102"/>
      <c r="EOU218" s="102"/>
      <c r="EOV218" s="102"/>
      <c r="EOW218" s="102"/>
      <c r="EOX218" s="102"/>
      <c r="EOY218" s="102"/>
      <c r="EOZ218" s="102"/>
      <c r="EPA218" s="102"/>
      <c r="EPB218" s="102"/>
      <c r="EPC218" s="102"/>
      <c r="EPD218" s="102"/>
      <c r="EPE218" s="102"/>
      <c r="EPF218" s="102"/>
      <c r="EPG218" s="102"/>
      <c r="EPH218" s="102"/>
      <c r="EPI218" s="102"/>
      <c r="EPJ218" s="102"/>
      <c r="EPK218" s="102"/>
      <c r="EPL218" s="102"/>
      <c r="EPM218" s="102"/>
      <c r="EPN218" s="102"/>
      <c r="EPO218" s="102"/>
      <c r="EPP218" s="102"/>
      <c r="EPQ218" s="102"/>
      <c r="EPR218" s="102"/>
      <c r="EPS218" s="102"/>
      <c r="EPT218" s="102"/>
      <c r="EPU218" s="102"/>
      <c r="EPV218" s="102"/>
      <c r="EPW218" s="102"/>
      <c r="EPX218" s="102"/>
      <c r="EPY218" s="102"/>
      <c r="EPZ218" s="102"/>
      <c r="EQA218" s="102"/>
      <c r="EQB218" s="102"/>
      <c r="EQC218" s="102"/>
      <c r="EQD218" s="102"/>
      <c r="EQE218" s="102"/>
      <c r="EQF218" s="102"/>
      <c r="EQG218" s="102"/>
      <c r="EQH218" s="102"/>
      <c r="EQI218" s="102"/>
      <c r="EQJ218" s="102"/>
      <c r="EQK218" s="102"/>
      <c r="EQL218" s="102"/>
      <c r="EQM218" s="102"/>
      <c r="EQN218" s="102"/>
      <c r="EQO218" s="102"/>
      <c r="EQP218" s="102"/>
      <c r="EQQ218" s="102"/>
      <c r="EQR218" s="102"/>
      <c r="EQS218" s="102"/>
      <c r="EQT218" s="102"/>
      <c r="EQU218" s="102"/>
      <c r="EQV218" s="102"/>
      <c r="EQW218" s="102"/>
      <c r="EQX218" s="102"/>
      <c r="EQY218" s="102"/>
      <c r="EQZ218" s="102"/>
      <c r="ERA218" s="102"/>
      <c r="ERB218" s="102"/>
      <c r="ERC218" s="102"/>
      <c r="ERD218" s="102"/>
      <c r="ERE218" s="102"/>
      <c r="ERF218" s="102"/>
      <c r="ERG218" s="102"/>
      <c r="ERH218" s="102"/>
      <c r="ERI218" s="102"/>
      <c r="ERJ218" s="102"/>
      <c r="ERK218" s="102"/>
      <c r="ERL218" s="102"/>
      <c r="ERM218" s="102"/>
      <c r="ERN218" s="102"/>
      <c r="ERO218" s="102"/>
      <c r="ERP218" s="102"/>
      <c r="ERQ218" s="102"/>
      <c r="ERR218" s="102"/>
      <c r="ERS218" s="102"/>
      <c r="ERT218" s="102"/>
      <c r="ERU218" s="102"/>
      <c r="ERV218" s="102"/>
      <c r="ERW218" s="102"/>
      <c r="ERX218" s="102"/>
      <c r="ERY218" s="102"/>
      <c r="ERZ218" s="102"/>
      <c r="ESA218" s="102"/>
      <c r="ESB218" s="102"/>
      <c r="ESC218" s="102"/>
      <c r="ESD218" s="102"/>
      <c r="ESE218" s="102"/>
      <c r="ESF218" s="102"/>
      <c r="ESG218" s="102"/>
      <c r="ESH218" s="102"/>
      <c r="ESI218" s="102"/>
      <c r="ESJ218" s="102"/>
      <c r="ESK218" s="102"/>
      <c r="ESL218" s="102"/>
      <c r="ESM218" s="102"/>
      <c r="ESN218" s="102"/>
      <c r="ESO218" s="102"/>
      <c r="ESP218" s="102"/>
      <c r="ESQ218" s="102"/>
      <c r="ESR218" s="102"/>
      <c r="ESS218" s="102"/>
      <c r="EST218" s="102"/>
      <c r="ESU218" s="102"/>
      <c r="ESV218" s="102"/>
      <c r="ESW218" s="102"/>
      <c r="ESX218" s="102"/>
      <c r="ESY218" s="102"/>
      <c r="ESZ218" s="102"/>
      <c r="ETA218" s="102"/>
      <c r="ETB218" s="102"/>
      <c r="ETC218" s="102"/>
      <c r="ETD218" s="102"/>
      <c r="ETE218" s="102"/>
      <c r="ETF218" s="102"/>
      <c r="ETG218" s="102"/>
      <c r="ETH218" s="102"/>
      <c r="ETI218" s="102"/>
      <c r="ETJ218" s="102"/>
      <c r="ETK218" s="102"/>
      <c r="ETL218" s="102"/>
      <c r="ETM218" s="102"/>
      <c r="ETN218" s="102"/>
      <c r="ETO218" s="102"/>
      <c r="ETP218" s="102"/>
      <c r="ETQ218" s="102"/>
      <c r="ETR218" s="102"/>
      <c r="ETS218" s="102"/>
      <c r="ETT218" s="102"/>
      <c r="ETU218" s="102"/>
      <c r="ETV218" s="102"/>
      <c r="ETW218" s="102"/>
      <c r="ETX218" s="102"/>
      <c r="ETY218" s="102"/>
      <c r="ETZ218" s="102"/>
      <c r="EUA218" s="102"/>
      <c r="EUB218" s="102"/>
      <c r="EUC218" s="102"/>
      <c r="EUD218" s="102"/>
      <c r="EUE218" s="102"/>
      <c r="EUF218" s="102"/>
      <c r="EUG218" s="102"/>
      <c r="EUH218" s="102"/>
      <c r="EUI218" s="102"/>
      <c r="EUJ218" s="102"/>
      <c r="EUK218" s="102"/>
      <c r="EUL218" s="102"/>
      <c r="EUM218" s="102"/>
      <c r="EUN218" s="102"/>
      <c r="EUO218" s="102"/>
      <c r="EUP218" s="102"/>
      <c r="EUQ218" s="102"/>
      <c r="EUR218" s="102"/>
      <c r="EUS218" s="102"/>
      <c r="EUT218" s="102"/>
      <c r="EUU218" s="102"/>
      <c r="EUV218" s="102"/>
      <c r="EUW218" s="102"/>
      <c r="EUX218" s="102"/>
      <c r="EUY218" s="102"/>
      <c r="EUZ218" s="102"/>
      <c r="EVA218" s="102"/>
      <c r="EVB218" s="102"/>
      <c r="EVC218" s="102"/>
      <c r="EVD218" s="102"/>
      <c r="EVE218" s="102"/>
      <c r="EVF218" s="102"/>
      <c r="EVG218" s="102"/>
      <c r="EVH218" s="102"/>
      <c r="EVI218" s="102"/>
      <c r="EVJ218" s="102"/>
      <c r="EVK218" s="102"/>
      <c r="EVL218" s="102"/>
      <c r="EVM218" s="102"/>
      <c r="EVN218" s="102"/>
      <c r="EVO218" s="102"/>
      <c r="EVP218" s="102"/>
      <c r="EVQ218" s="102"/>
      <c r="EVR218" s="102"/>
      <c r="EVS218" s="102"/>
      <c r="EVT218" s="102"/>
      <c r="EVU218" s="102"/>
      <c r="EVV218" s="102"/>
      <c r="EVW218" s="102"/>
      <c r="EVX218" s="102"/>
      <c r="EVY218" s="102"/>
      <c r="EVZ218" s="102"/>
      <c r="EWA218" s="102"/>
      <c r="EWB218" s="102"/>
      <c r="EWC218" s="102"/>
      <c r="EWD218" s="102"/>
      <c r="EWE218" s="102"/>
      <c r="EWF218" s="102"/>
      <c r="EWG218" s="102"/>
      <c r="EWH218" s="102"/>
      <c r="EWI218" s="102"/>
      <c r="EWJ218" s="102"/>
      <c r="EWK218" s="102"/>
      <c r="EWL218" s="102"/>
      <c r="EWM218" s="102"/>
      <c r="EWN218" s="102"/>
      <c r="EWO218" s="102"/>
      <c r="EWP218" s="102"/>
      <c r="EWQ218" s="102"/>
      <c r="EWR218" s="102"/>
      <c r="EWS218" s="102"/>
      <c r="EWT218" s="102"/>
      <c r="EWU218" s="102"/>
      <c r="EWV218" s="102"/>
      <c r="EWW218" s="102"/>
      <c r="EWX218" s="102"/>
      <c r="EWY218" s="102"/>
      <c r="EWZ218" s="102"/>
      <c r="EXA218" s="102"/>
      <c r="EXB218" s="102"/>
      <c r="EXC218" s="102"/>
      <c r="EXD218" s="102"/>
      <c r="EXE218" s="102"/>
      <c r="EXF218" s="102"/>
      <c r="EXG218" s="102"/>
      <c r="EXH218" s="102"/>
      <c r="EXI218" s="102"/>
      <c r="EXJ218" s="102"/>
      <c r="EXK218" s="102"/>
      <c r="EXL218" s="102"/>
      <c r="EXM218" s="102"/>
      <c r="EXN218" s="102"/>
      <c r="EXO218" s="102"/>
      <c r="EXP218" s="102"/>
      <c r="EXQ218" s="102"/>
      <c r="EXR218" s="102"/>
      <c r="EXS218" s="102"/>
      <c r="EXT218" s="102"/>
      <c r="EXU218" s="102"/>
      <c r="EXV218" s="102"/>
      <c r="EXW218" s="102"/>
      <c r="EXX218" s="102"/>
      <c r="EXY218" s="102"/>
      <c r="EXZ218" s="102"/>
      <c r="EYA218" s="102"/>
      <c r="EYB218" s="102"/>
      <c r="EYC218" s="102"/>
      <c r="EYD218" s="102"/>
      <c r="EYE218" s="102"/>
      <c r="EYF218" s="102"/>
      <c r="EYG218" s="102"/>
      <c r="EYH218" s="102"/>
      <c r="EYI218" s="102"/>
      <c r="EYJ218" s="102"/>
      <c r="EYK218" s="102"/>
      <c r="EYL218" s="102"/>
      <c r="EYM218" s="102"/>
      <c r="EYN218" s="102"/>
      <c r="EYO218" s="102"/>
      <c r="EYP218" s="102"/>
      <c r="EYQ218" s="102"/>
      <c r="EYR218" s="102"/>
      <c r="EYS218" s="102"/>
      <c r="EYT218" s="102"/>
      <c r="EYU218" s="102"/>
      <c r="EYV218" s="102"/>
      <c r="EYW218" s="102"/>
      <c r="EYX218" s="102"/>
      <c r="EYY218" s="102"/>
      <c r="EYZ218" s="102"/>
      <c r="EZA218" s="102"/>
      <c r="EZB218" s="102"/>
      <c r="EZC218" s="102"/>
      <c r="EZD218" s="102"/>
      <c r="EZE218" s="102"/>
      <c r="EZF218" s="102"/>
      <c r="EZG218" s="102"/>
      <c r="EZH218" s="102"/>
      <c r="EZI218" s="102"/>
      <c r="EZJ218" s="102"/>
      <c r="EZK218" s="102"/>
      <c r="EZL218" s="102"/>
      <c r="EZM218" s="102"/>
      <c r="EZN218" s="102"/>
      <c r="EZO218" s="102"/>
      <c r="EZP218" s="102"/>
      <c r="EZQ218" s="102"/>
      <c r="EZR218" s="102"/>
      <c r="EZS218" s="102"/>
      <c r="EZT218" s="102"/>
      <c r="EZU218" s="102"/>
      <c r="EZV218" s="102"/>
      <c r="EZW218" s="102"/>
      <c r="EZX218" s="102"/>
      <c r="EZY218" s="102"/>
      <c r="EZZ218" s="102"/>
      <c r="FAA218" s="102"/>
      <c r="FAB218" s="102"/>
      <c r="FAC218" s="102"/>
      <c r="FAD218" s="102"/>
      <c r="FAE218" s="102"/>
      <c r="FAF218" s="102"/>
      <c r="FAG218" s="102"/>
      <c r="FAH218" s="102"/>
      <c r="FAI218" s="102"/>
      <c r="FAJ218" s="102"/>
      <c r="FAK218" s="102"/>
      <c r="FAL218" s="102"/>
      <c r="FAM218" s="102"/>
      <c r="FAN218" s="102"/>
      <c r="FAO218" s="102"/>
      <c r="FAP218" s="102"/>
      <c r="FAQ218" s="102"/>
      <c r="FAR218" s="102"/>
      <c r="FAS218" s="102"/>
      <c r="FAT218" s="102"/>
      <c r="FAU218" s="102"/>
      <c r="FAV218" s="102"/>
      <c r="FAW218" s="102"/>
      <c r="FAX218" s="102"/>
      <c r="FAY218" s="102"/>
      <c r="FAZ218" s="102"/>
      <c r="FBA218" s="102"/>
      <c r="FBB218" s="102"/>
      <c r="FBC218" s="102"/>
      <c r="FBD218" s="102"/>
      <c r="FBE218" s="102"/>
      <c r="FBF218" s="102"/>
      <c r="FBG218" s="102"/>
      <c r="FBH218" s="102"/>
      <c r="FBI218" s="102"/>
      <c r="FBJ218" s="102"/>
      <c r="FBK218" s="102"/>
      <c r="FBL218" s="102"/>
      <c r="FBM218" s="102"/>
      <c r="FBN218" s="102"/>
      <c r="FBO218" s="102"/>
      <c r="FBP218" s="102"/>
      <c r="FBQ218" s="102"/>
      <c r="FBR218" s="102"/>
      <c r="FBS218" s="102"/>
      <c r="FBT218" s="102"/>
      <c r="FBU218" s="102"/>
      <c r="FBV218" s="102"/>
      <c r="FBW218" s="102"/>
      <c r="FBX218" s="102"/>
      <c r="FBY218" s="102"/>
      <c r="FBZ218" s="102"/>
      <c r="FCA218" s="102"/>
      <c r="FCB218" s="102"/>
      <c r="FCC218" s="102"/>
      <c r="FCD218" s="102"/>
      <c r="FCE218" s="102"/>
      <c r="FCF218" s="102"/>
      <c r="FCG218" s="102"/>
      <c r="FCH218" s="102"/>
      <c r="FCI218" s="102"/>
      <c r="FCJ218" s="102"/>
      <c r="FCK218" s="102"/>
      <c r="FCL218" s="102"/>
      <c r="FCM218" s="102"/>
      <c r="FCN218" s="102"/>
      <c r="FCO218" s="102"/>
      <c r="FCP218" s="102"/>
      <c r="FCQ218" s="102"/>
      <c r="FCR218" s="102"/>
      <c r="FCS218" s="102"/>
      <c r="FCT218" s="102"/>
      <c r="FCU218" s="102"/>
      <c r="FCV218" s="102"/>
      <c r="FCW218" s="102"/>
      <c r="FCX218" s="102"/>
      <c r="FCY218" s="102"/>
      <c r="FCZ218" s="102"/>
      <c r="FDA218" s="102"/>
      <c r="FDB218" s="102"/>
      <c r="FDC218" s="102"/>
      <c r="FDD218" s="102"/>
      <c r="FDE218" s="102"/>
      <c r="FDF218" s="102"/>
      <c r="FDG218" s="102"/>
      <c r="FDH218" s="102"/>
      <c r="FDI218" s="102"/>
      <c r="FDJ218" s="102"/>
      <c r="FDK218" s="102"/>
      <c r="FDL218" s="102"/>
      <c r="FDM218" s="102"/>
      <c r="FDN218" s="102"/>
      <c r="FDO218" s="102"/>
      <c r="FDP218" s="102"/>
      <c r="FDQ218" s="102"/>
      <c r="FDR218" s="102"/>
      <c r="FDS218" s="102"/>
      <c r="FDT218" s="102"/>
      <c r="FDU218" s="102"/>
      <c r="FDV218" s="102"/>
      <c r="FDW218" s="102"/>
      <c r="FDX218" s="102"/>
      <c r="FDY218" s="102"/>
      <c r="FDZ218" s="102"/>
      <c r="FEA218" s="102"/>
      <c r="FEB218" s="102"/>
      <c r="FEC218" s="102"/>
      <c r="FED218" s="102"/>
      <c r="FEE218" s="102"/>
      <c r="FEF218" s="102"/>
      <c r="FEG218" s="102"/>
      <c r="FEH218" s="102"/>
      <c r="FEI218" s="102"/>
      <c r="FEJ218" s="102"/>
      <c r="FEK218" s="102"/>
      <c r="FEL218" s="102"/>
      <c r="FEM218" s="102"/>
      <c r="FEN218" s="102"/>
      <c r="FEO218" s="102"/>
      <c r="FEP218" s="102"/>
      <c r="FEQ218" s="102"/>
      <c r="FER218" s="102"/>
      <c r="FES218" s="102"/>
      <c r="FET218" s="102"/>
      <c r="FEU218" s="102"/>
      <c r="FEV218" s="102"/>
      <c r="FEW218" s="102"/>
      <c r="FEX218" s="102"/>
      <c r="FEY218" s="102"/>
      <c r="FEZ218" s="102"/>
      <c r="FFA218" s="102"/>
      <c r="FFB218" s="102"/>
      <c r="FFC218" s="102"/>
      <c r="FFD218" s="102"/>
      <c r="FFE218" s="102"/>
      <c r="FFF218" s="102"/>
      <c r="FFG218" s="102"/>
      <c r="FFH218" s="102"/>
      <c r="FFI218" s="102"/>
      <c r="FFJ218" s="102"/>
      <c r="FFK218" s="102"/>
      <c r="FFL218" s="102"/>
      <c r="FFM218" s="102"/>
      <c r="FFN218" s="102"/>
      <c r="FFO218" s="102"/>
      <c r="FFP218" s="102"/>
      <c r="FFQ218" s="102"/>
      <c r="FFR218" s="102"/>
      <c r="FFS218" s="102"/>
      <c r="FFT218" s="102"/>
      <c r="FFU218" s="102"/>
      <c r="FFV218" s="102"/>
      <c r="FFW218" s="102"/>
      <c r="FFX218" s="102"/>
      <c r="FFY218" s="102"/>
      <c r="FFZ218" s="102"/>
      <c r="FGA218" s="102"/>
      <c r="FGB218" s="102"/>
      <c r="FGC218" s="102"/>
      <c r="FGD218" s="102"/>
      <c r="FGE218" s="102"/>
      <c r="FGF218" s="102"/>
      <c r="FGG218" s="102"/>
      <c r="FGH218" s="102"/>
      <c r="FGI218" s="102"/>
      <c r="FGJ218" s="102"/>
      <c r="FGK218" s="102"/>
      <c r="FGL218" s="102"/>
      <c r="FGM218" s="102"/>
      <c r="FGN218" s="102"/>
      <c r="FGO218" s="102"/>
      <c r="FGP218" s="102"/>
      <c r="FGQ218" s="102"/>
      <c r="FGR218" s="102"/>
      <c r="FGS218" s="102"/>
      <c r="FGT218" s="102"/>
      <c r="FGU218" s="102"/>
      <c r="FGV218" s="102"/>
      <c r="FGW218" s="102"/>
      <c r="FGX218" s="102"/>
      <c r="FGY218" s="102"/>
      <c r="FGZ218" s="102"/>
      <c r="FHA218" s="102"/>
      <c r="FHB218" s="102"/>
      <c r="FHC218" s="102"/>
      <c r="FHD218" s="102"/>
      <c r="FHE218" s="102"/>
      <c r="FHF218" s="102"/>
      <c r="FHG218" s="102"/>
      <c r="FHH218" s="102"/>
      <c r="FHI218" s="102"/>
      <c r="FHJ218" s="102"/>
      <c r="FHK218" s="102"/>
      <c r="FHL218" s="102"/>
      <c r="FHM218" s="102"/>
      <c r="FHN218" s="102"/>
      <c r="FHO218" s="102"/>
      <c r="FHP218" s="102"/>
      <c r="FHQ218" s="102"/>
      <c r="FHR218" s="102"/>
      <c r="FHS218" s="102"/>
      <c r="FHT218" s="102"/>
      <c r="FHU218" s="102"/>
      <c r="FHV218" s="102"/>
      <c r="FHW218" s="102"/>
      <c r="FHX218" s="102"/>
      <c r="FHY218" s="102"/>
      <c r="FHZ218" s="102"/>
      <c r="FIA218" s="102"/>
      <c r="FIB218" s="102"/>
      <c r="FIC218" s="102"/>
      <c r="FID218" s="102"/>
      <c r="FIE218" s="102"/>
      <c r="FIF218" s="102"/>
      <c r="FIG218" s="102"/>
      <c r="FIH218" s="102"/>
      <c r="FII218" s="102"/>
      <c r="FIJ218" s="102"/>
      <c r="FIK218" s="102"/>
      <c r="FIL218" s="102"/>
      <c r="FIM218" s="102"/>
      <c r="FIN218" s="102"/>
      <c r="FIO218" s="102"/>
      <c r="FIP218" s="102"/>
      <c r="FIQ218" s="102"/>
      <c r="FIR218" s="102"/>
      <c r="FIS218" s="102"/>
      <c r="FIT218" s="102"/>
      <c r="FIU218" s="102"/>
      <c r="FIV218" s="102"/>
      <c r="FIW218" s="102"/>
      <c r="FIX218" s="102"/>
      <c r="FIY218" s="102"/>
      <c r="FIZ218" s="102"/>
      <c r="FJA218" s="102"/>
      <c r="FJB218" s="102"/>
      <c r="FJC218" s="102"/>
      <c r="FJD218" s="102"/>
      <c r="FJE218" s="102"/>
      <c r="FJF218" s="102"/>
      <c r="FJG218" s="102"/>
      <c r="FJH218" s="102"/>
      <c r="FJI218" s="102"/>
      <c r="FJJ218" s="102"/>
      <c r="FJK218" s="102"/>
      <c r="FJL218" s="102"/>
      <c r="FJM218" s="102"/>
      <c r="FJN218" s="102"/>
      <c r="FJO218" s="102"/>
      <c r="FJP218" s="102"/>
      <c r="FJQ218" s="102"/>
      <c r="FJR218" s="102"/>
      <c r="FJS218" s="102"/>
      <c r="FJT218" s="102"/>
      <c r="FJU218" s="102"/>
      <c r="FJV218" s="102"/>
      <c r="FJW218" s="102"/>
      <c r="FJX218" s="102"/>
      <c r="FJY218" s="102"/>
      <c r="FJZ218" s="102"/>
      <c r="FKA218" s="102"/>
      <c r="FKB218" s="102"/>
      <c r="FKC218" s="102"/>
      <c r="FKD218" s="102"/>
      <c r="FKE218" s="102"/>
      <c r="FKF218" s="102"/>
      <c r="FKG218" s="102"/>
      <c r="FKH218" s="102"/>
      <c r="FKI218" s="102"/>
      <c r="FKJ218" s="102"/>
      <c r="FKK218" s="102"/>
      <c r="FKL218" s="102"/>
      <c r="FKM218" s="102"/>
      <c r="FKN218" s="102"/>
      <c r="FKO218" s="102"/>
      <c r="FKP218" s="102"/>
      <c r="FKQ218" s="102"/>
      <c r="FKR218" s="102"/>
      <c r="FKS218" s="102"/>
      <c r="FKT218" s="102"/>
      <c r="FKU218" s="102"/>
      <c r="FKV218" s="102"/>
      <c r="FKW218" s="102"/>
      <c r="FKX218" s="102"/>
      <c r="FKY218" s="102"/>
      <c r="FKZ218" s="102"/>
      <c r="FLA218" s="102"/>
      <c r="FLB218" s="102"/>
      <c r="FLC218" s="102"/>
      <c r="FLD218" s="102"/>
      <c r="FLE218" s="102"/>
      <c r="FLF218" s="102"/>
      <c r="FLG218" s="102"/>
      <c r="FLH218" s="102"/>
      <c r="FLI218" s="102"/>
      <c r="FLJ218" s="102"/>
      <c r="FLK218" s="102"/>
      <c r="FLL218" s="102"/>
      <c r="FLM218" s="102"/>
      <c r="FLN218" s="102"/>
      <c r="FLO218" s="102"/>
      <c r="FLP218" s="102"/>
      <c r="FLQ218" s="102"/>
      <c r="FLR218" s="102"/>
      <c r="FLS218" s="102"/>
      <c r="FLT218" s="102"/>
      <c r="FLU218" s="102"/>
      <c r="FLV218" s="102"/>
      <c r="FLW218" s="102"/>
      <c r="FLX218" s="102"/>
      <c r="FLY218" s="102"/>
      <c r="FLZ218" s="102"/>
      <c r="FMA218" s="102"/>
      <c r="FMB218" s="102"/>
      <c r="FMC218" s="102"/>
      <c r="FMD218" s="102"/>
      <c r="FME218" s="102"/>
      <c r="FMF218" s="102"/>
      <c r="FMG218" s="102"/>
      <c r="FMH218" s="102"/>
      <c r="FMI218" s="102"/>
      <c r="FMJ218" s="102"/>
      <c r="FMK218" s="102"/>
      <c r="FML218" s="102"/>
      <c r="FMM218" s="102"/>
      <c r="FMN218" s="102"/>
      <c r="FMO218" s="102"/>
      <c r="FMP218" s="102"/>
      <c r="FMQ218" s="102"/>
      <c r="FMR218" s="102"/>
      <c r="FMS218" s="102"/>
      <c r="FMT218" s="102"/>
      <c r="FMU218" s="102"/>
      <c r="FMV218" s="102"/>
      <c r="FMW218" s="102"/>
      <c r="FMX218" s="102"/>
      <c r="FMY218" s="102"/>
      <c r="FMZ218" s="102"/>
      <c r="FNA218" s="102"/>
      <c r="FNB218" s="102"/>
      <c r="FNC218" s="102"/>
      <c r="FND218" s="102"/>
      <c r="FNE218" s="102"/>
      <c r="FNF218" s="102"/>
      <c r="FNG218" s="102"/>
      <c r="FNH218" s="102"/>
      <c r="FNI218" s="102"/>
      <c r="FNJ218" s="102"/>
      <c r="FNK218" s="102"/>
      <c r="FNL218" s="102"/>
      <c r="FNM218" s="102"/>
      <c r="FNN218" s="102"/>
      <c r="FNO218" s="102"/>
      <c r="FNP218" s="102"/>
      <c r="FNQ218" s="102"/>
      <c r="FNR218" s="102"/>
      <c r="FNS218" s="102"/>
      <c r="FNT218" s="102"/>
      <c r="FNU218" s="102"/>
      <c r="FNV218" s="102"/>
      <c r="FNW218" s="102"/>
      <c r="FNX218" s="102"/>
      <c r="FNY218" s="102"/>
      <c r="FNZ218" s="102"/>
      <c r="FOA218" s="102"/>
      <c r="FOB218" s="102"/>
      <c r="FOC218" s="102"/>
      <c r="FOD218" s="102"/>
      <c r="FOE218" s="102"/>
      <c r="FOF218" s="102"/>
      <c r="FOG218" s="102"/>
      <c r="FOH218" s="102"/>
      <c r="FOI218" s="102"/>
      <c r="FOJ218" s="102"/>
      <c r="FOK218" s="102"/>
      <c r="FOL218" s="102"/>
      <c r="FOM218" s="102"/>
      <c r="FON218" s="102"/>
      <c r="FOO218" s="102"/>
      <c r="FOP218" s="102"/>
      <c r="FOQ218" s="102"/>
      <c r="FOR218" s="102"/>
      <c r="FOS218" s="102"/>
      <c r="FOT218" s="102"/>
      <c r="FOU218" s="102"/>
      <c r="FOV218" s="102"/>
      <c r="FOW218" s="102"/>
      <c r="FOX218" s="102"/>
      <c r="FOY218" s="102"/>
      <c r="FOZ218" s="102"/>
      <c r="FPA218" s="102"/>
      <c r="FPB218" s="102"/>
      <c r="FPC218" s="102"/>
      <c r="FPD218" s="102"/>
      <c r="FPE218" s="102"/>
      <c r="FPF218" s="102"/>
      <c r="FPG218" s="102"/>
      <c r="FPH218" s="102"/>
      <c r="FPI218" s="102"/>
      <c r="FPJ218" s="102"/>
      <c r="FPK218" s="102"/>
      <c r="FPL218" s="102"/>
      <c r="FPM218" s="102"/>
      <c r="FPN218" s="102"/>
      <c r="FPO218" s="102"/>
      <c r="FPP218" s="102"/>
      <c r="FPQ218" s="102"/>
      <c r="FPR218" s="102"/>
      <c r="FPS218" s="102"/>
      <c r="FPT218" s="102"/>
      <c r="FPU218" s="102"/>
      <c r="FPV218" s="102"/>
      <c r="FPW218" s="102"/>
      <c r="FPX218" s="102"/>
      <c r="FPY218" s="102"/>
      <c r="FPZ218" s="102"/>
      <c r="FQA218" s="102"/>
      <c r="FQB218" s="102"/>
      <c r="FQC218" s="102"/>
      <c r="FQD218" s="102"/>
      <c r="FQE218" s="102"/>
      <c r="FQF218" s="102"/>
      <c r="FQG218" s="102"/>
      <c r="FQH218" s="102"/>
      <c r="FQI218" s="102"/>
      <c r="FQJ218" s="102"/>
      <c r="FQK218" s="102"/>
      <c r="FQL218" s="102"/>
      <c r="FQM218" s="102"/>
      <c r="FQN218" s="102"/>
      <c r="FQO218" s="102"/>
      <c r="FQP218" s="102"/>
      <c r="FQQ218" s="102"/>
      <c r="FQR218" s="102"/>
      <c r="FQS218" s="102"/>
      <c r="FQT218" s="102"/>
      <c r="FQU218" s="102"/>
      <c r="FQV218" s="102"/>
      <c r="FQW218" s="102"/>
      <c r="FQX218" s="102"/>
      <c r="FQY218" s="102"/>
      <c r="FQZ218" s="102"/>
      <c r="FRA218" s="102"/>
      <c r="FRB218" s="102"/>
      <c r="FRC218" s="102"/>
      <c r="FRD218" s="102"/>
      <c r="FRE218" s="102"/>
      <c r="FRF218" s="102"/>
      <c r="FRG218" s="102"/>
      <c r="FRH218" s="102"/>
      <c r="FRI218" s="102"/>
      <c r="FRJ218" s="102"/>
      <c r="FRK218" s="102"/>
      <c r="FRL218" s="102"/>
      <c r="FRM218" s="102"/>
      <c r="FRN218" s="102"/>
      <c r="FRO218" s="102"/>
      <c r="FRP218" s="102"/>
      <c r="FRQ218" s="102"/>
      <c r="FRR218" s="102"/>
      <c r="FRS218" s="102"/>
      <c r="FRT218" s="102"/>
      <c r="FRU218" s="102"/>
      <c r="FRV218" s="102"/>
      <c r="FRW218" s="102"/>
      <c r="FRX218" s="102"/>
      <c r="FRY218" s="102"/>
      <c r="FRZ218" s="102"/>
      <c r="FSA218" s="102"/>
      <c r="FSB218" s="102"/>
      <c r="FSC218" s="102"/>
      <c r="FSD218" s="102"/>
      <c r="FSE218" s="102"/>
      <c r="FSF218" s="102"/>
      <c r="FSG218" s="102"/>
      <c r="FSH218" s="102"/>
      <c r="FSI218" s="102"/>
      <c r="FSJ218" s="102"/>
      <c r="FSK218" s="102"/>
      <c r="FSL218" s="102"/>
      <c r="FSM218" s="102"/>
      <c r="FSN218" s="102"/>
      <c r="FSO218" s="102"/>
      <c r="FSP218" s="102"/>
      <c r="FSQ218" s="102"/>
      <c r="FSR218" s="102"/>
      <c r="FSS218" s="102"/>
      <c r="FST218" s="102"/>
      <c r="FSU218" s="102"/>
      <c r="FSV218" s="102"/>
      <c r="FSW218" s="102"/>
      <c r="FSX218" s="102"/>
      <c r="FSY218" s="102"/>
      <c r="FSZ218" s="102"/>
      <c r="FTA218" s="102"/>
      <c r="FTB218" s="102"/>
      <c r="FTC218" s="102"/>
      <c r="FTD218" s="102"/>
      <c r="FTE218" s="102"/>
      <c r="FTF218" s="102"/>
      <c r="FTG218" s="102"/>
      <c r="FTH218" s="102"/>
      <c r="FTI218" s="102"/>
      <c r="FTJ218" s="102"/>
      <c r="FTK218" s="102"/>
      <c r="FTL218" s="102"/>
      <c r="FTM218" s="102"/>
      <c r="FTN218" s="102"/>
      <c r="FTO218" s="102"/>
      <c r="FTP218" s="102"/>
      <c r="FTQ218" s="102"/>
      <c r="FTR218" s="102"/>
      <c r="FTS218" s="102"/>
      <c r="FTT218" s="102"/>
      <c r="FTU218" s="102"/>
      <c r="FTV218" s="102"/>
      <c r="FTW218" s="102"/>
      <c r="FTX218" s="102"/>
      <c r="FTY218" s="102"/>
      <c r="FTZ218" s="102"/>
      <c r="FUA218" s="102"/>
      <c r="FUB218" s="102"/>
      <c r="FUC218" s="102"/>
      <c r="FUD218" s="102"/>
      <c r="FUE218" s="102"/>
      <c r="FUF218" s="102"/>
      <c r="FUG218" s="102"/>
      <c r="FUH218" s="102"/>
      <c r="FUI218" s="102"/>
      <c r="FUJ218" s="102"/>
      <c r="FUK218" s="102"/>
      <c r="FUL218" s="102"/>
      <c r="FUM218" s="102"/>
      <c r="FUN218" s="102"/>
      <c r="FUO218" s="102"/>
      <c r="FUP218" s="102"/>
      <c r="FUQ218" s="102"/>
      <c r="FUR218" s="102"/>
      <c r="FUS218" s="102"/>
      <c r="FUT218" s="102"/>
      <c r="FUU218" s="102"/>
      <c r="FUV218" s="102"/>
      <c r="FUW218" s="102"/>
      <c r="FUX218" s="102"/>
      <c r="FUY218" s="102"/>
      <c r="FUZ218" s="102"/>
      <c r="FVA218" s="102"/>
      <c r="FVB218" s="102"/>
      <c r="FVC218" s="102"/>
      <c r="FVD218" s="102"/>
      <c r="FVE218" s="102"/>
      <c r="FVF218" s="102"/>
      <c r="FVG218" s="102"/>
      <c r="FVH218" s="102"/>
      <c r="FVI218" s="102"/>
      <c r="FVJ218" s="102"/>
      <c r="FVK218" s="102"/>
      <c r="FVL218" s="102"/>
      <c r="FVM218" s="102"/>
      <c r="FVN218" s="102"/>
      <c r="FVO218" s="102"/>
      <c r="FVP218" s="102"/>
      <c r="FVQ218" s="102"/>
      <c r="FVR218" s="102"/>
      <c r="FVS218" s="102"/>
      <c r="FVT218" s="102"/>
      <c r="FVU218" s="102"/>
      <c r="FVV218" s="102"/>
      <c r="FVW218" s="102"/>
      <c r="FVX218" s="102"/>
      <c r="FVY218" s="102"/>
      <c r="FVZ218" s="102"/>
      <c r="FWA218" s="102"/>
      <c r="FWB218" s="102"/>
      <c r="FWC218" s="102"/>
      <c r="FWD218" s="102"/>
      <c r="FWE218" s="102"/>
      <c r="FWF218" s="102"/>
      <c r="FWG218" s="102"/>
      <c r="FWH218" s="102"/>
      <c r="FWI218" s="102"/>
      <c r="FWJ218" s="102"/>
      <c r="FWK218" s="102"/>
      <c r="FWL218" s="102"/>
      <c r="FWM218" s="102"/>
      <c r="FWN218" s="102"/>
      <c r="FWO218" s="102"/>
      <c r="FWP218" s="102"/>
      <c r="FWQ218" s="102"/>
      <c r="FWR218" s="102"/>
      <c r="FWS218" s="102"/>
      <c r="FWT218" s="102"/>
      <c r="FWU218" s="102"/>
      <c r="FWV218" s="102"/>
      <c r="FWW218" s="102"/>
      <c r="FWX218" s="102"/>
      <c r="FWY218" s="102"/>
      <c r="FWZ218" s="102"/>
      <c r="FXA218" s="102"/>
      <c r="FXB218" s="102"/>
      <c r="FXC218" s="102"/>
      <c r="FXD218" s="102"/>
      <c r="FXE218" s="102"/>
      <c r="FXF218" s="102"/>
      <c r="FXG218" s="102"/>
      <c r="FXH218" s="102"/>
      <c r="FXI218" s="102"/>
      <c r="FXJ218" s="102"/>
      <c r="FXK218" s="102"/>
      <c r="FXL218" s="102"/>
      <c r="FXM218" s="102"/>
      <c r="FXN218" s="102"/>
      <c r="FXO218" s="102"/>
      <c r="FXP218" s="102"/>
      <c r="FXQ218" s="102"/>
      <c r="FXR218" s="102"/>
      <c r="FXS218" s="102"/>
      <c r="FXT218" s="102"/>
      <c r="FXU218" s="102"/>
      <c r="FXV218" s="102"/>
      <c r="FXW218" s="102"/>
      <c r="FXX218" s="102"/>
      <c r="FXY218" s="102"/>
      <c r="FXZ218" s="102"/>
      <c r="FYA218" s="102"/>
      <c r="FYB218" s="102"/>
      <c r="FYC218" s="102"/>
      <c r="FYD218" s="102"/>
      <c r="FYE218" s="102"/>
      <c r="FYF218" s="102"/>
      <c r="FYG218" s="102"/>
      <c r="FYH218" s="102"/>
      <c r="FYI218" s="102"/>
      <c r="FYJ218" s="102"/>
      <c r="FYK218" s="102"/>
      <c r="FYL218" s="102"/>
      <c r="FYM218" s="102"/>
      <c r="FYN218" s="102"/>
      <c r="FYO218" s="102"/>
      <c r="FYP218" s="102"/>
      <c r="FYQ218" s="102"/>
      <c r="FYR218" s="102"/>
      <c r="FYS218" s="102"/>
      <c r="FYT218" s="102"/>
      <c r="FYU218" s="102"/>
      <c r="FYV218" s="102"/>
      <c r="FYW218" s="102"/>
      <c r="FYX218" s="102"/>
      <c r="FYY218" s="102"/>
      <c r="FYZ218" s="102"/>
      <c r="FZA218" s="102"/>
      <c r="FZB218" s="102"/>
      <c r="FZC218" s="102"/>
      <c r="FZD218" s="102"/>
      <c r="FZE218" s="102"/>
      <c r="FZF218" s="102"/>
      <c r="FZG218" s="102"/>
      <c r="FZH218" s="102"/>
      <c r="FZI218" s="102"/>
      <c r="FZJ218" s="102"/>
      <c r="FZK218" s="102"/>
      <c r="FZL218" s="102"/>
      <c r="FZM218" s="102"/>
      <c r="FZN218" s="102"/>
      <c r="FZO218" s="102"/>
      <c r="FZP218" s="102"/>
      <c r="FZQ218" s="102"/>
      <c r="FZR218" s="102"/>
      <c r="FZS218" s="102"/>
      <c r="FZT218" s="102"/>
      <c r="FZU218" s="102"/>
      <c r="FZV218" s="102"/>
      <c r="FZW218" s="102"/>
      <c r="FZX218" s="102"/>
      <c r="FZY218" s="102"/>
      <c r="FZZ218" s="102"/>
      <c r="GAA218" s="102"/>
      <c r="GAB218" s="102"/>
      <c r="GAC218" s="102"/>
      <c r="GAD218" s="102"/>
      <c r="GAE218" s="102"/>
      <c r="GAF218" s="102"/>
      <c r="GAG218" s="102"/>
      <c r="GAH218" s="102"/>
      <c r="GAI218" s="102"/>
      <c r="GAJ218" s="102"/>
      <c r="GAK218" s="102"/>
      <c r="GAL218" s="102"/>
      <c r="GAM218" s="102"/>
      <c r="GAN218" s="102"/>
      <c r="GAO218" s="102"/>
      <c r="GAP218" s="102"/>
      <c r="GAQ218" s="102"/>
      <c r="GAR218" s="102"/>
      <c r="GAS218" s="102"/>
      <c r="GAT218" s="102"/>
      <c r="GAU218" s="102"/>
      <c r="GAV218" s="102"/>
      <c r="GAW218" s="102"/>
      <c r="GAX218" s="102"/>
      <c r="GAY218" s="102"/>
      <c r="GAZ218" s="102"/>
      <c r="GBA218" s="102"/>
      <c r="GBB218" s="102"/>
      <c r="GBC218" s="102"/>
      <c r="GBD218" s="102"/>
      <c r="GBE218" s="102"/>
      <c r="GBF218" s="102"/>
      <c r="GBG218" s="102"/>
      <c r="GBH218" s="102"/>
      <c r="GBI218" s="102"/>
      <c r="GBJ218" s="102"/>
      <c r="GBK218" s="102"/>
      <c r="GBL218" s="102"/>
      <c r="GBM218" s="102"/>
      <c r="GBN218" s="102"/>
      <c r="GBO218" s="102"/>
      <c r="GBP218" s="102"/>
      <c r="GBQ218" s="102"/>
      <c r="GBR218" s="102"/>
      <c r="GBS218" s="102"/>
      <c r="GBT218" s="102"/>
      <c r="GBU218" s="102"/>
      <c r="GBV218" s="102"/>
      <c r="GBW218" s="102"/>
      <c r="GBX218" s="102"/>
      <c r="GBY218" s="102"/>
      <c r="GBZ218" s="102"/>
      <c r="GCA218" s="102"/>
      <c r="GCB218" s="102"/>
      <c r="GCC218" s="102"/>
      <c r="GCD218" s="102"/>
      <c r="GCE218" s="102"/>
      <c r="GCF218" s="102"/>
      <c r="GCG218" s="102"/>
      <c r="GCH218" s="102"/>
      <c r="GCI218" s="102"/>
      <c r="GCJ218" s="102"/>
      <c r="GCK218" s="102"/>
      <c r="GCL218" s="102"/>
      <c r="GCM218" s="102"/>
      <c r="GCN218" s="102"/>
      <c r="GCO218" s="102"/>
      <c r="GCP218" s="102"/>
      <c r="GCQ218" s="102"/>
      <c r="GCR218" s="102"/>
      <c r="GCS218" s="102"/>
      <c r="GCT218" s="102"/>
      <c r="GCU218" s="102"/>
      <c r="GCV218" s="102"/>
      <c r="GCW218" s="102"/>
      <c r="GCX218" s="102"/>
      <c r="GCY218" s="102"/>
      <c r="GCZ218" s="102"/>
      <c r="GDA218" s="102"/>
      <c r="GDB218" s="102"/>
      <c r="GDC218" s="102"/>
      <c r="GDD218" s="102"/>
      <c r="GDE218" s="102"/>
      <c r="GDF218" s="102"/>
      <c r="GDG218" s="102"/>
      <c r="GDH218" s="102"/>
      <c r="GDI218" s="102"/>
      <c r="GDJ218" s="102"/>
      <c r="GDK218" s="102"/>
      <c r="GDL218" s="102"/>
      <c r="GDM218" s="102"/>
      <c r="GDN218" s="102"/>
      <c r="GDO218" s="102"/>
      <c r="GDP218" s="102"/>
      <c r="GDQ218" s="102"/>
      <c r="GDR218" s="102"/>
      <c r="GDS218" s="102"/>
      <c r="GDT218" s="102"/>
      <c r="GDU218" s="102"/>
      <c r="GDV218" s="102"/>
      <c r="GDW218" s="102"/>
      <c r="GDX218" s="102"/>
      <c r="GDY218" s="102"/>
      <c r="GDZ218" s="102"/>
      <c r="GEA218" s="102"/>
      <c r="GEB218" s="102"/>
      <c r="GEC218" s="102"/>
      <c r="GED218" s="102"/>
      <c r="GEE218" s="102"/>
      <c r="GEF218" s="102"/>
      <c r="GEG218" s="102"/>
      <c r="GEH218" s="102"/>
      <c r="GEI218" s="102"/>
      <c r="GEJ218" s="102"/>
      <c r="GEK218" s="102"/>
      <c r="GEL218" s="102"/>
      <c r="GEM218" s="102"/>
      <c r="GEN218" s="102"/>
      <c r="GEO218" s="102"/>
      <c r="GEP218" s="102"/>
      <c r="GEQ218" s="102"/>
      <c r="GER218" s="102"/>
      <c r="GES218" s="102"/>
      <c r="GET218" s="102"/>
      <c r="GEU218" s="102"/>
      <c r="GEV218" s="102"/>
      <c r="GEW218" s="102"/>
      <c r="GEX218" s="102"/>
      <c r="GEY218" s="102"/>
      <c r="GEZ218" s="102"/>
      <c r="GFA218" s="102"/>
      <c r="GFB218" s="102"/>
      <c r="GFC218" s="102"/>
      <c r="GFD218" s="102"/>
      <c r="GFE218" s="102"/>
      <c r="GFF218" s="102"/>
      <c r="GFG218" s="102"/>
      <c r="GFH218" s="102"/>
      <c r="GFI218" s="102"/>
      <c r="GFJ218" s="102"/>
      <c r="GFK218" s="102"/>
      <c r="GFL218" s="102"/>
      <c r="GFM218" s="102"/>
      <c r="GFN218" s="102"/>
      <c r="GFO218" s="102"/>
      <c r="GFP218" s="102"/>
      <c r="GFQ218" s="102"/>
      <c r="GFR218" s="102"/>
      <c r="GFS218" s="102"/>
      <c r="GFT218" s="102"/>
      <c r="GFU218" s="102"/>
      <c r="GFV218" s="102"/>
      <c r="GFW218" s="102"/>
      <c r="GFX218" s="102"/>
      <c r="GFY218" s="102"/>
      <c r="GFZ218" s="102"/>
      <c r="GGA218" s="102"/>
      <c r="GGB218" s="102"/>
      <c r="GGC218" s="102"/>
      <c r="GGD218" s="102"/>
      <c r="GGE218" s="102"/>
      <c r="GGF218" s="102"/>
      <c r="GGG218" s="102"/>
      <c r="GGH218" s="102"/>
      <c r="GGI218" s="102"/>
      <c r="GGJ218" s="102"/>
      <c r="GGK218" s="102"/>
      <c r="GGL218" s="102"/>
      <c r="GGM218" s="102"/>
      <c r="GGN218" s="102"/>
      <c r="GGO218" s="102"/>
      <c r="GGP218" s="102"/>
      <c r="GGQ218" s="102"/>
      <c r="GGR218" s="102"/>
      <c r="GGS218" s="102"/>
      <c r="GGT218" s="102"/>
      <c r="GGU218" s="102"/>
      <c r="GGV218" s="102"/>
      <c r="GGW218" s="102"/>
      <c r="GGX218" s="102"/>
      <c r="GGY218" s="102"/>
      <c r="GGZ218" s="102"/>
      <c r="GHA218" s="102"/>
      <c r="GHB218" s="102"/>
      <c r="GHC218" s="102"/>
      <c r="GHD218" s="102"/>
      <c r="GHE218" s="102"/>
      <c r="GHF218" s="102"/>
      <c r="GHG218" s="102"/>
      <c r="GHH218" s="102"/>
      <c r="GHI218" s="102"/>
      <c r="GHJ218" s="102"/>
      <c r="GHK218" s="102"/>
      <c r="GHL218" s="102"/>
      <c r="GHM218" s="102"/>
      <c r="GHN218" s="102"/>
      <c r="GHO218" s="102"/>
      <c r="GHP218" s="102"/>
      <c r="GHQ218" s="102"/>
      <c r="GHR218" s="102"/>
      <c r="GHS218" s="102"/>
      <c r="GHT218" s="102"/>
      <c r="GHU218" s="102"/>
      <c r="GHV218" s="102"/>
      <c r="GHW218" s="102"/>
      <c r="GHX218" s="102"/>
      <c r="GHY218" s="102"/>
      <c r="GHZ218" s="102"/>
      <c r="GIA218" s="102"/>
      <c r="GIB218" s="102"/>
      <c r="GIC218" s="102"/>
      <c r="GID218" s="102"/>
      <c r="GIE218" s="102"/>
      <c r="GIF218" s="102"/>
      <c r="GIG218" s="102"/>
      <c r="GIH218" s="102"/>
      <c r="GII218" s="102"/>
      <c r="GIJ218" s="102"/>
      <c r="GIK218" s="102"/>
      <c r="GIL218" s="102"/>
      <c r="GIM218" s="102"/>
      <c r="GIN218" s="102"/>
      <c r="GIO218" s="102"/>
      <c r="GIP218" s="102"/>
      <c r="GIQ218" s="102"/>
      <c r="GIR218" s="102"/>
      <c r="GIS218" s="102"/>
      <c r="GIT218" s="102"/>
      <c r="GIU218" s="102"/>
      <c r="GIV218" s="102"/>
      <c r="GIW218" s="102"/>
      <c r="GIX218" s="102"/>
      <c r="GIY218" s="102"/>
      <c r="GIZ218" s="102"/>
      <c r="GJA218" s="102"/>
      <c r="GJB218" s="102"/>
      <c r="GJC218" s="102"/>
      <c r="GJD218" s="102"/>
      <c r="GJE218" s="102"/>
      <c r="GJF218" s="102"/>
      <c r="GJG218" s="102"/>
      <c r="GJH218" s="102"/>
      <c r="GJI218" s="102"/>
      <c r="GJJ218" s="102"/>
      <c r="GJK218" s="102"/>
      <c r="GJL218" s="102"/>
      <c r="GJM218" s="102"/>
      <c r="GJN218" s="102"/>
      <c r="GJO218" s="102"/>
      <c r="GJP218" s="102"/>
      <c r="GJQ218" s="102"/>
      <c r="GJR218" s="102"/>
      <c r="GJS218" s="102"/>
      <c r="GJT218" s="102"/>
      <c r="GJU218" s="102"/>
      <c r="GJV218" s="102"/>
      <c r="GJW218" s="102"/>
      <c r="GJX218" s="102"/>
      <c r="GJY218" s="102"/>
      <c r="GJZ218" s="102"/>
      <c r="GKA218" s="102"/>
      <c r="GKB218" s="102"/>
      <c r="GKC218" s="102"/>
      <c r="GKD218" s="102"/>
      <c r="GKE218" s="102"/>
      <c r="GKF218" s="102"/>
      <c r="GKG218" s="102"/>
      <c r="GKH218" s="102"/>
      <c r="GKI218" s="102"/>
      <c r="GKJ218" s="102"/>
      <c r="GKK218" s="102"/>
      <c r="GKL218" s="102"/>
      <c r="GKM218" s="102"/>
      <c r="GKN218" s="102"/>
      <c r="GKO218" s="102"/>
      <c r="GKP218" s="102"/>
      <c r="GKQ218" s="102"/>
      <c r="GKR218" s="102"/>
      <c r="GKS218" s="102"/>
      <c r="GKT218" s="102"/>
      <c r="GKU218" s="102"/>
      <c r="GKV218" s="102"/>
      <c r="GKW218" s="102"/>
      <c r="GKX218" s="102"/>
      <c r="GKY218" s="102"/>
      <c r="GKZ218" s="102"/>
      <c r="GLA218" s="102"/>
      <c r="GLB218" s="102"/>
      <c r="GLC218" s="102"/>
      <c r="GLD218" s="102"/>
      <c r="GLE218" s="102"/>
      <c r="GLF218" s="102"/>
      <c r="GLG218" s="102"/>
      <c r="GLH218" s="102"/>
      <c r="GLI218" s="102"/>
      <c r="GLJ218" s="102"/>
      <c r="GLK218" s="102"/>
      <c r="GLL218" s="102"/>
      <c r="GLM218" s="102"/>
      <c r="GLN218" s="102"/>
      <c r="GLO218" s="102"/>
      <c r="GLP218" s="102"/>
      <c r="GLQ218" s="102"/>
      <c r="GLR218" s="102"/>
      <c r="GLS218" s="102"/>
      <c r="GLT218" s="102"/>
      <c r="GLU218" s="102"/>
      <c r="GLV218" s="102"/>
      <c r="GLW218" s="102"/>
      <c r="GLX218" s="102"/>
      <c r="GLY218" s="102"/>
      <c r="GLZ218" s="102"/>
      <c r="GMA218" s="102"/>
      <c r="GMB218" s="102"/>
      <c r="GMC218" s="102"/>
      <c r="GMD218" s="102"/>
      <c r="GME218" s="102"/>
      <c r="GMF218" s="102"/>
      <c r="GMG218" s="102"/>
      <c r="GMH218" s="102"/>
      <c r="GMI218" s="102"/>
      <c r="GMJ218" s="102"/>
      <c r="GMK218" s="102"/>
      <c r="GML218" s="102"/>
      <c r="GMM218" s="102"/>
      <c r="GMN218" s="102"/>
      <c r="GMO218" s="102"/>
      <c r="GMP218" s="102"/>
      <c r="GMQ218" s="102"/>
      <c r="GMR218" s="102"/>
      <c r="GMS218" s="102"/>
      <c r="GMT218" s="102"/>
      <c r="GMU218" s="102"/>
      <c r="GMV218" s="102"/>
      <c r="GMW218" s="102"/>
      <c r="GMX218" s="102"/>
      <c r="GMY218" s="102"/>
      <c r="GMZ218" s="102"/>
      <c r="GNA218" s="102"/>
      <c r="GNB218" s="102"/>
      <c r="GNC218" s="102"/>
      <c r="GND218" s="102"/>
      <c r="GNE218" s="102"/>
      <c r="GNF218" s="102"/>
      <c r="GNG218" s="102"/>
      <c r="GNH218" s="102"/>
      <c r="GNI218" s="102"/>
      <c r="GNJ218" s="102"/>
      <c r="GNK218" s="102"/>
      <c r="GNL218" s="102"/>
      <c r="GNM218" s="102"/>
      <c r="GNN218" s="102"/>
      <c r="GNO218" s="102"/>
      <c r="GNP218" s="102"/>
      <c r="GNQ218" s="102"/>
      <c r="GNR218" s="102"/>
      <c r="GNS218" s="102"/>
      <c r="GNT218" s="102"/>
      <c r="GNU218" s="102"/>
      <c r="GNV218" s="102"/>
      <c r="GNW218" s="102"/>
      <c r="GNX218" s="102"/>
      <c r="GNY218" s="102"/>
      <c r="GNZ218" s="102"/>
      <c r="GOA218" s="102"/>
      <c r="GOB218" s="102"/>
      <c r="GOC218" s="102"/>
      <c r="GOD218" s="102"/>
      <c r="GOE218" s="102"/>
      <c r="GOF218" s="102"/>
      <c r="GOG218" s="102"/>
      <c r="GOH218" s="102"/>
      <c r="GOI218" s="102"/>
      <c r="GOJ218" s="102"/>
      <c r="GOK218" s="102"/>
      <c r="GOL218" s="102"/>
      <c r="GOM218" s="102"/>
      <c r="GON218" s="102"/>
      <c r="GOO218" s="102"/>
      <c r="GOP218" s="102"/>
      <c r="GOQ218" s="102"/>
      <c r="GOR218" s="102"/>
      <c r="GOS218" s="102"/>
      <c r="GOT218" s="102"/>
      <c r="GOU218" s="102"/>
      <c r="GOV218" s="102"/>
      <c r="GOW218" s="102"/>
      <c r="GOX218" s="102"/>
      <c r="GOY218" s="102"/>
      <c r="GOZ218" s="102"/>
      <c r="GPA218" s="102"/>
      <c r="GPB218" s="102"/>
      <c r="GPC218" s="102"/>
      <c r="GPD218" s="102"/>
      <c r="GPE218" s="102"/>
      <c r="GPF218" s="102"/>
      <c r="GPG218" s="102"/>
      <c r="GPH218" s="102"/>
      <c r="GPI218" s="102"/>
      <c r="GPJ218" s="102"/>
      <c r="GPK218" s="102"/>
      <c r="GPL218" s="102"/>
      <c r="GPM218" s="102"/>
      <c r="GPN218" s="102"/>
      <c r="GPO218" s="102"/>
      <c r="GPP218" s="102"/>
      <c r="GPQ218" s="102"/>
      <c r="GPR218" s="102"/>
      <c r="GPS218" s="102"/>
      <c r="GPT218" s="102"/>
      <c r="GPU218" s="102"/>
      <c r="GPV218" s="102"/>
      <c r="GPW218" s="102"/>
      <c r="GPX218" s="102"/>
      <c r="GPY218" s="102"/>
      <c r="GPZ218" s="102"/>
      <c r="GQA218" s="102"/>
      <c r="GQB218" s="102"/>
      <c r="GQC218" s="102"/>
      <c r="GQD218" s="102"/>
      <c r="GQE218" s="102"/>
      <c r="GQF218" s="102"/>
      <c r="GQG218" s="102"/>
      <c r="GQH218" s="102"/>
      <c r="GQI218" s="102"/>
      <c r="GQJ218" s="102"/>
      <c r="GQK218" s="102"/>
      <c r="GQL218" s="102"/>
      <c r="GQM218" s="102"/>
      <c r="GQN218" s="102"/>
      <c r="GQO218" s="102"/>
      <c r="GQP218" s="102"/>
      <c r="GQQ218" s="102"/>
      <c r="GQR218" s="102"/>
      <c r="GQS218" s="102"/>
      <c r="GQT218" s="102"/>
      <c r="GQU218" s="102"/>
      <c r="GQV218" s="102"/>
      <c r="GQW218" s="102"/>
      <c r="GQX218" s="102"/>
      <c r="GQY218" s="102"/>
      <c r="GQZ218" s="102"/>
      <c r="GRA218" s="102"/>
      <c r="GRB218" s="102"/>
      <c r="GRC218" s="102"/>
      <c r="GRD218" s="102"/>
      <c r="GRE218" s="102"/>
      <c r="GRF218" s="102"/>
      <c r="GRG218" s="102"/>
      <c r="GRH218" s="102"/>
      <c r="GRI218" s="102"/>
      <c r="GRJ218" s="102"/>
      <c r="GRK218" s="102"/>
      <c r="GRL218" s="102"/>
      <c r="GRM218" s="102"/>
      <c r="GRN218" s="102"/>
      <c r="GRO218" s="102"/>
      <c r="GRP218" s="102"/>
      <c r="GRQ218" s="102"/>
      <c r="GRR218" s="102"/>
      <c r="GRS218" s="102"/>
      <c r="GRT218" s="102"/>
      <c r="GRU218" s="102"/>
      <c r="GRV218" s="102"/>
      <c r="GRW218" s="102"/>
      <c r="GRX218" s="102"/>
      <c r="GRY218" s="102"/>
      <c r="GRZ218" s="102"/>
      <c r="GSA218" s="102"/>
      <c r="GSB218" s="102"/>
      <c r="GSC218" s="102"/>
      <c r="GSD218" s="102"/>
      <c r="GSE218" s="102"/>
      <c r="GSF218" s="102"/>
      <c r="GSG218" s="102"/>
      <c r="GSH218" s="102"/>
      <c r="GSI218" s="102"/>
      <c r="GSJ218" s="102"/>
      <c r="GSK218" s="102"/>
      <c r="GSL218" s="102"/>
      <c r="GSM218" s="102"/>
      <c r="GSN218" s="102"/>
      <c r="GSO218" s="102"/>
      <c r="GSP218" s="102"/>
      <c r="GSQ218" s="102"/>
      <c r="GSR218" s="102"/>
      <c r="GSS218" s="102"/>
      <c r="GST218" s="102"/>
      <c r="GSU218" s="102"/>
      <c r="GSV218" s="102"/>
      <c r="GSW218" s="102"/>
      <c r="GSX218" s="102"/>
      <c r="GSY218" s="102"/>
      <c r="GSZ218" s="102"/>
      <c r="GTA218" s="102"/>
      <c r="GTB218" s="102"/>
      <c r="GTC218" s="102"/>
      <c r="GTD218" s="102"/>
      <c r="GTE218" s="102"/>
      <c r="GTF218" s="102"/>
      <c r="GTG218" s="102"/>
      <c r="GTH218" s="102"/>
      <c r="GTI218" s="102"/>
      <c r="GTJ218" s="102"/>
      <c r="GTK218" s="102"/>
      <c r="GTL218" s="102"/>
      <c r="GTM218" s="102"/>
      <c r="GTN218" s="102"/>
      <c r="GTO218" s="102"/>
      <c r="GTP218" s="102"/>
      <c r="GTQ218" s="102"/>
      <c r="GTR218" s="102"/>
      <c r="GTS218" s="102"/>
      <c r="GTT218" s="102"/>
      <c r="GTU218" s="102"/>
      <c r="GTV218" s="102"/>
      <c r="GTW218" s="102"/>
      <c r="GTX218" s="102"/>
      <c r="GTY218" s="102"/>
      <c r="GTZ218" s="102"/>
      <c r="GUA218" s="102"/>
      <c r="GUB218" s="102"/>
      <c r="GUC218" s="102"/>
      <c r="GUD218" s="102"/>
      <c r="GUE218" s="102"/>
      <c r="GUF218" s="102"/>
      <c r="GUG218" s="102"/>
      <c r="GUH218" s="102"/>
      <c r="GUI218" s="102"/>
      <c r="GUJ218" s="102"/>
      <c r="GUK218" s="102"/>
      <c r="GUL218" s="102"/>
      <c r="GUM218" s="102"/>
      <c r="GUN218" s="102"/>
      <c r="GUO218" s="102"/>
      <c r="GUP218" s="102"/>
      <c r="GUQ218" s="102"/>
      <c r="GUR218" s="102"/>
      <c r="GUS218" s="102"/>
      <c r="GUT218" s="102"/>
      <c r="GUU218" s="102"/>
      <c r="GUV218" s="102"/>
      <c r="GUW218" s="102"/>
      <c r="GUX218" s="102"/>
      <c r="GUY218" s="102"/>
      <c r="GUZ218" s="102"/>
      <c r="GVA218" s="102"/>
      <c r="GVB218" s="102"/>
      <c r="GVC218" s="102"/>
      <c r="GVD218" s="102"/>
      <c r="GVE218" s="102"/>
      <c r="GVF218" s="102"/>
      <c r="GVG218" s="102"/>
      <c r="GVH218" s="102"/>
      <c r="GVI218" s="102"/>
      <c r="GVJ218" s="102"/>
      <c r="GVK218" s="102"/>
      <c r="GVL218" s="102"/>
      <c r="GVM218" s="102"/>
      <c r="GVN218" s="102"/>
      <c r="GVO218" s="102"/>
      <c r="GVP218" s="102"/>
      <c r="GVQ218" s="102"/>
      <c r="GVR218" s="102"/>
      <c r="GVS218" s="102"/>
      <c r="GVT218" s="102"/>
      <c r="GVU218" s="102"/>
      <c r="GVV218" s="102"/>
      <c r="GVW218" s="102"/>
      <c r="GVX218" s="102"/>
      <c r="GVY218" s="102"/>
      <c r="GVZ218" s="102"/>
      <c r="GWA218" s="102"/>
      <c r="GWB218" s="102"/>
      <c r="GWC218" s="102"/>
      <c r="GWD218" s="102"/>
      <c r="GWE218" s="102"/>
      <c r="GWF218" s="102"/>
      <c r="GWG218" s="102"/>
      <c r="GWH218" s="102"/>
      <c r="GWI218" s="102"/>
      <c r="GWJ218" s="102"/>
      <c r="GWK218" s="102"/>
      <c r="GWL218" s="102"/>
      <c r="GWM218" s="102"/>
      <c r="GWN218" s="102"/>
      <c r="GWO218" s="102"/>
      <c r="GWP218" s="102"/>
      <c r="GWQ218" s="102"/>
      <c r="GWR218" s="102"/>
      <c r="GWS218" s="102"/>
      <c r="GWT218" s="102"/>
      <c r="GWU218" s="102"/>
      <c r="GWV218" s="102"/>
      <c r="GWW218" s="102"/>
      <c r="GWX218" s="102"/>
      <c r="GWY218" s="102"/>
      <c r="GWZ218" s="102"/>
      <c r="GXA218" s="102"/>
      <c r="GXB218" s="102"/>
      <c r="GXC218" s="102"/>
      <c r="GXD218" s="102"/>
      <c r="GXE218" s="102"/>
      <c r="GXF218" s="102"/>
      <c r="GXG218" s="102"/>
      <c r="GXH218" s="102"/>
      <c r="GXI218" s="102"/>
      <c r="GXJ218" s="102"/>
      <c r="GXK218" s="102"/>
      <c r="GXL218" s="102"/>
      <c r="GXM218" s="102"/>
      <c r="GXN218" s="102"/>
      <c r="GXO218" s="102"/>
      <c r="GXP218" s="102"/>
      <c r="GXQ218" s="102"/>
      <c r="GXR218" s="102"/>
      <c r="GXS218" s="102"/>
      <c r="GXT218" s="102"/>
      <c r="GXU218" s="102"/>
      <c r="GXV218" s="102"/>
      <c r="GXW218" s="102"/>
      <c r="GXX218" s="102"/>
      <c r="GXY218" s="102"/>
      <c r="GXZ218" s="102"/>
      <c r="GYA218" s="102"/>
      <c r="GYB218" s="102"/>
      <c r="GYC218" s="102"/>
      <c r="GYD218" s="102"/>
      <c r="GYE218" s="102"/>
      <c r="GYF218" s="102"/>
      <c r="GYG218" s="102"/>
      <c r="GYH218" s="102"/>
      <c r="GYI218" s="102"/>
      <c r="GYJ218" s="102"/>
      <c r="GYK218" s="102"/>
      <c r="GYL218" s="102"/>
      <c r="GYM218" s="102"/>
      <c r="GYN218" s="102"/>
      <c r="GYO218" s="102"/>
      <c r="GYP218" s="102"/>
      <c r="GYQ218" s="102"/>
      <c r="GYR218" s="102"/>
      <c r="GYS218" s="102"/>
      <c r="GYT218" s="102"/>
      <c r="GYU218" s="102"/>
      <c r="GYV218" s="102"/>
      <c r="GYW218" s="102"/>
      <c r="GYX218" s="102"/>
      <c r="GYY218" s="102"/>
      <c r="GYZ218" s="102"/>
      <c r="GZA218" s="102"/>
      <c r="GZB218" s="102"/>
      <c r="GZC218" s="102"/>
      <c r="GZD218" s="102"/>
      <c r="GZE218" s="102"/>
      <c r="GZF218" s="102"/>
      <c r="GZG218" s="102"/>
      <c r="GZH218" s="102"/>
      <c r="GZI218" s="102"/>
      <c r="GZJ218" s="102"/>
      <c r="GZK218" s="102"/>
      <c r="GZL218" s="102"/>
      <c r="GZM218" s="102"/>
      <c r="GZN218" s="102"/>
      <c r="GZO218" s="102"/>
      <c r="GZP218" s="102"/>
      <c r="GZQ218" s="102"/>
      <c r="GZR218" s="102"/>
      <c r="GZS218" s="102"/>
      <c r="GZT218" s="102"/>
      <c r="GZU218" s="102"/>
      <c r="GZV218" s="102"/>
      <c r="GZW218" s="102"/>
      <c r="GZX218" s="102"/>
      <c r="GZY218" s="102"/>
      <c r="GZZ218" s="102"/>
      <c r="HAA218" s="102"/>
      <c r="HAB218" s="102"/>
      <c r="HAC218" s="102"/>
      <c r="HAD218" s="102"/>
      <c r="HAE218" s="102"/>
      <c r="HAF218" s="102"/>
      <c r="HAG218" s="102"/>
      <c r="HAH218" s="102"/>
      <c r="HAI218" s="102"/>
      <c r="HAJ218" s="102"/>
      <c r="HAK218" s="102"/>
      <c r="HAL218" s="102"/>
      <c r="HAM218" s="102"/>
      <c r="HAN218" s="102"/>
      <c r="HAO218" s="102"/>
      <c r="HAP218" s="102"/>
      <c r="HAQ218" s="102"/>
      <c r="HAR218" s="102"/>
      <c r="HAS218" s="102"/>
      <c r="HAT218" s="102"/>
      <c r="HAU218" s="102"/>
      <c r="HAV218" s="102"/>
      <c r="HAW218" s="102"/>
      <c r="HAX218" s="102"/>
      <c r="HAY218" s="102"/>
      <c r="HAZ218" s="102"/>
      <c r="HBA218" s="102"/>
      <c r="HBB218" s="102"/>
      <c r="HBC218" s="102"/>
      <c r="HBD218" s="102"/>
      <c r="HBE218" s="102"/>
      <c r="HBF218" s="102"/>
      <c r="HBG218" s="102"/>
      <c r="HBH218" s="102"/>
      <c r="HBI218" s="102"/>
      <c r="HBJ218" s="102"/>
      <c r="HBK218" s="102"/>
      <c r="HBL218" s="102"/>
      <c r="HBM218" s="102"/>
      <c r="HBN218" s="102"/>
      <c r="HBO218" s="102"/>
      <c r="HBP218" s="102"/>
      <c r="HBQ218" s="102"/>
      <c r="HBR218" s="102"/>
      <c r="HBS218" s="102"/>
      <c r="HBT218" s="102"/>
      <c r="HBU218" s="102"/>
      <c r="HBV218" s="102"/>
      <c r="HBW218" s="102"/>
      <c r="HBX218" s="102"/>
      <c r="HBY218" s="102"/>
      <c r="HBZ218" s="102"/>
      <c r="HCA218" s="102"/>
      <c r="HCB218" s="102"/>
      <c r="HCC218" s="102"/>
      <c r="HCD218" s="102"/>
      <c r="HCE218" s="102"/>
      <c r="HCF218" s="102"/>
      <c r="HCG218" s="102"/>
      <c r="HCH218" s="102"/>
      <c r="HCI218" s="102"/>
      <c r="HCJ218" s="102"/>
      <c r="HCK218" s="102"/>
      <c r="HCL218" s="102"/>
      <c r="HCM218" s="102"/>
      <c r="HCN218" s="102"/>
      <c r="HCO218" s="102"/>
      <c r="HCP218" s="102"/>
      <c r="HCQ218" s="102"/>
      <c r="HCR218" s="102"/>
      <c r="HCS218" s="102"/>
      <c r="HCT218" s="102"/>
      <c r="HCU218" s="102"/>
      <c r="HCV218" s="102"/>
      <c r="HCW218" s="102"/>
      <c r="HCX218" s="102"/>
      <c r="HCY218" s="102"/>
      <c r="HCZ218" s="102"/>
      <c r="HDA218" s="102"/>
      <c r="HDB218" s="102"/>
      <c r="HDC218" s="102"/>
      <c r="HDD218" s="102"/>
      <c r="HDE218" s="102"/>
      <c r="HDF218" s="102"/>
      <c r="HDG218" s="102"/>
      <c r="HDH218" s="102"/>
      <c r="HDI218" s="102"/>
      <c r="HDJ218" s="102"/>
      <c r="HDK218" s="102"/>
      <c r="HDL218" s="102"/>
      <c r="HDM218" s="102"/>
      <c r="HDN218" s="102"/>
      <c r="HDO218" s="102"/>
      <c r="HDP218" s="102"/>
      <c r="HDQ218" s="102"/>
      <c r="HDR218" s="102"/>
      <c r="HDS218" s="102"/>
      <c r="HDT218" s="102"/>
      <c r="HDU218" s="102"/>
      <c r="HDV218" s="102"/>
      <c r="HDW218" s="102"/>
      <c r="HDX218" s="102"/>
      <c r="HDY218" s="102"/>
      <c r="HDZ218" s="102"/>
      <c r="HEA218" s="102"/>
      <c r="HEB218" s="102"/>
      <c r="HEC218" s="102"/>
      <c r="HED218" s="102"/>
      <c r="HEE218" s="102"/>
      <c r="HEF218" s="102"/>
      <c r="HEG218" s="102"/>
      <c r="HEH218" s="102"/>
      <c r="HEI218" s="102"/>
      <c r="HEJ218" s="102"/>
      <c r="HEK218" s="102"/>
      <c r="HEL218" s="102"/>
      <c r="HEM218" s="102"/>
      <c r="HEN218" s="102"/>
      <c r="HEO218" s="102"/>
      <c r="HEP218" s="102"/>
      <c r="HEQ218" s="102"/>
      <c r="HER218" s="102"/>
      <c r="HES218" s="102"/>
      <c r="HET218" s="102"/>
      <c r="HEU218" s="102"/>
      <c r="HEV218" s="102"/>
      <c r="HEW218" s="102"/>
      <c r="HEX218" s="102"/>
      <c r="HEY218" s="102"/>
      <c r="HEZ218" s="102"/>
      <c r="HFA218" s="102"/>
      <c r="HFB218" s="102"/>
      <c r="HFC218" s="102"/>
      <c r="HFD218" s="102"/>
      <c r="HFE218" s="102"/>
      <c r="HFF218" s="102"/>
      <c r="HFG218" s="102"/>
      <c r="HFH218" s="102"/>
      <c r="HFI218" s="102"/>
      <c r="HFJ218" s="102"/>
      <c r="HFK218" s="102"/>
      <c r="HFL218" s="102"/>
      <c r="HFM218" s="102"/>
      <c r="HFN218" s="102"/>
      <c r="HFO218" s="102"/>
      <c r="HFP218" s="102"/>
      <c r="HFQ218" s="102"/>
      <c r="HFR218" s="102"/>
      <c r="HFS218" s="102"/>
      <c r="HFT218" s="102"/>
      <c r="HFU218" s="102"/>
      <c r="HFV218" s="102"/>
      <c r="HFW218" s="102"/>
      <c r="HFX218" s="102"/>
      <c r="HFY218" s="102"/>
      <c r="HFZ218" s="102"/>
      <c r="HGA218" s="102"/>
      <c r="HGB218" s="102"/>
      <c r="HGC218" s="102"/>
      <c r="HGD218" s="102"/>
      <c r="HGE218" s="102"/>
      <c r="HGF218" s="102"/>
      <c r="HGG218" s="102"/>
      <c r="HGH218" s="102"/>
      <c r="HGI218" s="102"/>
      <c r="HGJ218" s="102"/>
      <c r="HGK218" s="102"/>
      <c r="HGL218" s="102"/>
      <c r="HGM218" s="102"/>
      <c r="HGN218" s="102"/>
      <c r="HGO218" s="102"/>
      <c r="HGP218" s="102"/>
      <c r="HGQ218" s="102"/>
      <c r="HGR218" s="102"/>
      <c r="HGS218" s="102"/>
      <c r="HGT218" s="102"/>
      <c r="HGU218" s="102"/>
      <c r="HGV218" s="102"/>
      <c r="HGW218" s="102"/>
      <c r="HGX218" s="102"/>
      <c r="HGY218" s="102"/>
      <c r="HGZ218" s="102"/>
      <c r="HHA218" s="102"/>
      <c r="HHB218" s="102"/>
      <c r="HHC218" s="102"/>
      <c r="HHD218" s="102"/>
      <c r="HHE218" s="102"/>
      <c r="HHF218" s="102"/>
      <c r="HHG218" s="102"/>
      <c r="HHH218" s="102"/>
      <c r="HHI218" s="102"/>
      <c r="HHJ218" s="102"/>
      <c r="HHK218" s="102"/>
      <c r="HHL218" s="102"/>
      <c r="HHM218" s="102"/>
      <c r="HHN218" s="102"/>
      <c r="HHO218" s="102"/>
      <c r="HHP218" s="102"/>
      <c r="HHQ218" s="102"/>
      <c r="HHR218" s="102"/>
      <c r="HHS218" s="102"/>
      <c r="HHT218" s="102"/>
      <c r="HHU218" s="102"/>
      <c r="HHV218" s="102"/>
      <c r="HHW218" s="102"/>
      <c r="HHX218" s="102"/>
      <c r="HHY218" s="102"/>
      <c r="HHZ218" s="102"/>
      <c r="HIA218" s="102"/>
      <c r="HIB218" s="102"/>
      <c r="HIC218" s="102"/>
      <c r="HID218" s="102"/>
      <c r="HIE218" s="102"/>
      <c r="HIF218" s="102"/>
      <c r="HIG218" s="102"/>
      <c r="HIH218" s="102"/>
      <c r="HII218" s="102"/>
      <c r="HIJ218" s="102"/>
      <c r="HIK218" s="102"/>
      <c r="HIL218" s="102"/>
      <c r="HIM218" s="102"/>
      <c r="HIN218" s="102"/>
      <c r="HIO218" s="102"/>
      <c r="HIP218" s="102"/>
      <c r="HIQ218" s="102"/>
      <c r="HIR218" s="102"/>
      <c r="HIS218" s="102"/>
      <c r="HIT218" s="102"/>
      <c r="HIU218" s="102"/>
      <c r="HIV218" s="102"/>
      <c r="HIW218" s="102"/>
      <c r="HIX218" s="102"/>
      <c r="HIY218" s="102"/>
      <c r="HIZ218" s="102"/>
      <c r="HJA218" s="102"/>
      <c r="HJB218" s="102"/>
      <c r="HJC218" s="102"/>
      <c r="HJD218" s="102"/>
      <c r="HJE218" s="102"/>
      <c r="HJF218" s="102"/>
      <c r="HJG218" s="102"/>
      <c r="HJH218" s="102"/>
      <c r="HJI218" s="102"/>
      <c r="HJJ218" s="102"/>
      <c r="HJK218" s="102"/>
      <c r="HJL218" s="102"/>
      <c r="HJM218" s="102"/>
      <c r="HJN218" s="102"/>
      <c r="HJO218" s="102"/>
      <c r="HJP218" s="102"/>
      <c r="HJQ218" s="102"/>
      <c r="HJR218" s="102"/>
      <c r="HJS218" s="102"/>
      <c r="HJT218" s="102"/>
      <c r="HJU218" s="102"/>
      <c r="HJV218" s="102"/>
      <c r="HJW218" s="102"/>
      <c r="HJX218" s="102"/>
      <c r="HJY218" s="102"/>
      <c r="HJZ218" s="102"/>
      <c r="HKA218" s="102"/>
      <c r="HKB218" s="102"/>
      <c r="HKC218" s="102"/>
      <c r="HKD218" s="102"/>
      <c r="HKE218" s="102"/>
      <c r="HKF218" s="102"/>
      <c r="HKG218" s="102"/>
      <c r="HKH218" s="102"/>
      <c r="HKI218" s="102"/>
      <c r="HKJ218" s="102"/>
      <c r="HKK218" s="102"/>
      <c r="HKL218" s="102"/>
      <c r="HKM218" s="102"/>
      <c r="HKN218" s="102"/>
      <c r="HKO218" s="102"/>
      <c r="HKP218" s="102"/>
      <c r="HKQ218" s="102"/>
      <c r="HKR218" s="102"/>
      <c r="HKS218" s="102"/>
      <c r="HKT218" s="102"/>
      <c r="HKU218" s="102"/>
      <c r="HKV218" s="102"/>
      <c r="HKW218" s="102"/>
      <c r="HKX218" s="102"/>
      <c r="HKY218" s="102"/>
      <c r="HKZ218" s="102"/>
      <c r="HLA218" s="102"/>
      <c r="HLB218" s="102"/>
      <c r="HLC218" s="102"/>
      <c r="HLD218" s="102"/>
      <c r="HLE218" s="102"/>
      <c r="HLF218" s="102"/>
      <c r="HLG218" s="102"/>
      <c r="HLH218" s="102"/>
      <c r="HLI218" s="102"/>
      <c r="HLJ218" s="102"/>
      <c r="HLK218" s="102"/>
      <c r="HLL218" s="102"/>
      <c r="HLM218" s="102"/>
      <c r="HLN218" s="102"/>
      <c r="HLO218" s="102"/>
      <c r="HLP218" s="102"/>
      <c r="HLQ218" s="102"/>
      <c r="HLR218" s="102"/>
      <c r="HLS218" s="102"/>
      <c r="HLT218" s="102"/>
      <c r="HLU218" s="102"/>
      <c r="HLV218" s="102"/>
      <c r="HLW218" s="102"/>
      <c r="HLX218" s="102"/>
      <c r="HLY218" s="102"/>
      <c r="HLZ218" s="102"/>
      <c r="HMA218" s="102"/>
      <c r="HMB218" s="102"/>
      <c r="HMC218" s="102"/>
      <c r="HMD218" s="102"/>
      <c r="HME218" s="102"/>
      <c r="HMF218" s="102"/>
      <c r="HMG218" s="102"/>
      <c r="HMH218" s="102"/>
      <c r="HMI218" s="102"/>
      <c r="HMJ218" s="102"/>
      <c r="HMK218" s="102"/>
      <c r="HML218" s="102"/>
      <c r="HMM218" s="102"/>
      <c r="HMN218" s="102"/>
      <c r="HMO218" s="102"/>
      <c r="HMP218" s="102"/>
      <c r="HMQ218" s="102"/>
      <c r="HMR218" s="102"/>
      <c r="HMS218" s="102"/>
      <c r="HMT218" s="102"/>
      <c r="HMU218" s="102"/>
      <c r="HMV218" s="102"/>
      <c r="HMW218" s="102"/>
      <c r="HMX218" s="102"/>
      <c r="HMY218" s="102"/>
      <c r="HMZ218" s="102"/>
      <c r="HNA218" s="102"/>
      <c r="HNB218" s="102"/>
      <c r="HNC218" s="102"/>
      <c r="HND218" s="102"/>
      <c r="HNE218" s="102"/>
      <c r="HNF218" s="102"/>
      <c r="HNG218" s="102"/>
      <c r="HNH218" s="102"/>
      <c r="HNI218" s="102"/>
      <c r="HNJ218" s="102"/>
      <c r="HNK218" s="102"/>
      <c r="HNL218" s="102"/>
      <c r="HNM218" s="102"/>
      <c r="HNN218" s="102"/>
      <c r="HNO218" s="102"/>
      <c r="HNP218" s="102"/>
      <c r="HNQ218" s="102"/>
      <c r="HNR218" s="102"/>
      <c r="HNS218" s="102"/>
      <c r="HNT218" s="102"/>
      <c r="HNU218" s="102"/>
      <c r="HNV218" s="102"/>
      <c r="HNW218" s="102"/>
      <c r="HNX218" s="102"/>
      <c r="HNY218" s="102"/>
      <c r="HNZ218" s="102"/>
      <c r="HOA218" s="102"/>
      <c r="HOB218" s="102"/>
      <c r="HOC218" s="102"/>
      <c r="HOD218" s="102"/>
      <c r="HOE218" s="102"/>
      <c r="HOF218" s="102"/>
      <c r="HOG218" s="102"/>
      <c r="HOH218" s="102"/>
      <c r="HOI218" s="102"/>
      <c r="HOJ218" s="102"/>
      <c r="HOK218" s="102"/>
      <c r="HOL218" s="102"/>
      <c r="HOM218" s="102"/>
      <c r="HON218" s="102"/>
      <c r="HOO218" s="102"/>
      <c r="HOP218" s="102"/>
      <c r="HOQ218" s="102"/>
      <c r="HOR218" s="102"/>
      <c r="HOS218" s="102"/>
      <c r="HOT218" s="102"/>
      <c r="HOU218" s="102"/>
      <c r="HOV218" s="102"/>
      <c r="HOW218" s="102"/>
      <c r="HOX218" s="102"/>
      <c r="HOY218" s="102"/>
      <c r="HOZ218" s="102"/>
      <c r="HPA218" s="102"/>
      <c r="HPB218" s="102"/>
      <c r="HPC218" s="102"/>
      <c r="HPD218" s="102"/>
      <c r="HPE218" s="102"/>
      <c r="HPF218" s="102"/>
      <c r="HPG218" s="102"/>
      <c r="HPH218" s="102"/>
      <c r="HPI218" s="102"/>
      <c r="HPJ218" s="102"/>
      <c r="HPK218" s="102"/>
      <c r="HPL218" s="102"/>
      <c r="HPM218" s="102"/>
      <c r="HPN218" s="102"/>
      <c r="HPO218" s="102"/>
      <c r="HPP218" s="102"/>
      <c r="HPQ218" s="102"/>
      <c r="HPR218" s="102"/>
      <c r="HPS218" s="102"/>
      <c r="HPT218" s="102"/>
      <c r="HPU218" s="102"/>
      <c r="HPV218" s="102"/>
      <c r="HPW218" s="102"/>
      <c r="HPX218" s="102"/>
      <c r="HPY218" s="102"/>
      <c r="HPZ218" s="102"/>
      <c r="HQA218" s="102"/>
      <c r="HQB218" s="102"/>
      <c r="HQC218" s="102"/>
      <c r="HQD218" s="102"/>
      <c r="HQE218" s="102"/>
      <c r="HQF218" s="102"/>
      <c r="HQG218" s="102"/>
      <c r="HQH218" s="102"/>
      <c r="HQI218" s="102"/>
      <c r="HQJ218" s="102"/>
      <c r="HQK218" s="102"/>
      <c r="HQL218" s="102"/>
      <c r="HQM218" s="102"/>
      <c r="HQN218" s="102"/>
      <c r="HQO218" s="102"/>
      <c r="HQP218" s="102"/>
      <c r="HQQ218" s="102"/>
      <c r="HQR218" s="102"/>
      <c r="HQS218" s="102"/>
      <c r="HQT218" s="102"/>
      <c r="HQU218" s="102"/>
      <c r="HQV218" s="102"/>
      <c r="HQW218" s="102"/>
      <c r="HQX218" s="102"/>
      <c r="HQY218" s="102"/>
      <c r="HQZ218" s="102"/>
      <c r="HRA218" s="102"/>
      <c r="HRB218" s="102"/>
      <c r="HRC218" s="102"/>
      <c r="HRD218" s="102"/>
      <c r="HRE218" s="102"/>
      <c r="HRF218" s="102"/>
      <c r="HRG218" s="102"/>
      <c r="HRH218" s="102"/>
      <c r="HRI218" s="102"/>
      <c r="HRJ218" s="102"/>
      <c r="HRK218" s="102"/>
      <c r="HRL218" s="102"/>
      <c r="HRM218" s="102"/>
      <c r="HRN218" s="102"/>
      <c r="HRO218" s="102"/>
      <c r="HRP218" s="102"/>
      <c r="HRQ218" s="102"/>
      <c r="HRR218" s="102"/>
      <c r="HRS218" s="102"/>
      <c r="HRT218" s="102"/>
      <c r="HRU218" s="102"/>
      <c r="HRV218" s="102"/>
      <c r="HRW218" s="102"/>
      <c r="HRX218" s="102"/>
      <c r="HRY218" s="102"/>
      <c r="HRZ218" s="102"/>
      <c r="HSA218" s="102"/>
      <c r="HSB218" s="102"/>
      <c r="HSC218" s="102"/>
      <c r="HSD218" s="102"/>
      <c r="HSE218" s="102"/>
      <c r="HSF218" s="102"/>
      <c r="HSG218" s="102"/>
      <c r="HSH218" s="102"/>
      <c r="HSI218" s="102"/>
      <c r="HSJ218" s="102"/>
      <c r="HSK218" s="102"/>
      <c r="HSL218" s="102"/>
      <c r="HSM218" s="102"/>
      <c r="HSN218" s="102"/>
      <c r="HSO218" s="102"/>
      <c r="HSP218" s="102"/>
      <c r="HSQ218" s="102"/>
      <c r="HSR218" s="102"/>
      <c r="HSS218" s="102"/>
      <c r="HST218" s="102"/>
      <c r="HSU218" s="102"/>
      <c r="HSV218" s="102"/>
      <c r="HSW218" s="102"/>
      <c r="HSX218" s="102"/>
      <c r="HSY218" s="102"/>
      <c r="HSZ218" s="102"/>
      <c r="HTA218" s="102"/>
      <c r="HTB218" s="102"/>
      <c r="HTC218" s="102"/>
      <c r="HTD218" s="102"/>
      <c r="HTE218" s="102"/>
      <c r="HTF218" s="102"/>
      <c r="HTG218" s="102"/>
      <c r="HTH218" s="102"/>
      <c r="HTI218" s="102"/>
      <c r="HTJ218" s="102"/>
      <c r="HTK218" s="102"/>
      <c r="HTL218" s="102"/>
      <c r="HTM218" s="102"/>
      <c r="HTN218" s="102"/>
      <c r="HTO218" s="102"/>
      <c r="HTP218" s="102"/>
      <c r="HTQ218" s="102"/>
      <c r="HTR218" s="102"/>
      <c r="HTS218" s="102"/>
      <c r="HTT218" s="102"/>
      <c r="HTU218" s="102"/>
      <c r="HTV218" s="102"/>
      <c r="HTW218" s="102"/>
      <c r="HTX218" s="102"/>
      <c r="HTY218" s="102"/>
      <c r="HTZ218" s="102"/>
      <c r="HUA218" s="102"/>
      <c r="HUB218" s="102"/>
      <c r="HUC218" s="102"/>
      <c r="HUD218" s="102"/>
      <c r="HUE218" s="102"/>
      <c r="HUF218" s="102"/>
      <c r="HUG218" s="102"/>
      <c r="HUH218" s="102"/>
      <c r="HUI218" s="102"/>
      <c r="HUJ218" s="102"/>
      <c r="HUK218" s="102"/>
      <c r="HUL218" s="102"/>
      <c r="HUM218" s="102"/>
      <c r="HUN218" s="102"/>
      <c r="HUO218" s="102"/>
      <c r="HUP218" s="102"/>
      <c r="HUQ218" s="102"/>
      <c r="HUR218" s="102"/>
      <c r="HUS218" s="102"/>
      <c r="HUT218" s="102"/>
      <c r="HUU218" s="102"/>
      <c r="HUV218" s="102"/>
      <c r="HUW218" s="102"/>
      <c r="HUX218" s="102"/>
      <c r="HUY218" s="102"/>
      <c r="HUZ218" s="102"/>
      <c r="HVA218" s="102"/>
      <c r="HVB218" s="102"/>
      <c r="HVC218" s="102"/>
      <c r="HVD218" s="102"/>
      <c r="HVE218" s="102"/>
      <c r="HVF218" s="102"/>
      <c r="HVG218" s="102"/>
      <c r="HVH218" s="102"/>
      <c r="HVI218" s="102"/>
      <c r="HVJ218" s="102"/>
      <c r="HVK218" s="102"/>
      <c r="HVL218" s="102"/>
      <c r="HVM218" s="102"/>
      <c r="HVN218" s="102"/>
      <c r="HVO218" s="102"/>
      <c r="HVP218" s="102"/>
      <c r="HVQ218" s="102"/>
      <c r="HVR218" s="102"/>
      <c r="HVS218" s="102"/>
      <c r="HVT218" s="102"/>
      <c r="HVU218" s="102"/>
      <c r="HVV218" s="102"/>
      <c r="HVW218" s="102"/>
      <c r="HVX218" s="102"/>
      <c r="HVY218" s="102"/>
      <c r="HVZ218" s="102"/>
      <c r="HWA218" s="102"/>
      <c r="HWB218" s="102"/>
      <c r="HWC218" s="102"/>
      <c r="HWD218" s="102"/>
      <c r="HWE218" s="102"/>
      <c r="HWF218" s="102"/>
      <c r="HWG218" s="102"/>
      <c r="HWH218" s="102"/>
      <c r="HWI218" s="102"/>
      <c r="HWJ218" s="102"/>
      <c r="HWK218" s="102"/>
      <c r="HWL218" s="102"/>
      <c r="HWM218" s="102"/>
      <c r="HWN218" s="102"/>
      <c r="HWO218" s="102"/>
      <c r="HWP218" s="102"/>
      <c r="HWQ218" s="102"/>
      <c r="HWR218" s="102"/>
      <c r="HWS218" s="102"/>
      <c r="HWT218" s="102"/>
      <c r="HWU218" s="102"/>
      <c r="HWV218" s="102"/>
      <c r="HWW218" s="102"/>
      <c r="HWX218" s="102"/>
      <c r="HWY218" s="102"/>
      <c r="HWZ218" s="102"/>
      <c r="HXA218" s="102"/>
      <c r="HXB218" s="102"/>
      <c r="HXC218" s="102"/>
      <c r="HXD218" s="102"/>
      <c r="HXE218" s="102"/>
      <c r="HXF218" s="102"/>
      <c r="HXG218" s="102"/>
      <c r="HXH218" s="102"/>
      <c r="HXI218" s="102"/>
      <c r="HXJ218" s="102"/>
      <c r="HXK218" s="102"/>
      <c r="HXL218" s="102"/>
      <c r="HXM218" s="102"/>
      <c r="HXN218" s="102"/>
      <c r="HXO218" s="102"/>
      <c r="HXP218" s="102"/>
      <c r="HXQ218" s="102"/>
      <c r="HXR218" s="102"/>
      <c r="HXS218" s="102"/>
      <c r="HXT218" s="102"/>
      <c r="HXU218" s="102"/>
      <c r="HXV218" s="102"/>
      <c r="HXW218" s="102"/>
      <c r="HXX218" s="102"/>
      <c r="HXY218" s="102"/>
      <c r="HXZ218" s="102"/>
      <c r="HYA218" s="102"/>
      <c r="HYB218" s="102"/>
      <c r="HYC218" s="102"/>
      <c r="HYD218" s="102"/>
      <c r="HYE218" s="102"/>
      <c r="HYF218" s="102"/>
      <c r="HYG218" s="102"/>
      <c r="HYH218" s="102"/>
      <c r="HYI218" s="102"/>
      <c r="HYJ218" s="102"/>
      <c r="HYK218" s="102"/>
      <c r="HYL218" s="102"/>
      <c r="HYM218" s="102"/>
      <c r="HYN218" s="102"/>
      <c r="HYO218" s="102"/>
      <c r="HYP218" s="102"/>
      <c r="HYQ218" s="102"/>
      <c r="HYR218" s="102"/>
      <c r="HYS218" s="102"/>
      <c r="HYT218" s="102"/>
      <c r="HYU218" s="102"/>
      <c r="HYV218" s="102"/>
      <c r="HYW218" s="102"/>
      <c r="HYX218" s="102"/>
      <c r="HYY218" s="102"/>
      <c r="HYZ218" s="102"/>
      <c r="HZA218" s="102"/>
      <c r="HZB218" s="102"/>
      <c r="HZC218" s="102"/>
      <c r="HZD218" s="102"/>
      <c r="HZE218" s="102"/>
      <c r="HZF218" s="102"/>
      <c r="HZG218" s="102"/>
      <c r="HZH218" s="102"/>
      <c r="HZI218" s="102"/>
      <c r="HZJ218" s="102"/>
      <c r="HZK218" s="102"/>
      <c r="HZL218" s="102"/>
      <c r="HZM218" s="102"/>
      <c r="HZN218" s="102"/>
      <c r="HZO218" s="102"/>
      <c r="HZP218" s="102"/>
      <c r="HZQ218" s="102"/>
      <c r="HZR218" s="102"/>
      <c r="HZS218" s="102"/>
      <c r="HZT218" s="102"/>
      <c r="HZU218" s="102"/>
      <c r="HZV218" s="102"/>
      <c r="HZW218" s="102"/>
      <c r="HZX218" s="102"/>
      <c r="HZY218" s="102"/>
      <c r="HZZ218" s="102"/>
      <c r="IAA218" s="102"/>
      <c r="IAB218" s="102"/>
      <c r="IAC218" s="102"/>
      <c r="IAD218" s="102"/>
      <c r="IAE218" s="102"/>
      <c r="IAF218" s="102"/>
      <c r="IAG218" s="102"/>
      <c r="IAH218" s="102"/>
      <c r="IAI218" s="102"/>
      <c r="IAJ218" s="102"/>
      <c r="IAK218" s="102"/>
      <c r="IAL218" s="102"/>
      <c r="IAM218" s="102"/>
      <c r="IAN218" s="102"/>
      <c r="IAO218" s="102"/>
      <c r="IAP218" s="102"/>
      <c r="IAQ218" s="102"/>
      <c r="IAR218" s="102"/>
      <c r="IAS218" s="102"/>
      <c r="IAT218" s="102"/>
      <c r="IAU218" s="102"/>
      <c r="IAV218" s="102"/>
      <c r="IAW218" s="102"/>
      <c r="IAX218" s="102"/>
      <c r="IAY218" s="102"/>
      <c r="IAZ218" s="102"/>
      <c r="IBA218" s="102"/>
      <c r="IBB218" s="102"/>
      <c r="IBC218" s="102"/>
      <c r="IBD218" s="102"/>
      <c r="IBE218" s="102"/>
      <c r="IBF218" s="102"/>
      <c r="IBG218" s="102"/>
      <c r="IBH218" s="102"/>
      <c r="IBI218" s="102"/>
      <c r="IBJ218" s="102"/>
      <c r="IBK218" s="102"/>
      <c r="IBL218" s="102"/>
      <c r="IBM218" s="102"/>
      <c r="IBN218" s="102"/>
      <c r="IBO218" s="102"/>
      <c r="IBP218" s="102"/>
      <c r="IBQ218" s="102"/>
      <c r="IBR218" s="102"/>
      <c r="IBS218" s="102"/>
      <c r="IBT218" s="102"/>
      <c r="IBU218" s="102"/>
      <c r="IBV218" s="102"/>
      <c r="IBW218" s="102"/>
      <c r="IBX218" s="102"/>
      <c r="IBY218" s="102"/>
      <c r="IBZ218" s="102"/>
      <c r="ICA218" s="102"/>
      <c r="ICB218" s="102"/>
      <c r="ICC218" s="102"/>
      <c r="ICD218" s="102"/>
      <c r="ICE218" s="102"/>
      <c r="ICF218" s="102"/>
      <c r="ICG218" s="102"/>
      <c r="ICH218" s="102"/>
      <c r="ICI218" s="102"/>
      <c r="ICJ218" s="102"/>
      <c r="ICK218" s="102"/>
      <c r="ICL218" s="102"/>
      <c r="ICM218" s="102"/>
      <c r="ICN218" s="102"/>
      <c r="ICO218" s="102"/>
      <c r="ICP218" s="102"/>
      <c r="ICQ218" s="102"/>
      <c r="ICR218" s="102"/>
      <c r="ICS218" s="102"/>
      <c r="ICT218" s="102"/>
      <c r="ICU218" s="102"/>
      <c r="ICV218" s="102"/>
      <c r="ICW218" s="102"/>
      <c r="ICX218" s="102"/>
      <c r="ICY218" s="102"/>
      <c r="ICZ218" s="102"/>
      <c r="IDA218" s="102"/>
      <c r="IDB218" s="102"/>
      <c r="IDC218" s="102"/>
      <c r="IDD218" s="102"/>
      <c r="IDE218" s="102"/>
      <c r="IDF218" s="102"/>
      <c r="IDG218" s="102"/>
      <c r="IDH218" s="102"/>
      <c r="IDI218" s="102"/>
      <c r="IDJ218" s="102"/>
      <c r="IDK218" s="102"/>
      <c r="IDL218" s="102"/>
      <c r="IDM218" s="102"/>
      <c r="IDN218" s="102"/>
      <c r="IDO218" s="102"/>
      <c r="IDP218" s="102"/>
      <c r="IDQ218" s="102"/>
      <c r="IDR218" s="102"/>
      <c r="IDS218" s="102"/>
      <c r="IDT218" s="102"/>
      <c r="IDU218" s="102"/>
      <c r="IDV218" s="102"/>
      <c r="IDW218" s="102"/>
      <c r="IDX218" s="102"/>
      <c r="IDY218" s="102"/>
      <c r="IDZ218" s="102"/>
      <c r="IEA218" s="102"/>
      <c r="IEB218" s="102"/>
      <c r="IEC218" s="102"/>
      <c r="IED218" s="102"/>
      <c r="IEE218" s="102"/>
      <c r="IEF218" s="102"/>
      <c r="IEG218" s="102"/>
      <c r="IEH218" s="102"/>
      <c r="IEI218" s="102"/>
      <c r="IEJ218" s="102"/>
      <c r="IEK218" s="102"/>
      <c r="IEL218" s="102"/>
      <c r="IEM218" s="102"/>
      <c r="IEN218" s="102"/>
      <c r="IEO218" s="102"/>
      <c r="IEP218" s="102"/>
      <c r="IEQ218" s="102"/>
      <c r="IER218" s="102"/>
      <c r="IES218" s="102"/>
      <c r="IET218" s="102"/>
      <c r="IEU218" s="102"/>
      <c r="IEV218" s="102"/>
      <c r="IEW218" s="102"/>
      <c r="IEX218" s="102"/>
      <c r="IEY218" s="102"/>
      <c r="IEZ218" s="102"/>
      <c r="IFA218" s="102"/>
      <c r="IFB218" s="102"/>
      <c r="IFC218" s="102"/>
      <c r="IFD218" s="102"/>
      <c r="IFE218" s="102"/>
      <c r="IFF218" s="102"/>
      <c r="IFG218" s="102"/>
      <c r="IFH218" s="102"/>
      <c r="IFI218" s="102"/>
      <c r="IFJ218" s="102"/>
      <c r="IFK218" s="102"/>
      <c r="IFL218" s="102"/>
      <c r="IFM218" s="102"/>
      <c r="IFN218" s="102"/>
      <c r="IFO218" s="102"/>
      <c r="IFP218" s="102"/>
      <c r="IFQ218" s="102"/>
      <c r="IFR218" s="102"/>
      <c r="IFS218" s="102"/>
      <c r="IFT218" s="102"/>
      <c r="IFU218" s="102"/>
      <c r="IFV218" s="102"/>
      <c r="IFW218" s="102"/>
      <c r="IFX218" s="102"/>
      <c r="IFY218" s="102"/>
      <c r="IFZ218" s="102"/>
      <c r="IGA218" s="102"/>
      <c r="IGB218" s="102"/>
      <c r="IGC218" s="102"/>
      <c r="IGD218" s="102"/>
      <c r="IGE218" s="102"/>
      <c r="IGF218" s="102"/>
      <c r="IGG218" s="102"/>
      <c r="IGH218" s="102"/>
      <c r="IGI218" s="102"/>
      <c r="IGJ218" s="102"/>
      <c r="IGK218" s="102"/>
      <c r="IGL218" s="102"/>
      <c r="IGM218" s="102"/>
      <c r="IGN218" s="102"/>
      <c r="IGO218" s="102"/>
      <c r="IGP218" s="102"/>
      <c r="IGQ218" s="102"/>
      <c r="IGR218" s="102"/>
      <c r="IGS218" s="102"/>
      <c r="IGT218" s="102"/>
      <c r="IGU218" s="102"/>
      <c r="IGV218" s="102"/>
      <c r="IGW218" s="102"/>
      <c r="IGX218" s="102"/>
      <c r="IGY218" s="102"/>
      <c r="IGZ218" s="102"/>
      <c r="IHA218" s="102"/>
      <c r="IHB218" s="102"/>
      <c r="IHC218" s="102"/>
      <c r="IHD218" s="102"/>
      <c r="IHE218" s="102"/>
      <c r="IHF218" s="102"/>
      <c r="IHG218" s="102"/>
      <c r="IHH218" s="102"/>
      <c r="IHI218" s="102"/>
      <c r="IHJ218" s="102"/>
      <c r="IHK218" s="102"/>
      <c r="IHL218" s="102"/>
      <c r="IHM218" s="102"/>
      <c r="IHN218" s="102"/>
      <c r="IHO218" s="102"/>
      <c r="IHP218" s="102"/>
      <c r="IHQ218" s="102"/>
      <c r="IHR218" s="102"/>
      <c r="IHS218" s="102"/>
      <c r="IHT218" s="102"/>
      <c r="IHU218" s="102"/>
      <c r="IHV218" s="102"/>
      <c r="IHW218" s="102"/>
      <c r="IHX218" s="102"/>
      <c r="IHY218" s="102"/>
      <c r="IHZ218" s="102"/>
      <c r="IIA218" s="102"/>
      <c r="IIB218" s="102"/>
      <c r="IIC218" s="102"/>
      <c r="IID218" s="102"/>
      <c r="IIE218" s="102"/>
      <c r="IIF218" s="102"/>
      <c r="IIG218" s="102"/>
      <c r="IIH218" s="102"/>
      <c r="III218" s="102"/>
      <c r="IIJ218" s="102"/>
      <c r="IIK218" s="102"/>
      <c r="IIL218" s="102"/>
      <c r="IIM218" s="102"/>
      <c r="IIN218" s="102"/>
      <c r="IIO218" s="102"/>
      <c r="IIP218" s="102"/>
      <c r="IIQ218" s="102"/>
      <c r="IIR218" s="102"/>
      <c r="IIS218" s="102"/>
      <c r="IIT218" s="102"/>
      <c r="IIU218" s="102"/>
      <c r="IIV218" s="102"/>
      <c r="IIW218" s="102"/>
      <c r="IIX218" s="102"/>
      <c r="IIY218" s="102"/>
      <c r="IIZ218" s="102"/>
      <c r="IJA218" s="102"/>
      <c r="IJB218" s="102"/>
      <c r="IJC218" s="102"/>
      <c r="IJD218" s="102"/>
      <c r="IJE218" s="102"/>
      <c r="IJF218" s="102"/>
      <c r="IJG218" s="102"/>
      <c r="IJH218" s="102"/>
      <c r="IJI218" s="102"/>
      <c r="IJJ218" s="102"/>
      <c r="IJK218" s="102"/>
      <c r="IJL218" s="102"/>
      <c r="IJM218" s="102"/>
      <c r="IJN218" s="102"/>
      <c r="IJO218" s="102"/>
      <c r="IJP218" s="102"/>
      <c r="IJQ218" s="102"/>
      <c r="IJR218" s="102"/>
      <c r="IJS218" s="102"/>
      <c r="IJT218" s="102"/>
      <c r="IJU218" s="102"/>
      <c r="IJV218" s="102"/>
      <c r="IJW218" s="102"/>
      <c r="IJX218" s="102"/>
      <c r="IJY218" s="102"/>
      <c r="IJZ218" s="102"/>
      <c r="IKA218" s="102"/>
      <c r="IKB218" s="102"/>
      <c r="IKC218" s="102"/>
      <c r="IKD218" s="102"/>
      <c r="IKE218" s="102"/>
      <c r="IKF218" s="102"/>
      <c r="IKG218" s="102"/>
      <c r="IKH218" s="102"/>
      <c r="IKI218" s="102"/>
      <c r="IKJ218" s="102"/>
      <c r="IKK218" s="102"/>
      <c r="IKL218" s="102"/>
      <c r="IKM218" s="102"/>
      <c r="IKN218" s="102"/>
      <c r="IKO218" s="102"/>
      <c r="IKP218" s="102"/>
      <c r="IKQ218" s="102"/>
      <c r="IKR218" s="102"/>
      <c r="IKS218" s="102"/>
      <c r="IKT218" s="102"/>
      <c r="IKU218" s="102"/>
      <c r="IKV218" s="102"/>
      <c r="IKW218" s="102"/>
      <c r="IKX218" s="102"/>
      <c r="IKY218" s="102"/>
      <c r="IKZ218" s="102"/>
      <c r="ILA218" s="102"/>
      <c r="ILB218" s="102"/>
      <c r="ILC218" s="102"/>
      <c r="ILD218" s="102"/>
      <c r="ILE218" s="102"/>
      <c r="ILF218" s="102"/>
      <c r="ILG218" s="102"/>
      <c r="ILH218" s="102"/>
      <c r="ILI218" s="102"/>
      <c r="ILJ218" s="102"/>
      <c r="ILK218" s="102"/>
      <c r="ILL218" s="102"/>
      <c r="ILM218" s="102"/>
      <c r="ILN218" s="102"/>
      <c r="ILO218" s="102"/>
      <c r="ILP218" s="102"/>
      <c r="ILQ218" s="102"/>
      <c r="ILR218" s="102"/>
      <c r="ILS218" s="102"/>
      <c r="ILT218" s="102"/>
      <c r="ILU218" s="102"/>
      <c r="ILV218" s="102"/>
      <c r="ILW218" s="102"/>
      <c r="ILX218" s="102"/>
      <c r="ILY218" s="102"/>
      <c r="ILZ218" s="102"/>
      <c r="IMA218" s="102"/>
      <c r="IMB218" s="102"/>
      <c r="IMC218" s="102"/>
      <c r="IMD218" s="102"/>
      <c r="IME218" s="102"/>
      <c r="IMF218" s="102"/>
      <c r="IMG218" s="102"/>
      <c r="IMH218" s="102"/>
      <c r="IMI218" s="102"/>
      <c r="IMJ218" s="102"/>
      <c r="IMK218" s="102"/>
      <c r="IML218" s="102"/>
      <c r="IMM218" s="102"/>
      <c r="IMN218" s="102"/>
      <c r="IMO218" s="102"/>
      <c r="IMP218" s="102"/>
      <c r="IMQ218" s="102"/>
      <c r="IMR218" s="102"/>
      <c r="IMS218" s="102"/>
      <c r="IMT218" s="102"/>
      <c r="IMU218" s="102"/>
      <c r="IMV218" s="102"/>
      <c r="IMW218" s="102"/>
      <c r="IMX218" s="102"/>
      <c r="IMY218" s="102"/>
      <c r="IMZ218" s="102"/>
      <c r="INA218" s="102"/>
      <c r="INB218" s="102"/>
      <c r="INC218" s="102"/>
      <c r="IND218" s="102"/>
      <c r="INE218" s="102"/>
      <c r="INF218" s="102"/>
      <c r="ING218" s="102"/>
      <c r="INH218" s="102"/>
      <c r="INI218" s="102"/>
      <c r="INJ218" s="102"/>
      <c r="INK218" s="102"/>
      <c r="INL218" s="102"/>
      <c r="INM218" s="102"/>
      <c r="INN218" s="102"/>
      <c r="INO218" s="102"/>
      <c r="INP218" s="102"/>
      <c r="INQ218" s="102"/>
      <c r="INR218" s="102"/>
      <c r="INS218" s="102"/>
      <c r="INT218" s="102"/>
      <c r="INU218" s="102"/>
      <c r="INV218" s="102"/>
      <c r="INW218" s="102"/>
      <c r="INX218" s="102"/>
      <c r="INY218" s="102"/>
      <c r="INZ218" s="102"/>
      <c r="IOA218" s="102"/>
      <c r="IOB218" s="102"/>
      <c r="IOC218" s="102"/>
      <c r="IOD218" s="102"/>
      <c r="IOE218" s="102"/>
      <c r="IOF218" s="102"/>
      <c r="IOG218" s="102"/>
      <c r="IOH218" s="102"/>
      <c r="IOI218" s="102"/>
      <c r="IOJ218" s="102"/>
      <c r="IOK218" s="102"/>
      <c r="IOL218" s="102"/>
      <c r="IOM218" s="102"/>
      <c r="ION218" s="102"/>
      <c r="IOO218" s="102"/>
      <c r="IOP218" s="102"/>
      <c r="IOQ218" s="102"/>
      <c r="IOR218" s="102"/>
      <c r="IOS218" s="102"/>
      <c r="IOT218" s="102"/>
      <c r="IOU218" s="102"/>
      <c r="IOV218" s="102"/>
      <c r="IOW218" s="102"/>
      <c r="IOX218" s="102"/>
      <c r="IOY218" s="102"/>
      <c r="IOZ218" s="102"/>
      <c r="IPA218" s="102"/>
      <c r="IPB218" s="102"/>
      <c r="IPC218" s="102"/>
      <c r="IPD218" s="102"/>
      <c r="IPE218" s="102"/>
      <c r="IPF218" s="102"/>
      <c r="IPG218" s="102"/>
      <c r="IPH218" s="102"/>
      <c r="IPI218" s="102"/>
      <c r="IPJ218" s="102"/>
      <c r="IPK218" s="102"/>
      <c r="IPL218" s="102"/>
      <c r="IPM218" s="102"/>
      <c r="IPN218" s="102"/>
      <c r="IPO218" s="102"/>
      <c r="IPP218" s="102"/>
      <c r="IPQ218" s="102"/>
      <c r="IPR218" s="102"/>
      <c r="IPS218" s="102"/>
      <c r="IPT218" s="102"/>
      <c r="IPU218" s="102"/>
      <c r="IPV218" s="102"/>
      <c r="IPW218" s="102"/>
      <c r="IPX218" s="102"/>
      <c r="IPY218" s="102"/>
      <c r="IPZ218" s="102"/>
      <c r="IQA218" s="102"/>
      <c r="IQB218" s="102"/>
      <c r="IQC218" s="102"/>
      <c r="IQD218" s="102"/>
      <c r="IQE218" s="102"/>
      <c r="IQF218" s="102"/>
      <c r="IQG218" s="102"/>
      <c r="IQH218" s="102"/>
      <c r="IQI218" s="102"/>
      <c r="IQJ218" s="102"/>
      <c r="IQK218" s="102"/>
      <c r="IQL218" s="102"/>
      <c r="IQM218" s="102"/>
      <c r="IQN218" s="102"/>
      <c r="IQO218" s="102"/>
      <c r="IQP218" s="102"/>
      <c r="IQQ218" s="102"/>
      <c r="IQR218" s="102"/>
      <c r="IQS218" s="102"/>
      <c r="IQT218" s="102"/>
      <c r="IQU218" s="102"/>
      <c r="IQV218" s="102"/>
      <c r="IQW218" s="102"/>
      <c r="IQX218" s="102"/>
      <c r="IQY218" s="102"/>
      <c r="IQZ218" s="102"/>
      <c r="IRA218" s="102"/>
      <c r="IRB218" s="102"/>
      <c r="IRC218" s="102"/>
      <c r="IRD218" s="102"/>
      <c r="IRE218" s="102"/>
      <c r="IRF218" s="102"/>
      <c r="IRG218" s="102"/>
      <c r="IRH218" s="102"/>
      <c r="IRI218" s="102"/>
      <c r="IRJ218" s="102"/>
      <c r="IRK218" s="102"/>
      <c r="IRL218" s="102"/>
      <c r="IRM218" s="102"/>
      <c r="IRN218" s="102"/>
      <c r="IRO218" s="102"/>
      <c r="IRP218" s="102"/>
      <c r="IRQ218" s="102"/>
      <c r="IRR218" s="102"/>
      <c r="IRS218" s="102"/>
      <c r="IRT218" s="102"/>
      <c r="IRU218" s="102"/>
      <c r="IRV218" s="102"/>
      <c r="IRW218" s="102"/>
      <c r="IRX218" s="102"/>
      <c r="IRY218" s="102"/>
      <c r="IRZ218" s="102"/>
      <c r="ISA218" s="102"/>
      <c r="ISB218" s="102"/>
      <c r="ISC218" s="102"/>
      <c r="ISD218" s="102"/>
      <c r="ISE218" s="102"/>
      <c r="ISF218" s="102"/>
      <c r="ISG218" s="102"/>
      <c r="ISH218" s="102"/>
      <c r="ISI218" s="102"/>
      <c r="ISJ218" s="102"/>
      <c r="ISK218" s="102"/>
      <c r="ISL218" s="102"/>
      <c r="ISM218" s="102"/>
      <c r="ISN218" s="102"/>
      <c r="ISO218" s="102"/>
      <c r="ISP218" s="102"/>
      <c r="ISQ218" s="102"/>
      <c r="ISR218" s="102"/>
      <c r="ISS218" s="102"/>
      <c r="IST218" s="102"/>
      <c r="ISU218" s="102"/>
      <c r="ISV218" s="102"/>
      <c r="ISW218" s="102"/>
      <c r="ISX218" s="102"/>
      <c r="ISY218" s="102"/>
      <c r="ISZ218" s="102"/>
      <c r="ITA218" s="102"/>
      <c r="ITB218" s="102"/>
      <c r="ITC218" s="102"/>
      <c r="ITD218" s="102"/>
      <c r="ITE218" s="102"/>
      <c r="ITF218" s="102"/>
      <c r="ITG218" s="102"/>
      <c r="ITH218" s="102"/>
      <c r="ITI218" s="102"/>
      <c r="ITJ218" s="102"/>
      <c r="ITK218" s="102"/>
      <c r="ITL218" s="102"/>
      <c r="ITM218" s="102"/>
      <c r="ITN218" s="102"/>
      <c r="ITO218" s="102"/>
      <c r="ITP218" s="102"/>
      <c r="ITQ218" s="102"/>
      <c r="ITR218" s="102"/>
      <c r="ITS218" s="102"/>
      <c r="ITT218" s="102"/>
      <c r="ITU218" s="102"/>
      <c r="ITV218" s="102"/>
      <c r="ITW218" s="102"/>
      <c r="ITX218" s="102"/>
      <c r="ITY218" s="102"/>
      <c r="ITZ218" s="102"/>
      <c r="IUA218" s="102"/>
      <c r="IUB218" s="102"/>
      <c r="IUC218" s="102"/>
      <c r="IUD218" s="102"/>
      <c r="IUE218" s="102"/>
      <c r="IUF218" s="102"/>
      <c r="IUG218" s="102"/>
      <c r="IUH218" s="102"/>
      <c r="IUI218" s="102"/>
      <c r="IUJ218" s="102"/>
      <c r="IUK218" s="102"/>
      <c r="IUL218" s="102"/>
      <c r="IUM218" s="102"/>
      <c r="IUN218" s="102"/>
      <c r="IUO218" s="102"/>
      <c r="IUP218" s="102"/>
      <c r="IUQ218" s="102"/>
      <c r="IUR218" s="102"/>
      <c r="IUS218" s="102"/>
      <c r="IUT218" s="102"/>
      <c r="IUU218" s="102"/>
      <c r="IUV218" s="102"/>
      <c r="IUW218" s="102"/>
      <c r="IUX218" s="102"/>
      <c r="IUY218" s="102"/>
      <c r="IUZ218" s="102"/>
      <c r="IVA218" s="102"/>
      <c r="IVB218" s="102"/>
      <c r="IVC218" s="102"/>
      <c r="IVD218" s="102"/>
      <c r="IVE218" s="102"/>
      <c r="IVF218" s="102"/>
      <c r="IVG218" s="102"/>
      <c r="IVH218" s="102"/>
      <c r="IVI218" s="102"/>
      <c r="IVJ218" s="102"/>
      <c r="IVK218" s="102"/>
      <c r="IVL218" s="102"/>
      <c r="IVM218" s="102"/>
      <c r="IVN218" s="102"/>
      <c r="IVO218" s="102"/>
      <c r="IVP218" s="102"/>
      <c r="IVQ218" s="102"/>
      <c r="IVR218" s="102"/>
      <c r="IVS218" s="102"/>
      <c r="IVT218" s="102"/>
      <c r="IVU218" s="102"/>
      <c r="IVV218" s="102"/>
      <c r="IVW218" s="102"/>
      <c r="IVX218" s="102"/>
      <c r="IVY218" s="102"/>
      <c r="IVZ218" s="102"/>
      <c r="IWA218" s="102"/>
      <c r="IWB218" s="102"/>
      <c r="IWC218" s="102"/>
      <c r="IWD218" s="102"/>
      <c r="IWE218" s="102"/>
      <c r="IWF218" s="102"/>
      <c r="IWG218" s="102"/>
      <c r="IWH218" s="102"/>
      <c r="IWI218" s="102"/>
      <c r="IWJ218" s="102"/>
      <c r="IWK218" s="102"/>
      <c r="IWL218" s="102"/>
      <c r="IWM218" s="102"/>
      <c r="IWN218" s="102"/>
      <c r="IWO218" s="102"/>
      <c r="IWP218" s="102"/>
      <c r="IWQ218" s="102"/>
      <c r="IWR218" s="102"/>
      <c r="IWS218" s="102"/>
      <c r="IWT218" s="102"/>
      <c r="IWU218" s="102"/>
      <c r="IWV218" s="102"/>
      <c r="IWW218" s="102"/>
      <c r="IWX218" s="102"/>
      <c r="IWY218" s="102"/>
      <c r="IWZ218" s="102"/>
      <c r="IXA218" s="102"/>
      <c r="IXB218" s="102"/>
      <c r="IXC218" s="102"/>
      <c r="IXD218" s="102"/>
      <c r="IXE218" s="102"/>
      <c r="IXF218" s="102"/>
      <c r="IXG218" s="102"/>
      <c r="IXH218" s="102"/>
      <c r="IXI218" s="102"/>
      <c r="IXJ218" s="102"/>
      <c r="IXK218" s="102"/>
      <c r="IXL218" s="102"/>
      <c r="IXM218" s="102"/>
      <c r="IXN218" s="102"/>
      <c r="IXO218" s="102"/>
      <c r="IXP218" s="102"/>
      <c r="IXQ218" s="102"/>
      <c r="IXR218" s="102"/>
      <c r="IXS218" s="102"/>
      <c r="IXT218" s="102"/>
      <c r="IXU218" s="102"/>
      <c r="IXV218" s="102"/>
      <c r="IXW218" s="102"/>
      <c r="IXX218" s="102"/>
      <c r="IXY218" s="102"/>
      <c r="IXZ218" s="102"/>
      <c r="IYA218" s="102"/>
      <c r="IYB218" s="102"/>
      <c r="IYC218" s="102"/>
      <c r="IYD218" s="102"/>
      <c r="IYE218" s="102"/>
      <c r="IYF218" s="102"/>
      <c r="IYG218" s="102"/>
      <c r="IYH218" s="102"/>
      <c r="IYI218" s="102"/>
      <c r="IYJ218" s="102"/>
      <c r="IYK218" s="102"/>
      <c r="IYL218" s="102"/>
      <c r="IYM218" s="102"/>
      <c r="IYN218" s="102"/>
      <c r="IYO218" s="102"/>
      <c r="IYP218" s="102"/>
      <c r="IYQ218" s="102"/>
      <c r="IYR218" s="102"/>
      <c r="IYS218" s="102"/>
      <c r="IYT218" s="102"/>
      <c r="IYU218" s="102"/>
      <c r="IYV218" s="102"/>
      <c r="IYW218" s="102"/>
      <c r="IYX218" s="102"/>
      <c r="IYY218" s="102"/>
      <c r="IYZ218" s="102"/>
      <c r="IZA218" s="102"/>
      <c r="IZB218" s="102"/>
      <c r="IZC218" s="102"/>
      <c r="IZD218" s="102"/>
      <c r="IZE218" s="102"/>
      <c r="IZF218" s="102"/>
      <c r="IZG218" s="102"/>
      <c r="IZH218" s="102"/>
      <c r="IZI218" s="102"/>
      <c r="IZJ218" s="102"/>
      <c r="IZK218" s="102"/>
      <c r="IZL218" s="102"/>
      <c r="IZM218" s="102"/>
      <c r="IZN218" s="102"/>
      <c r="IZO218" s="102"/>
      <c r="IZP218" s="102"/>
      <c r="IZQ218" s="102"/>
      <c r="IZR218" s="102"/>
      <c r="IZS218" s="102"/>
      <c r="IZT218" s="102"/>
      <c r="IZU218" s="102"/>
      <c r="IZV218" s="102"/>
      <c r="IZW218" s="102"/>
      <c r="IZX218" s="102"/>
      <c r="IZY218" s="102"/>
      <c r="IZZ218" s="102"/>
      <c r="JAA218" s="102"/>
      <c r="JAB218" s="102"/>
      <c r="JAC218" s="102"/>
      <c r="JAD218" s="102"/>
      <c r="JAE218" s="102"/>
      <c r="JAF218" s="102"/>
      <c r="JAG218" s="102"/>
      <c r="JAH218" s="102"/>
      <c r="JAI218" s="102"/>
      <c r="JAJ218" s="102"/>
      <c r="JAK218" s="102"/>
      <c r="JAL218" s="102"/>
      <c r="JAM218" s="102"/>
      <c r="JAN218" s="102"/>
      <c r="JAO218" s="102"/>
      <c r="JAP218" s="102"/>
      <c r="JAQ218" s="102"/>
      <c r="JAR218" s="102"/>
      <c r="JAS218" s="102"/>
      <c r="JAT218" s="102"/>
      <c r="JAU218" s="102"/>
      <c r="JAV218" s="102"/>
      <c r="JAW218" s="102"/>
      <c r="JAX218" s="102"/>
      <c r="JAY218" s="102"/>
      <c r="JAZ218" s="102"/>
      <c r="JBA218" s="102"/>
      <c r="JBB218" s="102"/>
      <c r="JBC218" s="102"/>
      <c r="JBD218" s="102"/>
      <c r="JBE218" s="102"/>
      <c r="JBF218" s="102"/>
      <c r="JBG218" s="102"/>
      <c r="JBH218" s="102"/>
      <c r="JBI218" s="102"/>
      <c r="JBJ218" s="102"/>
      <c r="JBK218" s="102"/>
      <c r="JBL218" s="102"/>
      <c r="JBM218" s="102"/>
      <c r="JBN218" s="102"/>
      <c r="JBO218" s="102"/>
      <c r="JBP218" s="102"/>
      <c r="JBQ218" s="102"/>
      <c r="JBR218" s="102"/>
      <c r="JBS218" s="102"/>
      <c r="JBT218" s="102"/>
      <c r="JBU218" s="102"/>
      <c r="JBV218" s="102"/>
      <c r="JBW218" s="102"/>
      <c r="JBX218" s="102"/>
      <c r="JBY218" s="102"/>
      <c r="JBZ218" s="102"/>
      <c r="JCA218" s="102"/>
      <c r="JCB218" s="102"/>
      <c r="JCC218" s="102"/>
      <c r="JCD218" s="102"/>
      <c r="JCE218" s="102"/>
      <c r="JCF218" s="102"/>
      <c r="JCG218" s="102"/>
      <c r="JCH218" s="102"/>
      <c r="JCI218" s="102"/>
      <c r="JCJ218" s="102"/>
      <c r="JCK218" s="102"/>
      <c r="JCL218" s="102"/>
      <c r="JCM218" s="102"/>
      <c r="JCN218" s="102"/>
      <c r="JCO218" s="102"/>
      <c r="JCP218" s="102"/>
      <c r="JCQ218" s="102"/>
      <c r="JCR218" s="102"/>
      <c r="JCS218" s="102"/>
      <c r="JCT218" s="102"/>
      <c r="JCU218" s="102"/>
      <c r="JCV218" s="102"/>
      <c r="JCW218" s="102"/>
      <c r="JCX218" s="102"/>
      <c r="JCY218" s="102"/>
      <c r="JCZ218" s="102"/>
      <c r="JDA218" s="102"/>
      <c r="JDB218" s="102"/>
      <c r="JDC218" s="102"/>
      <c r="JDD218" s="102"/>
      <c r="JDE218" s="102"/>
      <c r="JDF218" s="102"/>
      <c r="JDG218" s="102"/>
      <c r="JDH218" s="102"/>
      <c r="JDI218" s="102"/>
      <c r="JDJ218" s="102"/>
      <c r="JDK218" s="102"/>
      <c r="JDL218" s="102"/>
      <c r="JDM218" s="102"/>
      <c r="JDN218" s="102"/>
      <c r="JDO218" s="102"/>
      <c r="JDP218" s="102"/>
      <c r="JDQ218" s="102"/>
      <c r="JDR218" s="102"/>
      <c r="JDS218" s="102"/>
      <c r="JDT218" s="102"/>
      <c r="JDU218" s="102"/>
      <c r="JDV218" s="102"/>
      <c r="JDW218" s="102"/>
      <c r="JDX218" s="102"/>
      <c r="JDY218" s="102"/>
      <c r="JDZ218" s="102"/>
      <c r="JEA218" s="102"/>
      <c r="JEB218" s="102"/>
      <c r="JEC218" s="102"/>
      <c r="JED218" s="102"/>
      <c r="JEE218" s="102"/>
      <c r="JEF218" s="102"/>
      <c r="JEG218" s="102"/>
      <c r="JEH218" s="102"/>
      <c r="JEI218" s="102"/>
      <c r="JEJ218" s="102"/>
      <c r="JEK218" s="102"/>
      <c r="JEL218" s="102"/>
      <c r="JEM218" s="102"/>
      <c r="JEN218" s="102"/>
      <c r="JEO218" s="102"/>
      <c r="JEP218" s="102"/>
      <c r="JEQ218" s="102"/>
      <c r="JER218" s="102"/>
      <c r="JES218" s="102"/>
      <c r="JET218" s="102"/>
      <c r="JEU218" s="102"/>
      <c r="JEV218" s="102"/>
      <c r="JEW218" s="102"/>
      <c r="JEX218" s="102"/>
      <c r="JEY218" s="102"/>
      <c r="JEZ218" s="102"/>
      <c r="JFA218" s="102"/>
      <c r="JFB218" s="102"/>
      <c r="JFC218" s="102"/>
      <c r="JFD218" s="102"/>
      <c r="JFE218" s="102"/>
      <c r="JFF218" s="102"/>
      <c r="JFG218" s="102"/>
      <c r="JFH218" s="102"/>
      <c r="JFI218" s="102"/>
      <c r="JFJ218" s="102"/>
      <c r="JFK218" s="102"/>
      <c r="JFL218" s="102"/>
      <c r="JFM218" s="102"/>
      <c r="JFN218" s="102"/>
      <c r="JFO218" s="102"/>
      <c r="JFP218" s="102"/>
      <c r="JFQ218" s="102"/>
      <c r="JFR218" s="102"/>
      <c r="JFS218" s="102"/>
      <c r="JFT218" s="102"/>
      <c r="JFU218" s="102"/>
      <c r="JFV218" s="102"/>
      <c r="JFW218" s="102"/>
      <c r="JFX218" s="102"/>
      <c r="JFY218" s="102"/>
      <c r="JFZ218" s="102"/>
      <c r="JGA218" s="102"/>
      <c r="JGB218" s="102"/>
      <c r="JGC218" s="102"/>
      <c r="JGD218" s="102"/>
      <c r="JGE218" s="102"/>
      <c r="JGF218" s="102"/>
      <c r="JGG218" s="102"/>
      <c r="JGH218" s="102"/>
      <c r="JGI218" s="102"/>
      <c r="JGJ218" s="102"/>
      <c r="JGK218" s="102"/>
      <c r="JGL218" s="102"/>
      <c r="JGM218" s="102"/>
      <c r="JGN218" s="102"/>
      <c r="JGO218" s="102"/>
      <c r="JGP218" s="102"/>
      <c r="JGQ218" s="102"/>
      <c r="JGR218" s="102"/>
      <c r="JGS218" s="102"/>
      <c r="JGT218" s="102"/>
      <c r="JGU218" s="102"/>
      <c r="JGV218" s="102"/>
      <c r="JGW218" s="102"/>
      <c r="JGX218" s="102"/>
      <c r="JGY218" s="102"/>
      <c r="JGZ218" s="102"/>
      <c r="JHA218" s="102"/>
      <c r="JHB218" s="102"/>
      <c r="JHC218" s="102"/>
      <c r="JHD218" s="102"/>
      <c r="JHE218" s="102"/>
      <c r="JHF218" s="102"/>
      <c r="JHG218" s="102"/>
      <c r="JHH218" s="102"/>
      <c r="JHI218" s="102"/>
      <c r="JHJ218" s="102"/>
      <c r="JHK218" s="102"/>
      <c r="JHL218" s="102"/>
      <c r="JHM218" s="102"/>
      <c r="JHN218" s="102"/>
      <c r="JHO218" s="102"/>
      <c r="JHP218" s="102"/>
      <c r="JHQ218" s="102"/>
      <c r="JHR218" s="102"/>
      <c r="JHS218" s="102"/>
      <c r="JHT218" s="102"/>
      <c r="JHU218" s="102"/>
      <c r="JHV218" s="102"/>
      <c r="JHW218" s="102"/>
      <c r="JHX218" s="102"/>
      <c r="JHY218" s="102"/>
      <c r="JHZ218" s="102"/>
      <c r="JIA218" s="102"/>
      <c r="JIB218" s="102"/>
      <c r="JIC218" s="102"/>
      <c r="JID218" s="102"/>
      <c r="JIE218" s="102"/>
      <c r="JIF218" s="102"/>
      <c r="JIG218" s="102"/>
      <c r="JIH218" s="102"/>
      <c r="JII218" s="102"/>
      <c r="JIJ218" s="102"/>
      <c r="JIK218" s="102"/>
      <c r="JIL218" s="102"/>
      <c r="JIM218" s="102"/>
      <c r="JIN218" s="102"/>
      <c r="JIO218" s="102"/>
      <c r="JIP218" s="102"/>
      <c r="JIQ218" s="102"/>
      <c r="JIR218" s="102"/>
      <c r="JIS218" s="102"/>
      <c r="JIT218" s="102"/>
      <c r="JIU218" s="102"/>
      <c r="JIV218" s="102"/>
      <c r="JIW218" s="102"/>
      <c r="JIX218" s="102"/>
      <c r="JIY218" s="102"/>
      <c r="JIZ218" s="102"/>
      <c r="JJA218" s="102"/>
      <c r="JJB218" s="102"/>
      <c r="JJC218" s="102"/>
      <c r="JJD218" s="102"/>
      <c r="JJE218" s="102"/>
      <c r="JJF218" s="102"/>
      <c r="JJG218" s="102"/>
      <c r="JJH218" s="102"/>
      <c r="JJI218" s="102"/>
      <c r="JJJ218" s="102"/>
      <c r="JJK218" s="102"/>
      <c r="JJL218" s="102"/>
      <c r="JJM218" s="102"/>
      <c r="JJN218" s="102"/>
      <c r="JJO218" s="102"/>
      <c r="JJP218" s="102"/>
      <c r="JJQ218" s="102"/>
      <c r="JJR218" s="102"/>
      <c r="JJS218" s="102"/>
      <c r="JJT218" s="102"/>
      <c r="JJU218" s="102"/>
      <c r="JJV218" s="102"/>
      <c r="JJW218" s="102"/>
      <c r="JJX218" s="102"/>
      <c r="JJY218" s="102"/>
      <c r="JJZ218" s="102"/>
      <c r="JKA218" s="102"/>
      <c r="JKB218" s="102"/>
      <c r="JKC218" s="102"/>
      <c r="JKD218" s="102"/>
      <c r="JKE218" s="102"/>
      <c r="JKF218" s="102"/>
      <c r="JKG218" s="102"/>
      <c r="JKH218" s="102"/>
      <c r="JKI218" s="102"/>
      <c r="JKJ218" s="102"/>
      <c r="JKK218" s="102"/>
      <c r="JKL218" s="102"/>
      <c r="JKM218" s="102"/>
      <c r="JKN218" s="102"/>
      <c r="JKO218" s="102"/>
      <c r="JKP218" s="102"/>
      <c r="JKQ218" s="102"/>
      <c r="JKR218" s="102"/>
      <c r="JKS218" s="102"/>
      <c r="JKT218" s="102"/>
      <c r="JKU218" s="102"/>
      <c r="JKV218" s="102"/>
      <c r="JKW218" s="102"/>
      <c r="JKX218" s="102"/>
      <c r="JKY218" s="102"/>
      <c r="JKZ218" s="102"/>
      <c r="JLA218" s="102"/>
      <c r="JLB218" s="102"/>
      <c r="JLC218" s="102"/>
      <c r="JLD218" s="102"/>
      <c r="JLE218" s="102"/>
      <c r="JLF218" s="102"/>
      <c r="JLG218" s="102"/>
      <c r="JLH218" s="102"/>
      <c r="JLI218" s="102"/>
      <c r="JLJ218" s="102"/>
      <c r="JLK218" s="102"/>
      <c r="JLL218" s="102"/>
      <c r="JLM218" s="102"/>
      <c r="JLN218" s="102"/>
      <c r="JLO218" s="102"/>
      <c r="JLP218" s="102"/>
      <c r="JLQ218" s="102"/>
      <c r="JLR218" s="102"/>
      <c r="JLS218" s="102"/>
      <c r="JLT218" s="102"/>
      <c r="JLU218" s="102"/>
      <c r="JLV218" s="102"/>
      <c r="JLW218" s="102"/>
      <c r="JLX218" s="102"/>
      <c r="JLY218" s="102"/>
      <c r="JLZ218" s="102"/>
      <c r="JMA218" s="102"/>
      <c r="JMB218" s="102"/>
      <c r="JMC218" s="102"/>
      <c r="JMD218" s="102"/>
      <c r="JME218" s="102"/>
      <c r="JMF218" s="102"/>
      <c r="JMG218" s="102"/>
      <c r="JMH218" s="102"/>
      <c r="JMI218" s="102"/>
      <c r="JMJ218" s="102"/>
      <c r="JMK218" s="102"/>
      <c r="JML218" s="102"/>
      <c r="JMM218" s="102"/>
      <c r="JMN218" s="102"/>
      <c r="JMO218" s="102"/>
      <c r="JMP218" s="102"/>
      <c r="JMQ218" s="102"/>
      <c r="JMR218" s="102"/>
      <c r="JMS218" s="102"/>
      <c r="JMT218" s="102"/>
      <c r="JMU218" s="102"/>
      <c r="JMV218" s="102"/>
      <c r="JMW218" s="102"/>
      <c r="JMX218" s="102"/>
      <c r="JMY218" s="102"/>
      <c r="JMZ218" s="102"/>
      <c r="JNA218" s="102"/>
      <c r="JNB218" s="102"/>
      <c r="JNC218" s="102"/>
      <c r="JND218" s="102"/>
      <c r="JNE218" s="102"/>
      <c r="JNF218" s="102"/>
      <c r="JNG218" s="102"/>
      <c r="JNH218" s="102"/>
      <c r="JNI218" s="102"/>
      <c r="JNJ218" s="102"/>
      <c r="JNK218" s="102"/>
      <c r="JNL218" s="102"/>
      <c r="JNM218" s="102"/>
      <c r="JNN218" s="102"/>
      <c r="JNO218" s="102"/>
      <c r="JNP218" s="102"/>
      <c r="JNQ218" s="102"/>
      <c r="JNR218" s="102"/>
      <c r="JNS218" s="102"/>
      <c r="JNT218" s="102"/>
      <c r="JNU218" s="102"/>
      <c r="JNV218" s="102"/>
      <c r="JNW218" s="102"/>
      <c r="JNX218" s="102"/>
      <c r="JNY218" s="102"/>
      <c r="JNZ218" s="102"/>
      <c r="JOA218" s="102"/>
      <c r="JOB218" s="102"/>
      <c r="JOC218" s="102"/>
      <c r="JOD218" s="102"/>
      <c r="JOE218" s="102"/>
      <c r="JOF218" s="102"/>
      <c r="JOG218" s="102"/>
      <c r="JOH218" s="102"/>
      <c r="JOI218" s="102"/>
      <c r="JOJ218" s="102"/>
      <c r="JOK218" s="102"/>
      <c r="JOL218" s="102"/>
      <c r="JOM218" s="102"/>
      <c r="JON218" s="102"/>
      <c r="JOO218" s="102"/>
      <c r="JOP218" s="102"/>
      <c r="JOQ218" s="102"/>
      <c r="JOR218" s="102"/>
      <c r="JOS218" s="102"/>
      <c r="JOT218" s="102"/>
      <c r="JOU218" s="102"/>
      <c r="JOV218" s="102"/>
      <c r="JOW218" s="102"/>
      <c r="JOX218" s="102"/>
      <c r="JOY218" s="102"/>
      <c r="JOZ218" s="102"/>
      <c r="JPA218" s="102"/>
      <c r="JPB218" s="102"/>
      <c r="JPC218" s="102"/>
      <c r="JPD218" s="102"/>
      <c r="JPE218" s="102"/>
      <c r="JPF218" s="102"/>
      <c r="JPG218" s="102"/>
      <c r="JPH218" s="102"/>
      <c r="JPI218" s="102"/>
      <c r="JPJ218" s="102"/>
      <c r="JPK218" s="102"/>
      <c r="JPL218" s="102"/>
      <c r="JPM218" s="102"/>
      <c r="JPN218" s="102"/>
      <c r="JPO218" s="102"/>
      <c r="JPP218" s="102"/>
      <c r="JPQ218" s="102"/>
      <c r="JPR218" s="102"/>
      <c r="JPS218" s="102"/>
      <c r="JPT218" s="102"/>
      <c r="JPU218" s="102"/>
      <c r="JPV218" s="102"/>
      <c r="JPW218" s="102"/>
      <c r="JPX218" s="102"/>
      <c r="JPY218" s="102"/>
      <c r="JPZ218" s="102"/>
      <c r="JQA218" s="102"/>
      <c r="JQB218" s="102"/>
      <c r="JQC218" s="102"/>
      <c r="JQD218" s="102"/>
      <c r="JQE218" s="102"/>
      <c r="JQF218" s="102"/>
      <c r="JQG218" s="102"/>
      <c r="JQH218" s="102"/>
      <c r="JQI218" s="102"/>
      <c r="JQJ218" s="102"/>
      <c r="JQK218" s="102"/>
      <c r="JQL218" s="102"/>
      <c r="JQM218" s="102"/>
      <c r="JQN218" s="102"/>
      <c r="JQO218" s="102"/>
      <c r="JQP218" s="102"/>
      <c r="JQQ218" s="102"/>
      <c r="JQR218" s="102"/>
      <c r="JQS218" s="102"/>
      <c r="JQT218" s="102"/>
      <c r="JQU218" s="102"/>
      <c r="JQV218" s="102"/>
      <c r="JQW218" s="102"/>
      <c r="JQX218" s="102"/>
      <c r="JQY218" s="102"/>
      <c r="JQZ218" s="102"/>
      <c r="JRA218" s="102"/>
      <c r="JRB218" s="102"/>
      <c r="JRC218" s="102"/>
      <c r="JRD218" s="102"/>
      <c r="JRE218" s="102"/>
      <c r="JRF218" s="102"/>
      <c r="JRG218" s="102"/>
      <c r="JRH218" s="102"/>
      <c r="JRI218" s="102"/>
      <c r="JRJ218" s="102"/>
      <c r="JRK218" s="102"/>
      <c r="JRL218" s="102"/>
      <c r="JRM218" s="102"/>
      <c r="JRN218" s="102"/>
      <c r="JRO218" s="102"/>
      <c r="JRP218" s="102"/>
      <c r="JRQ218" s="102"/>
      <c r="JRR218" s="102"/>
      <c r="JRS218" s="102"/>
      <c r="JRT218" s="102"/>
      <c r="JRU218" s="102"/>
      <c r="JRV218" s="102"/>
      <c r="JRW218" s="102"/>
      <c r="JRX218" s="102"/>
      <c r="JRY218" s="102"/>
      <c r="JRZ218" s="102"/>
      <c r="JSA218" s="102"/>
      <c r="JSB218" s="102"/>
      <c r="JSC218" s="102"/>
      <c r="JSD218" s="102"/>
      <c r="JSE218" s="102"/>
      <c r="JSF218" s="102"/>
      <c r="JSG218" s="102"/>
      <c r="JSH218" s="102"/>
      <c r="JSI218" s="102"/>
      <c r="JSJ218" s="102"/>
      <c r="JSK218" s="102"/>
      <c r="JSL218" s="102"/>
      <c r="JSM218" s="102"/>
      <c r="JSN218" s="102"/>
      <c r="JSO218" s="102"/>
      <c r="JSP218" s="102"/>
      <c r="JSQ218" s="102"/>
      <c r="JSR218" s="102"/>
      <c r="JSS218" s="102"/>
      <c r="JST218" s="102"/>
      <c r="JSU218" s="102"/>
      <c r="JSV218" s="102"/>
      <c r="JSW218" s="102"/>
      <c r="JSX218" s="102"/>
      <c r="JSY218" s="102"/>
      <c r="JSZ218" s="102"/>
      <c r="JTA218" s="102"/>
      <c r="JTB218" s="102"/>
      <c r="JTC218" s="102"/>
      <c r="JTD218" s="102"/>
      <c r="JTE218" s="102"/>
      <c r="JTF218" s="102"/>
      <c r="JTG218" s="102"/>
      <c r="JTH218" s="102"/>
      <c r="JTI218" s="102"/>
      <c r="JTJ218" s="102"/>
      <c r="JTK218" s="102"/>
      <c r="JTL218" s="102"/>
      <c r="JTM218" s="102"/>
      <c r="JTN218" s="102"/>
      <c r="JTO218" s="102"/>
      <c r="JTP218" s="102"/>
      <c r="JTQ218" s="102"/>
      <c r="JTR218" s="102"/>
      <c r="JTS218" s="102"/>
      <c r="JTT218" s="102"/>
      <c r="JTU218" s="102"/>
      <c r="JTV218" s="102"/>
      <c r="JTW218" s="102"/>
      <c r="JTX218" s="102"/>
      <c r="JTY218" s="102"/>
      <c r="JTZ218" s="102"/>
      <c r="JUA218" s="102"/>
      <c r="JUB218" s="102"/>
      <c r="JUC218" s="102"/>
      <c r="JUD218" s="102"/>
      <c r="JUE218" s="102"/>
      <c r="JUF218" s="102"/>
      <c r="JUG218" s="102"/>
      <c r="JUH218" s="102"/>
      <c r="JUI218" s="102"/>
      <c r="JUJ218" s="102"/>
      <c r="JUK218" s="102"/>
      <c r="JUL218" s="102"/>
      <c r="JUM218" s="102"/>
      <c r="JUN218" s="102"/>
      <c r="JUO218" s="102"/>
      <c r="JUP218" s="102"/>
      <c r="JUQ218" s="102"/>
      <c r="JUR218" s="102"/>
      <c r="JUS218" s="102"/>
      <c r="JUT218" s="102"/>
      <c r="JUU218" s="102"/>
      <c r="JUV218" s="102"/>
      <c r="JUW218" s="102"/>
      <c r="JUX218" s="102"/>
      <c r="JUY218" s="102"/>
      <c r="JUZ218" s="102"/>
      <c r="JVA218" s="102"/>
      <c r="JVB218" s="102"/>
      <c r="JVC218" s="102"/>
      <c r="JVD218" s="102"/>
      <c r="JVE218" s="102"/>
      <c r="JVF218" s="102"/>
      <c r="JVG218" s="102"/>
      <c r="JVH218" s="102"/>
      <c r="JVI218" s="102"/>
      <c r="JVJ218" s="102"/>
      <c r="JVK218" s="102"/>
      <c r="JVL218" s="102"/>
      <c r="JVM218" s="102"/>
      <c r="JVN218" s="102"/>
      <c r="JVO218" s="102"/>
      <c r="JVP218" s="102"/>
      <c r="JVQ218" s="102"/>
      <c r="JVR218" s="102"/>
      <c r="JVS218" s="102"/>
      <c r="JVT218" s="102"/>
      <c r="JVU218" s="102"/>
      <c r="JVV218" s="102"/>
      <c r="JVW218" s="102"/>
      <c r="JVX218" s="102"/>
      <c r="JVY218" s="102"/>
      <c r="JVZ218" s="102"/>
      <c r="JWA218" s="102"/>
      <c r="JWB218" s="102"/>
      <c r="JWC218" s="102"/>
      <c r="JWD218" s="102"/>
      <c r="JWE218" s="102"/>
      <c r="JWF218" s="102"/>
      <c r="JWG218" s="102"/>
      <c r="JWH218" s="102"/>
      <c r="JWI218" s="102"/>
      <c r="JWJ218" s="102"/>
      <c r="JWK218" s="102"/>
      <c r="JWL218" s="102"/>
      <c r="JWM218" s="102"/>
      <c r="JWN218" s="102"/>
      <c r="JWO218" s="102"/>
      <c r="JWP218" s="102"/>
      <c r="JWQ218" s="102"/>
      <c r="JWR218" s="102"/>
      <c r="JWS218" s="102"/>
      <c r="JWT218" s="102"/>
      <c r="JWU218" s="102"/>
      <c r="JWV218" s="102"/>
      <c r="JWW218" s="102"/>
      <c r="JWX218" s="102"/>
      <c r="JWY218" s="102"/>
      <c r="JWZ218" s="102"/>
      <c r="JXA218" s="102"/>
      <c r="JXB218" s="102"/>
      <c r="JXC218" s="102"/>
      <c r="JXD218" s="102"/>
      <c r="JXE218" s="102"/>
      <c r="JXF218" s="102"/>
      <c r="JXG218" s="102"/>
      <c r="JXH218" s="102"/>
      <c r="JXI218" s="102"/>
      <c r="JXJ218" s="102"/>
      <c r="JXK218" s="102"/>
      <c r="JXL218" s="102"/>
      <c r="JXM218" s="102"/>
      <c r="JXN218" s="102"/>
      <c r="JXO218" s="102"/>
      <c r="JXP218" s="102"/>
      <c r="JXQ218" s="102"/>
      <c r="JXR218" s="102"/>
      <c r="JXS218" s="102"/>
      <c r="JXT218" s="102"/>
      <c r="JXU218" s="102"/>
      <c r="JXV218" s="102"/>
      <c r="JXW218" s="102"/>
      <c r="JXX218" s="102"/>
      <c r="JXY218" s="102"/>
      <c r="JXZ218" s="102"/>
      <c r="JYA218" s="102"/>
      <c r="JYB218" s="102"/>
      <c r="JYC218" s="102"/>
      <c r="JYD218" s="102"/>
      <c r="JYE218" s="102"/>
      <c r="JYF218" s="102"/>
      <c r="JYG218" s="102"/>
      <c r="JYH218" s="102"/>
      <c r="JYI218" s="102"/>
      <c r="JYJ218" s="102"/>
      <c r="JYK218" s="102"/>
      <c r="JYL218" s="102"/>
      <c r="JYM218" s="102"/>
      <c r="JYN218" s="102"/>
      <c r="JYO218" s="102"/>
      <c r="JYP218" s="102"/>
      <c r="JYQ218" s="102"/>
      <c r="JYR218" s="102"/>
      <c r="JYS218" s="102"/>
      <c r="JYT218" s="102"/>
      <c r="JYU218" s="102"/>
      <c r="JYV218" s="102"/>
      <c r="JYW218" s="102"/>
      <c r="JYX218" s="102"/>
      <c r="JYY218" s="102"/>
      <c r="JYZ218" s="102"/>
      <c r="JZA218" s="102"/>
      <c r="JZB218" s="102"/>
      <c r="JZC218" s="102"/>
      <c r="JZD218" s="102"/>
      <c r="JZE218" s="102"/>
      <c r="JZF218" s="102"/>
      <c r="JZG218" s="102"/>
      <c r="JZH218" s="102"/>
      <c r="JZI218" s="102"/>
      <c r="JZJ218" s="102"/>
      <c r="JZK218" s="102"/>
      <c r="JZL218" s="102"/>
      <c r="JZM218" s="102"/>
      <c r="JZN218" s="102"/>
      <c r="JZO218" s="102"/>
      <c r="JZP218" s="102"/>
      <c r="JZQ218" s="102"/>
      <c r="JZR218" s="102"/>
      <c r="JZS218" s="102"/>
      <c r="JZT218" s="102"/>
      <c r="JZU218" s="102"/>
      <c r="JZV218" s="102"/>
      <c r="JZW218" s="102"/>
      <c r="JZX218" s="102"/>
      <c r="JZY218" s="102"/>
      <c r="JZZ218" s="102"/>
      <c r="KAA218" s="102"/>
      <c r="KAB218" s="102"/>
      <c r="KAC218" s="102"/>
      <c r="KAD218" s="102"/>
      <c r="KAE218" s="102"/>
      <c r="KAF218" s="102"/>
      <c r="KAG218" s="102"/>
      <c r="KAH218" s="102"/>
      <c r="KAI218" s="102"/>
      <c r="KAJ218" s="102"/>
      <c r="KAK218" s="102"/>
      <c r="KAL218" s="102"/>
      <c r="KAM218" s="102"/>
      <c r="KAN218" s="102"/>
      <c r="KAO218" s="102"/>
      <c r="KAP218" s="102"/>
      <c r="KAQ218" s="102"/>
      <c r="KAR218" s="102"/>
      <c r="KAS218" s="102"/>
      <c r="KAT218" s="102"/>
      <c r="KAU218" s="102"/>
      <c r="KAV218" s="102"/>
      <c r="KAW218" s="102"/>
      <c r="KAX218" s="102"/>
      <c r="KAY218" s="102"/>
      <c r="KAZ218" s="102"/>
      <c r="KBA218" s="102"/>
      <c r="KBB218" s="102"/>
      <c r="KBC218" s="102"/>
      <c r="KBD218" s="102"/>
      <c r="KBE218" s="102"/>
      <c r="KBF218" s="102"/>
      <c r="KBG218" s="102"/>
      <c r="KBH218" s="102"/>
      <c r="KBI218" s="102"/>
      <c r="KBJ218" s="102"/>
      <c r="KBK218" s="102"/>
      <c r="KBL218" s="102"/>
      <c r="KBM218" s="102"/>
      <c r="KBN218" s="102"/>
      <c r="KBO218" s="102"/>
      <c r="KBP218" s="102"/>
      <c r="KBQ218" s="102"/>
      <c r="KBR218" s="102"/>
      <c r="KBS218" s="102"/>
      <c r="KBT218" s="102"/>
      <c r="KBU218" s="102"/>
      <c r="KBV218" s="102"/>
      <c r="KBW218" s="102"/>
      <c r="KBX218" s="102"/>
      <c r="KBY218" s="102"/>
      <c r="KBZ218" s="102"/>
      <c r="KCA218" s="102"/>
      <c r="KCB218" s="102"/>
      <c r="KCC218" s="102"/>
      <c r="KCD218" s="102"/>
      <c r="KCE218" s="102"/>
      <c r="KCF218" s="102"/>
      <c r="KCG218" s="102"/>
      <c r="KCH218" s="102"/>
      <c r="KCI218" s="102"/>
      <c r="KCJ218" s="102"/>
      <c r="KCK218" s="102"/>
      <c r="KCL218" s="102"/>
      <c r="KCM218" s="102"/>
      <c r="KCN218" s="102"/>
      <c r="KCO218" s="102"/>
      <c r="KCP218" s="102"/>
      <c r="KCQ218" s="102"/>
      <c r="KCR218" s="102"/>
      <c r="KCS218" s="102"/>
      <c r="KCT218" s="102"/>
      <c r="KCU218" s="102"/>
      <c r="KCV218" s="102"/>
      <c r="KCW218" s="102"/>
      <c r="KCX218" s="102"/>
      <c r="KCY218" s="102"/>
      <c r="KCZ218" s="102"/>
      <c r="KDA218" s="102"/>
      <c r="KDB218" s="102"/>
      <c r="KDC218" s="102"/>
      <c r="KDD218" s="102"/>
      <c r="KDE218" s="102"/>
      <c r="KDF218" s="102"/>
      <c r="KDG218" s="102"/>
      <c r="KDH218" s="102"/>
      <c r="KDI218" s="102"/>
      <c r="KDJ218" s="102"/>
      <c r="KDK218" s="102"/>
      <c r="KDL218" s="102"/>
      <c r="KDM218" s="102"/>
      <c r="KDN218" s="102"/>
      <c r="KDO218" s="102"/>
      <c r="KDP218" s="102"/>
      <c r="KDQ218" s="102"/>
      <c r="KDR218" s="102"/>
      <c r="KDS218" s="102"/>
      <c r="KDT218" s="102"/>
      <c r="KDU218" s="102"/>
      <c r="KDV218" s="102"/>
      <c r="KDW218" s="102"/>
      <c r="KDX218" s="102"/>
      <c r="KDY218" s="102"/>
      <c r="KDZ218" s="102"/>
      <c r="KEA218" s="102"/>
      <c r="KEB218" s="102"/>
      <c r="KEC218" s="102"/>
      <c r="KED218" s="102"/>
      <c r="KEE218" s="102"/>
      <c r="KEF218" s="102"/>
      <c r="KEG218" s="102"/>
      <c r="KEH218" s="102"/>
      <c r="KEI218" s="102"/>
      <c r="KEJ218" s="102"/>
      <c r="KEK218" s="102"/>
      <c r="KEL218" s="102"/>
      <c r="KEM218" s="102"/>
      <c r="KEN218" s="102"/>
      <c r="KEO218" s="102"/>
      <c r="KEP218" s="102"/>
      <c r="KEQ218" s="102"/>
      <c r="KER218" s="102"/>
      <c r="KES218" s="102"/>
      <c r="KET218" s="102"/>
      <c r="KEU218" s="102"/>
      <c r="KEV218" s="102"/>
      <c r="KEW218" s="102"/>
      <c r="KEX218" s="102"/>
      <c r="KEY218" s="102"/>
      <c r="KEZ218" s="102"/>
      <c r="KFA218" s="102"/>
      <c r="KFB218" s="102"/>
      <c r="KFC218" s="102"/>
      <c r="KFD218" s="102"/>
      <c r="KFE218" s="102"/>
      <c r="KFF218" s="102"/>
      <c r="KFG218" s="102"/>
      <c r="KFH218" s="102"/>
      <c r="KFI218" s="102"/>
      <c r="KFJ218" s="102"/>
      <c r="KFK218" s="102"/>
      <c r="KFL218" s="102"/>
      <c r="KFM218" s="102"/>
      <c r="KFN218" s="102"/>
      <c r="KFO218" s="102"/>
      <c r="KFP218" s="102"/>
      <c r="KFQ218" s="102"/>
      <c r="KFR218" s="102"/>
      <c r="KFS218" s="102"/>
      <c r="KFT218" s="102"/>
      <c r="KFU218" s="102"/>
      <c r="KFV218" s="102"/>
      <c r="KFW218" s="102"/>
      <c r="KFX218" s="102"/>
      <c r="KFY218" s="102"/>
      <c r="KFZ218" s="102"/>
      <c r="KGA218" s="102"/>
      <c r="KGB218" s="102"/>
      <c r="KGC218" s="102"/>
      <c r="KGD218" s="102"/>
      <c r="KGE218" s="102"/>
      <c r="KGF218" s="102"/>
      <c r="KGG218" s="102"/>
      <c r="KGH218" s="102"/>
      <c r="KGI218" s="102"/>
      <c r="KGJ218" s="102"/>
      <c r="KGK218" s="102"/>
      <c r="KGL218" s="102"/>
      <c r="KGM218" s="102"/>
      <c r="KGN218" s="102"/>
      <c r="KGO218" s="102"/>
      <c r="KGP218" s="102"/>
      <c r="KGQ218" s="102"/>
      <c r="KGR218" s="102"/>
      <c r="KGS218" s="102"/>
      <c r="KGT218" s="102"/>
      <c r="KGU218" s="102"/>
      <c r="KGV218" s="102"/>
      <c r="KGW218" s="102"/>
      <c r="KGX218" s="102"/>
      <c r="KGY218" s="102"/>
      <c r="KGZ218" s="102"/>
      <c r="KHA218" s="102"/>
      <c r="KHB218" s="102"/>
      <c r="KHC218" s="102"/>
      <c r="KHD218" s="102"/>
      <c r="KHE218" s="102"/>
      <c r="KHF218" s="102"/>
      <c r="KHG218" s="102"/>
      <c r="KHH218" s="102"/>
      <c r="KHI218" s="102"/>
      <c r="KHJ218" s="102"/>
      <c r="KHK218" s="102"/>
      <c r="KHL218" s="102"/>
      <c r="KHM218" s="102"/>
      <c r="KHN218" s="102"/>
      <c r="KHO218" s="102"/>
      <c r="KHP218" s="102"/>
      <c r="KHQ218" s="102"/>
      <c r="KHR218" s="102"/>
      <c r="KHS218" s="102"/>
      <c r="KHT218" s="102"/>
      <c r="KHU218" s="102"/>
      <c r="KHV218" s="102"/>
      <c r="KHW218" s="102"/>
      <c r="KHX218" s="102"/>
      <c r="KHY218" s="102"/>
      <c r="KHZ218" s="102"/>
      <c r="KIA218" s="102"/>
      <c r="KIB218" s="102"/>
      <c r="KIC218" s="102"/>
      <c r="KID218" s="102"/>
      <c r="KIE218" s="102"/>
      <c r="KIF218" s="102"/>
      <c r="KIG218" s="102"/>
      <c r="KIH218" s="102"/>
      <c r="KII218" s="102"/>
      <c r="KIJ218" s="102"/>
      <c r="KIK218" s="102"/>
      <c r="KIL218" s="102"/>
      <c r="KIM218" s="102"/>
      <c r="KIN218" s="102"/>
      <c r="KIO218" s="102"/>
      <c r="KIP218" s="102"/>
      <c r="KIQ218" s="102"/>
      <c r="KIR218" s="102"/>
      <c r="KIS218" s="102"/>
      <c r="KIT218" s="102"/>
      <c r="KIU218" s="102"/>
      <c r="KIV218" s="102"/>
      <c r="KIW218" s="102"/>
      <c r="KIX218" s="102"/>
      <c r="KIY218" s="102"/>
      <c r="KIZ218" s="102"/>
      <c r="KJA218" s="102"/>
      <c r="KJB218" s="102"/>
      <c r="KJC218" s="102"/>
      <c r="KJD218" s="102"/>
      <c r="KJE218" s="102"/>
      <c r="KJF218" s="102"/>
      <c r="KJG218" s="102"/>
      <c r="KJH218" s="102"/>
      <c r="KJI218" s="102"/>
      <c r="KJJ218" s="102"/>
      <c r="KJK218" s="102"/>
      <c r="KJL218" s="102"/>
      <c r="KJM218" s="102"/>
      <c r="KJN218" s="102"/>
      <c r="KJO218" s="102"/>
      <c r="KJP218" s="102"/>
      <c r="KJQ218" s="102"/>
      <c r="KJR218" s="102"/>
      <c r="KJS218" s="102"/>
      <c r="KJT218" s="102"/>
      <c r="KJU218" s="102"/>
      <c r="KJV218" s="102"/>
      <c r="KJW218" s="102"/>
      <c r="KJX218" s="102"/>
      <c r="KJY218" s="102"/>
      <c r="KJZ218" s="102"/>
      <c r="KKA218" s="102"/>
      <c r="KKB218" s="102"/>
      <c r="KKC218" s="102"/>
      <c r="KKD218" s="102"/>
      <c r="KKE218" s="102"/>
      <c r="KKF218" s="102"/>
      <c r="KKG218" s="102"/>
      <c r="KKH218" s="102"/>
      <c r="KKI218" s="102"/>
      <c r="KKJ218" s="102"/>
      <c r="KKK218" s="102"/>
      <c r="KKL218" s="102"/>
      <c r="KKM218" s="102"/>
      <c r="KKN218" s="102"/>
      <c r="KKO218" s="102"/>
      <c r="KKP218" s="102"/>
      <c r="KKQ218" s="102"/>
      <c r="KKR218" s="102"/>
      <c r="KKS218" s="102"/>
      <c r="KKT218" s="102"/>
      <c r="KKU218" s="102"/>
      <c r="KKV218" s="102"/>
      <c r="KKW218" s="102"/>
      <c r="KKX218" s="102"/>
      <c r="KKY218" s="102"/>
      <c r="KKZ218" s="102"/>
      <c r="KLA218" s="102"/>
      <c r="KLB218" s="102"/>
      <c r="KLC218" s="102"/>
      <c r="KLD218" s="102"/>
      <c r="KLE218" s="102"/>
      <c r="KLF218" s="102"/>
      <c r="KLG218" s="102"/>
      <c r="KLH218" s="102"/>
      <c r="KLI218" s="102"/>
      <c r="KLJ218" s="102"/>
      <c r="KLK218" s="102"/>
      <c r="KLL218" s="102"/>
      <c r="KLM218" s="102"/>
      <c r="KLN218" s="102"/>
      <c r="KLO218" s="102"/>
      <c r="KLP218" s="102"/>
      <c r="KLQ218" s="102"/>
      <c r="KLR218" s="102"/>
      <c r="KLS218" s="102"/>
      <c r="KLT218" s="102"/>
      <c r="KLU218" s="102"/>
      <c r="KLV218" s="102"/>
      <c r="KLW218" s="102"/>
      <c r="KLX218" s="102"/>
      <c r="KLY218" s="102"/>
      <c r="KLZ218" s="102"/>
      <c r="KMA218" s="102"/>
      <c r="KMB218" s="102"/>
      <c r="KMC218" s="102"/>
      <c r="KMD218" s="102"/>
      <c r="KME218" s="102"/>
      <c r="KMF218" s="102"/>
      <c r="KMG218" s="102"/>
      <c r="KMH218" s="102"/>
      <c r="KMI218" s="102"/>
      <c r="KMJ218" s="102"/>
      <c r="KMK218" s="102"/>
      <c r="KML218" s="102"/>
      <c r="KMM218" s="102"/>
      <c r="KMN218" s="102"/>
      <c r="KMO218" s="102"/>
      <c r="KMP218" s="102"/>
      <c r="KMQ218" s="102"/>
      <c r="KMR218" s="102"/>
      <c r="KMS218" s="102"/>
      <c r="KMT218" s="102"/>
      <c r="KMU218" s="102"/>
      <c r="KMV218" s="102"/>
      <c r="KMW218" s="102"/>
      <c r="KMX218" s="102"/>
      <c r="KMY218" s="102"/>
      <c r="KMZ218" s="102"/>
      <c r="KNA218" s="102"/>
      <c r="KNB218" s="102"/>
      <c r="KNC218" s="102"/>
      <c r="KND218" s="102"/>
      <c r="KNE218" s="102"/>
      <c r="KNF218" s="102"/>
      <c r="KNG218" s="102"/>
      <c r="KNH218" s="102"/>
      <c r="KNI218" s="102"/>
      <c r="KNJ218" s="102"/>
      <c r="KNK218" s="102"/>
      <c r="KNL218" s="102"/>
      <c r="KNM218" s="102"/>
      <c r="KNN218" s="102"/>
      <c r="KNO218" s="102"/>
      <c r="KNP218" s="102"/>
      <c r="KNQ218" s="102"/>
      <c r="KNR218" s="102"/>
      <c r="KNS218" s="102"/>
      <c r="KNT218" s="102"/>
      <c r="KNU218" s="102"/>
      <c r="KNV218" s="102"/>
      <c r="KNW218" s="102"/>
      <c r="KNX218" s="102"/>
      <c r="KNY218" s="102"/>
      <c r="KNZ218" s="102"/>
      <c r="KOA218" s="102"/>
      <c r="KOB218" s="102"/>
      <c r="KOC218" s="102"/>
      <c r="KOD218" s="102"/>
      <c r="KOE218" s="102"/>
      <c r="KOF218" s="102"/>
      <c r="KOG218" s="102"/>
      <c r="KOH218" s="102"/>
      <c r="KOI218" s="102"/>
      <c r="KOJ218" s="102"/>
      <c r="KOK218" s="102"/>
      <c r="KOL218" s="102"/>
      <c r="KOM218" s="102"/>
      <c r="KON218" s="102"/>
      <c r="KOO218" s="102"/>
      <c r="KOP218" s="102"/>
      <c r="KOQ218" s="102"/>
      <c r="KOR218" s="102"/>
      <c r="KOS218" s="102"/>
      <c r="KOT218" s="102"/>
      <c r="KOU218" s="102"/>
      <c r="KOV218" s="102"/>
      <c r="KOW218" s="102"/>
      <c r="KOX218" s="102"/>
      <c r="KOY218" s="102"/>
      <c r="KOZ218" s="102"/>
      <c r="KPA218" s="102"/>
      <c r="KPB218" s="102"/>
      <c r="KPC218" s="102"/>
      <c r="KPD218" s="102"/>
      <c r="KPE218" s="102"/>
      <c r="KPF218" s="102"/>
      <c r="KPG218" s="102"/>
      <c r="KPH218" s="102"/>
      <c r="KPI218" s="102"/>
      <c r="KPJ218" s="102"/>
      <c r="KPK218" s="102"/>
      <c r="KPL218" s="102"/>
      <c r="KPM218" s="102"/>
      <c r="KPN218" s="102"/>
      <c r="KPO218" s="102"/>
      <c r="KPP218" s="102"/>
      <c r="KPQ218" s="102"/>
      <c r="KPR218" s="102"/>
      <c r="KPS218" s="102"/>
      <c r="KPT218" s="102"/>
      <c r="KPU218" s="102"/>
      <c r="KPV218" s="102"/>
      <c r="KPW218" s="102"/>
      <c r="KPX218" s="102"/>
      <c r="KPY218" s="102"/>
      <c r="KPZ218" s="102"/>
      <c r="KQA218" s="102"/>
      <c r="KQB218" s="102"/>
      <c r="KQC218" s="102"/>
      <c r="KQD218" s="102"/>
      <c r="KQE218" s="102"/>
      <c r="KQF218" s="102"/>
      <c r="KQG218" s="102"/>
      <c r="KQH218" s="102"/>
      <c r="KQI218" s="102"/>
      <c r="KQJ218" s="102"/>
      <c r="KQK218" s="102"/>
      <c r="KQL218" s="102"/>
      <c r="KQM218" s="102"/>
      <c r="KQN218" s="102"/>
      <c r="KQO218" s="102"/>
      <c r="KQP218" s="102"/>
      <c r="KQQ218" s="102"/>
      <c r="KQR218" s="102"/>
      <c r="KQS218" s="102"/>
      <c r="KQT218" s="102"/>
      <c r="KQU218" s="102"/>
      <c r="KQV218" s="102"/>
      <c r="KQW218" s="102"/>
      <c r="KQX218" s="102"/>
      <c r="KQY218" s="102"/>
      <c r="KQZ218" s="102"/>
      <c r="KRA218" s="102"/>
      <c r="KRB218" s="102"/>
      <c r="KRC218" s="102"/>
      <c r="KRD218" s="102"/>
      <c r="KRE218" s="102"/>
      <c r="KRF218" s="102"/>
      <c r="KRG218" s="102"/>
      <c r="KRH218" s="102"/>
      <c r="KRI218" s="102"/>
      <c r="KRJ218" s="102"/>
      <c r="KRK218" s="102"/>
      <c r="KRL218" s="102"/>
      <c r="KRM218" s="102"/>
      <c r="KRN218" s="102"/>
      <c r="KRO218" s="102"/>
      <c r="KRP218" s="102"/>
      <c r="KRQ218" s="102"/>
      <c r="KRR218" s="102"/>
      <c r="KRS218" s="102"/>
      <c r="KRT218" s="102"/>
      <c r="KRU218" s="102"/>
      <c r="KRV218" s="102"/>
      <c r="KRW218" s="102"/>
      <c r="KRX218" s="102"/>
      <c r="KRY218" s="102"/>
      <c r="KRZ218" s="102"/>
      <c r="KSA218" s="102"/>
      <c r="KSB218" s="102"/>
      <c r="KSC218" s="102"/>
      <c r="KSD218" s="102"/>
      <c r="KSE218" s="102"/>
      <c r="KSF218" s="102"/>
      <c r="KSG218" s="102"/>
      <c r="KSH218" s="102"/>
      <c r="KSI218" s="102"/>
      <c r="KSJ218" s="102"/>
      <c r="KSK218" s="102"/>
      <c r="KSL218" s="102"/>
      <c r="KSM218" s="102"/>
      <c r="KSN218" s="102"/>
      <c r="KSO218" s="102"/>
      <c r="KSP218" s="102"/>
      <c r="KSQ218" s="102"/>
      <c r="KSR218" s="102"/>
      <c r="KSS218" s="102"/>
      <c r="KST218" s="102"/>
      <c r="KSU218" s="102"/>
      <c r="KSV218" s="102"/>
      <c r="KSW218" s="102"/>
      <c r="KSX218" s="102"/>
      <c r="KSY218" s="102"/>
      <c r="KSZ218" s="102"/>
      <c r="KTA218" s="102"/>
      <c r="KTB218" s="102"/>
      <c r="KTC218" s="102"/>
      <c r="KTD218" s="102"/>
      <c r="KTE218" s="102"/>
      <c r="KTF218" s="102"/>
      <c r="KTG218" s="102"/>
      <c r="KTH218" s="102"/>
      <c r="KTI218" s="102"/>
      <c r="KTJ218" s="102"/>
      <c r="KTK218" s="102"/>
      <c r="KTL218" s="102"/>
      <c r="KTM218" s="102"/>
      <c r="KTN218" s="102"/>
      <c r="KTO218" s="102"/>
      <c r="KTP218" s="102"/>
      <c r="KTQ218" s="102"/>
      <c r="KTR218" s="102"/>
      <c r="KTS218" s="102"/>
      <c r="KTT218" s="102"/>
      <c r="KTU218" s="102"/>
      <c r="KTV218" s="102"/>
      <c r="KTW218" s="102"/>
      <c r="KTX218" s="102"/>
      <c r="KTY218" s="102"/>
      <c r="KTZ218" s="102"/>
      <c r="KUA218" s="102"/>
      <c r="KUB218" s="102"/>
      <c r="KUC218" s="102"/>
      <c r="KUD218" s="102"/>
      <c r="KUE218" s="102"/>
      <c r="KUF218" s="102"/>
      <c r="KUG218" s="102"/>
      <c r="KUH218" s="102"/>
      <c r="KUI218" s="102"/>
      <c r="KUJ218" s="102"/>
      <c r="KUK218" s="102"/>
      <c r="KUL218" s="102"/>
      <c r="KUM218" s="102"/>
      <c r="KUN218" s="102"/>
      <c r="KUO218" s="102"/>
      <c r="KUP218" s="102"/>
      <c r="KUQ218" s="102"/>
      <c r="KUR218" s="102"/>
      <c r="KUS218" s="102"/>
      <c r="KUT218" s="102"/>
      <c r="KUU218" s="102"/>
      <c r="KUV218" s="102"/>
      <c r="KUW218" s="102"/>
      <c r="KUX218" s="102"/>
      <c r="KUY218" s="102"/>
      <c r="KUZ218" s="102"/>
      <c r="KVA218" s="102"/>
      <c r="KVB218" s="102"/>
      <c r="KVC218" s="102"/>
      <c r="KVD218" s="102"/>
      <c r="KVE218" s="102"/>
      <c r="KVF218" s="102"/>
      <c r="KVG218" s="102"/>
      <c r="KVH218" s="102"/>
      <c r="KVI218" s="102"/>
      <c r="KVJ218" s="102"/>
      <c r="KVK218" s="102"/>
      <c r="KVL218" s="102"/>
      <c r="KVM218" s="102"/>
      <c r="KVN218" s="102"/>
      <c r="KVO218" s="102"/>
      <c r="KVP218" s="102"/>
      <c r="KVQ218" s="102"/>
      <c r="KVR218" s="102"/>
      <c r="KVS218" s="102"/>
      <c r="KVT218" s="102"/>
      <c r="KVU218" s="102"/>
      <c r="KVV218" s="102"/>
      <c r="KVW218" s="102"/>
      <c r="KVX218" s="102"/>
      <c r="KVY218" s="102"/>
      <c r="KVZ218" s="102"/>
      <c r="KWA218" s="102"/>
      <c r="KWB218" s="102"/>
      <c r="KWC218" s="102"/>
      <c r="KWD218" s="102"/>
      <c r="KWE218" s="102"/>
      <c r="KWF218" s="102"/>
      <c r="KWG218" s="102"/>
      <c r="KWH218" s="102"/>
      <c r="KWI218" s="102"/>
      <c r="KWJ218" s="102"/>
      <c r="KWK218" s="102"/>
      <c r="KWL218" s="102"/>
      <c r="KWM218" s="102"/>
      <c r="KWN218" s="102"/>
      <c r="KWO218" s="102"/>
      <c r="KWP218" s="102"/>
      <c r="KWQ218" s="102"/>
      <c r="KWR218" s="102"/>
      <c r="KWS218" s="102"/>
      <c r="KWT218" s="102"/>
      <c r="KWU218" s="102"/>
      <c r="KWV218" s="102"/>
      <c r="KWW218" s="102"/>
      <c r="KWX218" s="102"/>
      <c r="KWY218" s="102"/>
      <c r="KWZ218" s="102"/>
      <c r="KXA218" s="102"/>
      <c r="KXB218" s="102"/>
      <c r="KXC218" s="102"/>
      <c r="KXD218" s="102"/>
      <c r="KXE218" s="102"/>
      <c r="KXF218" s="102"/>
      <c r="KXG218" s="102"/>
      <c r="KXH218" s="102"/>
      <c r="KXI218" s="102"/>
      <c r="KXJ218" s="102"/>
      <c r="KXK218" s="102"/>
      <c r="KXL218" s="102"/>
      <c r="KXM218" s="102"/>
      <c r="KXN218" s="102"/>
      <c r="KXO218" s="102"/>
      <c r="KXP218" s="102"/>
      <c r="KXQ218" s="102"/>
      <c r="KXR218" s="102"/>
      <c r="KXS218" s="102"/>
      <c r="KXT218" s="102"/>
      <c r="KXU218" s="102"/>
      <c r="KXV218" s="102"/>
      <c r="KXW218" s="102"/>
      <c r="KXX218" s="102"/>
      <c r="KXY218" s="102"/>
      <c r="KXZ218" s="102"/>
      <c r="KYA218" s="102"/>
      <c r="KYB218" s="102"/>
      <c r="KYC218" s="102"/>
      <c r="KYD218" s="102"/>
      <c r="KYE218" s="102"/>
      <c r="KYF218" s="102"/>
      <c r="KYG218" s="102"/>
      <c r="KYH218" s="102"/>
      <c r="KYI218" s="102"/>
      <c r="KYJ218" s="102"/>
      <c r="KYK218" s="102"/>
      <c r="KYL218" s="102"/>
      <c r="KYM218" s="102"/>
      <c r="KYN218" s="102"/>
      <c r="KYO218" s="102"/>
      <c r="KYP218" s="102"/>
      <c r="KYQ218" s="102"/>
      <c r="KYR218" s="102"/>
      <c r="KYS218" s="102"/>
      <c r="KYT218" s="102"/>
      <c r="KYU218" s="102"/>
      <c r="KYV218" s="102"/>
      <c r="KYW218" s="102"/>
      <c r="KYX218" s="102"/>
      <c r="KYY218" s="102"/>
      <c r="KYZ218" s="102"/>
      <c r="KZA218" s="102"/>
      <c r="KZB218" s="102"/>
      <c r="KZC218" s="102"/>
      <c r="KZD218" s="102"/>
      <c r="KZE218" s="102"/>
      <c r="KZF218" s="102"/>
      <c r="KZG218" s="102"/>
      <c r="KZH218" s="102"/>
      <c r="KZI218" s="102"/>
      <c r="KZJ218" s="102"/>
      <c r="KZK218" s="102"/>
      <c r="KZL218" s="102"/>
      <c r="KZM218" s="102"/>
      <c r="KZN218" s="102"/>
      <c r="KZO218" s="102"/>
      <c r="KZP218" s="102"/>
      <c r="KZQ218" s="102"/>
      <c r="KZR218" s="102"/>
      <c r="KZS218" s="102"/>
      <c r="KZT218" s="102"/>
      <c r="KZU218" s="102"/>
      <c r="KZV218" s="102"/>
      <c r="KZW218" s="102"/>
      <c r="KZX218" s="102"/>
      <c r="KZY218" s="102"/>
      <c r="KZZ218" s="102"/>
      <c r="LAA218" s="102"/>
      <c r="LAB218" s="102"/>
      <c r="LAC218" s="102"/>
      <c r="LAD218" s="102"/>
      <c r="LAE218" s="102"/>
      <c r="LAF218" s="102"/>
      <c r="LAG218" s="102"/>
      <c r="LAH218" s="102"/>
      <c r="LAI218" s="102"/>
      <c r="LAJ218" s="102"/>
      <c r="LAK218" s="102"/>
      <c r="LAL218" s="102"/>
      <c r="LAM218" s="102"/>
      <c r="LAN218" s="102"/>
      <c r="LAO218" s="102"/>
      <c r="LAP218" s="102"/>
      <c r="LAQ218" s="102"/>
      <c r="LAR218" s="102"/>
      <c r="LAS218" s="102"/>
      <c r="LAT218" s="102"/>
      <c r="LAU218" s="102"/>
      <c r="LAV218" s="102"/>
      <c r="LAW218" s="102"/>
      <c r="LAX218" s="102"/>
      <c r="LAY218" s="102"/>
      <c r="LAZ218" s="102"/>
      <c r="LBA218" s="102"/>
      <c r="LBB218" s="102"/>
      <c r="LBC218" s="102"/>
      <c r="LBD218" s="102"/>
      <c r="LBE218" s="102"/>
      <c r="LBF218" s="102"/>
      <c r="LBG218" s="102"/>
      <c r="LBH218" s="102"/>
      <c r="LBI218" s="102"/>
      <c r="LBJ218" s="102"/>
      <c r="LBK218" s="102"/>
      <c r="LBL218" s="102"/>
      <c r="LBM218" s="102"/>
      <c r="LBN218" s="102"/>
      <c r="LBO218" s="102"/>
      <c r="LBP218" s="102"/>
      <c r="LBQ218" s="102"/>
      <c r="LBR218" s="102"/>
      <c r="LBS218" s="102"/>
      <c r="LBT218" s="102"/>
      <c r="LBU218" s="102"/>
      <c r="LBV218" s="102"/>
      <c r="LBW218" s="102"/>
      <c r="LBX218" s="102"/>
      <c r="LBY218" s="102"/>
      <c r="LBZ218" s="102"/>
      <c r="LCA218" s="102"/>
      <c r="LCB218" s="102"/>
      <c r="LCC218" s="102"/>
      <c r="LCD218" s="102"/>
      <c r="LCE218" s="102"/>
      <c r="LCF218" s="102"/>
      <c r="LCG218" s="102"/>
      <c r="LCH218" s="102"/>
      <c r="LCI218" s="102"/>
      <c r="LCJ218" s="102"/>
      <c r="LCK218" s="102"/>
      <c r="LCL218" s="102"/>
      <c r="LCM218" s="102"/>
      <c r="LCN218" s="102"/>
      <c r="LCO218" s="102"/>
      <c r="LCP218" s="102"/>
      <c r="LCQ218" s="102"/>
      <c r="LCR218" s="102"/>
      <c r="LCS218" s="102"/>
      <c r="LCT218" s="102"/>
      <c r="LCU218" s="102"/>
      <c r="LCV218" s="102"/>
      <c r="LCW218" s="102"/>
      <c r="LCX218" s="102"/>
      <c r="LCY218" s="102"/>
      <c r="LCZ218" s="102"/>
      <c r="LDA218" s="102"/>
      <c r="LDB218" s="102"/>
      <c r="LDC218" s="102"/>
      <c r="LDD218" s="102"/>
      <c r="LDE218" s="102"/>
      <c r="LDF218" s="102"/>
      <c r="LDG218" s="102"/>
      <c r="LDH218" s="102"/>
      <c r="LDI218" s="102"/>
      <c r="LDJ218" s="102"/>
      <c r="LDK218" s="102"/>
      <c r="LDL218" s="102"/>
      <c r="LDM218" s="102"/>
      <c r="LDN218" s="102"/>
      <c r="LDO218" s="102"/>
      <c r="LDP218" s="102"/>
      <c r="LDQ218" s="102"/>
      <c r="LDR218" s="102"/>
      <c r="LDS218" s="102"/>
      <c r="LDT218" s="102"/>
      <c r="LDU218" s="102"/>
      <c r="LDV218" s="102"/>
      <c r="LDW218" s="102"/>
      <c r="LDX218" s="102"/>
      <c r="LDY218" s="102"/>
      <c r="LDZ218" s="102"/>
      <c r="LEA218" s="102"/>
      <c r="LEB218" s="102"/>
      <c r="LEC218" s="102"/>
      <c r="LED218" s="102"/>
      <c r="LEE218" s="102"/>
      <c r="LEF218" s="102"/>
      <c r="LEG218" s="102"/>
      <c r="LEH218" s="102"/>
      <c r="LEI218" s="102"/>
      <c r="LEJ218" s="102"/>
      <c r="LEK218" s="102"/>
      <c r="LEL218" s="102"/>
      <c r="LEM218" s="102"/>
      <c r="LEN218" s="102"/>
      <c r="LEO218" s="102"/>
      <c r="LEP218" s="102"/>
      <c r="LEQ218" s="102"/>
      <c r="LER218" s="102"/>
      <c r="LES218" s="102"/>
      <c r="LET218" s="102"/>
      <c r="LEU218" s="102"/>
      <c r="LEV218" s="102"/>
      <c r="LEW218" s="102"/>
      <c r="LEX218" s="102"/>
      <c r="LEY218" s="102"/>
      <c r="LEZ218" s="102"/>
      <c r="LFA218" s="102"/>
      <c r="LFB218" s="102"/>
      <c r="LFC218" s="102"/>
      <c r="LFD218" s="102"/>
      <c r="LFE218" s="102"/>
      <c r="LFF218" s="102"/>
      <c r="LFG218" s="102"/>
      <c r="LFH218" s="102"/>
      <c r="LFI218" s="102"/>
      <c r="LFJ218" s="102"/>
      <c r="LFK218" s="102"/>
      <c r="LFL218" s="102"/>
      <c r="LFM218" s="102"/>
      <c r="LFN218" s="102"/>
      <c r="LFO218" s="102"/>
      <c r="LFP218" s="102"/>
      <c r="LFQ218" s="102"/>
      <c r="LFR218" s="102"/>
      <c r="LFS218" s="102"/>
      <c r="LFT218" s="102"/>
      <c r="LFU218" s="102"/>
      <c r="LFV218" s="102"/>
      <c r="LFW218" s="102"/>
      <c r="LFX218" s="102"/>
      <c r="LFY218" s="102"/>
      <c r="LFZ218" s="102"/>
      <c r="LGA218" s="102"/>
      <c r="LGB218" s="102"/>
      <c r="LGC218" s="102"/>
      <c r="LGD218" s="102"/>
      <c r="LGE218" s="102"/>
      <c r="LGF218" s="102"/>
      <c r="LGG218" s="102"/>
      <c r="LGH218" s="102"/>
      <c r="LGI218" s="102"/>
      <c r="LGJ218" s="102"/>
      <c r="LGK218" s="102"/>
      <c r="LGL218" s="102"/>
      <c r="LGM218" s="102"/>
      <c r="LGN218" s="102"/>
      <c r="LGO218" s="102"/>
      <c r="LGP218" s="102"/>
      <c r="LGQ218" s="102"/>
      <c r="LGR218" s="102"/>
      <c r="LGS218" s="102"/>
      <c r="LGT218" s="102"/>
      <c r="LGU218" s="102"/>
      <c r="LGV218" s="102"/>
      <c r="LGW218" s="102"/>
      <c r="LGX218" s="102"/>
      <c r="LGY218" s="102"/>
      <c r="LGZ218" s="102"/>
      <c r="LHA218" s="102"/>
      <c r="LHB218" s="102"/>
      <c r="LHC218" s="102"/>
      <c r="LHD218" s="102"/>
      <c r="LHE218" s="102"/>
      <c r="LHF218" s="102"/>
      <c r="LHG218" s="102"/>
      <c r="LHH218" s="102"/>
      <c r="LHI218" s="102"/>
      <c r="LHJ218" s="102"/>
      <c r="LHK218" s="102"/>
      <c r="LHL218" s="102"/>
      <c r="LHM218" s="102"/>
      <c r="LHN218" s="102"/>
      <c r="LHO218" s="102"/>
      <c r="LHP218" s="102"/>
      <c r="LHQ218" s="102"/>
      <c r="LHR218" s="102"/>
      <c r="LHS218" s="102"/>
      <c r="LHT218" s="102"/>
      <c r="LHU218" s="102"/>
      <c r="LHV218" s="102"/>
      <c r="LHW218" s="102"/>
      <c r="LHX218" s="102"/>
      <c r="LHY218" s="102"/>
      <c r="LHZ218" s="102"/>
      <c r="LIA218" s="102"/>
      <c r="LIB218" s="102"/>
      <c r="LIC218" s="102"/>
      <c r="LID218" s="102"/>
      <c r="LIE218" s="102"/>
      <c r="LIF218" s="102"/>
      <c r="LIG218" s="102"/>
      <c r="LIH218" s="102"/>
      <c r="LII218" s="102"/>
      <c r="LIJ218" s="102"/>
      <c r="LIK218" s="102"/>
      <c r="LIL218" s="102"/>
      <c r="LIM218" s="102"/>
      <c r="LIN218" s="102"/>
      <c r="LIO218" s="102"/>
      <c r="LIP218" s="102"/>
      <c r="LIQ218" s="102"/>
      <c r="LIR218" s="102"/>
      <c r="LIS218" s="102"/>
      <c r="LIT218" s="102"/>
      <c r="LIU218" s="102"/>
      <c r="LIV218" s="102"/>
      <c r="LIW218" s="102"/>
      <c r="LIX218" s="102"/>
      <c r="LIY218" s="102"/>
      <c r="LIZ218" s="102"/>
      <c r="LJA218" s="102"/>
      <c r="LJB218" s="102"/>
      <c r="LJC218" s="102"/>
      <c r="LJD218" s="102"/>
      <c r="LJE218" s="102"/>
      <c r="LJF218" s="102"/>
      <c r="LJG218" s="102"/>
      <c r="LJH218" s="102"/>
      <c r="LJI218" s="102"/>
      <c r="LJJ218" s="102"/>
      <c r="LJK218" s="102"/>
      <c r="LJL218" s="102"/>
      <c r="LJM218" s="102"/>
      <c r="LJN218" s="102"/>
      <c r="LJO218" s="102"/>
      <c r="LJP218" s="102"/>
      <c r="LJQ218" s="102"/>
      <c r="LJR218" s="102"/>
      <c r="LJS218" s="102"/>
      <c r="LJT218" s="102"/>
      <c r="LJU218" s="102"/>
      <c r="LJV218" s="102"/>
      <c r="LJW218" s="102"/>
      <c r="LJX218" s="102"/>
      <c r="LJY218" s="102"/>
      <c r="LJZ218" s="102"/>
      <c r="LKA218" s="102"/>
      <c r="LKB218" s="102"/>
      <c r="LKC218" s="102"/>
      <c r="LKD218" s="102"/>
      <c r="LKE218" s="102"/>
      <c r="LKF218" s="102"/>
      <c r="LKG218" s="102"/>
      <c r="LKH218" s="102"/>
      <c r="LKI218" s="102"/>
      <c r="LKJ218" s="102"/>
      <c r="LKK218" s="102"/>
      <c r="LKL218" s="102"/>
      <c r="LKM218" s="102"/>
      <c r="LKN218" s="102"/>
      <c r="LKO218" s="102"/>
      <c r="LKP218" s="102"/>
      <c r="LKQ218" s="102"/>
      <c r="LKR218" s="102"/>
      <c r="LKS218" s="102"/>
      <c r="LKT218" s="102"/>
      <c r="LKU218" s="102"/>
      <c r="LKV218" s="102"/>
      <c r="LKW218" s="102"/>
      <c r="LKX218" s="102"/>
      <c r="LKY218" s="102"/>
      <c r="LKZ218" s="102"/>
      <c r="LLA218" s="102"/>
      <c r="LLB218" s="102"/>
      <c r="LLC218" s="102"/>
      <c r="LLD218" s="102"/>
      <c r="LLE218" s="102"/>
      <c r="LLF218" s="102"/>
      <c r="LLG218" s="102"/>
      <c r="LLH218" s="102"/>
      <c r="LLI218" s="102"/>
      <c r="LLJ218" s="102"/>
      <c r="LLK218" s="102"/>
      <c r="LLL218" s="102"/>
      <c r="LLM218" s="102"/>
      <c r="LLN218" s="102"/>
      <c r="LLO218" s="102"/>
      <c r="LLP218" s="102"/>
      <c r="LLQ218" s="102"/>
      <c r="LLR218" s="102"/>
      <c r="LLS218" s="102"/>
      <c r="LLT218" s="102"/>
      <c r="LLU218" s="102"/>
      <c r="LLV218" s="102"/>
      <c r="LLW218" s="102"/>
      <c r="LLX218" s="102"/>
      <c r="LLY218" s="102"/>
      <c r="LLZ218" s="102"/>
      <c r="LMA218" s="102"/>
      <c r="LMB218" s="102"/>
      <c r="LMC218" s="102"/>
      <c r="LMD218" s="102"/>
      <c r="LME218" s="102"/>
      <c r="LMF218" s="102"/>
      <c r="LMG218" s="102"/>
      <c r="LMH218" s="102"/>
      <c r="LMI218" s="102"/>
      <c r="LMJ218" s="102"/>
      <c r="LMK218" s="102"/>
      <c r="LML218" s="102"/>
      <c r="LMM218" s="102"/>
      <c r="LMN218" s="102"/>
      <c r="LMO218" s="102"/>
      <c r="LMP218" s="102"/>
      <c r="LMQ218" s="102"/>
      <c r="LMR218" s="102"/>
      <c r="LMS218" s="102"/>
      <c r="LMT218" s="102"/>
      <c r="LMU218" s="102"/>
      <c r="LMV218" s="102"/>
      <c r="LMW218" s="102"/>
      <c r="LMX218" s="102"/>
      <c r="LMY218" s="102"/>
      <c r="LMZ218" s="102"/>
      <c r="LNA218" s="102"/>
      <c r="LNB218" s="102"/>
      <c r="LNC218" s="102"/>
      <c r="LND218" s="102"/>
      <c r="LNE218" s="102"/>
      <c r="LNF218" s="102"/>
      <c r="LNG218" s="102"/>
      <c r="LNH218" s="102"/>
      <c r="LNI218" s="102"/>
      <c r="LNJ218" s="102"/>
      <c r="LNK218" s="102"/>
      <c r="LNL218" s="102"/>
      <c r="LNM218" s="102"/>
      <c r="LNN218" s="102"/>
      <c r="LNO218" s="102"/>
      <c r="LNP218" s="102"/>
      <c r="LNQ218" s="102"/>
      <c r="LNR218" s="102"/>
      <c r="LNS218" s="102"/>
      <c r="LNT218" s="102"/>
      <c r="LNU218" s="102"/>
      <c r="LNV218" s="102"/>
      <c r="LNW218" s="102"/>
      <c r="LNX218" s="102"/>
      <c r="LNY218" s="102"/>
      <c r="LNZ218" s="102"/>
      <c r="LOA218" s="102"/>
      <c r="LOB218" s="102"/>
      <c r="LOC218" s="102"/>
      <c r="LOD218" s="102"/>
      <c r="LOE218" s="102"/>
      <c r="LOF218" s="102"/>
      <c r="LOG218" s="102"/>
      <c r="LOH218" s="102"/>
      <c r="LOI218" s="102"/>
      <c r="LOJ218" s="102"/>
      <c r="LOK218" s="102"/>
      <c r="LOL218" s="102"/>
      <c r="LOM218" s="102"/>
      <c r="LON218" s="102"/>
      <c r="LOO218" s="102"/>
      <c r="LOP218" s="102"/>
      <c r="LOQ218" s="102"/>
      <c r="LOR218" s="102"/>
      <c r="LOS218" s="102"/>
      <c r="LOT218" s="102"/>
      <c r="LOU218" s="102"/>
      <c r="LOV218" s="102"/>
      <c r="LOW218" s="102"/>
      <c r="LOX218" s="102"/>
      <c r="LOY218" s="102"/>
      <c r="LOZ218" s="102"/>
      <c r="LPA218" s="102"/>
      <c r="LPB218" s="102"/>
      <c r="LPC218" s="102"/>
      <c r="LPD218" s="102"/>
      <c r="LPE218" s="102"/>
      <c r="LPF218" s="102"/>
      <c r="LPG218" s="102"/>
      <c r="LPH218" s="102"/>
      <c r="LPI218" s="102"/>
      <c r="LPJ218" s="102"/>
      <c r="LPK218" s="102"/>
      <c r="LPL218" s="102"/>
      <c r="LPM218" s="102"/>
      <c r="LPN218" s="102"/>
      <c r="LPO218" s="102"/>
      <c r="LPP218" s="102"/>
      <c r="LPQ218" s="102"/>
      <c r="LPR218" s="102"/>
      <c r="LPS218" s="102"/>
      <c r="LPT218" s="102"/>
      <c r="LPU218" s="102"/>
      <c r="LPV218" s="102"/>
      <c r="LPW218" s="102"/>
      <c r="LPX218" s="102"/>
      <c r="LPY218" s="102"/>
      <c r="LPZ218" s="102"/>
      <c r="LQA218" s="102"/>
      <c r="LQB218" s="102"/>
      <c r="LQC218" s="102"/>
      <c r="LQD218" s="102"/>
      <c r="LQE218" s="102"/>
      <c r="LQF218" s="102"/>
      <c r="LQG218" s="102"/>
      <c r="LQH218" s="102"/>
      <c r="LQI218" s="102"/>
      <c r="LQJ218" s="102"/>
      <c r="LQK218" s="102"/>
      <c r="LQL218" s="102"/>
      <c r="LQM218" s="102"/>
      <c r="LQN218" s="102"/>
      <c r="LQO218" s="102"/>
      <c r="LQP218" s="102"/>
      <c r="LQQ218" s="102"/>
      <c r="LQR218" s="102"/>
      <c r="LQS218" s="102"/>
      <c r="LQT218" s="102"/>
      <c r="LQU218" s="102"/>
      <c r="LQV218" s="102"/>
      <c r="LQW218" s="102"/>
      <c r="LQX218" s="102"/>
      <c r="LQY218" s="102"/>
      <c r="LQZ218" s="102"/>
      <c r="LRA218" s="102"/>
      <c r="LRB218" s="102"/>
      <c r="LRC218" s="102"/>
      <c r="LRD218" s="102"/>
      <c r="LRE218" s="102"/>
      <c r="LRF218" s="102"/>
      <c r="LRG218" s="102"/>
      <c r="LRH218" s="102"/>
      <c r="LRI218" s="102"/>
      <c r="LRJ218" s="102"/>
      <c r="LRK218" s="102"/>
      <c r="LRL218" s="102"/>
      <c r="LRM218" s="102"/>
      <c r="LRN218" s="102"/>
      <c r="LRO218" s="102"/>
      <c r="LRP218" s="102"/>
      <c r="LRQ218" s="102"/>
      <c r="LRR218" s="102"/>
      <c r="LRS218" s="102"/>
      <c r="LRT218" s="102"/>
      <c r="LRU218" s="102"/>
      <c r="LRV218" s="102"/>
      <c r="LRW218" s="102"/>
      <c r="LRX218" s="102"/>
      <c r="LRY218" s="102"/>
      <c r="LRZ218" s="102"/>
      <c r="LSA218" s="102"/>
      <c r="LSB218" s="102"/>
      <c r="LSC218" s="102"/>
      <c r="LSD218" s="102"/>
      <c r="LSE218" s="102"/>
      <c r="LSF218" s="102"/>
      <c r="LSG218" s="102"/>
      <c r="LSH218" s="102"/>
      <c r="LSI218" s="102"/>
      <c r="LSJ218" s="102"/>
      <c r="LSK218" s="102"/>
      <c r="LSL218" s="102"/>
      <c r="LSM218" s="102"/>
      <c r="LSN218" s="102"/>
      <c r="LSO218" s="102"/>
      <c r="LSP218" s="102"/>
      <c r="LSQ218" s="102"/>
      <c r="LSR218" s="102"/>
      <c r="LSS218" s="102"/>
      <c r="LST218" s="102"/>
      <c r="LSU218" s="102"/>
      <c r="LSV218" s="102"/>
      <c r="LSW218" s="102"/>
      <c r="LSX218" s="102"/>
      <c r="LSY218" s="102"/>
      <c r="LSZ218" s="102"/>
      <c r="LTA218" s="102"/>
      <c r="LTB218" s="102"/>
      <c r="LTC218" s="102"/>
      <c r="LTD218" s="102"/>
      <c r="LTE218" s="102"/>
      <c r="LTF218" s="102"/>
      <c r="LTG218" s="102"/>
      <c r="LTH218" s="102"/>
      <c r="LTI218" s="102"/>
      <c r="LTJ218" s="102"/>
      <c r="LTK218" s="102"/>
      <c r="LTL218" s="102"/>
      <c r="LTM218" s="102"/>
      <c r="LTN218" s="102"/>
      <c r="LTO218" s="102"/>
      <c r="LTP218" s="102"/>
      <c r="LTQ218" s="102"/>
      <c r="LTR218" s="102"/>
      <c r="LTS218" s="102"/>
      <c r="LTT218" s="102"/>
      <c r="LTU218" s="102"/>
      <c r="LTV218" s="102"/>
      <c r="LTW218" s="102"/>
      <c r="LTX218" s="102"/>
      <c r="LTY218" s="102"/>
      <c r="LTZ218" s="102"/>
      <c r="LUA218" s="102"/>
      <c r="LUB218" s="102"/>
      <c r="LUC218" s="102"/>
      <c r="LUD218" s="102"/>
      <c r="LUE218" s="102"/>
      <c r="LUF218" s="102"/>
      <c r="LUG218" s="102"/>
      <c r="LUH218" s="102"/>
      <c r="LUI218" s="102"/>
      <c r="LUJ218" s="102"/>
      <c r="LUK218" s="102"/>
      <c r="LUL218" s="102"/>
      <c r="LUM218" s="102"/>
      <c r="LUN218" s="102"/>
      <c r="LUO218" s="102"/>
      <c r="LUP218" s="102"/>
      <c r="LUQ218" s="102"/>
      <c r="LUR218" s="102"/>
      <c r="LUS218" s="102"/>
      <c r="LUT218" s="102"/>
      <c r="LUU218" s="102"/>
      <c r="LUV218" s="102"/>
      <c r="LUW218" s="102"/>
      <c r="LUX218" s="102"/>
      <c r="LUY218" s="102"/>
      <c r="LUZ218" s="102"/>
      <c r="LVA218" s="102"/>
      <c r="LVB218" s="102"/>
      <c r="LVC218" s="102"/>
      <c r="LVD218" s="102"/>
      <c r="LVE218" s="102"/>
      <c r="LVF218" s="102"/>
      <c r="LVG218" s="102"/>
      <c r="LVH218" s="102"/>
      <c r="LVI218" s="102"/>
      <c r="LVJ218" s="102"/>
      <c r="LVK218" s="102"/>
      <c r="LVL218" s="102"/>
      <c r="LVM218" s="102"/>
      <c r="LVN218" s="102"/>
      <c r="LVO218" s="102"/>
      <c r="LVP218" s="102"/>
      <c r="LVQ218" s="102"/>
      <c r="LVR218" s="102"/>
      <c r="LVS218" s="102"/>
      <c r="LVT218" s="102"/>
      <c r="LVU218" s="102"/>
      <c r="LVV218" s="102"/>
      <c r="LVW218" s="102"/>
      <c r="LVX218" s="102"/>
      <c r="LVY218" s="102"/>
      <c r="LVZ218" s="102"/>
      <c r="LWA218" s="102"/>
      <c r="LWB218" s="102"/>
      <c r="LWC218" s="102"/>
      <c r="LWD218" s="102"/>
      <c r="LWE218" s="102"/>
      <c r="LWF218" s="102"/>
      <c r="LWG218" s="102"/>
      <c r="LWH218" s="102"/>
      <c r="LWI218" s="102"/>
      <c r="LWJ218" s="102"/>
      <c r="LWK218" s="102"/>
      <c r="LWL218" s="102"/>
      <c r="LWM218" s="102"/>
      <c r="LWN218" s="102"/>
      <c r="LWO218" s="102"/>
      <c r="LWP218" s="102"/>
      <c r="LWQ218" s="102"/>
      <c r="LWR218" s="102"/>
      <c r="LWS218" s="102"/>
      <c r="LWT218" s="102"/>
      <c r="LWU218" s="102"/>
      <c r="LWV218" s="102"/>
      <c r="LWW218" s="102"/>
      <c r="LWX218" s="102"/>
      <c r="LWY218" s="102"/>
      <c r="LWZ218" s="102"/>
      <c r="LXA218" s="102"/>
      <c r="LXB218" s="102"/>
      <c r="LXC218" s="102"/>
      <c r="LXD218" s="102"/>
      <c r="LXE218" s="102"/>
      <c r="LXF218" s="102"/>
      <c r="LXG218" s="102"/>
      <c r="LXH218" s="102"/>
      <c r="LXI218" s="102"/>
      <c r="LXJ218" s="102"/>
      <c r="LXK218" s="102"/>
      <c r="LXL218" s="102"/>
      <c r="LXM218" s="102"/>
      <c r="LXN218" s="102"/>
      <c r="LXO218" s="102"/>
      <c r="LXP218" s="102"/>
      <c r="LXQ218" s="102"/>
      <c r="LXR218" s="102"/>
      <c r="LXS218" s="102"/>
      <c r="LXT218" s="102"/>
      <c r="LXU218" s="102"/>
      <c r="LXV218" s="102"/>
      <c r="LXW218" s="102"/>
      <c r="LXX218" s="102"/>
      <c r="LXY218" s="102"/>
      <c r="LXZ218" s="102"/>
      <c r="LYA218" s="102"/>
      <c r="LYB218" s="102"/>
      <c r="LYC218" s="102"/>
      <c r="LYD218" s="102"/>
      <c r="LYE218" s="102"/>
      <c r="LYF218" s="102"/>
      <c r="LYG218" s="102"/>
      <c r="LYH218" s="102"/>
      <c r="LYI218" s="102"/>
      <c r="LYJ218" s="102"/>
      <c r="LYK218" s="102"/>
      <c r="LYL218" s="102"/>
      <c r="LYM218" s="102"/>
      <c r="LYN218" s="102"/>
      <c r="LYO218" s="102"/>
      <c r="LYP218" s="102"/>
      <c r="LYQ218" s="102"/>
      <c r="LYR218" s="102"/>
      <c r="LYS218" s="102"/>
      <c r="LYT218" s="102"/>
      <c r="LYU218" s="102"/>
      <c r="LYV218" s="102"/>
      <c r="LYW218" s="102"/>
      <c r="LYX218" s="102"/>
      <c r="LYY218" s="102"/>
      <c r="LYZ218" s="102"/>
      <c r="LZA218" s="102"/>
      <c r="LZB218" s="102"/>
      <c r="LZC218" s="102"/>
      <c r="LZD218" s="102"/>
      <c r="LZE218" s="102"/>
      <c r="LZF218" s="102"/>
      <c r="LZG218" s="102"/>
      <c r="LZH218" s="102"/>
      <c r="LZI218" s="102"/>
      <c r="LZJ218" s="102"/>
      <c r="LZK218" s="102"/>
      <c r="LZL218" s="102"/>
      <c r="LZM218" s="102"/>
      <c r="LZN218" s="102"/>
      <c r="LZO218" s="102"/>
      <c r="LZP218" s="102"/>
      <c r="LZQ218" s="102"/>
      <c r="LZR218" s="102"/>
      <c r="LZS218" s="102"/>
      <c r="LZT218" s="102"/>
      <c r="LZU218" s="102"/>
      <c r="LZV218" s="102"/>
      <c r="LZW218" s="102"/>
      <c r="LZX218" s="102"/>
      <c r="LZY218" s="102"/>
      <c r="LZZ218" s="102"/>
      <c r="MAA218" s="102"/>
      <c r="MAB218" s="102"/>
      <c r="MAC218" s="102"/>
      <c r="MAD218" s="102"/>
      <c r="MAE218" s="102"/>
      <c r="MAF218" s="102"/>
      <c r="MAG218" s="102"/>
      <c r="MAH218" s="102"/>
      <c r="MAI218" s="102"/>
      <c r="MAJ218" s="102"/>
      <c r="MAK218" s="102"/>
      <c r="MAL218" s="102"/>
      <c r="MAM218" s="102"/>
      <c r="MAN218" s="102"/>
      <c r="MAO218" s="102"/>
      <c r="MAP218" s="102"/>
      <c r="MAQ218" s="102"/>
      <c r="MAR218" s="102"/>
      <c r="MAS218" s="102"/>
      <c r="MAT218" s="102"/>
      <c r="MAU218" s="102"/>
      <c r="MAV218" s="102"/>
      <c r="MAW218" s="102"/>
      <c r="MAX218" s="102"/>
      <c r="MAY218" s="102"/>
      <c r="MAZ218" s="102"/>
      <c r="MBA218" s="102"/>
      <c r="MBB218" s="102"/>
      <c r="MBC218" s="102"/>
      <c r="MBD218" s="102"/>
      <c r="MBE218" s="102"/>
      <c r="MBF218" s="102"/>
      <c r="MBG218" s="102"/>
      <c r="MBH218" s="102"/>
      <c r="MBI218" s="102"/>
      <c r="MBJ218" s="102"/>
      <c r="MBK218" s="102"/>
      <c r="MBL218" s="102"/>
      <c r="MBM218" s="102"/>
      <c r="MBN218" s="102"/>
      <c r="MBO218" s="102"/>
      <c r="MBP218" s="102"/>
      <c r="MBQ218" s="102"/>
      <c r="MBR218" s="102"/>
      <c r="MBS218" s="102"/>
      <c r="MBT218" s="102"/>
      <c r="MBU218" s="102"/>
      <c r="MBV218" s="102"/>
      <c r="MBW218" s="102"/>
      <c r="MBX218" s="102"/>
      <c r="MBY218" s="102"/>
      <c r="MBZ218" s="102"/>
      <c r="MCA218" s="102"/>
      <c r="MCB218" s="102"/>
      <c r="MCC218" s="102"/>
      <c r="MCD218" s="102"/>
      <c r="MCE218" s="102"/>
      <c r="MCF218" s="102"/>
      <c r="MCG218" s="102"/>
      <c r="MCH218" s="102"/>
      <c r="MCI218" s="102"/>
      <c r="MCJ218" s="102"/>
      <c r="MCK218" s="102"/>
      <c r="MCL218" s="102"/>
      <c r="MCM218" s="102"/>
      <c r="MCN218" s="102"/>
      <c r="MCO218" s="102"/>
      <c r="MCP218" s="102"/>
      <c r="MCQ218" s="102"/>
      <c r="MCR218" s="102"/>
      <c r="MCS218" s="102"/>
      <c r="MCT218" s="102"/>
      <c r="MCU218" s="102"/>
      <c r="MCV218" s="102"/>
      <c r="MCW218" s="102"/>
      <c r="MCX218" s="102"/>
      <c r="MCY218" s="102"/>
      <c r="MCZ218" s="102"/>
      <c r="MDA218" s="102"/>
      <c r="MDB218" s="102"/>
      <c r="MDC218" s="102"/>
      <c r="MDD218" s="102"/>
      <c r="MDE218" s="102"/>
      <c r="MDF218" s="102"/>
      <c r="MDG218" s="102"/>
      <c r="MDH218" s="102"/>
      <c r="MDI218" s="102"/>
      <c r="MDJ218" s="102"/>
      <c r="MDK218" s="102"/>
      <c r="MDL218" s="102"/>
      <c r="MDM218" s="102"/>
      <c r="MDN218" s="102"/>
      <c r="MDO218" s="102"/>
      <c r="MDP218" s="102"/>
      <c r="MDQ218" s="102"/>
      <c r="MDR218" s="102"/>
      <c r="MDS218" s="102"/>
      <c r="MDT218" s="102"/>
      <c r="MDU218" s="102"/>
      <c r="MDV218" s="102"/>
      <c r="MDW218" s="102"/>
      <c r="MDX218" s="102"/>
      <c r="MDY218" s="102"/>
      <c r="MDZ218" s="102"/>
      <c r="MEA218" s="102"/>
      <c r="MEB218" s="102"/>
      <c r="MEC218" s="102"/>
      <c r="MED218" s="102"/>
      <c r="MEE218" s="102"/>
      <c r="MEF218" s="102"/>
      <c r="MEG218" s="102"/>
      <c r="MEH218" s="102"/>
      <c r="MEI218" s="102"/>
      <c r="MEJ218" s="102"/>
      <c r="MEK218" s="102"/>
      <c r="MEL218" s="102"/>
      <c r="MEM218" s="102"/>
      <c r="MEN218" s="102"/>
      <c r="MEO218" s="102"/>
      <c r="MEP218" s="102"/>
      <c r="MEQ218" s="102"/>
      <c r="MER218" s="102"/>
      <c r="MES218" s="102"/>
      <c r="MET218" s="102"/>
      <c r="MEU218" s="102"/>
      <c r="MEV218" s="102"/>
      <c r="MEW218" s="102"/>
      <c r="MEX218" s="102"/>
      <c r="MEY218" s="102"/>
      <c r="MEZ218" s="102"/>
      <c r="MFA218" s="102"/>
      <c r="MFB218" s="102"/>
      <c r="MFC218" s="102"/>
      <c r="MFD218" s="102"/>
      <c r="MFE218" s="102"/>
      <c r="MFF218" s="102"/>
      <c r="MFG218" s="102"/>
      <c r="MFH218" s="102"/>
      <c r="MFI218" s="102"/>
      <c r="MFJ218" s="102"/>
      <c r="MFK218" s="102"/>
      <c r="MFL218" s="102"/>
      <c r="MFM218" s="102"/>
      <c r="MFN218" s="102"/>
      <c r="MFO218" s="102"/>
      <c r="MFP218" s="102"/>
      <c r="MFQ218" s="102"/>
      <c r="MFR218" s="102"/>
      <c r="MFS218" s="102"/>
      <c r="MFT218" s="102"/>
      <c r="MFU218" s="102"/>
      <c r="MFV218" s="102"/>
      <c r="MFW218" s="102"/>
      <c r="MFX218" s="102"/>
      <c r="MFY218" s="102"/>
      <c r="MFZ218" s="102"/>
      <c r="MGA218" s="102"/>
      <c r="MGB218" s="102"/>
      <c r="MGC218" s="102"/>
      <c r="MGD218" s="102"/>
      <c r="MGE218" s="102"/>
      <c r="MGF218" s="102"/>
      <c r="MGG218" s="102"/>
      <c r="MGH218" s="102"/>
      <c r="MGI218" s="102"/>
      <c r="MGJ218" s="102"/>
      <c r="MGK218" s="102"/>
      <c r="MGL218" s="102"/>
      <c r="MGM218" s="102"/>
      <c r="MGN218" s="102"/>
      <c r="MGO218" s="102"/>
      <c r="MGP218" s="102"/>
      <c r="MGQ218" s="102"/>
      <c r="MGR218" s="102"/>
      <c r="MGS218" s="102"/>
      <c r="MGT218" s="102"/>
      <c r="MGU218" s="102"/>
      <c r="MGV218" s="102"/>
      <c r="MGW218" s="102"/>
      <c r="MGX218" s="102"/>
      <c r="MGY218" s="102"/>
      <c r="MGZ218" s="102"/>
      <c r="MHA218" s="102"/>
      <c r="MHB218" s="102"/>
      <c r="MHC218" s="102"/>
      <c r="MHD218" s="102"/>
      <c r="MHE218" s="102"/>
      <c r="MHF218" s="102"/>
      <c r="MHG218" s="102"/>
      <c r="MHH218" s="102"/>
      <c r="MHI218" s="102"/>
      <c r="MHJ218" s="102"/>
      <c r="MHK218" s="102"/>
      <c r="MHL218" s="102"/>
      <c r="MHM218" s="102"/>
      <c r="MHN218" s="102"/>
      <c r="MHO218" s="102"/>
      <c r="MHP218" s="102"/>
      <c r="MHQ218" s="102"/>
      <c r="MHR218" s="102"/>
      <c r="MHS218" s="102"/>
      <c r="MHT218" s="102"/>
      <c r="MHU218" s="102"/>
      <c r="MHV218" s="102"/>
      <c r="MHW218" s="102"/>
      <c r="MHX218" s="102"/>
      <c r="MHY218" s="102"/>
      <c r="MHZ218" s="102"/>
      <c r="MIA218" s="102"/>
      <c r="MIB218" s="102"/>
      <c r="MIC218" s="102"/>
      <c r="MID218" s="102"/>
      <c r="MIE218" s="102"/>
      <c r="MIF218" s="102"/>
      <c r="MIG218" s="102"/>
      <c r="MIH218" s="102"/>
      <c r="MII218" s="102"/>
      <c r="MIJ218" s="102"/>
      <c r="MIK218" s="102"/>
      <c r="MIL218" s="102"/>
      <c r="MIM218" s="102"/>
      <c r="MIN218" s="102"/>
      <c r="MIO218" s="102"/>
      <c r="MIP218" s="102"/>
      <c r="MIQ218" s="102"/>
      <c r="MIR218" s="102"/>
      <c r="MIS218" s="102"/>
      <c r="MIT218" s="102"/>
      <c r="MIU218" s="102"/>
      <c r="MIV218" s="102"/>
      <c r="MIW218" s="102"/>
      <c r="MIX218" s="102"/>
      <c r="MIY218" s="102"/>
      <c r="MIZ218" s="102"/>
      <c r="MJA218" s="102"/>
      <c r="MJB218" s="102"/>
      <c r="MJC218" s="102"/>
      <c r="MJD218" s="102"/>
      <c r="MJE218" s="102"/>
      <c r="MJF218" s="102"/>
      <c r="MJG218" s="102"/>
      <c r="MJH218" s="102"/>
      <c r="MJI218" s="102"/>
      <c r="MJJ218" s="102"/>
      <c r="MJK218" s="102"/>
      <c r="MJL218" s="102"/>
      <c r="MJM218" s="102"/>
      <c r="MJN218" s="102"/>
      <c r="MJO218" s="102"/>
      <c r="MJP218" s="102"/>
      <c r="MJQ218" s="102"/>
      <c r="MJR218" s="102"/>
      <c r="MJS218" s="102"/>
      <c r="MJT218" s="102"/>
      <c r="MJU218" s="102"/>
      <c r="MJV218" s="102"/>
      <c r="MJW218" s="102"/>
      <c r="MJX218" s="102"/>
      <c r="MJY218" s="102"/>
      <c r="MJZ218" s="102"/>
      <c r="MKA218" s="102"/>
      <c r="MKB218" s="102"/>
      <c r="MKC218" s="102"/>
      <c r="MKD218" s="102"/>
      <c r="MKE218" s="102"/>
      <c r="MKF218" s="102"/>
      <c r="MKG218" s="102"/>
      <c r="MKH218" s="102"/>
      <c r="MKI218" s="102"/>
      <c r="MKJ218" s="102"/>
      <c r="MKK218" s="102"/>
      <c r="MKL218" s="102"/>
      <c r="MKM218" s="102"/>
      <c r="MKN218" s="102"/>
      <c r="MKO218" s="102"/>
      <c r="MKP218" s="102"/>
      <c r="MKQ218" s="102"/>
      <c r="MKR218" s="102"/>
      <c r="MKS218" s="102"/>
      <c r="MKT218" s="102"/>
      <c r="MKU218" s="102"/>
      <c r="MKV218" s="102"/>
      <c r="MKW218" s="102"/>
      <c r="MKX218" s="102"/>
      <c r="MKY218" s="102"/>
      <c r="MKZ218" s="102"/>
      <c r="MLA218" s="102"/>
      <c r="MLB218" s="102"/>
      <c r="MLC218" s="102"/>
      <c r="MLD218" s="102"/>
      <c r="MLE218" s="102"/>
      <c r="MLF218" s="102"/>
      <c r="MLG218" s="102"/>
      <c r="MLH218" s="102"/>
      <c r="MLI218" s="102"/>
      <c r="MLJ218" s="102"/>
      <c r="MLK218" s="102"/>
      <c r="MLL218" s="102"/>
      <c r="MLM218" s="102"/>
      <c r="MLN218" s="102"/>
      <c r="MLO218" s="102"/>
      <c r="MLP218" s="102"/>
      <c r="MLQ218" s="102"/>
      <c r="MLR218" s="102"/>
      <c r="MLS218" s="102"/>
      <c r="MLT218" s="102"/>
      <c r="MLU218" s="102"/>
      <c r="MLV218" s="102"/>
      <c r="MLW218" s="102"/>
      <c r="MLX218" s="102"/>
      <c r="MLY218" s="102"/>
      <c r="MLZ218" s="102"/>
      <c r="MMA218" s="102"/>
      <c r="MMB218" s="102"/>
      <c r="MMC218" s="102"/>
      <c r="MMD218" s="102"/>
      <c r="MME218" s="102"/>
      <c r="MMF218" s="102"/>
      <c r="MMG218" s="102"/>
      <c r="MMH218" s="102"/>
      <c r="MMI218" s="102"/>
      <c r="MMJ218" s="102"/>
      <c r="MMK218" s="102"/>
      <c r="MML218" s="102"/>
      <c r="MMM218" s="102"/>
      <c r="MMN218" s="102"/>
      <c r="MMO218" s="102"/>
      <c r="MMP218" s="102"/>
      <c r="MMQ218" s="102"/>
      <c r="MMR218" s="102"/>
      <c r="MMS218" s="102"/>
      <c r="MMT218" s="102"/>
      <c r="MMU218" s="102"/>
      <c r="MMV218" s="102"/>
      <c r="MMW218" s="102"/>
      <c r="MMX218" s="102"/>
      <c r="MMY218" s="102"/>
      <c r="MMZ218" s="102"/>
      <c r="MNA218" s="102"/>
      <c r="MNB218" s="102"/>
      <c r="MNC218" s="102"/>
      <c r="MND218" s="102"/>
      <c r="MNE218" s="102"/>
      <c r="MNF218" s="102"/>
      <c r="MNG218" s="102"/>
      <c r="MNH218" s="102"/>
      <c r="MNI218" s="102"/>
      <c r="MNJ218" s="102"/>
      <c r="MNK218" s="102"/>
      <c r="MNL218" s="102"/>
      <c r="MNM218" s="102"/>
      <c r="MNN218" s="102"/>
      <c r="MNO218" s="102"/>
      <c r="MNP218" s="102"/>
      <c r="MNQ218" s="102"/>
      <c r="MNR218" s="102"/>
      <c r="MNS218" s="102"/>
      <c r="MNT218" s="102"/>
      <c r="MNU218" s="102"/>
      <c r="MNV218" s="102"/>
      <c r="MNW218" s="102"/>
      <c r="MNX218" s="102"/>
      <c r="MNY218" s="102"/>
      <c r="MNZ218" s="102"/>
      <c r="MOA218" s="102"/>
      <c r="MOB218" s="102"/>
      <c r="MOC218" s="102"/>
      <c r="MOD218" s="102"/>
      <c r="MOE218" s="102"/>
      <c r="MOF218" s="102"/>
      <c r="MOG218" s="102"/>
      <c r="MOH218" s="102"/>
      <c r="MOI218" s="102"/>
      <c r="MOJ218" s="102"/>
      <c r="MOK218" s="102"/>
      <c r="MOL218" s="102"/>
      <c r="MOM218" s="102"/>
      <c r="MON218" s="102"/>
      <c r="MOO218" s="102"/>
      <c r="MOP218" s="102"/>
      <c r="MOQ218" s="102"/>
      <c r="MOR218" s="102"/>
      <c r="MOS218" s="102"/>
      <c r="MOT218" s="102"/>
      <c r="MOU218" s="102"/>
      <c r="MOV218" s="102"/>
      <c r="MOW218" s="102"/>
      <c r="MOX218" s="102"/>
      <c r="MOY218" s="102"/>
      <c r="MOZ218" s="102"/>
      <c r="MPA218" s="102"/>
      <c r="MPB218" s="102"/>
      <c r="MPC218" s="102"/>
      <c r="MPD218" s="102"/>
      <c r="MPE218" s="102"/>
      <c r="MPF218" s="102"/>
      <c r="MPG218" s="102"/>
      <c r="MPH218" s="102"/>
      <c r="MPI218" s="102"/>
      <c r="MPJ218" s="102"/>
      <c r="MPK218" s="102"/>
      <c r="MPL218" s="102"/>
      <c r="MPM218" s="102"/>
      <c r="MPN218" s="102"/>
      <c r="MPO218" s="102"/>
      <c r="MPP218" s="102"/>
      <c r="MPQ218" s="102"/>
      <c r="MPR218" s="102"/>
      <c r="MPS218" s="102"/>
      <c r="MPT218" s="102"/>
      <c r="MPU218" s="102"/>
      <c r="MPV218" s="102"/>
      <c r="MPW218" s="102"/>
      <c r="MPX218" s="102"/>
      <c r="MPY218" s="102"/>
      <c r="MPZ218" s="102"/>
      <c r="MQA218" s="102"/>
      <c r="MQB218" s="102"/>
      <c r="MQC218" s="102"/>
      <c r="MQD218" s="102"/>
      <c r="MQE218" s="102"/>
      <c r="MQF218" s="102"/>
      <c r="MQG218" s="102"/>
      <c r="MQH218" s="102"/>
      <c r="MQI218" s="102"/>
      <c r="MQJ218" s="102"/>
      <c r="MQK218" s="102"/>
      <c r="MQL218" s="102"/>
      <c r="MQM218" s="102"/>
      <c r="MQN218" s="102"/>
      <c r="MQO218" s="102"/>
      <c r="MQP218" s="102"/>
      <c r="MQQ218" s="102"/>
      <c r="MQR218" s="102"/>
      <c r="MQS218" s="102"/>
      <c r="MQT218" s="102"/>
      <c r="MQU218" s="102"/>
      <c r="MQV218" s="102"/>
      <c r="MQW218" s="102"/>
      <c r="MQX218" s="102"/>
      <c r="MQY218" s="102"/>
      <c r="MQZ218" s="102"/>
      <c r="MRA218" s="102"/>
      <c r="MRB218" s="102"/>
      <c r="MRC218" s="102"/>
      <c r="MRD218" s="102"/>
      <c r="MRE218" s="102"/>
      <c r="MRF218" s="102"/>
      <c r="MRG218" s="102"/>
      <c r="MRH218" s="102"/>
      <c r="MRI218" s="102"/>
      <c r="MRJ218" s="102"/>
      <c r="MRK218" s="102"/>
      <c r="MRL218" s="102"/>
      <c r="MRM218" s="102"/>
      <c r="MRN218" s="102"/>
      <c r="MRO218" s="102"/>
      <c r="MRP218" s="102"/>
      <c r="MRQ218" s="102"/>
      <c r="MRR218" s="102"/>
      <c r="MRS218" s="102"/>
      <c r="MRT218" s="102"/>
      <c r="MRU218" s="102"/>
      <c r="MRV218" s="102"/>
      <c r="MRW218" s="102"/>
      <c r="MRX218" s="102"/>
      <c r="MRY218" s="102"/>
      <c r="MRZ218" s="102"/>
      <c r="MSA218" s="102"/>
      <c r="MSB218" s="102"/>
      <c r="MSC218" s="102"/>
      <c r="MSD218" s="102"/>
      <c r="MSE218" s="102"/>
      <c r="MSF218" s="102"/>
      <c r="MSG218" s="102"/>
      <c r="MSH218" s="102"/>
      <c r="MSI218" s="102"/>
      <c r="MSJ218" s="102"/>
      <c r="MSK218" s="102"/>
      <c r="MSL218" s="102"/>
      <c r="MSM218" s="102"/>
      <c r="MSN218" s="102"/>
      <c r="MSO218" s="102"/>
      <c r="MSP218" s="102"/>
      <c r="MSQ218" s="102"/>
      <c r="MSR218" s="102"/>
      <c r="MSS218" s="102"/>
      <c r="MST218" s="102"/>
      <c r="MSU218" s="102"/>
      <c r="MSV218" s="102"/>
      <c r="MSW218" s="102"/>
      <c r="MSX218" s="102"/>
      <c r="MSY218" s="102"/>
      <c r="MSZ218" s="102"/>
      <c r="MTA218" s="102"/>
      <c r="MTB218" s="102"/>
      <c r="MTC218" s="102"/>
      <c r="MTD218" s="102"/>
      <c r="MTE218" s="102"/>
      <c r="MTF218" s="102"/>
      <c r="MTG218" s="102"/>
      <c r="MTH218" s="102"/>
      <c r="MTI218" s="102"/>
      <c r="MTJ218" s="102"/>
      <c r="MTK218" s="102"/>
      <c r="MTL218" s="102"/>
      <c r="MTM218" s="102"/>
      <c r="MTN218" s="102"/>
      <c r="MTO218" s="102"/>
      <c r="MTP218" s="102"/>
      <c r="MTQ218" s="102"/>
      <c r="MTR218" s="102"/>
      <c r="MTS218" s="102"/>
      <c r="MTT218" s="102"/>
      <c r="MTU218" s="102"/>
      <c r="MTV218" s="102"/>
      <c r="MTW218" s="102"/>
      <c r="MTX218" s="102"/>
      <c r="MTY218" s="102"/>
      <c r="MTZ218" s="102"/>
      <c r="MUA218" s="102"/>
      <c r="MUB218" s="102"/>
      <c r="MUC218" s="102"/>
      <c r="MUD218" s="102"/>
      <c r="MUE218" s="102"/>
      <c r="MUF218" s="102"/>
      <c r="MUG218" s="102"/>
      <c r="MUH218" s="102"/>
      <c r="MUI218" s="102"/>
      <c r="MUJ218" s="102"/>
      <c r="MUK218" s="102"/>
      <c r="MUL218" s="102"/>
      <c r="MUM218" s="102"/>
      <c r="MUN218" s="102"/>
      <c r="MUO218" s="102"/>
      <c r="MUP218" s="102"/>
      <c r="MUQ218" s="102"/>
      <c r="MUR218" s="102"/>
      <c r="MUS218" s="102"/>
      <c r="MUT218" s="102"/>
      <c r="MUU218" s="102"/>
      <c r="MUV218" s="102"/>
      <c r="MUW218" s="102"/>
      <c r="MUX218" s="102"/>
      <c r="MUY218" s="102"/>
      <c r="MUZ218" s="102"/>
      <c r="MVA218" s="102"/>
      <c r="MVB218" s="102"/>
      <c r="MVC218" s="102"/>
      <c r="MVD218" s="102"/>
      <c r="MVE218" s="102"/>
      <c r="MVF218" s="102"/>
      <c r="MVG218" s="102"/>
      <c r="MVH218" s="102"/>
      <c r="MVI218" s="102"/>
      <c r="MVJ218" s="102"/>
      <c r="MVK218" s="102"/>
      <c r="MVL218" s="102"/>
      <c r="MVM218" s="102"/>
      <c r="MVN218" s="102"/>
      <c r="MVO218" s="102"/>
      <c r="MVP218" s="102"/>
      <c r="MVQ218" s="102"/>
      <c r="MVR218" s="102"/>
      <c r="MVS218" s="102"/>
      <c r="MVT218" s="102"/>
      <c r="MVU218" s="102"/>
      <c r="MVV218" s="102"/>
      <c r="MVW218" s="102"/>
      <c r="MVX218" s="102"/>
      <c r="MVY218" s="102"/>
      <c r="MVZ218" s="102"/>
      <c r="MWA218" s="102"/>
      <c r="MWB218" s="102"/>
      <c r="MWC218" s="102"/>
      <c r="MWD218" s="102"/>
      <c r="MWE218" s="102"/>
      <c r="MWF218" s="102"/>
      <c r="MWG218" s="102"/>
      <c r="MWH218" s="102"/>
      <c r="MWI218" s="102"/>
      <c r="MWJ218" s="102"/>
      <c r="MWK218" s="102"/>
      <c r="MWL218" s="102"/>
      <c r="MWM218" s="102"/>
      <c r="MWN218" s="102"/>
      <c r="MWO218" s="102"/>
      <c r="MWP218" s="102"/>
      <c r="MWQ218" s="102"/>
      <c r="MWR218" s="102"/>
      <c r="MWS218" s="102"/>
      <c r="MWT218" s="102"/>
      <c r="MWU218" s="102"/>
      <c r="MWV218" s="102"/>
      <c r="MWW218" s="102"/>
      <c r="MWX218" s="102"/>
      <c r="MWY218" s="102"/>
      <c r="MWZ218" s="102"/>
      <c r="MXA218" s="102"/>
      <c r="MXB218" s="102"/>
      <c r="MXC218" s="102"/>
      <c r="MXD218" s="102"/>
      <c r="MXE218" s="102"/>
      <c r="MXF218" s="102"/>
      <c r="MXG218" s="102"/>
      <c r="MXH218" s="102"/>
      <c r="MXI218" s="102"/>
      <c r="MXJ218" s="102"/>
      <c r="MXK218" s="102"/>
      <c r="MXL218" s="102"/>
      <c r="MXM218" s="102"/>
      <c r="MXN218" s="102"/>
      <c r="MXO218" s="102"/>
      <c r="MXP218" s="102"/>
      <c r="MXQ218" s="102"/>
      <c r="MXR218" s="102"/>
      <c r="MXS218" s="102"/>
      <c r="MXT218" s="102"/>
      <c r="MXU218" s="102"/>
      <c r="MXV218" s="102"/>
      <c r="MXW218" s="102"/>
      <c r="MXX218" s="102"/>
      <c r="MXY218" s="102"/>
      <c r="MXZ218" s="102"/>
      <c r="MYA218" s="102"/>
      <c r="MYB218" s="102"/>
      <c r="MYC218" s="102"/>
      <c r="MYD218" s="102"/>
      <c r="MYE218" s="102"/>
      <c r="MYF218" s="102"/>
      <c r="MYG218" s="102"/>
      <c r="MYH218" s="102"/>
      <c r="MYI218" s="102"/>
      <c r="MYJ218" s="102"/>
      <c r="MYK218" s="102"/>
      <c r="MYL218" s="102"/>
      <c r="MYM218" s="102"/>
      <c r="MYN218" s="102"/>
      <c r="MYO218" s="102"/>
      <c r="MYP218" s="102"/>
      <c r="MYQ218" s="102"/>
      <c r="MYR218" s="102"/>
      <c r="MYS218" s="102"/>
      <c r="MYT218" s="102"/>
      <c r="MYU218" s="102"/>
      <c r="MYV218" s="102"/>
      <c r="MYW218" s="102"/>
      <c r="MYX218" s="102"/>
      <c r="MYY218" s="102"/>
      <c r="MYZ218" s="102"/>
      <c r="MZA218" s="102"/>
      <c r="MZB218" s="102"/>
      <c r="MZC218" s="102"/>
      <c r="MZD218" s="102"/>
      <c r="MZE218" s="102"/>
      <c r="MZF218" s="102"/>
      <c r="MZG218" s="102"/>
      <c r="MZH218" s="102"/>
      <c r="MZI218" s="102"/>
      <c r="MZJ218" s="102"/>
      <c r="MZK218" s="102"/>
      <c r="MZL218" s="102"/>
      <c r="MZM218" s="102"/>
      <c r="MZN218" s="102"/>
      <c r="MZO218" s="102"/>
      <c r="MZP218" s="102"/>
      <c r="MZQ218" s="102"/>
      <c r="MZR218" s="102"/>
      <c r="MZS218" s="102"/>
      <c r="MZT218" s="102"/>
      <c r="MZU218" s="102"/>
      <c r="MZV218" s="102"/>
      <c r="MZW218" s="102"/>
      <c r="MZX218" s="102"/>
      <c r="MZY218" s="102"/>
      <c r="MZZ218" s="102"/>
      <c r="NAA218" s="102"/>
      <c r="NAB218" s="102"/>
      <c r="NAC218" s="102"/>
      <c r="NAD218" s="102"/>
      <c r="NAE218" s="102"/>
      <c r="NAF218" s="102"/>
      <c r="NAG218" s="102"/>
      <c r="NAH218" s="102"/>
      <c r="NAI218" s="102"/>
      <c r="NAJ218" s="102"/>
      <c r="NAK218" s="102"/>
      <c r="NAL218" s="102"/>
      <c r="NAM218" s="102"/>
      <c r="NAN218" s="102"/>
      <c r="NAO218" s="102"/>
      <c r="NAP218" s="102"/>
      <c r="NAQ218" s="102"/>
      <c r="NAR218" s="102"/>
      <c r="NAS218" s="102"/>
      <c r="NAT218" s="102"/>
      <c r="NAU218" s="102"/>
      <c r="NAV218" s="102"/>
      <c r="NAW218" s="102"/>
      <c r="NAX218" s="102"/>
      <c r="NAY218" s="102"/>
      <c r="NAZ218" s="102"/>
      <c r="NBA218" s="102"/>
      <c r="NBB218" s="102"/>
      <c r="NBC218" s="102"/>
      <c r="NBD218" s="102"/>
      <c r="NBE218" s="102"/>
      <c r="NBF218" s="102"/>
      <c r="NBG218" s="102"/>
      <c r="NBH218" s="102"/>
      <c r="NBI218" s="102"/>
      <c r="NBJ218" s="102"/>
      <c r="NBK218" s="102"/>
      <c r="NBL218" s="102"/>
      <c r="NBM218" s="102"/>
      <c r="NBN218" s="102"/>
      <c r="NBO218" s="102"/>
      <c r="NBP218" s="102"/>
      <c r="NBQ218" s="102"/>
      <c r="NBR218" s="102"/>
      <c r="NBS218" s="102"/>
      <c r="NBT218" s="102"/>
      <c r="NBU218" s="102"/>
      <c r="NBV218" s="102"/>
      <c r="NBW218" s="102"/>
      <c r="NBX218" s="102"/>
      <c r="NBY218" s="102"/>
      <c r="NBZ218" s="102"/>
      <c r="NCA218" s="102"/>
      <c r="NCB218" s="102"/>
      <c r="NCC218" s="102"/>
      <c r="NCD218" s="102"/>
      <c r="NCE218" s="102"/>
      <c r="NCF218" s="102"/>
      <c r="NCG218" s="102"/>
      <c r="NCH218" s="102"/>
      <c r="NCI218" s="102"/>
      <c r="NCJ218" s="102"/>
      <c r="NCK218" s="102"/>
      <c r="NCL218" s="102"/>
      <c r="NCM218" s="102"/>
      <c r="NCN218" s="102"/>
      <c r="NCO218" s="102"/>
      <c r="NCP218" s="102"/>
      <c r="NCQ218" s="102"/>
      <c r="NCR218" s="102"/>
      <c r="NCS218" s="102"/>
      <c r="NCT218" s="102"/>
      <c r="NCU218" s="102"/>
      <c r="NCV218" s="102"/>
      <c r="NCW218" s="102"/>
      <c r="NCX218" s="102"/>
      <c r="NCY218" s="102"/>
      <c r="NCZ218" s="102"/>
      <c r="NDA218" s="102"/>
      <c r="NDB218" s="102"/>
      <c r="NDC218" s="102"/>
      <c r="NDD218" s="102"/>
      <c r="NDE218" s="102"/>
      <c r="NDF218" s="102"/>
      <c r="NDG218" s="102"/>
      <c r="NDH218" s="102"/>
      <c r="NDI218" s="102"/>
      <c r="NDJ218" s="102"/>
      <c r="NDK218" s="102"/>
      <c r="NDL218" s="102"/>
      <c r="NDM218" s="102"/>
      <c r="NDN218" s="102"/>
      <c r="NDO218" s="102"/>
      <c r="NDP218" s="102"/>
      <c r="NDQ218" s="102"/>
      <c r="NDR218" s="102"/>
      <c r="NDS218" s="102"/>
      <c r="NDT218" s="102"/>
      <c r="NDU218" s="102"/>
      <c r="NDV218" s="102"/>
      <c r="NDW218" s="102"/>
      <c r="NDX218" s="102"/>
      <c r="NDY218" s="102"/>
      <c r="NDZ218" s="102"/>
      <c r="NEA218" s="102"/>
      <c r="NEB218" s="102"/>
      <c r="NEC218" s="102"/>
      <c r="NED218" s="102"/>
      <c r="NEE218" s="102"/>
      <c r="NEF218" s="102"/>
      <c r="NEG218" s="102"/>
      <c r="NEH218" s="102"/>
      <c r="NEI218" s="102"/>
      <c r="NEJ218" s="102"/>
      <c r="NEK218" s="102"/>
      <c r="NEL218" s="102"/>
      <c r="NEM218" s="102"/>
      <c r="NEN218" s="102"/>
      <c r="NEO218" s="102"/>
      <c r="NEP218" s="102"/>
      <c r="NEQ218" s="102"/>
      <c r="NER218" s="102"/>
      <c r="NES218" s="102"/>
      <c r="NET218" s="102"/>
      <c r="NEU218" s="102"/>
      <c r="NEV218" s="102"/>
      <c r="NEW218" s="102"/>
      <c r="NEX218" s="102"/>
      <c r="NEY218" s="102"/>
      <c r="NEZ218" s="102"/>
      <c r="NFA218" s="102"/>
      <c r="NFB218" s="102"/>
      <c r="NFC218" s="102"/>
      <c r="NFD218" s="102"/>
      <c r="NFE218" s="102"/>
      <c r="NFF218" s="102"/>
      <c r="NFG218" s="102"/>
      <c r="NFH218" s="102"/>
      <c r="NFI218" s="102"/>
      <c r="NFJ218" s="102"/>
      <c r="NFK218" s="102"/>
      <c r="NFL218" s="102"/>
      <c r="NFM218" s="102"/>
      <c r="NFN218" s="102"/>
      <c r="NFO218" s="102"/>
      <c r="NFP218" s="102"/>
      <c r="NFQ218" s="102"/>
      <c r="NFR218" s="102"/>
      <c r="NFS218" s="102"/>
      <c r="NFT218" s="102"/>
      <c r="NFU218" s="102"/>
      <c r="NFV218" s="102"/>
      <c r="NFW218" s="102"/>
      <c r="NFX218" s="102"/>
      <c r="NFY218" s="102"/>
      <c r="NFZ218" s="102"/>
      <c r="NGA218" s="102"/>
      <c r="NGB218" s="102"/>
      <c r="NGC218" s="102"/>
      <c r="NGD218" s="102"/>
      <c r="NGE218" s="102"/>
      <c r="NGF218" s="102"/>
      <c r="NGG218" s="102"/>
      <c r="NGH218" s="102"/>
      <c r="NGI218" s="102"/>
      <c r="NGJ218" s="102"/>
      <c r="NGK218" s="102"/>
      <c r="NGL218" s="102"/>
      <c r="NGM218" s="102"/>
      <c r="NGN218" s="102"/>
      <c r="NGO218" s="102"/>
      <c r="NGP218" s="102"/>
      <c r="NGQ218" s="102"/>
      <c r="NGR218" s="102"/>
      <c r="NGS218" s="102"/>
      <c r="NGT218" s="102"/>
      <c r="NGU218" s="102"/>
      <c r="NGV218" s="102"/>
      <c r="NGW218" s="102"/>
      <c r="NGX218" s="102"/>
      <c r="NGY218" s="102"/>
      <c r="NGZ218" s="102"/>
      <c r="NHA218" s="102"/>
      <c r="NHB218" s="102"/>
      <c r="NHC218" s="102"/>
      <c r="NHD218" s="102"/>
      <c r="NHE218" s="102"/>
      <c r="NHF218" s="102"/>
      <c r="NHG218" s="102"/>
      <c r="NHH218" s="102"/>
      <c r="NHI218" s="102"/>
      <c r="NHJ218" s="102"/>
      <c r="NHK218" s="102"/>
      <c r="NHL218" s="102"/>
      <c r="NHM218" s="102"/>
      <c r="NHN218" s="102"/>
      <c r="NHO218" s="102"/>
      <c r="NHP218" s="102"/>
      <c r="NHQ218" s="102"/>
      <c r="NHR218" s="102"/>
      <c r="NHS218" s="102"/>
      <c r="NHT218" s="102"/>
      <c r="NHU218" s="102"/>
      <c r="NHV218" s="102"/>
      <c r="NHW218" s="102"/>
      <c r="NHX218" s="102"/>
      <c r="NHY218" s="102"/>
      <c r="NHZ218" s="102"/>
      <c r="NIA218" s="102"/>
      <c r="NIB218" s="102"/>
      <c r="NIC218" s="102"/>
      <c r="NID218" s="102"/>
      <c r="NIE218" s="102"/>
      <c r="NIF218" s="102"/>
      <c r="NIG218" s="102"/>
      <c r="NIH218" s="102"/>
      <c r="NII218" s="102"/>
      <c r="NIJ218" s="102"/>
      <c r="NIK218" s="102"/>
      <c r="NIL218" s="102"/>
      <c r="NIM218" s="102"/>
      <c r="NIN218" s="102"/>
      <c r="NIO218" s="102"/>
      <c r="NIP218" s="102"/>
      <c r="NIQ218" s="102"/>
      <c r="NIR218" s="102"/>
      <c r="NIS218" s="102"/>
      <c r="NIT218" s="102"/>
      <c r="NIU218" s="102"/>
      <c r="NIV218" s="102"/>
      <c r="NIW218" s="102"/>
      <c r="NIX218" s="102"/>
      <c r="NIY218" s="102"/>
      <c r="NIZ218" s="102"/>
      <c r="NJA218" s="102"/>
      <c r="NJB218" s="102"/>
      <c r="NJC218" s="102"/>
      <c r="NJD218" s="102"/>
      <c r="NJE218" s="102"/>
      <c r="NJF218" s="102"/>
      <c r="NJG218" s="102"/>
      <c r="NJH218" s="102"/>
      <c r="NJI218" s="102"/>
      <c r="NJJ218" s="102"/>
      <c r="NJK218" s="102"/>
      <c r="NJL218" s="102"/>
      <c r="NJM218" s="102"/>
      <c r="NJN218" s="102"/>
      <c r="NJO218" s="102"/>
      <c r="NJP218" s="102"/>
      <c r="NJQ218" s="102"/>
      <c r="NJR218" s="102"/>
      <c r="NJS218" s="102"/>
      <c r="NJT218" s="102"/>
      <c r="NJU218" s="102"/>
      <c r="NJV218" s="102"/>
      <c r="NJW218" s="102"/>
      <c r="NJX218" s="102"/>
      <c r="NJY218" s="102"/>
      <c r="NJZ218" s="102"/>
      <c r="NKA218" s="102"/>
      <c r="NKB218" s="102"/>
      <c r="NKC218" s="102"/>
      <c r="NKD218" s="102"/>
      <c r="NKE218" s="102"/>
      <c r="NKF218" s="102"/>
      <c r="NKG218" s="102"/>
      <c r="NKH218" s="102"/>
      <c r="NKI218" s="102"/>
      <c r="NKJ218" s="102"/>
      <c r="NKK218" s="102"/>
      <c r="NKL218" s="102"/>
      <c r="NKM218" s="102"/>
      <c r="NKN218" s="102"/>
      <c r="NKO218" s="102"/>
      <c r="NKP218" s="102"/>
      <c r="NKQ218" s="102"/>
      <c r="NKR218" s="102"/>
      <c r="NKS218" s="102"/>
      <c r="NKT218" s="102"/>
      <c r="NKU218" s="102"/>
      <c r="NKV218" s="102"/>
      <c r="NKW218" s="102"/>
      <c r="NKX218" s="102"/>
      <c r="NKY218" s="102"/>
      <c r="NKZ218" s="102"/>
      <c r="NLA218" s="102"/>
      <c r="NLB218" s="102"/>
      <c r="NLC218" s="102"/>
      <c r="NLD218" s="102"/>
      <c r="NLE218" s="102"/>
      <c r="NLF218" s="102"/>
      <c r="NLG218" s="102"/>
      <c r="NLH218" s="102"/>
      <c r="NLI218" s="102"/>
      <c r="NLJ218" s="102"/>
      <c r="NLK218" s="102"/>
      <c r="NLL218" s="102"/>
      <c r="NLM218" s="102"/>
      <c r="NLN218" s="102"/>
      <c r="NLO218" s="102"/>
      <c r="NLP218" s="102"/>
      <c r="NLQ218" s="102"/>
      <c r="NLR218" s="102"/>
      <c r="NLS218" s="102"/>
      <c r="NLT218" s="102"/>
      <c r="NLU218" s="102"/>
      <c r="NLV218" s="102"/>
      <c r="NLW218" s="102"/>
      <c r="NLX218" s="102"/>
      <c r="NLY218" s="102"/>
      <c r="NLZ218" s="102"/>
      <c r="NMA218" s="102"/>
      <c r="NMB218" s="102"/>
      <c r="NMC218" s="102"/>
      <c r="NMD218" s="102"/>
      <c r="NME218" s="102"/>
      <c r="NMF218" s="102"/>
      <c r="NMG218" s="102"/>
      <c r="NMH218" s="102"/>
      <c r="NMI218" s="102"/>
      <c r="NMJ218" s="102"/>
      <c r="NMK218" s="102"/>
      <c r="NML218" s="102"/>
      <c r="NMM218" s="102"/>
      <c r="NMN218" s="102"/>
      <c r="NMO218" s="102"/>
      <c r="NMP218" s="102"/>
      <c r="NMQ218" s="102"/>
      <c r="NMR218" s="102"/>
      <c r="NMS218" s="102"/>
      <c r="NMT218" s="102"/>
      <c r="NMU218" s="102"/>
      <c r="NMV218" s="102"/>
      <c r="NMW218" s="102"/>
      <c r="NMX218" s="102"/>
      <c r="NMY218" s="102"/>
      <c r="NMZ218" s="102"/>
      <c r="NNA218" s="102"/>
      <c r="NNB218" s="102"/>
      <c r="NNC218" s="102"/>
      <c r="NND218" s="102"/>
      <c r="NNE218" s="102"/>
      <c r="NNF218" s="102"/>
      <c r="NNG218" s="102"/>
      <c r="NNH218" s="102"/>
      <c r="NNI218" s="102"/>
      <c r="NNJ218" s="102"/>
      <c r="NNK218" s="102"/>
      <c r="NNL218" s="102"/>
      <c r="NNM218" s="102"/>
      <c r="NNN218" s="102"/>
      <c r="NNO218" s="102"/>
      <c r="NNP218" s="102"/>
      <c r="NNQ218" s="102"/>
      <c r="NNR218" s="102"/>
      <c r="NNS218" s="102"/>
      <c r="NNT218" s="102"/>
      <c r="NNU218" s="102"/>
      <c r="NNV218" s="102"/>
      <c r="NNW218" s="102"/>
      <c r="NNX218" s="102"/>
      <c r="NNY218" s="102"/>
      <c r="NNZ218" s="102"/>
      <c r="NOA218" s="102"/>
      <c r="NOB218" s="102"/>
      <c r="NOC218" s="102"/>
      <c r="NOD218" s="102"/>
      <c r="NOE218" s="102"/>
      <c r="NOF218" s="102"/>
      <c r="NOG218" s="102"/>
      <c r="NOH218" s="102"/>
      <c r="NOI218" s="102"/>
      <c r="NOJ218" s="102"/>
      <c r="NOK218" s="102"/>
      <c r="NOL218" s="102"/>
      <c r="NOM218" s="102"/>
      <c r="NON218" s="102"/>
      <c r="NOO218" s="102"/>
      <c r="NOP218" s="102"/>
      <c r="NOQ218" s="102"/>
      <c r="NOR218" s="102"/>
      <c r="NOS218" s="102"/>
      <c r="NOT218" s="102"/>
      <c r="NOU218" s="102"/>
      <c r="NOV218" s="102"/>
      <c r="NOW218" s="102"/>
      <c r="NOX218" s="102"/>
      <c r="NOY218" s="102"/>
      <c r="NOZ218" s="102"/>
      <c r="NPA218" s="102"/>
      <c r="NPB218" s="102"/>
      <c r="NPC218" s="102"/>
      <c r="NPD218" s="102"/>
      <c r="NPE218" s="102"/>
      <c r="NPF218" s="102"/>
      <c r="NPG218" s="102"/>
      <c r="NPH218" s="102"/>
      <c r="NPI218" s="102"/>
      <c r="NPJ218" s="102"/>
      <c r="NPK218" s="102"/>
      <c r="NPL218" s="102"/>
      <c r="NPM218" s="102"/>
      <c r="NPN218" s="102"/>
      <c r="NPO218" s="102"/>
      <c r="NPP218" s="102"/>
      <c r="NPQ218" s="102"/>
      <c r="NPR218" s="102"/>
      <c r="NPS218" s="102"/>
      <c r="NPT218" s="102"/>
      <c r="NPU218" s="102"/>
      <c r="NPV218" s="102"/>
      <c r="NPW218" s="102"/>
      <c r="NPX218" s="102"/>
      <c r="NPY218" s="102"/>
      <c r="NPZ218" s="102"/>
      <c r="NQA218" s="102"/>
      <c r="NQB218" s="102"/>
      <c r="NQC218" s="102"/>
      <c r="NQD218" s="102"/>
      <c r="NQE218" s="102"/>
      <c r="NQF218" s="102"/>
      <c r="NQG218" s="102"/>
      <c r="NQH218" s="102"/>
      <c r="NQI218" s="102"/>
      <c r="NQJ218" s="102"/>
      <c r="NQK218" s="102"/>
      <c r="NQL218" s="102"/>
      <c r="NQM218" s="102"/>
      <c r="NQN218" s="102"/>
      <c r="NQO218" s="102"/>
      <c r="NQP218" s="102"/>
      <c r="NQQ218" s="102"/>
      <c r="NQR218" s="102"/>
      <c r="NQS218" s="102"/>
      <c r="NQT218" s="102"/>
      <c r="NQU218" s="102"/>
      <c r="NQV218" s="102"/>
      <c r="NQW218" s="102"/>
      <c r="NQX218" s="102"/>
      <c r="NQY218" s="102"/>
      <c r="NQZ218" s="102"/>
      <c r="NRA218" s="102"/>
      <c r="NRB218" s="102"/>
      <c r="NRC218" s="102"/>
      <c r="NRD218" s="102"/>
      <c r="NRE218" s="102"/>
      <c r="NRF218" s="102"/>
      <c r="NRG218" s="102"/>
      <c r="NRH218" s="102"/>
      <c r="NRI218" s="102"/>
      <c r="NRJ218" s="102"/>
      <c r="NRK218" s="102"/>
      <c r="NRL218" s="102"/>
      <c r="NRM218" s="102"/>
      <c r="NRN218" s="102"/>
      <c r="NRO218" s="102"/>
      <c r="NRP218" s="102"/>
      <c r="NRQ218" s="102"/>
      <c r="NRR218" s="102"/>
      <c r="NRS218" s="102"/>
      <c r="NRT218" s="102"/>
      <c r="NRU218" s="102"/>
      <c r="NRV218" s="102"/>
      <c r="NRW218" s="102"/>
      <c r="NRX218" s="102"/>
      <c r="NRY218" s="102"/>
      <c r="NRZ218" s="102"/>
      <c r="NSA218" s="102"/>
      <c r="NSB218" s="102"/>
      <c r="NSC218" s="102"/>
      <c r="NSD218" s="102"/>
      <c r="NSE218" s="102"/>
      <c r="NSF218" s="102"/>
      <c r="NSG218" s="102"/>
      <c r="NSH218" s="102"/>
      <c r="NSI218" s="102"/>
      <c r="NSJ218" s="102"/>
      <c r="NSK218" s="102"/>
      <c r="NSL218" s="102"/>
      <c r="NSM218" s="102"/>
      <c r="NSN218" s="102"/>
      <c r="NSO218" s="102"/>
      <c r="NSP218" s="102"/>
      <c r="NSQ218" s="102"/>
      <c r="NSR218" s="102"/>
      <c r="NSS218" s="102"/>
      <c r="NST218" s="102"/>
      <c r="NSU218" s="102"/>
      <c r="NSV218" s="102"/>
      <c r="NSW218" s="102"/>
      <c r="NSX218" s="102"/>
      <c r="NSY218" s="102"/>
      <c r="NSZ218" s="102"/>
      <c r="NTA218" s="102"/>
      <c r="NTB218" s="102"/>
      <c r="NTC218" s="102"/>
      <c r="NTD218" s="102"/>
      <c r="NTE218" s="102"/>
      <c r="NTF218" s="102"/>
      <c r="NTG218" s="102"/>
      <c r="NTH218" s="102"/>
      <c r="NTI218" s="102"/>
      <c r="NTJ218" s="102"/>
      <c r="NTK218" s="102"/>
      <c r="NTL218" s="102"/>
      <c r="NTM218" s="102"/>
      <c r="NTN218" s="102"/>
      <c r="NTO218" s="102"/>
      <c r="NTP218" s="102"/>
      <c r="NTQ218" s="102"/>
      <c r="NTR218" s="102"/>
      <c r="NTS218" s="102"/>
      <c r="NTT218" s="102"/>
      <c r="NTU218" s="102"/>
      <c r="NTV218" s="102"/>
      <c r="NTW218" s="102"/>
      <c r="NTX218" s="102"/>
      <c r="NTY218" s="102"/>
      <c r="NTZ218" s="102"/>
      <c r="NUA218" s="102"/>
      <c r="NUB218" s="102"/>
      <c r="NUC218" s="102"/>
      <c r="NUD218" s="102"/>
      <c r="NUE218" s="102"/>
      <c r="NUF218" s="102"/>
      <c r="NUG218" s="102"/>
      <c r="NUH218" s="102"/>
      <c r="NUI218" s="102"/>
      <c r="NUJ218" s="102"/>
      <c r="NUK218" s="102"/>
      <c r="NUL218" s="102"/>
      <c r="NUM218" s="102"/>
      <c r="NUN218" s="102"/>
      <c r="NUO218" s="102"/>
      <c r="NUP218" s="102"/>
      <c r="NUQ218" s="102"/>
      <c r="NUR218" s="102"/>
      <c r="NUS218" s="102"/>
      <c r="NUT218" s="102"/>
      <c r="NUU218" s="102"/>
      <c r="NUV218" s="102"/>
      <c r="NUW218" s="102"/>
      <c r="NUX218" s="102"/>
      <c r="NUY218" s="102"/>
      <c r="NUZ218" s="102"/>
      <c r="NVA218" s="102"/>
      <c r="NVB218" s="102"/>
      <c r="NVC218" s="102"/>
      <c r="NVD218" s="102"/>
      <c r="NVE218" s="102"/>
      <c r="NVF218" s="102"/>
      <c r="NVG218" s="102"/>
      <c r="NVH218" s="102"/>
      <c r="NVI218" s="102"/>
      <c r="NVJ218" s="102"/>
      <c r="NVK218" s="102"/>
      <c r="NVL218" s="102"/>
      <c r="NVM218" s="102"/>
      <c r="NVN218" s="102"/>
      <c r="NVO218" s="102"/>
      <c r="NVP218" s="102"/>
      <c r="NVQ218" s="102"/>
      <c r="NVR218" s="102"/>
      <c r="NVS218" s="102"/>
      <c r="NVT218" s="102"/>
      <c r="NVU218" s="102"/>
      <c r="NVV218" s="102"/>
      <c r="NVW218" s="102"/>
      <c r="NVX218" s="102"/>
      <c r="NVY218" s="102"/>
      <c r="NVZ218" s="102"/>
      <c r="NWA218" s="102"/>
      <c r="NWB218" s="102"/>
      <c r="NWC218" s="102"/>
      <c r="NWD218" s="102"/>
      <c r="NWE218" s="102"/>
      <c r="NWF218" s="102"/>
      <c r="NWG218" s="102"/>
      <c r="NWH218" s="102"/>
      <c r="NWI218" s="102"/>
      <c r="NWJ218" s="102"/>
      <c r="NWK218" s="102"/>
      <c r="NWL218" s="102"/>
      <c r="NWM218" s="102"/>
      <c r="NWN218" s="102"/>
      <c r="NWO218" s="102"/>
      <c r="NWP218" s="102"/>
      <c r="NWQ218" s="102"/>
      <c r="NWR218" s="102"/>
      <c r="NWS218" s="102"/>
      <c r="NWT218" s="102"/>
      <c r="NWU218" s="102"/>
      <c r="NWV218" s="102"/>
      <c r="NWW218" s="102"/>
      <c r="NWX218" s="102"/>
      <c r="NWY218" s="102"/>
      <c r="NWZ218" s="102"/>
      <c r="NXA218" s="102"/>
      <c r="NXB218" s="102"/>
      <c r="NXC218" s="102"/>
      <c r="NXD218" s="102"/>
      <c r="NXE218" s="102"/>
      <c r="NXF218" s="102"/>
      <c r="NXG218" s="102"/>
      <c r="NXH218" s="102"/>
      <c r="NXI218" s="102"/>
      <c r="NXJ218" s="102"/>
      <c r="NXK218" s="102"/>
      <c r="NXL218" s="102"/>
      <c r="NXM218" s="102"/>
      <c r="NXN218" s="102"/>
      <c r="NXO218" s="102"/>
      <c r="NXP218" s="102"/>
      <c r="NXQ218" s="102"/>
      <c r="NXR218" s="102"/>
      <c r="NXS218" s="102"/>
      <c r="NXT218" s="102"/>
      <c r="NXU218" s="102"/>
      <c r="NXV218" s="102"/>
      <c r="NXW218" s="102"/>
      <c r="NXX218" s="102"/>
      <c r="NXY218" s="102"/>
      <c r="NXZ218" s="102"/>
      <c r="NYA218" s="102"/>
      <c r="NYB218" s="102"/>
      <c r="NYC218" s="102"/>
      <c r="NYD218" s="102"/>
      <c r="NYE218" s="102"/>
      <c r="NYF218" s="102"/>
      <c r="NYG218" s="102"/>
      <c r="NYH218" s="102"/>
      <c r="NYI218" s="102"/>
      <c r="NYJ218" s="102"/>
      <c r="NYK218" s="102"/>
      <c r="NYL218" s="102"/>
      <c r="NYM218" s="102"/>
      <c r="NYN218" s="102"/>
      <c r="NYO218" s="102"/>
      <c r="NYP218" s="102"/>
      <c r="NYQ218" s="102"/>
      <c r="NYR218" s="102"/>
      <c r="NYS218" s="102"/>
      <c r="NYT218" s="102"/>
      <c r="NYU218" s="102"/>
      <c r="NYV218" s="102"/>
      <c r="NYW218" s="102"/>
      <c r="NYX218" s="102"/>
      <c r="NYY218" s="102"/>
      <c r="NYZ218" s="102"/>
      <c r="NZA218" s="102"/>
      <c r="NZB218" s="102"/>
      <c r="NZC218" s="102"/>
      <c r="NZD218" s="102"/>
      <c r="NZE218" s="102"/>
      <c r="NZF218" s="102"/>
      <c r="NZG218" s="102"/>
      <c r="NZH218" s="102"/>
      <c r="NZI218" s="102"/>
      <c r="NZJ218" s="102"/>
      <c r="NZK218" s="102"/>
      <c r="NZL218" s="102"/>
      <c r="NZM218" s="102"/>
      <c r="NZN218" s="102"/>
      <c r="NZO218" s="102"/>
      <c r="NZP218" s="102"/>
      <c r="NZQ218" s="102"/>
      <c r="NZR218" s="102"/>
      <c r="NZS218" s="102"/>
      <c r="NZT218" s="102"/>
      <c r="NZU218" s="102"/>
      <c r="NZV218" s="102"/>
      <c r="NZW218" s="102"/>
      <c r="NZX218" s="102"/>
      <c r="NZY218" s="102"/>
      <c r="NZZ218" s="102"/>
      <c r="OAA218" s="102"/>
      <c r="OAB218" s="102"/>
      <c r="OAC218" s="102"/>
      <c r="OAD218" s="102"/>
      <c r="OAE218" s="102"/>
      <c r="OAF218" s="102"/>
      <c r="OAG218" s="102"/>
      <c r="OAH218" s="102"/>
      <c r="OAI218" s="102"/>
      <c r="OAJ218" s="102"/>
      <c r="OAK218" s="102"/>
      <c r="OAL218" s="102"/>
      <c r="OAM218" s="102"/>
      <c r="OAN218" s="102"/>
      <c r="OAO218" s="102"/>
      <c r="OAP218" s="102"/>
      <c r="OAQ218" s="102"/>
      <c r="OAR218" s="102"/>
      <c r="OAS218" s="102"/>
      <c r="OAT218" s="102"/>
      <c r="OAU218" s="102"/>
      <c r="OAV218" s="102"/>
      <c r="OAW218" s="102"/>
      <c r="OAX218" s="102"/>
      <c r="OAY218" s="102"/>
      <c r="OAZ218" s="102"/>
      <c r="OBA218" s="102"/>
      <c r="OBB218" s="102"/>
      <c r="OBC218" s="102"/>
      <c r="OBD218" s="102"/>
      <c r="OBE218" s="102"/>
      <c r="OBF218" s="102"/>
      <c r="OBG218" s="102"/>
      <c r="OBH218" s="102"/>
      <c r="OBI218" s="102"/>
      <c r="OBJ218" s="102"/>
      <c r="OBK218" s="102"/>
      <c r="OBL218" s="102"/>
      <c r="OBM218" s="102"/>
      <c r="OBN218" s="102"/>
      <c r="OBO218" s="102"/>
      <c r="OBP218" s="102"/>
      <c r="OBQ218" s="102"/>
      <c r="OBR218" s="102"/>
      <c r="OBS218" s="102"/>
      <c r="OBT218" s="102"/>
      <c r="OBU218" s="102"/>
      <c r="OBV218" s="102"/>
      <c r="OBW218" s="102"/>
      <c r="OBX218" s="102"/>
      <c r="OBY218" s="102"/>
      <c r="OBZ218" s="102"/>
      <c r="OCA218" s="102"/>
      <c r="OCB218" s="102"/>
      <c r="OCC218" s="102"/>
      <c r="OCD218" s="102"/>
      <c r="OCE218" s="102"/>
      <c r="OCF218" s="102"/>
      <c r="OCG218" s="102"/>
      <c r="OCH218" s="102"/>
      <c r="OCI218" s="102"/>
      <c r="OCJ218" s="102"/>
      <c r="OCK218" s="102"/>
      <c r="OCL218" s="102"/>
      <c r="OCM218" s="102"/>
      <c r="OCN218" s="102"/>
      <c r="OCO218" s="102"/>
      <c r="OCP218" s="102"/>
      <c r="OCQ218" s="102"/>
      <c r="OCR218" s="102"/>
      <c r="OCS218" s="102"/>
      <c r="OCT218" s="102"/>
      <c r="OCU218" s="102"/>
      <c r="OCV218" s="102"/>
      <c r="OCW218" s="102"/>
      <c r="OCX218" s="102"/>
      <c r="OCY218" s="102"/>
      <c r="OCZ218" s="102"/>
      <c r="ODA218" s="102"/>
      <c r="ODB218" s="102"/>
      <c r="ODC218" s="102"/>
      <c r="ODD218" s="102"/>
      <c r="ODE218" s="102"/>
      <c r="ODF218" s="102"/>
      <c r="ODG218" s="102"/>
      <c r="ODH218" s="102"/>
      <c r="ODI218" s="102"/>
      <c r="ODJ218" s="102"/>
      <c r="ODK218" s="102"/>
      <c r="ODL218" s="102"/>
      <c r="ODM218" s="102"/>
      <c r="ODN218" s="102"/>
      <c r="ODO218" s="102"/>
      <c r="ODP218" s="102"/>
      <c r="ODQ218" s="102"/>
      <c r="ODR218" s="102"/>
      <c r="ODS218" s="102"/>
      <c r="ODT218" s="102"/>
      <c r="ODU218" s="102"/>
      <c r="ODV218" s="102"/>
      <c r="ODW218" s="102"/>
      <c r="ODX218" s="102"/>
      <c r="ODY218" s="102"/>
      <c r="ODZ218" s="102"/>
      <c r="OEA218" s="102"/>
      <c r="OEB218" s="102"/>
      <c r="OEC218" s="102"/>
      <c r="OED218" s="102"/>
      <c r="OEE218" s="102"/>
      <c r="OEF218" s="102"/>
      <c r="OEG218" s="102"/>
      <c r="OEH218" s="102"/>
      <c r="OEI218" s="102"/>
      <c r="OEJ218" s="102"/>
      <c r="OEK218" s="102"/>
      <c r="OEL218" s="102"/>
      <c r="OEM218" s="102"/>
      <c r="OEN218" s="102"/>
      <c r="OEO218" s="102"/>
      <c r="OEP218" s="102"/>
      <c r="OEQ218" s="102"/>
      <c r="OER218" s="102"/>
      <c r="OES218" s="102"/>
      <c r="OET218" s="102"/>
      <c r="OEU218" s="102"/>
      <c r="OEV218" s="102"/>
      <c r="OEW218" s="102"/>
      <c r="OEX218" s="102"/>
      <c r="OEY218" s="102"/>
      <c r="OEZ218" s="102"/>
      <c r="OFA218" s="102"/>
      <c r="OFB218" s="102"/>
      <c r="OFC218" s="102"/>
      <c r="OFD218" s="102"/>
      <c r="OFE218" s="102"/>
      <c r="OFF218" s="102"/>
      <c r="OFG218" s="102"/>
      <c r="OFH218" s="102"/>
      <c r="OFI218" s="102"/>
      <c r="OFJ218" s="102"/>
      <c r="OFK218" s="102"/>
      <c r="OFL218" s="102"/>
      <c r="OFM218" s="102"/>
      <c r="OFN218" s="102"/>
      <c r="OFO218" s="102"/>
      <c r="OFP218" s="102"/>
      <c r="OFQ218" s="102"/>
      <c r="OFR218" s="102"/>
      <c r="OFS218" s="102"/>
      <c r="OFT218" s="102"/>
      <c r="OFU218" s="102"/>
      <c r="OFV218" s="102"/>
      <c r="OFW218" s="102"/>
      <c r="OFX218" s="102"/>
      <c r="OFY218" s="102"/>
      <c r="OFZ218" s="102"/>
      <c r="OGA218" s="102"/>
      <c r="OGB218" s="102"/>
      <c r="OGC218" s="102"/>
      <c r="OGD218" s="102"/>
      <c r="OGE218" s="102"/>
      <c r="OGF218" s="102"/>
      <c r="OGG218" s="102"/>
      <c r="OGH218" s="102"/>
      <c r="OGI218" s="102"/>
      <c r="OGJ218" s="102"/>
      <c r="OGK218" s="102"/>
      <c r="OGL218" s="102"/>
      <c r="OGM218" s="102"/>
      <c r="OGN218" s="102"/>
      <c r="OGO218" s="102"/>
      <c r="OGP218" s="102"/>
      <c r="OGQ218" s="102"/>
      <c r="OGR218" s="102"/>
      <c r="OGS218" s="102"/>
      <c r="OGT218" s="102"/>
      <c r="OGU218" s="102"/>
      <c r="OGV218" s="102"/>
      <c r="OGW218" s="102"/>
      <c r="OGX218" s="102"/>
      <c r="OGY218" s="102"/>
      <c r="OGZ218" s="102"/>
      <c r="OHA218" s="102"/>
      <c r="OHB218" s="102"/>
      <c r="OHC218" s="102"/>
      <c r="OHD218" s="102"/>
      <c r="OHE218" s="102"/>
      <c r="OHF218" s="102"/>
      <c r="OHG218" s="102"/>
      <c r="OHH218" s="102"/>
      <c r="OHI218" s="102"/>
      <c r="OHJ218" s="102"/>
      <c r="OHK218" s="102"/>
      <c r="OHL218" s="102"/>
      <c r="OHM218" s="102"/>
      <c r="OHN218" s="102"/>
      <c r="OHO218" s="102"/>
      <c r="OHP218" s="102"/>
      <c r="OHQ218" s="102"/>
      <c r="OHR218" s="102"/>
      <c r="OHS218" s="102"/>
      <c r="OHT218" s="102"/>
      <c r="OHU218" s="102"/>
      <c r="OHV218" s="102"/>
      <c r="OHW218" s="102"/>
      <c r="OHX218" s="102"/>
      <c r="OHY218" s="102"/>
      <c r="OHZ218" s="102"/>
      <c r="OIA218" s="102"/>
      <c r="OIB218" s="102"/>
      <c r="OIC218" s="102"/>
      <c r="OID218" s="102"/>
      <c r="OIE218" s="102"/>
      <c r="OIF218" s="102"/>
      <c r="OIG218" s="102"/>
      <c r="OIH218" s="102"/>
      <c r="OII218" s="102"/>
      <c r="OIJ218" s="102"/>
      <c r="OIK218" s="102"/>
      <c r="OIL218" s="102"/>
      <c r="OIM218" s="102"/>
      <c r="OIN218" s="102"/>
      <c r="OIO218" s="102"/>
      <c r="OIP218" s="102"/>
      <c r="OIQ218" s="102"/>
      <c r="OIR218" s="102"/>
      <c r="OIS218" s="102"/>
      <c r="OIT218" s="102"/>
      <c r="OIU218" s="102"/>
      <c r="OIV218" s="102"/>
      <c r="OIW218" s="102"/>
      <c r="OIX218" s="102"/>
      <c r="OIY218" s="102"/>
      <c r="OIZ218" s="102"/>
      <c r="OJA218" s="102"/>
      <c r="OJB218" s="102"/>
      <c r="OJC218" s="102"/>
      <c r="OJD218" s="102"/>
      <c r="OJE218" s="102"/>
      <c r="OJF218" s="102"/>
      <c r="OJG218" s="102"/>
      <c r="OJH218" s="102"/>
      <c r="OJI218" s="102"/>
      <c r="OJJ218" s="102"/>
      <c r="OJK218" s="102"/>
      <c r="OJL218" s="102"/>
      <c r="OJM218" s="102"/>
      <c r="OJN218" s="102"/>
      <c r="OJO218" s="102"/>
      <c r="OJP218" s="102"/>
      <c r="OJQ218" s="102"/>
      <c r="OJR218" s="102"/>
      <c r="OJS218" s="102"/>
      <c r="OJT218" s="102"/>
      <c r="OJU218" s="102"/>
      <c r="OJV218" s="102"/>
      <c r="OJW218" s="102"/>
      <c r="OJX218" s="102"/>
      <c r="OJY218" s="102"/>
      <c r="OJZ218" s="102"/>
      <c r="OKA218" s="102"/>
      <c r="OKB218" s="102"/>
      <c r="OKC218" s="102"/>
      <c r="OKD218" s="102"/>
      <c r="OKE218" s="102"/>
      <c r="OKF218" s="102"/>
      <c r="OKG218" s="102"/>
      <c r="OKH218" s="102"/>
      <c r="OKI218" s="102"/>
      <c r="OKJ218" s="102"/>
      <c r="OKK218" s="102"/>
      <c r="OKL218" s="102"/>
      <c r="OKM218" s="102"/>
      <c r="OKN218" s="102"/>
      <c r="OKO218" s="102"/>
      <c r="OKP218" s="102"/>
      <c r="OKQ218" s="102"/>
      <c r="OKR218" s="102"/>
      <c r="OKS218" s="102"/>
      <c r="OKT218" s="102"/>
      <c r="OKU218" s="102"/>
      <c r="OKV218" s="102"/>
      <c r="OKW218" s="102"/>
      <c r="OKX218" s="102"/>
      <c r="OKY218" s="102"/>
      <c r="OKZ218" s="102"/>
      <c r="OLA218" s="102"/>
      <c r="OLB218" s="102"/>
      <c r="OLC218" s="102"/>
      <c r="OLD218" s="102"/>
      <c r="OLE218" s="102"/>
      <c r="OLF218" s="102"/>
      <c r="OLG218" s="102"/>
      <c r="OLH218" s="102"/>
      <c r="OLI218" s="102"/>
      <c r="OLJ218" s="102"/>
      <c r="OLK218" s="102"/>
      <c r="OLL218" s="102"/>
      <c r="OLM218" s="102"/>
      <c r="OLN218" s="102"/>
      <c r="OLO218" s="102"/>
      <c r="OLP218" s="102"/>
      <c r="OLQ218" s="102"/>
      <c r="OLR218" s="102"/>
      <c r="OLS218" s="102"/>
      <c r="OLT218" s="102"/>
      <c r="OLU218" s="102"/>
      <c r="OLV218" s="102"/>
      <c r="OLW218" s="102"/>
      <c r="OLX218" s="102"/>
      <c r="OLY218" s="102"/>
      <c r="OLZ218" s="102"/>
      <c r="OMA218" s="102"/>
      <c r="OMB218" s="102"/>
      <c r="OMC218" s="102"/>
      <c r="OMD218" s="102"/>
      <c r="OME218" s="102"/>
      <c r="OMF218" s="102"/>
      <c r="OMG218" s="102"/>
      <c r="OMH218" s="102"/>
      <c r="OMI218" s="102"/>
      <c r="OMJ218" s="102"/>
      <c r="OMK218" s="102"/>
      <c r="OML218" s="102"/>
      <c r="OMM218" s="102"/>
      <c r="OMN218" s="102"/>
      <c r="OMO218" s="102"/>
      <c r="OMP218" s="102"/>
      <c r="OMQ218" s="102"/>
      <c r="OMR218" s="102"/>
      <c r="OMS218" s="102"/>
      <c r="OMT218" s="102"/>
      <c r="OMU218" s="102"/>
      <c r="OMV218" s="102"/>
      <c r="OMW218" s="102"/>
      <c r="OMX218" s="102"/>
      <c r="OMY218" s="102"/>
      <c r="OMZ218" s="102"/>
      <c r="ONA218" s="102"/>
      <c r="ONB218" s="102"/>
      <c r="ONC218" s="102"/>
      <c r="OND218" s="102"/>
      <c r="ONE218" s="102"/>
      <c r="ONF218" s="102"/>
      <c r="ONG218" s="102"/>
      <c r="ONH218" s="102"/>
      <c r="ONI218" s="102"/>
      <c r="ONJ218" s="102"/>
      <c r="ONK218" s="102"/>
      <c r="ONL218" s="102"/>
      <c r="ONM218" s="102"/>
      <c r="ONN218" s="102"/>
      <c r="ONO218" s="102"/>
      <c r="ONP218" s="102"/>
      <c r="ONQ218" s="102"/>
      <c r="ONR218" s="102"/>
      <c r="ONS218" s="102"/>
      <c r="ONT218" s="102"/>
      <c r="ONU218" s="102"/>
      <c r="ONV218" s="102"/>
      <c r="ONW218" s="102"/>
      <c r="ONX218" s="102"/>
      <c r="ONY218" s="102"/>
      <c r="ONZ218" s="102"/>
      <c r="OOA218" s="102"/>
      <c r="OOB218" s="102"/>
      <c r="OOC218" s="102"/>
      <c r="OOD218" s="102"/>
      <c r="OOE218" s="102"/>
      <c r="OOF218" s="102"/>
      <c r="OOG218" s="102"/>
      <c r="OOH218" s="102"/>
      <c r="OOI218" s="102"/>
      <c r="OOJ218" s="102"/>
      <c r="OOK218" s="102"/>
      <c r="OOL218" s="102"/>
      <c r="OOM218" s="102"/>
      <c r="OON218" s="102"/>
      <c r="OOO218" s="102"/>
      <c r="OOP218" s="102"/>
      <c r="OOQ218" s="102"/>
      <c r="OOR218" s="102"/>
      <c r="OOS218" s="102"/>
      <c r="OOT218" s="102"/>
      <c r="OOU218" s="102"/>
      <c r="OOV218" s="102"/>
      <c r="OOW218" s="102"/>
      <c r="OOX218" s="102"/>
      <c r="OOY218" s="102"/>
      <c r="OOZ218" s="102"/>
      <c r="OPA218" s="102"/>
      <c r="OPB218" s="102"/>
      <c r="OPC218" s="102"/>
      <c r="OPD218" s="102"/>
      <c r="OPE218" s="102"/>
      <c r="OPF218" s="102"/>
      <c r="OPG218" s="102"/>
      <c r="OPH218" s="102"/>
      <c r="OPI218" s="102"/>
      <c r="OPJ218" s="102"/>
      <c r="OPK218" s="102"/>
      <c r="OPL218" s="102"/>
      <c r="OPM218" s="102"/>
      <c r="OPN218" s="102"/>
      <c r="OPO218" s="102"/>
      <c r="OPP218" s="102"/>
      <c r="OPQ218" s="102"/>
      <c r="OPR218" s="102"/>
      <c r="OPS218" s="102"/>
      <c r="OPT218" s="102"/>
      <c r="OPU218" s="102"/>
      <c r="OPV218" s="102"/>
      <c r="OPW218" s="102"/>
      <c r="OPX218" s="102"/>
      <c r="OPY218" s="102"/>
      <c r="OPZ218" s="102"/>
      <c r="OQA218" s="102"/>
      <c r="OQB218" s="102"/>
      <c r="OQC218" s="102"/>
      <c r="OQD218" s="102"/>
      <c r="OQE218" s="102"/>
      <c r="OQF218" s="102"/>
      <c r="OQG218" s="102"/>
      <c r="OQH218" s="102"/>
      <c r="OQI218" s="102"/>
      <c r="OQJ218" s="102"/>
      <c r="OQK218" s="102"/>
      <c r="OQL218" s="102"/>
      <c r="OQM218" s="102"/>
      <c r="OQN218" s="102"/>
      <c r="OQO218" s="102"/>
      <c r="OQP218" s="102"/>
      <c r="OQQ218" s="102"/>
      <c r="OQR218" s="102"/>
      <c r="OQS218" s="102"/>
      <c r="OQT218" s="102"/>
      <c r="OQU218" s="102"/>
      <c r="OQV218" s="102"/>
      <c r="OQW218" s="102"/>
      <c r="OQX218" s="102"/>
      <c r="OQY218" s="102"/>
      <c r="OQZ218" s="102"/>
      <c r="ORA218" s="102"/>
      <c r="ORB218" s="102"/>
      <c r="ORC218" s="102"/>
      <c r="ORD218" s="102"/>
      <c r="ORE218" s="102"/>
      <c r="ORF218" s="102"/>
      <c r="ORG218" s="102"/>
      <c r="ORH218" s="102"/>
      <c r="ORI218" s="102"/>
      <c r="ORJ218" s="102"/>
      <c r="ORK218" s="102"/>
      <c r="ORL218" s="102"/>
      <c r="ORM218" s="102"/>
      <c r="ORN218" s="102"/>
      <c r="ORO218" s="102"/>
      <c r="ORP218" s="102"/>
      <c r="ORQ218" s="102"/>
      <c r="ORR218" s="102"/>
      <c r="ORS218" s="102"/>
      <c r="ORT218" s="102"/>
      <c r="ORU218" s="102"/>
      <c r="ORV218" s="102"/>
      <c r="ORW218" s="102"/>
      <c r="ORX218" s="102"/>
      <c r="ORY218" s="102"/>
      <c r="ORZ218" s="102"/>
      <c r="OSA218" s="102"/>
      <c r="OSB218" s="102"/>
      <c r="OSC218" s="102"/>
      <c r="OSD218" s="102"/>
      <c r="OSE218" s="102"/>
      <c r="OSF218" s="102"/>
      <c r="OSG218" s="102"/>
      <c r="OSH218" s="102"/>
      <c r="OSI218" s="102"/>
      <c r="OSJ218" s="102"/>
      <c r="OSK218" s="102"/>
      <c r="OSL218" s="102"/>
      <c r="OSM218" s="102"/>
      <c r="OSN218" s="102"/>
      <c r="OSO218" s="102"/>
      <c r="OSP218" s="102"/>
      <c r="OSQ218" s="102"/>
      <c r="OSR218" s="102"/>
      <c r="OSS218" s="102"/>
      <c r="OST218" s="102"/>
      <c r="OSU218" s="102"/>
      <c r="OSV218" s="102"/>
      <c r="OSW218" s="102"/>
      <c r="OSX218" s="102"/>
      <c r="OSY218" s="102"/>
      <c r="OSZ218" s="102"/>
      <c r="OTA218" s="102"/>
      <c r="OTB218" s="102"/>
      <c r="OTC218" s="102"/>
      <c r="OTD218" s="102"/>
      <c r="OTE218" s="102"/>
      <c r="OTF218" s="102"/>
      <c r="OTG218" s="102"/>
      <c r="OTH218" s="102"/>
      <c r="OTI218" s="102"/>
      <c r="OTJ218" s="102"/>
      <c r="OTK218" s="102"/>
      <c r="OTL218" s="102"/>
      <c r="OTM218" s="102"/>
      <c r="OTN218" s="102"/>
      <c r="OTO218" s="102"/>
      <c r="OTP218" s="102"/>
      <c r="OTQ218" s="102"/>
      <c r="OTR218" s="102"/>
      <c r="OTS218" s="102"/>
      <c r="OTT218" s="102"/>
      <c r="OTU218" s="102"/>
      <c r="OTV218" s="102"/>
      <c r="OTW218" s="102"/>
      <c r="OTX218" s="102"/>
      <c r="OTY218" s="102"/>
      <c r="OTZ218" s="102"/>
      <c r="OUA218" s="102"/>
      <c r="OUB218" s="102"/>
      <c r="OUC218" s="102"/>
      <c r="OUD218" s="102"/>
      <c r="OUE218" s="102"/>
      <c r="OUF218" s="102"/>
      <c r="OUG218" s="102"/>
      <c r="OUH218" s="102"/>
      <c r="OUI218" s="102"/>
      <c r="OUJ218" s="102"/>
      <c r="OUK218" s="102"/>
      <c r="OUL218" s="102"/>
      <c r="OUM218" s="102"/>
      <c r="OUN218" s="102"/>
      <c r="OUO218" s="102"/>
      <c r="OUP218" s="102"/>
      <c r="OUQ218" s="102"/>
      <c r="OUR218" s="102"/>
      <c r="OUS218" s="102"/>
      <c r="OUT218" s="102"/>
      <c r="OUU218" s="102"/>
      <c r="OUV218" s="102"/>
      <c r="OUW218" s="102"/>
      <c r="OUX218" s="102"/>
      <c r="OUY218" s="102"/>
      <c r="OUZ218" s="102"/>
      <c r="OVA218" s="102"/>
      <c r="OVB218" s="102"/>
      <c r="OVC218" s="102"/>
      <c r="OVD218" s="102"/>
      <c r="OVE218" s="102"/>
      <c r="OVF218" s="102"/>
      <c r="OVG218" s="102"/>
      <c r="OVH218" s="102"/>
      <c r="OVI218" s="102"/>
      <c r="OVJ218" s="102"/>
      <c r="OVK218" s="102"/>
      <c r="OVL218" s="102"/>
      <c r="OVM218" s="102"/>
      <c r="OVN218" s="102"/>
      <c r="OVO218" s="102"/>
      <c r="OVP218" s="102"/>
      <c r="OVQ218" s="102"/>
      <c r="OVR218" s="102"/>
      <c r="OVS218" s="102"/>
      <c r="OVT218" s="102"/>
      <c r="OVU218" s="102"/>
      <c r="OVV218" s="102"/>
      <c r="OVW218" s="102"/>
      <c r="OVX218" s="102"/>
      <c r="OVY218" s="102"/>
      <c r="OVZ218" s="102"/>
      <c r="OWA218" s="102"/>
      <c r="OWB218" s="102"/>
      <c r="OWC218" s="102"/>
      <c r="OWD218" s="102"/>
      <c r="OWE218" s="102"/>
      <c r="OWF218" s="102"/>
      <c r="OWG218" s="102"/>
      <c r="OWH218" s="102"/>
      <c r="OWI218" s="102"/>
      <c r="OWJ218" s="102"/>
      <c r="OWK218" s="102"/>
      <c r="OWL218" s="102"/>
      <c r="OWM218" s="102"/>
      <c r="OWN218" s="102"/>
      <c r="OWO218" s="102"/>
      <c r="OWP218" s="102"/>
      <c r="OWQ218" s="102"/>
      <c r="OWR218" s="102"/>
      <c r="OWS218" s="102"/>
      <c r="OWT218" s="102"/>
      <c r="OWU218" s="102"/>
      <c r="OWV218" s="102"/>
      <c r="OWW218" s="102"/>
      <c r="OWX218" s="102"/>
      <c r="OWY218" s="102"/>
      <c r="OWZ218" s="102"/>
      <c r="OXA218" s="102"/>
      <c r="OXB218" s="102"/>
      <c r="OXC218" s="102"/>
      <c r="OXD218" s="102"/>
      <c r="OXE218" s="102"/>
      <c r="OXF218" s="102"/>
      <c r="OXG218" s="102"/>
      <c r="OXH218" s="102"/>
      <c r="OXI218" s="102"/>
      <c r="OXJ218" s="102"/>
      <c r="OXK218" s="102"/>
      <c r="OXL218" s="102"/>
      <c r="OXM218" s="102"/>
      <c r="OXN218" s="102"/>
      <c r="OXO218" s="102"/>
      <c r="OXP218" s="102"/>
      <c r="OXQ218" s="102"/>
      <c r="OXR218" s="102"/>
      <c r="OXS218" s="102"/>
      <c r="OXT218" s="102"/>
      <c r="OXU218" s="102"/>
      <c r="OXV218" s="102"/>
      <c r="OXW218" s="102"/>
      <c r="OXX218" s="102"/>
      <c r="OXY218" s="102"/>
      <c r="OXZ218" s="102"/>
      <c r="OYA218" s="102"/>
      <c r="OYB218" s="102"/>
      <c r="OYC218" s="102"/>
      <c r="OYD218" s="102"/>
      <c r="OYE218" s="102"/>
      <c r="OYF218" s="102"/>
      <c r="OYG218" s="102"/>
      <c r="OYH218" s="102"/>
      <c r="OYI218" s="102"/>
      <c r="OYJ218" s="102"/>
      <c r="OYK218" s="102"/>
      <c r="OYL218" s="102"/>
      <c r="OYM218" s="102"/>
      <c r="OYN218" s="102"/>
      <c r="OYO218" s="102"/>
      <c r="OYP218" s="102"/>
      <c r="OYQ218" s="102"/>
      <c r="OYR218" s="102"/>
      <c r="OYS218" s="102"/>
      <c r="OYT218" s="102"/>
      <c r="OYU218" s="102"/>
      <c r="OYV218" s="102"/>
      <c r="OYW218" s="102"/>
      <c r="OYX218" s="102"/>
      <c r="OYY218" s="102"/>
      <c r="OYZ218" s="102"/>
      <c r="OZA218" s="102"/>
      <c r="OZB218" s="102"/>
      <c r="OZC218" s="102"/>
      <c r="OZD218" s="102"/>
      <c r="OZE218" s="102"/>
      <c r="OZF218" s="102"/>
      <c r="OZG218" s="102"/>
      <c r="OZH218" s="102"/>
      <c r="OZI218" s="102"/>
      <c r="OZJ218" s="102"/>
      <c r="OZK218" s="102"/>
      <c r="OZL218" s="102"/>
      <c r="OZM218" s="102"/>
      <c r="OZN218" s="102"/>
      <c r="OZO218" s="102"/>
      <c r="OZP218" s="102"/>
      <c r="OZQ218" s="102"/>
      <c r="OZR218" s="102"/>
      <c r="OZS218" s="102"/>
      <c r="OZT218" s="102"/>
      <c r="OZU218" s="102"/>
      <c r="OZV218" s="102"/>
      <c r="OZW218" s="102"/>
      <c r="OZX218" s="102"/>
      <c r="OZY218" s="102"/>
      <c r="OZZ218" s="102"/>
      <c r="PAA218" s="102"/>
      <c r="PAB218" s="102"/>
      <c r="PAC218" s="102"/>
      <c r="PAD218" s="102"/>
      <c r="PAE218" s="102"/>
      <c r="PAF218" s="102"/>
      <c r="PAG218" s="102"/>
      <c r="PAH218" s="102"/>
      <c r="PAI218" s="102"/>
      <c r="PAJ218" s="102"/>
      <c r="PAK218" s="102"/>
      <c r="PAL218" s="102"/>
      <c r="PAM218" s="102"/>
      <c r="PAN218" s="102"/>
      <c r="PAO218" s="102"/>
      <c r="PAP218" s="102"/>
      <c r="PAQ218" s="102"/>
      <c r="PAR218" s="102"/>
      <c r="PAS218" s="102"/>
      <c r="PAT218" s="102"/>
      <c r="PAU218" s="102"/>
      <c r="PAV218" s="102"/>
      <c r="PAW218" s="102"/>
      <c r="PAX218" s="102"/>
      <c r="PAY218" s="102"/>
      <c r="PAZ218" s="102"/>
      <c r="PBA218" s="102"/>
      <c r="PBB218" s="102"/>
      <c r="PBC218" s="102"/>
      <c r="PBD218" s="102"/>
      <c r="PBE218" s="102"/>
      <c r="PBF218" s="102"/>
      <c r="PBG218" s="102"/>
      <c r="PBH218" s="102"/>
      <c r="PBI218" s="102"/>
      <c r="PBJ218" s="102"/>
      <c r="PBK218" s="102"/>
      <c r="PBL218" s="102"/>
      <c r="PBM218" s="102"/>
      <c r="PBN218" s="102"/>
      <c r="PBO218" s="102"/>
      <c r="PBP218" s="102"/>
      <c r="PBQ218" s="102"/>
      <c r="PBR218" s="102"/>
      <c r="PBS218" s="102"/>
      <c r="PBT218" s="102"/>
      <c r="PBU218" s="102"/>
      <c r="PBV218" s="102"/>
      <c r="PBW218" s="102"/>
      <c r="PBX218" s="102"/>
      <c r="PBY218" s="102"/>
      <c r="PBZ218" s="102"/>
      <c r="PCA218" s="102"/>
      <c r="PCB218" s="102"/>
      <c r="PCC218" s="102"/>
      <c r="PCD218" s="102"/>
      <c r="PCE218" s="102"/>
      <c r="PCF218" s="102"/>
      <c r="PCG218" s="102"/>
      <c r="PCH218" s="102"/>
      <c r="PCI218" s="102"/>
      <c r="PCJ218" s="102"/>
      <c r="PCK218" s="102"/>
      <c r="PCL218" s="102"/>
      <c r="PCM218" s="102"/>
      <c r="PCN218" s="102"/>
      <c r="PCO218" s="102"/>
      <c r="PCP218" s="102"/>
      <c r="PCQ218" s="102"/>
      <c r="PCR218" s="102"/>
      <c r="PCS218" s="102"/>
      <c r="PCT218" s="102"/>
      <c r="PCU218" s="102"/>
      <c r="PCV218" s="102"/>
      <c r="PCW218" s="102"/>
      <c r="PCX218" s="102"/>
      <c r="PCY218" s="102"/>
      <c r="PCZ218" s="102"/>
      <c r="PDA218" s="102"/>
      <c r="PDB218" s="102"/>
      <c r="PDC218" s="102"/>
      <c r="PDD218" s="102"/>
      <c r="PDE218" s="102"/>
      <c r="PDF218" s="102"/>
      <c r="PDG218" s="102"/>
      <c r="PDH218" s="102"/>
      <c r="PDI218" s="102"/>
      <c r="PDJ218" s="102"/>
      <c r="PDK218" s="102"/>
      <c r="PDL218" s="102"/>
      <c r="PDM218" s="102"/>
      <c r="PDN218" s="102"/>
      <c r="PDO218" s="102"/>
      <c r="PDP218" s="102"/>
      <c r="PDQ218" s="102"/>
      <c r="PDR218" s="102"/>
      <c r="PDS218" s="102"/>
      <c r="PDT218" s="102"/>
      <c r="PDU218" s="102"/>
      <c r="PDV218" s="102"/>
      <c r="PDW218" s="102"/>
      <c r="PDX218" s="102"/>
      <c r="PDY218" s="102"/>
      <c r="PDZ218" s="102"/>
      <c r="PEA218" s="102"/>
      <c r="PEB218" s="102"/>
      <c r="PEC218" s="102"/>
      <c r="PED218" s="102"/>
      <c r="PEE218" s="102"/>
      <c r="PEF218" s="102"/>
      <c r="PEG218" s="102"/>
      <c r="PEH218" s="102"/>
      <c r="PEI218" s="102"/>
      <c r="PEJ218" s="102"/>
      <c r="PEK218" s="102"/>
      <c r="PEL218" s="102"/>
      <c r="PEM218" s="102"/>
      <c r="PEN218" s="102"/>
      <c r="PEO218" s="102"/>
      <c r="PEP218" s="102"/>
      <c r="PEQ218" s="102"/>
      <c r="PER218" s="102"/>
      <c r="PES218" s="102"/>
      <c r="PET218" s="102"/>
      <c r="PEU218" s="102"/>
      <c r="PEV218" s="102"/>
      <c r="PEW218" s="102"/>
      <c r="PEX218" s="102"/>
      <c r="PEY218" s="102"/>
      <c r="PEZ218" s="102"/>
      <c r="PFA218" s="102"/>
      <c r="PFB218" s="102"/>
      <c r="PFC218" s="102"/>
      <c r="PFD218" s="102"/>
      <c r="PFE218" s="102"/>
      <c r="PFF218" s="102"/>
      <c r="PFG218" s="102"/>
      <c r="PFH218" s="102"/>
      <c r="PFI218" s="102"/>
      <c r="PFJ218" s="102"/>
      <c r="PFK218" s="102"/>
      <c r="PFL218" s="102"/>
      <c r="PFM218" s="102"/>
      <c r="PFN218" s="102"/>
      <c r="PFO218" s="102"/>
      <c r="PFP218" s="102"/>
      <c r="PFQ218" s="102"/>
      <c r="PFR218" s="102"/>
      <c r="PFS218" s="102"/>
      <c r="PFT218" s="102"/>
      <c r="PFU218" s="102"/>
      <c r="PFV218" s="102"/>
      <c r="PFW218" s="102"/>
      <c r="PFX218" s="102"/>
      <c r="PFY218" s="102"/>
      <c r="PFZ218" s="102"/>
      <c r="PGA218" s="102"/>
      <c r="PGB218" s="102"/>
      <c r="PGC218" s="102"/>
      <c r="PGD218" s="102"/>
      <c r="PGE218" s="102"/>
      <c r="PGF218" s="102"/>
      <c r="PGG218" s="102"/>
      <c r="PGH218" s="102"/>
      <c r="PGI218" s="102"/>
      <c r="PGJ218" s="102"/>
      <c r="PGK218" s="102"/>
      <c r="PGL218" s="102"/>
      <c r="PGM218" s="102"/>
      <c r="PGN218" s="102"/>
      <c r="PGO218" s="102"/>
      <c r="PGP218" s="102"/>
      <c r="PGQ218" s="102"/>
      <c r="PGR218" s="102"/>
      <c r="PGS218" s="102"/>
      <c r="PGT218" s="102"/>
      <c r="PGU218" s="102"/>
      <c r="PGV218" s="102"/>
      <c r="PGW218" s="102"/>
      <c r="PGX218" s="102"/>
      <c r="PGY218" s="102"/>
      <c r="PGZ218" s="102"/>
      <c r="PHA218" s="102"/>
      <c r="PHB218" s="102"/>
      <c r="PHC218" s="102"/>
      <c r="PHD218" s="102"/>
      <c r="PHE218" s="102"/>
      <c r="PHF218" s="102"/>
      <c r="PHG218" s="102"/>
      <c r="PHH218" s="102"/>
      <c r="PHI218" s="102"/>
      <c r="PHJ218" s="102"/>
      <c r="PHK218" s="102"/>
      <c r="PHL218" s="102"/>
      <c r="PHM218" s="102"/>
      <c r="PHN218" s="102"/>
      <c r="PHO218" s="102"/>
      <c r="PHP218" s="102"/>
      <c r="PHQ218" s="102"/>
      <c r="PHR218" s="102"/>
      <c r="PHS218" s="102"/>
      <c r="PHT218" s="102"/>
      <c r="PHU218" s="102"/>
      <c r="PHV218" s="102"/>
      <c r="PHW218" s="102"/>
      <c r="PHX218" s="102"/>
      <c r="PHY218" s="102"/>
      <c r="PHZ218" s="102"/>
      <c r="PIA218" s="102"/>
      <c r="PIB218" s="102"/>
      <c r="PIC218" s="102"/>
      <c r="PID218" s="102"/>
      <c r="PIE218" s="102"/>
      <c r="PIF218" s="102"/>
      <c r="PIG218" s="102"/>
      <c r="PIH218" s="102"/>
      <c r="PII218" s="102"/>
      <c r="PIJ218" s="102"/>
      <c r="PIK218" s="102"/>
      <c r="PIL218" s="102"/>
      <c r="PIM218" s="102"/>
      <c r="PIN218" s="102"/>
      <c r="PIO218" s="102"/>
      <c r="PIP218" s="102"/>
      <c r="PIQ218" s="102"/>
      <c r="PIR218" s="102"/>
      <c r="PIS218" s="102"/>
      <c r="PIT218" s="102"/>
      <c r="PIU218" s="102"/>
      <c r="PIV218" s="102"/>
      <c r="PIW218" s="102"/>
      <c r="PIX218" s="102"/>
      <c r="PIY218" s="102"/>
      <c r="PIZ218" s="102"/>
      <c r="PJA218" s="102"/>
      <c r="PJB218" s="102"/>
      <c r="PJC218" s="102"/>
      <c r="PJD218" s="102"/>
      <c r="PJE218" s="102"/>
      <c r="PJF218" s="102"/>
      <c r="PJG218" s="102"/>
      <c r="PJH218" s="102"/>
      <c r="PJI218" s="102"/>
      <c r="PJJ218" s="102"/>
      <c r="PJK218" s="102"/>
      <c r="PJL218" s="102"/>
      <c r="PJM218" s="102"/>
      <c r="PJN218" s="102"/>
      <c r="PJO218" s="102"/>
      <c r="PJP218" s="102"/>
      <c r="PJQ218" s="102"/>
      <c r="PJR218" s="102"/>
      <c r="PJS218" s="102"/>
      <c r="PJT218" s="102"/>
      <c r="PJU218" s="102"/>
      <c r="PJV218" s="102"/>
      <c r="PJW218" s="102"/>
      <c r="PJX218" s="102"/>
      <c r="PJY218" s="102"/>
      <c r="PJZ218" s="102"/>
      <c r="PKA218" s="102"/>
      <c r="PKB218" s="102"/>
      <c r="PKC218" s="102"/>
      <c r="PKD218" s="102"/>
      <c r="PKE218" s="102"/>
      <c r="PKF218" s="102"/>
      <c r="PKG218" s="102"/>
      <c r="PKH218" s="102"/>
      <c r="PKI218" s="102"/>
      <c r="PKJ218" s="102"/>
      <c r="PKK218" s="102"/>
      <c r="PKL218" s="102"/>
      <c r="PKM218" s="102"/>
      <c r="PKN218" s="102"/>
      <c r="PKO218" s="102"/>
      <c r="PKP218" s="102"/>
      <c r="PKQ218" s="102"/>
      <c r="PKR218" s="102"/>
      <c r="PKS218" s="102"/>
      <c r="PKT218" s="102"/>
      <c r="PKU218" s="102"/>
      <c r="PKV218" s="102"/>
      <c r="PKW218" s="102"/>
      <c r="PKX218" s="102"/>
      <c r="PKY218" s="102"/>
      <c r="PKZ218" s="102"/>
      <c r="PLA218" s="102"/>
      <c r="PLB218" s="102"/>
      <c r="PLC218" s="102"/>
      <c r="PLD218" s="102"/>
      <c r="PLE218" s="102"/>
      <c r="PLF218" s="102"/>
      <c r="PLG218" s="102"/>
      <c r="PLH218" s="102"/>
      <c r="PLI218" s="102"/>
      <c r="PLJ218" s="102"/>
      <c r="PLK218" s="102"/>
      <c r="PLL218" s="102"/>
      <c r="PLM218" s="102"/>
      <c r="PLN218" s="102"/>
      <c r="PLO218" s="102"/>
      <c r="PLP218" s="102"/>
      <c r="PLQ218" s="102"/>
      <c r="PLR218" s="102"/>
      <c r="PLS218" s="102"/>
      <c r="PLT218" s="102"/>
      <c r="PLU218" s="102"/>
      <c r="PLV218" s="102"/>
      <c r="PLW218" s="102"/>
      <c r="PLX218" s="102"/>
      <c r="PLY218" s="102"/>
      <c r="PLZ218" s="102"/>
      <c r="PMA218" s="102"/>
      <c r="PMB218" s="102"/>
      <c r="PMC218" s="102"/>
      <c r="PMD218" s="102"/>
      <c r="PME218" s="102"/>
      <c r="PMF218" s="102"/>
      <c r="PMG218" s="102"/>
      <c r="PMH218" s="102"/>
      <c r="PMI218" s="102"/>
      <c r="PMJ218" s="102"/>
      <c r="PMK218" s="102"/>
      <c r="PML218" s="102"/>
      <c r="PMM218" s="102"/>
      <c r="PMN218" s="102"/>
      <c r="PMO218" s="102"/>
      <c r="PMP218" s="102"/>
      <c r="PMQ218" s="102"/>
      <c r="PMR218" s="102"/>
      <c r="PMS218" s="102"/>
      <c r="PMT218" s="102"/>
      <c r="PMU218" s="102"/>
      <c r="PMV218" s="102"/>
      <c r="PMW218" s="102"/>
      <c r="PMX218" s="102"/>
      <c r="PMY218" s="102"/>
      <c r="PMZ218" s="102"/>
      <c r="PNA218" s="102"/>
      <c r="PNB218" s="102"/>
      <c r="PNC218" s="102"/>
      <c r="PND218" s="102"/>
      <c r="PNE218" s="102"/>
      <c r="PNF218" s="102"/>
      <c r="PNG218" s="102"/>
      <c r="PNH218" s="102"/>
      <c r="PNI218" s="102"/>
      <c r="PNJ218" s="102"/>
      <c r="PNK218" s="102"/>
      <c r="PNL218" s="102"/>
      <c r="PNM218" s="102"/>
      <c r="PNN218" s="102"/>
      <c r="PNO218" s="102"/>
      <c r="PNP218" s="102"/>
      <c r="PNQ218" s="102"/>
      <c r="PNR218" s="102"/>
      <c r="PNS218" s="102"/>
      <c r="PNT218" s="102"/>
      <c r="PNU218" s="102"/>
      <c r="PNV218" s="102"/>
      <c r="PNW218" s="102"/>
      <c r="PNX218" s="102"/>
      <c r="PNY218" s="102"/>
      <c r="PNZ218" s="102"/>
      <c r="POA218" s="102"/>
      <c r="POB218" s="102"/>
      <c r="POC218" s="102"/>
      <c r="POD218" s="102"/>
      <c r="POE218" s="102"/>
      <c r="POF218" s="102"/>
      <c r="POG218" s="102"/>
      <c r="POH218" s="102"/>
      <c r="POI218" s="102"/>
      <c r="POJ218" s="102"/>
      <c r="POK218" s="102"/>
      <c r="POL218" s="102"/>
      <c r="POM218" s="102"/>
      <c r="PON218" s="102"/>
      <c r="POO218" s="102"/>
      <c r="POP218" s="102"/>
      <c r="POQ218" s="102"/>
      <c r="POR218" s="102"/>
      <c r="POS218" s="102"/>
      <c r="POT218" s="102"/>
      <c r="POU218" s="102"/>
      <c r="POV218" s="102"/>
      <c r="POW218" s="102"/>
      <c r="POX218" s="102"/>
      <c r="POY218" s="102"/>
      <c r="POZ218" s="102"/>
      <c r="PPA218" s="102"/>
      <c r="PPB218" s="102"/>
      <c r="PPC218" s="102"/>
      <c r="PPD218" s="102"/>
      <c r="PPE218" s="102"/>
      <c r="PPF218" s="102"/>
      <c r="PPG218" s="102"/>
      <c r="PPH218" s="102"/>
      <c r="PPI218" s="102"/>
      <c r="PPJ218" s="102"/>
      <c r="PPK218" s="102"/>
      <c r="PPL218" s="102"/>
      <c r="PPM218" s="102"/>
      <c r="PPN218" s="102"/>
      <c r="PPO218" s="102"/>
      <c r="PPP218" s="102"/>
      <c r="PPQ218" s="102"/>
      <c r="PPR218" s="102"/>
      <c r="PPS218" s="102"/>
      <c r="PPT218" s="102"/>
      <c r="PPU218" s="102"/>
      <c r="PPV218" s="102"/>
      <c r="PPW218" s="102"/>
      <c r="PPX218" s="102"/>
      <c r="PPY218" s="102"/>
      <c r="PPZ218" s="102"/>
      <c r="PQA218" s="102"/>
      <c r="PQB218" s="102"/>
      <c r="PQC218" s="102"/>
      <c r="PQD218" s="102"/>
      <c r="PQE218" s="102"/>
      <c r="PQF218" s="102"/>
      <c r="PQG218" s="102"/>
      <c r="PQH218" s="102"/>
      <c r="PQI218" s="102"/>
      <c r="PQJ218" s="102"/>
      <c r="PQK218" s="102"/>
      <c r="PQL218" s="102"/>
      <c r="PQM218" s="102"/>
      <c r="PQN218" s="102"/>
      <c r="PQO218" s="102"/>
      <c r="PQP218" s="102"/>
      <c r="PQQ218" s="102"/>
      <c r="PQR218" s="102"/>
      <c r="PQS218" s="102"/>
      <c r="PQT218" s="102"/>
      <c r="PQU218" s="102"/>
      <c r="PQV218" s="102"/>
      <c r="PQW218" s="102"/>
      <c r="PQX218" s="102"/>
      <c r="PQY218" s="102"/>
      <c r="PQZ218" s="102"/>
      <c r="PRA218" s="102"/>
      <c r="PRB218" s="102"/>
      <c r="PRC218" s="102"/>
      <c r="PRD218" s="102"/>
      <c r="PRE218" s="102"/>
      <c r="PRF218" s="102"/>
      <c r="PRG218" s="102"/>
      <c r="PRH218" s="102"/>
      <c r="PRI218" s="102"/>
      <c r="PRJ218" s="102"/>
      <c r="PRK218" s="102"/>
      <c r="PRL218" s="102"/>
      <c r="PRM218" s="102"/>
      <c r="PRN218" s="102"/>
      <c r="PRO218" s="102"/>
      <c r="PRP218" s="102"/>
      <c r="PRQ218" s="102"/>
      <c r="PRR218" s="102"/>
      <c r="PRS218" s="102"/>
      <c r="PRT218" s="102"/>
      <c r="PRU218" s="102"/>
      <c r="PRV218" s="102"/>
      <c r="PRW218" s="102"/>
      <c r="PRX218" s="102"/>
      <c r="PRY218" s="102"/>
      <c r="PRZ218" s="102"/>
      <c r="PSA218" s="102"/>
      <c r="PSB218" s="102"/>
      <c r="PSC218" s="102"/>
      <c r="PSD218" s="102"/>
      <c r="PSE218" s="102"/>
      <c r="PSF218" s="102"/>
      <c r="PSG218" s="102"/>
      <c r="PSH218" s="102"/>
      <c r="PSI218" s="102"/>
      <c r="PSJ218" s="102"/>
      <c r="PSK218" s="102"/>
      <c r="PSL218" s="102"/>
      <c r="PSM218" s="102"/>
      <c r="PSN218" s="102"/>
      <c r="PSO218" s="102"/>
      <c r="PSP218" s="102"/>
      <c r="PSQ218" s="102"/>
      <c r="PSR218" s="102"/>
      <c r="PSS218" s="102"/>
      <c r="PST218" s="102"/>
      <c r="PSU218" s="102"/>
      <c r="PSV218" s="102"/>
      <c r="PSW218" s="102"/>
      <c r="PSX218" s="102"/>
      <c r="PSY218" s="102"/>
      <c r="PSZ218" s="102"/>
      <c r="PTA218" s="102"/>
      <c r="PTB218" s="102"/>
      <c r="PTC218" s="102"/>
      <c r="PTD218" s="102"/>
      <c r="PTE218" s="102"/>
      <c r="PTF218" s="102"/>
      <c r="PTG218" s="102"/>
      <c r="PTH218" s="102"/>
      <c r="PTI218" s="102"/>
      <c r="PTJ218" s="102"/>
      <c r="PTK218" s="102"/>
      <c r="PTL218" s="102"/>
      <c r="PTM218" s="102"/>
      <c r="PTN218" s="102"/>
      <c r="PTO218" s="102"/>
      <c r="PTP218" s="102"/>
      <c r="PTQ218" s="102"/>
      <c r="PTR218" s="102"/>
      <c r="PTS218" s="102"/>
      <c r="PTT218" s="102"/>
      <c r="PTU218" s="102"/>
      <c r="PTV218" s="102"/>
      <c r="PTW218" s="102"/>
      <c r="PTX218" s="102"/>
      <c r="PTY218" s="102"/>
      <c r="PTZ218" s="102"/>
      <c r="PUA218" s="102"/>
      <c r="PUB218" s="102"/>
      <c r="PUC218" s="102"/>
      <c r="PUD218" s="102"/>
      <c r="PUE218" s="102"/>
      <c r="PUF218" s="102"/>
      <c r="PUG218" s="102"/>
      <c r="PUH218" s="102"/>
      <c r="PUI218" s="102"/>
      <c r="PUJ218" s="102"/>
      <c r="PUK218" s="102"/>
      <c r="PUL218" s="102"/>
      <c r="PUM218" s="102"/>
      <c r="PUN218" s="102"/>
      <c r="PUO218" s="102"/>
      <c r="PUP218" s="102"/>
      <c r="PUQ218" s="102"/>
      <c r="PUR218" s="102"/>
      <c r="PUS218" s="102"/>
      <c r="PUT218" s="102"/>
      <c r="PUU218" s="102"/>
      <c r="PUV218" s="102"/>
      <c r="PUW218" s="102"/>
      <c r="PUX218" s="102"/>
      <c r="PUY218" s="102"/>
      <c r="PUZ218" s="102"/>
      <c r="PVA218" s="102"/>
      <c r="PVB218" s="102"/>
      <c r="PVC218" s="102"/>
      <c r="PVD218" s="102"/>
      <c r="PVE218" s="102"/>
      <c r="PVF218" s="102"/>
      <c r="PVG218" s="102"/>
      <c r="PVH218" s="102"/>
      <c r="PVI218" s="102"/>
      <c r="PVJ218" s="102"/>
      <c r="PVK218" s="102"/>
      <c r="PVL218" s="102"/>
      <c r="PVM218" s="102"/>
      <c r="PVN218" s="102"/>
      <c r="PVO218" s="102"/>
      <c r="PVP218" s="102"/>
      <c r="PVQ218" s="102"/>
      <c r="PVR218" s="102"/>
      <c r="PVS218" s="102"/>
      <c r="PVT218" s="102"/>
      <c r="PVU218" s="102"/>
      <c r="PVV218" s="102"/>
      <c r="PVW218" s="102"/>
      <c r="PVX218" s="102"/>
      <c r="PVY218" s="102"/>
      <c r="PVZ218" s="102"/>
      <c r="PWA218" s="102"/>
      <c r="PWB218" s="102"/>
      <c r="PWC218" s="102"/>
      <c r="PWD218" s="102"/>
      <c r="PWE218" s="102"/>
      <c r="PWF218" s="102"/>
      <c r="PWG218" s="102"/>
      <c r="PWH218" s="102"/>
      <c r="PWI218" s="102"/>
      <c r="PWJ218" s="102"/>
      <c r="PWK218" s="102"/>
      <c r="PWL218" s="102"/>
      <c r="PWM218" s="102"/>
      <c r="PWN218" s="102"/>
      <c r="PWO218" s="102"/>
      <c r="PWP218" s="102"/>
      <c r="PWQ218" s="102"/>
      <c r="PWR218" s="102"/>
      <c r="PWS218" s="102"/>
      <c r="PWT218" s="102"/>
      <c r="PWU218" s="102"/>
      <c r="PWV218" s="102"/>
      <c r="PWW218" s="102"/>
      <c r="PWX218" s="102"/>
      <c r="PWY218" s="102"/>
      <c r="PWZ218" s="102"/>
      <c r="PXA218" s="102"/>
      <c r="PXB218" s="102"/>
      <c r="PXC218" s="102"/>
      <c r="PXD218" s="102"/>
      <c r="PXE218" s="102"/>
      <c r="PXF218" s="102"/>
      <c r="PXG218" s="102"/>
      <c r="PXH218" s="102"/>
      <c r="PXI218" s="102"/>
      <c r="PXJ218" s="102"/>
      <c r="PXK218" s="102"/>
      <c r="PXL218" s="102"/>
      <c r="PXM218" s="102"/>
      <c r="PXN218" s="102"/>
      <c r="PXO218" s="102"/>
      <c r="PXP218" s="102"/>
      <c r="PXQ218" s="102"/>
      <c r="PXR218" s="102"/>
      <c r="PXS218" s="102"/>
      <c r="PXT218" s="102"/>
      <c r="PXU218" s="102"/>
      <c r="PXV218" s="102"/>
      <c r="PXW218" s="102"/>
      <c r="PXX218" s="102"/>
      <c r="PXY218" s="102"/>
      <c r="PXZ218" s="102"/>
      <c r="PYA218" s="102"/>
      <c r="PYB218" s="102"/>
      <c r="PYC218" s="102"/>
      <c r="PYD218" s="102"/>
      <c r="PYE218" s="102"/>
      <c r="PYF218" s="102"/>
      <c r="PYG218" s="102"/>
      <c r="PYH218" s="102"/>
      <c r="PYI218" s="102"/>
      <c r="PYJ218" s="102"/>
      <c r="PYK218" s="102"/>
      <c r="PYL218" s="102"/>
      <c r="PYM218" s="102"/>
      <c r="PYN218" s="102"/>
      <c r="PYO218" s="102"/>
      <c r="PYP218" s="102"/>
      <c r="PYQ218" s="102"/>
      <c r="PYR218" s="102"/>
      <c r="PYS218" s="102"/>
      <c r="PYT218" s="102"/>
      <c r="PYU218" s="102"/>
      <c r="PYV218" s="102"/>
      <c r="PYW218" s="102"/>
      <c r="PYX218" s="102"/>
      <c r="PYY218" s="102"/>
      <c r="PYZ218" s="102"/>
      <c r="PZA218" s="102"/>
      <c r="PZB218" s="102"/>
      <c r="PZC218" s="102"/>
      <c r="PZD218" s="102"/>
      <c r="PZE218" s="102"/>
      <c r="PZF218" s="102"/>
      <c r="PZG218" s="102"/>
      <c r="PZH218" s="102"/>
      <c r="PZI218" s="102"/>
      <c r="PZJ218" s="102"/>
      <c r="PZK218" s="102"/>
      <c r="PZL218" s="102"/>
      <c r="PZM218" s="102"/>
      <c r="PZN218" s="102"/>
      <c r="PZO218" s="102"/>
      <c r="PZP218" s="102"/>
      <c r="PZQ218" s="102"/>
      <c r="PZR218" s="102"/>
      <c r="PZS218" s="102"/>
      <c r="PZT218" s="102"/>
      <c r="PZU218" s="102"/>
      <c r="PZV218" s="102"/>
      <c r="PZW218" s="102"/>
      <c r="PZX218" s="102"/>
      <c r="PZY218" s="102"/>
      <c r="PZZ218" s="102"/>
      <c r="QAA218" s="102"/>
      <c r="QAB218" s="102"/>
      <c r="QAC218" s="102"/>
      <c r="QAD218" s="102"/>
      <c r="QAE218" s="102"/>
      <c r="QAF218" s="102"/>
      <c r="QAG218" s="102"/>
      <c r="QAH218" s="102"/>
      <c r="QAI218" s="102"/>
      <c r="QAJ218" s="102"/>
      <c r="QAK218" s="102"/>
      <c r="QAL218" s="102"/>
      <c r="QAM218" s="102"/>
      <c r="QAN218" s="102"/>
      <c r="QAO218" s="102"/>
      <c r="QAP218" s="102"/>
      <c r="QAQ218" s="102"/>
      <c r="QAR218" s="102"/>
      <c r="QAS218" s="102"/>
      <c r="QAT218" s="102"/>
      <c r="QAU218" s="102"/>
      <c r="QAV218" s="102"/>
      <c r="QAW218" s="102"/>
      <c r="QAX218" s="102"/>
      <c r="QAY218" s="102"/>
      <c r="QAZ218" s="102"/>
      <c r="QBA218" s="102"/>
      <c r="QBB218" s="102"/>
      <c r="QBC218" s="102"/>
      <c r="QBD218" s="102"/>
      <c r="QBE218" s="102"/>
      <c r="QBF218" s="102"/>
      <c r="QBG218" s="102"/>
      <c r="QBH218" s="102"/>
      <c r="QBI218" s="102"/>
      <c r="QBJ218" s="102"/>
      <c r="QBK218" s="102"/>
      <c r="QBL218" s="102"/>
      <c r="QBM218" s="102"/>
      <c r="QBN218" s="102"/>
      <c r="QBO218" s="102"/>
      <c r="QBP218" s="102"/>
      <c r="QBQ218" s="102"/>
      <c r="QBR218" s="102"/>
      <c r="QBS218" s="102"/>
      <c r="QBT218" s="102"/>
      <c r="QBU218" s="102"/>
      <c r="QBV218" s="102"/>
      <c r="QBW218" s="102"/>
      <c r="QBX218" s="102"/>
      <c r="QBY218" s="102"/>
      <c r="QBZ218" s="102"/>
      <c r="QCA218" s="102"/>
      <c r="QCB218" s="102"/>
      <c r="QCC218" s="102"/>
      <c r="QCD218" s="102"/>
      <c r="QCE218" s="102"/>
      <c r="QCF218" s="102"/>
      <c r="QCG218" s="102"/>
      <c r="QCH218" s="102"/>
      <c r="QCI218" s="102"/>
      <c r="QCJ218" s="102"/>
      <c r="QCK218" s="102"/>
      <c r="QCL218" s="102"/>
      <c r="QCM218" s="102"/>
      <c r="QCN218" s="102"/>
      <c r="QCO218" s="102"/>
      <c r="QCP218" s="102"/>
      <c r="QCQ218" s="102"/>
      <c r="QCR218" s="102"/>
      <c r="QCS218" s="102"/>
      <c r="QCT218" s="102"/>
      <c r="QCU218" s="102"/>
      <c r="QCV218" s="102"/>
      <c r="QCW218" s="102"/>
      <c r="QCX218" s="102"/>
      <c r="QCY218" s="102"/>
      <c r="QCZ218" s="102"/>
      <c r="QDA218" s="102"/>
      <c r="QDB218" s="102"/>
      <c r="QDC218" s="102"/>
      <c r="QDD218" s="102"/>
      <c r="QDE218" s="102"/>
      <c r="QDF218" s="102"/>
      <c r="QDG218" s="102"/>
      <c r="QDH218" s="102"/>
      <c r="QDI218" s="102"/>
      <c r="QDJ218" s="102"/>
      <c r="QDK218" s="102"/>
      <c r="QDL218" s="102"/>
      <c r="QDM218" s="102"/>
      <c r="QDN218" s="102"/>
      <c r="QDO218" s="102"/>
      <c r="QDP218" s="102"/>
      <c r="QDQ218" s="102"/>
      <c r="QDR218" s="102"/>
      <c r="QDS218" s="102"/>
      <c r="QDT218" s="102"/>
      <c r="QDU218" s="102"/>
      <c r="QDV218" s="102"/>
      <c r="QDW218" s="102"/>
      <c r="QDX218" s="102"/>
      <c r="QDY218" s="102"/>
      <c r="QDZ218" s="102"/>
      <c r="QEA218" s="102"/>
      <c r="QEB218" s="102"/>
      <c r="QEC218" s="102"/>
      <c r="QED218" s="102"/>
      <c r="QEE218" s="102"/>
      <c r="QEF218" s="102"/>
      <c r="QEG218" s="102"/>
      <c r="QEH218" s="102"/>
      <c r="QEI218" s="102"/>
      <c r="QEJ218" s="102"/>
      <c r="QEK218" s="102"/>
      <c r="QEL218" s="102"/>
      <c r="QEM218" s="102"/>
      <c r="QEN218" s="102"/>
      <c r="QEO218" s="102"/>
      <c r="QEP218" s="102"/>
      <c r="QEQ218" s="102"/>
      <c r="QER218" s="102"/>
      <c r="QES218" s="102"/>
      <c r="QET218" s="102"/>
      <c r="QEU218" s="102"/>
      <c r="QEV218" s="102"/>
      <c r="QEW218" s="102"/>
      <c r="QEX218" s="102"/>
      <c r="QEY218" s="102"/>
      <c r="QEZ218" s="102"/>
      <c r="QFA218" s="102"/>
      <c r="QFB218" s="102"/>
      <c r="QFC218" s="102"/>
      <c r="QFD218" s="102"/>
      <c r="QFE218" s="102"/>
      <c r="QFF218" s="102"/>
      <c r="QFG218" s="102"/>
      <c r="QFH218" s="102"/>
      <c r="QFI218" s="102"/>
      <c r="QFJ218" s="102"/>
      <c r="QFK218" s="102"/>
      <c r="QFL218" s="102"/>
      <c r="QFM218" s="102"/>
      <c r="QFN218" s="102"/>
      <c r="QFO218" s="102"/>
      <c r="QFP218" s="102"/>
      <c r="QFQ218" s="102"/>
      <c r="QFR218" s="102"/>
      <c r="QFS218" s="102"/>
      <c r="QFT218" s="102"/>
      <c r="QFU218" s="102"/>
      <c r="QFV218" s="102"/>
      <c r="QFW218" s="102"/>
      <c r="QFX218" s="102"/>
      <c r="QFY218" s="102"/>
      <c r="QFZ218" s="102"/>
      <c r="QGA218" s="102"/>
      <c r="QGB218" s="102"/>
      <c r="QGC218" s="102"/>
      <c r="QGD218" s="102"/>
      <c r="QGE218" s="102"/>
      <c r="QGF218" s="102"/>
      <c r="QGG218" s="102"/>
      <c r="QGH218" s="102"/>
      <c r="QGI218" s="102"/>
      <c r="QGJ218" s="102"/>
      <c r="QGK218" s="102"/>
      <c r="QGL218" s="102"/>
      <c r="QGM218" s="102"/>
      <c r="QGN218" s="102"/>
      <c r="QGO218" s="102"/>
      <c r="QGP218" s="102"/>
      <c r="QGQ218" s="102"/>
      <c r="QGR218" s="102"/>
      <c r="QGS218" s="102"/>
      <c r="QGT218" s="102"/>
      <c r="QGU218" s="102"/>
      <c r="QGV218" s="102"/>
      <c r="QGW218" s="102"/>
      <c r="QGX218" s="102"/>
      <c r="QGY218" s="102"/>
      <c r="QGZ218" s="102"/>
      <c r="QHA218" s="102"/>
      <c r="QHB218" s="102"/>
      <c r="QHC218" s="102"/>
      <c r="QHD218" s="102"/>
      <c r="QHE218" s="102"/>
      <c r="QHF218" s="102"/>
      <c r="QHG218" s="102"/>
      <c r="QHH218" s="102"/>
      <c r="QHI218" s="102"/>
      <c r="QHJ218" s="102"/>
      <c r="QHK218" s="102"/>
      <c r="QHL218" s="102"/>
      <c r="QHM218" s="102"/>
      <c r="QHN218" s="102"/>
      <c r="QHO218" s="102"/>
      <c r="QHP218" s="102"/>
      <c r="QHQ218" s="102"/>
      <c r="QHR218" s="102"/>
      <c r="QHS218" s="102"/>
      <c r="QHT218" s="102"/>
      <c r="QHU218" s="102"/>
      <c r="QHV218" s="102"/>
      <c r="QHW218" s="102"/>
      <c r="QHX218" s="102"/>
      <c r="QHY218" s="102"/>
      <c r="QHZ218" s="102"/>
      <c r="QIA218" s="102"/>
      <c r="QIB218" s="102"/>
      <c r="QIC218" s="102"/>
      <c r="QID218" s="102"/>
      <c r="QIE218" s="102"/>
      <c r="QIF218" s="102"/>
      <c r="QIG218" s="102"/>
      <c r="QIH218" s="102"/>
      <c r="QII218" s="102"/>
      <c r="QIJ218" s="102"/>
      <c r="QIK218" s="102"/>
      <c r="QIL218" s="102"/>
      <c r="QIM218" s="102"/>
      <c r="QIN218" s="102"/>
      <c r="QIO218" s="102"/>
      <c r="QIP218" s="102"/>
      <c r="QIQ218" s="102"/>
      <c r="QIR218" s="102"/>
      <c r="QIS218" s="102"/>
      <c r="QIT218" s="102"/>
      <c r="QIU218" s="102"/>
      <c r="QIV218" s="102"/>
      <c r="QIW218" s="102"/>
      <c r="QIX218" s="102"/>
      <c r="QIY218" s="102"/>
      <c r="QIZ218" s="102"/>
      <c r="QJA218" s="102"/>
      <c r="QJB218" s="102"/>
      <c r="QJC218" s="102"/>
      <c r="QJD218" s="102"/>
      <c r="QJE218" s="102"/>
      <c r="QJF218" s="102"/>
      <c r="QJG218" s="102"/>
      <c r="QJH218" s="102"/>
      <c r="QJI218" s="102"/>
      <c r="QJJ218" s="102"/>
      <c r="QJK218" s="102"/>
      <c r="QJL218" s="102"/>
      <c r="QJM218" s="102"/>
      <c r="QJN218" s="102"/>
      <c r="QJO218" s="102"/>
      <c r="QJP218" s="102"/>
      <c r="QJQ218" s="102"/>
      <c r="QJR218" s="102"/>
      <c r="QJS218" s="102"/>
      <c r="QJT218" s="102"/>
      <c r="QJU218" s="102"/>
      <c r="QJV218" s="102"/>
      <c r="QJW218" s="102"/>
      <c r="QJX218" s="102"/>
      <c r="QJY218" s="102"/>
      <c r="QJZ218" s="102"/>
      <c r="QKA218" s="102"/>
      <c r="QKB218" s="102"/>
      <c r="QKC218" s="102"/>
      <c r="QKD218" s="102"/>
      <c r="QKE218" s="102"/>
      <c r="QKF218" s="102"/>
      <c r="QKG218" s="102"/>
      <c r="QKH218" s="102"/>
      <c r="QKI218" s="102"/>
      <c r="QKJ218" s="102"/>
      <c r="QKK218" s="102"/>
      <c r="QKL218" s="102"/>
      <c r="QKM218" s="102"/>
      <c r="QKN218" s="102"/>
      <c r="QKO218" s="102"/>
      <c r="QKP218" s="102"/>
      <c r="QKQ218" s="102"/>
      <c r="QKR218" s="102"/>
      <c r="QKS218" s="102"/>
      <c r="QKT218" s="102"/>
      <c r="QKU218" s="102"/>
      <c r="QKV218" s="102"/>
      <c r="QKW218" s="102"/>
      <c r="QKX218" s="102"/>
      <c r="QKY218" s="102"/>
      <c r="QKZ218" s="102"/>
      <c r="QLA218" s="102"/>
      <c r="QLB218" s="102"/>
      <c r="QLC218" s="102"/>
      <c r="QLD218" s="102"/>
      <c r="QLE218" s="102"/>
      <c r="QLF218" s="102"/>
      <c r="QLG218" s="102"/>
      <c r="QLH218" s="102"/>
      <c r="QLI218" s="102"/>
      <c r="QLJ218" s="102"/>
      <c r="QLK218" s="102"/>
      <c r="QLL218" s="102"/>
      <c r="QLM218" s="102"/>
      <c r="QLN218" s="102"/>
      <c r="QLO218" s="102"/>
      <c r="QLP218" s="102"/>
      <c r="QLQ218" s="102"/>
      <c r="QLR218" s="102"/>
      <c r="QLS218" s="102"/>
      <c r="QLT218" s="102"/>
      <c r="QLU218" s="102"/>
      <c r="QLV218" s="102"/>
      <c r="QLW218" s="102"/>
      <c r="QLX218" s="102"/>
      <c r="QLY218" s="102"/>
      <c r="QLZ218" s="102"/>
      <c r="QMA218" s="102"/>
      <c r="QMB218" s="102"/>
      <c r="QMC218" s="102"/>
      <c r="QMD218" s="102"/>
      <c r="QME218" s="102"/>
      <c r="QMF218" s="102"/>
      <c r="QMG218" s="102"/>
      <c r="QMH218" s="102"/>
      <c r="QMI218" s="102"/>
      <c r="QMJ218" s="102"/>
      <c r="QMK218" s="102"/>
      <c r="QML218" s="102"/>
      <c r="QMM218" s="102"/>
      <c r="QMN218" s="102"/>
      <c r="QMO218" s="102"/>
      <c r="QMP218" s="102"/>
      <c r="QMQ218" s="102"/>
      <c r="QMR218" s="102"/>
      <c r="QMS218" s="102"/>
      <c r="QMT218" s="102"/>
      <c r="QMU218" s="102"/>
      <c r="QMV218" s="102"/>
      <c r="QMW218" s="102"/>
      <c r="QMX218" s="102"/>
      <c r="QMY218" s="102"/>
      <c r="QMZ218" s="102"/>
      <c r="QNA218" s="102"/>
      <c r="QNB218" s="102"/>
      <c r="QNC218" s="102"/>
      <c r="QND218" s="102"/>
      <c r="QNE218" s="102"/>
      <c r="QNF218" s="102"/>
      <c r="QNG218" s="102"/>
      <c r="QNH218" s="102"/>
      <c r="QNI218" s="102"/>
      <c r="QNJ218" s="102"/>
      <c r="QNK218" s="102"/>
      <c r="QNL218" s="102"/>
      <c r="QNM218" s="102"/>
      <c r="QNN218" s="102"/>
      <c r="QNO218" s="102"/>
      <c r="QNP218" s="102"/>
      <c r="QNQ218" s="102"/>
      <c r="QNR218" s="102"/>
      <c r="QNS218" s="102"/>
      <c r="QNT218" s="102"/>
      <c r="QNU218" s="102"/>
      <c r="QNV218" s="102"/>
      <c r="QNW218" s="102"/>
      <c r="QNX218" s="102"/>
      <c r="QNY218" s="102"/>
      <c r="QNZ218" s="102"/>
      <c r="QOA218" s="102"/>
      <c r="QOB218" s="102"/>
      <c r="QOC218" s="102"/>
      <c r="QOD218" s="102"/>
      <c r="QOE218" s="102"/>
      <c r="QOF218" s="102"/>
      <c r="QOG218" s="102"/>
      <c r="QOH218" s="102"/>
      <c r="QOI218" s="102"/>
      <c r="QOJ218" s="102"/>
      <c r="QOK218" s="102"/>
      <c r="QOL218" s="102"/>
      <c r="QOM218" s="102"/>
      <c r="QON218" s="102"/>
      <c r="QOO218" s="102"/>
      <c r="QOP218" s="102"/>
      <c r="QOQ218" s="102"/>
      <c r="QOR218" s="102"/>
      <c r="QOS218" s="102"/>
      <c r="QOT218" s="102"/>
      <c r="QOU218" s="102"/>
      <c r="QOV218" s="102"/>
      <c r="QOW218" s="102"/>
      <c r="QOX218" s="102"/>
      <c r="QOY218" s="102"/>
      <c r="QOZ218" s="102"/>
      <c r="QPA218" s="102"/>
      <c r="QPB218" s="102"/>
      <c r="QPC218" s="102"/>
      <c r="QPD218" s="102"/>
      <c r="QPE218" s="102"/>
      <c r="QPF218" s="102"/>
      <c r="QPG218" s="102"/>
      <c r="QPH218" s="102"/>
      <c r="QPI218" s="102"/>
      <c r="QPJ218" s="102"/>
      <c r="QPK218" s="102"/>
      <c r="QPL218" s="102"/>
      <c r="QPM218" s="102"/>
      <c r="QPN218" s="102"/>
      <c r="QPO218" s="102"/>
      <c r="QPP218" s="102"/>
      <c r="QPQ218" s="102"/>
      <c r="QPR218" s="102"/>
      <c r="QPS218" s="102"/>
      <c r="QPT218" s="102"/>
      <c r="QPU218" s="102"/>
      <c r="QPV218" s="102"/>
      <c r="QPW218" s="102"/>
      <c r="QPX218" s="102"/>
      <c r="QPY218" s="102"/>
      <c r="QPZ218" s="102"/>
      <c r="QQA218" s="102"/>
      <c r="QQB218" s="102"/>
      <c r="QQC218" s="102"/>
      <c r="QQD218" s="102"/>
      <c r="QQE218" s="102"/>
      <c r="QQF218" s="102"/>
      <c r="QQG218" s="102"/>
      <c r="QQH218" s="102"/>
      <c r="QQI218" s="102"/>
      <c r="QQJ218" s="102"/>
      <c r="QQK218" s="102"/>
      <c r="QQL218" s="102"/>
      <c r="QQM218" s="102"/>
      <c r="QQN218" s="102"/>
      <c r="QQO218" s="102"/>
      <c r="QQP218" s="102"/>
      <c r="QQQ218" s="102"/>
      <c r="QQR218" s="102"/>
      <c r="QQS218" s="102"/>
      <c r="QQT218" s="102"/>
      <c r="QQU218" s="102"/>
      <c r="QQV218" s="102"/>
      <c r="QQW218" s="102"/>
      <c r="QQX218" s="102"/>
      <c r="QQY218" s="102"/>
      <c r="QQZ218" s="102"/>
      <c r="QRA218" s="102"/>
      <c r="QRB218" s="102"/>
      <c r="QRC218" s="102"/>
      <c r="QRD218" s="102"/>
      <c r="QRE218" s="102"/>
      <c r="QRF218" s="102"/>
      <c r="QRG218" s="102"/>
      <c r="QRH218" s="102"/>
      <c r="QRI218" s="102"/>
      <c r="QRJ218" s="102"/>
      <c r="QRK218" s="102"/>
      <c r="QRL218" s="102"/>
      <c r="QRM218" s="102"/>
      <c r="QRN218" s="102"/>
      <c r="QRO218" s="102"/>
      <c r="QRP218" s="102"/>
      <c r="QRQ218" s="102"/>
      <c r="QRR218" s="102"/>
      <c r="QRS218" s="102"/>
      <c r="QRT218" s="102"/>
      <c r="QRU218" s="102"/>
      <c r="QRV218" s="102"/>
      <c r="QRW218" s="102"/>
      <c r="QRX218" s="102"/>
      <c r="QRY218" s="102"/>
      <c r="QRZ218" s="102"/>
      <c r="QSA218" s="102"/>
      <c r="QSB218" s="102"/>
      <c r="QSC218" s="102"/>
      <c r="QSD218" s="102"/>
      <c r="QSE218" s="102"/>
      <c r="QSF218" s="102"/>
      <c r="QSG218" s="102"/>
      <c r="QSH218" s="102"/>
      <c r="QSI218" s="102"/>
      <c r="QSJ218" s="102"/>
      <c r="QSK218" s="102"/>
      <c r="QSL218" s="102"/>
      <c r="QSM218" s="102"/>
      <c r="QSN218" s="102"/>
      <c r="QSO218" s="102"/>
      <c r="QSP218" s="102"/>
      <c r="QSQ218" s="102"/>
      <c r="QSR218" s="102"/>
      <c r="QSS218" s="102"/>
      <c r="QST218" s="102"/>
      <c r="QSU218" s="102"/>
      <c r="QSV218" s="102"/>
      <c r="QSW218" s="102"/>
      <c r="QSX218" s="102"/>
      <c r="QSY218" s="102"/>
      <c r="QSZ218" s="102"/>
      <c r="QTA218" s="102"/>
      <c r="QTB218" s="102"/>
      <c r="QTC218" s="102"/>
      <c r="QTD218" s="102"/>
      <c r="QTE218" s="102"/>
      <c r="QTF218" s="102"/>
      <c r="QTG218" s="102"/>
      <c r="QTH218" s="102"/>
      <c r="QTI218" s="102"/>
      <c r="QTJ218" s="102"/>
      <c r="QTK218" s="102"/>
      <c r="QTL218" s="102"/>
      <c r="QTM218" s="102"/>
      <c r="QTN218" s="102"/>
      <c r="QTO218" s="102"/>
      <c r="QTP218" s="102"/>
      <c r="QTQ218" s="102"/>
      <c r="QTR218" s="102"/>
      <c r="QTS218" s="102"/>
      <c r="QTT218" s="102"/>
      <c r="QTU218" s="102"/>
      <c r="QTV218" s="102"/>
      <c r="QTW218" s="102"/>
      <c r="QTX218" s="102"/>
      <c r="QTY218" s="102"/>
      <c r="QTZ218" s="102"/>
      <c r="QUA218" s="102"/>
      <c r="QUB218" s="102"/>
      <c r="QUC218" s="102"/>
      <c r="QUD218" s="102"/>
      <c r="QUE218" s="102"/>
      <c r="QUF218" s="102"/>
      <c r="QUG218" s="102"/>
      <c r="QUH218" s="102"/>
      <c r="QUI218" s="102"/>
      <c r="QUJ218" s="102"/>
      <c r="QUK218" s="102"/>
      <c r="QUL218" s="102"/>
      <c r="QUM218" s="102"/>
      <c r="QUN218" s="102"/>
      <c r="QUO218" s="102"/>
      <c r="QUP218" s="102"/>
      <c r="QUQ218" s="102"/>
      <c r="QUR218" s="102"/>
      <c r="QUS218" s="102"/>
      <c r="QUT218" s="102"/>
      <c r="QUU218" s="102"/>
      <c r="QUV218" s="102"/>
      <c r="QUW218" s="102"/>
      <c r="QUX218" s="102"/>
      <c r="QUY218" s="102"/>
      <c r="QUZ218" s="102"/>
      <c r="QVA218" s="102"/>
      <c r="QVB218" s="102"/>
      <c r="QVC218" s="102"/>
      <c r="QVD218" s="102"/>
      <c r="QVE218" s="102"/>
      <c r="QVF218" s="102"/>
      <c r="QVG218" s="102"/>
      <c r="QVH218" s="102"/>
      <c r="QVI218" s="102"/>
      <c r="QVJ218" s="102"/>
      <c r="QVK218" s="102"/>
      <c r="QVL218" s="102"/>
      <c r="QVM218" s="102"/>
      <c r="QVN218" s="102"/>
      <c r="QVO218" s="102"/>
      <c r="QVP218" s="102"/>
      <c r="QVQ218" s="102"/>
      <c r="QVR218" s="102"/>
      <c r="QVS218" s="102"/>
      <c r="QVT218" s="102"/>
      <c r="QVU218" s="102"/>
      <c r="QVV218" s="102"/>
      <c r="QVW218" s="102"/>
      <c r="QVX218" s="102"/>
      <c r="QVY218" s="102"/>
      <c r="QVZ218" s="102"/>
      <c r="QWA218" s="102"/>
      <c r="QWB218" s="102"/>
      <c r="QWC218" s="102"/>
      <c r="QWD218" s="102"/>
      <c r="QWE218" s="102"/>
      <c r="QWF218" s="102"/>
      <c r="QWG218" s="102"/>
      <c r="QWH218" s="102"/>
      <c r="QWI218" s="102"/>
      <c r="QWJ218" s="102"/>
      <c r="QWK218" s="102"/>
      <c r="QWL218" s="102"/>
      <c r="QWM218" s="102"/>
      <c r="QWN218" s="102"/>
      <c r="QWO218" s="102"/>
      <c r="QWP218" s="102"/>
      <c r="QWQ218" s="102"/>
      <c r="QWR218" s="102"/>
      <c r="QWS218" s="102"/>
      <c r="QWT218" s="102"/>
      <c r="QWU218" s="102"/>
      <c r="QWV218" s="102"/>
      <c r="QWW218" s="102"/>
      <c r="QWX218" s="102"/>
      <c r="QWY218" s="102"/>
      <c r="QWZ218" s="102"/>
      <c r="QXA218" s="102"/>
      <c r="QXB218" s="102"/>
      <c r="QXC218" s="102"/>
      <c r="QXD218" s="102"/>
      <c r="QXE218" s="102"/>
      <c r="QXF218" s="102"/>
      <c r="QXG218" s="102"/>
      <c r="QXH218" s="102"/>
      <c r="QXI218" s="102"/>
      <c r="QXJ218" s="102"/>
      <c r="QXK218" s="102"/>
      <c r="QXL218" s="102"/>
      <c r="QXM218" s="102"/>
      <c r="QXN218" s="102"/>
      <c r="QXO218" s="102"/>
      <c r="QXP218" s="102"/>
      <c r="QXQ218" s="102"/>
      <c r="QXR218" s="102"/>
      <c r="QXS218" s="102"/>
      <c r="QXT218" s="102"/>
      <c r="QXU218" s="102"/>
      <c r="QXV218" s="102"/>
      <c r="QXW218" s="102"/>
      <c r="QXX218" s="102"/>
      <c r="QXY218" s="102"/>
      <c r="QXZ218" s="102"/>
      <c r="QYA218" s="102"/>
      <c r="QYB218" s="102"/>
      <c r="QYC218" s="102"/>
      <c r="QYD218" s="102"/>
      <c r="QYE218" s="102"/>
      <c r="QYF218" s="102"/>
      <c r="QYG218" s="102"/>
      <c r="QYH218" s="102"/>
      <c r="QYI218" s="102"/>
      <c r="QYJ218" s="102"/>
      <c r="QYK218" s="102"/>
      <c r="QYL218" s="102"/>
      <c r="QYM218" s="102"/>
      <c r="QYN218" s="102"/>
      <c r="QYO218" s="102"/>
      <c r="QYP218" s="102"/>
      <c r="QYQ218" s="102"/>
      <c r="QYR218" s="102"/>
      <c r="QYS218" s="102"/>
      <c r="QYT218" s="102"/>
      <c r="QYU218" s="102"/>
      <c r="QYV218" s="102"/>
      <c r="QYW218" s="102"/>
      <c r="QYX218" s="102"/>
      <c r="QYY218" s="102"/>
      <c r="QYZ218" s="102"/>
      <c r="QZA218" s="102"/>
      <c r="QZB218" s="102"/>
      <c r="QZC218" s="102"/>
      <c r="QZD218" s="102"/>
      <c r="QZE218" s="102"/>
      <c r="QZF218" s="102"/>
      <c r="QZG218" s="102"/>
      <c r="QZH218" s="102"/>
      <c r="QZI218" s="102"/>
      <c r="QZJ218" s="102"/>
      <c r="QZK218" s="102"/>
      <c r="QZL218" s="102"/>
      <c r="QZM218" s="102"/>
      <c r="QZN218" s="102"/>
      <c r="QZO218" s="102"/>
      <c r="QZP218" s="102"/>
      <c r="QZQ218" s="102"/>
      <c r="QZR218" s="102"/>
      <c r="QZS218" s="102"/>
      <c r="QZT218" s="102"/>
      <c r="QZU218" s="102"/>
      <c r="QZV218" s="102"/>
      <c r="QZW218" s="102"/>
      <c r="QZX218" s="102"/>
      <c r="QZY218" s="102"/>
      <c r="QZZ218" s="102"/>
      <c r="RAA218" s="102"/>
      <c r="RAB218" s="102"/>
      <c r="RAC218" s="102"/>
      <c r="RAD218" s="102"/>
      <c r="RAE218" s="102"/>
      <c r="RAF218" s="102"/>
      <c r="RAG218" s="102"/>
      <c r="RAH218" s="102"/>
      <c r="RAI218" s="102"/>
      <c r="RAJ218" s="102"/>
      <c r="RAK218" s="102"/>
      <c r="RAL218" s="102"/>
      <c r="RAM218" s="102"/>
      <c r="RAN218" s="102"/>
      <c r="RAO218" s="102"/>
      <c r="RAP218" s="102"/>
      <c r="RAQ218" s="102"/>
      <c r="RAR218" s="102"/>
      <c r="RAS218" s="102"/>
      <c r="RAT218" s="102"/>
      <c r="RAU218" s="102"/>
      <c r="RAV218" s="102"/>
      <c r="RAW218" s="102"/>
      <c r="RAX218" s="102"/>
      <c r="RAY218" s="102"/>
      <c r="RAZ218" s="102"/>
      <c r="RBA218" s="102"/>
      <c r="RBB218" s="102"/>
      <c r="RBC218" s="102"/>
      <c r="RBD218" s="102"/>
      <c r="RBE218" s="102"/>
      <c r="RBF218" s="102"/>
      <c r="RBG218" s="102"/>
      <c r="RBH218" s="102"/>
      <c r="RBI218" s="102"/>
      <c r="RBJ218" s="102"/>
      <c r="RBK218" s="102"/>
      <c r="RBL218" s="102"/>
      <c r="RBM218" s="102"/>
      <c r="RBN218" s="102"/>
      <c r="RBO218" s="102"/>
      <c r="RBP218" s="102"/>
      <c r="RBQ218" s="102"/>
      <c r="RBR218" s="102"/>
      <c r="RBS218" s="102"/>
      <c r="RBT218" s="102"/>
      <c r="RBU218" s="102"/>
      <c r="RBV218" s="102"/>
      <c r="RBW218" s="102"/>
      <c r="RBX218" s="102"/>
      <c r="RBY218" s="102"/>
      <c r="RBZ218" s="102"/>
      <c r="RCA218" s="102"/>
      <c r="RCB218" s="102"/>
      <c r="RCC218" s="102"/>
      <c r="RCD218" s="102"/>
      <c r="RCE218" s="102"/>
      <c r="RCF218" s="102"/>
      <c r="RCG218" s="102"/>
      <c r="RCH218" s="102"/>
      <c r="RCI218" s="102"/>
      <c r="RCJ218" s="102"/>
      <c r="RCK218" s="102"/>
      <c r="RCL218" s="102"/>
      <c r="RCM218" s="102"/>
      <c r="RCN218" s="102"/>
      <c r="RCO218" s="102"/>
      <c r="RCP218" s="102"/>
      <c r="RCQ218" s="102"/>
      <c r="RCR218" s="102"/>
      <c r="RCS218" s="102"/>
      <c r="RCT218" s="102"/>
      <c r="RCU218" s="102"/>
      <c r="RCV218" s="102"/>
      <c r="RCW218" s="102"/>
      <c r="RCX218" s="102"/>
      <c r="RCY218" s="102"/>
      <c r="RCZ218" s="102"/>
      <c r="RDA218" s="102"/>
      <c r="RDB218" s="102"/>
      <c r="RDC218" s="102"/>
      <c r="RDD218" s="102"/>
      <c r="RDE218" s="102"/>
      <c r="RDF218" s="102"/>
      <c r="RDG218" s="102"/>
      <c r="RDH218" s="102"/>
      <c r="RDI218" s="102"/>
      <c r="RDJ218" s="102"/>
      <c r="RDK218" s="102"/>
      <c r="RDL218" s="102"/>
      <c r="RDM218" s="102"/>
      <c r="RDN218" s="102"/>
      <c r="RDO218" s="102"/>
      <c r="RDP218" s="102"/>
      <c r="RDQ218" s="102"/>
      <c r="RDR218" s="102"/>
      <c r="RDS218" s="102"/>
      <c r="RDT218" s="102"/>
      <c r="RDU218" s="102"/>
      <c r="RDV218" s="102"/>
      <c r="RDW218" s="102"/>
      <c r="RDX218" s="102"/>
      <c r="RDY218" s="102"/>
      <c r="RDZ218" s="102"/>
      <c r="REA218" s="102"/>
      <c r="REB218" s="102"/>
      <c r="REC218" s="102"/>
      <c r="RED218" s="102"/>
      <c r="REE218" s="102"/>
      <c r="REF218" s="102"/>
      <c r="REG218" s="102"/>
      <c r="REH218" s="102"/>
      <c r="REI218" s="102"/>
      <c r="REJ218" s="102"/>
      <c r="REK218" s="102"/>
      <c r="REL218" s="102"/>
      <c r="REM218" s="102"/>
      <c r="REN218" s="102"/>
      <c r="REO218" s="102"/>
      <c r="REP218" s="102"/>
      <c r="REQ218" s="102"/>
      <c r="RER218" s="102"/>
      <c r="RES218" s="102"/>
      <c r="RET218" s="102"/>
      <c r="REU218" s="102"/>
      <c r="REV218" s="102"/>
      <c r="REW218" s="102"/>
      <c r="REX218" s="102"/>
      <c r="REY218" s="102"/>
      <c r="REZ218" s="102"/>
      <c r="RFA218" s="102"/>
      <c r="RFB218" s="102"/>
      <c r="RFC218" s="102"/>
      <c r="RFD218" s="102"/>
      <c r="RFE218" s="102"/>
      <c r="RFF218" s="102"/>
      <c r="RFG218" s="102"/>
      <c r="RFH218" s="102"/>
      <c r="RFI218" s="102"/>
      <c r="RFJ218" s="102"/>
      <c r="RFK218" s="102"/>
      <c r="RFL218" s="102"/>
      <c r="RFM218" s="102"/>
      <c r="RFN218" s="102"/>
      <c r="RFO218" s="102"/>
      <c r="RFP218" s="102"/>
      <c r="RFQ218" s="102"/>
      <c r="RFR218" s="102"/>
      <c r="RFS218" s="102"/>
      <c r="RFT218" s="102"/>
      <c r="RFU218" s="102"/>
      <c r="RFV218" s="102"/>
      <c r="RFW218" s="102"/>
      <c r="RFX218" s="102"/>
      <c r="RFY218" s="102"/>
      <c r="RFZ218" s="102"/>
      <c r="RGA218" s="102"/>
      <c r="RGB218" s="102"/>
      <c r="RGC218" s="102"/>
      <c r="RGD218" s="102"/>
      <c r="RGE218" s="102"/>
      <c r="RGF218" s="102"/>
      <c r="RGG218" s="102"/>
      <c r="RGH218" s="102"/>
      <c r="RGI218" s="102"/>
      <c r="RGJ218" s="102"/>
      <c r="RGK218" s="102"/>
      <c r="RGL218" s="102"/>
      <c r="RGM218" s="102"/>
      <c r="RGN218" s="102"/>
      <c r="RGO218" s="102"/>
      <c r="RGP218" s="102"/>
      <c r="RGQ218" s="102"/>
      <c r="RGR218" s="102"/>
      <c r="RGS218" s="102"/>
      <c r="RGT218" s="102"/>
      <c r="RGU218" s="102"/>
      <c r="RGV218" s="102"/>
      <c r="RGW218" s="102"/>
      <c r="RGX218" s="102"/>
      <c r="RGY218" s="102"/>
      <c r="RGZ218" s="102"/>
      <c r="RHA218" s="102"/>
      <c r="RHB218" s="102"/>
      <c r="RHC218" s="102"/>
      <c r="RHD218" s="102"/>
      <c r="RHE218" s="102"/>
      <c r="RHF218" s="102"/>
      <c r="RHG218" s="102"/>
      <c r="RHH218" s="102"/>
      <c r="RHI218" s="102"/>
      <c r="RHJ218" s="102"/>
      <c r="RHK218" s="102"/>
      <c r="RHL218" s="102"/>
      <c r="RHM218" s="102"/>
      <c r="RHN218" s="102"/>
      <c r="RHO218" s="102"/>
      <c r="RHP218" s="102"/>
      <c r="RHQ218" s="102"/>
      <c r="RHR218" s="102"/>
      <c r="RHS218" s="102"/>
      <c r="RHT218" s="102"/>
      <c r="RHU218" s="102"/>
      <c r="RHV218" s="102"/>
      <c r="RHW218" s="102"/>
      <c r="RHX218" s="102"/>
      <c r="RHY218" s="102"/>
      <c r="RHZ218" s="102"/>
      <c r="RIA218" s="102"/>
      <c r="RIB218" s="102"/>
      <c r="RIC218" s="102"/>
      <c r="RID218" s="102"/>
      <c r="RIE218" s="102"/>
      <c r="RIF218" s="102"/>
      <c r="RIG218" s="102"/>
      <c r="RIH218" s="102"/>
      <c r="RII218" s="102"/>
      <c r="RIJ218" s="102"/>
      <c r="RIK218" s="102"/>
      <c r="RIL218" s="102"/>
      <c r="RIM218" s="102"/>
      <c r="RIN218" s="102"/>
      <c r="RIO218" s="102"/>
      <c r="RIP218" s="102"/>
      <c r="RIQ218" s="102"/>
      <c r="RIR218" s="102"/>
      <c r="RIS218" s="102"/>
      <c r="RIT218" s="102"/>
      <c r="RIU218" s="102"/>
      <c r="RIV218" s="102"/>
      <c r="RIW218" s="102"/>
      <c r="RIX218" s="102"/>
      <c r="RIY218" s="102"/>
      <c r="RIZ218" s="102"/>
      <c r="RJA218" s="102"/>
      <c r="RJB218" s="102"/>
      <c r="RJC218" s="102"/>
      <c r="RJD218" s="102"/>
      <c r="RJE218" s="102"/>
      <c r="RJF218" s="102"/>
      <c r="RJG218" s="102"/>
      <c r="RJH218" s="102"/>
      <c r="RJI218" s="102"/>
      <c r="RJJ218" s="102"/>
      <c r="RJK218" s="102"/>
      <c r="RJL218" s="102"/>
      <c r="RJM218" s="102"/>
      <c r="RJN218" s="102"/>
      <c r="RJO218" s="102"/>
      <c r="RJP218" s="102"/>
      <c r="RJQ218" s="102"/>
      <c r="RJR218" s="102"/>
      <c r="RJS218" s="102"/>
      <c r="RJT218" s="102"/>
      <c r="RJU218" s="102"/>
      <c r="RJV218" s="102"/>
      <c r="RJW218" s="102"/>
      <c r="RJX218" s="102"/>
      <c r="RJY218" s="102"/>
      <c r="RJZ218" s="102"/>
      <c r="RKA218" s="102"/>
      <c r="RKB218" s="102"/>
      <c r="RKC218" s="102"/>
      <c r="RKD218" s="102"/>
      <c r="RKE218" s="102"/>
      <c r="RKF218" s="102"/>
      <c r="RKG218" s="102"/>
      <c r="RKH218" s="102"/>
      <c r="RKI218" s="102"/>
      <c r="RKJ218" s="102"/>
      <c r="RKK218" s="102"/>
      <c r="RKL218" s="102"/>
      <c r="RKM218" s="102"/>
      <c r="RKN218" s="102"/>
      <c r="RKO218" s="102"/>
      <c r="RKP218" s="102"/>
      <c r="RKQ218" s="102"/>
      <c r="RKR218" s="102"/>
      <c r="RKS218" s="102"/>
      <c r="RKT218" s="102"/>
      <c r="RKU218" s="102"/>
      <c r="RKV218" s="102"/>
      <c r="RKW218" s="102"/>
      <c r="RKX218" s="102"/>
      <c r="RKY218" s="102"/>
      <c r="RKZ218" s="102"/>
      <c r="RLA218" s="102"/>
      <c r="RLB218" s="102"/>
      <c r="RLC218" s="102"/>
      <c r="RLD218" s="102"/>
      <c r="RLE218" s="102"/>
      <c r="RLF218" s="102"/>
      <c r="RLG218" s="102"/>
      <c r="RLH218" s="102"/>
      <c r="RLI218" s="102"/>
      <c r="RLJ218" s="102"/>
      <c r="RLK218" s="102"/>
      <c r="RLL218" s="102"/>
      <c r="RLM218" s="102"/>
      <c r="RLN218" s="102"/>
      <c r="RLO218" s="102"/>
      <c r="RLP218" s="102"/>
      <c r="RLQ218" s="102"/>
      <c r="RLR218" s="102"/>
      <c r="RLS218" s="102"/>
      <c r="RLT218" s="102"/>
      <c r="RLU218" s="102"/>
      <c r="RLV218" s="102"/>
      <c r="RLW218" s="102"/>
      <c r="RLX218" s="102"/>
      <c r="RLY218" s="102"/>
      <c r="RLZ218" s="102"/>
      <c r="RMA218" s="102"/>
      <c r="RMB218" s="102"/>
      <c r="RMC218" s="102"/>
      <c r="RMD218" s="102"/>
      <c r="RME218" s="102"/>
      <c r="RMF218" s="102"/>
      <c r="RMG218" s="102"/>
      <c r="RMH218" s="102"/>
      <c r="RMI218" s="102"/>
      <c r="RMJ218" s="102"/>
      <c r="RMK218" s="102"/>
      <c r="RML218" s="102"/>
      <c r="RMM218" s="102"/>
      <c r="RMN218" s="102"/>
      <c r="RMO218" s="102"/>
      <c r="RMP218" s="102"/>
      <c r="RMQ218" s="102"/>
      <c r="RMR218" s="102"/>
      <c r="RMS218" s="102"/>
      <c r="RMT218" s="102"/>
      <c r="RMU218" s="102"/>
      <c r="RMV218" s="102"/>
      <c r="RMW218" s="102"/>
      <c r="RMX218" s="102"/>
      <c r="RMY218" s="102"/>
      <c r="RMZ218" s="102"/>
      <c r="RNA218" s="102"/>
      <c r="RNB218" s="102"/>
      <c r="RNC218" s="102"/>
      <c r="RND218" s="102"/>
      <c r="RNE218" s="102"/>
      <c r="RNF218" s="102"/>
      <c r="RNG218" s="102"/>
      <c r="RNH218" s="102"/>
      <c r="RNI218" s="102"/>
      <c r="RNJ218" s="102"/>
      <c r="RNK218" s="102"/>
      <c r="RNL218" s="102"/>
      <c r="RNM218" s="102"/>
      <c r="RNN218" s="102"/>
      <c r="RNO218" s="102"/>
      <c r="RNP218" s="102"/>
      <c r="RNQ218" s="102"/>
      <c r="RNR218" s="102"/>
      <c r="RNS218" s="102"/>
      <c r="RNT218" s="102"/>
      <c r="RNU218" s="102"/>
      <c r="RNV218" s="102"/>
      <c r="RNW218" s="102"/>
      <c r="RNX218" s="102"/>
      <c r="RNY218" s="102"/>
      <c r="RNZ218" s="102"/>
      <c r="ROA218" s="102"/>
      <c r="ROB218" s="102"/>
      <c r="ROC218" s="102"/>
      <c r="ROD218" s="102"/>
      <c r="ROE218" s="102"/>
      <c r="ROF218" s="102"/>
      <c r="ROG218" s="102"/>
      <c r="ROH218" s="102"/>
      <c r="ROI218" s="102"/>
      <c r="ROJ218" s="102"/>
      <c r="ROK218" s="102"/>
      <c r="ROL218" s="102"/>
      <c r="ROM218" s="102"/>
      <c r="RON218" s="102"/>
      <c r="ROO218" s="102"/>
      <c r="ROP218" s="102"/>
      <c r="ROQ218" s="102"/>
      <c r="ROR218" s="102"/>
      <c r="ROS218" s="102"/>
      <c r="ROT218" s="102"/>
      <c r="ROU218" s="102"/>
      <c r="ROV218" s="102"/>
      <c r="ROW218" s="102"/>
      <c r="ROX218" s="102"/>
      <c r="ROY218" s="102"/>
      <c r="ROZ218" s="102"/>
      <c r="RPA218" s="102"/>
      <c r="RPB218" s="102"/>
      <c r="RPC218" s="102"/>
      <c r="RPD218" s="102"/>
      <c r="RPE218" s="102"/>
      <c r="RPF218" s="102"/>
      <c r="RPG218" s="102"/>
      <c r="RPH218" s="102"/>
      <c r="RPI218" s="102"/>
      <c r="RPJ218" s="102"/>
      <c r="RPK218" s="102"/>
      <c r="RPL218" s="102"/>
      <c r="RPM218" s="102"/>
      <c r="RPN218" s="102"/>
      <c r="RPO218" s="102"/>
      <c r="RPP218" s="102"/>
      <c r="RPQ218" s="102"/>
      <c r="RPR218" s="102"/>
      <c r="RPS218" s="102"/>
      <c r="RPT218" s="102"/>
      <c r="RPU218" s="102"/>
      <c r="RPV218" s="102"/>
      <c r="RPW218" s="102"/>
      <c r="RPX218" s="102"/>
      <c r="RPY218" s="102"/>
      <c r="RPZ218" s="102"/>
      <c r="RQA218" s="102"/>
      <c r="RQB218" s="102"/>
      <c r="RQC218" s="102"/>
      <c r="RQD218" s="102"/>
      <c r="RQE218" s="102"/>
      <c r="RQF218" s="102"/>
      <c r="RQG218" s="102"/>
      <c r="RQH218" s="102"/>
      <c r="RQI218" s="102"/>
      <c r="RQJ218" s="102"/>
      <c r="RQK218" s="102"/>
      <c r="RQL218" s="102"/>
      <c r="RQM218" s="102"/>
      <c r="RQN218" s="102"/>
      <c r="RQO218" s="102"/>
      <c r="RQP218" s="102"/>
      <c r="RQQ218" s="102"/>
      <c r="RQR218" s="102"/>
      <c r="RQS218" s="102"/>
      <c r="RQT218" s="102"/>
      <c r="RQU218" s="102"/>
      <c r="RQV218" s="102"/>
      <c r="RQW218" s="102"/>
      <c r="RQX218" s="102"/>
      <c r="RQY218" s="102"/>
      <c r="RQZ218" s="102"/>
      <c r="RRA218" s="102"/>
      <c r="RRB218" s="102"/>
      <c r="RRC218" s="102"/>
      <c r="RRD218" s="102"/>
      <c r="RRE218" s="102"/>
      <c r="RRF218" s="102"/>
      <c r="RRG218" s="102"/>
      <c r="RRH218" s="102"/>
      <c r="RRI218" s="102"/>
      <c r="RRJ218" s="102"/>
      <c r="RRK218" s="102"/>
      <c r="RRL218" s="102"/>
      <c r="RRM218" s="102"/>
      <c r="RRN218" s="102"/>
      <c r="RRO218" s="102"/>
      <c r="RRP218" s="102"/>
      <c r="RRQ218" s="102"/>
      <c r="RRR218" s="102"/>
      <c r="RRS218" s="102"/>
      <c r="RRT218" s="102"/>
      <c r="RRU218" s="102"/>
      <c r="RRV218" s="102"/>
      <c r="RRW218" s="102"/>
      <c r="RRX218" s="102"/>
      <c r="RRY218" s="102"/>
      <c r="RRZ218" s="102"/>
      <c r="RSA218" s="102"/>
      <c r="RSB218" s="102"/>
      <c r="RSC218" s="102"/>
      <c r="RSD218" s="102"/>
      <c r="RSE218" s="102"/>
      <c r="RSF218" s="102"/>
      <c r="RSG218" s="102"/>
      <c r="RSH218" s="102"/>
      <c r="RSI218" s="102"/>
      <c r="RSJ218" s="102"/>
      <c r="RSK218" s="102"/>
      <c r="RSL218" s="102"/>
      <c r="RSM218" s="102"/>
      <c r="RSN218" s="102"/>
      <c r="RSO218" s="102"/>
      <c r="RSP218" s="102"/>
      <c r="RSQ218" s="102"/>
      <c r="RSR218" s="102"/>
      <c r="RSS218" s="102"/>
      <c r="RST218" s="102"/>
      <c r="RSU218" s="102"/>
      <c r="RSV218" s="102"/>
      <c r="RSW218" s="102"/>
      <c r="RSX218" s="102"/>
      <c r="RSY218" s="102"/>
      <c r="RSZ218" s="102"/>
      <c r="RTA218" s="102"/>
      <c r="RTB218" s="102"/>
      <c r="RTC218" s="102"/>
      <c r="RTD218" s="102"/>
      <c r="RTE218" s="102"/>
      <c r="RTF218" s="102"/>
      <c r="RTG218" s="102"/>
      <c r="RTH218" s="102"/>
      <c r="RTI218" s="102"/>
      <c r="RTJ218" s="102"/>
      <c r="RTK218" s="102"/>
      <c r="RTL218" s="102"/>
      <c r="RTM218" s="102"/>
      <c r="RTN218" s="102"/>
      <c r="RTO218" s="102"/>
      <c r="RTP218" s="102"/>
      <c r="RTQ218" s="102"/>
      <c r="RTR218" s="102"/>
      <c r="RTS218" s="102"/>
      <c r="RTT218" s="102"/>
      <c r="RTU218" s="102"/>
      <c r="RTV218" s="102"/>
      <c r="RTW218" s="102"/>
      <c r="RTX218" s="102"/>
      <c r="RTY218" s="102"/>
      <c r="RTZ218" s="102"/>
      <c r="RUA218" s="102"/>
      <c r="RUB218" s="102"/>
      <c r="RUC218" s="102"/>
      <c r="RUD218" s="102"/>
      <c r="RUE218" s="102"/>
      <c r="RUF218" s="102"/>
      <c r="RUG218" s="102"/>
      <c r="RUH218" s="102"/>
      <c r="RUI218" s="102"/>
      <c r="RUJ218" s="102"/>
      <c r="RUK218" s="102"/>
      <c r="RUL218" s="102"/>
      <c r="RUM218" s="102"/>
      <c r="RUN218" s="102"/>
      <c r="RUO218" s="102"/>
      <c r="RUP218" s="102"/>
      <c r="RUQ218" s="102"/>
      <c r="RUR218" s="102"/>
      <c r="RUS218" s="102"/>
      <c r="RUT218" s="102"/>
      <c r="RUU218" s="102"/>
      <c r="RUV218" s="102"/>
      <c r="RUW218" s="102"/>
      <c r="RUX218" s="102"/>
      <c r="RUY218" s="102"/>
      <c r="RUZ218" s="102"/>
      <c r="RVA218" s="102"/>
      <c r="RVB218" s="102"/>
      <c r="RVC218" s="102"/>
      <c r="RVD218" s="102"/>
      <c r="RVE218" s="102"/>
      <c r="RVF218" s="102"/>
      <c r="RVG218" s="102"/>
      <c r="RVH218" s="102"/>
      <c r="RVI218" s="102"/>
      <c r="RVJ218" s="102"/>
      <c r="RVK218" s="102"/>
      <c r="RVL218" s="102"/>
      <c r="RVM218" s="102"/>
      <c r="RVN218" s="102"/>
      <c r="RVO218" s="102"/>
      <c r="RVP218" s="102"/>
      <c r="RVQ218" s="102"/>
      <c r="RVR218" s="102"/>
      <c r="RVS218" s="102"/>
      <c r="RVT218" s="102"/>
      <c r="RVU218" s="102"/>
      <c r="RVV218" s="102"/>
      <c r="RVW218" s="102"/>
      <c r="RVX218" s="102"/>
      <c r="RVY218" s="102"/>
      <c r="RVZ218" s="102"/>
      <c r="RWA218" s="102"/>
      <c r="RWB218" s="102"/>
      <c r="RWC218" s="102"/>
      <c r="RWD218" s="102"/>
      <c r="RWE218" s="102"/>
      <c r="RWF218" s="102"/>
      <c r="RWG218" s="102"/>
      <c r="RWH218" s="102"/>
      <c r="RWI218" s="102"/>
      <c r="RWJ218" s="102"/>
      <c r="RWK218" s="102"/>
      <c r="RWL218" s="102"/>
      <c r="RWM218" s="102"/>
      <c r="RWN218" s="102"/>
      <c r="RWO218" s="102"/>
      <c r="RWP218" s="102"/>
      <c r="RWQ218" s="102"/>
      <c r="RWR218" s="102"/>
      <c r="RWS218" s="102"/>
      <c r="RWT218" s="102"/>
      <c r="RWU218" s="102"/>
      <c r="RWV218" s="102"/>
      <c r="RWW218" s="102"/>
      <c r="RWX218" s="102"/>
      <c r="RWY218" s="102"/>
      <c r="RWZ218" s="102"/>
      <c r="RXA218" s="102"/>
      <c r="RXB218" s="102"/>
      <c r="RXC218" s="102"/>
      <c r="RXD218" s="102"/>
      <c r="RXE218" s="102"/>
      <c r="RXF218" s="102"/>
      <c r="RXG218" s="102"/>
      <c r="RXH218" s="102"/>
      <c r="RXI218" s="102"/>
      <c r="RXJ218" s="102"/>
      <c r="RXK218" s="102"/>
      <c r="RXL218" s="102"/>
      <c r="RXM218" s="102"/>
      <c r="RXN218" s="102"/>
      <c r="RXO218" s="102"/>
      <c r="RXP218" s="102"/>
      <c r="RXQ218" s="102"/>
      <c r="RXR218" s="102"/>
      <c r="RXS218" s="102"/>
      <c r="RXT218" s="102"/>
      <c r="RXU218" s="102"/>
      <c r="RXV218" s="102"/>
      <c r="RXW218" s="102"/>
      <c r="RXX218" s="102"/>
      <c r="RXY218" s="102"/>
      <c r="RXZ218" s="102"/>
      <c r="RYA218" s="102"/>
      <c r="RYB218" s="102"/>
      <c r="RYC218" s="102"/>
      <c r="RYD218" s="102"/>
      <c r="RYE218" s="102"/>
      <c r="RYF218" s="102"/>
      <c r="RYG218" s="102"/>
      <c r="RYH218" s="102"/>
      <c r="RYI218" s="102"/>
      <c r="RYJ218" s="102"/>
      <c r="RYK218" s="102"/>
      <c r="RYL218" s="102"/>
      <c r="RYM218" s="102"/>
      <c r="RYN218" s="102"/>
      <c r="RYO218" s="102"/>
      <c r="RYP218" s="102"/>
      <c r="RYQ218" s="102"/>
      <c r="RYR218" s="102"/>
      <c r="RYS218" s="102"/>
      <c r="RYT218" s="102"/>
      <c r="RYU218" s="102"/>
      <c r="RYV218" s="102"/>
      <c r="RYW218" s="102"/>
      <c r="RYX218" s="102"/>
      <c r="RYY218" s="102"/>
      <c r="RYZ218" s="102"/>
      <c r="RZA218" s="102"/>
      <c r="RZB218" s="102"/>
      <c r="RZC218" s="102"/>
      <c r="RZD218" s="102"/>
      <c r="RZE218" s="102"/>
      <c r="RZF218" s="102"/>
      <c r="RZG218" s="102"/>
      <c r="RZH218" s="102"/>
      <c r="RZI218" s="102"/>
      <c r="RZJ218" s="102"/>
      <c r="RZK218" s="102"/>
      <c r="RZL218" s="102"/>
      <c r="RZM218" s="102"/>
      <c r="RZN218" s="102"/>
      <c r="RZO218" s="102"/>
      <c r="RZP218" s="102"/>
      <c r="RZQ218" s="102"/>
      <c r="RZR218" s="102"/>
      <c r="RZS218" s="102"/>
      <c r="RZT218" s="102"/>
      <c r="RZU218" s="102"/>
      <c r="RZV218" s="102"/>
      <c r="RZW218" s="102"/>
      <c r="RZX218" s="102"/>
      <c r="RZY218" s="102"/>
      <c r="RZZ218" s="102"/>
      <c r="SAA218" s="102"/>
      <c r="SAB218" s="102"/>
      <c r="SAC218" s="102"/>
      <c r="SAD218" s="102"/>
      <c r="SAE218" s="102"/>
      <c r="SAF218" s="102"/>
      <c r="SAG218" s="102"/>
      <c r="SAH218" s="102"/>
      <c r="SAI218" s="102"/>
      <c r="SAJ218" s="102"/>
      <c r="SAK218" s="102"/>
      <c r="SAL218" s="102"/>
      <c r="SAM218" s="102"/>
      <c r="SAN218" s="102"/>
      <c r="SAO218" s="102"/>
      <c r="SAP218" s="102"/>
      <c r="SAQ218" s="102"/>
      <c r="SAR218" s="102"/>
      <c r="SAS218" s="102"/>
      <c r="SAT218" s="102"/>
      <c r="SAU218" s="102"/>
      <c r="SAV218" s="102"/>
      <c r="SAW218" s="102"/>
      <c r="SAX218" s="102"/>
      <c r="SAY218" s="102"/>
      <c r="SAZ218" s="102"/>
      <c r="SBA218" s="102"/>
      <c r="SBB218" s="102"/>
      <c r="SBC218" s="102"/>
      <c r="SBD218" s="102"/>
      <c r="SBE218" s="102"/>
      <c r="SBF218" s="102"/>
      <c r="SBG218" s="102"/>
      <c r="SBH218" s="102"/>
      <c r="SBI218" s="102"/>
      <c r="SBJ218" s="102"/>
      <c r="SBK218" s="102"/>
      <c r="SBL218" s="102"/>
      <c r="SBM218" s="102"/>
      <c r="SBN218" s="102"/>
      <c r="SBO218" s="102"/>
      <c r="SBP218" s="102"/>
      <c r="SBQ218" s="102"/>
      <c r="SBR218" s="102"/>
      <c r="SBS218" s="102"/>
      <c r="SBT218" s="102"/>
      <c r="SBU218" s="102"/>
      <c r="SBV218" s="102"/>
      <c r="SBW218" s="102"/>
      <c r="SBX218" s="102"/>
      <c r="SBY218" s="102"/>
      <c r="SBZ218" s="102"/>
      <c r="SCA218" s="102"/>
      <c r="SCB218" s="102"/>
      <c r="SCC218" s="102"/>
      <c r="SCD218" s="102"/>
      <c r="SCE218" s="102"/>
      <c r="SCF218" s="102"/>
      <c r="SCG218" s="102"/>
      <c r="SCH218" s="102"/>
      <c r="SCI218" s="102"/>
      <c r="SCJ218" s="102"/>
      <c r="SCK218" s="102"/>
      <c r="SCL218" s="102"/>
      <c r="SCM218" s="102"/>
      <c r="SCN218" s="102"/>
      <c r="SCO218" s="102"/>
      <c r="SCP218" s="102"/>
      <c r="SCQ218" s="102"/>
      <c r="SCR218" s="102"/>
      <c r="SCS218" s="102"/>
      <c r="SCT218" s="102"/>
      <c r="SCU218" s="102"/>
      <c r="SCV218" s="102"/>
      <c r="SCW218" s="102"/>
      <c r="SCX218" s="102"/>
      <c r="SCY218" s="102"/>
      <c r="SCZ218" s="102"/>
      <c r="SDA218" s="102"/>
      <c r="SDB218" s="102"/>
      <c r="SDC218" s="102"/>
      <c r="SDD218" s="102"/>
      <c r="SDE218" s="102"/>
      <c r="SDF218" s="102"/>
      <c r="SDG218" s="102"/>
      <c r="SDH218" s="102"/>
      <c r="SDI218" s="102"/>
      <c r="SDJ218" s="102"/>
      <c r="SDK218" s="102"/>
      <c r="SDL218" s="102"/>
      <c r="SDM218" s="102"/>
      <c r="SDN218" s="102"/>
      <c r="SDO218" s="102"/>
      <c r="SDP218" s="102"/>
      <c r="SDQ218" s="102"/>
      <c r="SDR218" s="102"/>
      <c r="SDS218" s="102"/>
      <c r="SDT218" s="102"/>
      <c r="SDU218" s="102"/>
      <c r="SDV218" s="102"/>
      <c r="SDW218" s="102"/>
      <c r="SDX218" s="102"/>
      <c r="SDY218" s="102"/>
      <c r="SDZ218" s="102"/>
      <c r="SEA218" s="102"/>
      <c r="SEB218" s="102"/>
      <c r="SEC218" s="102"/>
      <c r="SED218" s="102"/>
      <c r="SEE218" s="102"/>
      <c r="SEF218" s="102"/>
      <c r="SEG218" s="102"/>
      <c r="SEH218" s="102"/>
      <c r="SEI218" s="102"/>
      <c r="SEJ218" s="102"/>
      <c r="SEK218" s="102"/>
      <c r="SEL218" s="102"/>
      <c r="SEM218" s="102"/>
      <c r="SEN218" s="102"/>
      <c r="SEO218" s="102"/>
      <c r="SEP218" s="102"/>
      <c r="SEQ218" s="102"/>
      <c r="SER218" s="102"/>
      <c r="SES218" s="102"/>
      <c r="SET218" s="102"/>
      <c r="SEU218" s="102"/>
      <c r="SEV218" s="102"/>
      <c r="SEW218" s="102"/>
      <c r="SEX218" s="102"/>
      <c r="SEY218" s="102"/>
      <c r="SEZ218" s="102"/>
      <c r="SFA218" s="102"/>
      <c r="SFB218" s="102"/>
      <c r="SFC218" s="102"/>
      <c r="SFD218" s="102"/>
      <c r="SFE218" s="102"/>
      <c r="SFF218" s="102"/>
      <c r="SFG218" s="102"/>
      <c r="SFH218" s="102"/>
      <c r="SFI218" s="102"/>
      <c r="SFJ218" s="102"/>
      <c r="SFK218" s="102"/>
      <c r="SFL218" s="102"/>
      <c r="SFM218" s="102"/>
      <c r="SFN218" s="102"/>
      <c r="SFO218" s="102"/>
      <c r="SFP218" s="102"/>
      <c r="SFQ218" s="102"/>
      <c r="SFR218" s="102"/>
      <c r="SFS218" s="102"/>
      <c r="SFT218" s="102"/>
      <c r="SFU218" s="102"/>
      <c r="SFV218" s="102"/>
      <c r="SFW218" s="102"/>
      <c r="SFX218" s="102"/>
      <c r="SFY218" s="102"/>
      <c r="SFZ218" s="102"/>
      <c r="SGA218" s="102"/>
      <c r="SGB218" s="102"/>
      <c r="SGC218" s="102"/>
      <c r="SGD218" s="102"/>
      <c r="SGE218" s="102"/>
      <c r="SGF218" s="102"/>
      <c r="SGG218" s="102"/>
      <c r="SGH218" s="102"/>
      <c r="SGI218" s="102"/>
      <c r="SGJ218" s="102"/>
      <c r="SGK218" s="102"/>
      <c r="SGL218" s="102"/>
      <c r="SGM218" s="102"/>
      <c r="SGN218" s="102"/>
      <c r="SGO218" s="102"/>
      <c r="SGP218" s="102"/>
      <c r="SGQ218" s="102"/>
      <c r="SGR218" s="102"/>
      <c r="SGS218" s="102"/>
      <c r="SGT218" s="102"/>
      <c r="SGU218" s="102"/>
      <c r="SGV218" s="102"/>
      <c r="SGW218" s="102"/>
      <c r="SGX218" s="102"/>
      <c r="SGY218" s="102"/>
      <c r="SGZ218" s="102"/>
      <c r="SHA218" s="102"/>
      <c r="SHB218" s="102"/>
      <c r="SHC218" s="102"/>
      <c r="SHD218" s="102"/>
      <c r="SHE218" s="102"/>
      <c r="SHF218" s="102"/>
      <c r="SHG218" s="102"/>
      <c r="SHH218" s="102"/>
      <c r="SHI218" s="102"/>
      <c r="SHJ218" s="102"/>
      <c r="SHK218" s="102"/>
      <c r="SHL218" s="102"/>
      <c r="SHM218" s="102"/>
      <c r="SHN218" s="102"/>
      <c r="SHO218" s="102"/>
      <c r="SHP218" s="102"/>
      <c r="SHQ218" s="102"/>
      <c r="SHR218" s="102"/>
      <c r="SHS218" s="102"/>
      <c r="SHT218" s="102"/>
      <c r="SHU218" s="102"/>
      <c r="SHV218" s="102"/>
      <c r="SHW218" s="102"/>
      <c r="SHX218" s="102"/>
      <c r="SHY218" s="102"/>
      <c r="SHZ218" s="102"/>
      <c r="SIA218" s="102"/>
      <c r="SIB218" s="102"/>
      <c r="SIC218" s="102"/>
      <c r="SID218" s="102"/>
      <c r="SIE218" s="102"/>
      <c r="SIF218" s="102"/>
      <c r="SIG218" s="102"/>
      <c r="SIH218" s="102"/>
      <c r="SII218" s="102"/>
      <c r="SIJ218" s="102"/>
      <c r="SIK218" s="102"/>
      <c r="SIL218" s="102"/>
      <c r="SIM218" s="102"/>
      <c r="SIN218" s="102"/>
      <c r="SIO218" s="102"/>
      <c r="SIP218" s="102"/>
      <c r="SIQ218" s="102"/>
      <c r="SIR218" s="102"/>
      <c r="SIS218" s="102"/>
      <c r="SIT218" s="102"/>
      <c r="SIU218" s="102"/>
      <c r="SIV218" s="102"/>
      <c r="SIW218" s="102"/>
      <c r="SIX218" s="102"/>
      <c r="SIY218" s="102"/>
      <c r="SIZ218" s="102"/>
      <c r="SJA218" s="102"/>
      <c r="SJB218" s="102"/>
      <c r="SJC218" s="102"/>
      <c r="SJD218" s="102"/>
      <c r="SJE218" s="102"/>
      <c r="SJF218" s="102"/>
      <c r="SJG218" s="102"/>
      <c r="SJH218" s="102"/>
      <c r="SJI218" s="102"/>
      <c r="SJJ218" s="102"/>
      <c r="SJK218" s="102"/>
      <c r="SJL218" s="102"/>
      <c r="SJM218" s="102"/>
      <c r="SJN218" s="102"/>
      <c r="SJO218" s="102"/>
      <c r="SJP218" s="102"/>
      <c r="SJQ218" s="102"/>
      <c r="SJR218" s="102"/>
      <c r="SJS218" s="102"/>
      <c r="SJT218" s="102"/>
      <c r="SJU218" s="102"/>
      <c r="SJV218" s="102"/>
      <c r="SJW218" s="102"/>
      <c r="SJX218" s="102"/>
      <c r="SJY218" s="102"/>
      <c r="SJZ218" s="102"/>
      <c r="SKA218" s="102"/>
      <c r="SKB218" s="102"/>
      <c r="SKC218" s="102"/>
      <c r="SKD218" s="102"/>
      <c r="SKE218" s="102"/>
      <c r="SKF218" s="102"/>
      <c r="SKG218" s="102"/>
      <c r="SKH218" s="102"/>
      <c r="SKI218" s="102"/>
      <c r="SKJ218" s="102"/>
      <c r="SKK218" s="102"/>
      <c r="SKL218" s="102"/>
      <c r="SKM218" s="102"/>
      <c r="SKN218" s="102"/>
      <c r="SKO218" s="102"/>
      <c r="SKP218" s="102"/>
      <c r="SKQ218" s="102"/>
      <c r="SKR218" s="102"/>
      <c r="SKS218" s="102"/>
      <c r="SKT218" s="102"/>
      <c r="SKU218" s="102"/>
      <c r="SKV218" s="102"/>
      <c r="SKW218" s="102"/>
      <c r="SKX218" s="102"/>
      <c r="SKY218" s="102"/>
      <c r="SKZ218" s="102"/>
      <c r="SLA218" s="102"/>
      <c r="SLB218" s="102"/>
      <c r="SLC218" s="102"/>
      <c r="SLD218" s="102"/>
      <c r="SLE218" s="102"/>
      <c r="SLF218" s="102"/>
      <c r="SLG218" s="102"/>
      <c r="SLH218" s="102"/>
      <c r="SLI218" s="102"/>
      <c r="SLJ218" s="102"/>
      <c r="SLK218" s="102"/>
      <c r="SLL218" s="102"/>
      <c r="SLM218" s="102"/>
      <c r="SLN218" s="102"/>
      <c r="SLO218" s="102"/>
      <c r="SLP218" s="102"/>
      <c r="SLQ218" s="102"/>
      <c r="SLR218" s="102"/>
      <c r="SLS218" s="102"/>
      <c r="SLT218" s="102"/>
      <c r="SLU218" s="102"/>
      <c r="SLV218" s="102"/>
      <c r="SLW218" s="102"/>
      <c r="SLX218" s="102"/>
      <c r="SLY218" s="102"/>
      <c r="SLZ218" s="102"/>
      <c r="SMA218" s="102"/>
      <c r="SMB218" s="102"/>
      <c r="SMC218" s="102"/>
      <c r="SMD218" s="102"/>
      <c r="SME218" s="102"/>
      <c r="SMF218" s="102"/>
      <c r="SMG218" s="102"/>
      <c r="SMH218" s="102"/>
      <c r="SMI218" s="102"/>
      <c r="SMJ218" s="102"/>
      <c r="SMK218" s="102"/>
      <c r="SML218" s="102"/>
      <c r="SMM218" s="102"/>
      <c r="SMN218" s="102"/>
      <c r="SMO218" s="102"/>
      <c r="SMP218" s="102"/>
      <c r="SMQ218" s="102"/>
      <c r="SMR218" s="102"/>
      <c r="SMS218" s="102"/>
      <c r="SMT218" s="102"/>
      <c r="SMU218" s="102"/>
      <c r="SMV218" s="102"/>
      <c r="SMW218" s="102"/>
      <c r="SMX218" s="102"/>
      <c r="SMY218" s="102"/>
      <c r="SMZ218" s="102"/>
      <c r="SNA218" s="102"/>
      <c r="SNB218" s="102"/>
      <c r="SNC218" s="102"/>
      <c r="SND218" s="102"/>
      <c r="SNE218" s="102"/>
      <c r="SNF218" s="102"/>
      <c r="SNG218" s="102"/>
      <c r="SNH218" s="102"/>
      <c r="SNI218" s="102"/>
      <c r="SNJ218" s="102"/>
      <c r="SNK218" s="102"/>
      <c r="SNL218" s="102"/>
      <c r="SNM218" s="102"/>
      <c r="SNN218" s="102"/>
      <c r="SNO218" s="102"/>
      <c r="SNP218" s="102"/>
      <c r="SNQ218" s="102"/>
      <c r="SNR218" s="102"/>
      <c r="SNS218" s="102"/>
      <c r="SNT218" s="102"/>
      <c r="SNU218" s="102"/>
      <c r="SNV218" s="102"/>
      <c r="SNW218" s="102"/>
      <c r="SNX218" s="102"/>
      <c r="SNY218" s="102"/>
      <c r="SNZ218" s="102"/>
      <c r="SOA218" s="102"/>
      <c r="SOB218" s="102"/>
      <c r="SOC218" s="102"/>
      <c r="SOD218" s="102"/>
      <c r="SOE218" s="102"/>
      <c r="SOF218" s="102"/>
      <c r="SOG218" s="102"/>
      <c r="SOH218" s="102"/>
      <c r="SOI218" s="102"/>
      <c r="SOJ218" s="102"/>
      <c r="SOK218" s="102"/>
      <c r="SOL218" s="102"/>
      <c r="SOM218" s="102"/>
      <c r="SON218" s="102"/>
      <c r="SOO218" s="102"/>
      <c r="SOP218" s="102"/>
      <c r="SOQ218" s="102"/>
      <c r="SOR218" s="102"/>
      <c r="SOS218" s="102"/>
      <c r="SOT218" s="102"/>
      <c r="SOU218" s="102"/>
      <c r="SOV218" s="102"/>
      <c r="SOW218" s="102"/>
      <c r="SOX218" s="102"/>
      <c r="SOY218" s="102"/>
      <c r="SOZ218" s="102"/>
      <c r="SPA218" s="102"/>
      <c r="SPB218" s="102"/>
      <c r="SPC218" s="102"/>
      <c r="SPD218" s="102"/>
      <c r="SPE218" s="102"/>
      <c r="SPF218" s="102"/>
      <c r="SPG218" s="102"/>
      <c r="SPH218" s="102"/>
      <c r="SPI218" s="102"/>
      <c r="SPJ218" s="102"/>
      <c r="SPK218" s="102"/>
      <c r="SPL218" s="102"/>
      <c r="SPM218" s="102"/>
      <c r="SPN218" s="102"/>
      <c r="SPO218" s="102"/>
      <c r="SPP218" s="102"/>
      <c r="SPQ218" s="102"/>
      <c r="SPR218" s="102"/>
      <c r="SPS218" s="102"/>
      <c r="SPT218" s="102"/>
      <c r="SPU218" s="102"/>
      <c r="SPV218" s="102"/>
      <c r="SPW218" s="102"/>
      <c r="SPX218" s="102"/>
      <c r="SPY218" s="102"/>
      <c r="SPZ218" s="102"/>
      <c r="SQA218" s="102"/>
      <c r="SQB218" s="102"/>
      <c r="SQC218" s="102"/>
      <c r="SQD218" s="102"/>
      <c r="SQE218" s="102"/>
      <c r="SQF218" s="102"/>
      <c r="SQG218" s="102"/>
      <c r="SQH218" s="102"/>
      <c r="SQI218" s="102"/>
      <c r="SQJ218" s="102"/>
      <c r="SQK218" s="102"/>
      <c r="SQL218" s="102"/>
      <c r="SQM218" s="102"/>
      <c r="SQN218" s="102"/>
      <c r="SQO218" s="102"/>
      <c r="SQP218" s="102"/>
      <c r="SQQ218" s="102"/>
      <c r="SQR218" s="102"/>
      <c r="SQS218" s="102"/>
      <c r="SQT218" s="102"/>
      <c r="SQU218" s="102"/>
      <c r="SQV218" s="102"/>
      <c r="SQW218" s="102"/>
      <c r="SQX218" s="102"/>
      <c r="SQY218" s="102"/>
      <c r="SQZ218" s="102"/>
      <c r="SRA218" s="102"/>
      <c r="SRB218" s="102"/>
      <c r="SRC218" s="102"/>
      <c r="SRD218" s="102"/>
      <c r="SRE218" s="102"/>
      <c r="SRF218" s="102"/>
      <c r="SRG218" s="102"/>
      <c r="SRH218" s="102"/>
      <c r="SRI218" s="102"/>
      <c r="SRJ218" s="102"/>
      <c r="SRK218" s="102"/>
      <c r="SRL218" s="102"/>
      <c r="SRM218" s="102"/>
      <c r="SRN218" s="102"/>
      <c r="SRO218" s="102"/>
      <c r="SRP218" s="102"/>
      <c r="SRQ218" s="102"/>
      <c r="SRR218" s="102"/>
      <c r="SRS218" s="102"/>
      <c r="SRT218" s="102"/>
      <c r="SRU218" s="102"/>
      <c r="SRV218" s="102"/>
      <c r="SRW218" s="102"/>
      <c r="SRX218" s="102"/>
      <c r="SRY218" s="102"/>
      <c r="SRZ218" s="102"/>
      <c r="SSA218" s="102"/>
      <c r="SSB218" s="102"/>
      <c r="SSC218" s="102"/>
      <c r="SSD218" s="102"/>
      <c r="SSE218" s="102"/>
      <c r="SSF218" s="102"/>
      <c r="SSG218" s="102"/>
      <c r="SSH218" s="102"/>
      <c r="SSI218" s="102"/>
      <c r="SSJ218" s="102"/>
      <c r="SSK218" s="102"/>
      <c r="SSL218" s="102"/>
      <c r="SSM218" s="102"/>
      <c r="SSN218" s="102"/>
      <c r="SSO218" s="102"/>
      <c r="SSP218" s="102"/>
      <c r="SSQ218" s="102"/>
      <c r="SSR218" s="102"/>
      <c r="SSS218" s="102"/>
      <c r="SST218" s="102"/>
      <c r="SSU218" s="102"/>
      <c r="SSV218" s="102"/>
      <c r="SSW218" s="102"/>
      <c r="SSX218" s="102"/>
      <c r="SSY218" s="102"/>
      <c r="SSZ218" s="102"/>
      <c r="STA218" s="102"/>
      <c r="STB218" s="102"/>
      <c r="STC218" s="102"/>
      <c r="STD218" s="102"/>
      <c r="STE218" s="102"/>
      <c r="STF218" s="102"/>
      <c r="STG218" s="102"/>
      <c r="STH218" s="102"/>
      <c r="STI218" s="102"/>
      <c r="STJ218" s="102"/>
      <c r="STK218" s="102"/>
      <c r="STL218" s="102"/>
      <c r="STM218" s="102"/>
      <c r="STN218" s="102"/>
      <c r="STO218" s="102"/>
      <c r="STP218" s="102"/>
      <c r="STQ218" s="102"/>
      <c r="STR218" s="102"/>
      <c r="STS218" s="102"/>
      <c r="STT218" s="102"/>
      <c r="STU218" s="102"/>
      <c r="STV218" s="102"/>
      <c r="STW218" s="102"/>
      <c r="STX218" s="102"/>
      <c r="STY218" s="102"/>
      <c r="STZ218" s="102"/>
      <c r="SUA218" s="102"/>
      <c r="SUB218" s="102"/>
      <c r="SUC218" s="102"/>
      <c r="SUD218" s="102"/>
      <c r="SUE218" s="102"/>
      <c r="SUF218" s="102"/>
      <c r="SUG218" s="102"/>
      <c r="SUH218" s="102"/>
      <c r="SUI218" s="102"/>
      <c r="SUJ218" s="102"/>
      <c r="SUK218" s="102"/>
      <c r="SUL218" s="102"/>
      <c r="SUM218" s="102"/>
      <c r="SUN218" s="102"/>
      <c r="SUO218" s="102"/>
      <c r="SUP218" s="102"/>
      <c r="SUQ218" s="102"/>
      <c r="SUR218" s="102"/>
      <c r="SUS218" s="102"/>
      <c r="SUT218" s="102"/>
      <c r="SUU218" s="102"/>
      <c r="SUV218" s="102"/>
      <c r="SUW218" s="102"/>
      <c r="SUX218" s="102"/>
      <c r="SUY218" s="102"/>
      <c r="SUZ218" s="102"/>
      <c r="SVA218" s="102"/>
      <c r="SVB218" s="102"/>
      <c r="SVC218" s="102"/>
      <c r="SVD218" s="102"/>
      <c r="SVE218" s="102"/>
      <c r="SVF218" s="102"/>
      <c r="SVG218" s="102"/>
      <c r="SVH218" s="102"/>
      <c r="SVI218" s="102"/>
      <c r="SVJ218" s="102"/>
      <c r="SVK218" s="102"/>
      <c r="SVL218" s="102"/>
      <c r="SVM218" s="102"/>
      <c r="SVN218" s="102"/>
      <c r="SVO218" s="102"/>
      <c r="SVP218" s="102"/>
      <c r="SVQ218" s="102"/>
      <c r="SVR218" s="102"/>
      <c r="SVS218" s="102"/>
      <c r="SVT218" s="102"/>
      <c r="SVU218" s="102"/>
      <c r="SVV218" s="102"/>
      <c r="SVW218" s="102"/>
      <c r="SVX218" s="102"/>
      <c r="SVY218" s="102"/>
      <c r="SVZ218" s="102"/>
      <c r="SWA218" s="102"/>
      <c r="SWB218" s="102"/>
      <c r="SWC218" s="102"/>
      <c r="SWD218" s="102"/>
      <c r="SWE218" s="102"/>
      <c r="SWF218" s="102"/>
      <c r="SWG218" s="102"/>
      <c r="SWH218" s="102"/>
      <c r="SWI218" s="102"/>
      <c r="SWJ218" s="102"/>
      <c r="SWK218" s="102"/>
      <c r="SWL218" s="102"/>
      <c r="SWM218" s="102"/>
      <c r="SWN218" s="102"/>
      <c r="SWO218" s="102"/>
      <c r="SWP218" s="102"/>
      <c r="SWQ218" s="102"/>
      <c r="SWR218" s="102"/>
      <c r="SWS218" s="102"/>
      <c r="SWT218" s="102"/>
      <c r="SWU218" s="102"/>
      <c r="SWV218" s="102"/>
      <c r="SWW218" s="102"/>
      <c r="SWX218" s="102"/>
      <c r="SWY218" s="102"/>
      <c r="SWZ218" s="102"/>
      <c r="SXA218" s="102"/>
      <c r="SXB218" s="102"/>
      <c r="SXC218" s="102"/>
      <c r="SXD218" s="102"/>
      <c r="SXE218" s="102"/>
      <c r="SXF218" s="102"/>
      <c r="SXG218" s="102"/>
      <c r="SXH218" s="102"/>
      <c r="SXI218" s="102"/>
      <c r="SXJ218" s="102"/>
      <c r="SXK218" s="102"/>
      <c r="SXL218" s="102"/>
      <c r="SXM218" s="102"/>
      <c r="SXN218" s="102"/>
      <c r="SXO218" s="102"/>
      <c r="SXP218" s="102"/>
      <c r="SXQ218" s="102"/>
      <c r="SXR218" s="102"/>
      <c r="SXS218" s="102"/>
      <c r="SXT218" s="102"/>
      <c r="SXU218" s="102"/>
      <c r="SXV218" s="102"/>
      <c r="SXW218" s="102"/>
      <c r="SXX218" s="102"/>
      <c r="SXY218" s="102"/>
      <c r="SXZ218" s="102"/>
      <c r="SYA218" s="102"/>
      <c r="SYB218" s="102"/>
      <c r="SYC218" s="102"/>
      <c r="SYD218" s="102"/>
      <c r="SYE218" s="102"/>
      <c r="SYF218" s="102"/>
      <c r="SYG218" s="102"/>
      <c r="SYH218" s="102"/>
      <c r="SYI218" s="102"/>
      <c r="SYJ218" s="102"/>
      <c r="SYK218" s="102"/>
      <c r="SYL218" s="102"/>
      <c r="SYM218" s="102"/>
      <c r="SYN218" s="102"/>
      <c r="SYO218" s="102"/>
      <c r="SYP218" s="102"/>
      <c r="SYQ218" s="102"/>
      <c r="SYR218" s="102"/>
      <c r="SYS218" s="102"/>
      <c r="SYT218" s="102"/>
      <c r="SYU218" s="102"/>
      <c r="SYV218" s="102"/>
      <c r="SYW218" s="102"/>
      <c r="SYX218" s="102"/>
      <c r="SYY218" s="102"/>
      <c r="SYZ218" s="102"/>
      <c r="SZA218" s="102"/>
      <c r="SZB218" s="102"/>
      <c r="SZC218" s="102"/>
      <c r="SZD218" s="102"/>
      <c r="SZE218" s="102"/>
      <c r="SZF218" s="102"/>
      <c r="SZG218" s="102"/>
      <c r="SZH218" s="102"/>
      <c r="SZI218" s="102"/>
      <c r="SZJ218" s="102"/>
      <c r="SZK218" s="102"/>
      <c r="SZL218" s="102"/>
      <c r="SZM218" s="102"/>
      <c r="SZN218" s="102"/>
      <c r="SZO218" s="102"/>
      <c r="SZP218" s="102"/>
      <c r="SZQ218" s="102"/>
      <c r="SZR218" s="102"/>
      <c r="SZS218" s="102"/>
      <c r="SZT218" s="102"/>
      <c r="SZU218" s="102"/>
      <c r="SZV218" s="102"/>
      <c r="SZW218" s="102"/>
      <c r="SZX218" s="102"/>
      <c r="SZY218" s="102"/>
      <c r="SZZ218" s="102"/>
      <c r="TAA218" s="102"/>
      <c r="TAB218" s="102"/>
      <c r="TAC218" s="102"/>
      <c r="TAD218" s="102"/>
      <c r="TAE218" s="102"/>
      <c r="TAF218" s="102"/>
      <c r="TAG218" s="102"/>
      <c r="TAH218" s="102"/>
      <c r="TAI218" s="102"/>
      <c r="TAJ218" s="102"/>
      <c r="TAK218" s="102"/>
      <c r="TAL218" s="102"/>
      <c r="TAM218" s="102"/>
      <c r="TAN218" s="102"/>
      <c r="TAO218" s="102"/>
      <c r="TAP218" s="102"/>
      <c r="TAQ218" s="102"/>
      <c r="TAR218" s="102"/>
      <c r="TAS218" s="102"/>
      <c r="TAT218" s="102"/>
      <c r="TAU218" s="102"/>
      <c r="TAV218" s="102"/>
      <c r="TAW218" s="102"/>
      <c r="TAX218" s="102"/>
      <c r="TAY218" s="102"/>
      <c r="TAZ218" s="102"/>
      <c r="TBA218" s="102"/>
      <c r="TBB218" s="102"/>
      <c r="TBC218" s="102"/>
      <c r="TBD218" s="102"/>
      <c r="TBE218" s="102"/>
      <c r="TBF218" s="102"/>
      <c r="TBG218" s="102"/>
      <c r="TBH218" s="102"/>
      <c r="TBI218" s="102"/>
      <c r="TBJ218" s="102"/>
      <c r="TBK218" s="102"/>
      <c r="TBL218" s="102"/>
      <c r="TBM218" s="102"/>
      <c r="TBN218" s="102"/>
      <c r="TBO218" s="102"/>
      <c r="TBP218" s="102"/>
      <c r="TBQ218" s="102"/>
      <c r="TBR218" s="102"/>
      <c r="TBS218" s="102"/>
      <c r="TBT218" s="102"/>
      <c r="TBU218" s="102"/>
      <c r="TBV218" s="102"/>
      <c r="TBW218" s="102"/>
      <c r="TBX218" s="102"/>
      <c r="TBY218" s="102"/>
      <c r="TBZ218" s="102"/>
      <c r="TCA218" s="102"/>
      <c r="TCB218" s="102"/>
      <c r="TCC218" s="102"/>
      <c r="TCD218" s="102"/>
      <c r="TCE218" s="102"/>
      <c r="TCF218" s="102"/>
      <c r="TCG218" s="102"/>
      <c r="TCH218" s="102"/>
      <c r="TCI218" s="102"/>
      <c r="TCJ218" s="102"/>
      <c r="TCK218" s="102"/>
      <c r="TCL218" s="102"/>
      <c r="TCM218" s="102"/>
      <c r="TCN218" s="102"/>
      <c r="TCO218" s="102"/>
      <c r="TCP218" s="102"/>
      <c r="TCQ218" s="102"/>
      <c r="TCR218" s="102"/>
      <c r="TCS218" s="102"/>
      <c r="TCT218" s="102"/>
      <c r="TCU218" s="102"/>
      <c r="TCV218" s="102"/>
      <c r="TCW218" s="102"/>
      <c r="TCX218" s="102"/>
      <c r="TCY218" s="102"/>
      <c r="TCZ218" s="102"/>
      <c r="TDA218" s="102"/>
      <c r="TDB218" s="102"/>
      <c r="TDC218" s="102"/>
      <c r="TDD218" s="102"/>
      <c r="TDE218" s="102"/>
      <c r="TDF218" s="102"/>
      <c r="TDG218" s="102"/>
      <c r="TDH218" s="102"/>
      <c r="TDI218" s="102"/>
      <c r="TDJ218" s="102"/>
      <c r="TDK218" s="102"/>
      <c r="TDL218" s="102"/>
      <c r="TDM218" s="102"/>
      <c r="TDN218" s="102"/>
      <c r="TDO218" s="102"/>
      <c r="TDP218" s="102"/>
      <c r="TDQ218" s="102"/>
      <c r="TDR218" s="102"/>
      <c r="TDS218" s="102"/>
      <c r="TDT218" s="102"/>
      <c r="TDU218" s="102"/>
      <c r="TDV218" s="102"/>
      <c r="TDW218" s="102"/>
      <c r="TDX218" s="102"/>
      <c r="TDY218" s="102"/>
      <c r="TDZ218" s="102"/>
      <c r="TEA218" s="102"/>
      <c r="TEB218" s="102"/>
      <c r="TEC218" s="102"/>
      <c r="TED218" s="102"/>
      <c r="TEE218" s="102"/>
      <c r="TEF218" s="102"/>
      <c r="TEG218" s="102"/>
      <c r="TEH218" s="102"/>
      <c r="TEI218" s="102"/>
      <c r="TEJ218" s="102"/>
      <c r="TEK218" s="102"/>
      <c r="TEL218" s="102"/>
      <c r="TEM218" s="102"/>
      <c r="TEN218" s="102"/>
      <c r="TEO218" s="102"/>
      <c r="TEP218" s="102"/>
      <c r="TEQ218" s="102"/>
      <c r="TER218" s="102"/>
      <c r="TES218" s="102"/>
      <c r="TET218" s="102"/>
      <c r="TEU218" s="102"/>
      <c r="TEV218" s="102"/>
      <c r="TEW218" s="102"/>
      <c r="TEX218" s="102"/>
      <c r="TEY218" s="102"/>
      <c r="TEZ218" s="102"/>
      <c r="TFA218" s="102"/>
      <c r="TFB218" s="102"/>
      <c r="TFC218" s="102"/>
      <c r="TFD218" s="102"/>
      <c r="TFE218" s="102"/>
      <c r="TFF218" s="102"/>
      <c r="TFG218" s="102"/>
      <c r="TFH218" s="102"/>
      <c r="TFI218" s="102"/>
      <c r="TFJ218" s="102"/>
      <c r="TFK218" s="102"/>
      <c r="TFL218" s="102"/>
      <c r="TFM218" s="102"/>
      <c r="TFN218" s="102"/>
      <c r="TFO218" s="102"/>
      <c r="TFP218" s="102"/>
      <c r="TFQ218" s="102"/>
      <c r="TFR218" s="102"/>
      <c r="TFS218" s="102"/>
      <c r="TFT218" s="102"/>
      <c r="TFU218" s="102"/>
      <c r="TFV218" s="102"/>
      <c r="TFW218" s="102"/>
      <c r="TFX218" s="102"/>
      <c r="TFY218" s="102"/>
      <c r="TFZ218" s="102"/>
      <c r="TGA218" s="102"/>
      <c r="TGB218" s="102"/>
      <c r="TGC218" s="102"/>
      <c r="TGD218" s="102"/>
      <c r="TGE218" s="102"/>
      <c r="TGF218" s="102"/>
      <c r="TGG218" s="102"/>
      <c r="TGH218" s="102"/>
      <c r="TGI218" s="102"/>
      <c r="TGJ218" s="102"/>
      <c r="TGK218" s="102"/>
      <c r="TGL218" s="102"/>
      <c r="TGM218" s="102"/>
      <c r="TGN218" s="102"/>
      <c r="TGO218" s="102"/>
      <c r="TGP218" s="102"/>
      <c r="TGQ218" s="102"/>
      <c r="TGR218" s="102"/>
      <c r="TGS218" s="102"/>
      <c r="TGT218" s="102"/>
      <c r="TGU218" s="102"/>
      <c r="TGV218" s="102"/>
      <c r="TGW218" s="102"/>
      <c r="TGX218" s="102"/>
      <c r="TGY218" s="102"/>
      <c r="TGZ218" s="102"/>
      <c r="THA218" s="102"/>
      <c r="THB218" s="102"/>
      <c r="THC218" s="102"/>
      <c r="THD218" s="102"/>
      <c r="THE218" s="102"/>
      <c r="THF218" s="102"/>
      <c r="THG218" s="102"/>
      <c r="THH218" s="102"/>
      <c r="THI218" s="102"/>
      <c r="THJ218" s="102"/>
      <c r="THK218" s="102"/>
      <c r="THL218" s="102"/>
      <c r="THM218" s="102"/>
      <c r="THN218" s="102"/>
      <c r="THO218" s="102"/>
      <c r="THP218" s="102"/>
      <c r="THQ218" s="102"/>
      <c r="THR218" s="102"/>
      <c r="THS218" s="102"/>
      <c r="THT218" s="102"/>
      <c r="THU218" s="102"/>
      <c r="THV218" s="102"/>
      <c r="THW218" s="102"/>
      <c r="THX218" s="102"/>
      <c r="THY218" s="102"/>
      <c r="THZ218" s="102"/>
      <c r="TIA218" s="102"/>
      <c r="TIB218" s="102"/>
      <c r="TIC218" s="102"/>
      <c r="TID218" s="102"/>
      <c r="TIE218" s="102"/>
      <c r="TIF218" s="102"/>
      <c r="TIG218" s="102"/>
      <c r="TIH218" s="102"/>
      <c r="TII218" s="102"/>
      <c r="TIJ218" s="102"/>
      <c r="TIK218" s="102"/>
      <c r="TIL218" s="102"/>
      <c r="TIM218" s="102"/>
      <c r="TIN218" s="102"/>
      <c r="TIO218" s="102"/>
      <c r="TIP218" s="102"/>
      <c r="TIQ218" s="102"/>
      <c r="TIR218" s="102"/>
      <c r="TIS218" s="102"/>
      <c r="TIT218" s="102"/>
      <c r="TIU218" s="102"/>
      <c r="TIV218" s="102"/>
      <c r="TIW218" s="102"/>
      <c r="TIX218" s="102"/>
      <c r="TIY218" s="102"/>
      <c r="TIZ218" s="102"/>
      <c r="TJA218" s="102"/>
      <c r="TJB218" s="102"/>
      <c r="TJC218" s="102"/>
      <c r="TJD218" s="102"/>
      <c r="TJE218" s="102"/>
      <c r="TJF218" s="102"/>
      <c r="TJG218" s="102"/>
      <c r="TJH218" s="102"/>
      <c r="TJI218" s="102"/>
      <c r="TJJ218" s="102"/>
      <c r="TJK218" s="102"/>
      <c r="TJL218" s="102"/>
      <c r="TJM218" s="102"/>
      <c r="TJN218" s="102"/>
      <c r="TJO218" s="102"/>
      <c r="TJP218" s="102"/>
      <c r="TJQ218" s="102"/>
      <c r="TJR218" s="102"/>
      <c r="TJS218" s="102"/>
      <c r="TJT218" s="102"/>
      <c r="TJU218" s="102"/>
      <c r="TJV218" s="102"/>
      <c r="TJW218" s="102"/>
      <c r="TJX218" s="102"/>
      <c r="TJY218" s="102"/>
      <c r="TJZ218" s="102"/>
      <c r="TKA218" s="102"/>
      <c r="TKB218" s="102"/>
      <c r="TKC218" s="102"/>
      <c r="TKD218" s="102"/>
      <c r="TKE218" s="102"/>
      <c r="TKF218" s="102"/>
      <c r="TKG218" s="102"/>
      <c r="TKH218" s="102"/>
      <c r="TKI218" s="102"/>
      <c r="TKJ218" s="102"/>
      <c r="TKK218" s="102"/>
      <c r="TKL218" s="102"/>
      <c r="TKM218" s="102"/>
      <c r="TKN218" s="102"/>
      <c r="TKO218" s="102"/>
      <c r="TKP218" s="102"/>
      <c r="TKQ218" s="102"/>
      <c r="TKR218" s="102"/>
      <c r="TKS218" s="102"/>
      <c r="TKT218" s="102"/>
      <c r="TKU218" s="102"/>
      <c r="TKV218" s="102"/>
      <c r="TKW218" s="102"/>
      <c r="TKX218" s="102"/>
      <c r="TKY218" s="102"/>
      <c r="TKZ218" s="102"/>
      <c r="TLA218" s="102"/>
      <c r="TLB218" s="102"/>
      <c r="TLC218" s="102"/>
      <c r="TLD218" s="102"/>
      <c r="TLE218" s="102"/>
      <c r="TLF218" s="102"/>
      <c r="TLG218" s="102"/>
      <c r="TLH218" s="102"/>
      <c r="TLI218" s="102"/>
      <c r="TLJ218" s="102"/>
      <c r="TLK218" s="102"/>
      <c r="TLL218" s="102"/>
      <c r="TLM218" s="102"/>
      <c r="TLN218" s="102"/>
      <c r="TLO218" s="102"/>
      <c r="TLP218" s="102"/>
      <c r="TLQ218" s="102"/>
      <c r="TLR218" s="102"/>
      <c r="TLS218" s="102"/>
      <c r="TLT218" s="102"/>
      <c r="TLU218" s="102"/>
      <c r="TLV218" s="102"/>
      <c r="TLW218" s="102"/>
      <c r="TLX218" s="102"/>
      <c r="TLY218" s="102"/>
      <c r="TLZ218" s="102"/>
      <c r="TMA218" s="102"/>
      <c r="TMB218" s="102"/>
      <c r="TMC218" s="102"/>
      <c r="TMD218" s="102"/>
      <c r="TME218" s="102"/>
      <c r="TMF218" s="102"/>
      <c r="TMG218" s="102"/>
      <c r="TMH218" s="102"/>
      <c r="TMI218" s="102"/>
      <c r="TMJ218" s="102"/>
      <c r="TMK218" s="102"/>
      <c r="TML218" s="102"/>
      <c r="TMM218" s="102"/>
      <c r="TMN218" s="102"/>
      <c r="TMO218" s="102"/>
      <c r="TMP218" s="102"/>
      <c r="TMQ218" s="102"/>
      <c r="TMR218" s="102"/>
      <c r="TMS218" s="102"/>
      <c r="TMT218" s="102"/>
      <c r="TMU218" s="102"/>
      <c r="TMV218" s="102"/>
      <c r="TMW218" s="102"/>
      <c r="TMX218" s="102"/>
      <c r="TMY218" s="102"/>
      <c r="TMZ218" s="102"/>
      <c r="TNA218" s="102"/>
      <c r="TNB218" s="102"/>
      <c r="TNC218" s="102"/>
      <c r="TND218" s="102"/>
      <c r="TNE218" s="102"/>
      <c r="TNF218" s="102"/>
      <c r="TNG218" s="102"/>
      <c r="TNH218" s="102"/>
      <c r="TNI218" s="102"/>
      <c r="TNJ218" s="102"/>
      <c r="TNK218" s="102"/>
      <c r="TNL218" s="102"/>
      <c r="TNM218" s="102"/>
      <c r="TNN218" s="102"/>
      <c r="TNO218" s="102"/>
      <c r="TNP218" s="102"/>
      <c r="TNQ218" s="102"/>
      <c r="TNR218" s="102"/>
      <c r="TNS218" s="102"/>
      <c r="TNT218" s="102"/>
      <c r="TNU218" s="102"/>
      <c r="TNV218" s="102"/>
      <c r="TNW218" s="102"/>
      <c r="TNX218" s="102"/>
      <c r="TNY218" s="102"/>
      <c r="TNZ218" s="102"/>
      <c r="TOA218" s="102"/>
      <c r="TOB218" s="102"/>
      <c r="TOC218" s="102"/>
      <c r="TOD218" s="102"/>
      <c r="TOE218" s="102"/>
      <c r="TOF218" s="102"/>
      <c r="TOG218" s="102"/>
      <c r="TOH218" s="102"/>
      <c r="TOI218" s="102"/>
      <c r="TOJ218" s="102"/>
      <c r="TOK218" s="102"/>
      <c r="TOL218" s="102"/>
      <c r="TOM218" s="102"/>
      <c r="TON218" s="102"/>
      <c r="TOO218" s="102"/>
      <c r="TOP218" s="102"/>
      <c r="TOQ218" s="102"/>
      <c r="TOR218" s="102"/>
      <c r="TOS218" s="102"/>
      <c r="TOT218" s="102"/>
      <c r="TOU218" s="102"/>
      <c r="TOV218" s="102"/>
      <c r="TOW218" s="102"/>
      <c r="TOX218" s="102"/>
      <c r="TOY218" s="102"/>
      <c r="TOZ218" s="102"/>
      <c r="TPA218" s="102"/>
      <c r="TPB218" s="102"/>
      <c r="TPC218" s="102"/>
      <c r="TPD218" s="102"/>
      <c r="TPE218" s="102"/>
      <c r="TPF218" s="102"/>
      <c r="TPG218" s="102"/>
      <c r="TPH218" s="102"/>
      <c r="TPI218" s="102"/>
      <c r="TPJ218" s="102"/>
      <c r="TPK218" s="102"/>
      <c r="TPL218" s="102"/>
      <c r="TPM218" s="102"/>
      <c r="TPN218" s="102"/>
      <c r="TPO218" s="102"/>
      <c r="TPP218" s="102"/>
      <c r="TPQ218" s="102"/>
      <c r="TPR218" s="102"/>
      <c r="TPS218" s="102"/>
      <c r="TPT218" s="102"/>
      <c r="TPU218" s="102"/>
      <c r="TPV218" s="102"/>
      <c r="TPW218" s="102"/>
      <c r="TPX218" s="102"/>
      <c r="TPY218" s="102"/>
      <c r="TPZ218" s="102"/>
      <c r="TQA218" s="102"/>
      <c r="TQB218" s="102"/>
      <c r="TQC218" s="102"/>
      <c r="TQD218" s="102"/>
      <c r="TQE218" s="102"/>
      <c r="TQF218" s="102"/>
      <c r="TQG218" s="102"/>
      <c r="TQH218" s="102"/>
      <c r="TQI218" s="102"/>
      <c r="TQJ218" s="102"/>
      <c r="TQK218" s="102"/>
      <c r="TQL218" s="102"/>
      <c r="TQM218" s="102"/>
      <c r="TQN218" s="102"/>
      <c r="TQO218" s="102"/>
      <c r="TQP218" s="102"/>
      <c r="TQQ218" s="102"/>
      <c r="TQR218" s="102"/>
      <c r="TQS218" s="102"/>
      <c r="TQT218" s="102"/>
      <c r="TQU218" s="102"/>
      <c r="TQV218" s="102"/>
      <c r="TQW218" s="102"/>
      <c r="TQX218" s="102"/>
      <c r="TQY218" s="102"/>
      <c r="TQZ218" s="102"/>
      <c r="TRA218" s="102"/>
      <c r="TRB218" s="102"/>
      <c r="TRC218" s="102"/>
      <c r="TRD218" s="102"/>
      <c r="TRE218" s="102"/>
      <c r="TRF218" s="102"/>
      <c r="TRG218" s="102"/>
      <c r="TRH218" s="102"/>
      <c r="TRI218" s="102"/>
      <c r="TRJ218" s="102"/>
      <c r="TRK218" s="102"/>
      <c r="TRL218" s="102"/>
      <c r="TRM218" s="102"/>
      <c r="TRN218" s="102"/>
      <c r="TRO218" s="102"/>
      <c r="TRP218" s="102"/>
      <c r="TRQ218" s="102"/>
      <c r="TRR218" s="102"/>
      <c r="TRS218" s="102"/>
      <c r="TRT218" s="102"/>
      <c r="TRU218" s="102"/>
      <c r="TRV218" s="102"/>
      <c r="TRW218" s="102"/>
      <c r="TRX218" s="102"/>
      <c r="TRY218" s="102"/>
      <c r="TRZ218" s="102"/>
      <c r="TSA218" s="102"/>
      <c r="TSB218" s="102"/>
      <c r="TSC218" s="102"/>
      <c r="TSD218" s="102"/>
      <c r="TSE218" s="102"/>
      <c r="TSF218" s="102"/>
      <c r="TSG218" s="102"/>
      <c r="TSH218" s="102"/>
      <c r="TSI218" s="102"/>
      <c r="TSJ218" s="102"/>
      <c r="TSK218" s="102"/>
      <c r="TSL218" s="102"/>
      <c r="TSM218" s="102"/>
      <c r="TSN218" s="102"/>
      <c r="TSO218" s="102"/>
      <c r="TSP218" s="102"/>
      <c r="TSQ218" s="102"/>
      <c r="TSR218" s="102"/>
      <c r="TSS218" s="102"/>
      <c r="TST218" s="102"/>
      <c r="TSU218" s="102"/>
      <c r="TSV218" s="102"/>
      <c r="TSW218" s="102"/>
      <c r="TSX218" s="102"/>
      <c r="TSY218" s="102"/>
      <c r="TSZ218" s="102"/>
      <c r="TTA218" s="102"/>
      <c r="TTB218" s="102"/>
      <c r="TTC218" s="102"/>
      <c r="TTD218" s="102"/>
      <c r="TTE218" s="102"/>
      <c r="TTF218" s="102"/>
      <c r="TTG218" s="102"/>
      <c r="TTH218" s="102"/>
      <c r="TTI218" s="102"/>
      <c r="TTJ218" s="102"/>
      <c r="TTK218" s="102"/>
      <c r="TTL218" s="102"/>
      <c r="TTM218" s="102"/>
      <c r="TTN218" s="102"/>
      <c r="TTO218" s="102"/>
      <c r="TTP218" s="102"/>
      <c r="TTQ218" s="102"/>
      <c r="TTR218" s="102"/>
      <c r="TTS218" s="102"/>
      <c r="TTT218" s="102"/>
      <c r="TTU218" s="102"/>
      <c r="TTV218" s="102"/>
      <c r="TTW218" s="102"/>
      <c r="TTX218" s="102"/>
      <c r="TTY218" s="102"/>
      <c r="TTZ218" s="102"/>
      <c r="TUA218" s="102"/>
      <c r="TUB218" s="102"/>
      <c r="TUC218" s="102"/>
      <c r="TUD218" s="102"/>
      <c r="TUE218" s="102"/>
      <c r="TUF218" s="102"/>
      <c r="TUG218" s="102"/>
      <c r="TUH218" s="102"/>
      <c r="TUI218" s="102"/>
      <c r="TUJ218" s="102"/>
      <c r="TUK218" s="102"/>
      <c r="TUL218" s="102"/>
      <c r="TUM218" s="102"/>
      <c r="TUN218" s="102"/>
      <c r="TUO218" s="102"/>
      <c r="TUP218" s="102"/>
      <c r="TUQ218" s="102"/>
      <c r="TUR218" s="102"/>
      <c r="TUS218" s="102"/>
      <c r="TUT218" s="102"/>
      <c r="TUU218" s="102"/>
      <c r="TUV218" s="102"/>
      <c r="TUW218" s="102"/>
      <c r="TUX218" s="102"/>
      <c r="TUY218" s="102"/>
      <c r="TUZ218" s="102"/>
      <c r="TVA218" s="102"/>
      <c r="TVB218" s="102"/>
      <c r="TVC218" s="102"/>
      <c r="TVD218" s="102"/>
      <c r="TVE218" s="102"/>
      <c r="TVF218" s="102"/>
      <c r="TVG218" s="102"/>
      <c r="TVH218" s="102"/>
      <c r="TVI218" s="102"/>
      <c r="TVJ218" s="102"/>
      <c r="TVK218" s="102"/>
      <c r="TVL218" s="102"/>
      <c r="TVM218" s="102"/>
      <c r="TVN218" s="102"/>
      <c r="TVO218" s="102"/>
      <c r="TVP218" s="102"/>
      <c r="TVQ218" s="102"/>
      <c r="TVR218" s="102"/>
      <c r="TVS218" s="102"/>
      <c r="TVT218" s="102"/>
      <c r="TVU218" s="102"/>
      <c r="TVV218" s="102"/>
      <c r="TVW218" s="102"/>
      <c r="TVX218" s="102"/>
      <c r="TVY218" s="102"/>
      <c r="TVZ218" s="102"/>
      <c r="TWA218" s="102"/>
      <c r="TWB218" s="102"/>
      <c r="TWC218" s="102"/>
      <c r="TWD218" s="102"/>
      <c r="TWE218" s="102"/>
      <c r="TWF218" s="102"/>
      <c r="TWG218" s="102"/>
      <c r="TWH218" s="102"/>
      <c r="TWI218" s="102"/>
      <c r="TWJ218" s="102"/>
      <c r="TWK218" s="102"/>
      <c r="TWL218" s="102"/>
      <c r="TWM218" s="102"/>
      <c r="TWN218" s="102"/>
      <c r="TWO218" s="102"/>
      <c r="TWP218" s="102"/>
      <c r="TWQ218" s="102"/>
      <c r="TWR218" s="102"/>
      <c r="TWS218" s="102"/>
      <c r="TWT218" s="102"/>
      <c r="TWU218" s="102"/>
      <c r="TWV218" s="102"/>
      <c r="TWW218" s="102"/>
      <c r="TWX218" s="102"/>
      <c r="TWY218" s="102"/>
      <c r="TWZ218" s="102"/>
      <c r="TXA218" s="102"/>
      <c r="TXB218" s="102"/>
      <c r="TXC218" s="102"/>
      <c r="TXD218" s="102"/>
      <c r="TXE218" s="102"/>
      <c r="TXF218" s="102"/>
      <c r="TXG218" s="102"/>
      <c r="TXH218" s="102"/>
      <c r="TXI218" s="102"/>
      <c r="TXJ218" s="102"/>
      <c r="TXK218" s="102"/>
      <c r="TXL218" s="102"/>
      <c r="TXM218" s="102"/>
      <c r="TXN218" s="102"/>
      <c r="TXO218" s="102"/>
      <c r="TXP218" s="102"/>
      <c r="TXQ218" s="102"/>
      <c r="TXR218" s="102"/>
      <c r="TXS218" s="102"/>
      <c r="TXT218" s="102"/>
      <c r="TXU218" s="102"/>
      <c r="TXV218" s="102"/>
      <c r="TXW218" s="102"/>
      <c r="TXX218" s="102"/>
      <c r="TXY218" s="102"/>
      <c r="TXZ218" s="102"/>
      <c r="TYA218" s="102"/>
      <c r="TYB218" s="102"/>
      <c r="TYC218" s="102"/>
      <c r="TYD218" s="102"/>
      <c r="TYE218" s="102"/>
      <c r="TYF218" s="102"/>
      <c r="TYG218" s="102"/>
      <c r="TYH218" s="102"/>
      <c r="TYI218" s="102"/>
      <c r="TYJ218" s="102"/>
      <c r="TYK218" s="102"/>
      <c r="TYL218" s="102"/>
      <c r="TYM218" s="102"/>
      <c r="TYN218" s="102"/>
      <c r="TYO218" s="102"/>
      <c r="TYP218" s="102"/>
      <c r="TYQ218" s="102"/>
      <c r="TYR218" s="102"/>
      <c r="TYS218" s="102"/>
      <c r="TYT218" s="102"/>
      <c r="TYU218" s="102"/>
      <c r="TYV218" s="102"/>
      <c r="TYW218" s="102"/>
      <c r="TYX218" s="102"/>
      <c r="TYY218" s="102"/>
      <c r="TYZ218" s="102"/>
      <c r="TZA218" s="102"/>
      <c r="TZB218" s="102"/>
      <c r="TZC218" s="102"/>
      <c r="TZD218" s="102"/>
      <c r="TZE218" s="102"/>
      <c r="TZF218" s="102"/>
      <c r="TZG218" s="102"/>
      <c r="TZH218" s="102"/>
      <c r="TZI218" s="102"/>
      <c r="TZJ218" s="102"/>
      <c r="TZK218" s="102"/>
      <c r="TZL218" s="102"/>
      <c r="TZM218" s="102"/>
      <c r="TZN218" s="102"/>
      <c r="TZO218" s="102"/>
      <c r="TZP218" s="102"/>
      <c r="TZQ218" s="102"/>
      <c r="TZR218" s="102"/>
      <c r="TZS218" s="102"/>
      <c r="TZT218" s="102"/>
      <c r="TZU218" s="102"/>
      <c r="TZV218" s="102"/>
      <c r="TZW218" s="102"/>
      <c r="TZX218" s="102"/>
      <c r="TZY218" s="102"/>
      <c r="TZZ218" s="102"/>
      <c r="UAA218" s="102"/>
      <c r="UAB218" s="102"/>
      <c r="UAC218" s="102"/>
      <c r="UAD218" s="102"/>
      <c r="UAE218" s="102"/>
      <c r="UAF218" s="102"/>
      <c r="UAG218" s="102"/>
      <c r="UAH218" s="102"/>
      <c r="UAI218" s="102"/>
      <c r="UAJ218" s="102"/>
      <c r="UAK218" s="102"/>
      <c r="UAL218" s="102"/>
      <c r="UAM218" s="102"/>
      <c r="UAN218" s="102"/>
      <c r="UAO218" s="102"/>
      <c r="UAP218" s="102"/>
      <c r="UAQ218" s="102"/>
      <c r="UAR218" s="102"/>
      <c r="UAS218" s="102"/>
      <c r="UAT218" s="102"/>
      <c r="UAU218" s="102"/>
      <c r="UAV218" s="102"/>
      <c r="UAW218" s="102"/>
      <c r="UAX218" s="102"/>
      <c r="UAY218" s="102"/>
      <c r="UAZ218" s="102"/>
      <c r="UBA218" s="102"/>
      <c r="UBB218" s="102"/>
      <c r="UBC218" s="102"/>
      <c r="UBD218" s="102"/>
      <c r="UBE218" s="102"/>
      <c r="UBF218" s="102"/>
      <c r="UBG218" s="102"/>
      <c r="UBH218" s="102"/>
      <c r="UBI218" s="102"/>
      <c r="UBJ218" s="102"/>
      <c r="UBK218" s="102"/>
      <c r="UBL218" s="102"/>
      <c r="UBM218" s="102"/>
      <c r="UBN218" s="102"/>
      <c r="UBO218" s="102"/>
      <c r="UBP218" s="102"/>
      <c r="UBQ218" s="102"/>
      <c r="UBR218" s="102"/>
      <c r="UBS218" s="102"/>
      <c r="UBT218" s="102"/>
      <c r="UBU218" s="102"/>
      <c r="UBV218" s="102"/>
      <c r="UBW218" s="102"/>
      <c r="UBX218" s="102"/>
      <c r="UBY218" s="102"/>
      <c r="UBZ218" s="102"/>
      <c r="UCA218" s="102"/>
      <c r="UCB218" s="102"/>
      <c r="UCC218" s="102"/>
      <c r="UCD218" s="102"/>
      <c r="UCE218" s="102"/>
      <c r="UCF218" s="102"/>
      <c r="UCG218" s="102"/>
      <c r="UCH218" s="102"/>
      <c r="UCI218" s="102"/>
      <c r="UCJ218" s="102"/>
      <c r="UCK218" s="102"/>
      <c r="UCL218" s="102"/>
      <c r="UCM218" s="102"/>
      <c r="UCN218" s="102"/>
      <c r="UCO218" s="102"/>
      <c r="UCP218" s="102"/>
      <c r="UCQ218" s="102"/>
      <c r="UCR218" s="102"/>
      <c r="UCS218" s="102"/>
      <c r="UCT218" s="102"/>
      <c r="UCU218" s="102"/>
      <c r="UCV218" s="102"/>
      <c r="UCW218" s="102"/>
      <c r="UCX218" s="102"/>
      <c r="UCY218" s="102"/>
      <c r="UCZ218" s="102"/>
      <c r="UDA218" s="102"/>
      <c r="UDB218" s="102"/>
      <c r="UDC218" s="102"/>
      <c r="UDD218" s="102"/>
      <c r="UDE218" s="102"/>
      <c r="UDF218" s="102"/>
      <c r="UDG218" s="102"/>
      <c r="UDH218" s="102"/>
      <c r="UDI218" s="102"/>
      <c r="UDJ218" s="102"/>
      <c r="UDK218" s="102"/>
      <c r="UDL218" s="102"/>
      <c r="UDM218" s="102"/>
      <c r="UDN218" s="102"/>
      <c r="UDO218" s="102"/>
      <c r="UDP218" s="102"/>
      <c r="UDQ218" s="102"/>
      <c r="UDR218" s="102"/>
      <c r="UDS218" s="102"/>
      <c r="UDT218" s="102"/>
      <c r="UDU218" s="102"/>
      <c r="UDV218" s="102"/>
      <c r="UDW218" s="102"/>
      <c r="UDX218" s="102"/>
      <c r="UDY218" s="102"/>
      <c r="UDZ218" s="102"/>
      <c r="UEA218" s="102"/>
      <c r="UEB218" s="102"/>
      <c r="UEC218" s="102"/>
      <c r="UED218" s="102"/>
      <c r="UEE218" s="102"/>
      <c r="UEF218" s="102"/>
      <c r="UEG218" s="102"/>
      <c r="UEH218" s="102"/>
      <c r="UEI218" s="102"/>
      <c r="UEJ218" s="102"/>
      <c r="UEK218" s="102"/>
      <c r="UEL218" s="102"/>
      <c r="UEM218" s="102"/>
      <c r="UEN218" s="102"/>
      <c r="UEO218" s="102"/>
      <c r="UEP218" s="102"/>
      <c r="UEQ218" s="102"/>
      <c r="UER218" s="102"/>
      <c r="UES218" s="102"/>
      <c r="UET218" s="102"/>
      <c r="UEU218" s="102"/>
      <c r="UEV218" s="102"/>
      <c r="UEW218" s="102"/>
      <c r="UEX218" s="102"/>
      <c r="UEY218" s="102"/>
      <c r="UEZ218" s="102"/>
      <c r="UFA218" s="102"/>
      <c r="UFB218" s="102"/>
      <c r="UFC218" s="102"/>
      <c r="UFD218" s="102"/>
      <c r="UFE218" s="102"/>
      <c r="UFF218" s="102"/>
      <c r="UFG218" s="102"/>
      <c r="UFH218" s="102"/>
      <c r="UFI218" s="102"/>
      <c r="UFJ218" s="102"/>
      <c r="UFK218" s="102"/>
      <c r="UFL218" s="102"/>
      <c r="UFM218" s="102"/>
      <c r="UFN218" s="102"/>
      <c r="UFO218" s="102"/>
      <c r="UFP218" s="102"/>
      <c r="UFQ218" s="102"/>
      <c r="UFR218" s="102"/>
      <c r="UFS218" s="102"/>
      <c r="UFT218" s="102"/>
      <c r="UFU218" s="102"/>
      <c r="UFV218" s="102"/>
      <c r="UFW218" s="102"/>
      <c r="UFX218" s="102"/>
      <c r="UFY218" s="102"/>
      <c r="UFZ218" s="102"/>
      <c r="UGA218" s="102"/>
      <c r="UGB218" s="102"/>
      <c r="UGC218" s="102"/>
      <c r="UGD218" s="102"/>
      <c r="UGE218" s="102"/>
      <c r="UGF218" s="102"/>
      <c r="UGG218" s="102"/>
      <c r="UGH218" s="102"/>
      <c r="UGI218" s="102"/>
      <c r="UGJ218" s="102"/>
      <c r="UGK218" s="102"/>
      <c r="UGL218" s="102"/>
      <c r="UGM218" s="102"/>
      <c r="UGN218" s="102"/>
      <c r="UGO218" s="102"/>
      <c r="UGP218" s="102"/>
      <c r="UGQ218" s="102"/>
      <c r="UGR218" s="102"/>
      <c r="UGS218" s="102"/>
      <c r="UGT218" s="102"/>
      <c r="UGU218" s="102"/>
      <c r="UGV218" s="102"/>
      <c r="UGW218" s="102"/>
      <c r="UGX218" s="102"/>
      <c r="UGY218" s="102"/>
      <c r="UGZ218" s="102"/>
      <c r="UHA218" s="102"/>
      <c r="UHB218" s="102"/>
      <c r="UHC218" s="102"/>
      <c r="UHD218" s="102"/>
      <c r="UHE218" s="102"/>
      <c r="UHF218" s="102"/>
      <c r="UHG218" s="102"/>
      <c r="UHH218" s="102"/>
      <c r="UHI218" s="102"/>
      <c r="UHJ218" s="102"/>
      <c r="UHK218" s="102"/>
      <c r="UHL218" s="102"/>
      <c r="UHM218" s="102"/>
      <c r="UHN218" s="102"/>
      <c r="UHO218" s="102"/>
      <c r="UHP218" s="102"/>
      <c r="UHQ218" s="102"/>
      <c r="UHR218" s="102"/>
      <c r="UHS218" s="102"/>
      <c r="UHT218" s="102"/>
      <c r="UHU218" s="102"/>
      <c r="UHV218" s="102"/>
      <c r="UHW218" s="102"/>
      <c r="UHX218" s="102"/>
      <c r="UHY218" s="102"/>
      <c r="UHZ218" s="102"/>
      <c r="UIA218" s="102"/>
      <c r="UIB218" s="102"/>
      <c r="UIC218" s="102"/>
      <c r="UID218" s="102"/>
      <c r="UIE218" s="102"/>
      <c r="UIF218" s="102"/>
      <c r="UIG218" s="102"/>
      <c r="UIH218" s="102"/>
      <c r="UII218" s="102"/>
      <c r="UIJ218" s="102"/>
      <c r="UIK218" s="102"/>
      <c r="UIL218" s="102"/>
      <c r="UIM218" s="102"/>
      <c r="UIN218" s="102"/>
      <c r="UIO218" s="102"/>
      <c r="UIP218" s="102"/>
      <c r="UIQ218" s="102"/>
      <c r="UIR218" s="102"/>
      <c r="UIS218" s="102"/>
      <c r="UIT218" s="102"/>
      <c r="UIU218" s="102"/>
      <c r="UIV218" s="102"/>
      <c r="UIW218" s="102"/>
      <c r="UIX218" s="102"/>
      <c r="UIY218" s="102"/>
      <c r="UIZ218" s="102"/>
      <c r="UJA218" s="102"/>
      <c r="UJB218" s="102"/>
      <c r="UJC218" s="102"/>
      <c r="UJD218" s="102"/>
      <c r="UJE218" s="102"/>
      <c r="UJF218" s="102"/>
      <c r="UJG218" s="102"/>
      <c r="UJH218" s="102"/>
      <c r="UJI218" s="102"/>
      <c r="UJJ218" s="102"/>
      <c r="UJK218" s="102"/>
      <c r="UJL218" s="102"/>
      <c r="UJM218" s="102"/>
      <c r="UJN218" s="102"/>
      <c r="UJO218" s="102"/>
      <c r="UJP218" s="102"/>
      <c r="UJQ218" s="102"/>
      <c r="UJR218" s="102"/>
      <c r="UJS218" s="102"/>
      <c r="UJT218" s="102"/>
      <c r="UJU218" s="102"/>
      <c r="UJV218" s="102"/>
      <c r="UJW218" s="102"/>
      <c r="UJX218" s="102"/>
      <c r="UJY218" s="102"/>
      <c r="UJZ218" s="102"/>
      <c r="UKA218" s="102"/>
      <c r="UKB218" s="102"/>
      <c r="UKC218" s="102"/>
      <c r="UKD218" s="102"/>
      <c r="UKE218" s="102"/>
      <c r="UKF218" s="102"/>
      <c r="UKG218" s="102"/>
      <c r="UKH218" s="102"/>
      <c r="UKI218" s="102"/>
      <c r="UKJ218" s="102"/>
      <c r="UKK218" s="102"/>
      <c r="UKL218" s="102"/>
      <c r="UKM218" s="102"/>
      <c r="UKN218" s="102"/>
      <c r="UKO218" s="102"/>
      <c r="UKP218" s="102"/>
      <c r="UKQ218" s="102"/>
      <c r="UKR218" s="102"/>
      <c r="UKS218" s="102"/>
      <c r="UKT218" s="102"/>
      <c r="UKU218" s="102"/>
      <c r="UKV218" s="102"/>
      <c r="UKW218" s="102"/>
      <c r="UKX218" s="102"/>
      <c r="UKY218" s="102"/>
      <c r="UKZ218" s="102"/>
      <c r="ULA218" s="102"/>
      <c r="ULB218" s="102"/>
      <c r="ULC218" s="102"/>
      <c r="ULD218" s="102"/>
      <c r="ULE218" s="102"/>
      <c r="ULF218" s="102"/>
      <c r="ULG218" s="102"/>
      <c r="ULH218" s="102"/>
      <c r="ULI218" s="102"/>
      <c r="ULJ218" s="102"/>
      <c r="ULK218" s="102"/>
      <c r="ULL218" s="102"/>
      <c r="ULM218" s="102"/>
      <c r="ULN218" s="102"/>
      <c r="ULO218" s="102"/>
      <c r="ULP218" s="102"/>
      <c r="ULQ218" s="102"/>
      <c r="ULR218" s="102"/>
      <c r="ULS218" s="102"/>
      <c r="ULT218" s="102"/>
      <c r="ULU218" s="102"/>
      <c r="ULV218" s="102"/>
      <c r="ULW218" s="102"/>
      <c r="ULX218" s="102"/>
      <c r="ULY218" s="102"/>
      <c r="ULZ218" s="102"/>
      <c r="UMA218" s="102"/>
      <c r="UMB218" s="102"/>
      <c r="UMC218" s="102"/>
      <c r="UMD218" s="102"/>
      <c r="UME218" s="102"/>
      <c r="UMF218" s="102"/>
      <c r="UMG218" s="102"/>
      <c r="UMH218" s="102"/>
      <c r="UMI218" s="102"/>
      <c r="UMJ218" s="102"/>
      <c r="UMK218" s="102"/>
      <c r="UML218" s="102"/>
      <c r="UMM218" s="102"/>
      <c r="UMN218" s="102"/>
      <c r="UMO218" s="102"/>
      <c r="UMP218" s="102"/>
      <c r="UMQ218" s="102"/>
      <c r="UMR218" s="102"/>
      <c r="UMS218" s="102"/>
      <c r="UMT218" s="102"/>
      <c r="UMU218" s="102"/>
      <c r="UMV218" s="102"/>
      <c r="UMW218" s="102"/>
      <c r="UMX218" s="102"/>
      <c r="UMY218" s="102"/>
      <c r="UMZ218" s="102"/>
      <c r="UNA218" s="102"/>
      <c r="UNB218" s="102"/>
      <c r="UNC218" s="102"/>
      <c r="UND218" s="102"/>
      <c r="UNE218" s="102"/>
      <c r="UNF218" s="102"/>
      <c r="UNG218" s="102"/>
      <c r="UNH218" s="102"/>
      <c r="UNI218" s="102"/>
      <c r="UNJ218" s="102"/>
      <c r="UNK218" s="102"/>
      <c r="UNL218" s="102"/>
      <c r="UNM218" s="102"/>
      <c r="UNN218" s="102"/>
      <c r="UNO218" s="102"/>
      <c r="UNP218" s="102"/>
      <c r="UNQ218" s="102"/>
      <c r="UNR218" s="102"/>
      <c r="UNS218" s="102"/>
      <c r="UNT218" s="102"/>
      <c r="UNU218" s="102"/>
      <c r="UNV218" s="102"/>
      <c r="UNW218" s="102"/>
      <c r="UNX218" s="102"/>
      <c r="UNY218" s="102"/>
      <c r="UNZ218" s="102"/>
      <c r="UOA218" s="102"/>
      <c r="UOB218" s="102"/>
      <c r="UOC218" s="102"/>
      <c r="UOD218" s="102"/>
      <c r="UOE218" s="102"/>
      <c r="UOF218" s="102"/>
      <c r="UOG218" s="102"/>
      <c r="UOH218" s="102"/>
      <c r="UOI218" s="102"/>
      <c r="UOJ218" s="102"/>
      <c r="UOK218" s="102"/>
      <c r="UOL218" s="102"/>
      <c r="UOM218" s="102"/>
      <c r="UON218" s="102"/>
      <c r="UOO218" s="102"/>
      <c r="UOP218" s="102"/>
      <c r="UOQ218" s="102"/>
      <c r="UOR218" s="102"/>
      <c r="UOS218" s="102"/>
      <c r="UOT218" s="102"/>
      <c r="UOU218" s="102"/>
      <c r="UOV218" s="102"/>
      <c r="UOW218" s="102"/>
      <c r="UOX218" s="102"/>
      <c r="UOY218" s="102"/>
      <c r="UOZ218" s="102"/>
      <c r="UPA218" s="102"/>
      <c r="UPB218" s="102"/>
      <c r="UPC218" s="102"/>
      <c r="UPD218" s="102"/>
      <c r="UPE218" s="102"/>
      <c r="UPF218" s="102"/>
      <c r="UPG218" s="102"/>
      <c r="UPH218" s="102"/>
      <c r="UPI218" s="102"/>
      <c r="UPJ218" s="102"/>
      <c r="UPK218" s="102"/>
      <c r="UPL218" s="102"/>
      <c r="UPM218" s="102"/>
      <c r="UPN218" s="102"/>
      <c r="UPO218" s="102"/>
      <c r="UPP218" s="102"/>
      <c r="UPQ218" s="102"/>
      <c r="UPR218" s="102"/>
      <c r="UPS218" s="102"/>
      <c r="UPT218" s="102"/>
      <c r="UPU218" s="102"/>
      <c r="UPV218" s="102"/>
      <c r="UPW218" s="102"/>
      <c r="UPX218" s="102"/>
      <c r="UPY218" s="102"/>
      <c r="UPZ218" s="102"/>
      <c r="UQA218" s="102"/>
      <c r="UQB218" s="102"/>
      <c r="UQC218" s="102"/>
      <c r="UQD218" s="102"/>
      <c r="UQE218" s="102"/>
      <c r="UQF218" s="102"/>
      <c r="UQG218" s="102"/>
      <c r="UQH218" s="102"/>
      <c r="UQI218" s="102"/>
      <c r="UQJ218" s="102"/>
      <c r="UQK218" s="102"/>
      <c r="UQL218" s="102"/>
      <c r="UQM218" s="102"/>
      <c r="UQN218" s="102"/>
      <c r="UQO218" s="102"/>
      <c r="UQP218" s="102"/>
      <c r="UQQ218" s="102"/>
      <c r="UQR218" s="102"/>
      <c r="UQS218" s="102"/>
      <c r="UQT218" s="102"/>
      <c r="UQU218" s="102"/>
      <c r="UQV218" s="102"/>
      <c r="UQW218" s="102"/>
      <c r="UQX218" s="102"/>
      <c r="UQY218" s="102"/>
      <c r="UQZ218" s="102"/>
      <c r="URA218" s="102"/>
      <c r="URB218" s="102"/>
      <c r="URC218" s="102"/>
      <c r="URD218" s="102"/>
      <c r="URE218" s="102"/>
      <c r="URF218" s="102"/>
      <c r="URG218" s="102"/>
      <c r="URH218" s="102"/>
      <c r="URI218" s="102"/>
      <c r="URJ218" s="102"/>
      <c r="URK218" s="102"/>
      <c r="URL218" s="102"/>
      <c r="URM218" s="102"/>
      <c r="URN218" s="102"/>
      <c r="URO218" s="102"/>
      <c r="URP218" s="102"/>
      <c r="URQ218" s="102"/>
      <c r="URR218" s="102"/>
      <c r="URS218" s="102"/>
      <c r="URT218" s="102"/>
      <c r="URU218" s="102"/>
      <c r="URV218" s="102"/>
      <c r="URW218" s="102"/>
      <c r="URX218" s="102"/>
      <c r="URY218" s="102"/>
      <c r="URZ218" s="102"/>
      <c r="USA218" s="102"/>
      <c r="USB218" s="102"/>
      <c r="USC218" s="102"/>
      <c r="USD218" s="102"/>
      <c r="USE218" s="102"/>
      <c r="USF218" s="102"/>
      <c r="USG218" s="102"/>
      <c r="USH218" s="102"/>
      <c r="USI218" s="102"/>
      <c r="USJ218" s="102"/>
      <c r="USK218" s="102"/>
      <c r="USL218" s="102"/>
      <c r="USM218" s="102"/>
      <c r="USN218" s="102"/>
      <c r="USO218" s="102"/>
      <c r="USP218" s="102"/>
      <c r="USQ218" s="102"/>
      <c r="USR218" s="102"/>
      <c r="USS218" s="102"/>
      <c r="UST218" s="102"/>
      <c r="USU218" s="102"/>
      <c r="USV218" s="102"/>
      <c r="USW218" s="102"/>
      <c r="USX218" s="102"/>
      <c r="USY218" s="102"/>
      <c r="USZ218" s="102"/>
      <c r="UTA218" s="102"/>
      <c r="UTB218" s="102"/>
      <c r="UTC218" s="102"/>
      <c r="UTD218" s="102"/>
      <c r="UTE218" s="102"/>
      <c r="UTF218" s="102"/>
      <c r="UTG218" s="102"/>
      <c r="UTH218" s="102"/>
      <c r="UTI218" s="102"/>
      <c r="UTJ218" s="102"/>
      <c r="UTK218" s="102"/>
      <c r="UTL218" s="102"/>
      <c r="UTM218" s="102"/>
      <c r="UTN218" s="102"/>
      <c r="UTO218" s="102"/>
      <c r="UTP218" s="102"/>
      <c r="UTQ218" s="102"/>
      <c r="UTR218" s="102"/>
      <c r="UTS218" s="102"/>
      <c r="UTT218" s="102"/>
      <c r="UTU218" s="102"/>
      <c r="UTV218" s="102"/>
      <c r="UTW218" s="102"/>
      <c r="UTX218" s="102"/>
      <c r="UTY218" s="102"/>
      <c r="UTZ218" s="102"/>
      <c r="UUA218" s="102"/>
      <c r="UUB218" s="102"/>
      <c r="UUC218" s="102"/>
      <c r="UUD218" s="102"/>
      <c r="UUE218" s="102"/>
      <c r="UUF218" s="102"/>
      <c r="UUG218" s="102"/>
      <c r="UUH218" s="102"/>
      <c r="UUI218" s="102"/>
      <c r="UUJ218" s="102"/>
      <c r="UUK218" s="102"/>
      <c r="UUL218" s="102"/>
      <c r="UUM218" s="102"/>
      <c r="UUN218" s="102"/>
      <c r="UUO218" s="102"/>
      <c r="UUP218" s="102"/>
      <c r="UUQ218" s="102"/>
      <c r="UUR218" s="102"/>
      <c r="UUS218" s="102"/>
      <c r="UUT218" s="102"/>
      <c r="UUU218" s="102"/>
      <c r="UUV218" s="102"/>
      <c r="UUW218" s="102"/>
      <c r="UUX218" s="102"/>
      <c r="UUY218" s="102"/>
      <c r="UUZ218" s="102"/>
      <c r="UVA218" s="102"/>
      <c r="UVB218" s="102"/>
      <c r="UVC218" s="102"/>
      <c r="UVD218" s="102"/>
      <c r="UVE218" s="102"/>
      <c r="UVF218" s="102"/>
      <c r="UVG218" s="102"/>
      <c r="UVH218" s="102"/>
      <c r="UVI218" s="102"/>
      <c r="UVJ218" s="102"/>
      <c r="UVK218" s="102"/>
      <c r="UVL218" s="102"/>
      <c r="UVM218" s="102"/>
      <c r="UVN218" s="102"/>
      <c r="UVO218" s="102"/>
      <c r="UVP218" s="102"/>
      <c r="UVQ218" s="102"/>
      <c r="UVR218" s="102"/>
      <c r="UVS218" s="102"/>
      <c r="UVT218" s="102"/>
      <c r="UVU218" s="102"/>
      <c r="UVV218" s="102"/>
      <c r="UVW218" s="102"/>
      <c r="UVX218" s="102"/>
      <c r="UVY218" s="102"/>
      <c r="UVZ218" s="102"/>
      <c r="UWA218" s="102"/>
      <c r="UWB218" s="102"/>
      <c r="UWC218" s="102"/>
      <c r="UWD218" s="102"/>
      <c r="UWE218" s="102"/>
      <c r="UWF218" s="102"/>
      <c r="UWG218" s="102"/>
      <c r="UWH218" s="102"/>
      <c r="UWI218" s="102"/>
      <c r="UWJ218" s="102"/>
      <c r="UWK218" s="102"/>
      <c r="UWL218" s="102"/>
      <c r="UWM218" s="102"/>
      <c r="UWN218" s="102"/>
      <c r="UWO218" s="102"/>
      <c r="UWP218" s="102"/>
      <c r="UWQ218" s="102"/>
      <c r="UWR218" s="102"/>
      <c r="UWS218" s="102"/>
      <c r="UWT218" s="102"/>
      <c r="UWU218" s="102"/>
      <c r="UWV218" s="102"/>
      <c r="UWW218" s="102"/>
      <c r="UWX218" s="102"/>
      <c r="UWY218" s="102"/>
      <c r="UWZ218" s="102"/>
      <c r="UXA218" s="102"/>
      <c r="UXB218" s="102"/>
      <c r="UXC218" s="102"/>
      <c r="UXD218" s="102"/>
      <c r="UXE218" s="102"/>
      <c r="UXF218" s="102"/>
      <c r="UXG218" s="102"/>
      <c r="UXH218" s="102"/>
      <c r="UXI218" s="102"/>
      <c r="UXJ218" s="102"/>
      <c r="UXK218" s="102"/>
      <c r="UXL218" s="102"/>
      <c r="UXM218" s="102"/>
      <c r="UXN218" s="102"/>
      <c r="UXO218" s="102"/>
      <c r="UXP218" s="102"/>
      <c r="UXQ218" s="102"/>
      <c r="UXR218" s="102"/>
      <c r="UXS218" s="102"/>
      <c r="UXT218" s="102"/>
      <c r="UXU218" s="102"/>
      <c r="UXV218" s="102"/>
      <c r="UXW218" s="102"/>
      <c r="UXX218" s="102"/>
      <c r="UXY218" s="102"/>
      <c r="UXZ218" s="102"/>
      <c r="UYA218" s="102"/>
      <c r="UYB218" s="102"/>
      <c r="UYC218" s="102"/>
      <c r="UYD218" s="102"/>
      <c r="UYE218" s="102"/>
      <c r="UYF218" s="102"/>
      <c r="UYG218" s="102"/>
      <c r="UYH218" s="102"/>
      <c r="UYI218" s="102"/>
      <c r="UYJ218" s="102"/>
      <c r="UYK218" s="102"/>
      <c r="UYL218" s="102"/>
      <c r="UYM218" s="102"/>
      <c r="UYN218" s="102"/>
      <c r="UYO218" s="102"/>
      <c r="UYP218" s="102"/>
      <c r="UYQ218" s="102"/>
      <c r="UYR218" s="102"/>
      <c r="UYS218" s="102"/>
      <c r="UYT218" s="102"/>
      <c r="UYU218" s="102"/>
      <c r="UYV218" s="102"/>
      <c r="UYW218" s="102"/>
      <c r="UYX218" s="102"/>
      <c r="UYY218" s="102"/>
      <c r="UYZ218" s="102"/>
      <c r="UZA218" s="102"/>
      <c r="UZB218" s="102"/>
      <c r="UZC218" s="102"/>
      <c r="UZD218" s="102"/>
      <c r="UZE218" s="102"/>
      <c r="UZF218" s="102"/>
      <c r="UZG218" s="102"/>
      <c r="UZH218" s="102"/>
      <c r="UZI218" s="102"/>
      <c r="UZJ218" s="102"/>
      <c r="UZK218" s="102"/>
      <c r="UZL218" s="102"/>
      <c r="UZM218" s="102"/>
      <c r="UZN218" s="102"/>
      <c r="UZO218" s="102"/>
      <c r="UZP218" s="102"/>
      <c r="UZQ218" s="102"/>
      <c r="UZR218" s="102"/>
      <c r="UZS218" s="102"/>
      <c r="UZT218" s="102"/>
      <c r="UZU218" s="102"/>
      <c r="UZV218" s="102"/>
      <c r="UZW218" s="102"/>
      <c r="UZX218" s="102"/>
      <c r="UZY218" s="102"/>
      <c r="UZZ218" s="102"/>
      <c r="VAA218" s="102"/>
      <c r="VAB218" s="102"/>
      <c r="VAC218" s="102"/>
      <c r="VAD218" s="102"/>
      <c r="VAE218" s="102"/>
      <c r="VAF218" s="102"/>
      <c r="VAG218" s="102"/>
      <c r="VAH218" s="102"/>
      <c r="VAI218" s="102"/>
      <c r="VAJ218" s="102"/>
      <c r="VAK218" s="102"/>
      <c r="VAL218" s="102"/>
      <c r="VAM218" s="102"/>
      <c r="VAN218" s="102"/>
      <c r="VAO218" s="102"/>
      <c r="VAP218" s="102"/>
      <c r="VAQ218" s="102"/>
      <c r="VAR218" s="102"/>
      <c r="VAS218" s="102"/>
      <c r="VAT218" s="102"/>
      <c r="VAU218" s="102"/>
      <c r="VAV218" s="102"/>
      <c r="VAW218" s="102"/>
      <c r="VAX218" s="102"/>
      <c r="VAY218" s="102"/>
      <c r="VAZ218" s="102"/>
      <c r="VBA218" s="102"/>
      <c r="VBB218" s="102"/>
      <c r="VBC218" s="102"/>
      <c r="VBD218" s="102"/>
      <c r="VBE218" s="102"/>
      <c r="VBF218" s="102"/>
      <c r="VBG218" s="102"/>
      <c r="VBH218" s="102"/>
      <c r="VBI218" s="102"/>
      <c r="VBJ218" s="102"/>
      <c r="VBK218" s="102"/>
      <c r="VBL218" s="102"/>
      <c r="VBM218" s="102"/>
      <c r="VBN218" s="102"/>
      <c r="VBO218" s="102"/>
      <c r="VBP218" s="102"/>
      <c r="VBQ218" s="102"/>
      <c r="VBR218" s="102"/>
      <c r="VBS218" s="102"/>
      <c r="VBT218" s="102"/>
      <c r="VBU218" s="102"/>
      <c r="VBV218" s="102"/>
      <c r="VBW218" s="102"/>
      <c r="VBX218" s="102"/>
      <c r="VBY218" s="102"/>
      <c r="VBZ218" s="102"/>
      <c r="VCA218" s="102"/>
      <c r="VCB218" s="102"/>
      <c r="VCC218" s="102"/>
      <c r="VCD218" s="102"/>
      <c r="VCE218" s="102"/>
      <c r="VCF218" s="102"/>
      <c r="VCG218" s="102"/>
      <c r="VCH218" s="102"/>
      <c r="VCI218" s="102"/>
      <c r="VCJ218" s="102"/>
      <c r="VCK218" s="102"/>
      <c r="VCL218" s="102"/>
      <c r="VCM218" s="102"/>
      <c r="VCN218" s="102"/>
      <c r="VCO218" s="102"/>
      <c r="VCP218" s="102"/>
      <c r="VCQ218" s="102"/>
      <c r="VCR218" s="102"/>
      <c r="VCS218" s="102"/>
      <c r="VCT218" s="102"/>
      <c r="VCU218" s="102"/>
      <c r="VCV218" s="102"/>
      <c r="VCW218" s="102"/>
      <c r="VCX218" s="102"/>
      <c r="VCY218" s="102"/>
      <c r="VCZ218" s="102"/>
      <c r="VDA218" s="102"/>
      <c r="VDB218" s="102"/>
      <c r="VDC218" s="102"/>
      <c r="VDD218" s="102"/>
      <c r="VDE218" s="102"/>
      <c r="VDF218" s="102"/>
      <c r="VDG218" s="102"/>
      <c r="VDH218" s="102"/>
      <c r="VDI218" s="102"/>
      <c r="VDJ218" s="102"/>
      <c r="VDK218" s="102"/>
      <c r="VDL218" s="102"/>
      <c r="VDM218" s="102"/>
      <c r="VDN218" s="102"/>
      <c r="VDO218" s="102"/>
      <c r="VDP218" s="102"/>
      <c r="VDQ218" s="102"/>
      <c r="VDR218" s="102"/>
      <c r="VDS218" s="102"/>
      <c r="VDT218" s="102"/>
      <c r="VDU218" s="102"/>
      <c r="VDV218" s="102"/>
      <c r="VDW218" s="102"/>
      <c r="VDX218" s="102"/>
      <c r="VDY218" s="102"/>
      <c r="VDZ218" s="102"/>
      <c r="VEA218" s="102"/>
      <c r="VEB218" s="102"/>
      <c r="VEC218" s="102"/>
      <c r="VED218" s="102"/>
      <c r="VEE218" s="102"/>
      <c r="VEF218" s="102"/>
      <c r="VEG218" s="102"/>
      <c r="VEH218" s="102"/>
      <c r="VEI218" s="102"/>
      <c r="VEJ218" s="102"/>
      <c r="VEK218" s="102"/>
      <c r="VEL218" s="102"/>
      <c r="VEM218" s="102"/>
      <c r="VEN218" s="102"/>
      <c r="VEO218" s="102"/>
      <c r="VEP218" s="102"/>
      <c r="VEQ218" s="102"/>
      <c r="VER218" s="102"/>
      <c r="VES218" s="102"/>
      <c r="VET218" s="102"/>
      <c r="VEU218" s="102"/>
      <c r="VEV218" s="102"/>
      <c r="VEW218" s="102"/>
      <c r="VEX218" s="102"/>
      <c r="VEY218" s="102"/>
      <c r="VEZ218" s="102"/>
      <c r="VFA218" s="102"/>
      <c r="VFB218" s="102"/>
      <c r="VFC218" s="102"/>
      <c r="VFD218" s="102"/>
      <c r="VFE218" s="102"/>
      <c r="VFF218" s="102"/>
      <c r="VFG218" s="102"/>
      <c r="VFH218" s="102"/>
      <c r="VFI218" s="102"/>
      <c r="VFJ218" s="102"/>
      <c r="VFK218" s="102"/>
      <c r="VFL218" s="102"/>
      <c r="VFM218" s="102"/>
      <c r="VFN218" s="102"/>
      <c r="VFO218" s="102"/>
      <c r="VFP218" s="102"/>
      <c r="VFQ218" s="102"/>
      <c r="VFR218" s="102"/>
      <c r="VFS218" s="102"/>
      <c r="VFT218" s="102"/>
      <c r="VFU218" s="102"/>
      <c r="VFV218" s="102"/>
      <c r="VFW218" s="102"/>
      <c r="VFX218" s="102"/>
      <c r="VFY218" s="102"/>
      <c r="VFZ218" s="102"/>
      <c r="VGA218" s="102"/>
      <c r="VGB218" s="102"/>
      <c r="VGC218" s="102"/>
      <c r="VGD218" s="102"/>
      <c r="VGE218" s="102"/>
      <c r="VGF218" s="102"/>
      <c r="VGG218" s="102"/>
      <c r="VGH218" s="102"/>
      <c r="VGI218" s="102"/>
      <c r="VGJ218" s="102"/>
      <c r="VGK218" s="102"/>
      <c r="VGL218" s="102"/>
      <c r="VGM218" s="102"/>
      <c r="VGN218" s="102"/>
      <c r="VGO218" s="102"/>
      <c r="VGP218" s="102"/>
      <c r="VGQ218" s="102"/>
      <c r="VGR218" s="102"/>
      <c r="VGS218" s="102"/>
      <c r="VGT218" s="102"/>
      <c r="VGU218" s="102"/>
      <c r="VGV218" s="102"/>
      <c r="VGW218" s="102"/>
      <c r="VGX218" s="102"/>
      <c r="VGY218" s="102"/>
      <c r="VGZ218" s="102"/>
      <c r="VHA218" s="102"/>
      <c r="VHB218" s="102"/>
      <c r="VHC218" s="102"/>
      <c r="VHD218" s="102"/>
      <c r="VHE218" s="102"/>
      <c r="VHF218" s="102"/>
      <c r="VHG218" s="102"/>
      <c r="VHH218" s="102"/>
      <c r="VHI218" s="102"/>
      <c r="VHJ218" s="102"/>
      <c r="VHK218" s="102"/>
      <c r="VHL218" s="102"/>
      <c r="VHM218" s="102"/>
      <c r="VHN218" s="102"/>
      <c r="VHO218" s="102"/>
      <c r="VHP218" s="102"/>
      <c r="VHQ218" s="102"/>
      <c r="VHR218" s="102"/>
      <c r="VHS218" s="102"/>
      <c r="VHT218" s="102"/>
      <c r="VHU218" s="102"/>
      <c r="VHV218" s="102"/>
      <c r="VHW218" s="102"/>
      <c r="VHX218" s="102"/>
      <c r="VHY218" s="102"/>
      <c r="VHZ218" s="102"/>
      <c r="VIA218" s="102"/>
      <c r="VIB218" s="102"/>
      <c r="VIC218" s="102"/>
      <c r="VID218" s="102"/>
      <c r="VIE218" s="102"/>
      <c r="VIF218" s="102"/>
      <c r="VIG218" s="102"/>
      <c r="VIH218" s="102"/>
      <c r="VII218" s="102"/>
      <c r="VIJ218" s="102"/>
      <c r="VIK218" s="102"/>
      <c r="VIL218" s="102"/>
      <c r="VIM218" s="102"/>
      <c r="VIN218" s="102"/>
      <c r="VIO218" s="102"/>
      <c r="VIP218" s="102"/>
      <c r="VIQ218" s="102"/>
      <c r="VIR218" s="102"/>
      <c r="VIS218" s="102"/>
      <c r="VIT218" s="102"/>
      <c r="VIU218" s="102"/>
      <c r="VIV218" s="102"/>
      <c r="VIW218" s="102"/>
      <c r="VIX218" s="102"/>
      <c r="VIY218" s="102"/>
      <c r="VIZ218" s="102"/>
      <c r="VJA218" s="102"/>
      <c r="VJB218" s="102"/>
      <c r="VJC218" s="102"/>
      <c r="VJD218" s="102"/>
      <c r="VJE218" s="102"/>
      <c r="VJF218" s="102"/>
      <c r="VJG218" s="102"/>
      <c r="VJH218" s="102"/>
      <c r="VJI218" s="102"/>
      <c r="VJJ218" s="102"/>
      <c r="VJK218" s="102"/>
      <c r="VJL218" s="102"/>
      <c r="VJM218" s="102"/>
      <c r="VJN218" s="102"/>
      <c r="VJO218" s="102"/>
      <c r="VJP218" s="102"/>
      <c r="VJQ218" s="102"/>
      <c r="VJR218" s="102"/>
      <c r="VJS218" s="102"/>
      <c r="VJT218" s="102"/>
      <c r="VJU218" s="102"/>
      <c r="VJV218" s="102"/>
      <c r="VJW218" s="102"/>
      <c r="VJX218" s="102"/>
      <c r="VJY218" s="102"/>
      <c r="VJZ218" s="102"/>
      <c r="VKA218" s="102"/>
      <c r="VKB218" s="102"/>
      <c r="VKC218" s="102"/>
      <c r="VKD218" s="102"/>
      <c r="VKE218" s="102"/>
      <c r="VKF218" s="102"/>
      <c r="VKG218" s="102"/>
      <c r="VKH218" s="102"/>
      <c r="VKI218" s="102"/>
      <c r="VKJ218" s="102"/>
      <c r="VKK218" s="102"/>
      <c r="VKL218" s="102"/>
      <c r="VKM218" s="102"/>
      <c r="VKN218" s="102"/>
      <c r="VKO218" s="102"/>
      <c r="VKP218" s="102"/>
      <c r="VKQ218" s="102"/>
      <c r="VKR218" s="102"/>
      <c r="VKS218" s="102"/>
      <c r="VKT218" s="102"/>
      <c r="VKU218" s="102"/>
      <c r="VKV218" s="102"/>
      <c r="VKW218" s="102"/>
      <c r="VKX218" s="102"/>
      <c r="VKY218" s="102"/>
      <c r="VKZ218" s="102"/>
      <c r="VLA218" s="102"/>
      <c r="VLB218" s="102"/>
      <c r="VLC218" s="102"/>
      <c r="VLD218" s="102"/>
      <c r="VLE218" s="102"/>
      <c r="VLF218" s="102"/>
      <c r="VLG218" s="102"/>
      <c r="VLH218" s="102"/>
      <c r="VLI218" s="102"/>
      <c r="VLJ218" s="102"/>
      <c r="VLK218" s="102"/>
      <c r="VLL218" s="102"/>
      <c r="VLM218" s="102"/>
      <c r="VLN218" s="102"/>
      <c r="VLO218" s="102"/>
      <c r="VLP218" s="102"/>
      <c r="VLQ218" s="102"/>
      <c r="VLR218" s="102"/>
      <c r="VLS218" s="102"/>
      <c r="VLT218" s="102"/>
      <c r="VLU218" s="102"/>
      <c r="VLV218" s="102"/>
      <c r="VLW218" s="102"/>
      <c r="VLX218" s="102"/>
      <c r="VLY218" s="102"/>
      <c r="VLZ218" s="102"/>
      <c r="VMA218" s="102"/>
      <c r="VMB218" s="102"/>
      <c r="VMC218" s="102"/>
      <c r="VMD218" s="102"/>
      <c r="VME218" s="102"/>
      <c r="VMF218" s="102"/>
      <c r="VMG218" s="102"/>
      <c r="VMH218" s="102"/>
      <c r="VMI218" s="102"/>
      <c r="VMJ218" s="102"/>
      <c r="VMK218" s="102"/>
      <c r="VML218" s="102"/>
      <c r="VMM218" s="102"/>
      <c r="VMN218" s="102"/>
      <c r="VMO218" s="102"/>
      <c r="VMP218" s="102"/>
      <c r="VMQ218" s="102"/>
      <c r="VMR218" s="102"/>
      <c r="VMS218" s="102"/>
      <c r="VMT218" s="102"/>
      <c r="VMU218" s="102"/>
      <c r="VMV218" s="102"/>
      <c r="VMW218" s="102"/>
      <c r="VMX218" s="102"/>
      <c r="VMY218" s="102"/>
      <c r="VMZ218" s="102"/>
      <c r="VNA218" s="102"/>
      <c r="VNB218" s="102"/>
      <c r="VNC218" s="102"/>
      <c r="VND218" s="102"/>
      <c r="VNE218" s="102"/>
      <c r="VNF218" s="102"/>
      <c r="VNG218" s="102"/>
      <c r="VNH218" s="102"/>
      <c r="VNI218" s="102"/>
      <c r="VNJ218" s="102"/>
      <c r="VNK218" s="102"/>
      <c r="VNL218" s="102"/>
      <c r="VNM218" s="102"/>
      <c r="VNN218" s="102"/>
      <c r="VNO218" s="102"/>
      <c r="VNP218" s="102"/>
      <c r="VNQ218" s="102"/>
      <c r="VNR218" s="102"/>
      <c r="VNS218" s="102"/>
      <c r="VNT218" s="102"/>
      <c r="VNU218" s="102"/>
      <c r="VNV218" s="102"/>
      <c r="VNW218" s="102"/>
      <c r="VNX218" s="102"/>
      <c r="VNY218" s="102"/>
      <c r="VNZ218" s="102"/>
      <c r="VOA218" s="102"/>
      <c r="VOB218" s="102"/>
      <c r="VOC218" s="102"/>
      <c r="VOD218" s="102"/>
      <c r="VOE218" s="102"/>
      <c r="VOF218" s="102"/>
      <c r="VOG218" s="102"/>
      <c r="VOH218" s="102"/>
      <c r="VOI218" s="102"/>
      <c r="VOJ218" s="102"/>
      <c r="VOK218" s="102"/>
      <c r="VOL218" s="102"/>
      <c r="VOM218" s="102"/>
      <c r="VON218" s="102"/>
      <c r="VOO218" s="102"/>
      <c r="VOP218" s="102"/>
      <c r="VOQ218" s="102"/>
      <c r="VOR218" s="102"/>
      <c r="VOS218" s="102"/>
      <c r="VOT218" s="102"/>
      <c r="VOU218" s="102"/>
      <c r="VOV218" s="102"/>
      <c r="VOW218" s="102"/>
      <c r="VOX218" s="102"/>
      <c r="VOY218" s="102"/>
      <c r="VOZ218" s="102"/>
      <c r="VPA218" s="102"/>
      <c r="VPB218" s="102"/>
      <c r="VPC218" s="102"/>
      <c r="VPD218" s="102"/>
      <c r="VPE218" s="102"/>
      <c r="VPF218" s="102"/>
      <c r="VPG218" s="102"/>
      <c r="VPH218" s="102"/>
      <c r="VPI218" s="102"/>
      <c r="VPJ218" s="102"/>
      <c r="VPK218" s="102"/>
      <c r="VPL218" s="102"/>
      <c r="VPM218" s="102"/>
      <c r="VPN218" s="102"/>
      <c r="VPO218" s="102"/>
      <c r="VPP218" s="102"/>
      <c r="VPQ218" s="102"/>
      <c r="VPR218" s="102"/>
      <c r="VPS218" s="102"/>
      <c r="VPT218" s="102"/>
      <c r="VPU218" s="102"/>
      <c r="VPV218" s="102"/>
      <c r="VPW218" s="102"/>
      <c r="VPX218" s="102"/>
      <c r="VPY218" s="102"/>
      <c r="VPZ218" s="102"/>
      <c r="VQA218" s="102"/>
      <c r="VQB218" s="102"/>
      <c r="VQC218" s="102"/>
      <c r="VQD218" s="102"/>
      <c r="VQE218" s="102"/>
      <c r="VQF218" s="102"/>
      <c r="VQG218" s="102"/>
      <c r="VQH218" s="102"/>
      <c r="VQI218" s="102"/>
      <c r="VQJ218" s="102"/>
      <c r="VQK218" s="102"/>
      <c r="VQL218" s="102"/>
      <c r="VQM218" s="102"/>
      <c r="VQN218" s="102"/>
      <c r="VQO218" s="102"/>
      <c r="VQP218" s="102"/>
      <c r="VQQ218" s="102"/>
      <c r="VQR218" s="102"/>
      <c r="VQS218" s="102"/>
      <c r="VQT218" s="102"/>
      <c r="VQU218" s="102"/>
      <c r="VQV218" s="102"/>
      <c r="VQW218" s="102"/>
      <c r="VQX218" s="102"/>
      <c r="VQY218" s="102"/>
      <c r="VQZ218" s="102"/>
      <c r="VRA218" s="102"/>
      <c r="VRB218" s="102"/>
      <c r="VRC218" s="102"/>
      <c r="VRD218" s="102"/>
      <c r="VRE218" s="102"/>
      <c r="VRF218" s="102"/>
      <c r="VRG218" s="102"/>
      <c r="VRH218" s="102"/>
      <c r="VRI218" s="102"/>
      <c r="VRJ218" s="102"/>
      <c r="VRK218" s="102"/>
      <c r="VRL218" s="102"/>
      <c r="VRM218" s="102"/>
      <c r="VRN218" s="102"/>
      <c r="VRO218" s="102"/>
      <c r="VRP218" s="102"/>
      <c r="VRQ218" s="102"/>
      <c r="VRR218" s="102"/>
      <c r="VRS218" s="102"/>
      <c r="VRT218" s="102"/>
      <c r="VRU218" s="102"/>
      <c r="VRV218" s="102"/>
      <c r="VRW218" s="102"/>
      <c r="VRX218" s="102"/>
      <c r="VRY218" s="102"/>
      <c r="VRZ218" s="102"/>
      <c r="VSA218" s="102"/>
      <c r="VSB218" s="102"/>
      <c r="VSC218" s="102"/>
      <c r="VSD218" s="102"/>
      <c r="VSE218" s="102"/>
      <c r="VSF218" s="102"/>
      <c r="VSG218" s="102"/>
      <c r="VSH218" s="102"/>
      <c r="VSI218" s="102"/>
      <c r="VSJ218" s="102"/>
      <c r="VSK218" s="102"/>
      <c r="VSL218" s="102"/>
      <c r="VSM218" s="102"/>
      <c r="VSN218" s="102"/>
      <c r="VSO218" s="102"/>
      <c r="VSP218" s="102"/>
      <c r="VSQ218" s="102"/>
      <c r="VSR218" s="102"/>
      <c r="VSS218" s="102"/>
      <c r="VST218" s="102"/>
      <c r="VSU218" s="102"/>
      <c r="VSV218" s="102"/>
      <c r="VSW218" s="102"/>
      <c r="VSX218" s="102"/>
      <c r="VSY218" s="102"/>
      <c r="VSZ218" s="102"/>
      <c r="VTA218" s="102"/>
      <c r="VTB218" s="102"/>
      <c r="VTC218" s="102"/>
      <c r="VTD218" s="102"/>
      <c r="VTE218" s="102"/>
      <c r="VTF218" s="102"/>
      <c r="VTG218" s="102"/>
      <c r="VTH218" s="102"/>
      <c r="VTI218" s="102"/>
      <c r="VTJ218" s="102"/>
      <c r="VTK218" s="102"/>
      <c r="VTL218" s="102"/>
      <c r="VTM218" s="102"/>
      <c r="VTN218" s="102"/>
      <c r="VTO218" s="102"/>
      <c r="VTP218" s="102"/>
      <c r="VTQ218" s="102"/>
      <c r="VTR218" s="102"/>
      <c r="VTS218" s="102"/>
      <c r="VTT218" s="102"/>
      <c r="VTU218" s="102"/>
      <c r="VTV218" s="102"/>
      <c r="VTW218" s="102"/>
      <c r="VTX218" s="102"/>
      <c r="VTY218" s="102"/>
      <c r="VTZ218" s="102"/>
      <c r="VUA218" s="102"/>
      <c r="VUB218" s="102"/>
      <c r="VUC218" s="102"/>
      <c r="VUD218" s="102"/>
      <c r="VUE218" s="102"/>
      <c r="VUF218" s="102"/>
      <c r="VUG218" s="102"/>
      <c r="VUH218" s="102"/>
      <c r="VUI218" s="102"/>
      <c r="VUJ218" s="102"/>
      <c r="VUK218" s="102"/>
      <c r="VUL218" s="102"/>
      <c r="VUM218" s="102"/>
      <c r="VUN218" s="102"/>
      <c r="VUO218" s="102"/>
      <c r="VUP218" s="102"/>
      <c r="VUQ218" s="102"/>
      <c r="VUR218" s="102"/>
      <c r="VUS218" s="102"/>
      <c r="VUT218" s="102"/>
      <c r="VUU218" s="102"/>
      <c r="VUV218" s="102"/>
      <c r="VUW218" s="102"/>
      <c r="VUX218" s="102"/>
      <c r="VUY218" s="102"/>
      <c r="VUZ218" s="102"/>
      <c r="VVA218" s="102"/>
      <c r="VVB218" s="102"/>
      <c r="VVC218" s="102"/>
      <c r="VVD218" s="102"/>
      <c r="VVE218" s="102"/>
      <c r="VVF218" s="102"/>
      <c r="VVG218" s="102"/>
      <c r="VVH218" s="102"/>
      <c r="VVI218" s="102"/>
      <c r="VVJ218" s="102"/>
      <c r="VVK218" s="102"/>
      <c r="VVL218" s="102"/>
      <c r="VVM218" s="102"/>
      <c r="VVN218" s="102"/>
      <c r="VVO218" s="102"/>
      <c r="VVP218" s="102"/>
      <c r="VVQ218" s="102"/>
      <c r="VVR218" s="102"/>
      <c r="VVS218" s="102"/>
      <c r="VVT218" s="102"/>
      <c r="VVU218" s="102"/>
      <c r="VVV218" s="102"/>
      <c r="VVW218" s="102"/>
      <c r="VVX218" s="102"/>
      <c r="VVY218" s="102"/>
      <c r="VVZ218" s="102"/>
      <c r="VWA218" s="102"/>
      <c r="VWB218" s="102"/>
      <c r="VWC218" s="102"/>
      <c r="VWD218" s="102"/>
      <c r="VWE218" s="102"/>
      <c r="VWF218" s="102"/>
      <c r="VWG218" s="102"/>
      <c r="VWH218" s="102"/>
      <c r="VWI218" s="102"/>
      <c r="VWJ218" s="102"/>
      <c r="VWK218" s="102"/>
      <c r="VWL218" s="102"/>
      <c r="VWM218" s="102"/>
      <c r="VWN218" s="102"/>
      <c r="VWO218" s="102"/>
      <c r="VWP218" s="102"/>
      <c r="VWQ218" s="102"/>
      <c r="VWR218" s="102"/>
      <c r="VWS218" s="102"/>
      <c r="VWT218" s="102"/>
      <c r="VWU218" s="102"/>
      <c r="VWV218" s="102"/>
      <c r="VWW218" s="102"/>
      <c r="VWX218" s="102"/>
      <c r="VWY218" s="102"/>
      <c r="VWZ218" s="102"/>
      <c r="VXA218" s="102"/>
      <c r="VXB218" s="102"/>
      <c r="VXC218" s="102"/>
      <c r="VXD218" s="102"/>
      <c r="VXE218" s="102"/>
      <c r="VXF218" s="102"/>
      <c r="VXG218" s="102"/>
      <c r="VXH218" s="102"/>
      <c r="VXI218" s="102"/>
      <c r="VXJ218" s="102"/>
      <c r="VXK218" s="102"/>
      <c r="VXL218" s="102"/>
      <c r="VXM218" s="102"/>
      <c r="VXN218" s="102"/>
      <c r="VXO218" s="102"/>
      <c r="VXP218" s="102"/>
      <c r="VXQ218" s="102"/>
      <c r="VXR218" s="102"/>
      <c r="VXS218" s="102"/>
      <c r="VXT218" s="102"/>
      <c r="VXU218" s="102"/>
      <c r="VXV218" s="102"/>
      <c r="VXW218" s="102"/>
      <c r="VXX218" s="102"/>
      <c r="VXY218" s="102"/>
      <c r="VXZ218" s="102"/>
      <c r="VYA218" s="102"/>
      <c r="VYB218" s="102"/>
      <c r="VYC218" s="102"/>
      <c r="VYD218" s="102"/>
      <c r="VYE218" s="102"/>
      <c r="VYF218" s="102"/>
      <c r="VYG218" s="102"/>
      <c r="VYH218" s="102"/>
      <c r="VYI218" s="102"/>
      <c r="VYJ218" s="102"/>
      <c r="VYK218" s="102"/>
      <c r="VYL218" s="102"/>
      <c r="VYM218" s="102"/>
      <c r="VYN218" s="102"/>
      <c r="VYO218" s="102"/>
      <c r="VYP218" s="102"/>
      <c r="VYQ218" s="102"/>
      <c r="VYR218" s="102"/>
      <c r="VYS218" s="102"/>
      <c r="VYT218" s="102"/>
      <c r="VYU218" s="102"/>
      <c r="VYV218" s="102"/>
      <c r="VYW218" s="102"/>
      <c r="VYX218" s="102"/>
      <c r="VYY218" s="102"/>
      <c r="VYZ218" s="102"/>
      <c r="VZA218" s="102"/>
      <c r="VZB218" s="102"/>
      <c r="VZC218" s="102"/>
      <c r="VZD218" s="102"/>
      <c r="VZE218" s="102"/>
      <c r="VZF218" s="102"/>
      <c r="VZG218" s="102"/>
      <c r="VZH218" s="102"/>
      <c r="VZI218" s="102"/>
      <c r="VZJ218" s="102"/>
      <c r="VZK218" s="102"/>
      <c r="VZL218" s="102"/>
      <c r="VZM218" s="102"/>
      <c r="VZN218" s="102"/>
      <c r="VZO218" s="102"/>
      <c r="VZP218" s="102"/>
      <c r="VZQ218" s="102"/>
      <c r="VZR218" s="102"/>
      <c r="VZS218" s="102"/>
      <c r="VZT218" s="102"/>
      <c r="VZU218" s="102"/>
      <c r="VZV218" s="102"/>
      <c r="VZW218" s="102"/>
      <c r="VZX218" s="102"/>
      <c r="VZY218" s="102"/>
      <c r="VZZ218" s="102"/>
      <c r="WAA218" s="102"/>
      <c r="WAB218" s="102"/>
      <c r="WAC218" s="102"/>
      <c r="WAD218" s="102"/>
      <c r="WAE218" s="102"/>
      <c r="WAF218" s="102"/>
      <c r="WAG218" s="102"/>
      <c r="WAH218" s="102"/>
      <c r="WAI218" s="102"/>
      <c r="WAJ218" s="102"/>
      <c r="WAK218" s="102"/>
      <c r="WAL218" s="102"/>
      <c r="WAM218" s="102"/>
      <c r="WAN218" s="102"/>
      <c r="WAO218" s="102"/>
      <c r="WAP218" s="102"/>
      <c r="WAQ218" s="102"/>
      <c r="WAR218" s="102"/>
      <c r="WAS218" s="102"/>
      <c r="WAT218" s="102"/>
      <c r="WAU218" s="102"/>
      <c r="WAV218" s="102"/>
      <c r="WAW218" s="102"/>
      <c r="WAX218" s="102"/>
      <c r="WAY218" s="102"/>
      <c r="WAZ218" s="102"/>
      <c r="WBA218" s="102"/>
      <c r="WBB218" s="102"/>
      <c r="WBC218" s="102"/>
      <c r="WBD218" s="102"/>
      <c r="WBE218" s="102"/>
      <c r="WBF218" s="102"/>
      <c r="WBG218" s="102"/>
      <c r="WBH218" s="102"/>
      <c r="WBI218" s="102"/>
      <c r="WBJ218" s="102"/>
      <c r="WBK218" s="102"/>
      <c r="WBL218" s="102"/>
      <c r="WBM218" s="102"/>
      <c r="WBN218" s="102"/>
      <c r="WBO218" s="102"/>
      <c r="WBP218" s="102"/>
      <c r="WBQ218" s="102"/>
      <c r="WBR218" s="102"/>
      <c r="WBS218" s="102"/>
      <c r="WBT218" s="102"/>
      <c r="WBU218" s="102"/>
      <c r="WBV218" s="102"/>
      <c r="WBW218" s="102"/>
      <c r="WBX218" s="102"/>
      <c r="WBY218" s="102"/>
      <c r="WBZ218" s="102"/>
      <c r="WCA218" s="102"/>
      <c r="WCB218" s="102"/>
      <c r="WCC218" s="102"/>
      <c r="WCD218" s="102"/>
      <c r="WCE218" s="102"/>
      <c r="WCF218" s="102"/>
      <c r="WCG218" s="102"/>
      <c r="WCH218" s="102"/>
      <c r="WCI218" s="102"/>
      <c r="WCJ218" s="102"/>
      <c r="WCK218" s="102"/>
      <c r="WCL218" s="102"/>
      <c r="WCM218" s="102"/>
      <c r="WCN218" s="102"/>
      <c r="WCO218" s="102"/>
      <c r="WCP218" s="102"/>
      <c r="WCQ218" s="102"/>
      <c r="WCR218" s="102"/>
      <c r="WCS218" s="102"/>
      <c r="WCT218" s="102"/>
      <c r="WCU218" s="102"/>
      <c r="WCV218" s="102"/>
      <c r="WCW218" s="102"/>
      <c r="WCX218" s="102"/>
      <c r="WCY218" s="102"/>
      <c r="WCZ218" s="102"/>
      <c r="WDA218" s="102"/>
      <c r="WDB218" s="102"/>
      <c r="WDC218" s="102"/>
      <c r="WDD218" s="102"/>
      <c r="WDE218" s="102"/>
      <c r="WDF218" s="102"/>
      <c r="WDG218" s="102"/>
      <c r="WDH218" s="102"/>
      <c r="WDI218" s="102"/>
      <c r="WDJ218" s="102"/>
      <c r="WDK218" s="102"/>
      <c r="WDL218" s="102"/>
      <c r="WDM218" s="102"/>
      <c r="WDN218" s="102"/>
      <c r="WDO218" s="102"/>
      <c r="WDP218" s="102"/>
      <c r="WDQ218" s="102"/>
      <c r="WDR218" s="102"/>
      <c r="WDS218" s="102"/>
      <c r="WDT218" s="102"/>
      <c r="WDU218" s="102"/>
      <c r="WDV218" s="102"/>
      <c r="WDW218" s="102"/>
      <c r="WDX218" s="102"/>
      <c r="WDY218" s="102"/>
      <c r="WDZ218" s="102"/>
      <c r="WEA218" s="102"/>
      <c r="WEB218" s="102"/>
      <c r="WEC218" s="102"/>
      <c r="WED218" s="102"/>
      <c r="WEE218" s="102"/>
      <c r="WEF218" s="102"/>
      <c r="WEG218" s="102"/>
      <c r="WEH218" s="102"/>
      <c r="WEI218" s="102"/>
      <c r="WEJ218" s="102"/>
      <c r="WEK218" s="102"/>
      <c r="WEL218" s="102"/>
      <c r="WEM218" s="102"/>
      <c r="WEN218" s="102"/>
      <c r="WEO218" s="102"/>
      <c r="WEP218" s="102"/>
      <c r="WEQ218" s="102"/>
      <c r="WER218" s="102"/>
      <c r="WES218" s="102"/>
      <c r="WET218" s="102"/>
      <c r="WEU218" s="102"/>
      <c r="WEV218" s="102"/>
      <c r="WEW218" s="102"/>
      <c r="WEX218" s="102"/>
      <c r="WEY218" s="102"/>
      <c r="WEZ218" s="102"/>
      <c r="WFA218" s="102"/>
      <c r="WFB218" s="102"/>
      <c r="WFC218" s="102"/>
      <c r="WFD218" s="102"/>
      <c r="WFE218" s="102"/>
      <c r="WFF218" s="102"/>
      <c r="WFG218" s="102"/>
      <c r="WFH218" s="102"/>
      <c r="WFI218" s="102"/>
      <c r="WFJ218" s="102"/>
      <c r="WFK218" s="102"/>
      <c r="WFL218" s="102"/>
      <c r="WFM218" s="102"/>
      <c r="WFN218" s="102"/>
      <c r="WFO218" s="102"/>
      <c r="WFP218" s="102"/>
      <c r="WFQ218" s="102"/>
      <c r="WFR218" s="102"/>
      <c r="WFS218" s="102"/>
      <c r="WFT218" s="102"/>
      <c r="WFU218" s="102"/>
      <c r="WFV218" s="102"/>
      <c r="WFW218" s="102"/>
      <c r="WFX218" s="102"/>
      <c r="WFY218" s="102"/>
      <c r="WFZ218" s="102"/>
      <c r="WGA218" s="102"/>
      <c r="WGB218" s="102"/>
      <c r="WGC218" s="102"/>
      <c r="WGD218" s="102"/>
      <c r="WGE218" s="102"/>
      <c r="WGF218" s="102"/>
      <c r="WGG218" s="102"/>
      <c r="WGH218" s="102"/>
      <c r="WGI218" s="102"/>
      <c r="WGJ218" s="102"/>
      <c r="WGK218" s="102"/>
      <c r="WGL218" s="102"/>
      <c r="WGM218" s="102"/>
      <c r="WGN218" s="102"/>
      <c r="WGO218" s="102"/>
      <c r="WGP218" s="102"/>
      <c r="WGQ218" s="102"/>
      <c r="WGR218" s="102"/>
      <c r="WGS218" s="102"/>
      <c r="WGT218" s="102"/>
      <c r="WGU218" s="102"/>
      <c r="WGV218" s="102"/>
      <c r="WGW218" s="102"/>
      <c r="WGX218" s="102"/>
      <c r="WGY218" s="102"/>
      <c r="WGZ218" s="102"/>
      <c r="WHA218" s="102"/>
      <c r="WHB218" s="102"/>
      <c r="WHC218" s="102"/>
      <c r="WHD218" s="102"/>
      <c r="WHE218" s="102"/>
      <c r="WHF218" s="102"/>
      <c r="WHG218" s="102"/>
      <c r="WHH218" s="102"/>
      <c r="WHI218" s="102"/>
      <c r="WHJ218" s="102"/>
      <c r="WHK218" s="102"/>
      <c r="WHL218" s="102"/>
      <c r="WHM218" s="102"/>
      <c r="WHN218" s="102"/>
      <c r="WHO218" s="102"/>
      <c r="WHP218" s="102"/>
      <c r="WHQ218" s="102"/>
      <c r="WHR218" s="102"/>
      <c r="WHS218" s="102"/>
      <c r="WHT218" s="102"/>
      <c r="WHU218" s="102"/>
      <c r="WHV218" s="102"/>
      <c r="WHW218" s="102"/>
      <c r="WHX218" s="102"/>
      <c r="WHY218" s="102"/>
      <c r="WHZ218" s="102"/>
      <c r="WIA218" s="102"/>
      <c r="WIB218" s="102"/>
      <c r="WIC218" s="102"/>
      <c r="WID218" s="102"/>
      <c r="WIE218" s="102"/>
      <c r="WIF218" s="102"/>
      <c r="WIG218" s="102"/>
      <c r="WIH218" s="102"/>
      <c r="WII218" s="102"/>
      <c r="WIJ218" s="102"/>
      <c r="WIK218" s="102"/>
      <c r="WIL218" s="102"/>
      <c r="WIM218" s="102"/>
      <c r="WIN218" s="102"/>
      <c r="WIO218" s="102"/>
      <c r="WIP218" s="102"/>
      <c r="WIQ218" s="102"/>
      <c r="WIR218" s="102"/>
      <c r="WIS218" s="102"/>
      <c r="WIT218" s="102"/>
      <c r="WIU218" s="102"/>
      <c r="WIV218" s="102"/>
      <c r="WIW218" s="102"/>
      <c r="WIX218" s="102"/>
      <c r="WIY218" s="102"/>
      <c r="WIZ218" s="102"/>
      <c r="WJA218" s="102"/>
      <c r="WJB218" s="102"/>
      <c r="WJC218" s="102"/>
      <c r="WJD218" s="102"/>
      <c r="WJE218" s="102"/>
      <c r="WJF218" s="102"/>
      <c r="WJG218" s="102"/>
      <c r="WJH218" s="102"/>
      <c r="WJI218" s="102"/>
      <c r="WJJ218" s="102"/>
      <c r="WJK218" s="102"/>
      <c r="WJL218" s="102"/>
      <c r="WJM218" s="102"/>
      <c r="WJN218" s="102"/>
      <c r="WJO218" s="102"/>
      <c r="WJP218" s="102"/>
      <c r="WJQ218" s="102"/>
      <c r="WJR218" s="102"/>
      <c r="WJS218" s="102"/>
      <c r="WJT218" s="102"/>
      <c r="WJU218" s="102"/>
      <c r="WJV218" s="102"/>
      <c r="WJW218" s="102"/>
      <c r="WJX218" s="102"/>
      <c r="WJY218" s="102"/>
      <c r="WJZ218" s="102"/>
      <c r="WKA218" s="102"/>
      <c r="WKB218" s="102"/>
      <c r="WKC218" s="102"/>
      <c r="WKD218" s="102"/>
      <c r="WKE218" s="102"/>
      <c r="WKF218" s="102"/>
      <c r="WKG218" s="102"/>
      <c r="WKH218" s="102"/>
      <c r="WKI218" s="102"/>
      <c r="WKJ218" s="102"/>
      <c r="WKK218" s="102"/>
      <c r="WKL218" s="102"/>
      <c r="WKM218" s="102"/>
      <c r="WKN218" s="102"/>
      <c r="WKO218" s="102"/>
      <c r="WKP218" s="102"/>
      <c r="WKQ218" s="102"/>
      <c r="WKR218" s="102"/>
      <c r="WKS218" s="102"/>
      <c r="WKT218" s="102"/>
      <c r="WKU218" s="102"/>
      <c r="WKV218" s="102"/>
      <c r="WKW218" s="102"/>
      <c r="WKX218" s="102"/>
      <c r="WKY218" s="102"/>
      <c r="WKZ218" s="102"/>
      <c r="WLA218" s="102"/>
      <c r="WLB218" s="102"/>
      <c r="WLC218" s="102"/>
      <c r="WLD218" s="102"/>
      <c r="WLE218" s="102"/>
      <c r="WLF218" s="102"/>
      <c r="WLG218" s="102"/>
      <c r="WLH218" s="102"/>
      <c r="WLI218" s="102"/>
      <c r="WLJ218" s="102"/>
      <c r="WLK218" s="102"/>
      <c r="WLL218" s="102"/>
      <c r="WLM218" s="102"/>
      <c r="WLN218" s="102"/>
      <c r="WLO218" s="102"/>
      <c r="WLP218" s="102"/>
      <c r="WLQ218" s="102"/>
      <c r="WLR218" s="102"/>
      <c r="WLS218" s="102"/>
      <c r="WLT218" s="102"/>
      <c r="WLU218" s="102"/>
      <c r="WLV218" s="102"/>
      <c r="WLW218" s="102"/>
      <c r="WLX218" s="102"/>
      <c r="WLY218" s="102"/>
      <c r="WLZ218" s="102"/>
      <c r="WMA218" s="102"/>
      <c r="WMB218" s="102"/>
      <c r="WMC218" s="102"/>
      <c r="WMD218" s="102"/>
      <c r="WME218" s="102"/>
      <c r="WMF218" s="102"/>
      <c r="WMG218" s="102"/>
      <c r="WMH218" s="102"/>
      <c r="WMI218" s="102"/>
      <c r="WMJ218" s="102"/>
      <c r="WMK218" s="102"/>
      <c r="WML218" s="102"/>
      <c r="WMM218" s="102"/>
      <c r="WMN218" s="102"/>
      <c r="WMO218" s="102"/>
      <c r="WMP218" s="102"/>
      <c r="WMQ218" s="102"/>
      <c r="WMR218" s="102"/>
      <c r="WMS218" s="102"/>
      <c r="WMT218" s="102"/>
      <c r="WMU218" s="102"/>
      <c r="WMV218" s="102"/>
      <c r="WMW218" s="102"/>
      <c r="WMX218" s="102"/>
      <c r="WMY218" s="102"/>
      <c r="WMZ218" s="102"/>
      <c r="WNA218" s="102"/>
      <c r="WNB218" s="102"/>
      <c r="WNC218" s="102"/>
      <c r="WND218" s="102"/>
      <c r="WNE218" s="102"/>
      <c r="WNF218" s="102"/>
      <c r="WNG218" s="102"/>
      <c r="WNH218" s="102"/>
      <c r="WNI218" s="102"/>
      <c r="WNJ218" s="102"/>
      <c r="WNK218" s="102"/>
      <c r="WNL218" s="102"/>
      <c r="WNM218" s="102"/>
      <c r="WNN218" s="102"/>
      <c r="WNO218" s="102"/>
      <c r="WNP218" s="102"/>
      <c r="WNQ218" s="102"/>
      <c r="WNR218" s="102"/>
      <c r="WNS218" s="102"/>
      <c r="WNT218" s="102"/>
      <c r="WNU218" s="102"/>
      <c r="WNV218" s="102"/>
      <c r="WNW218" s="102"/>
      <c r="WNX218" s="102"/>
      <c r="WNY218" s="102"/>
      <c r="WNZ218" s="102"/>
      <c r="WOA218" s="102"/>
      <c r="WOB218" s="102"/>
      <c r="WOC218" s="102"/>
      <c r="WOD218" s="102"/>
      <c r="WOE218" s="102"/>
      <c r="WOF218" s="102"/>
      <c r="WOG218" s="102"/>
      <c r="WOH218" s="102"/>
      <c r="WOI218" s="102"/>
      <c r="WOJ218" s="102"/>
      <c r="WOK218" s="102"/>
      <c r="WOL218" s="102"/>
      <c r="WOM218" s="102"/>
      <c r="WON218" s="102"/>
      <c r="WOO218" s="102"/>
      <c r="WOP218" s="102"/>
      <c r="WOQ218" s="102"/>
      <c r="WOR218" s="102"/>
      <c r="WOS218" s="102"/>
      <c r="WOT218" s="102"/>
      <c r="WOU218" s="102"/>
      <c r="WOV218" s="102"/>
      <c r="WOW218" s="102"/>
      <c r="WOX218" s="102"/>
      <c r="WOY218" s="102"/>
      <c r="WOZ218" s="102"/>
      <c r="WPA218" s="102"/>
      <c r="WPB218" s="102"/>
      <c r="WPC218" s="102"/>
      <c r="WPD218" s="102"/>
      <c r="WPE218" s="102"/>
      <c r="WPF218" s="102"/>
      <c r="WPG218" s="102"/>
      <c r="WPH218" s="102"/>
      <c r="WPI218" s="102"/>
      <c r="WPJ218" s="102"/>
      <c r="WPK218" s="102"/>
      <c r="WPL218" s="102"/>
      <c r="WPM218" s="102"/>
      <c r="WPN218" s="102"/>
      <c r="WPO218" s="102"/>
      <c r="WPP218" s="102"/>
      <c r="WPQ218" s="102"/>
      <c r="WPR218" s="102"/>
      <c r="WPS218" s="102"/>
      <c r="WPT218" s="102"/>
      <c r="WPU218" s="102"/>
      <c r="WPV218" s="102"/>
      <c r="WPW218" s="102"/>
      <c r="WPX218" s="102"/>
      <c r="WPY218" s="102"/>
      <c r="WPZ218" s="102"/>
      <c r="WQA218" s="102"/>
      <c r="WQB218" s="102"/>
      <c r="WQC218" s="102"/>
      <c r="WQD218" s="102"/>
      <c r="WQE218" s="102"/>
      <c r="WQF218" s="102"/>
      <c r="WQG218" s="102"/>
      <c r="WQH218" s="102"/>
      <c r="WQI218" s="102"/>
      <c r="WQJ218" s="102"/>
      <c r="WQK218" s="102"/>
      <c r="WQL218" s="102"/>
      <c r="WQM218" s="102"/>
      <c r="WQN218" s="102"/>
      <c r="WQO218" s="102"/>
      <c r="WQP218" s="102"/>
      <c r="WQQ218" s="102"/>
      <c r="WQR218" s="102"/>
      <c r="WQS218" s="102"/>
      <c r="WQT218" s="102"/>
      <c r="WQU218" s="102"/>
      <c r="WQV218" s="102"/>
      <c r="WQW218" s="102"/>
      <c r="WQX218" s="102"/>
      <c r="WQY218" s="102"/>
      <c r="WQZ218" s="102"/>
      <c r="WRA218" s="102"/>
      <c r="WRB218" s="102"/>
      <c r="WRC218" s="102"/>
      <c r="WRD218" s="102"/>
      <c r="WRE218" s="102"/>
      <c r="WRF218" s="102"/>
      <c r="WRG218" s="102"/>
      <c r="WRH218" s="102"/>
      <c r="WRI218" s="102"/>
      <c r="WRJ218" s="102"/>
      <c r="WRK218" s="102"/>
      <c r="WRL218" s="102"/>
      <c r="WRM218" s="102"/>
      <c r="WRN218" s="102"/>
      <c r="WRO218" s="102"/>
      <c r="WRP218" s="102"/>
      <c r="WRQ218" s="102"/>
      <c r="WRR218" s="102"/>
      <c r="WRS218" s="102"/>
      <c r="WRT218" s="102"/>
      <c r="WRU218" s="102"/>
      <c r="WRV218" s="102"/>
      <c r="WRW218" s="102"/>
      <c r="WRX218" s="102"/>
      <c r="WRY218" s="102"/>
      <c r="WRZ218" s="102"/>
      <c r="WSA218" s="102"/>
      <c r="WSB218" s="102"/>
      <c r="WSC218" s="102"/>
      <c r="WSD218" s="102"/>
      <c r="WSE218" s="102"/>
      <c r="WSF218" s="102"/>
      <c r="WSG218" s="102"/>
      <c r="WSH218" s="102"/>
      <c r="WSI218" s="102"/>
      <c r="WSJ218" s="102"/>
      <c r="WSK218" s="102"/>
      <c r="WSL218" s="102"/>
      <c r="WSM218" s="102"/>
      <c r="WSN218" s="102"/>
      <c r="WSO218" s="102"/>
      <c r="WSP218" s="102"/>
      <c r="WSQ218" s="102"/>
      <c r="WSR218" s="102"/>
      <c r="WSS218" s="102"/>
      <c r="WST218" s="102"/>
      <c r="WSU218" s="102"/>
      <c r="WSV218" s="102"/>
      <c r="WSW218" s="102"/>
      <c r="WSX218" s="102"/>
      <c r="WSY218" s="102"/>
      <c r="WSZ218" s="102"/>
      <c r="WTA218" s="102"/>
      <c r="WTB218" s="102"/>
      <c r="WTC218" s="102"/>
      <c r="WTD218" s="102"/>
      <c r="WTE218" s="102"/>
      <c r="WTF218" s="102"/>
      <c r="WTG218" s="102"/>
      <c r="WTH218" s="102"/>
      <c r="WTI218" s="102"/>
      <c r="WTJ218" s="102"/>
      <c r="WTK218" s="102"/>
      <c r="WTL218" s="102"/>
      <c r="WTM218" s="102"/>
      <c r="WTN218" s="102"/>
      <c r="WTO218" s="102"/>
      <c r="WTP218" s="102"/>
      <c r="WTQ218" s="102"/>
      <c r="WTR218" s="102"/>
      <c r="WTS218" s="102"/>
      <c r="WTT218" s="102"/>
      <c r="WTU218" s="102"/>
      <c r="WTV218" s="102"/>
      <c r="WTW218" s="102"/>
      <c r="WTX218" s="102"/>
      <c r="WTY218" s="102"/>
      <c r="WTZ218" s="102"/>
      <c r="WUA218" s="102"/>
      <c r="WUB218" s="102"/>
      <c r="WUC218" s="102"/>
      <c r="WUD218" s="102"/>
      <c r="WUE218" s="102"/>
      <c r="WUF218" s="102"/>
      <c r="WUG218" s="102"/>
      <c r="WUH218" s="102"/>
      <c r="WUI218" s="102"/>
      <c r="WUJ218" s="102"/>
      <c r="WUK218" s="102"/>
      <c r="WUL218" s="102"/>
      <c r="WUM218" s="102"/>
      <c r="WUN218" s="102"/>
      <c r="WUO218" s="102"/>
      <c r="WUP218" s="102"/>
      <c r="WUQ218" s="102"/>
      <c r="WUR218" s="102"/>
      <c r="WUS218" s="102"/>
      <c r="WUT218" s="102"/>
      <c r="WUU218" s="102"/>
      <c r="WUV218" s="102"/>
      <c r="WUW218" s="102"/>
      <c r="WUX218" s="102"/>
      <c r="WUY218" s="102"/>
      <c r="WUZ218" s="102"/>
      <c r="WVA218" s="102"/>
      <c r="WVB218" s="102"/>
      <c r="WVC218" s="102"/>
      <c r="WVD218" s="102"/>
      <c r="WVE218" s="102"/>
      <c r="WVF218" s="102"/>
      <c r="WVG218" s="102"/>
      <c r="WVH218" s="102"/>
      <c r="WVI218" s="102"/>
      <c r="WVJ218" s="102"/>
      <c r="WVK218" s="102"/>
      <c r="WVL218" s="102"/>
      <c r="WVM218" s="102"/>
      <c r="WVN218" s="102"/>
      <c r="WVO218" s="102"/>
      <c r="WVP218" s="102"/>
      <c r="WVQ218" s="102"/>
    </row>
    <row r="219" spans="1:16137" s="52" customFormat="1" ht="56.25" customHeight="1">
      <c r="A219" s="37">
        <v>7729314745</v>
      </c>
      <c r="B219" s="12" t="s">
        <v>372</v>
      </c>
      <c r="C219" s="12" t="s">
        <v>95</v>
      </c>
      <c r="D219" s="12" t="s">
        <v>383</v>
      </c>
      <c r="E219" s="38">
        <v>253.721</v>
      </c>
      <c r="F219" s="38">
        <v>178.15199999999999</v>
      </c>
      <c r="G219" s="38">
        <v>88.25</v>
      </c>
      <c r="H219" s="38">
        <v>271.12099999999998</v>
      </c>
      <c r="I219" s="38">
        <f t="shared" si="68"/>
        <v>791.24400000000003</v>
      </c>
      <c r="J219" s="39">
        <v>5643.73</v>
      </c>
      <c r="K219" s="40">
        <v>5643.73</v>
      </c>
      <c r="L219" s="39">
        <v>1665</v>
      </c>
      <c r="M219" s="40">
        <v>1731.6000000000001</v>
      </c>
      <c r="N219" s="41">
        <f t="shared" si="64"/>
        <v>1009487.3543299999</v>
      </c>
      <c r="O219" s="42">
        <f t="shared" si="65"/>
        <v>708818.70695999986</v>
      </c>
      <c r="P219" s="42">
        <f t="shared" si="66"/>
        <v>345245.47249999992</v>
      </c>
      <c r="Q219" s="42">
        <f t="shared" si="67"/>
        <v>1060660.5977299998</v>
      </c>
      <c r="R219" s="42">
        <f t="shared" si="69"/>
        <v>3124212.1315199994</v>
      </c>
      <c r="S219" s="43"/>
      <c r="T219" s="44"/>
      <c r="U219" s="44"/>
      <c r="V219" s="92"/>
      <c r="W219" s="92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1"/>
      <c r="BN219" s="101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1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1"/>
      <c r="CM219" s="101"/>
      <c r="CN219" s="101"/>
      <c r="CO219" s="101"/>
      <c r="CP219" s="101"/>
      <c r="CQ219" s="101"/>
      <c r="CR219" s="101"/>
      <c r="CS219" s="101"/>
      <c r="CT219" s="101"/>
      <c r="CU219" s="101"/>
      <c r="CV219" s="101"/>
      <c r="CW219" s="101"/>
      <c r="CX219" s="101"/>
      <c r="CY219" s="101"/>
      <c r="CZ219" s="101"/>
      <c r="DA219" s="101"/>
      <c r="DB219" s="101"/>
      <c r="DC219" s="101"/>
      <c r="DD219" s="101"/>
      <c r="DE219" s="101"/>
      <c r="DF219" s="101"/>
      <c r="DG219" s="101"/>
      <c r="DH219" s="101"/>
      <c r="DI219" s="101"/>
      <c r="DJ219" s="101"/>
      <c r="DK219" s="101"/>
      <c r="DL219" s="101"/>
      <c r="DM219" s="101"/>
      <c r="DN219" s="101"/>
      <c r="DO219" s="101"/>
      <c r="DP219" s="101"/>
      <c r="DQ219" s="101"/>
      <c r="DR219" s="101"/>
      <c r="DS219" s="101"/>
      <c r="DT219" s="101"/>
      <c r="DU219" s="101"/>
      <c r="DV219" s="101"/>
      <c r="DW219" s="101"/>
      <c r="DX219" s="101"/>
      <c r="DY219" s="101"/>
      <c r="DZ219" s="101"/>
      <c r="EA219" s="101"/>
      <c r="EB219" s="101"/>
      <c r="EC219" s="101"/>
      <c r="ED219" s="101"/>
      <c r="EE219" s="101"/>
      <c r="EF219" s="101"/>
      <c r="EG219" s="101"/>
      <c r="EH219" s="101"/>
      <c r="EI219" s="101"/>
      <c r="EJ219" s="101"/>
      <c r="EK219" s="101"/>
      <c r="EL219" s="101"/>
      <c r="EM219" s="101"/>
      <c r="EN219" s="101"/>
      <c r="EO219" s="101"/>
      <c r="EP219" s="101"/>
      <c r="EQ219" s="101"/>
      <c r="ER219" s="101"/>
      <c r="ES219" s="101"/>
      <c r="ET219" s="101"/>
      <c r="EU219" s="101"/>
      <c r="EV219" s="101"/>
      <c r="EW219" s="101"/>
      <c r="EX219" s="101"/>
      <c r="EY219" s="101"/>
      <c r="EZ219" s="101"/>
      <c r="FA219" s="101"/>
      <c r="FB219" s="101"/>
      <c r="FC219" s="101"/>
      <c r="FD219" s="101"/>
      <c r="FE219" s="101"/>
      <c r="FF219" s="101"/>
      <c r="FG219" s="101"/>
      <c r="FH219" s="101"/>
      <c r="FI219" s="101"/>
      <c r="FJ219" s="101"/>
      <c r="FK219" s="101"/>
      <c r="FL219" s="101"/>
      <c r="FM219" s="101"/>
      <c r="FN219" s="101"/>
      <c r="FO219" s="101"/>
      <c r="FP219" s="101"/>
      <c r="FQ219" s="101"/>
      <c r="FR219" s="101"/>
      <c r="FS219" s="101"/>
      <c r="FT219" s="101"/>
      <c r="FU219" s="101"/>
      <c r="FV219" s="101"/>
      <c r="FW219" s="101"/>
      <c r="FX219" s="101"/>
      <c r="FY219" s="101"/>
      <c r="FZ219" s="101"/>
    </row>
    <row r="220" spans="1:16137" s="52" customFormat="1" ht="56.25" customHeight="1">
      <c r="A220" s="37">
        <v>7729314745</v>
      </c>
      <c r="B220" s="12" t="s">
        <v>372</v>
      </c>
      <c r="C220" s="12" t="s">
        <v>112</v>
      </c>
      <c r="D220" s="12" t="s">
        <v>373</v>
      </c>
      <c r="E220" s="38">
        <v>3504.3919999999998</v>
      </c>
      <c r="F220" s="38">
        <v>910.75400000000002</v>
      </c>
      <c r="G220" s="38">
        <v>554.279</v>
      </c>
      <c r="H220" s="38">
        <v>2870.0819999999999</v>
      </c>
      <c r="I220" s="38">
        <f t="shared" si="68"/>
        <v>7839.5069999999996</v>
      </c>
      <c r="J220" s="39">
        <v>2542.7399999999998</v>
      </c>
      <c r="K220" s="40">
        <v>2755.6769779434812</v>
      </c>
      <c r="L220" s="39">
        <v>1383.33</v>
      </c>
      <c r="M220" s="40">
        <v>1438.6632</v>
      </c>
      <c r="N220" s="41">
        <f t="shared" si="64"/>
        <v>4063027.1287199995</v>
      </c>
      <c r="O220" s="42">
        <f t="shared" si="65"/>
        <v>1055937.2951399998</v>
      </c>
      <c r="P220" s="42">
        <f t="shared" si="66"/>
        <v>729993.07982473483</v>
      </c>
      <c r="Q220" s="42">
        <f t="shared" si="67"/>
        <v>3779937.5378275826</v>
      </c>
      <c r="R220" s="42">
        <f t="shared" si="69"/>
        <v>9628895.0415123161</v>
      </c>
      <c r="S220" s="43"/>
      <c r="T220" s="44"/>
      <c r="U220" s="44"/>
      <c r="V220" s="92"/>
      <c r="W220" s="92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1"/>
      <c r="BN220" s="101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1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1"/>
      <c r="CM220" s="101"/>
      <c r="CN220" s="101"/>
      <c r="CO220" s="101"/>
      <c r="CP220" s="101"/>
      <c r="CQ220" s="101"/>
      <c r="CR220" s="101"/>
      <c r="CS220" s="101"/>
      <c r="CT220" s="101"/>
      <c r="CU220" s="101"/>
      <c r="CV220" s="101"/>
      <c r="CW220" s="101"/>
      <c r="CX220" s="101"/>
      <c r="CY220" s="101"/>
      <c r="CZ220" s="101"/>
      <c r="DA220" s="101"/>
      <c r="DB220" s="101"/>
      <c r="DC220" s="101"/>
      <c r="DD220" s="101"/>
      <c r="DE220" s="101"/>
      <c r="DF220" s="101"/>
      <c r="DG220" s="101"/>
      <c r="DH220" s="101"/>
      <c r="DI220" s="101"/>
      <c r="DJ220" s="101"/>
      <c r="DK220" s="101"/>
      <c r="DL220" s="101"/>
      <c r="DM220" s="101"/>
      <c r="DN220" s="101"/>
      <c r="DO220" s="101"/>
      <c r="DP220" s="101"/>
      <c r="DQ220" s="101"/>
      <c r="DR220" s="101"/>
      <c r="DS220" s="101"/>
      <c r="DT220" s="101"/>
      <c r="DU220" s="101"/>
      <c r="DV220" s="101"/>
      <c r="DW220" s="101"/>
      <c r="DX220" s="101"/>
      <c r="DY220" s="101"/>
      <c r="DZ220" s="101"/>
      <c r="EA220" s="101"/>
      <c r="EB220" s="101"/>
      <c r="EC220" s="101"/>
      <c r="ED220" s="101"/>
      <c r="EE220" s="101"/>
      <c r="EF220" s="101"/>
      <c r="EG220" s="101"/>
      <c r="EH220" s="101"/>
      <c r="EI220" s="101"/>
      <c r="EJ220" s="101"/>
      <c r="EK220" s="101"/>
      <c r="EL220" s="101"/>
      <c r="EM220" s="101"/>
      <c r="EN220" s="101"/>
      <c r="EO220" s="101"/>
      <c r="EP220" s="101"/>
      <c r="EQ220" s="101"/>
      <c r="ER220" s="101"/>
      <c r="ES220" s="101"/>
      <c r="ET220" s="101"/>
      <c r="EU220" s="101"/>
      <c r="EV220" s="101"/>
      <c r="EW220" s="101"/>
      <c r="EX220" s="101"/>
      <c r="EY220" s="101"/>
      <c r="EZ220" s="101"/>
      <c r="FA220" s="101"/>
      <c r="FB220" s="101"/>
      <c r="FC220" s="101"/>
      <c r="FD220" s="101"/>
      <c r="FE220" s="101"/>
      <c r="FF220" s="101"/>
      <c r="FG220" s="101"/>
      <c r="FH220" s="101"/>
      <c r="FI220" s="101"/>
      <c r="FJ220" s="101"/>
      <c r="FK220" s="101"/>
      <c r="FL220" s="101"/>
      <c r="FM220" s="101"/>
      <c r="FN220" s="101"/>
      <c r="FO220" s="101"/>
      <c r="FP220" s="101"/>
      <c r="FQ220" s="101"/>
      <c r="FR220" s="101"/>
      <c r="FS220" s="101"/>
      <c r="FT220" s="101"/>
      <c r="FU220" s="101"/>
      <c r="FV220" s="101"/>
      <c r="FW220" s="101"/>
      <c r="FX220" s="101"/>
      <c r="FY220" s="101"/>
      <c r="FZ220" s="101"/>
    </row>
    <row r="221" spans="1:16137" s="52" customFormat="1" ht="56.25" customHeight="1">
      <c r="A221" s="37">
        <v>7729314745</v>
      </c>
      <c r="B221" s="12" t="s">
        <v>372</v>
      </c>
      <c r="C221" s="12" t="s">
        <v>74</v>
      </c>
      <c r="D221" s="12" t="s">
        <v>377</v>
      </c>
      <c r="E221" s="38">
        <v>418.851</v>
      </c>
      <c r="F221" s="38">
        <v>211.40899999999999</v>
      </c>
      <c r="G221" s="38">
        <v>106.521</v>
      </c>
      <c r="H221" s="38">
        <v>431.93</v>
      </c>
      <c r="I221" s="38">
        <f t="shared" si="68"/>
        <v>1168.711</v>
      </c>
      <c r="J221" s="39">
        <v>8944.31</v>
      </c>
      <c r="K221" s="40">
        <v>11001.588380238521</v>
      </c>
      <c r="L221" s="39">
        <v>2000</v>
      </c>
      <c r="M221" s="40">
        <v>2080</v>
      </c>
      <c r="N221" s="41">
        <f t="shared" si="64"/>
        <v>2908631.1878099996</v>
      </c>
      <c r="O221" s="42">
        <f t="shared" si="65"/>
        <v>1468089.6327899999</v>
      </c>
      <c r="P221" s="42">
        <f t="shared" si="66"/>
        <v>950336.51585138752</v>
      </c>
      <c r="Q221" s="42">
        <f t="shared" si="67"/>
        <v>3853501.6690764246</v>
      </c>
      <c r="R221" s="42">
        <f t="shared" si="69"/>
        <v>9180559.0055278111</v>
      </c>
      <c r="S221" s="47"/>
      <c r="T221" s="44"/>
      <c r="U221" s="44"/>
      <c r="V221" s="92"/>
      <c r="W221" s="92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  <c r="BD221" s="103"/>
      <c r="BE221" s="103"/>
      <c r="BF221" s="103"/>
      <c r="BG221" s="103"/>
      <c r="BH221" s="103"/>
      <c r="BI221" s="103"/>
      <c r="BJ221" s="103"/>
      <c r="BK221" s="103"/>
      <c r="BL221" s="103"/>
      <c r="BM221" s="103"/>
      <c r="BN221" s="103"/>
      <c r="BO221" s="103"/>
      <c r="BP221" s="103"/>
      <c r="BQ221" s="103"/>
      <c r="BR221" s="103"/>
      <c r="BS221" s="103"/>
      <c r="BT221" s="103"/>
      <c r="BU221" s="103"/>
      <c r="BV221" s="103"/>
      <c r="BW221" s="103"/>
      <c r="BX221" s="103"/>
      <c r="BY221" s="103"/>
      <c r="BZ221" s="103"/>
      <c r="CA221" s="103"/>
      <c r="CB221" s="103"/>
      <c r="CC221" s="103"/>
      <c r="CD221" s="103"/>
      <c r="CE221" s="103"/>
      <c r="CF221" s="103"/>
      <c r="CG221" s="103"/>
      <c r="CH221" s="103"/>
      <c r="CI221" s="103"/>
      <c r="CJ221" s="103"/>
      <c r="CK221" s="103"/>
      <c r="CL221" s="103"/>
      <c r="CM221" s="103"/>
      <c r="CN221" s="103"/>
      <c r="CO221" s="103"/>
      <c r="CP221" s="103"/>
      <c r="CQ221" s="103"/>
      <c r="CR221" s="103"/>
      <c r="CS221" s="103"/>
      <c r="CT221" s="103"/>
      <c r="CU221" s="103"/>
      <c r="CV221" s="103"/>
      <c r="CW221" s="103"/>
      <c r="CX221" s="103"/>
      <c r="CY221" s="103"/>
      <c r="CZ221" s="103"/>
      <c r="DA221" s="103"/>
      <c r="DB221" s="103"/>
      <c r="DC221" s="103"/>
      <c r="DD221" s="103"/>
      <c r="DE221" s="103"/>
      <c r="DF221" s="103"/>
      <c r="DG221" s="103"/>
      <c r="DH221" s="103"/>
      <c r="DI221" s="103"/>
      <c r="DJ221" s="103"/>
      <c r="DK221" s="103"/>
      <c r="DL221" s="103"/>
      <c r="DM221" s="103"/>
      <c r="DN221" s="103"/>
      <c r="DO221" s="103"/>
      <c r="DP221" s="103"/>
      <c r="DQ221" s="103"/>
      <c r="DR221" s="103"/>
      <c r="DS221" s="103"/>
      <c r="DT221" s="103"/>
      <c r="DU221" s="103"/>
      <c r="DV221" s="103"/>
      <c r="DW221" s="103"/>
      <c r="DX221" s="103"/>
      <c r="DY221" s="103"/>
      <c r="DZ221" s="103"/>
      <c r="EA221" s="103"/>
      <c r="EB221" s="103"/>
      <c r="EC221" s="103"/>
      <c r="ED221" s="103"/>
      <c r="EE221" s="103"/>
      <c r="EF221" s="103"/>
      <c r="EG221" s="103"/>
      <c r="EH221" s="103"/>
      <c r="EI221" s="103"/>
      <c r="EJ221" s="103"/>
      <c r="EK221" s="103"/>
      <c r="EL221" s="103"/>
      <c r="EM221" s="103"/>
      <c r="EN221" s="103"/>
      <c r="EO221" s="103"/>
      <c r="EP221" s="103"/>
      <c r="EQ221" s="103"/>
      <c r="ER221" s="103"/>
      <c r="ES221" s="103"/>
      <c r="ET221" s="103"/>
      <c r="EU221" s="103"/>
      <c r="EV221" s="103"/>
      <c r="EW221" s="103"/>
      <c r="EX221" s="103"/>
      <c r="EY221" s="103"/>
      <c r="EZ221" s="103"/>
      <c r="FA221" s="103"/>
      <c r="FB221" s="103"/>
      <c r="FC221" s="103"/>
      <c r="FD221" s="103"/>
      <c r="FE221" s="103"/>
      <c r="FF221" s="103"/>
      <c r="FG221" s="103"/>
      <c r="FH221" s="103"/>
      <c r="FI221" s="103"/>
      <c r="FJ221" s="103"/>
      <c r="FK221" s="103"/>
      <c r="FL221" s="103"/>
      <c r="FM221" s="103"/>
      <c r="FN221" s="103"/>
      <c r="FO221" s="103"/>
      <c r="FP221" s="103"/>
      <c r="FQ221" s="103"/>
      <c r="FR221" s="103"/>
      <c r="FS221" s="103"/>
      <c r="FT221" s="103"/>
      <c r="FU221" s="103"/>
      <c r="FV221" s="103"/>
      <c r="FW221" s="103"/>
      <c r="FX221" s="103"/>
      <c r="FY221" s="103"/>
      <c r="FZ221" s="103"/>
      <c r="GA221" s="103"/>
      <c r="GB221" s="103"/>
      <c r="GC221" s="103"/>
      <c r="GD221" s="103"/>
      <c r="GE221" s="103"/>
      <c r="GF221" s="103"/>
      <c r="GG221" s="103"/>
      <c r="GH221" s="103"/>
      <c r="GI221" s="103"/>
      <c r="GJ221" s="103"/>
      <c r="GK221" s="103"/>
      <c r="GL221" s="103"/>
      <c r="GM221" s="103"/>
      <c r="GN221" s="103"/>
      <c r="GO221" s="103"/>
      <c r="GP221" s="103"/>
      <c r="GQ221" s="103"/>
      <c r="GR221" s="103"/>
      <c r="GS221" s="103"/>
      <c r="GT221" s="103"/>
      <c r="GU221" s="103"/>
      <c r="GV221" s="103"/>
      <c r="GW221" s="103"/>
      <c r="GX221" s="103"/>
      <c r="GY221" s="103"/>
      <c r="GZ221" s="103"/>
      <c r="HA221" s="103"/>
      <c r="HB221" s="103"/>
      <c r="HC221" s="103"/>
      <c r="HD221" s="103"/>
      <c r="HE221" s="103"/>
      <c r="HF221" s="103"/>
      <c r="HG221" s="103"/>
      <c r="HH221" s="103"/>
      <c r="HI221" s="103"/>
      <c r="HJ221" s="103"/>
      <c r="HK221" s="103"/>
      <c r="HL221" s="103"/>
      <c r="HM221" s="103"/>
      <c r="HN221" s="103"/>
      <c r="HO221" s="103"/>
      <c r="HP221" s="103"/>
      <c r="HQ221" s="103"/>
      <c r="HR221" s="103"/>
      <c r="HS221" s="103"/>
      <c r="HT221" s="103"/>
      <c r="HU221" s="103"/>
      <c r="HV221" s="103"/>
      <c r="HW221" s="103"/>
      <c r="HX221" s="103"/>
      <c r="HY221" s="103"/>
      <c r="HZ221" s="103"/>
      <c r="IA221" s="103"/>
      <c r="IB221" s="103"/>
      <c r="IC221" s="103"/>
      <c r="ID221" s="103"/>
      <c r="IE221" s="103"/>
      <c r="IF221" s="103"/>
      <c r="IG221" s="103"/>
      <c r="IH221" s="103"/>
      <c r="II221" s="103"/>
      <c r="IJ221" s="103"/>
      <c r="IK221" s="103"/>
      <c r="IL221" s="103"/>
      <c r="IM221" s="103"/>
      <c r="IN221" s="103"/>
      <c r="IO221" s="103"/>
      <c r="IP221" s="103"/>
      <c r="IQ221" s="103"/>
      <c r="IR221" s="103"/>
      <c r="IS221" s="103"/>
      <c r="IT221" s="103"/>
      <c r="IU221" s="103"/>
      <c r="IV221" s="103"/>
      <c r="IW221" s="103"/>
      <c r="IX221" s="103"/>
      <c r="IY221" s="103"/>
      <c r="IZ221" s="103"/>
      <c r="JA221" s="103"/>
      <c r="JB221" s="103"/>
      <c r="JC221" s="103"/>
      <c r="JD221" s="103"/>
      <c r="JE221" s="103"/>
      <c r="JF221" s="103"/>
      <c r="JG221" s="103"/>
      <c r="JH221" s="103"/>
      <c r="JI221" s="103"/>
      <c r="JJ221" s="103"/>
      <c r="JK221" s="103"/>
      <c r="JL221" s="103"/>
      <c r="JM221" s="103"/>
      <c r="JN221" s="103"/>
      <c r="JO221" s="103"/>
      <c r="JP221" s="103"/>
      <c r="JQ221" s="103"/>
      <c r="JR221" s="103"/>
      <c r="JS221" s="103"/>
      <c r="JT221" s="103"/>
      <c r="JU221" s="103"/>
      <c r="JV221" s="103"/>
      <c r="JW221" s="103"/>
      <c r="JX221" s="103"/>
      <c r="JY221" s="103"/>
      <c r="JZ221" s="103"/>
      <c r="KA221" s="103"/>
      <c r="KB221" s="103"/>
      <c r="KC221" s="103"/>
      <c r="KD221" s="103"/>
      <c r="KE221" s="103"/>
      <c r="KF221" s="103"/>
      <c r="KG221" s="103"/>
      <c r="KH221" s="103"/>
      <c r="KI221" s="103"/>
      <c r="KJ221" s="103"/>
      <c r="KK221" s="103"/>
      <c r="KL221" s="103"/>
      <c r="KM221" s="103"/>
      <c r="KN221" s="103"/>
      <c r="KO221" s="103"/>
      <c r="KP221" s="103"/>
      <c r="KQ221" s="103"/>
      <c r="KR221" s="103"/>
      <c r="KS221" s="103"/>
      <c r="KT221" s="103"/>
      <c r="KU221" s="103"/>
      <c r="KV221" s="103"/>
      <c r="KW221" s="103"/>
      <c r="KX221" s="103"/>
      <c r="KY221" s="103"/>
      <c r="KZ221" s="103"/>
      <c r="LA221" s="103"/>
      <c r="LB221" s="103"/>
      <c r="LC221" s="103"/>
      <c r="LD221" s="103"/>
      <c r="LE221" s="103"/>
      <c r="LF221" s="103"/>
      <c r="LG221" s="103"/>
      <c r="LH221" s="103"/>
      <c r="LI221" s="103"/>
      <c r="LJ221" s="103"/>
      <c r="LK221" s="103"/>
      <c r="LL221" s="103"/>
      <c r="LM221" s="103"/>
      <c r="LN221" s="103"/>
      <c r="LO221" s="103"/>
      <c r="LP221" s="103"/>
      <c r="LQ221" s="103"/>
      <c r="LR221" s="103"/>
      <c r="LS221" s="103"/>
      <c r="LT221" s="103"/>
      <c r="LU221" s="103"/>
      <c r="LV221" s="103"/>
      <c r="LW221" s="103"/>
      <c r="LX221" s="103"/>
      <c r="LY221" s="103"/>
      <c r="LZ221" s="103"/>
      <c r="MA221" s="103"/>
      <c r="MB221" s="103"/>
      <c r="MC221" s="103"/>
      <c r="MD221" s="103"/>
      <c r="ME221" s="103"/>
      <c r="MF221" s="103"/>
      <c r="MG221" s="103"/>
      <c r="MH221" s="103"/>
      <c r="MI221" s="103"/>
      <c r="MJ221" s="103"/>
      <c r="MK221" s="103"/>
      <c r="ML221" s="103"/>
      <c r="MM221" s="103"/>
      <c r="MN221" s="103"/>
      <c r="MO221" s="103"/>
      <c r="MP221" s="103"/>
      <c r="MQ221" s="103"/>
      <c r="MR221" s="103"/>
      <c r="MS221" s="103"/>
      <c r="MT221" s="103"/>
      <c r="MU221" s="103"/>
      <c r="MV221" s="103"/>
      <c r="MW221" s="103"/>
      <c r="MX221" s="103"/>
      <c r="MY221" s="103"/>
      <c r="MZ221" s="103"/>
      <c r="NA221" s="103"/>
      <c r="NB221" s="103"/>
      <c r="NC221" s="103"/>
      <c r="ND221" s="103"/>
      <c r="NE221" s="103"/>
      <c r="NF221" s="103"/>
      <c r="NG221" s="103"/>
      <c r="NH221" s="103"/>
      <c r="NI221" s="103"/>
      <c r="NJ221" s="103"/>
      <c r="NK221" s="103"/>
      <c r="NL221" s="103"/>
      <c r="NM221" s="103"/>
      <c r="NN221" s="103"/>
      <c r="NO221" s="103"/>
      <c r="NP221" s="103"/>
      <c r="NQ221" s="103"/>
      <c r="NR221" s="103"/>
      <c r="NS221" s="103"/>
      <c r="NT221" s="103"/>
      <c r="NU221" s="103"/>
      <c r="NV221" s="103"/>
      <c r="NW221" s="103"/>
      <c r="NX221" s="103"/>
      <c r="NY221" s="103"/>
      <c r="NZ221" s="103"/>
      <c r="OA221" s="103"/>
      <c r="OB221" s="103"/>
      <c r="OC221" s="103"/>
      <c r="OD221" s="103"/>
      <c r="OE221" s="103"/>
      <c r="OF221" s="103"/>
      <c r="OG221" s="103"/>
      <c r="OH221" s="103"/>
      <c r="OI221" s="103"/>
      <c r="OJ221" s="103"/>
      <c r="OK221" s="103"/>
      <c r="OL221" s="103"/>
      <c r="OM221" s="103"/>
      <c r="ON221" s="103"/>
      <c r="OO221" s="103"/>
      <c r="OP221" s="103"/>
      <c r="OQ221" s="103"/>
      <c r="OR221" s="103"/>
      <c r="OS221" s="103"/>
      <c r="OT221" s="103"/>
      <c r="OU221" s="103"/>
      <c r="OV221" s="103"/>
      <c r="OW221" s="103"/>
      <c r="OX221" s="103"/>
      <c r="OY221" s="103"/>
      <c r="OZ221" s="103"/>
      <c r="PA221" s="103"/>
      <c r="PB221" s="103"/>
      <c r="PC221" s="103"/>
      <c r="PD221" s="103"/>
      <c r="PE221" s="103"/>
      <c r="PF221" s="103"/>
      <c r="PG221" s="103"/>
      <c r="PH221" s="103"/>
      <c r="PI221" s="103"/>
      <c r="PJ221" s="103"/>
      <c r="PK221" s="103"/>
      <c r="PL221" s="103"/>
      <c r="PM221" s="103"/>
      <c r="PN221" s="103"/>
      <c r="PO221" s="103"/>
      <c r="PP221" s="103"/>
      <c r="PQ221" s="103"/>
      <c r="PR221" s="103"/>
      <c r="PS221" s="103"/>
      <c r="PT221" s="103"/>
      <c r="PU221" s="103"/>
      <c r="PV221" s="103"/>
      <c r="PW221" s="103"/>
      <c r="PX221" s="103"/>
      <c r="PY221" s="103"/>
      <c r="PZ221" s="103"/>
      <c r="QA221" s="103"/>
      <c r="QB221" s="103"/>
      <c r="QC221" s="103"/>
      <c r="QD221" s="103"/>
      <c r="QE221" s="103"/>
      <c r="QF221" s="103"/>
      <c r="QG221" s="103"/>
      <c r="QH221" s="103"/>
      <c r="QI221" s="103"/>
      <c r="QJ221" s="103"/>
      <c r="QK221" s="103"/>
      <c r="QL221" s="103"/>
      <c r="QM221" s="103"/>
      <c r="QN221" s="103"/>
      <c r="QO221" s="103"/>
      <c r="QP221" s="103"/>
      <c r="QQ221" s="103"/>
      <c r="QR221" s="103"/>
      <c r="QS221" s="103"/>
      <c r="QT221" s="103"/>
      <c r="QU221" s="103"/>
      <c r="QV221" s="103"/>
      <c r="QW221" s="103"/>
      <c r="QX221" s="103"/>
      <c r="QY221" s="103"/>
      <c r="QZ221" s="103"/>
      <c r="RA221" s="103"/>
      <c r="RB221" s="103"/>
      <c r="RC221" s="103"/>
      <c r="RD221" s="103"/>
      <c r="RE221" s="103"/>
      <c r="RF221" s="103"/>
      <c r="RG221" s="103"/>
      <c r="RH221" s="103"/>
      <c r="RI221" s="103"/>
      <c r="RJ221" s="103"/>
      <c r="RK221" s="103"/>
      <c r="RL221" s="103"/>
      <c r="RM221" s="103"/>
      <c r="RN221" s="103"/>
      <c r="RO221" s="103"/>
      <c r="RP221" s="103"/>
      <c r="RQ221" s="103"/>
      <c r="RR221" s="103"/>
      <c r="RS221" s="103"/>
      <c r="RT221" s="103"/>
      <c r="RU221" s="103"/>
      <c r="RV221" s="103"/>
      <c r="RW221" s="103"/>
      <c r="RX221" s="103"/>
      <c r="RY221" s="103"/>
      <c r="RZ221" s="103"/>
      <c r="SA221" s="103"/>
      <c r="SB221" s="103"/>
      <c r="SC221" s="103"/>
      <c r="SD221" s="103"/>
      <c r="SE221" s="103"/>
      <c r="SF221" s="103"/>
      <c r="SG221" s="103"/>
      <c r="SH221" s="103"/>
      <c r="SI221" s="103"/>
      <c r="SJ221" s="103"/>
      <c r="SK221" s="103"/>
      <c r="SL221" s="103"/>
      <c r="SM221" s="103"/>
      <c r="SN221" s="103"/>
      <c r="SO221" s="103"/>
      <c r="SP221" s="103"/>
      <c r="SQ221" s="103"/>
      <c r="SR221" s="103"/>
      <c r="SS221" s="103"/>
      <c r="ST221" s="103"/>
      <c r="SU221" s="103"/>
      <c r="SV221" s="103"/>
      <c r="SW221" s="103"/>
      <c r="SX221" s="103"/>
      <c r="SY221" s="103"/>
      <c r="SZ221" s="103"/>
      <c r="TA221" s="103"/>
      <c r="TB221" s="103"/>
      <c r="TC221" s="103"/>
      <c r="TD221" s="103"/>
      <c r="TE221" s="103"/>
      <c r="TF221" s="103"/>
      <c r="TG221" s="103"/>
      <c r="TH221" s="103"/>
      <c r="TI221" s="103"/>
      <c r="TJ221" s="103"/>
      <c r="TK221" s="103"/>
      <c r="TL221" s="103"/>
      <c r="TM221" s="103"/>
      <c r="TN221" s="103"/>
      <c r="TO221" s="103"/>
      <c r="TP221" s="103"/>
      <c r="TQ221" s="103"/>
      <c r="TR221" s="103"/>
      <c r="TS221" s="103"/>
      <c r="TT221" s="103"/>
      <c r="TU221" s="103"/>
      <c r="TV221" s="103"/>
      <c r="TW221" s="103"/>
      <c r="TX221" s="103"/>
      <c r="TY221" s="103"/>
      <c r="TZ221" s="103"/>
      <c r="UA221" s="103"/>
      <c r="UB221" s="103"/>
      <c r="UC221" s="103"/>
      <c r="UD221" s="103"/>
      <c r="UE221" s="103"/>
      <c r="UF221" s="103"/>
      <c r="UG221" s="103"/>
      <c r="UH221" s="103"/>
      <c r="UI221" s="103"/>
      <c r="UJ221" s="103"/>
      <c r="UK221" s="103"/>
      <c r="UL221" s="103"/>
      <c r="UM221" s="103"/>
      <c r="UN221" s="103"/>
      <c r="UO221" s="103"/>
      <c r="UP221" s="103"/>
      <c r="UQ221" s="103"/>
      <c r="UR221" s="103"/>
      <c r="US221" s="103"/>
      <c r="UT221" s="103"/>
      <c r="UU221" s="103"/>
      <c r="UV221" s="103"/>
      <c r="UW221" s="103"/>
      <c r="UX221" s="103"/>
      <c r="UY221" s="103"/>
      <c r="UZ221" s="103"/>
      <c r="VA221" s="103"/>
      <c r="VB221" s="103"/>
      <c r="VC221" s="103"/>
      <c r="VD221" s="103"/>
      <c r="VE221" s="103"/>
      <c r="VF221" s="103"/>
      <c r="VG221" s="103"/>
      <c r="VH221" s="103"/>
      <c r="VI221" s="103"/>
      <c r="VJ221" s="103"/>
      <c r="VK221" s="103"/>
      <c r="VL221" s="103"/>
      <c r="VM221" s="103"/>
      <c r="VN221" s="103"/>
      <c r="VO221" s="103"/>
      <c r="VP221" s="103"/>
      <c r="VQ221" s="103"/>
      <c r="VR221" s="103"/>
      <c r="VS221" s="103"/>
      <c r="VT221" s="103"/>
      <c r="VU221" s="103"/>
      <c r="VV221" s="103"/>
      <c r="VW221" s="103"/>
      <c r="VX221" s="103"/>
      <c r="VY221" s="103"/>
      <c r="VZ221" s="103"/>
      <c r="WA221" s="103"/>
      <c r="WB221" s="103"/>
      <c r="WC221" s="103"/>
      <c r="WD221" s="103"/>
      <c r="WE221" s="103"/>
      <c r="WF221" s="103"/>
      <c r="WG221" s="103"/>
      <c r="WH221" s="103"/>
      <c r="WI221" s="103"/>
      <c r="WJ221" s="103"/>
      <c r="WK221" s="103"/>
      <c r="WL221" s="103"/>
      <c r="WM221" s="103"/>
      <c r="WN221" s="103"/>
      <c r="WO221" s="103"/>
      <c r="WP221" s="103"/>
      <c r="WQ221" s="103"/>
      <c r="WR221" s="103"/>
      <c r="WS221" s="103"/>
      <c r="WT221" s="103"/>
      <c r="WU221" s="103"/>
      <c r="WV221" s="103"/>
      <c r="WW221" s="103"/>
      <c r="WX221" s="103"/>
      <c r="WY221" s="103"/>
      <c r="WZ221" s="103"/>
      <c r="XA221" s="103"/>
      <c r="XB221" s="103"/>
      <c r="XC221" s="103"/>
      <c r="XD221" s="103"/>
      <c r="XE221" s="103"/>
      <c r="XF221" s="103"/>
      <c r="XG221" s="103"/>
      <c r="XH221" s="103"/>
      <c r="XI221" s="103"/>
      <c r="XJ221" s="103"/>
      <c r="XK221" s="103"/>
      <c r="XL221" s="103"/>
      <c r="XM221" s="103"/>
      <c r="XN221" s="103"/>
      <c r="XO221" s="103"/>
      <c r="XP221" s="103"/>
      <c r="XQ221" s="103"/>
      <c r="XR221" s="103"/>
      <c r="XS221" s="103"/>
      <c r="XT221" s="103"/>
      <c r="XU221" s="103"/>
      <c r="XV221" s="103"/>
      <c r="XW221" s="103"/>
      <c r="XX221" s="103"/>
      <c r="XY221" s="103"/>
      <c r="XZ221" s="103"/>
      <c r="YA221" s="103"/>
      <c r="YB221" s="103"/>
      <c r="YC221" s="103"/>
      <c r="YD221" s="103"/>
      <c r="YE221" s="103"/>
      <c r="YF221" s="103"/>
      <c r="YG221" s="103"/>
      <c r="YH221" s="103"/>
      <c r="YI221" s="103"/>
      <c r="YJ221" s="103"/>
      <c r="YK221" s="103"/>
      <c r="YL221" s="103"/>
      <c r="YM221" s="103"/>
      <c r="YN221" s="103"/>
      <c r="YO221" s="103"/>
      <c r="YP221" s="103"/>
      <c r="YQ221" s="103"/>
      <c r="YR221" s="103"/>
      <c r="YS221" s="103"/>
      <c r="YT221" s="103"/>
      <c r="YU221" s="103"/>
      <c r="YV221" s="103"/>
      <c r="YW221" s="103"/>
      <c r="YX221" s="103"/>
      <c r="YY221" s="103"/>
      <c r="YZ221" s="103"/>
      <c r="ZA221" s="103"/>
      <c r="ZB221" s="103"/>
      <c r="ZC221" s="103"/>
      <c r="ZD221" s="103"/>
      <c r="ZE221" s="103"/>
      <c r="ZF221" s="103"/>
      <c r="ZG221" s="103"/>
      <c r="ZH221" s="103"/>
      <c r="ZI221" s="103"/>
      <c r="ZJ221" s="103"/>
      <c r="ZK221" s="103"/>
      <c r="ZL221" s="103"/>
      <c r="ZM221" s="103"/>
      <c r="ZN221" s="103"/>
      <c r="ZO221" s="103"/>
      <c r="ZP221" s="103"/>
      <c r="ZQ221" s="103"/>
      <c r="ZR221" s="103"/>
      <c r="ZS221" s="103"/>
      <c r="ZT221" s="103"/>
      <c r="ZU221" s="103"/>
      <c r="ZV221" s="103"/>
      <c r="ZW221" s="103"/>
      <c r="ZX221" s="103"/>
      <c r="ZY221" s="103"/>
      <c r="ZZ221" s="103"/>
      <c r="AAA221" s="103"/>
      <c r="AAB221" s="103"/>
      <c r="AAC221" s="103"/>
      <c r="AAD221" s="103"/>
      <c r="AAE221" s="103"/>
      <c r="AAF221" s="103"/>
      <c r="AAG221" s="103"/>
      <c r="AAH221" s="103"/>
      <c r="AAI221" s="103"/>
      <c r="AAJ221" s="103"/>
      <c r="AAK221" s="103"/>
      <c r="AAL221" s="103"/>
      <c r="AAM221" s="103"/>
      <c r="AAN221" s="103"/>
      <c r="AAO221" s="103"/>
      <c r="AAP221" s="103"/>
      <c r="AAQ221" s="103"/>
      <c r="AAR221" s="103"/>
      <c r="AAS221" s="103"/>
      <c r="AAT221" s="103"/>
      <c r="AAU221" s="103"/>
      <c r="AAV221" s="103"/>
      <c r="AAW221" s="103"/>
      <c r="AAX221" s="103"/>
      <c r="AAY221" s="103"/>
      <c r="AAZ221" s="103"/>
      <c r="ABA221" s="103"/>
      <c r="ABB221" s="103"/>
      <c r="ABC221" s="103"/>
      <c r="ABD221" s="103"/>
      <c r="ABE221" s="103"/>
      <c r="ABF221" s="103"/>
      <c r="ABG221" s="103"/>
      <c r="ABH221" s="103"/>
      <c r="ABI221" s="103"/>
      <c r="ABJ221" s="103"/>
      <c r="ABK221" s="103"/>
      <c r="ABL221" s="103"/>
      <c r="ABM221" s="103"/>
      <c r="ABN221" s="103"/>
      <c r="ABO221" s="103"/>
      <c r="ABP221" s="103"/>
      <c r="ABQ221" s="103"/>
      <c r="ABR221" s="103"/>
      <c r="ABS221" s="103"/>
      <c r="ABT221" s="103"/>
      <c r="ABU221" s="103"/>
      <c r="ABV221" s="103"/>
      <c r="ABW221" s="103"/>
      <c r="ABX221" s="103"/>
      <c r="ABY221" s="103"/>
      <c r="ABZ221" s="103"/>
      <c r="ACA221" s="103"/>
      <c r="ACB221" s="103"/>
      <c r="ACC221" s="103"/>
      <c r="ACD221" s="103"/>
      <c r="ACE221" s="103"/>
      <c r="ACF221" s="103"/>
      <c r="ACG221" s="103"/>
      <c r="ACH221" s="103"/>
      <c r="ACI221" s="103"/>
      <c r="ACJ221" s="103"/>
      <c r="ACK221" s="103"/>
      <c r="ACL221" s="103"/>
      <c r="ACM221" s="103"/>
      <c r="ACN221" s="103"/>
      <c r="ACO221" s="103"/>
      <c r="ACP221" s="103"/>
      <c r="ACQ221" s="103"/>
      <c r="ACR221" s="103"/>
      <c r="ACS221" s="103"/>
      <c r="ACT221" s="103"/>
      <c r="ACU221" s="103"/>
      <c r="ACV221" s="103"/>
      <c r="ACW221" s="103"/>
      <c r="ACX221" s="103"/>
      <c r="ACY221" s="103"/>
      <c r="ACZ221" s="103"/>
      <c r="ADA221" s="103"/>
      <c r="ADB221" s="103"/>
      <c r="ADC221" s="103"/>
      <c r="ADD221" s="103"/>
      <c r="ADE221" s="103"/>
      <c r="ADF221" s="103"/>
      <c r="ADG221" s="103"/>
      <c r="ADH221" s="103"/>
      <c r="ADI221" s="103"/>
      <c r="ADJ221" s="103"/>
      <c r="ADK221" s="103"/>
      <c r="ADL221" s="103"/>
      <c r="ADM221" s="103"/>
      <c r="ADN221" s="103"/>
      <c r="ADO221" s="103"/>
      <c r="ADP221" s="103"/>
      <c r="ADQ221" s="103"/>
      <c r="ADR221" s="103"/>
      <c r="ADS221" s="103"/>
      <c r="ADT221" s="103"/>
      <c r="ADU221" s="103"/>
      <c r="ADV221" s="103"/>
      <c r="ADW221" s="103"/>
      <c r="ADX221" s="103"/>
      <c r="ADY221" s="103"/>
      <c r="ADZ221" s="103"/>
      <c r="AEA221" s="103"/>
      <c r="AEB221" s="103"/>
      <c r="AEC221" s="103"/>
      <c r="AED221" s="103"/>
      <c r="AEE221" s="103"/>
      <c r="AEF221" s="103"/>
      <c r="AEG221" s="103"/>
      <c r="AEH221" s="103"/>
      <c r="AEI221" s="103"/>
      <c r="AEJ221" s="103"/>
      <c r="AEK221" s="103"/>
      <c r="AEL221" s="103"/>
      <c r="AEM221" s="103"/>
      <c r="AEN221" s="103"/>
      <c r="AEO221" s="103"/>
      <c r="AEP221" s="103"/>
      <c r="AEQ221" s="103"/>
      <c r="AER221" s="103"/>
      <c r="AES221" s="103"/>
      <c r="AET221" s="103"/>
      <c r="AEU221" s="103"/>
      <c r="AEV221" s="103"/>
      <c r="AEW221" s="103"/>
      <c r="AEX221" s="103"/>
      <c r="AEY221" s="103"/>
      <c r="AEZ221" s="103"/>
      <c r="AFA221" s="103"/>
      <c r="AFB221" s="103"/>
      <c r="AFC221" s="103"/>
      <c r="AFD221" s="103"/>
      <c r="AFE221" s="103"/>
      <c r="AFF221" s="103"/>
      <c r="AFG221" s="103"/>
      <c r="AFH221" s="103"/>
      <c r="AFI221" s="103"/>
      <c r="AFJ221" s="103"/>
      <c r="AFK221" s="103"/>
      <c r="AFL221" s="103"/>
      <c r="AFM221" s="103"/>
      <c r="AFN221" s="103"/>
      <c r="AFO221" s="103"/>
      <c r="AFP221" s="103"/>
      <c r="AFQ221" s="103"/>
      <c r="AFR221" s="103"/>
      <c r="AFS221" s="103"/>
      <c r="AFT221" s="103"/>
      <c r="AFU221" s="103"/>
      <c r="AFV221" s="103"/>
      <c r="AFW221" s="103"/>
      <c r="AFX221" s="103"/>
      <c r="AFY221" s="103"/>
      <c r="AFZ221" s="103"/>
      <c r="AGA221" s="103"/>
      <c r="AGB221" s="103"/>
      <c r="AGC221" s="103"/>
      <c r="AGD221" s="103"/>
      <c r="AGE221" s="103"/>
      <c r="AGF221" s="103"/>
      <c r="AGG221" s="103"/>
      <c r="AGH221" s="103"/>
      <c r="AGI221" s="103"/>
      <c r="AGJ221" s="103"/>
      <c r="AGK221" s="103"/>
      <c r="AGL221" s="103"/>
      <c r="AGM221" s="103"/>
      <c r="AGN221" s="103"/>
      <c r="AGO221" s="103"/>
      <c r="AGP221" s="103"/>
      <c r="AGQ221" s="103"/>
      <c r="AGR221" s="103"/>
      <c r="AGS221" s="103"/>
      <c r="AGT221" s="103"/>
      <c r="AGU221" s="103"/>
      <c r="AGV221" s="103"/>
      <c r="AGW221" s="103"/>
      <c r="AGX221" s="103"/>
      <c r="AGY221" s="103"/>
      <c r="AGZ221" s="103"/>
      <c r="AHA221" s="103"/>
      <c r="AHB221" s="103"/>
      <c r="AHC221" s="103"/>
      <c r="AHD221" s="103"/>
      <c r="AHE221" s="103"/>
      <c r="AHF221" s="103"/>
      <c r="AHG221" s="103"/>
      <c r="AHH221" s="103"/>
      <c r="AHI221" s="103"/>
      <c r="AHJ221" s="103"/>
      <c r="AHK221" s="103"/>
      <c r="AHL221" s="103"/>
      <c r="AHM221" s="103"/>
      <c r="AHN221" s="103"/>
      <c r="AHO221" s="103"/>
      <c r="AHP221" s="103"/>
      <c r="AHQ221" s="103"/>
      <c r="AHR221" s="103"/>
      <c r="AHS221" s="103"/>
      <c r="AHT221" s="103"/>
      <c r="AHU221" s="103"/>
      <c r="AHV221" s="103"/>
      <c r="AHW221" s="103"/>
      <c r="AHX221" s="103"/>
      <c r="AHY221" s="103"/>
      <c r="AHZ221" s="103"/>
      <c r="AIA221" s="103"/>
      <c r="AIB221" s="103"/>
      <c r="AIC221" s="103"/>
      <c r="AID221" s="103"/>
      <c r="AIE221" s="103"/>
      <c r="AIF221" s="103"/>
      <c r="AIG221" s="103"/>
      <c r="AIH221" s="103"/>
      <c r="AII221" s="103"/>
      <c r="AIJ221" s="103"/>
      <c r="AIK221" s="103"/>
      <c r="AIL221" s="103"/>
      <c r="AIM221" s="103"/>
      <c r="AIN221" s="103"/>
      <c r="AIO221" s="103"/>
      <c r="AIP221" s="103"/>
      <c r="AIQ221" s="103"/>
      <c r="AIR221" s="103"/>
      <c r="AIS221" s="103"/>
      <c r="AIT221" s="103"/>
      <c r="AIU221" s="103"/>
      <c r="AIV221" s="103"/>
      <c r="AIW221" s="103"/>
      <c r="AIX221" s="103"/>
      <c r="AIY221" s="103"/>
      <c r="AIZ221" s="103"/>
      <c r="AJA221" s="103"/>
      <c r="AJB221" s="103"/>
      <c r="AJC221" s="103"/>
      <c r="AJD221" s="103"/>
      <c r="AJE221" s="103"/>
      <c r="AJF221" s="103"/>
      <c r="AJG221" s="103"/>
      <c r="AJH221" s="103"/>
      <c r="AJI221" s="103"/>
      <c r="AJJ221" s="103"/>
      <c r="AJK221" s="103"/>
      <c r="AJL221" s="103"/>
      <c r="AJM221" s="103"/>
      <c r="AJN221" s="103"/>
      <c r="AJO221" s="103"/>
      <c r="AJP221" s="103"/>
      <c r="AJQ221" s="103"/>
      <c r="AJR221" s="103"/>
      <c r="AJS221" s="103"/>
      <c r="AJT221" s="103"/>
      <c r="AJU221" s="103"/>
      <c r="AJV221" s="103"/>
      <c r="AJW221" s="103"/>
      <c r="AJX221" s="103"/>
      <c r="AJY221" s="103"/>
      <c r="AJZ221" s="103"/>
      <c r="AKA221" s="103"/>
      <c r="AKB221" s="103"/>
      <c r="AKC221" s="103"/>
      <c r="AKD221" s="103"/>
      <c r="AKE221" s="103"/>
      <c r="AKF221" s="103"/>
      <c r="AKG221" s="103"/>
      <c r="AKH221" s="103"/>
      <c r="AKI221" s="103"/>
      <c r="AKJ221" s="103"/>
      <c r="AKK221" s="103"/>
      <c r="AKL221" s="103"/>
      <c r="AKM221" s="103"/>
      <c r="AKN221" s="103"/>
      <c r="AKO221" s="103"/>
      <c r="AKP221" s="103"/>
      <c r="AKQ221" s="103"/>
      <c r="AKR221" s="103"/>
      <c r="AKS221" s="103"/>
      <c r="AKT221" s="103"/>
      <c r="AKU221" s="103"/>
      <c r="AKV221" s="103"/>
      <c r="AKW221" s="103"/>
      <c r="AKX221" s="103"/>
      <c r="AKY221" s="103"/>
      <c r="AKZ221" s="103"/>
      <c r="ALA221" s="103"/>
      <c r="ALB221" s="103"/>
      <c r="ALC221" s="103"/>
      <c r="ALD221" s="103"/>
      <c r="ALE221" s="103"/>
      <c r="ALF221" s="103"/>
      <c r="ALG221" s="103"/>
      <c r="ALH221" s="103"/>
      <c r="ALI221" s="103"/>
      <c r="ALJ221" s="103"/>
      <c r="ALK221" s="103"/>
      <c r="ALL221" s="103"/>
      <c r="ALM221" s="103"/>
      <c r="ALN221" s="103"/>
      <c r="ALO221" s="103"/>
      <c r="ALP221" s="103"/>
      <c r="ALQ221" s="103"/>
      <c r="ALR221" s="103"/>
      <c r="ALS221" s="103"/>
      <c r="ALT221" s="103"/>
      <c r="ALU221" s="103"/>
      <c r="ALV221" s="103"/>
      <c r="ALW221" s="103"/>
      <c r="ALX221" s="103"/>
      <c r="ALY221" s="103"/>
      <c r="ALZ221" s="103"/>
      <c r="AMA221" s="103"/>
      <c r="AMB221" s="103"/>
      <c r="AMC221" s="103"/>
      <c r="AMD221" s="103"/>
      <c r="AME221" s="103"/>
      <c r="AMF221" s="103"/>
      <c r="AMG221" s="103"/>
      <c r="AMH221" s="103"/>
      <c r="AMI221" s="103"/>
      <c r="AMJ221" s="103"/>
      <c r="AMK221" s="103"/>
      <c r="AML221" s="103"/>
      <c r="AMM221" s="103"/>
      <c r="AMN221" s="103"/>
      <c r="AMO221" s="103"/>
      <c r="AMP221" s="103"/>
      <c r="AMQ221" s="103"/>
      <c r="AMR221" s="103"/>
      <c r="AMS221" s="103"/>
      <c r="AMT221" s="103"/>
      <c r="AMU221" s="103"/>
      <c r="AMV221" s="103"/>
      <c r="AMW221" s="103"/>
      <c r="AMX221" s="103"/>
      <c r="AMY221" s="103"/>
      <c r="AMZ221" s="103"/>
      <c r="ANA221" s="103"/>
      <c r="ANB221" s="103"/>
      <c r="ANC221" s="103"/>
      <c r="AND221" s="103"/>
      <c r="ANE221" s="103"/>
      <c r="ANF221" s="103"/>
      <c r="ANG221" s="103"/>
      <c r="ANH221" s="103"/>
      <c r="ANI221" s="103"/>
      <c r="ANJ221" s="103"/>
      <c r="ANK221" s="103"/>
      <c r="ANL221" s="103"/>
      <c r="ANM221" s="103"/>
      <c r="ANN221" s="103"/>
      <c r="ANO221" s="103"/>
      <c r="ANP221" s="103"/>
      <c r="ANQ221" s="103"/>
      <c r="ANR221" s="103"/>
      <c r="ANS221" s="103"/>
      <c r="ANT221" s="103"/>
      <c r="ANU221" s="103"/>
      <c r="ANV221" s="103"/>
      <c r="ANW221" s="103"/>
      <c r="ANX221" s="103"/>
      <c r="ANY221" s="103"/>
      <c r="ANZ221" s="103"/>
      <c r="AOA221" s="103"/>
      <c r="AOB221" s="103"/>
      <c r="AOC221" s="103"/>
      <c r="AOD221" s="103"/>
      <c r="AOE221" s="103"/>
      <c r="AOF221" s="103"/>
      <c r="AOG221" s="103"/>
      <c r="AOH221" s="103"/>
      <c r="AOI221" s="103"/>
      <c r="AOJ221" s="103"/>
      <c r="AOK221" s="103"/>
      <c r="AOL221" s="103"/>
      <c r="AOM221" s="103"/>
      <c r="AON221" s="103"/>
      <c r="AOO221" s="103"/>
      <c r="AOP221" s="103"/>
      <c r="AOQ221" s="103"/>
      <c r="AOR221" s="103"/>
      <c r="AOS221" s="103"/>
      <c r="AOT221" s="103"/>
      <c r="AOU221" s="103"/>
      <c r="AOV221" s="103"/>
      <c r="AOW221" s="103"/>
      <c r="AOX221" s="103"/>
      <c r="AOY221" s="103"/>
      <c r="AOZ221" s="103"/>
      <c r="APA221" s="103"/>
      <c r="APB221" s="103"/>
      <c r="APC221" s="103"/>
      <c r="APD221" s="103"/>
      <c r="APE221" s="103"/>
      <c r="APF221" s="103"/>
      <c r="APG221" s="103"/>
      <c r="APH221" s="103"/>
      <c r="API221" s="103"/>
      <c r="APJ221" s="103"/>
      <c r="APK221" s="103"/>
      <c r="APL221" s="103"/>
      <c r="APM221" s="103"/>
      <c r="APN221" s="103"/>
      <c r="APO221" s="103"/>
      <c r="APP221" s="103"/>
      <c r="APQ221" s="103"/>
      <c r="APR221" s="103"/>
      <c r="APS221" s="103"/>
      <c r="APT221" s="103"/>
      <c r="APU221" s="103"/>
      <c r="APV221" s="103"/>
      <c r="APW221" s="103"/>
      <c r="APX221" s="103"/>
      <c r="APY221" s="103"/>
      <c r="APZ221" s="103"/>
      <c r="AQA221" s="103"/>
      <c r="AQB221" s="103"/>
      <c r="AQC221" s="103"/>
      <c r="AQD221" s="103"/>
      <c r="AQE221" s="103"/>
      <c r="AQF221" s="103"/>
      <c r="AQG221" s="103"/>
      <c r="AQH221" s="103"/>
      <c r="AQI221" s="103"/>
      <c r="AQJ221" s="103"/>
      <c r="AQK221" s="103"/>
      <c r="AQL221" s="103"/>
      <c r="AQM221" s="103"/>
      <c r="AQN221" s="103"/>
      <c r="AQO221" s="103"/>
      <c r="AQP221" s="103"/>
      <c r="AQQ221" s="103"/>
      <c r="AQR221" s="103"/>
      <c r="AQS221" s="103"/>
      <c r="AQT221" s="103"/>
      <c r="AQU221" s="103"/>
      <c r="AQV221" s="103"/>
      <c r="AQW221" s="103"/>
      <c r="AQX221" s="103"/>
      <c r="AQY221" s="103"/>
      <c r="AQZ221" s="103"/>
      <c r="ARA221" s="103"/>
      <c r="ARB221" s="103"/>
      <c r="ARC221" s="103"/>
      <c r="ARD221" s="103"/>
      <c r="ARE221" s="103"/>
      <c r="ARF221" s="103"/>
      <c r="ARG221" s="103"/>
      <c r="ARH221" s="103"/>
      <c r="ARI221" s="103"/>
      <c r="ARJ221" s="103"/>
      <c r="ARK221" s="103"/>
      <c r="ARL221" s="103"/>
      <c r="ARM221" s="103"/>
      <c r="ARN221" s="103"/>
      <c r="ARO221" s="103"/>
      <c r="ARP221" s="103"/>
      <c r="ARQ221" s="103"/>
      <c r="ARR221" s="103"/>
      <c r="ARS221" s="103"/>
      <c r="ART221" s="103"/>
      <c r="ARU221" s="103"/>
      <c r="ARV221" s="103"/>
      <c r="ARW221" s="103"/>
      <c r="ARX221" s="103"/>
      <c r="ARY221" s="103"/>
      <c r="ARZ221" s="103"/>
      <c r="ASA221" s="103"/>
      <c r="ASB221" s="103"/>
      <c r="ASC221" s="103"/>
      <c r="ASD221" s="103"/>
      <c r="ASE221" s="103"/>
      <c r="ASF221" s="103"/>
      <c r="ASG221" s="103"/>
      <c r="ASH221" s="103"/>
      <c r="ASI221" s="103"/>
      <c r="ASJ221" s="103"/>
      <c r="ASK221" s="103"/>
      <c r="ASL221" s="103"/>
      <c r="ASM221" s="103"/>
      <c r="ASN221" s="103"/>
      <c r="ASO221" s="103"/>
      <c r="ASP221" s="103"/>
      <c r="ASQ221" s="103"/>
      <c r="ASR221" s="103"/>
      <c r="ASS221" s="103"/>
      <c r="AST221" s="103"/>
      <c r="ASU221" s="103"/>
      <c r="ASV221" s="103"/>
      <c r="ASW221" s="103"/>
      <c r="ASX221" s="103"/>
      <c r="ASY221" s="103"/>
      <c r="ASZ221" s="103"/>
      <c r="ATA221" s="103"/>
      <c r="ATB221" s="103"/>
      <c r="ATC221" s="103"/>
      <c r="ATD221" s="103"/>
      <c r="ATE221" s="103"/>
      <c r="ATF221" s="103"/>
      <c r="ATG221" s="103"/>
      <c r="ATH221" s="103"/>
      <c r="ATI221" s="103"/>
      <c r="ATJ221" s="103"/>
      <c r="ATK221" s="103"/>
      <c r="ATL221" s="103"/>
      <c r="ATM221" s="103"/>
      <c r="ATN221" s="103"/>
      <c r="ATO221" s="103"/>
      <c r="ATP221" s="103"/>
      <c r="ATQ221" s="103"/>
      <c r="ATR221" s="103"/>
      <c r="ATS221" s="103"/>
      <c r="ATT221" s="103"/>
      <c r="ATU221" s="103"/>
      <c r="ATV221" s="103"/>
      <c r="ATW221" s="103"/>
      <c r="ATX221" s="103"/>
      <c r="ATY221" s="103"/>
      <c r="ATZ221" s="103"/>
      <c r="AUA221" s="103"/>
      <c r="AUB221" s="103"/>
      <c r="AUC221" s="103"/>
      <c r="AUD221" s="103"/>
      <c r="AUE221" s="103"/>
      <c r="AUF221" s="103"/>
      <c r="AUG221" s="103"/>
      <c r="AUH221" s="103"/>
      <c r="AUI221" s="103"/>
      <c r="AUJ221" s="103"/>
      <c r="AUK221" s="103"/>
      <c r="AUL221" s="103"/>
      <c r="AUM221" s="103"/>
      <c r="AUN221" s="103"/>
      <c r="AUO221" s="103"/>
      <c r="AUP221" s="103"/>
      <c r="AUQ221" s="103"/>
      <c r="AUR221" s="103"/>
      <c r="AUS221" s="103"/>
      <c r="AUT221" s="103"/>
      <c r="AUU221" s="103"/>
      <c r="AUV221" s="103"/>
      <c r="AUW221" s="103"/>
      <c r="AUX221" s="103"/>
      <c r="AUY221" s="103"/>
      <c r="AUZ221" s="103"/>
      <c r="AVA221" s="103"/>
      <c r="AVB221" s="103"/>
      <c r="AVC221" s="103"/>
      <c r="AVD221" s="103"/>
      <c r="AVE221" s="103"/>
      <c r="AVF221" s="103"/>
      <c r="AVG221" s="103"/>
      <c r="AVH221" s="103"/>
      <c r="AVI221" s="103"/>
      <c r="AVJ221" s="103"/>
      <c r="AVK221" s="103"/>
      <c r="AVL221" s="103"/>
      <c r="AVM221" s="103"/>
      <c r="AVN221" s="103"/>
      <c r="AVO221" s="103"/>
      <c r="AVP221" s="103"/>
      <c r="AVQ221" s="103"/>
      <c r="AVR221" s="103"/>
      <c r="AVS221" s="103"/>
      <c r="AVT221" s="103"/>
      <c r="AVU221" s="103"/>
      <c r="AVV221" s="103"/>
      <c r="AVW221" s="103"/>
      <c r="AVX221" s="103"/>
      <c r="AVY221" s="103"/>
      <c r="AVZ221" s="103"/>
      <c r="AWA221" s="103"/>
      <c r="AWB221" s="103"/>
      <c r="AWC221" s="103"/>
      <c r="AWD221" s="103"/>
      <c r="AWE221" s="103"/>
      <c r="AWF221" s="103"/>
      <c r="AWG221" s="103"/>
      <c r="AWH221" s="103"/>
      <c r="AWI221" s="103"/>
      <c r="AWJ221" s="103"/>
      <c r="AWK221" s="103"/>
      <c r="AWL221" s="103"/>
      <c r="AWM221" s="103"/>
      <c r="AWN221" s="103"/>
      <c r="AWO221" s="103"/>
      <c r="AWP221" s="103"/>
      <c r="AWQ221" s="103"/>
      <c r="AWR221" s="103"/>
      <c r="AWS221" s="103"/>
      <c r="AWT221" s="103"/>
      <c r="AWU221" s="103"/>
      <c r="AWV221" s="103"/>
      <c r="AWW221" s="103"/>
      <c r="AWX221" s="103"/>
      <c r="AWY221" s="103"/>
      <c r="AWZ221" s="103"/>
      <c r="AXA221" s="103"/>
      <c r="AXB221" s="103"/>
      <c r="AXC221" s="103"/>
      <c r="AXD221" s="103"/>
      <c r="AXE221" s="103"/>
      <c r="AXF221" s="103"/>
      <c r="AXG221" s="103"/>
      <c r="AXH221" s="103"/>
      <c r="AXI221" s="103"/>
      <c r="AXJ221" s="103"/>
      <c r="AXK221" s="103"/>
      <c r="AXL221" s="103"/>
      <c r="AXM221" s="103"/>
      <c r="AXN221" s="103"/>
      <c r="AXO221" s="103"/>
      <c r="AXP221" s="103"/>
      <c r="AXQ221" s="103"/>
      <c r="AXR221" s="103"/>
      <c r="AXS221" s="103"/>
      <c r="AXT221" s="103"/>
      <c r="AXU221" s="103"/>
      <c r="AXV221" s="103"/>
      <c r="AXW221" s="103"/>
      <c r="AXX221" s="103"/>
      <c r="AXY221" s="103"/>
      <c r="AXZ221" s="103"/>
      <c r="AYA221" s="103"/>
      <c r="AYB221" s="103"/>
      <c r="AYC221" s="103"/>
      <c r="AYD221" s="103"/>
      <c r="AYE221" s="103"/>
      <c r="AYF221" s="103"/>
      <c r="AYG221" s="103"/>
      <c r="AYH221" s="103"/>
      <c r="AYI221" s="103"/>
      <c r="AYJ221" s="103"/>
      <c r="AYK221" s="103"/>
      <c r="AYL221" s="103"/>
      <c r="AYM221" s="103"/>
      <c r="AYN221" s="103"/>
      <c r="AYO221" s="103"/>
      <c r="AYP221" s="103"/>
      <c r="AYQ221" s="103"/>
      <c r="AYR221" s="103"/>
      <c r="AYS221" s="103"/>
      <c r="AYT221" s="103"/>
      <c r="AYU221" s="103"/>
      <c r="AYV221" s="103"/>
      <c r="AYW221" s="103"/>
      <c r="AYX221" s="103"/>
      <c r="AYY221" s="103"/>
      <c r="AYZ221" s="103"/>
      <c r="AZA221" s="103"/>
      <c r="AZB221" s="103"/>
      <c r="AZC221" s="103"/>
      <c r="AZD221" s="103"/>
      <c r="AZE221" s="103"/>
      <c r="AZF221" s="103"/>
      <c r="AZG221" s="103"/>
      <c r="AZH221" s="103"/>
      <c r="AZI221" s="103"/>
      <c r="AZJ221" s="103"/>
      <c r="AZK221" s="103"/>
      <c r="AZL221" s="103"/>
      <c r="AZM221" s="103"/>
      <c r="AZN221" s="103"/>
      <c r="AZO221" s="103"/>
      <c r="AZP221" s="103"/>
      <c r="AZQ221" s="103"/>
      <c r="AZR221" s="103"/>
      <c r="AZS221" s="103"/>
      <c r="AZT221" s="103"/>
      <c r="AZU221" s="103"/>
      <c r="AZV221" s="103"/>
      <c r="AZW221" s="103"/>
      <c r="AZX221" s="103"/>
      <c r="AZY221" s="103"/>
      <c r="AZZ221" s="103"/>
      <c r="BAA221" s="103"/>
      <c r="BAB221" s="103"/>
      <c r="BAC221" s="103"/>
      <c r="BAD221" s="103"/>
      <c r="BAE221" s="103"/>
      <c r="BAF221" s="103"/>
      <c r="BAG221" s="103"/>
      <c r="BAH221" s="103"/>
      <c r="BAI221" s="103"/>
      <c r="BAJ221" s="103"/>
      <c r="BAK221" s="103"/>
      <c r="BAL221" s="103"/>
      <c r="BAM221" s="103"/>
      <c r="BAN221" s="103"/>
      <c r="BAO221" s="103"/>
      <c r="BAP221" s="103"/>
      <c r="BAQ221" s="103"/>
      <c r="BAR221" s="103"/>
      <c r="BAS221" s="103"/>
      <c r="BAT221" s="103"/>
      <c r="BAU221" s="103"/>
      <c r="BAV221" s="103"/>
      <c r="BAW221" s="103"/>
      <c r="BAX221" s="103"/>
      <c r="BAY221" s="103"/>
      <c r="BAZ221" s="103"/>
      <c r="BBA221" s="103"/>
      <c r="BBB221" s="103"/>
      <c r="BBC221" s="103"/>
      <c r="BBD221" s="103"/>
      <c r="BBE221" s="103"/>
      <c r="BBF221" s="103"/>
      <c r="BBG221" s="103"/>
      <c r="BBH221" s="103"/>
      <c r="BBI221" s="103"/>
      <c r="BBJ221" s="103"/>
      <c r="BBK221" s="103"/>
      <c r="BBL221" s="103"/>
      <c r="BBM221" s="103"/>
      <c r="BBN221" s="103"/>
      <c r="BBO221" s="103"/>
      <c r="BBP221" s="103"/>
      <c r="BBQ221" s="103"/>
      <c r="BBR221" s="103"/>
      <c r="BBS221" s="103"/>
      <c r="BBT221" s="103"/>
      <c r="BBU221" s="103"/>
      <c r="BBV221" s="103"/>
      <c r="BBW221" s="103"/>
      <c r="BBX221" s="103"/>
      <c r="BBY221" s="103"/>
      <c r="BBZ221" s="103"/>
      <c r="BCA221" s="103"/>
      <c r="BCB221" s="103"/>
      <c r="BCC221" s="103"/>
      <c r="BCD221" s="103"/>
      <c r="BCE221" s="103"/>
      <c r="BCF221" s="103"/>
      <c r="BCG221" s="103"/>
      <c r="BCH221" s="103"/>
      <c r="BCI221" s="103"/>
      <c r="BCJ221" s="103"/>
      <c r="BCK221" s="103"/>
      <c r="BCL221" s="103"/>
      <c r="BCM221" s="103"/>
      <c r="BCN221" s="103"/>
      <c r="BCO221" s="103"/>
      <c r="BCP221" s="103"/>
      <c r="BCQ221" s="103"/>
      <c r="BCR221" s="103"/>
      <c r="BCS221" s="103"/>
      <c r="BCT221" s="103"/>
      <c r="BCU221" s="103"/>
      <c r="BCV221" s="103"/>
      <c r="BCW221" s="103"/>
      <c r="BCX221" s="103"/>
      <c r="BCY221" s="103"/>
      <c r="BCZ221" s="103"/>
      <c r="BDA221" s="103"/>
      <c r="BDB221" s="103"/>
      <c r="BDC221" s="103"/>
      <c r="BDD221" s="103"/>
      <c r="BDE221" s="103"/>
      <c r="BDF221" s="103"/>
      <c r="BDG221" s="103"/>
      <c r="BDH221" s="103"/>
      <c r="BDI221" s="103"/>
      <c r="BDJ221" s="103"/>
      <c r="BDK221" s="103"/>
      <c r="BDL221" s="103"/>
      <c r="BDM221" s="103"/>
      <c r="BDN221" s="103"/>
      <c r="BDO221" s="103"/>
      <c r="BDP221" s="103"/>
      <c r="BDQ221" s="103"/>
      <c r="BDR221" s="103"/>
      <c r="BDS221" s="103"/>
      <c r="BDT221" s="103"/>
      <c r="BDU221" s="103"/>
      <c r="BDV221" s="103"/>
      <c r="BDW221" s="103"/>
      <c r="BDX221" s="103"/>
      <c r="BDY221" s="103"/>
      <c r="BDZ221" s="103"/>
      <c r="BEA221" s="103"/>
      <c r="BEB221" s="103"/>
      <c r="BEC221" s="103"/>
      <c r="BED221" s="103"/>
      <c r="BEE221" s="103"/>
      <c r="BEF221" s="103"/>
      <c r="BEG221" s="103"/>
      <c r="BEH221" s="103"/>
      <c r="BEI221" s="103"/>
      <c r="BEJ221" s="103"/>
      <c r="BEK221" s="103"/>
      <c r="BEL221" s="103"/>
      <c r="BEM221" s="103"/>
      <c r="BEN221" s="103"/>
      <c r="BEO221" s="103"/>
      <c r="BEP221" s="103"/>
      <c r="BEQ221" s="103"/>
      <c r="BER221" s="103"/>
      <c r="BES221" s="103"/>
      <c r="BET221" s="103"/>
      <c r="BEU221" s="103"/>
      <c r="BEV221" s="103"/>
      <c r="BEW221" s="103"/>
      <c r="BEX221" s="103"/>
      <c r="BEY221" s="103"/>
      <c r="BEZ221" s="103"/>
      <c r="BFA221" s="103"/>
      <c r="BFB221" s="103"/>
      <c r="BFC221" s="103"/>
      <c r="BFD221" s="103"/>
      <c r="BFE221" s="103"/>
      <c r="BFF221" s="103"/>
      <c r="BFG221" s="103"/>
      <c r="BFH221" s="103"/>
      <c r="BFI221" s="103"/>
      <c r="BFJ221" s="103"/>
      <c r="BFK221" s="103"/>
      <c r="BFL221" s="103"/>
      <c r="BFM221" s="103"/>
      <c r="BFN221" s="103"/>
      <c r="BFO221" s="103"/>
      <c r="BFP221" s="103"/>
      <c r="BFQ221" s="103"/>
      <c r="BFR221" s="103"/>
      <c r="BFS221" s="103"/>
      <c r="BFT221" s="103"/>
      <c r="BFU221" s="103"/>
      <c r="BFV221" s="103"/>
      <c r="BFW221" s="103"/>
      <c r="BFX221" s="103"/>
      <c r="BFY221" s="103"/>
      <c r="BFZ221" s="103"/>
      <c r="BGA221" s="103"/>
      <c r="BGB221" s="103"/>
      <c r="BGC221" s="103"/>
      <c r="BGD221" s="103"/>
      <c r="BGE221" s="103"/>
      <c r="BGF221" s="103"/>
      <c r="BGG221" s="103"/>
      <c r="BGH221" s="103"/>
      <c r="BGI221" s="103"/>
      <c r="BGJ221" s="103"/>
      <c r="BGK221" s="103"/>
      <c r="BGL221" s="103"/>
      <c r="BGM221" s="103"/>
      <c r="BGN221" s="103"/>
      <c r="BGO221" s="103"/>
      <c r="BGP221" s="103"/>
      <c r="BGQ221" s="103"/>
      <c r="BGR221" s="103"/>
      <c r="BGS221" s="103"/>
      <c r="BGT221" s="103"/>
      <c r="BGU221" s="103"/>
      <c r="BGV221" s="103"/>
      <c r="BGW221" s="103"/>
      <c r="BGX221" s="103"/>
      <c r="BGY221" s="103"/>
      <c r="BGZ221" s="103"/>
      <c r="BHA221" s="103"/>
      <c r="BHB221" s="103"/>
      <c r="BHC221" s="103"/>
      <c r="BHD221" s="103"/>
      <c r="BHE221" s="103"/>
      <c r="BHF221" s="103"/>
      <c r="BHG221" s="103"/>
      <c r="BHH221" s="103"/>
      <c r="BHI221" s="103"/>
      <c r="BHJ221" s="103"/>
      <c r="BHK221" s="103"/>
      <c r="BHL221" s="103"/>
      <c r="BHM221" s="103"/>
      <c r="BHN221" s="103"/>
      <c r="BHO221" s="103"/>
      <c r="BHP221" s="103"/>
      <c r="BHQ221" s="103"/>
      <c r="BHR221" s="103"/>
      <c r="BHS221" s="103"/>
      <c r="BHT221" s="103"/>
      <c r="BHU221" s="103"/>
      <c r="BHV221" s="103"/>
      <c r="BHW221" s="103"/>
      <c r="BHX221" s="103"/>
      <c r="BHY221" s="103"/>
      <c r="BHZ221" s="103"/>
      <c r="BIA221" s="103"/>
      <c r="BIB221" s="103"/>
      <c r="BIC221" s="103"/>
      <c r="BID221" s="103"/>
      <c r="BIE221" s="103"/>
      <c r="BIF221" s="103"/>
      <c r="BIG221" s="103"/>
      <c r="BIH221" s="103"/>
      <c r="BII221" s="103"/>
      <c r="BIJ221" s="103"/>
      <c r="BIK221" s="103"/>
      <c r="BIL221" s="103"/>
      <c r="BIM221" s="103"/>
      <c r="BIN221" s="103"/>
      <c r="BIO221" s="103"/>
      <c r="BIP221" s="103"/>
      <c r="BIQ221" s="103"/>
      <c r="BIR221" s="103"/>
      <c r="BIS221" s="103"/>
      <c r="BIT221" s="103"/>
      <c r="BIU221" s="103"/>
      <c r="BIV221" s="103"/>
      <c r="BIW221" s="103"/>
      <c r="BIX221" s="103"/>
      <c r="BIY221" s="103"/>
      <c r="BIZ221" s="103"/>
      <c r="BJA221" s="103"/>
      <c r="BJB221" s="103"/>
      <c r="BJC221" s="103"/>
      <c r="BJD221" s="103"/>
      <c r="BJE221" s="103"/>
      <c r="BJF221" s="103"/>
      <c r="BJG221" s="103"/>
      <c r="BJH221" s="103"/>
      <c r="BJI221" s="103"/>
      <c r="BJJ221" s="103"/>
      <c r="BJK221" s="103"/>
      <c r="BJL221" s="103"/>
      <c r="BJM221" s="103"/>
      <c r="BJN221" s="103"/>
      <c r="BJO221" s="103"/>
      <c r="BJP221" s="103"/>
      <c r="BJQ221" s="103"/>
      <c r="BJR221" s="103"/>
      <c r="BJS221" s="103"/>
      <c r="BJT221" s="103"/>
      <c r="BJU221" s="103"/>
      <c r="BJV221" s="103"/>
      <c r="BJW221" s="103"/>
      <c r="BJX221" s="103"/>
      <c r="BJY221" s="103"/>
      <c r="BJZ221" s="103"/>
      <c r="BKA221" s="103"/>
      <c r="BKB221" s="103"/>
      <c r="BKC221" s="103"/>
      <c r="BKD221" s="103"/>
      <c r="BKE221" s="103"/>
      <c r="BKF221" s="103"/>
      <c r="BKG221" s="103"/>
      <c r="BKH221" s="103"/>
      <c r="BKI221" s="103"/>
      <c r="BKJ221" s="103"/>
      <c r="BKK221" s="103"/>
      <c r="BKL221" s="103"/>
      <c r="BKM221" s="103"/>
      <c r="BKN221" s="103"/>
      <c r="BKO221" s="103"/>
      <c r="BKP221" s="103"/>
      <c r="BKQ221" s="103"/>
      <c r="BKR221" s="103"/>
      <c r="BKS221" s="103"/>
      <c r="BKT221" s="103"/>
      <c r="BKU221" s="103"/>
      <c r="BKV221" s="103"/>
      <c r="BKW221" s="103"/>
      <c r="BKX221" s="103"/>
      <c r="BKY221" s="103"/>
      <c r="BKZ221" s="103"/>
      <c r="BLA221" s="103"/>
      <c r="BLB221" s="103"/>
      <c r="BLC221" s="103"/>
      <c r="BLD221" s="103"/>
      <c r="BLE221" s="103"/>
      <c r="BLF221" s="103"/>
      <c r="BLG221" s="103"/>
      <c r="BLH221" s="103"/>
      <c r="BLI221" s="103"/>
      <c r="BLJ221" s="103"/>
      <c r="BLK221" s="103"/>
      <c r="BLL221" s="103"/>
      <c r="BLM221" s="103"/>
      <c r="BLN221" s="103"/>
      <c r="BLO221" s="103"/>
      <c r="BLP221" s="103"/>
      <c r="BLQ221" s="103"/>
      <c r="BLR221" s="103"/>
      <c r="BLS221" s="103"/>
      <c r="BLT221" s="103"/>
      <c r="BLU221" s="103"/>
      <c r="BLV221" s="103"/>
      <c r="BLW221" s="103"/>
      <c r="BLX221" s="103"/>
      <c r="BLY221" s="103"/>
      <c r="BLZ221" s="103"/>
      <c r="BMA221" s="103"/>
      <c r="BMB221" s="103"/>
      <c r="BMC221" s="103"/>
      <c r="BMD221" s="103"/>
      <c r="BME221" s="103"/>
      <c r="BMF221" s="103"/>
      <c r="BMG221" s="103"/>
      <c r="BMH221" s="103"/>
      <c r="BMI221" s="103"/>
      <c r="BMJ221" s="103"/>
      <c r="BMK221" s="103"/>
      <c r="BML221" s="103"/>
      <c r="BMM221" s="103"/>
      <c r="BMN221" s="103"/>
      <c r="BMO221" s="103"/>
      <c r="BMP221" s="103"/>
      <c r="BMQ221" s="103"/>
      <c r="BMR221" s="103"/>
      <c r="BMS221" s="103"/>
      <c r="BMT221" s="103"/>
      <c r="BMU221" s="103"/>
      <c r="BMV221" s="103"/>
      <c r="BMW221" s="103"/>
      <c r="BMX221" s="103"/>
      <c r="BMY221" s="103"/>
      <c r="BMZ221" s="103"/>
      <c r="BNA221" s="103"/>
      <c r="BNB221" s="103"/>
      <c r="BNC221" s="103"/>
      <c r="BND221" s="103"/>
      <c r="BNE221" s="103"/>
      <c r="BNF221" s="103"/>
      <c r="BNG221" s="103"/>
      <c r="BNH221" s="103"/>
      <c r="BNI221" s="103"/>
      <c r="BNJ221" s="103"/>
      <c r="BNK221" s="103"/>
      <c r="BNL221" s="103"/>
      <c r="BNM221" s="103"/>
      <c r="BNN221" s="103"/>
      <c r="BNO221" s="103"/>
      <c r="BNP221" s="103"/>
      <c r="BNQ221" s="103"/>
      <c r="BNR221" s="103"/>
      <c r="BNS221" s="103"/>
      <c r="BNT221" s="103"/>
      <c r="BNU221" s="103"/>
      <c r="BNV221" s="103"/>
      <c r="BNW221" s="103"/>
      <c r="BNX221" s="103"/>
      <c r="BNY221" s="103"/>
      <c r="BNZ221" s="103"/>
      <c r="BOA221" s="103"/>
      <c r="BOB221" s="103"/>
      <c r="BOC221" s="103"/>
      <c r="BOD221" s="103"/>
      <c r="BOE221" s="103"/>
      <c r="BOF221" s="103"/>
      <c r="BOG221" s="103"/>
      <c r="BOH221" s="103"/>
      <c r="BOI221" s="103"/>
      <c r="BOJ221" s="103"/>
      <c r="BOK221" s="103"/>
      <c r="BOL221" s="103"/>
      <c r="BOM221" s="103"/>
      <c r="BON221" s="103"/>
      <c r="BOO221" s="103"/>
      <c r="BOP221" s="103"/>
      <c r="BOQ221" s="103"/>
      <c r="BOR221" s="103"/>
      <c r="BOS221" s="103"/>
      <c r="BOT221" s="103"/>
      <c r="BOU221" s="103"/>
      <c r="BOV221" s="103"/>
      <c r="BOW221" s="103"/>
      <c r="BOX221" s="103"/>
      <c r="BOY221" s="103"/>
      <c r="BOZ221" s="103"/>
      <c r="BPA221" s="103"/>
      <c r="BPB221" s="103"/>
      <c r="BPC221" s="103"/>
      <c r="BPD221" s="103"/>
      <c r="BPE221" s="103"/>
      <c r="BPF221" s="103"/>
      <c r="BPG221" s="103"/>
      <c r="BPH221" s="103"/>
      <c r="BPI221" s="103"/>
      <c r="BPJ221" s="103"/>
      <c r="BPK221" s="103"/>
      <c r="BPL221" s="103"/>
      <c r="BPM221" s="103"/>
      <c r="BPN221" s="103"/>
      <c r="BPO221" s="103"/>
      <c r="BPP221" s="103"/>
      <c r="BPQ221" s="103"/>
      <c r="BPR221" s="103"/>
      <c r="BPS221" s="103"/>
      <c r="BPT221" s="103"/>
      <c r="BPU221" s="103"/>
      <c r="BPV221" s="103"/>
      <c r="BPW221" s="103"/>
      <c r="BPX221" s="103"/>
      <c r="BPY221" s="103"/>
      <c r="BPZ221" s="103"/>
      <c r="BQA221" s="103"/>
      <c r="BQB221" s="103"/>
      <c r="BQC221" s="103"/>
      <c r="BQD221" s="103"/>
      <c r="BQE221" s="103"/>
      <c r="BQF221" s="103"/>
      <c r="BQG221" s="103"/>
      <c r="BQH221" s="103"/>
      <c r="BQI221" s="103"/>
      <c r="BQJ221" s="103"/>
      <c r="BQK221" s="103"/>
      <c r="BQL221" s="103"/>
      <c r="BQM221" s="103"/>
      <c r="BQN221" s="103"/>
      <c r="BQO221" s="103"/>
      <c r="BQP221" s="103"/>
      <c r="BQQ221" s="103"/>
      <c r="BQR221" s="103"/>
      <c r="BQS221" s="103"/>
      <c r="BQT221" s="103"/>
      <c r="BQU221" s="103"/>
      <c r="BQV221" s="103"/>
      <c r="BQW221" s="103"/>
      <c r="BQX221" s="103"/>
      <c r="BQY221" s="103"/>
      <c r="BQZ221" s="103"/>
      <c r="BRA221" s="103"/>
      <c r="BRB221" s="103"/>
      <c r="BRC221" s="103"/>
      <c r="BRD221" s="103"/>
      <c r="BRE221" s="103"/>
      <c r="BRF221" s="103"/>
      <c r="BRG221" s="103"/>
      <c r="BRH221" s="103"/>
      <c r="BRI221" s="103"/>
      <c r="BRJ221" s="103"/>
      <c r="BRK221" s="103"/>
      <c r="BRL221" s="103"/>
      <c r="BRM221" s="103"/>
      <c r="BRN221" s="103"/>
      <c r="BRO221" s="103"/>
      <c r="BRP221" s="103"/>
      <c r="BRQ221" s="103"/>
      <c r="BRR221" s="103"/>
      <c r="BRS221" s="103"/>
      <c r="BRT221" s="103"/>
      <c r="BRU221" s="103"/>
      <c r="BRV221" s="103"/>
      <c r="BRW221" s="103"/>
      <c r="BRX221" s="103"/>
      <c r="BRY221" s="103"/>
      <c r="BRZ221" s="103"/>
      <c r="BSA221" s="103"/>
      <c r="BSB221" s="103"/>
      <c r="BSC221" s="103"/>
      <c r="BSD221" s="103"/>
      <c r="BSE221" s="103"/>
      <c r="BSF221" s="103"/>
      <c r="BSG221" s="103"/>
      <c r="BSH221" s="103"/>
      <c r="BSI221" s="103"/>
      <c r="BSJ221" s="103"/>
      <c r="BSK221" s="103"/>
      <c r="BSL221" s="103"/>
      <c r="BSM221" s="103"/>
      <c r="BSN221" s="103"/>
      <c r="BSO221" s="103"/>
      <c r="BSP221" s="103"/>
      <c r="BSQ221" s="103"/>
      <c r="BSR221" s="103"/>
      <c r="BSS221" s="103"/>
      <c r="BST221" s="103"/>
      <c r="BSU221" s="103"/>
      <c r="BSV221" s="103"/>
      <c r="BSW221" s="103"/>
      <c r="BSX221" s="103"/>
      <c r="BSY221" s="103"/>
      <c r="BSZ221" s="103"/>
      <c r="BTA221" s="103"/>
      <c r="BTB221" s="103"/>
      <c r="BTC221" s="103"/>
      <c r="BTD221" s="103"/>
      <c r="BTE221" s="103"/>
      <c r="BTF221" s="103"/>
      <c r="BTG221" s="103"/>
      <c r="BTH221" s="103"/>
      <c r="BTI221" s="103"/>
      <c r="BTJ221" s="103"/>
      <c r="BTK221" s="103"/>
      <c r="BTL221" s="103"/>
      <c r="BTM221" s="103"/>
      <c r="BTN221" s="103"/>
      <c r="BTO221" s="103"/>
      <c r="BTP221" s="103"/>
      <c r="BTQ221" s="103"/>
      <c r="BTR221" s="103"/>
      <c r="BTS221" s="103"/>
      <c r="BTT221" s="103"/>
      <c r="BTU221" s="103"/>
      <c r="BTV221" s="103"/>
      <c r="BTW221" s="103"/>
      <c r="BTX221" s="103"/>
      <c r="BTY221" s="103"/>
      <c r="BTZ221" s="103"/>
      <c r="BUA221" s="103"/>
      <c r="BUB221" s="103"/>
      <c r="BUC221" s="103"/>
      <c r="BUD221" s="103"/>
      <c r="BUE221" s="103"/>
      <c r="BUF221" s="103"/>
      <c r="BUG221" s="103"/>
      <c r="BUH221" s="103"/>
      <c r="BUI221" s="103"/>
      <c r="BUJ221" s="103"/>
      <c r="BUK221" s="103"/>
      <c r="BUL221" s="103"/>
      <c r="BUM221" s="103"/>
      <c r="BUN221" s="103"/>
      <c r="BUO221" s="103"/>
      <c r="BUP221" s="103"/>
      <c r="BUQ221" s="103"/>
      <c r="BUR221" s="103"/>
      <c r="BUS221" s="103"/>
      <c r="BUT221" s="103"/>
      <c r="BUU221" s="103"/>
      <c r="BUV221" s="103"/>
      <c r="BUW221" s="103"/>
      <c r="BUX221" s="103"/>
      <c r="BUY221" s="103"/>
      <c r="BUZ221" s="103"/>
      <c r="BVA221" s="103"/>
      <c r="BVB221" s="103"/>
      <c r="BVC221" s="103"/>
      <c r="BVD221" s="103"/>
      <c r="BVE221" s="103"/>
      <c r="BVF221" s="103"/>
      <c r="BVG221" s="103"/>
      <c r="BVH221" s="103"/>
      <c r="BVI221" s="103"/>
      <c r="BVJ221" s="103"/>
      <c r="BVK221" s="103"/>
      <c r="BVL221" s="103"/>
      <c r="BVM221" s="103"/>
      <c r="BVN221" s="103"/>
      <c r="BVO221" s="103"/>
      <c r="BVP221" s="103"/>
      <c r="BVQ221" s="103"/>
      <c r="BVR221" s="103"/>
      <c r="BVS221" s="103"/>
      <c r="BVT221" s="103"/>
      <c r="BVU221" s="103"/>
      <c r="BVV221" s="103"/>
      <c r="BVW221" s="103"/>
      <c r="BVX221" s="103"/>
      <c r="BVY221" s="103"/>
      <c r="BVZ221" s="103"/>
      <c r="BWA221" s="103"/>
      <c r="BWB221" s="103"/>
      <c r="BWC221" s="103"/>
      <c r="BWD221" s="103"/>
      <c r="BWE221" s="103"/>
      <c r="BWF221" s="103"/>
      <c r="BWG221" s="103"/>
      <c r="BWH221" s="103"/>
      <c r="BWI221" s="103"/>
      <c r="BWJ221" s="103"/>
      <c r="BWK221" s="103"/>
      <c r="BWL221" s="103"/>
      <c r="BWM221" s="103"/>
      <c r="BWN221" s="103"/>
      <c r="BWO221" s="103"/>
      <c r="BWP221" s="103"/>
      <c r="BWQ221" s="103"/>
      <c r="BWR221" s="103"/>
      <c r="BWS221" s="103"/>
      <c r="BWT221" s="103"/>
      <c r="BWU221" s="103"/>
      <c r="BWV221" s="103"/>
      <c r="BWW221" s="103"/>
      <c r="BWX221" s="103"/>
      <c r="BWY221" s="103"/>
      <c r="BWZ221" s="103"/>
      <c r="BXA221" s="103"/>
      <c r="BXB221" s="103"/>
      <c r="BXC221" s="103"/>
      <c r="BXD221" s="103"/>
      <c r="BXE221" s="103"/>
      <c r="BXF221" s="103"/>
      <c r="BXG221" s="103"/>
      <c r="BXH221" s="103"/>
      <c r="BXI221" s="103"/>
      <c r="BXJ221" s="103"/>
      <c r="BXK221" s="103"/>
      <c r="BXL221" s="103"/>
      <c r="BXM221" s="103"/>
      <c r="BXN221" s="103"/>
      <c r="BXO221" s="103"/>
      <c r="BXP221" s="103"/>
      <c r="BXQ221" s="103"/>
      <c r="BXR221" s="103"/>
      <c r="BXS221" s="103"/>
      <c r="BXT221" s="103"/>
      <c r="BXU221" s="103"/>
      <c r="BXV221" s="103"/>
      <c r="BXW221" s="103"/>
      <c r="BXX221" s="103"/>
      <c r="BXY221" s="103"/>
      <c r="BXZ221" s="103"/>
      <c r="BYA221" s="103"/>
      <c r="BYB221" s="103"/>
      <c r="BYC221" s="103"/>
      <c r="BYD221" s="103"/>
      <c r="BYE221" s="103"/>
      <c r="BYF221" s="103"/>
      <c r="BYG221" s="103"/>
      <c r="BYH221" s="103"/>
      <c r="BYI221" s="103"/>
      <c r="BYJ221" s="103"/>
      <c r="BYK221" s="103"/>
      <c r="BYL221" s="103"/>
      <c r="BYM221" s="103"/>
      <c r="BYN221" s="103"/>
      <c r="BYO221" s="103"/>
      <c r="BYP221" s="103"/>
      <c r="BYQ221" s="103"/>
      <c r="BYR221" s="103"/>
      <c r="BYS221" s="103"/>
      <c r="BYT221" s="103"/>
      <c r="BYU221" s="103"/>
      <c r="BYV221" s="103"/>
      <c r="BYW221" s="103"/>
      <c r="BYX221" s="103"/>
      <c r="BYY221" s="103"/>
      <c r="BYZ221" s="103"/>
      <c r="BZA221" s="103"/>
      <c r="BZB221" s="103"/>
      <c r="BZC221" s="103"/>
      <c r="BZD221" s="103"/>
      <c r="BZE221" s="103"/>
      <c r="BZF221" s="103"/>
      <c r="BZG221" s="103"/>
      <c r="BZH221" s="103"/>
      <c r="BZI221" s="103"/>
      <c r="BZJ221" s="103"/>
      <c r="BZK221" s="103"/>
      <c r="BZL221" s="103"/>
      <c r="BZM221" s="103"/>
      <c r="BZN221" s="103"/>
      <c r="BZO221" s="103"/>
      <c r="BZP221" s="103"/>
      <c r="BZQ221" s="103"/>
      <c r="BZR221" s="103"/>
      <c r="BZS221" s="103"/>
      <c r="BZT221" s="103"/>
      <c r="BZU221" s="103"/>
      <c r="BZV221" s="103"/>
      <c r="BZW221" s="103"/>
      <c r="BZX221" s="103"/>
      <c r="BZY221" s="103"/>
      <c r="BZZ221" s="103"/>
      <c r="CAA221" s="103"/>
      <c r="CAB221" s="103"/>
      <c r="CAC221" s="103"/>
      <c r="CAD221" s="103"/>
      <c r="CAE221" s="103"/>
      <c r="CAF221" s="103"/>
      <c r="CAG221" s="103"/>
      <c r="CAH221" s="103"/>
      <c r="CAI221" s="103"/>
      <c r="CAJ221" s="103"/>
      <c r="CAK221" s="103"/>
      <c r="CAL221" s="103"/>
      <c r="CAM221" s="103"/>
      <c r="CAN221" s="103"/>
      <c r="CAO221" s="103"/>
      <c r="CAP221" s="103"/>
      <c r="CAQ221" s="103"/>
      <c r="CAR221" s="103"/>
      <c r="CAS221" s="103"/>
      <c r="CAT221" s="103"/>
      <c r="CAU221" s="103"/>
      <c r="CAV221" s="103"/>
      <c r="CAW221" s="103"/>
      <c r="CAX221" s="103"/>
      <c r="CAY221" s="103"/>
      <c r="CAZ221" s="103"/>
      <c r="CBA221" s="103"/>
      <c r="CBB221" s="103"/>
      <c r="CBC221" s="103"/>
      <c r="CBD221" s="103"/>
      <c r="CBE221" s="103"/>
      <c r="CBF221" s="103"/>
      <c r="CBG221" s="103"/>
      <c r="CBH221" s="103"/>
      <c r="CBI221" s="103"/>
      <c r="CBJ221" s="103"/>
      <c r="CBK221" s="103"/>
      <c r="CBL221" s="103"/>
      <c r="CBM221" s="103"/>
      <c r="CBN221" s="103"/>
      <c r="CBO221" s="103"/>
      <c r="CBP221" s="103"/>
      <c r="CBQ221" s="103"/>
      <c r="CBR221" s="103"/>
      <c r="CBS221" s="103"/>
      <c r="CBT221" s="103"/>
      <c r="CBU221" s="103"/>
      <c r="CBV221" s="103"/>
      <c r="CBW221" s="103"/>
      <c r="CBX221" s="103"/>
      <c r="CBY221" s="103"/>
      <c r="CBZ221" s="103"/>
      <c r="CCA221" s="103"/>
      <c r="CCB221" s="103"/>
      <c r="CCC221" s="103"/>
      <c r="CCD221" s="103"/>
      <c r="CCE221" s="103"/>
      <c r="CCF221" s="103"/>
      <c r="CCG221" s="103"/>
      <c r="CCH221" s="103"/>
      <c r="CCI221" s="103"/>
      <c r="CCJ221" s="103"/>
      <c r="CCK221" s="103"/>
      <c r="CCL221" s="103"/>
      <c r="CCM221" s="103"/>
      <c r="CCN221" s="103"/>
      <c r="CCO221" s="103"/>
      <c r="CCP221" s="103"/>
      <c r="CCQ221" s="103"/>
      <c r="CCR221" s="103"/>
      <c r="CCS221" s="103"/>
      <c r="CCT221" s="103"/>
      <c r="CCU221" s="103"/>
      <c r="CCV221" s="103"/>
      <c r="CCW221" s="103"/>
      <c r="CCX221" s="103"/>
      <c r="CCY221" s="103"/>
      <c r="CCZ221" s="103"/>
      <c r="CDA221" s="103"/>
      <c r="CDB221" s="103"/>
      <c r="CDC221" s="103"/>
      <c r="CDD221" s="103"/>
      <c r="CDE221" s="103"/>
      <c r="CDF221" s="103"/>
      <c r="CDG221" s="103"/>
      <c r="CDH221" s="103"/>
      <c r="CDI221" s="103"/>
      <c r="CDJ221" s="103"/>
      <c r="CDK221" s="103"/>
      <c r="CDL221" s="103"/>
      <c r="CDM221" s="103"/>
      <c r="CDN221" s="103"/>
      <c r="CDO221" s="103"/>
      <c r="CDP221" s="103"/>
      <c r="CDQ221" s="103"/>
      <c r="CDR221" s="103"/>
      <c r="CDS221" s="103"/>
      <c r="CDT221" s="103"/>
      <c r="CDU221" s="103"/>
      <c r="CDV221" s="103"/>
      <c r="CDW221" s="103"/>
      <c r="CDX221" s="103"/>
      <c r="CDY221" s="103"/>
      <c r="CDZ221" s="103"/>
      <c r="CEA221" s="103"/>
      <c r="CEB221" s="103"/>
      <c r="CEC221" s="103"/>
      <c r="CED221" s="103"/>
      <c r="CEE221" s="103"/>
      <c r="CEF221" s="103"/>
      <c r="CEG221" s="103"/>
      <c r="CEH221" s="103"/>
      <c r="CEI221" s="103"/>
      <c r="CEJ221" s="103"/>
      <c r="CEK221" s="103"/>
      <c r="CEL221" s="103"/>
      <c r="CEM221" s="103"/>
      <c r="CEN221" s="103"/>
      <c r="CEO221" s="103"/>
      <c r="CEP221" s="103"/>
      <c r="CEQ221" s="103"/>
      <c r="CER221" s="103"/>
      <c r="CES221" s="103"/>
      <c r="CET221" s="103"/>
      <c r="CEU221" s="103"/>
      <c r="CEV221" s="103"/>
      <c r="CEW221" s="103"/>
      <c r="CEX221" s="103"/>
      <c r="CEY221" s="103"/>
      <c r="CEZ221" s="103"/>
      <c r="CFA221" s="103"/>
      <c r="CFB221" s="103"/>
      <c r="CFC221" s="103"/>
      <c r="CFD221" s="103"/>
      <c r="CFE221" s="103"/>
      <c r="CFF221" s="103"/>
      <c r="CFG221" s="103"/>
      <c r="CFH221" s="103"/>
      <c r="CFI221" s="103"/>
      <c r="CFJ221" s="103"/>
      <c r="CFK221" s="103"/>
      <c r="CFL221" s="103"/>
      <c r="CFM221" s="103"/>
      <c r="CFN221" s="103"/>
      <c r="CFO221" s="103"/>
      <c r="CFP221" s="103"/>
      <c r="CFQ221" s="103"/>
      <c r="CFR221" s="103"/>
      <c r="CFS221" s="103"/>
      <c r="CFT221" s="103"/>
      <c r="CFU221" s="103"/>
      <c r="CFV221" s="103"/>
      <c r="CFW221" s="103"/>
      <c r="CFX221" s="103"/>
      <c r="CFY221" s="103"/>
      <c r="CFZ221" s="103"/>
      <c r="CGA221" s="103"/>
      <c r="CGB221" s="103"/>
      <c r="CGC221" s="103"/>
      <c r="CGD221" s="103"/>
      <c r="CGE221" s="103"/>
      <c r="CGF221" s="103"/>
      <c r="CGG221" s="103"/>
      <c r="CGH221" s="103"/>
      <c r="CGI221" s="103"/>
      <c r="CGJ221" s="103"/>
      <c r="CGK221" s="103"/>
      <c r="CGL221" s="103"/>
      <c r="CGM221" s="103"/>
      <c r="CGN221" s="103"/>
      <c r="CGO221" s="103"/>
      <c r="CGP221" s="103"/>
      <c r="CGQ221" s="103"/>
      <c r="CGR221" s="103"/>
      <c r="CGS221" s="103"/>
      <c r="CGT221" s="103"/>
      <c r="CGU221" s="103"/>
      <c r="CGV221" s="103"/>
      <c r="CGW221" s="103"/>
      <c r="CGX221" s="103"/>
      <c r="CGY221" s="103"/>
      <c r="CGZ221" s="103"/>
      <c r="CHA221" s="103"/>
      <c r="CHB221" s="103"/>
      <c r="CHC221" s="103"/>
      <c r="CHD221" s="103"/>
      <c r="CHE221" s="103"/>
      <c r="CHF221" s="103"/>
      <c r="CHG221" s="103"/>
      <c r="CHH221" s="103"/>
      <c r="CHI221" s="103"/>
      <c r="CHJ221" s="103"/>
      <c r="CHK221" s="103"/>
      <c r="CHL221" s="103"/>
      <c r="CHM221" s="103"/>
      <c r="CHN221" s="103"/>
      <c r="CHO221" s="103"/>
      <c r="CHP221" s="103"/>
      <c r="CHQ221" s="103"/>
      <c r="CHR221" s="103"/>
      <c r="CHS221" s="103"/>
      <c r="CHT221" s="103"/>
      <c r="CHU221" s="103"/>
      <c r="CHV221" s="103"/>
      <c r="CHW221" s="103"/>
      <c r="CHX221" s="103"/>
      <c r="CHY221" s="103"/>
      <c r="CHZ221" s="103"/>
      <c r="CIA221" s="103"/>
      <c r="CIB221" s="103"/>
      <c r="CIC221" s="103"/>
      <c r="CID221" s="103"/>
      <c r="CIE221" s="103"/>
      <c r="CIF221" s="103"/>
      <c r="CIG221" s="103"/>
      <c r="CIH221" s="103"/>
      <c r="CII221" s="103"/>
      <c r="CIJ221" s="103"/>
      <c r="CIK221" s="103"/>
      <c r="CIL221" s="103"/>
      <c r="CIM221" s="103"/>
      <c r="CIN221" s="103"/>
      <c r="CIO221" s="103"/>
      <c r="CIP221" s="103"/>
      <c r="CIQ221" s="103"/>
      <c r="CIR221" s="103"/>
      <c r="CIS221" s="103"/>
      <c r="CIT221" s="103"/>
      <c r="CIU221" s="103"/>
      <c r="CIV221" s="103"/>
      <c r="CIW221" s="103"/>
      <c r="CIX221" s="103"/>
      <c r="CIY221" s="103"/>
      <c r="CIZ221" s="103"/>
      <c r="CJA221" s="103"/>
      <c r="CJB221" s="103"/>
      <c r="CJC221" s="103"/>
      <c r="CJD221" s="103"/>
      <c r="CJE221" s="103"/>
      <c r="CJF221" s="103"/>
      <c r="CJG221" s="103"/>
      <c r="CJH221" s="103"/>
      <c r="CJI221" s="103"/>
      <c r="CJJ221" s="103"/>
      <c r="CJK221" s="103"/>
      <c r="CJL221" s="103"/>
      <c r="CJM221" s="103"/>
      <c r="CJN221" s="103"/>
      <c r="CJO221" s="103"/>
      <c r="CJP221" s="103"/>
      <c r="CJQ221" s="103"/>
      <c r="CJR221" s="103"/>
      <c r="CJS221" s="103"/>
      <c r="CJT221" s="103"/>
      <c r="CJU221" s="103"/>
      <c r="CJV221" s="103"/>
      <c r="CJW221" s="103"/>
      <c r="CJX221" s="103"/>
      <c r="CJY221" s="103"/>
      <c r="CJZ221" s="103"/>
      <c r="CKA221" s="103"/>
      <c r="CKB221" s="103"/>
      <c r="CKC221" s="103"/>
      <c r="CKD221" s="103"/>
      <c r="CKE221" s="103"/>
      <c r="CKF221" s="103"/>
      <c r="CKG221" s="103"/>
      <c r="CKH221" s="103"/>
      <c r="CKI221" s="103"/>
      <c r="CKJ221" s="103"/>
      <c r="CKK221" s="103"/>
      <c r="CKL221" s="103"/>
      <c r="CKM221" s="103"/>
      <c r="CKN221" s="103"/>
      <c r="CKO221" s="103"/>
      <c r="CKP221" s="103"/>
      <c r="CKQ221" s="103"/>
      <c r="CKR221" s="103"/>
      <c r="CKS221" s="103"/>
      <c r="CKT221" s="103"/>
      <c r="CKU221" s="103"/>
      <c r="CKV221" s="103"/>
      <c r="CKW221" s="103"/>
      <c r="CKX221" s="103"/>
      <c r="CKY221" s="103"/>
      <c r="CKZ221" s="103"/>
      <c r="CLA221" s="103"/>
      <c r="CLB221" s="103"/>
      <c r="CLC221" s="103"/>
      <c r="CLD221" s="103"/>
      <c r="CLE221" s="103"/>
      <c r="CLF221" s="103"/>
      <c r="CLG221" s="103"/>
      <c r="CLH221" s="103"/>
      <c r="CLI221" s="103"/>
      <c r="CLJ221" s="103"/>
      <c r="CLK221" s="103"/>
      <c r="CLL221" s="103"/>
      <c r="CLM221" s="103"/>
      <c r="CLN221" s="103"/>
      <c r="CLO221" s="103"/>
      <c r="CLP221" s="103"/>
      <c r="CLQ221" s="103"/>
      <c r="CLR221" s="103"/>
      <c r="CLS221" s="103"/>
      <c r="CLT221" s="103"/>
      <c r="CLU221" s="103"/>
      <c r="CLV221" s="103"/>
      <c r="CLW221" s="103"/>
      <c r="CLX221" s="103"/>
      <c r="CLY221" s="103"/>
      <c r="CLZ221" s="103"/>
      <c r="CMA221" s="103"/>
      <c r="CMB221" s="103"/>
      <c r="CMC221" s="103"/>
      <c r="CMD221" s="103"/>
      <c r="CME221" s="103"/>
      <c r="CMF221" s="103"/>
      <c r="CMG221" s="103"/>
      <c r="CMH221" s="103"/>
      <c r="CMI221" s="103"/>
      <c r="CMJ221" s="103"/>
      <c r="CMK221" s="103"/>
      <c r="CML221" s="103"/>
      <c r="CMM221" s="103"/>
      <c r="CMN221" s="103"/>
      <c r="CMO221" s="103"/>
      <c r="CMP221" s="103"/>
      <c r="CMQ221" s="103"/>
      <c r="CMR221" s="103"/>
      <c r="CMS221" s="103"/>
      <c r="CMT221" s="103"/>
      <c r="CMU221" s="103"/>
      <c r="CMV221" s="103"/>
      <c r="CMW221" s="103"/>
      <c r="CMX221" s="103"/>
      <c r="CMY221" s="103"/>
      <c r="CMZ221" s="103"/>
      <c r="CNA221" s="103"/>
      <c r="CNB221" s="103"/>
      <c r="CNC221" s="103"/>
      <c r="CND221" s="103"/>
      <c r="CNE221" s="103"/>
      <c r="CNF221" s="103"/>
      <c r="CNG221" s="103"/>
      <c r="CNH221" s="103"/>
      <c r="CNI221" s="103"/>
      <c r="CNJ221" s="103"/>
      <c r="CNK221" s="103"/>
      <c r="CNL221" s="103"/>
      <c r="CNM221" s="103"/>
      <c r="CNN221" s="103"/>
      <c r="CNO221" s="103"/>
      <c r="CNP221" s="103"/>
      <c r="CNQ221" s="103"/>
      <c r="CNR221" s="103"/>
      <c r="CNS221" s="103"/>
      <c r="CNT221" s="103"/>
      <c r="CNU221" s="103"/>
      <c r="CNV221" s="103"/>
      <c r="CNW221" s="103"/>
      <c r="CNX221" s="103"/>
      <c r="CNY221" s="103"/>
      <c r="CNZ221" s="103"/>
      <c r="COA221" s="103"/>
      <c r="COB221" s="103"/>
      <c r="COC221" s="103"/>
      <c r="COD221" s="103"/>
      <c r="COE221" s="103"/>
      <c r="COF221" s="103"/>
      <c r="COG221" s="103"/>
      <c r="COH221" s="103"/>
      <c r="COI221" s="103"/>
      <c r="COJ221" s="103"/>
      <c r="COK221" s="103"/>
      <c r="COL221" s="103"/>
      <c r="COM221" s="103"/>
      <c r="CON221" s="103"/>
      <c r="COO221" s="103"/>
      <c r="COP221" s="103"/>
      <c r="COQ221" s="103"/>
      <c r="COR221" s="103"/>
      <c r="COS221" s="103"/>
      <c r="COT221" s="103"/>
      <c r="COU221" s="103"/>
      <c r="COV221" s="103"/>
      <c r="COW221" s="103"/>
      <c r="COX221" s="103"/>
      <c r="COY221" s="103"/>
      <c r="COZ221" s="103"/>
      <c r="CPA221" s="103"/>
      <c r="CPB221" s="103"/>
      <c r="CPC221" s="103"/>
      <c r="CPD221" s="103"/>
      <c r="CPE221" s="103"/>
      <c r="CPF221" s="103"/>
      <c r="CPG221" s="103"/>
      <c r="CPH221" s="103"/>
      <c r="CPI221" s="103"/>
      <c r="CPJ221" s="103"/>
      <c r="CPK221" s="103"/>
      <c r="CPL221" s="103"/>
      <c r="CPM221" s="103"/>
      <c r="CPN221" s="103"/>
      <c r="CPO221" s="103"/>
      <c r="CPP221" s="103"/>
      <c r="CPQ221" s="103"/>
      <c r="CPR221" s="103"/>
      <c r="CPS221" s="103"/>
      <c r="CPT221" s="103"/>
      <c r="CPU221" s="103"/>
      <c r="CPV221" s="103"/>
      <c r="CPW221" s="103"/>
      <c r="CPX221" s="103"/>
      <c r="CPY221" s="103"/>
      <c r="CPZ221" s="103"/>
      <c r="CQA221" s="103"/>
      <c r="CQB221" s="103"/>
      <c r="CQC221" s="103"/>
      <c r="CQD221" s="103"/>
      <c r="CQE221" s="103"/>
      <c r="CQF221" s="103"/>
      <c r="CQG221" s="103"/>
      <c r="CQH221" s="103"/>
      <c r="CQI221" s="103"/>
      <c r="CQJ221" s="103"/>
      <c r="CQK221" s="103"/>
      <c r="CQL221" s="103"/>
      <c r="CQM221" s="103"/>
      <c r="CQN221" s="103"/>
      <c r="CQO221" s="103"/>
      <c r="CQP221" s="103"/>
      <c r="CQQ221" s="103"/>
      <c r="CQR221" s="103"/>
      <c r="CQS221" s="103"/>
      <c r="CQT221" s="103"/>
      <c r="CQU221" s="103"/>
      <c r="CQV221" s="103"/>
      <c r="CQW221" s="103"/>
      <c r="CQX221" s="103"/>
      <c r="CQY221" s="103"/>
      <c r="CQZ221" s="103"/>
      <c r="CRA221" s="103"/>
      <c r="CRB221" s="103"/>
      <c r="CRC221" s="103"/>
      <c r="CRD221" s="103"/>
      <c r="CRE221" s="103"/>
      <c r="CRF221" s="103"/>
      <c r="CRG221" s="103"/>
      <c r="CRH221" s="103"/>
      <c r="CRI221" s="103"/>
      <c r="CRJ221" s="103"/>
      <c r="CRK221" s="103"/>
      <c r="CRL221" s="103"/>
      <c r="CRM221" s="103"/>
      <c r="CRN221" s="103"/>
      <c r="CRO221" s="103"/>
      <c r="CRP221" s="103"/>
      <c r="CRQ221" s="103"/>
      <c r="CRR221" s="103"/>
      <c r="CRS221" s="103"/>
      <c r="CRT221" s="103"/>
      <c r="CRU221" s="103"/>
      <c r="CRV221" s="103"/>
      <c r="CRW221" s="103"/>
      <c r="CRX221" s="103"/>
      <c r="CRY221" s="103"/>
      <c r="CRZ221" s="103"/>
      <c r="CSA221" s="103"/>
      <c r="CSB221" s="103"/>
      <c r="CSC221" s="103"/>
      <c r="CSD221" s="103"/>
      <c r="CSE221" s="103"/>
      <c r="CSF221" s="103"/>
      <c r="CSG221" s="103"/>
      <c r="CSH221" s="103"/>
      <c r="CSI221" s="103"/>
      <c r="CSJ221" s="103"/>
      <c r="CSK221" s="103"/>
      <c r="CSL221" s="103"/>
      <c r="CSM221" s="103"/>
      <c r="CSN221" s="103"/>
      <c r="CSO221" s="103"/>
      <c r="CSP221" s="103"/>
      <c r="CSQ221" s="103"/>
      <c r="CSR221" s="103"/>
      <c r="CSS221" s="103"/>
      <c r="CST221" s="103"/>
      <c r="CSU221" s="103"/>
      <c r="CSV221" s="103"/>
      <c r="CSW221" s="103"/>
      <c r="CSX221" s="103"/>
      <c r="CSY221" s="103"/>
      <c r="CSZ221" s="103"/>
      <c r="CTA221" s="103"/>
      <c r="CTB221" s="103"/>
      <c r="CTC221" s="103"/>
      <c r="CTD221" s="103"/>
      <c r="CTE221" s="103"/>
      <c r="CTF221" s="103"/>
      <c r="CTG221" s="103"/>
      <c r="CTH221" s="103"/>
      <c r="CTI221" s="103"/>
      <c r="CTJ221" s="103"/>
      <c r="CTK221" s="103"/>
      <c r="CTL221" s="103"/>
      <c r="CTM221" s="103"/>
      <c r="CTN221" s="103"/>
      <c r="CTO221" s="103"/>
      <c r="CTP221" s="103"/>
      <c r="CTQ221" s="103"/>
      <c r="CTR221" s="103"/>
      <c r="CTS221" s="103"/>
      <c r="CTT221" s="103"/>
      <c r="CTU221" s="103"/>
      <c r="CTV221" s="103"/>
      <c r="CTW221" s="103"/>
      <c r="CTX221" s="103"/>
      <c r="CTY221" s="103"/>
      <c r="CTZ221" s="103"/>
      <c r="CUA221" s="103"/>
      <c r="CUB221" s="103"/>
      <c r="CUC221" s="103"/>
      <c r="CUD221" s="103"/>
      <c r="CUE221" s="103"/>
      <c r="CUF221" s="103"/>
      <c r="CUG221" s="103"/>
      <c r="CUH221" s="103"/>
      <c r="CUI221" s="103"/>
      <c r="CUJ221" s="103"/>
      <c r="CUK221" s="103"/>
      <c r="CUL221" s="103"/>
      <c r="CUM221" s="103"/>
      <c r="CUN221" s="103"/>
      <c r="CUO221" s="103"/>
      <c r="CUP221" s="103"/>
      <c r="CUQ221" s="103"/>
      <c r="CUR221" s="103"/>
      <c r="CUS221" s="103"/>
      <c r="CUT221" s="103"/>
      <c r="CUU221" s="103"/>
      <c r="CUV221" s="103"/>
      <c r="CUW221" s="103"/>
      <c r="CUX221" s="103"/>
      <c r="CUY221" s="103"/>
      <c r="CUZ221" s="103"/>
      <c r="CVA221" s="103"/>
      <c r="CVB221" s="103"/>
      <c r="CVC221" s="103"/>
      <c r="CVD221" s="103"/>
      <c r="CVE221" s="103"/>
      <c r="CVF221" s="103"/>
      <c r="CVG221" s="103"/>
      <c r="CVH221" s="103"/>
      <c r="CVI221" s="103"/>
      <c r="CVJ221" s="103"/>
      <c r="CVK221" s="103"/>
      <c r="CVL221" s="103"/>
      <c r="CVM221" s="103"/>
      <c r="CVN221" s="103"/>
      <c r="CVO221" s="103"/>
      <c r="CVP221" s="103"/>
      <c r="CVQ221" s="103"/>
      <c r="CVR221" s="103"/>
      <c r="CVS221" s="103"/>
      <c r="CVT221" s="103"/>
      <c r="CVU221" s="103"/>
      <c r="CVV221" s="103"/>
      <c r="CVW221" s="103"/>
      <c r="CVX221" s="103"/>
      <c r="CVY221" s="103"/>
      <c r="CVZ221" s="103"/>
      <c r="CWA221" s="103"/>
      <c r="CWB221" s="103"/>
      <c r="CWC221" s="103"/>
      <c r="CWD221" s="103"/>
      <c r="CWE221" s="103"/>
      <c r="CWF221" s="103"/>
      <c r="CWG221" s="103"/>
      <c r="CWH221" s="103"/>
      <c r="CWI221" s="103"/>
      <c r="CWJ221" s="103"/>
      <c r="CWK221" s="103"/>
      <c r="CWL221" s="103"/>
      <c r="CWM221" s="103"/>
      <c r="CWN221" s="103"/>
      <c r="CWO221" s="103"/>
      <c r="CWP221" s="103"/>
      <c r="CWQ221" s="103"/>
      <c r="CWR221" s="103"/>
      <c r="CWS221" s="103"/>
      <c r="CWT221" s="103"/>
      <c r="CWU221" s="103"/>
      <c r="CWV221" s="103"/>
      <c r="CWW221" s="103"/>
      <c r="CWX221" s="103"/>
      <c r="CWY221" s="103"/>
      <c r="CWZ221" s="103"/>
      <c r="CXA221" s="103"/>
      <c r="CXB221" s="103"/>
      <c r="CXC221" s="103"/>
      <c r="CXD221" s="103"/>
      <c r="CXE221" s="103"/>
      <c r="CXF221" s="103"/>
      <c r="CXG221" s="103"/>
      <c r="CXH221" s="103"/>
      <c r="CXI221" s="103"/>
      <c r="CXJ221" s="103"/>
      <c r="CXK221" s="103"/>
      <c r="CXL221" s="103"/>
      <c r="CXM221" s="103"/>
      <c r="CXN221" s="103"/>
      <c r="CXO221" s="103"/>
      <c r="CXP221" s="103"/>
      <c r="CXQ221" s="103"/>
      <c r="CXR221" s="103"/>
      <c r="CXS221" s="103"/>
      <c r="CXT221" s="103"/>
      <c r="CXU221" s="103"/>
      <c r="CXV221" s="103"/>
      <c r="CXW221" s="103"/>
      <c r="CXX221" s="103"/>
      <c r="CXY221" s="103"/>
      <c r="CXZ221" s="103"/>
      <c r="CYA221" s="103"/>
      <c r="CYB221" s="103"/>
      <c r="CYC221" s="103"/>
      <c r="CYD221" s="103"/>
      <c r="CYE221" s="103"/>
      <c r="CYF221" s="103"/>
      <c r="CYG221" s="103"/>
      <c r="CYH221" s="103"/>
      <c r="CYI221" s="103"/>
      <c r="CYJ221" s="103"/>
      <c r="CYK221" s="103"/>
      <c r="CYL221" s="103"/>
      <c r="CYM221" s="103"/>
      <c r="CYN221" s="103"/>
      <c r="CYO221" s="103"/>
      <c r="CYP221" s="103"/>
      <c r="CYQ221" s="103"/>
      <c r="CYR221" s="103"/>
      <c r="CYS221" s="103"/>
      <c r="CYT221" s="103"/>
      <c r="CYU221" s="103"/>
      <c r="CYV221" s="103"/>
      <c r="CYW221" s="103"/>
      <c r="CYX221" s="103"/>
      <c r="CYY221" s="103"/>
      <c r="CYZ221" s="103"/>
      <c r="CZA221" s="103"/>
      <c r="CZB221" s="103"/>
      <c r="CZC221" s="103"/>
      <c r="CZD221" s="103"/>
      <c r="CZE221" s="103"/>
      <c r="CZF221" s="103"/>
      <c r="CZG221" s="103"/>
      <c r="CZH221" s="103"/>
      <c r="CZI221" s="103"/>
      <c r="CZJ221" s="103"/>
      <c r="CZK221" s="103"/>
      <c r="CZL221" s="103"/>
      <c r="CZM221" s="103"/>
      <c r="CZN221" s="103"/>
      <c r="CZO221" s="103"/>
      <c r="CZP221" s="103"/>
      <c r="CZQ221" s="103"/>
      <c r="CZR221" s="103"/>
      <c r="CZS221" s="103"/>
      <c r="CZT221" s="103"/>
      <c r="CZU221" s="103"/>
      <c r="CZV221" s="103"/>
      <c r="CZW221" s="103"/>
      <c r="CZX221" s="103"/>
      <c r="CZY221" s="103"/>
      <c r="CZZ221" s="103"/>
      <c r="DAA221" s="103"/>
      <c r="DAB221" s="103"/>
      <c r="DAC221" s="103"/>
      <c r="DAD221" s="103"/>
      <c r="DAE221" s="103"/>
      <c r="DAF221" s="103"/>
      <c r="DAG221" s="103"/>
      <c r="DAH221" s="103"/>
      <c r="DAI221" s="103"/>
      <c r="DAJ221" s="103"/>
      <c r="DAK221" s="103"/>
      <c r="DAL221" s="103"/>
      <c r="DAM221" s="103"/>
      <c r="DAN221" s="103"/>
      <c r="DAO221" s="103"/>
      <c r="DAP221" s="103"/>
      <c r="DAQ221" s="103"/>
      <c r="DAR221" s="103"/>
      <c r="DAS221" s="103"/>
      <c r="DAT221" s="103"/>
      <c r="DAU221" s="103"/>
      <c r="DAV221" s="103"/>
      <c r="DAW221" s="103"/>
      <c r="DAX221" s="103"/>
      <c r="DAY221" s="103"/>
      <c r="DAZ221" s="103"/>
      <c r="DBA221" s="103"/>
      <c r="DBB221" s="103"/>
      <c r="DBC221" s="103"/>
      <c r="DBD221" s="103"/>
      <c r="DBE221" s="103"/>
      <c r="DBF221" s="103"/>
      <c r="DBG221" s="103"/>
      <c r="DBH221" s="103"/>
      <c r="DBI221" s="103"/>
      <c r="DBJ221" s="103"/>
      <c r="DBK221" s="103"/>
      <c r="DBL221" s="103"/>
      <c r="DBM221" s="103"/>
      <c r="DBN221" s="103"/>
      <c r="DBO221" s="103"/>
      <c r="DBP221" s="103"/>
      <c r="DBQ221" s="103"/>
      <c r="DBR221" s="103"/>
      <c r="DBS221" s="103"/>
      <c r="DBT221" s="103"/>
      <c r="DBU221" s="103"/>
      <c r="DBV221" s="103"/>
      <c r="DBW221" s="103"/>
      <c r="DBX221" s="103"/>
      <c r="DBY221" s="103"/>
      <c r="DBZ221" s="103"/>
      <c r="DCA221" s="103"/>
      <c r="DCB221" s="103"/>
      <c r="DCC221" s="103"/>
      <c r="DCD221" s="103"/>
      <c r="DCE221" s="103"/>
      <c r="DCF221" s="103"/>
      <c r="DCG221" s="103"/>
      <c r="DCH221" s="103"/>
      <c r="DCI221" s="103"/>
      <c r="DCJ221" s="103"/>
      <c r="DCK221" s="103"/>
      <c r="DCL221" s="103"/>
      <c r="DCM221" s="103"/>
      <c r="DCN221" s="103"/>
      <c r="DCO221" s="103"/>
      <c r="DCP221" s="103"/>
      <c r="DCQ221" s="103"/>
      <c r="DCR221" s="103"/>
      <c r="DCS221" s="103"/>
      <c r="DCT221" s="103"/>
      <c r="DCU221" s="103"/>
      <c r="DCV221" s="103"/>
      <c r="DCW221" s="103"/>
      <c r="DCX221" s="103"/>
      <c r="DCY221" s="103"/>
      <c r="DCZ221" s="103"/>
      <c r="DDA221" s="103"/>
      <c r="DDB221" s="103"/>
      <c r="DDC221" s="103"/>
      <c r="DDD221" s="103"/>
      <c r="DDE221" s="103"/>
      <c r="DDF221" s="103"/>
      <c r="DDG221" s="103"/>
      <c r="DDH221" s="103"/>
      <c r="DDI221" s="103"/>
      <c r="DDJ221" s="103"/>
      <c r="DDK221" s="103"/>
      <c r="DDL221" s="103"/>
      <c r="DDM221" s="103"/>
      <c r="DDN221" s="103"/>
      <c r="DDO221" s="103"/>
      <c r="DDP221" s="103"/>
      <c r="DDQ221" s="103"/>
      <c r="DDR221" s="103"/>
      <c r="DDS221" s="103"/>
      <c r="DDT221" s="103"/>
      <c r="DDU221" s="103"/>
      <c r="DDV221" s="103"/>
      <c r="DDW221" s="103"/>
      <c r="DDX221" s="103"/>
      <c r="DDY221" s="103"/>
      <c r="DDZ221" s="103"/>
      <c r="DEA221" s="103"/>
      <c r="DEB221" s="103"/>
      <c r="DEC221" s="103"/>
      <c r="DED221" s="103"/>
      <c r="DEE221" s="103"/>
      <c r="DEF221" s="103"/>
      <c r="DEG221" s="103"/>
      <c r="DEH221" s="103"/>
      <c r="DEI221" s="103"/>
      <c r="DEJ221" s="103"/>
      <c r="DEK221" s="103"/>
      <c r="DEL221" s="103"/>
      <c r="DEM221" s="103"/>
      <c r="DEN221" s="103"/>
      <c r="DEO221" s="103"/>
      <c r="DEP221" s="103"/>
      <c r="DEQ221" s="103"/>
      <c r="DER221" s="103"/>
      <c r="DES221" s="103"/>
      <c r="DET221" s="103"/>
      <c r="DEU221" s="103"/>
      <c r="DEV221" s="103"/>
      <c r="DEW221" s="103"/>
      <c r="DEX221" s="103"/>
      <c r="DEY221" s="103"/>
      <c r="DEZ221" s="103"/>
      <c r="DFA221" s="103"/>
      <c r="DFB221" s="103"/>
      <c r="DFC221" s="103"/>
      <c r="DFD221" s="103"/>
      <c r="DFE221" s="103"/>
      <c r="DFF221" s="103"/>
      <c r="DFG221" s="103"/>
      <c r="DFH221" s="103"/>
      <c r="DFI221" s="103"/>
      <c r="DFJ221" s="103"/>
      <c r="DFK221" s="103"/>
      <c r="DFL221" s="103"/>
      <c r="DFM221" s="103"/>
      <c r="DFN221" s="103"/>
      <c r="DFO221" s="103"/>
      <c r="DFP221" s="103"/>
      <c r="DFQ221" s="103"/>
      <c r="DFR221" s="103"/>
      <c r="DFS221" s="103"/>
      <c r="DFT221" s="103"/>
      <c r="DFU221" s="103"/>
      <c r="DFV221" s="103"/>
      <c r="DFW221" s="103"/>
      <c r="DFX221" s="103"/>
      <c r="DFY221" s="103"/>
      <c r="DFZ221" s="103"/>
      <c r="DGA221" s="103"/>
      <c r="DGB221" s="103"/>
      <c r="DGC221" s="103"/>
      <c r="DGD221" s="103"/>
      <c r="DGE221" s="103"/>
      <c r="DGF221" s="103"/>
      <c r="DGG221" s="103"/>
      <c r="DGH221" s="103"/>
      <c r="DGI221" s="103"/>
      <c r="DGJ221" s="103"/>
      <c r="DGK221" s="103"/>
      <c r="DGL221" s="103"/>
      <c r="DGM221" s="103"/>
      <c r="DGN221" s="103"/>
      <c r="DGO221" s="103"/>
      <c r="DGP221" s="103"/>
      <c r="DGQ221" s="103"/>
      <c r="DGR221" s="103"/>
      <c r="DGS221" s="103"/>
      <c r="DGT221" s="103"/>
      <c r="DGU221" s="103"/>
      <c r="DGV221" s="103"/>
      <c r="DGW221" s="103"/>
      <c r="DGX221" s="103"/>
      <c r="DGY221" s="103"/>
      <c r="DGZ221" s="103"/>
      <c r="DHA221" s="103"/>
      <c r="DHB221" s="103"/>
      <c r="DHC221" s="103"/>
      <c r="DHD221" s="103"/>
      <c r="DHE221" s="103"/>
      <c r="DHF221" s="103"/>
      <c r="DHG221" s="103"/>
      <c r="DHH221" s="103"/>
      <c r="DHI221" s="103"/>
      <c r="DHJ221" s="103"/>
      <c r="DHK221" s="103"/>
      <c r="DHL221" s="103"/>
      <c r="DHM221" s="103"/>
      <c r="DHN221" s="103"/>
      <c r="DHO221" s="103"/>
      <c r="DHP221" s="103"/>
      <c r="DHQ221" s="103"/>
      <c r="DHR221" s="103"/>
      <c r="DHS221" s="103"/>
      <c r="DHT221" s="103"/>
      <c r="DHU221" s="103"/>
      <c r="DHV221" s="103"/>
      <c r="DHW221" s="103"/>
      <c r="DHX221" s="103"/>
      <c r="DHY221" s="103"/>
      <c r="DHZ221" s="103"/>
      <c r="DIA221" s="103"/>
      <c r="DIB221" s="103"/>
      <c r="DIC221" s="103"/>
      <c r="DID221" s="103"/>
      <c r="DIE221" s="103"/>
      <c r="DIF221" s="103"/>
      <c r="DIG221" s="103"/>
      <c r="DIH221" s="103"/>
      <c r="DII221" s="103"/>
      <c r="DIJ221" s="103"/>
      <c r="DIK221" s="103"/>
      <c r="DIL221" s="103"/>
      <c r="DIM221" s="103"/>
      <c r="DIN221" s="103"/>
      <c r="DIO221" s="103"/>
      <c r="DIP221" s="103"/>
      <c r="DIQ221" s="103"/>
      <c r="DIR221" s="103"/>
      <c r="DIS221" s="103"/>
      <c r="DIT221" s="103"/>
      <c r="DIU221" s="103"/>
      <c r="DIV221" s="103"/>
      <c r="DIW221" s="103"/>
      <c r="DIX221" s="103"/>
      <c r="DIY221" s="103"/>
      <c r="DIZ221" s="103"/>
      <c r="DJA221" s="103"/>
      <c r="DJB221" s="103"/>
      <c r="DJC221" s="103"/>
      <c r="DJD221" s="103"/>
      <c r="DJE221" s="103"/>
      <c r="DJF221" s="103"/>
      <c r="DJG221" s="103"/>
      <c r="DJH221" s="103"/>
      <c r="DJI221" s="103"/>
      <c r="DJJ221" s="103"/>
      <c r="DJK221" s="103"/>
      <c r="DJL221" s="103"/>
      <c r="DJM221" s="103"/>
      <c r="DJN221" s="103"/>
      <c r="DJO221" s="103"/>
      <c r="DJP221" s="103"/>
      <c r="DJQ221" s="103"/>
      <c r="DJR221" s="103"/>
      <c r="DJS221" s="103"/>
      <c r="DJT221" s="103"/>
      <c r="DJU221" s="103"/>
      <c r="DJV221" s="103"/>
      <c r="DJW221" s="103"/>
      <c r="DJX221" s="103"/>
      <c r="DJY221" s="103"/>
      <c r="DJZ221" s="103"/>
      <c r="DKA221" s="103"/>
      <c r="DKB221" s="103"/>
      <c r="DKC221" s="103"/>
      <c r="DKD221" s="103"/>
      <c r="DKE221" s="103"/>
      <c r="DKF221" s="103"/>
      <c r="DKG221" s="103"/>
      <c r="DKH221" s="103"/>
      <c r="DKI221" s="103"/>
      <c r="DKJ221" s="103"/>
      <c r="DKK221" s="103"/>
      <c r="DKL221" s="103"/>
      <c r="DKM221" s="103"/>
      <c r="DKN221" s="103"/>
      <c r="DKO221" s="103"/>
      <c r="DKP221" s="103"/>
      <c r="DKQ221" s="103"/>
      <c r="DKR221" s="103"/>
      <c r="DKS221" s="103"/>
      <c r="DKT221" s="103"/>
      <c r="DKU221" s="103"/>
      <c r="DKV221" s="103"/>
      <c r="DKW221" s="103"/>
      <c r="DKX221" s="103"/>
      <c r="DKY221" s="103"/>
      <c r="DKZ221" s="103"/>
      <c r="DLA221" s="103"/>
      <c r="DLB221" s="103"/>
      <c r="DLC221" s="103"/>
      <c r="DLD221" s="103"/>
      <c r="DLE221" s="103"/>
      <c r="DLF221" s="103"/>
      <c r="DLG221" s="103"/>
      <c r="DLH221" s="103"/>
      <c r="DLI221" s="103"/>
      <c r="DLJ221" s="103"/>
      <c r="DLK221" s="103"/>
      <c r="DLL221" s="103"/>
      <c r="DLM221" s="103"/>
      <c r="DLN221" s="103"/>
      <c r="DLO221" s="103"/>
      <c r="DLP221" s="103"/>
      <c r="DLQ221" s="103"/>
      <c r="DLR221" s="103"/>
      <c r="DLS221" s="103"/>
      <c r="DLT221" s="103"/>
      <c r="DLU221" s="103"/>
      <c r="DLV221" s="103"/>
      <c r="DLW221" s="103"/>
      <c r="DLX221" s="103"/>
      <c r="DLY221" s="103"/>
      <c r="DLZ221" s="103"/>
      <c r="DMA221" s="103"/>
      <c r="DMB221" s="103"/>
      <c r="DMC221" s="103"/>
      <c r="DMD221" s="103"/>
      <c r="DME221" s="103"/>
      <c r="DMF221" s="103"/>
      <c r="DMG221" s="103"/>
      <c r="DMH221" s="103"/>
      <c r="DMI221" s="103"/>
      <c r="DMJ221" s="103"/>
      <c r="DMK221" s="103"/>
      <c r="DML221" s="103"/>
      <c r="DMM221" s="103"/>
      <c r="DMN221" s="103"/>
      <c r="DMO221" s="103"/>
      <c r="DMP221" s="103"/>
      <c r="DMQ221" s="103"/>
      <c r="DMR221" s="103"/>
      <c r="DMS221" s="103"/>
      <c r="DMT221" s="103"/>
      <c r="DMU221" s="103"/>
      <c r="DMV221" s="103"/>
      <c r="DMW221" s="103"/>
      <c r="DMX221" s="103"/>
      <c r="DMY221" s="103"/>
      <c r="DMZ221" s="103"/>
      <c r="DNA221" s="103"/>
      <c r="DNB221" s="103"/>
      <c r="DNC221" s="103"/>
      <c r="DND221" s="103"/>
      <c r="DNE221" s="103"/>
      <c r="DNF221" s="103"/>
      <c r="DNG221" s="103"/>
      <c r="DNH221" s="103"/>
      <c r="DNI221" s="103"/>
      <c r="DNJ221" s="103"/>
      <c r="DNK221" s="103"/>
      <c r="DNL221" s="103"/>
      <c r="DNM221" s="103"/>
      <c r="DNN221" s="103"/>
      <c r="DNO221" s="103"/>
      <c r="DNP221" s="103"/>
      <c r="DNQ221" s="103"/>
      <c r="DNR221" s="103"/>
      <c r="DNS221" s="103"/>
      <c r="DNT221" s="103"/>
      <c r="DNU221" s="103"/>
      <c r="DNV221" s="103"/>
      <c r="DNW221" s="103"/>
      <c r="DNX221" s="103"/>
      <c r="DNY221" s="103"/>
      <c r="DNZ221" s="103"/>
      <c r="DOA221" s="103"/>
      <c r="DOB221" s="103"/>
      <c r="DOC221" s="103"/>
      <c r="DOD221" s="103"/>
      <c r="DOE221" s="103"/>
      <c r="DOF221" s="103"/>
      <c r="DOG221" s="103"/>
      <c r="DOH221" s="103"/>
      <c r="DOI221" s="103"/>
      <c r="DOJ221" s="103"/>
      <c r="DOK221" s="103"/>
      <c r="DOL221" s="103"/>
      <c r="DOM221" s="103"/>
      <c r="DON221" s="103"/>
      <c r="DOO221" s="103"/>
      <c r="DOP221" s="103"/>
      <c r="DOQ221" s="103"/>
      <c r="DOR221" s="103"/>
      <c r="DOS221" s="103"/>
      <c r="DOT221" s="103"/>
      <c r="DOU221" s="103"/>
      <c r="DOV221" s="103"/>
      <c r="DOW221" s="103"/>
      <c r="DOX221" s="103"/>
      <c r="DOY221" s="103"/>
      <c r="DOZ221" s="103"/>
      <c r="DPA221" s="103"/>
      <c r="DPB221" s="103"/>
      <c r="DPC221" s="103"/>
      <c r="DPD221" s="103"/>
      <c r="DPE221" s="103"/>
      <c r="DPF221" s="103"/>
      <c r="DPG221" s="103"/>
      <c r="DPH221" s="103"/>
      <c r="DPI221" s="103"/>
      <c r="DPJ221" s="103"/>
      <c r="DPK221" s="103"/>
      <c r="DPL221" s="103"/>
      <c r="DPM221" s="103"/>
      <c r="DPN221" s="103"/>
      <c r="DPO221" s="103"/>
      <c r="DPP221" s="103"/>
      <c r="DPQ221" s="103"/>
      <c r="DPR221" s="103"/>
      <c r="DPS221" s="103"/>
      <c r="DPT221" s="103"/>
      <c r="DPU221" s="103"/>
      <c r="DPV221" s="103"/>
      <c r="DPW221" s="103"/>
      <c r="DPX221" s="103"/>
      <c r="DPY221" s="103"/>
      <c r="DPZ221" s="103"/>
      <c r="DQA221" s="103"/>
      <c r="DQB221" s="103"/>
      <c r="DQC221" s="103"/>
      <c r="DQD221" s="103"/>
      <c r="DQE221" s="103"/>
      <c r="DQF221" s="103"/>
      <c r="DQG221" s="103"/>
      <c r="DQH221" s="103"/>
      <c r="DQI221" s="103"/>
      <c r="DQJ221" s="103"/>
      <c r="DQK221" s="103"/>
      <c r="DQL221" s="103"/>
      <c r="DQM221" s="103"/>
      <c r="DQN221" s="103"/>
      <c r="DQO221" s="103"/>
      <c r="DQP221" s="103"/>
      <c r="DQQ221" s="103"/>
      <c r="DQR221" s="103"/>
      <c r="DQS221" s="103"/>
      <c r="DQT221" s="103"/>
      <c r="DQU221" s="103"/>
      <c r="DQV221" s="103"/>
      <c r="DQW221" s="103"/>
      <c r="DQX221" s="103"/>
      <c r="DQY221" s="103"/>
      <c r="DQZ221" s="103"/>
      <c r="DRA221" s="103"/>
      <c r="DRB221" s="103"/>
      <c r="DRC221" s="103"/>
      <c r="DRD221" s="103"/>
      <c r="DRE221" s="103"/>
      <c r="DRF221" s="103"/>
      <c r="DRG221" s="103"/>
      <c r="DRH221" s="103"/>
      <c r="DRI221" s="103"/>
      <c r="DRJ221" s="103"/>
      <c r="DRK221" s="103"/>
      <c r="DRL221" s="103"/>
      <c r="DRM221" s="103"/>
      <c r="DRN221" s="103"/>
      <c r="DRO221" s="103"/>
      <c r="DRP221" s="103"/>
      <c r="DRQ221" s="103"/>
      <c r="DRR221" s="103"/>
      <c r="DRS221" s="103"/>
      <c r="DRT221" s="103"/>
      <c r="DRU221" s="103"/>
      <c r="DRV221" s="103"/>
      <c r="DRW221" s="103"/>
      <c r="DRX221" s="103"/>
      <c r="DRY221" s="103"/>
      <c r="DRZ221" s="103"/>
      <c r="DSA221" s="103"/>
      <c r="DSB221" s="103"/>
      <c r="DSC221" s="103"/>
      <c r="DSD221" s="103"/>
      <c r="DSE221" s="103"/>
      <c r="DSF221" s="103"/>
      <c r="DSG221" s="103"/>
      <c r="DSH221" s="103"/>
      <c r="DSI221" s="103"/>
      <c r="DSJ221" s="103"/>
      <c r="DSK221" s="103"/>
      <c r="DSL221" s="103"/>
      <c r="DSM221" s="103"/>
      <c r="DSN221" s="103"/>
      <c r="DSO221" s="103"/>
      <c r="DSP221" s="103"/>
      <c r="DSQ221" s="103"/>
      <c r="DSR221" s="103"/>
      <c r="DSS221" s="103"/>
      <c r="DST221" s="103"/>
      <c r="DSU221" s="103"/>
      <c r="DSV221" s="103"/>
      <c r="DSW221" s="103"/>
      <c r="DSX221" s="103"/>
      <c r="DSY221" s="103"/>
      <c r="DSZ221" s="103"/>
      <c r="DTA221" s="103"/>
      <c r="DTB221" s="103"/>
      <c r="DTC221" s="103"/>
      <c r="DTD221" s="103"/>
      <c r="DTE221" s="103"/>
      <c r="DTF221" s="103"/>
      <c r="DTG221" s="103"/>
      <c r="DTH221" s="103"/>
      <c r="DTI221" s="103"/>
      <c r="DTJ221" s="103"/>
      <c r="DTK221" s="103"/>
      <c r="DTL221" s="103"/>
      <c r="DTM221" s="103"/>
      <c r="DTN221" s="103"/>
      <c r="DTO221" s="103"/>
      <c r="DTP221" s="103"/>
      <c r="DTQ221" s="103"/>
      <c r="DTR221" s="103"/>
      <c r="DTS221" s="103"/>
      <c r="DTT221" s="103"/>
      <c r="DTU221" s="103"/>
      <c r="DTV221" s="103"/>
      <c r="DTW221" s="103"/>
      <c r="DTX221" s="103"/>
      <c r="DTY221" s="103"/>
      <c r="DTZ221" s="103"/>
      <c r="DUA221" s="103"/>
      <c r="DUB221" s="103"/>
      <c r="DUC221" s="103"/>
      <c r="DUD221" s="103"/>
      <c r="DUE221" s="103"/>
      <c r="DUF221" s="103"/>
      <c r="DUG221" s="103"/>
      <c r="DUH221" s="103"/>
      <c r="DUI221" s="103"/>
      <c r="DUJ221" s="103"/>
      <c r="DUK221" s="103"/>
      <c r="DUL221" s="103"/>
      <c r="DUM221" s="103"/>
      <c r="DUN221" s="103"/>
      <c r="DUO221" s="103"/>
      <c r="DUP221" s="103"/>
      <c r="DUQ221" s="103"/>
      <c r="DUR221" s="103"/>
      <c r="DUS221" s="103"/>
      <c r="DUT221" s="103"/>
      <c r="DUU221" s="103"/>
      <c r="DUV221" s="103"/>
      <c r="DUW221" s="103"/>
      <c r="DUX221" s="103"/>
      <c r="DUY221" s="103"/>
      <c r="DUZ221" s="103"/>
      <c r="DVA221" s="103"/>
      <c r="DVB221" s="103"/>
      <c r="DVC221" s="103"/>
      <c r="DVD221" s="103"/>
      <c r="DVE221" s="103"/>
      <c r="DVF221" s="103"/>
      <c r="DVG221" s="103"/>
      <c r="DVH221" s="103"/>
      <c r="DVI221" s="103"/>
      <c r="DVJ221" s="103"/>
      <c r="DVK221" s="103"/>
      <c r="DVL221" s="103"/>
      <c r="DVM221" s="103"/>
      <c r="DVN221" s="103"/>
      <c r="DVO221" s="103"/>
      <c r="DVP221" s="103"/>
      <c r="DVQ221" s="103"/>
      <c r="DVR221" s="103"/>
      <c r="DVS221" s="103"/>
      <c r="DVT221" s="103"/>
      <c r="DVU221" s="103"/>
      <c r="DVV221" s="103"/>
      <c r="DVW221" s="103"/>
      <c r="DVX221" s="103"/>
      <c r="DVY221" s="103"/>
      <c r="DVZ221" s="103"/>
      <c r="DWA221" s="103"/>
      <c r="DWB221" s="103"/>
      <c r="DWC221" s="103"/>
      <c r="DWD221" s="103"/>
      <c r="DWE221" s="103"/>
      <c r="DWF221" s="103"/>
      <c r="DWG221" s="103"/>
      <c r="DWH221" s="103"/>
      <c r="DWI221" s="103"/>
      <c r="DWJ221" s="103"/>
      <c r="DWK221" s="103"/>
      <c r="DWL221" s="103"/>
      <c r="DWM221" s="103"/>
      <c r="DWN221" s="103"/>
      <c r="DWO221" s="103"/>
      <c r="DWP221" s="103"/>
      <c r="DWQ221" s="103"/>
      <c r="DWR221" s="103"/>
      <c r="DWS221" s="103"/>
      <c r="DWT221" s="103"/>
      <c r="DWU221" s="103"/>
      <c r="DWV221" s="103"/>
      <c r="DWW221" s="103"/>
      <c r="DWX221" s="103"/>
      <c r="DWY221" s="103"/>
      <c r="DWZ221" s="103"/>
      <c r="DXA221" s="103"/>
      <c r="DXB221" s="103"/>
      <c r="DXC221" s="103"/>
      <c r="DXD221" s="103"/>
      <c r="DXE221" s="103"/>
      <c r="DXF221" s="103"/>
      <c r="DXG221" s="103"/>
      <c r="DXH221" s="103"/>
      <c r="DXI221" s="103"/>
      <c r="DXJ221" s="103"/>
      <c r="DXK221" s="103"/>
      <c r="DXL221" s="103"/>
      <c r="DXM221" s="103"/>
      <c r="DXN221" s="103"/>
      <c r="DXO221" s="103"/>
      <c r="DXP221" s="103"/>
      <c r="DXQ221" s="103"/>
      <c r="DXR221" s="103"/>
      <c r="DXS221" s="103"/>
      <c r="DXT221" s="103"/>
      <c r="DXU221" s="103"/>
      <c r="DXV221" s="103"/>
      <c r="DXW221" s="103"/>
      <c r="DXX221" s="103"/>
      <c r="DXY221" s="103"/>
      <c r="DXZ221" s="103"/>
      <c r="DYA221" s="103"/>
      <c r="DYB221" s="103"/>
      <c r="DYC221" s="103"/>
      <c r="DYD221" s="103"/>
      <c r="DYE221" s="103"/>
      <c r="DYF221" s="103"/>
      <c r="DYG221" s="103"/>
      <c r="DYH221" s="103"/>
      <c r="DYI221" s="103"/>
      <c r="DYJ221" s="103"/>
      <c r="DYK221" s="103"/>
      <c r="DYL221" s="103"/>
      <c r="DYM221" s="103"/>
      <c r="DYN221" s="103"/>
      <c r="DYO221" s="103"/>
      <c r="DYP221" s="103"/>
      <c r="DYQ221" s="103"/>
      <c r="DYR221" s="103"/>
      <c r="DYS221" s="103"/>
      <c r="DYT221" s="103"/>
      <c r="DYU221" s="103"/>
      <c r="DYV221" s="103"/>
      <c r="DYW221" s="103"/>
      <c r="DYX221" s="103"/>
      <c r="DYY221" s="103"/>
      <c r="DYZ221" s="103"/>
      <c r="DZA221" s="103"/>
      <c r="DZB221" s="103"/>
      <c r="DZC221" s="103"/>
      <c r="DZD221" s="103"/>
      <c r="DZE221" s="103"/>
      <c r="DZF221" s="103"/>
      <c r="DZG221" s="103"/>
      <c r="DZH221" s="103"/>
      <c r="DZI221" s="103"/>
      <c r="DZJ221" s="103"/>
      <c r="DZK221" s="103"/>
      <c r="DZL221" s="103"/>
      <c r="DZM221" s="103"/>
      <c r="DZN221" s="103"/>
      <c r="DZO221" s="103"/>
      <c r="DZP221" s="103"/>
      <c r="DZQ221" s="103"/>
      <c r="DZR221" s="103"/>
      <c r="DZS221" s="103"/>
      <c r="DZT221" s="103"/>
      <c r="DZU221" s="103"/>
      <c r="DZV221" s="103"/>
      <c r="DZW221" s="103"/>
      <c r="DZX221" s="103"/>
      <c r="DZY221" s="103"/>
      <c r="DZZ221" s="103"/>
      <c r="EAA221" s="103"/>
      <c r="EAB221" s="103"/>
      <c r="EAC221" s="103"/>
      <c r="EAD221" s="103"/>
      <c r="EAE221" s="103"/>
      <c r="EAF221" s="103"/>
      <c r="EAG221" s="103"/>
      <c r="EAH221" s="103"/>
      <c r="EAI221" s="103"/>
      <c r="EAJ221" s="103"/>
      <c r="EAK221" s="103"/>
      <c r="EAL221" s="103"/>
      <c r="EAM221" s="103"/>
      <c r="EAN221" s="103"/>
      <c r="EAO221" s="103"/>
      <c r="EAP221" s="103"/>
      <c r="EAQ221" s="103"/>
      <c r="EAR221" s="103"/>
      <c r="EAS221" s="103"/>
      <c r="EAT221" s="103"/>
      <c r="EAU221" s="103"/>
      <c r="EAV221" s="103"/>
      <c r="EAW221" s="103"/>
      <c r="EAX221" s="103"/>
      <c r="EAY221" s="103"/>
      <c r="EAZ221" s="103"/>
      <c r="EBA221" s="103"/>
      <c r="EBB221" s="103"/>
      <c r="EBC221" s="103"/>
      <c r="EBD221" s="103"/>
      <c r="EBE221" s="103"/>
      <c r="EBF221" s="103"/>
      <c r="EBG221" s="103"/>
      <c r="EBH221" s="103"/>
      <c r="EBI221" s="103"/>
      <c r="EBJ221" s="103"/>
      <c r="EBK221" s="103"/>
      <c r="EBL221" s="103"/>
      <c r="EBM221" s="103"/>
      <c r="EBN221" s="103"/>
      <c r="EBO221" s="103"/>
      <c r="EBP221" s="103"/>
      <c r="EBQ221" s="103"/>
      <c r="EBR221" s="103"/>
      <c r="EBS221" s="103"/>
      <c r="EBT221" s="103"/>
      <c r="EBU221" s="103"/>
      <c r="EBV221" s="103"/>
      <c r="EBW221" s="103"/>
      <c r="EBX221" s="103"/>
      <c r="EBY221" s="103"/>
      <c r="EBZ221" s="103"/>
      <c r="ECA221" s="103"/>
      <c r="ECB221" s="103"/>
      <c r="ECC221" s="103"/>
      <c r="ECD221" s="103"/>
      <c r="ECE221" s="103"/>
      <c r="ECF221" s="103"/>
      <c r="ECG221" s="103"/>
      <c r="ECH221" s="103"/>
      <c r="ECI221" s="103"/>
      <c r="ECJ221" s="103"/>
      <c r="ECK221" s="103"/>
      <c r="ECL221" s="103"/>
      <c r="ECM221" s="103"/>
      <c r="ECN221" s="103"/>
      <c r="ECO221" s="103"/>
      <c r="ECP221" s="103"/>
      <c r="ECQ221" s="103"/>
      <c r="ECR221" s="103"/>
      <c r="ECS221" s="103"/>
      <c r="ECT221" s="103"/>
      <c r="ECU221" s="103"/>
      <c r="ECV221" s="103"/>
      <c r="ECW221" s="103"/>
      <c r="ECX221" s="103"/>
      <c r="ECY221" s="103"/>
      <c r="ECZ221" s="103"/>
      <c r="EDA221" s="103"/>
      <c r="EDB221" s="103"/>
      <c r="EDC221" s="103"/>
      <c r="EDD221" s="103"/>
      <c r="EDE221" s="103"/>
      <c r="EDF221" s="103"/>
      <c r="EDG221" s="103"/>
      <c r="EDH221" s="103"/>
      <c r="EDI221" s="103"/>
      <c r="EDJ221" s="103"/>
      <c r="EDK221" s="103"/>
      <c r="EDL221" s="103"/>
      <c r="EDM221" s="103"/>
      <c r="EDN221" s="103"/>
      <c r="EDO221" s="103"/>
      <c r="EDP221" s="103"/>
      <c r="EDQ221" s="103"/>
      <c r="EDR221" s="103"/>
      <c r="EDS221" s="103"/>
      <c r="EDT221" s="103"/>
      <c r="EDU221" s="103"/>
      <c r="EDV221" s="103"/>
      <c r="EDW221" s="103"/>
      <c r="EDX221" s="103"/>
      <c r="EDY221" s="103"/>
      <c r="EDZ221" s="103"/>
      <c r="EEA221" s="103"/>
      <c r="EEB221" s="103"/>
      <c r="EEC221" s="103"/>
      <c r="EED221" s="103"/>
      <c r="EEE221" s="103"/>
      <c r="EEF221" s="103"/>
      <c r="EEG221" s="103"/>
      <c r="EEH221" s="103"/>
      <c r="EEI221" s="103"/>
      <c r="EEJ221" s="103"/>
      <c r="EEK221" s="103"/>
      <c r="EEL221" s="103"/>
      <c r="EEM221" s="103"/>
      <c r="EEN221" s="103"/>
      <c r="EEO221" s="103"/>
      <c r="EEP221" s="103"/>
      <c r="EEQ221" s="103"/>
      <c r="EER221" s="103"/>
      <c r="EES221" s="103"/>
      <c r="EET221" s="103"/>
      <c r="EEU221" s="103"/>
      <c r="EEV221" s="103"/>
      <c r="EEW221" s="103"/>
      <c r="EEX221" s="103"/>
      <c r="EEY221" s="103"/>
      <c r="EEZ221" s="103"/>
      <c r="EFA221" s="103"/>
      <c r="EFB221" s="103"/>
      <c r="EFC221" s="103"/>
      <c r="EFD221" s="103"/>
      <c r="EFE221" s="103"/>
      <c r="EFF221" s="103"/>
      <c r="EFG221" s="103"/>
      <c r="EFH221" s="103"/>
      <c r="EFI221" s="103"/>
      <c r="EFJ221" s="103"/>
      <c r="EFK221" s="103"/>
      <c r="EFL221" s="103"/>
      <c r="EFM221" s="103"/>
      <c r="EFN221" s="103"/>
      <c r="EFO221" s="103"/>
      <c r="EFP221" s="103"/>
      <c r="EFQ221" s="103"/>
      <c r="EFR221" s="103"/>
      <c r="EFS221" s="103"/>
      <c r="EFT221" s="103"/>
      <c r="EFU221" s="103"/>
      <c r="EFV221" s="103"/>
      <c r="EFW221" s="103"/>
      <c r="EFX221" s="103"/>
      <c r="EFY221" s="103"/>
      <c r="EFZ221" s="103"/>
      <c r="EGA221" s="103"/>
      <c r="EGB221" s="103"/>
      <c r="EGC221" s="103"/>
      <c r="EGD221" s="103"/>
      <c r="EGE221" s="103"/>
      <c r="EGF221" s="103"/>
      <c r="EGG221" s="103"/>
      <c r="EGH221" s="103"/>
      <c r="EGI221" s="103"/>
      <c r="EGJ221" s="103"/>
      <c r="EGK221" s="103"/>
      <c r="EGL221" s="103"/>
      <c r="EGM221" s="103"/>
      <c r="EGN221" s="103"/>
      <c r="EGO221" s="103"/>
      <c r="EGP221" s="103"/>
      <c r="EGQ221" s="103"/>
      <c r="EGR221" s="103"/>
      <c r="EGS221" s="103"/>
      <c r="EGT221" s="103"/>
      <c r="EGU221" s="103"/>
      <c r="EGV221" s="103"/>
      <c r="EGW221" s="103"/>
      <c r="EGX221" s="103"/>
      <c r="EGY221" s="103"/>
      <c r="EGZ221" s="103"/>
      <c r="EHA221" s="103"/>
      <c r="EHB221" s="103"/>
      <c r="EHC221" s="103"/>
      <c r="EHD221" s="103"/>
      <c r="EHE221" s="103"/>
      <c r="EHF221" s="103"/>
      <c r="EHG221" s="103"/>
      <c r="EHH221" s="103"/>
      <c r="EHI221" s="103"/>
      <c r="EHJ221" s="103"/>
      <c r="EHK221" s="103"/>
      <c r="EHL221" s="103"/>
      <c r="EHM221" s="103"/>
      <c r="EHN221" s="103"/>
      <c r="EHO221" s="103"/>
      <c r="EHP221" s="103"/>
      <c r="EHQ221" s="103"/>
      <c r="EHR221" s="103"/>
      <c r="EHS221" s="103"/>
      <c r="EHT221" s="103"/>
      <c r="EHU221" s="103"/>
      <c r="EHV221" s="103"/>
      <c r="EHW221" s="103"/>
      <c r="EHX221" s="103"/>
      <c r="EHY221" s="103"/>
      <c r="EHZ221" s="103"/>
      <c r="EIA221" s="103"/>
      <c r="EIB221" s="103"/>
      <c r="EIC221" s="103"/>
      <c r="EID221" s="103"/>
      <c r="EIE221" s="103"/>
      <c r="EIF221" s="103"/>
      <c r="EIG221" s="103"/>
      <c r="EIH221" s="103"/>
      <c r="EII221" s="103"/>
      <c r="EIJ221" s="103"/>
      <c r="EIK221" s="103"/>
      <c r="EIL221" s="103"/>
      <c r="EIM221" s="103"/>
      <c r="EIN221" s="103"/>
      <c r="EIO221" s="103"/>
      <c r="EIP221" s="103"/>
      <c r="EIQ221" s="103"/>
      <c r="EIR221" s="103"/>
      <c r="EIS221" s="103"/>
      <c r="EIT221" s="103"/>
      <c r="EIU221" s="103"/>
      <c r="EIV221" s="103"/>
      <c r="EIW221" s="103"/>
      <c r="EIX221" s="103"/>
      <c r="EIY221" s="103"/>
      <c r="EIZ221" s="103"/>
      <c r="EJA221" s="103"/>
      <c r="EJB221" s="103"/>
      <c r="EJC221" s="103"/>
      <c r="EJD221" s="103"/>
      <c r="EJE221" s="103"/>
      <c r="EJF221" s="103"/>
      <c r="EJG221" s="103"/>
      <c r="EJH221" s="103"/>
      <c r="EJI221" s="103"/>
      <c r="EJJ221" s="103"/>
      <c r="EJK221" s="103"/>
      <c r="EJL221" s="103"/>
      <c r="EJM221" s="103"/>
      <c r="EJN221" s="103"/>
      <c r="EJO221" s="103"/>
      <c r="EJP221" s="103"/>
      <c r="EJQ221" s="103"/>
      <c r="EJR221" s="103"/>
      <c r="EJS221" s="103"/>
      <c r="EJT221" s="103"/>
      <c r="EJU221" s="103"/>
      <c r="EJV221" s="103"/>
      <c r="EJW221" s="103"/>
      <c r="EJX221" s="103"/>
      <c r="EJY221" s="103"/>
      <c r="EJZ221" s="103"/>
      <c r="EKA221" s="103"/>
      <c r="EKB221" s="103"/>
      <c r="EKC221" s="103"/>
      <c r="EKD221" s="103"/>
      <c r="EKE221" s="103"/>
      <c r="EKF221" s="103"/>
      <c r="EKG221" s="103"/>
      <c r="EKH221" s="103"/>
      <c r="EKI221" s="103"/>
      <c r="EKJ221" s="103"/>
      <c r="EKK221" s="103"/>
      <c r="EKL221" s="103"/>
      <c r="EKM221" s="103"/>
      <c r="EKN221" s="103"/>
      <c r="EKO221" s="103"/>
      <c r="EKP221" s="103"/>
      <c r="EKQ221" s="103"/>
      <c r="EKR221" s="103"/>
      <c r="EKS221" s="103"/>
      <c r="EKT221" s="103"/>
      <c r="EKU221" s="103"/>
      <c r="EKV221" s="103"/>
      <c r="EKW221" s="103"/>
      <c r="EKX221" s="103"/>
      <c r="EKY221" s="103"/>
      <c r="EKZ221" s="103"/>
      <c r="ELA221" s="103"/>
      <c r="ELB221" s="103"/>
      <c r="ELC221" s="103"/>
      <c r="ELD221" s="103"/>
      <c r="ELE221" s="103"/>
      <c r="ELF221" s="103"/>
      <c r="ELG221" s="103"/>
      <c r="ELH221" s="103"/>
      <c r="ELI221" s="103"/>
      <c r="ELJ221" s="103"/>
      <c r="ELK221" s="103"/>
      <c r="ELL221" s="103"/>
      <c r="ELM221" s="103"/>
      <c r="ELN221" s="103"/>
      <c r="ELO221" s="103"/>
      <c r="ELP221" s="103"/>
      <c r="ELQ221" s="103"/>
      <c r="ELR221" s="103"/>
      <c r="ELS221" s="103"/>
      <c r="ELT221" s="103"/>
      <c r="ELU221" s="103"/>
      <c r="ELV221" s="103"/>
      <c r="ELW221" s="103"/>
      <c r="ELX221" s="103"/>
      <c r="ELY221" s="103"/>
      <c r="ELZ221" s="103"/>
      <c r="EMA221" s="103"/>
      <c r="EMB221" s="103"/>
      <c r="EMC221" s="103"/>
      <c r="EMD221" s="103"/>
      <c r="EME221" s="103"/>
      <c r="EMF221" s="103"/>
      <c r="EMG221" s="103"/>
      <c r="EMH221" s="103"/>
      <c r="EMI221" s="103"/>
      <c r="EMJ221" s="103"/>
      <c r="EMK221" s="103"/>
      <c r="EML221" s="103"/>
      <c r="EMM221" s="103"/>
      <c r="EMN221" s="103"/>
      <c r="EMO221" s="103"/>
      <c r="EMP221" s="103"/>
      <c r="EMQ221" s="103"/>
      <c r="EMR221" s="103"/>
      <c r="EMS221" s="103"/>
      <c r="EMT221" s="103"/>
      <c r="EMU221" s="103"/>
      <c r="EMV221" s="103"/>
      <c r="EMW221" s="103"/>
      <c r="EMX221" s="103"/>
      <c r="EMY221" s="103"/>
      <c r="EMZ221" s="103"/>
      <c r="ENA221" s="103"/>
      <c r="ENB221" s="103"/>
      <c r="ENC221" s="103"/>
      <c r="END221" s="103"/>
      <c r="ENE221" s="103"/>
      <c r="ENF221" s="103"/>
      <c r="ENG221" s="103"/>
      <c r="ENH221" s="103"/>
      <c r="ENI221" s="103"/>
      <c r="ENJ221" s="103"/>
      <c r="ENK221" s="103"/>
      <c r="ENL221" s="103"/>
      <c r="ENM221" s="103"/>
      <c r="ENN221" s="103"/>
      <c r="ENO221" s="103"/>
      <c r="ENP221" s="103"/>
      <c r="ENQ221" s="103"/>
      <c r="ENR221" s="103"/>
      <c r="ENS221" s="103"/>
      <c r="ENT221" s="103"/>
      <c r="ENU221" s="103"/>
      <c r="ENV221" s="103"/>
      <c r="ENW221" s="103"/>
      <c r="ENX221" s="103"/>
      <c r="ENY221" s="103"/>
      <c r="ENZ221" s="103"/>
      <c r="EOA221" s="103"/>
      <c r="EOB221" s="103"/>
      <c r="EOC221" s="103"/>
      <c r="EOD221" s="103"/>
      <c r="EOE221" s="103"/>
      <c r="EOF221" s="103"/>
      <c r="EOG221" s="103"/>
      <c r="EOH221" s="103"/>
      <c r="EOI221" s="103"/>
      <c r="EOJ221" s="103"/>
      <c r="EOK221" s="103"/>
      <c r="EOL221" s="103"/>
      <c r="EOM221" s="103"/>
      <c r="EON221" s="103"/>
      <c r="EOO221" s="103"/>
      <c r="EOP221" s="103"/>
      <c r="EOQ221" s="103"/>
      <c r="EOR221" s="103"/>
      <c r="EOS221" s="103"/>
      <c r="EOT221" s="103"/>
      <c r="EOU221" s="103"/>
      <c r="EOV221" s="103"/>
      <c r="EOW221" s="103"/>
      <c r="EOX221" s="103"/>
      <c r="EOY221" s="103"/>
      <c r="EOZ221" s="103"/>
      <c r="EPA221" s="103"/>
      <c r="EPB221" s="103"/>
      <c r="EPC221" s="103"/>
      <c r="EPD221" s="103"/>
      <c r="EPE221" s="103"/>
      <c r="EPF221" s="103"/>
      <c r="EPG221" s="103"/>
      <c r="EPH221" s="103"/>
      <c r="EPI221" s="103"/>
      <c r="EPJ221" s="103"/>
      <c r="EPK221" s="103"/>
      <c r="EPL221" s="103"/>
      <c r="EPM221" s="103"/>
      <c r="EPN221" s="103"/>
      <c r="EPO221" s="103"/>
      <c r="EPP221" s="103"/>
      <c r="EPQ221" s="103"/>
      <c r="EPR221" s="103"/>
      <c r="EPS221" s="103"/>
      <c r="EPT221" s="103"/>
      <c r="EPU221" s="103"/>
      <c r="EPV221" s="103"/>
      <c r="EPW221" s="103"/>
      <c r="EPX221" s="103"/>
      <c r="EPY221" s="103"/>
      <c r="EPZ221" s="103"/>
      <c r="EQA221" s="103"/>
      <c r="EQB221" s="103"/>
      <c r="EQC221" s="103"/>
      <c r="EQD221" s="103"/>
      <c r="EQE221" s="103"/>
      <c r="EQF221" s="103"/>
      <c r="EQG221" s="103"/>
      <c r="EQH221" s="103"/>
      <c r="EQI221" s="103"/>
      <c r="EQJ221" s="103"/>
      <c r="EQK221" s="103"/>
      <c r="EQL221" s="103"/>
      <c r="EQM221" s="103"/>
      <c r="EQN221" s="103"/>
      <c r="EQO221" s="103"/>
      <c r="EQP221" s="103"/>
      <c r="EQQ221" s="103"/>
      <c r="EQR221" s="103"/>
      <c r="EQS221" s="103"/>
      <c r="EQT221" s="103"/>
      <c r="EQU221" s="103"/>
      <c r="EQV221" s="103"/>
      <c r="EQW221" s="103"/>
      <c r="EQX221" s="103"/>
      <c r="EQY221" s="103"/>
      <c r="EQZ221" s="103"/>
      <c r="ERA221" s="103"/>
      <c r="ERB221" s="103"/>
      <c r="ERC221" s="103"/>
      <c r="ERD221" s="103"/>
      <c r="ERE221" s="103"/>
      <c r="ERF221" s="103"/>
      <c r="ERG221" s="103"/>
      <c r="ERH221" s="103"/>
      <c r="ERI221" s="103"/>
      <c r="ERJ221" s="103"/>
      <c r="ERK221" s="103"/>
      <c r="ERL221" s="103"/>
      <c r="ERM221" s="103"/>
      <c r="ERN221" s="103"/>
      <c r="ERO221" s="103"/>
      <c r="ERP221" s="103"/>
      <c r="ERQ221" s="103"/>
      <c r="ERR221" s="103"/>
      <c r="ERS221" s="103"/>
      <c r="ERT221" s="103"/>
      <c r="ERU221" s="103"/>
      <c r="ERV221" s="103"/>
      <c r="ERW221" s="103"/>
      <c r="ERX221" s="103"/>
      <c r="ERY221" s="103"/>
      <c r="ERZ221" s="103"/>
      <c r="ESA221" s="103"/>
      <c r="ESB221" s="103"/>
      <c r="ESC221" s="103"/>
      <c r="ESD221" s="103"/>
      <c r="ESE221" s="103"/>
      <c r="ESF221" s="103"/>
      <c r="ESG221" s="103"/>
      <c r="ESH221" s="103"/>
      <c r="ESI221" s="103"/>
      <c r="ESJ221" s="103"/>
      <c r="ESK221" s="103"/>
      <c r="ESL221" s="103"/>
      <c r="ESM221" s="103"/>
      <c r="ESN221" s="103"/>
      <c r="ESO221" s="103"/>
      <c r="ESP221" s="103"/>
      <c r="ESQ221" s="103"/>
      <c r="ESR221" s="103"/>
      <c r="ESS221" s="103"/>
      <c r="EST221" s="103"/>
      <c r="ESU221" s="103"/>
      <c r="ESV221" s="103"/>
      <c r="ESW221" s="103"/>
      <c r="ESX221" s="103"/>
      <c r="ESY221" s="103"/>
      <c r="ESZ221" s="103"/>
      <c r="ETA221" s="103"/>
      <c r="ETB221" s="103"/>
      <c r="ETC221" s="103"/>
      <c r="ETD221" s="103"/>
      <c r="ETE221" s="103"/>
      <c r="ETF221" s="103"/>
      <c r="ETG221" s="103"/>
      <c r="ETH221" s="103"/>
      <c r="ETI221" s="103"/>
      <c r="ETJ221" s="103"/>
      <c r="ETK221" s="103"/>
      <c r="ETL221" s="103"/>
      <c r="ETM221" s="103"/>
      <c r="ETN221" s="103"/>
      <c r="ETO221" s="103"/>
      <c r="ETP221" s="103"/>
      <c r="ETQ221" s="103"/>
      <c r="ETR221" s="103"/>
      <c r="ETS221" s="103"/>
      <c r="ETT221" s="103"/>
      <c r="ETU221" s="103"/>
      <c r="ETV221" s="103"/>
      <c r="ETW221" s="103"/>
      <c r="ETX221" s="103"/>
      <c r="ETY221" s="103"/>
      <c r="ETZ221" s="103"/>
      <c r="EUA221" s="103"/>
      <c r="EUB221" s="103"/>
      <c r="EUC221" s="103"/>
      <c r="EUD221" s="103"/>
      <c r="EUE221" s="103"/>
      <c r="EUF221" s="103"/>
      <c r="EUG221" s="103"/>
      <c r="EUH221" s="103"/>
      <c r="EUI221" s="103"/>
      <c r="EUJ221" s="103"/>
      <c r="EUK221" s="103"/>
      <c r="EUL221" s="103"/>
      <c r="EUM221" s="103"/>
      <c r="EUN221" s="103"/>
      <c r="EUO221" s="103"/>
      <c r="EUP221" s="103"/>
      <c r="EUQ221" s="103"/>
      <c r="EUR221" s="103"/>
      <c r="EUS221" s="103"/>
      <c r="EUT221" s="103"/>
      <c r="EUU221" s="103"/>
      <c r="EUV221" s="103"/>
      <c r="EUW221" s="103"/>
      <c r="EUX221" s="103"/>
      <c r="EUY221" s="103"/>
      <c r="EUZ221" s="103"/>
      <c r="EVA221" s="103"/>
      <c r="EVB221" s="103"/>
      <c r="EVC221" s="103"/>
      <c r="EVD221" s="103"/>
      <c r="EVE221" s="103"/>
      <c r="EVF221" s="103"/>
      <c r="EVG221" s="103"/>
      <c r="EVH221" s="103"/>
      <c r="EVI221" s="103"/>
      <c r="EVJ221" s="103"/>
      <c r="EVK221" s="103"/>
      <c r="EVL221" s="103"/>
      <c r="EVM221" s="103"/>
      <c r="EVN221" s="103"/>
      <c r="EVO221" s="103"/>
      <c r="EVP221" s="103"/>
      <c r="EVQ221" s="103"/>
      <c r="EVR221" s="103"/>
      <c r="EVS221" s="103"/>
      <c r="EVT221" s="103"/>
      <c r="EVU221" s="103"/>
      <c r="EVV221" s="103"/>
      <c r="EVW221" s="103"/>
      <c r="EVX221" s="103"/>
      <c r="EVY221" s="103"/>
      <c r="EVZ221" s="103"/>
      <c r="EWA221" s="103"/>
      <c r="EWB221" s="103"/>
      <c r="EWC221" s="103"/>
      <c r="EWD221" s="103"/>
      <c r="EWE221" s="103"/>
      <c r="EWF221" s="103"/>
      <c r="EWG221" s="103"/>
      <c r="EWH221" s="103"/>
      <c r="EWI221" s="103"/>
      <c r="EWJ221" s="103"/>
      <c r="EWK221" s="103"/>
      <c r="EWL221" s="103"/>
      <c r="EWM221" s="103"/>
      <c r="EWN221" s="103"/>
      <c r="EWO221" s="103"/>
      <c r="EWP221" s="103"/>
      <c r="EWQ221" s="103"/>
      <c r="EWR221" s="103"/>
      <c r="EWS221" s="103"/>
      <c r="EWT221" s="103"/>
      <c r="EWU221" s="103"/>
      <c r="EWV221" s="103"/>
      <c r="EWW221" s="103"/>
      <c r="EWX221" s="103"/>
      <c r="EWY221" s="103"/>
      <c r="EWZ221" s="103"/>
      <c r="EXA221" s="103"/>
      <c r="EXB221" s="103"/>
      <c r="EXC221" s="103"/>
      <c r="EXD221" s="103"/>
      <c r="EXE221" s="103"/>
      <c r="EXF221" s="103"/>
      <c r="EXG221" s="103"/>
      <c r="EXH221" s="103"/>
      <c r="EXI221" s="103"/>
      <c r="EXJ221" s="103"/>
      <c r="EXK221" s="103"/>
      <c r="EXL221" s="103"/>
      <c r="EXM221" s="103"/>
      <c r="EXN221" s="103"/>
      <c r="EXO221" s="103"/>
      <c r="EXP221" s="103"/>
      <c r="EXQ221" s="103"/>
      <c r="EXR221" s="103"/>
      <c r="EXS221" s="103"/>
      <c r="EXT221" s="103"/>
      <c r="EXU221" s="103"/>
      <c r="EXV221" s="103"/>
      <c r="EXW221" s="103"/>
      <c r="EXX221" s="103"/>
      <c r="EXY221" s="103"/>
      <c r="EXZ221" s="103"/>
      <c r="EYA221" s="103"/>
      <c r="EYB221" s="103"/>
      <c r="EYC221" s="103"/>
      <c r="EYD221" s="103"/>
      <c r="EYE221" s="103"/>
      <c r="EYF221" s="103"/>
      <c r="EYG221" s="103"/>
      <c r="EYH221" s="103"/>
      <c r="EYI221" s="103"/>
      <c r="EYJ221" s="103"/>
      <c r="EYK221" s="103"/>
      <c r="EYL221" s="103"/>
      <c r="EYM221" s="103"/>
      <c r="EYN221" s="103"/>
      <c r="EYO221" s="103"/>
      <c r="EYP221" s="103"/>
      <c r="EYQ221" s="103"/>
      <c r="EYR221" s="103"/>
      <c r="EYS221" s="103"/>
      <c r="EYT221" s="103"/>
      <c r="EYU221" s="103"/>
      <c r="EYV221" s="103"/>
      <c r="EYW221" s="103"/>
      <c r="EYX221" s="103"/>
      <c r="EYY221" s="103"/>
      <c r="EYZ221" s="103"/>
      <c r="EZA221" s="103"/>
      <c r="EZB221" s="103"/>
      <c r="EZC221" s="103"/>
      <c r="EZD221" s="103"/>
      <c r="EZE221" s="103"/>
      <c r="EZF221" s="103"/>
      <c r="EZG221" s="103"/>
      <c r="EZH221" s="103"/>
      <c r="EZI221" s="103"/>
      <c r="EZJ221" s="103"/>
      <c r="EZK221" s="103"/>
      <c r="EZL221" s="103"/>
      <c r="EZM221" s="103"/>
      <c r="EZN221" s="103"/>
      <c r="EZO221" s="103"/>
      <c r="EZP221" s="103"/>
      <c r="EZQ221" s="103"/>
      <c r="EZR221" s="103"/>
      <c r="EZS221" s="103"/>
      <c r="EZT221" s="103"/>
      <c r="EZU221" s="103"/>
      <c r="EZV221" s="103"/>
      <c r="EZW221" s="103"/>
      <c r="EZX221" s="103"/>
      <c r="EZY221" s="103"/>
      <c r="EZZ221" s="103"/>
      <c r="FAA221" s="103"/>
      <c r="FAB221" s="103"/>
      <c r="FAC221" s="103"/>
      <c r="FAD221" s="103"/>
      <c r="FAE221" s="103"/>
      <c r="FAF221" s="103"/>
      <c r="FAG221" s="103"/>
      <c r="FAH221" s="103"/>
      <c r="FAI221" s="103"/>
      <c r="FAJ221" s="103"/>
      <c r="FAK221" s="103"/>
      <c r="FAL221" s="103"/>
      <c r="FAM221" s="103"/>
      <c r="FAN221" s="103"/>
      <c r="FAO221" s="103"/>
      <c r="FAP221" s="103"/>
      <c r="FAQ221" s="103"/>
      <c r="FAR221" s="103"/>
      <c r="FAS221" s="103"/>
      <c r="FAT221" s="103"/>
      <c r="FAU221" s="103"/>
      <c r="FAV221" s="103"/>
      <c r="FAW221" s="103"/>
      <c r="FAX221" s="103"/>
      <c r="FAY221" s="103"/>
      <c r="FAZ221" s="103"/>
      <c r="FBA221" s="103"/>
      <c r="FBB221" s="103"/>
      <c r="FBC221" s="103"/>
      <c r="FBD221" s="103"/>
      <c r="FBE221" s="103"/>
      <c r="FBF221" s="103"/>
      <c r="FBG221" s="103"/>
      <c r="FBH221" s="103"/>
      <c r="FBI221" s="103"/>
      <c r="FBJ221" s="103"/>
      <c r="FBK221" s="103"/>
      <c r="FBL221" s="103"/>
      <c r="FBM221" s="103"/>
      <c r="FBN221" s="103"/>
      <c r="FBO221" s="103"/>
      <c r="FBP221" s="103"/>
      <c r="FBQ221" s="103"/>
      <c r="FBR221" s="103"/>
      <c r="FBS221" s="103"/>
      <c r="FBT221" s="103"/>
      <c r="FBU221" s="103"/>
      <c r="FBV221" s="103"/>
      <c r="FBW221" s="103"/>
      <c r="FBX221" s="103"/>
      <c r="FBY221" s="103"/>
      <c r="FBZ221" s="103"/>
      <c r="FCA221" s="103"/>
      <c r="FCB221" s="103"/>
      <c r="FCC221" s="103"/>
      <c r="FCD221" s="103"/>
      <c r="FCE221" s="103"/>
      <c r="FCF221" s="103"/>
      <c r="FCG221" s="103"/>
      <c r="FCH221" s="103"/>
      <c r="FCI221" s="103"/>
      <c r="FCJ221" s="103"/>
      <c r="FCK221" s="103"/>
      <c r="FCL221" s="103"/>
      <c r="FCM221" s="103"/>
      <c r="FCN221" s="103"/>
      <c r="FCO221" s="103"/>
      <c r="FCP221" s="103"/>
      <c r="FCQ221" s="103"/>
      <c r="FCR221" s="103"/>
      <c r="FCS221" s="103"/>
      <c r="FCT221" s="103"/>
      <c r="FCU221" s="103"/>
      <c r="FCV221" s="103"/>
      <c r="FCW221" s="103"/>
      <c r="FCX221" s="103"/>
      <c r="FCY221" s="103"/>
      <c r="FCZ221" s="103"/>
      <c r="FDA221" s="103"/>
      <c r="FDB221" s="103"/>
      <c r="FDC221" s="103"/>
      <c r="FDD221" s="103"/>
      <c r="FDE221" s="103"/>
      <c r="FDF221" s="103"/>
      <c r="FDG221" s="103"/>
      <c r="FDH221" s="103"/>
      <c r="FDI221" s="103"/>
      <c r="FDJ221" s="103"/>
      <c r="FDK221" s="103"/>
      <c r="FDL221" s="103"/>
      <c r="FDM221" s="103"/>
      <c r="FDN221" s="103"/>
      <c r="FDO221" s="103"/>
      <c r="FDP221" s="103"/>
      <c r="FDQ221" s="103"/>
      <c r="FDR221" s="103"/>
      <c r="FDS221" s="103"/>
      <c r="FDT221" s="103"/>
      <c r="FDU221" s="103"/>
      <c r="FDV221" s="103"/>
      <c r="FDW221" s="103"/>
      <c r="FDX221" s="103"/>
      <c r="FDY221" s="103"/>
      <c r="FDZ221" s="103"/>
      <c r="FEA221" s="103"/>
      <c r="FEB221" s="103"/>
      <c r="FEC221" s="103"/>
      <c r="FED221" s="103"/>
      <c r="FEE221" s="103"/>
      <c r="FEF221" s="103"/>
      <c r="FEG221" s="103"/>
      <c r="FEH221" s="103"/>
      <c r="FEI221" s="103"/>
      <c r="FEJ221" s="103"/>
      <c r="FEK221" s="103"/>
      <c r="FEL221" s="103"/>
      <c r="FEM221" s="103"/>
      <c r="FEN221" s="103"/>
      <c r="FEO221" s="103"/>
      <c r="FEP221" s="103"/>
      <c r="FEQ221" s="103"/>
      <c r="FER221" s="103"/>
      <c r="FES221" s="103"/>
      <c r="FET221" s="103"/>
      <c r="FEU221" s="103"/>
      <c r="FEV221" s="103"/>
      <c r="FEW221" s="103"/>
      <c r="FEX221" s="103"/>
      <c r="FEY221" s="103"/>
      <c r="FEZ221" s="103"/>
      <c r="FFA221" s="103"/>
      <c r="FFB221" s="103"/>
      <c r="FFC221" s="103"/>
      <c r="FFD221" s="103"/>
      <c r="FFE221" s="103"/>
      <c r="FFF221" s="103"/>
      <c r="FFG221" s="103"/>
      <c r="FFH221" s="103"/>
      <c r="FFI221" s="103"/>
      <c r="FFJ221" s="103"/>
      <c r="FFK221" s="103"/>
      <c r="FFL221" s="103"/>
      <c r="FFM221" s="103"/>
      <c r="FFN221" s="103"/>
      <c r="FFO221" s="103"/>
      <c r="FFP221" s="103"/>
      <c r="FFQ221" s="103"/>
      <c r="FFR221" s="103"/>
      <c r="FFS221" s="103"/>
      <c r="FFT221" s="103"/>
      <c r="FFU221" s="103"/>
      <c r="FFV221" s="103"/>
      <c r="FFW221" s="103"/>
      <c r="FFX221" s="103"/>
      <c r="FFY221" s="103"/>
      <c r="FFZ221" s="103"/>
      <c r="FGA221" s="103"/>
      <c r="FGB221" s="103"/>
      <c r="FGC221" s="103"/>
      <c r="FGD221" s="103"/>
      <c r="FGE221" s="103"/>
      <c r="FGF221" s="103"/>
      <c r="FGG221" s="103"/>
      <c r="FGH221" s="103"/>
      <c r="FGI221" s="103"/>
      <c r="FGJ221" s="103"/>
      <c r="FGK221" s="103"/>
      <c r="FGL221" s="103"/>
      <c r="FGM221" s="103"/>
      <c r="FGN221" s="103"/>
      <c r="FGO221" s="103"/>
      <c r="FGP221" s="103"/>
      <c r="FGQ221" s="103"/>
      <c r="FGR221" s="103"/>
      <c r="FGS221" s="103"/>
      <c r="FGT221" s="103"/>
      <c r="FGU221" s="103"/>
      <c r="FGV221" s="103"/>
      <c r="FGW221" s="103"/>
      <c r="FGX221" s="103"/>
      <c r="FGY221" s="103"/>
      <c r="FGZ221" s="103"/>
      <c r="FHA221" s="103"/>
      <c r="FHB221" s="103"/>
      <c r="FHC221" s="103"/>
      <c r="FHD221" s="103"/>
      <c r="FHE221" s="103"/>
      <c r="FHF221" s="103"/>
      <c r="FHG221" s="103"/>
      <c r="FHH221" s="103"/>
      <c r="FHI221" s="103"/>
      <c r="FHJ221" s="103"/>
      <c r="FHK221" s="103"/>
      <c r="FHL221" s="103"/>
      <c r="FHM221" s="103"/>
      <c r="FHN221" s="103"/>
      <c r="FHO221" s="103"/>
      <c r="FHP221" s="103"/>
      <c r="FHQ221" s="103"/>
      <c r="FHR221" s="103"/>
      <c r="FHS221" s="103"/>
      <c r="FHT221" s="103"/>
      <c r="FHU221" s="103"/>
      <c r="FHV221" s="103"/>
      <c r="FHW221" s="103"/>
      <c r="FHX221" s="103"/>
      <c r="FHY221" s="103"/>
      <c r="FHZ221" s="103"/>
      <c r="FIA221" s="103"/>
      <c r="FIB221" s="103"/>
      <c r="FIC221" s="103"/>
      <c r="FID221" s="103"/>
      <c r="FIE221" s="103"/>
      <c r="FIF221" s="103"/>
      <c r="FIG221" s="103"/>
      <c r="FIH221" s="103"/>
      <c r="FII221" s="103"/>
      <c r="FIJ221" s="103"/>
      <c r="FIK221" s="103"/>
      <c r="FIL221" s="103"/>
      <c r="FIM221" s="103"/>
      <c r="FIN221" s="103"/>
      <c r="FIO221" s="103"/>
      <c r="FIP221" s="103"/>
      <c r="FIQ221" s="103"/>
      <c r="FIR221" s="103"/>
      <c r="FIS221" s="103"/>
      <c r="FIT221" s="103"/>
      <c r="FIU221" s="103"/>
      <c r="FIV221" s="103"/>
      <c r="FIW221" s="103"/>
      <c r="FIX221" s="103"/>
      <c r="FIY221" s="103"/>
      <c r="FIZ221" s="103"/>
      <c r="FJA221" s="103"/>
      <c r="FJB221" s="103"/>
      <c r="FJC221" s="103"/>
      <c r="FJD221" s="103"/>
      <c r="FJE221" s="103"/>
      <c r="FJF221" s="103"/>
      <c r="FJG221" s="103"/>
      <c r="FJH221" s="103"/>
      <c r="FJI221" s="103"/>
      <c r="FJJ221" s="103"/>
      <c r="FJK221" s="103"/>
      <c r="FJL221" s="103"/>
      <c r="FJM221" s="103"/>
      <c r="FJN221" s="103"/>
      <c r="FJO221" s="103"/>
      <c r="FJP221" s="103"/>
      <c r="FJQ221" s="103"/>
      <c r="FJR221" s="103"/>
      <c r="FJS221" s="103"/>
      <c r="FJT221" s="103"/>
      <c r="FJU221" s="103"/>
      <c r="FJV221" s="103"/>
      <c r="FJW221" s="103"/>
      <c r="FJX221" s="103"/>
      <c r="FJY221" s="103"/>
      <c r="FJZ221" s="103"/>
      <c r="FKA221" s="103"/>
      <c r="FKB221" s="103"/>
      <c r="FKC221" s="103"/>
      <c r="FKD221" s="103"/>
      <c r="FKE221" s="103"/>
      <c r="FKF221" s="103"/>
      <c r="FKG221" s="103"/>
      <c r="FKH221" s="103"/>
      <c r="FKI221" s="103"/>
      <c r="FKJ221" s="103"/>
      <c r="FKK221" s="103"/>
      <c r="FKL221" s="103"/>
      <c r="FKM221" s="103"/>
      <c r="FKN221" s="103"/>
      <c r="FKO221" s="103"/>
      <c r="FKP221" s="103"/>
      <c r="FKQ221" s="103"/>
      <c r="FKR221" s="103"/>
      <c r="FKS221" s="103"/>
      <c r="FKT221" s="103"/>
      <c r="FKU221" s="103"/>
      <c r="FKV221" s="103"/>
      <c r="FKW221" s="103"/>
      <c r="FKX221" s="103"/>
      <c r="FKY221" s="103"/>
      <c r="FKZ221" s="103"/>
      <c r="FLA221" s="103"/>
      <c r="FLB221" s="103"/>
      <c r="FLC221" s="103"/>
      <c r="FLD221" s="103"/>
      <c r="FLE221" s="103"/>
      <c r="FLF221" s="103"/>
      <c r="FLG221" s="103"/>
      <c r="FLH221" s="103"/>
      <c r="FLI221" s="103"/>
      <c r="FLJ221" s="103"/>
      <c r="FLK221" s="103"/>
      <c r="FLL221" s="103"/>
      <c r="FLM221" s="103"/>
      <c r="FLN221" s="103"/>
      <c r="FLO221" s="103"/>
      <c r="FLP221" s="103"/>
      <c r="FLQ221" s="103"/>
      <c r="FLR221" s="103"/>
      <c r="FLS221" s="103"/>
      <c r="FLT221" s="103"/>
      <c r="FLU221" s="103"/>
      <c r="FLV221" s="103"/>
      <c r="FLW221" s="103"/>
      <c r="FLX221" s="103"/>
      <c r="FLY221" s="103"/>
      <c r="FLZ221" s="103"/>
      <c r="FMA221" s="103"/>
      <c r="FMB221" s="103"/>
      <c r="FMC221" s="103"/>
      <c r="FMD221" s="103"/>
      <c r="FME221" s="103"/>
      <c r="FMF221" s="103"/>
      <c r="FMG221" s="103"/>
      <c r="FMH221" s="103"/>
      <c r="FMI221" s="103"/>
      <c r="FMJ221" s="103"/>
      <c r="FMK221" s="103"/>
      <c r="FML221" s="103"/>
      <c r="FMM221" s="103"/>
      <c r="FMN221" s="103"/>
      <c r="FMO221" s="103"/>
      <c r="FMP221" s="103"/>
      <c r="FMQ221" s="103"/>
      <c r="FMR221" s="103"/>
      <c r="FMS221" s="103"/>
      <c r="FMT221" s="103"/>
      <c r="FMU221" s="103"/>
      <c r="FMV221" s="103"/>
      <c r="FMW221" s="103"/>
      <c r="FMX221" s="103"/>
      <c r="FMY221" s="103"/>
      <c r="FMZ221" s="103"/>
      <c r="FNA221" s="103"/>
      <c r="FNB221" s="103"/>
      <c r="FNC221" s="103"/>
      <c r="FND221" s="103"/>
      <c r="FNE221" s="103"/>
      <c r="FNF221" s="103"/>
      <c r="FNG221" s="103"/>
      <c r="FNH221" s="103"/>
      <c r="FNI221" s="103"/>
      <c r="FNJ221" s="103"/>
      <c r="FNK221" s="103"/>
      <c r="FNL221" s="103"/>
      <c r="FNM221" s="103"/>
      <c r="FNN221" s="103"/>
      <c r="FNO221" s="103"/>
      <c r="FNP221" s="103"/>
      <c r="FNQ221" s="103"/>
      <c r="FNR221" s="103"/>
      <c r="FNS221" s="103"/>
      <c r="FNT221" s="103"/>
      <c r="FNU221" s="103"/>
      <c r="FNV221" s="103"/>
      <c r="FNW221" s="103"/>
      <c r="FNX221" s="103"/>
      <c r="FNY221" s="103"/>
      <c r="FNZ221" s="103"/>
      <c r="FOA221" s="103"/>
      <c r="FOB221" s="103"/>
      <c r="FOC221" s="103"/>
      <c r="FOD221" s="103"/>
      <c r="FOE221" s="103"/>
      <c r="FOF221" s="103"/>
      <c r="FOG221" s="103"/>
      <c r="FOH221" s="103"/>
      <c r="FOI221" s="103"/>
      <c r="FOJ221" s="103"/>
      <c r="FOK221" s="103"/>
      <c r="FOL221" s="103"/>
      <c r="FOM221" s="103"/>
      <c r="FON221" s="103"/>
      <c r="FOO221" s="103"/>
      <c r="FOP221" s="103"/>
      <c r="FOQ221" s="103"/>
      <c r="FOR221" s="103"/>
      <c r="FOS221" s="103"/>
      <c r="FOT221" s="103"/>
      <c r="FOU221" s="103"/>
      <c r="FOV221" s="103"/>
      <c r="FOW221" s="103"/>
      <c r="FOX221" s="103"/>
      <c r="FOY221" s="103"/>
      <c r="FOZ221" s="103"/>
      <c r="FPA221" s="103"/>
      <c r="FPB221" s="103"/>
      <c r="FPC221" s="103"/>
      <c r="FPD221" s="103"/>
      <c r="FPE221" s="103"/>
      <c r="FPF221" s="103"/>
      <c r="FPG221" s="103"/>
      <c r="FPH221" s="103"/>
      <c r="FPI221" s="103"/>
      <c r="FPJ221" s="103"/>
      <c r="FPK221" s="103"/>
      <c r="FPL221" s="103"/>
      <c r="FPM221" s="103"/>
      <c r="FPN221" s="103"/>
      <c r="FPO221" s="103"/>
      <c r="FPP221" s="103"/>
      <c r="FPQ221" s="103"/>
      <c r="FPR221" s="103"/>
      <c r="FPS221" s="103"/>
      <c r="FPT221" s="103"/>
      <c r="FPU221" s="103"/>
      <c r="FPV221" s="103"/>
      <c r="FPW221" s="103"/>
      <c r="FPX221" s="103"/>
      <c r="FPY221" s="103"/>
      <c r="FPZ221" s="103"/>
      <c r="FQA221" s="103"/>
      <c r="FQB221" s="103"/>
      <c r="FQC221" s="103"/>
      <c r="FQD221" s="103"/>
      <c r="FQE221" s="103"/>
      <c r="FQF221" s="103"/>
      <c r="FQG221" s="103"/>
      <c r="FQH221" s="103"/>
      <c r="FQI221" s="103"/>
      <c r="FQJ221" s="103"/>
      <c r="FQK221" s="103"/>
      <c r="FQL221" s="103"/>
      <c r="FQM221" s="103"/>
      <c r="FQN221" s="103"/>
      <c r="FQO221" s="103"/>
      <c r="FQP221" s="103"/>
      <c r="FQQ221" s="103"/>
      <c r="FQR221" s="103"/>
      <c r="FQS221" s="103"/>
      <c r="FQT221" s="103"/>
      <c r="FQU221" s="103"/>
      <c r="FQV221" s="103"/>
      <c r="FQW221" s="103"/>
      <c r="FQX221" s="103"/>
      <c r="FQY221" s="103"/>
      <c r="FQZ221" s="103"/>
      <c r="FRA221" s="103"/>
      <c r="FRB221" s="103"/>
      <c r="FRC221" s="103"/>
      <c r="FRD221" s="103"/>
      <c r="FRE221" s="103"/>
      <c r="FRF221" s="103"/>
      <c r="FRG221" s="103"/>
      <c r="FRH221" s="103"/>
      <c r="FRI221" s="103"/>
      <c r="FRJ221" s="103"/>
      <c r="FRK221" s="103"/>
      <c r="FRL221" s="103"/>
      <c r="FRM221" s="103"/>
      <c r="FRN221" s="103"/>
      <c r="FRO221" s="103"/>
      <c r="FRP221" s="103"/>
      <c r="FRQ221" s="103"/>
      <c r="FRR221" s="103"/>
      <c r="FRS221" s="103"/>
      <c r="FRT221" s="103"/>
      <c r="FRU221" s="103"/>
      <c r="FRV221" s="103"/>
      <c r="FRW221" s="103"/>
      <c r="FRX221" s="103"/>
      <c r="FRY221" s="103"/>
      <c r="FRZ221" s="103"/>
      <c r="FSA221" s="103"/>
      <c r="FSB221" s="103"/>
      <c r="FSC221" s="103"/>
      <c r="FSD221" s="103"/>
      <c r="FSE221" s="103"/>
      <c r="FSF221" s="103"/>
      <c r="FSG221" s="103"/>
      <c r="FSH221" s="103"/>
      <c r="FSI221" s="103"/>
      <c r="FSJ221" s="103"/>
      <c r="FSK221" s="103"/>
      <c r="FSL221" s="103"/>
      <c r="FSM221" s="103"/>
      <c r="FSN221" s="103"/>
      <c r="FSO221" s="103"/>
      <c r="FSP221" s="103"/>
      <c r="FSQ221" s="103"/>
      <c r="FSR221" s="103"/>
      <c r="FSS221" s="103"/>
      <c r="FST221" s="103"/>
      <c r="FSU221" s="103"/>
      <c r="FSV221" s="103"/>
      <c r="FSW221" s="103"/>
      <c r="FSX221" s="103"/>
      <c r="FSY221" s="103"/>
      <c r="FSZ221" s="103"/>
      <c r="FTA221" s="103"/>
      <c r="FTB221" s="103"/>
      <c r="FTC221" s="103"/>
      <c r="FTD221" s="103"/>
      <c r="FTE221" s="103"/>
      <c r="FTF221" s="103"/>
      <c r="FTG221" s="103"/>
      <c r="FTH221" s="103"/>
      <c r="FTI221" s="103"/>
      <c r="FTJ221" s="103"/>
      <c r="FTK221" s="103"/>
      <c r="FTL221" s="103"/>
      <c r="FTM221" s="103"/>
      <c r="FTN221" s="103"/>
      <c r="FTO221" s="103"/>
      <c r="FTP221" s="103"/>
      <c r="FTQ221" s="103"/>
      <c r="FTR221" s="103"/>
      <c r="FTS221" s="103"/>
      <c r="FTT221" s="103"/>
      <c r="FTU221" s="103"/>
      <c r="FTV221" s="103"/>
      <c r="FTW221" s="103"/>
      <c r="FTX221" s="103"/>
      <c r="FTY221" s="103"/>
      <c r="FTZ221" s="103"/>
      <c r="FUA221" s="103"/>
      <c r="FUB221" s="103"/>
      <c r="FUC221" s="103"/>
      <c r="FUD221" s="103"/>
      <c r="FUE221" s="103"/>
      <c r="FUF221" s="103"/>
      <c r="FUG221" s="103"/>
      <c r="FUH221" s="103"/>
      <c r="FUI221" s="103"/>
      <c r="FUJ221" s="103"/>
      <c r="FUK221" s="103"/>
      <c r="FUL221" s="103"/>
      <c r="FUM221" s="103"/>
      <c r="FUN221" s="103"/>
      <c r="FUO221" s="103"/>
      <c r="FUP221" s="103"/>
      <c r="FUQ221" s="103"/>
      <c r="FUR221" s="103"/>
      <c r="FUS221" s="103"/>
      <c r="FUT221" s="103"/>
      <c r="FUU221" s="103"/>
      <c r="FUV221" s="103"/>
      <c r="FUW221" s="103"/>
      <c r="FUX221" s="103"/>
      <c r="FUY221" s="103"/>
      <c r="FUZ221" s="103"/>
      <c r="FVA221" s="103"/>
      <c r="FVB221" s="103"/>
      <c r="FVC221" s="103"/>
      <c r="FVD221" s="103"/>
      <c r="FVE221" s="103"/>
      <c r="FVF221" s="103"/>
      <c r="FVG221" s="103"/>
      <c r="FVH221" s="103"/>
      <c r="FVI221" s="103"/>
      <c r="FVJ221" s="103"/>
      <c r="FVK221" s="103"/>
      <c r="FVL221" s="103"/>
      <c r="FVM221" s="103"/>
      <c r="FVN221" s="103"/>
      <c r="FVO221" s="103"/>
      <c r="FVP221" s="103"/>
      <c r="FVQ221" s="103"/>
      <c r="FVR221" s="103"/>
      <c r="FVS221" s="103"/>
      <c r="FVT221" s="103"/>
      <c r="FVU221" s="103"/>
      <c r="FVV221" s="103"/>
      <c r="FVW221" s="103"/>
      <c r="FVX221" s="103"/>
      <c r="FVY221" s="103"/>
      <c r="FVZ221" s="103"/>
      <c r="FWA221" s="103"/>
      <c r="FWB221" s="103"/>
      <c r="FWC221" s="103"/>
      <c r="FWD221" s="103"/>
      <c r="FWE221" s="103"/>
      <c r="FWF221" s="103"/>
      <c r="FWG221" s="103"/>
      <c r="FWH221" s="103"/>
      <c r="FWI221" s="103"/>
      <c r="FWJ221" s="103"/>
      <c r="FWK221" s="103"/>
      <c r="FWL221" s="103"/>
      <c r="FWM221" s="103"/>
      <c r="FWN221" s="103"/>
      <c r="FWO221" s="103"/>
      <c r="FWP221" s="103"/>
      <c r="FWQ221" s="103"/>
      <c r="FWR221" s="103"/>
      <c r="FWS221" s="103"/>
      <c r="FWT221" s="103"/>
      <c r="FWU221" s="103"/>
      <c r="FWV221" s="103"/>
      <c r="FWW221" s="103"/>
      <c r="FWX221" s="103"/>
      <c r="FWY221" s="103"/>
      <c r="FWZ221" s="103"/>
      <c r="FXA221" s="103"/>
      <c r="FXB221" s="103"/>
      <c r="FXC221" s="103"/>
      <c r="FXD221" s="103"/>
      <c r="FXE221" s="103"/>
      <c r="FXF221" s="103"/>
      <c r="FXG221" s="103"/>
      <c r="FXH221" s="103"/>
      <c r="FXI221" s="103"/>
      <c r="FXJ221" s="103"/>
      <c r="FXK221" s="103"/>
      <c r="FXL221" s="103"/>
      <c r="FXM221" s="103"/>
      <c r="FXN221" s="103"/>
      <c r="FXO221" s="103"/>
      <c r="FXP221" s="103"/>
      <c r="FXQ221" s="103"/>
      <c r="FXR221" s="103"/>
      <c r="FXS221" s="103"/>
      <c r="FXT221" s="103"/>
      <c r="FXU221" s="103"/>
      <c r="FXV221" s="103"/>
      <c r="FXW221" s="103"/>
      <c r="FXX221" s="103"/>
      <c r="FXY221" s="103"/>
      <c r="FXZ221" s="103"/>
      <c r="FYA221" s="103"/>
      <c r="FYB221" s="103"/>
      <c r="FYC221" s="103"/>
      <c r="FYD221" s="103"/>
      <c r="FYE221" s="103"/>
      <c r="FYF221" s="103"/>
      <c r="FYG221" s="103"/>
      <c r="FYH221" s="103"/>
      <c r="FYI221" s="103"/>
      <c r="FYJ221" s="103"/>
      <c r="FYK221" s="103"/>
      <c r="FYL221" s="103"/>
      <c r="FYM221" s="103"/>
      <c r="FYN221" s="103"/>
      <c r="FYO221" s="103"/>
      <c r="FYP221" s="103"/>
      <c r="FYQ221" s="103"/>
      <c r="FYR221" s="103"/>
      <c r="FYS221" s="103"/>
      <c r="FYT221" s="103"/>
      <c r="FYU221" s="103"/>
      <c r="FYV221" s="103"/>
      <c r="FYW221" s="103"/>
      <c r="FYX221" s="103"/>
      <c r="FYY221" s="103"/>
      <c r="FYZ221" s="103"/>
      <c r="FZA221" s="103"/>
      <c r="FZB221" s="103"/>
      <c r="FZC221" s="103"/>
      <c r="FZD221" s="103"/>
      <c r="FZE221" s="103"/>
      <c r="FZF221" s="103"/>
      <c r="FZG221" s="103"/>
      <c r="FZH221" s="103"/>
      <c r="FZI221" s="103"/>
      <c r="FZJ221" s="103"/>
      <c r="FZK221" s="103"/>
      <c r="FZL221" s="103"/>
      <c r="FZM221" s="103"/>
      <c r="FZN221" s="103"/>
      <c r="FZO221" s="103"/>
      <c r="FZP221" s="103"/>
      <c r="FZQ221" s="103"/>
      <c r="FZR221" s="103"/>
      <c r="FZS221" s="103"/>
      <c r="FZT221" s="103"/>
      <c r="FZU221" s="103"/>
      <c r="FZV221" s="103"/>
      <c r="FZW221" s="103"/>
      <c r="FZX221" s="103"/>
      <c r="FZY221" s="103"/>
      <c r="FZZ221" s="103"/>
      <c r="GAA221" s="103"/>
      <c r="GAB221" s="103"/>
      <c r="GAC221" s="103"/>
      <c r="GAD221" s="103"/>
      <c r="GAE221" s="103"/>
      <c r="GAF221" s="103"/>
      <c r="GAG221" s="103"/>
      <c r="GAH221" s="103"/>
      <c r="GAI221" s="103"/>
      <c r="GAJ221" s="103"/>
      <c r="GAK221" s="103"/>
      <c r="GAL221" s="103"/>
      <c r="GAM221" s="103"/>
      <c r="GAN221" s="103"/>
      <c r="GAO221" s="103"/>
      <c r="GAP221" s="103"/>
      <c r="GAQ221" s="103"/>
      <c r="GAR221" s="103"/>
      <c r="GAS221" s="103"/>
      <c r="GAT221" s="103"/>
      <c r="GAU221" s="103"/>
      <c r="GAV221" s="103"/>
      <c r="GAW221" s="103"/>
      <c r="GAX221" s="103"/>
      <c r="GAY221" s="103"/>
      <c r="GAZ221" s="103"/>
      <c r="GBA221" s="103"/>
      <c r="GBB221" s="103"/>
      <c r="GBC221" s="103"/>
      <c r="GBD221" s="103"/>
      <c r="GBE221" s="103"/>
      <c r="GBF221" s="103"/>
      <c r="GBG221" s="103"/>
      <c r="GBH221" s="103"/>
      <c r="GBI221" s="103"/>
      <c r="GBJ221" s="103"/>
      <c r="GBK221" s="103"/>
      <c r="GBL221" s="103"/>
      <c r="GBM221" s="103"/>
      <c r="GBN221" s="103"/>
      <c r="GBO221" s="103"/>
      <c r="GBP221" s="103"/>
      <c r="GBQ221" s="103"/>
      <c r="GBR221" s="103"/>
      <c r="GBS221" s="103"/>
      <c r="GBT221" s="103"/>
      <c r="GBU221" s="103"/>
      <c r="GBV221" s="103"/>
      <c r="GBW221" s="103"/>
      <c r="GBX221" s="103"/>
      <c r="GBY221" s="103"/>
      <c r="GBZ221" s="103"/>
      <c r="GCA221" s="103"/>
      <c r="GCB221" s="103"/>
      <c r="GCC221" s="103"/>
      <c r="GCD221" s="103"/>
      <c r="GCE221" s="103"/>
      <c r="GCF221" s="103"/>
      <c r="GCG221" s="103"/>
      <c r="GCH221" s="103"/>
      <c r="GCI221" s="103"/>
      <c r="GCJ221" s="103"/>
      <c r="GCK221" s="103"/>
      <c r="GCL221" s="103"/>
      <c r="GCM221" s="103"/>
      <c r="GCN221" s="103"/>
      <c r="GCO221" s="103"/>
      <c r="GCP221" s="103"/>
      <c r="GCQ221" s="103"/>
      <c r="GCR221" s="103"/>
      <c r="GCS221" s="103"/>
      <c r="GCT221" s="103"/>
      <c r="GCU221" s="103"/>
      <c r="GCV221" s="103"/>
      <c r="GCW221" s="103"/>
      <c r="GCX221" s="103"/>
      <c r="GCY221" s="103"/>
      <c r="GCZ221" s="103"/>
      <c r="GDA221" s="103"/>
      <c r="GDB221" s="103"/>
      <c r="GDC221" s="103"/>
      <c r="GDD221" s="103"/>
      <c r="GDE221" s="103"/>
      <c r="GDF221" s="103"/>
      <c r="GDG221" s="103"/>
      <c r="GDH221" s="103"/>
      <c r="GDI221" s="103"/>
      <c r="GDJ221" s="103"/>
      <c r="GDK221" s="103"/>
      <c r="GDL221" s="103"/>
      <c r="GDM221" s="103"/>
      <c r="GDN221" s="103"/>
      <c r="GDO221" s="103"/>
      <c r="GDP221" s="103"/>
      <c r="GDQ221" s="103"/>
      <c r="GDR221" s="103"/>
      <c r="GDS221" s="103"/>
      <c r="GDT221" s="103"/>
      <c r="GDU221" s="103"/>
      <c r="GDV221" s="103"/>
      <c r="GDW221" s="103"/>
      <c r="GDX221" s="103"/>
      <c r="GDY221" s="103"/>
      <c r="GDZ221" s="103"/>
      <c r="GEA221" s="103"/>
      <c r="GEB221" s="103"/>
      <c r="GEC221" s="103"/>
      <c r="GED221" s="103"/>
      <c r="GEE221" s="103"/>
      <c r="GEF221" s="103"/>
      <c r="GEG221" s="103"/>
      <c r="GEH221" s="103"/>
      <c r="GEI221" s="103"/>
      <c r="GEJ221" s="103"/>
      <c r="GEK221" s="103"/>
      <c r="GEL221" s="103"/>
      <c r="GEM221" s="103"/>
      <c r="GEN221" s="103"/>
      <c r="GEO221" s="103"/>
      <c r="GEP221" s="103"/>
      <c r="GEQ221" s="103"/>
      <c r="GER221" s="103"/>
      <c r="GES221" s="103"/>
      <c r="GET221" s="103"/>
      <c r="GEU221" s="103"/>
      <c r="GEV221" s="103"/>
      <c r="GEW221" s="103"/>
      <c r="GEX221" s="103"/>
      <c r="GEY221" s="103"/>
      <c r="GEZ221" s="103"/>
      <c r="GFA221" s="103"/>
      <c r="GFB221" s="103"/>
      <c r="GFC221" s="103"/>
      <c r="GFD221" s="103"/>
      <c r="GFE221" s="103"/>
      <c r="GFF221" s="103"/>
      <c r="GFG221" s="103"/>
      <c r="GFH221" s="103"/>
      <c r="GFI221" s="103"/>
      <c r="GFJ221" s="103"/>
      <c r="GFK221" s="103"/>
      <c r="GFL221" s="103"/>
      <c r="GFM221" s="103"/>
      <c r="GFN221" s="103"/>
      <c r="GFO221" s="103"/>
      <c r="GFP221" s="103"/>
      <c r="GFQ221" s="103"/>
      <c r="GFR221" s="103"/>
      <c r="GFS221" s="103"/>
      <c r="GFT221" s="103"/>
      <c r="GFU221" s="103"/>
      <c r="GFV221" s="103"/>
      <c r="GFW221" s="103"/>
      <c r="GFX221" s="103"/>
      <c r="GFY221" s="103"/>
      <c r="GFZ221" s="103"/>
      <c r="GGA221" s="103"/>
      <c r="GGB221" s="103"/>
      <c r="GGC221" s="103"/>
      <c r="GGD221" s="103"/>
      <c r="GGE221" s="103"/>
      <c r="GGF221" s="103"/>
      <c r="GGG221" s="103"/>
      <c r="GGH221" s="103"/>
      <c r="GGI221" s="103"/>
      <c r="GGJ221" s="103"/>
      <c r="GGK221" s="103"/>
      <c r="GGL221" s="103"/>
      <c r="GGM221" s="103"/>
      <c r="GGN221" s="103"/>
      <c r="GGO221" s="103"/>
      <c r="GGP221" s="103"/>
      <c r="GGQ221" s="103"/>
      <c r="GGR221" s="103"/>
      <c r="GGS221" s="103"/>
      <c r="GGT221" s="103"/>
      <c r="GGU221" s="103"/>
      <c r="GGV221" s="103"/>
      <c r="GGW221" s="103"/>
      <c r="GGX221" s="103"/>
      <c r="GGY221" s="103"/>
      <c r="GGZ221" s="103"/>
      <c r="GHA221" s="103"/>
      <c r="GHB221" s="103"/>
      <c r="GHC221" s="103"/>
      <c r="GHD221" s="103"/>
      <c r="GHE221" s="103"/>
      <c r="GHF221" s="103"/>
      <c r="GHG221" s="103"/>
      <c r="GHH221" s="103"/>
      <c r="GHI221" s="103"/>
      <c r="GHJ221" s="103"/>
      <c r="GHK221" s="103"/>
      <c r="GHL221" s="103"/>
      <c r="GHM221" s="103"/>
      <c r="GHN221" s="103"/>
      <c r="GHO221" s="103"/>
      <c r="GHP221" s="103"/>
      <c r="GHQ221" s="103"/>
      <c r="GHR221" s="103"/>
      <c r="GHS221" s="103"/>
      <c r="GHT221" s="103"/>
      <c r="GHU221" s="103"/>
      <c r="GHV221" s="103"/>
      <c r="GHW221" s="103"/>
      <c r="GHX221" s="103"/>
      <c r="GHY221" s="103"/>
      <c r="GHZ221" s="103"/>
      <c r="GIA221" s="103"/>
      <c r="GIB221" s="103"/>
      <c r="GIC221" s="103"/>
      <c r="GID221" s="103"/>
      <c r="GIE221" s="103"/>
      <c r="GIF221" s="103"/>
      <c r="GIG221" s="103"/>
      <c r="GIH221" s="103"/>
      <c r="GII221" s="103"/>
      <c r="GIJ221" s="103"/>
      <c r="GIK221" s="103"/>
      <c r="GIL221" s="103"/>
      <c r="GIM221" s="103"/>
      <c r="GIN221" s="103"/>
      <c r="GIO221" s="103"/>
      <c r="GIP221" s="103"/>
      <c r="GIQ221" s="103"/>
      <c r="GIR221" s="103"/>
      <c r="GIS221" s="103"/>
      <c r="GIT221" s="103"/>
      <c r="GIU221" s="103"/>
      <c r="GIV221" s="103"/>
      <c r="GIW221" s="103"/>
      <c r="GIX221" s="103"/>
      <c r="GIY221" s="103"/>
      <c r="GIZ221" s="103"/>
      <c r="GJA221" s="103"/>
      <c r="GJB221" s="103"/>
      <c r="GJC221" s="103"/>
      <c r="GJD221" s="103"/>
      <c r="GJE221" s="103"/>
      <c r="GJF221" s="103"/>
      <c r="GJG221" s="103"/>
      <c r="GJH221" s="103"/>
      <c r="GJI221" s="103"/>
      <c r="GJJ221" s="103"/>
      <c r="GJK221" s="103"/>
      <c r="GJL221" s="103"/>
      <c r="GJM221" s="103"/>
      <c r="GJN221" s="103"/>
      <c r="GJO221" s="103"/>
      <c r="GJP221" s="103"/>
      <c r="GJQ221" s="103"/>
      <c r="GJR221" s="103"/>
      <c r="GJS221" s="103"/>
      <c r="GJT221" s="103"/>
      <c r="GJU221" s="103"/>
      <c r="GJV221" s="103"/>
      <c r="GJW221" s="103"/>
      <c r="GJX221" s="103"/>
      <c r="GJY221" s="103"/>
      <c r="GJZ221" s="103"/>
      <c r="GKA221" s="103"/>
      <c r="GKB221" s="103"/>
      <c r="GKC221" s="103"/>
      <c r="GKD221" s="103"/>
      <c r="GKE221" s="103"/>
      <c r="GKF221" s="103"/>
      <c r="GKG221" s="103"/>
      <c r="GKH221" s="103"/>
      <c r="GKI221" s="103"/>
      <c r="GKJ221" s="103"/>
      <c r="GKK221" s="103"/>
      <c r="GKL221" s="103"/>
      <c r="GKM221" s="103"/>
      <c r="GKN221" s="103"/>
      <c r="GKO221" s="103"/>
      <c r="GKP221" s="103"/>
      <c r="GKQ221" s="103"/>
      <c r="GKR221" s="103"/>
      <c r="GKS221" s="103"/>
      <c r="GKT221" s="103"/>
      <c r="GKU221" s="103"/>
      <c r="GKV221" s="103"/>
      <c r="GKW221" s="103"/>
      <c r="GKX221" s="103"/>
      <c r="GKY221" s="103"/>
      <c r="GKZ221" s="103"/>
      <c r="GLA221" s="103"/>
      <c r="GLB221" s="103"/>
      <c r="GLC221" s="103"/>
      <c r="GLD221" s="103"/>
      <c r="GLE221" s="103"/>
      <c r="GLF221" s="103"/>
      <c r="GLG221" s="103"/>
      <c r="GLH221" s="103"/>
      <c r="GLI221" s="103"/>
      <c r="GLJ221" s="103"/>
      <c r="GLK221" s="103"/>
      <c r="GLL221" s="103"/>
      <c r="GLM221" s="103"/>
      <c r="GLN221" s="103"/>
      <c r="GLO221" s="103"/>
      <c r="GLP221" s="103"/>
      <c r="GLQ221" s="103"/>
      <c r="GLR221" s="103"/>
      <c r="GLS221" s="103"/>
      <c r="GLT221" s="103"/>
      <c r="GLU221" s="103"/>
      <c r="GLV221" s="103"/>
      <c r="GLW221" s="103"/>
      <c r="GLX221" s="103"/>
      <c r="GLY221" s="103"/>
      <c r="GLZ221" s="103"/>
      <c r="GMA221" s="103"/>
      <c r="GMB221" s="103"/>
      <c r="GMC221" s="103"/>
      <c r="GMD221" s="103"/>
      <c r="GME221" s="103"/>
      <c r="GMF221" s="103"/>
      <c r="GMG221" s="103"/>
      <c r="GMH221" s="103"/>
      <c r="GMI221" s="103"/>
      <c r="GMJ221" s="103"/>
      <c r="GMK221" s="103"/>
      <c r="GML221" s="103"/>
      <c r="GMM221" s="103"/>
      <c r="GMN221" s="103"/>
      <c r="GMO221" s="103"/>
      <c r="GMP221" s="103"/>
      <c r="GMQ221" s="103"/>
      <c r="GMR221" s="103"/>
      <c r="GMS221" s="103"/>
      <c r="GMT221" s="103"/>
      <c r="GMU221" s="103"/>
      <c r="GMV221" s="103"/>
      <c r="GMW221" s="103"/>
      <c r="GMX221" s="103"/>
      <c r="GMY221" s="103"/>
      <c r="GMZ221" s="103"/>
      <c r="GNA221" s="103"/>
      <c r="GNB221" s="103"/>
      <c r="GNC221" s="103"/>
      <c r="GND221" s="103"/>
      <c r="GNE221" s="103"/>
      <c r="GNF221" s="103"/>
      <c r="GNG221" s="103"/>
      <c r="GNH221" s="103"/>
      <c r="GNI221" s="103"/>
      <c r="GNJ221" s="103"/>
      <c r="GNK221" s="103"/>
      <c r="GNL221" s="103"/>
      <c r="GNM221" s="103"/>
      <c r="GNN221" s="103"/>
      <c r="GNO221" s="103"/>
      <c r="GNP221" s="103"/>
      <c r="GNQ221" s="103"/>
      <c r="GNR221" s="103"/>
      <c r="GNS221" s="103"/>
      <c r="GNT221" s="103"/>
      <c r="GNU221" s="103"/>
      <c r="GNV221" s="103"/>
      <c r="GNW221" s="103"/>
      <c r="GNX221" s="103"/>
      <c r="GNY221" s="103"/>
      <c r="GNZ221" s="103"/>
      <c r="GOA221" s="103"/>
      <c r="GOB221" s="103"/>
      <c r="GOC221" s="103"/>
      <c r="GOD221" s="103"/>
      <c r="GOE221" s="103"/>
      <c r="GOF221" s="103"/>
      <c r="GOG221" s="103"/>
      <c r="GOH221" s="103"/>
      <c r="GOI221" s="103"/>
      <c r="GOJ221" s="103"/>
      <c r="GOK221" s="103"/>
      <c r="GOL221" s="103"/>
      <c r="GOM221" s="103"/>
      <c r="GON221" s="103"/>
      <c r="GOO221" s="103"/>
      <c r="GOP221" s="103"/>
      <c r="GOQ221" s="103"/>
      <c r="GOR221" s="103"/>
      <c r="GOS221" s="103"/>
      <c r="GOT221" s="103"/>
      <c r="GOU221" s="103"/>
      <c r="GOV221" s="103"/>
      <c r="GOW221" s="103"/>
      <c r="GOX221" s="103"/>
      <c r="GOY221" s="103"/>
      <c r="GOZ221" s="103"/>
      <c r="GPA221" s="103"/>
      <c r="GPB221" s="103"/>
      <c r="GPC221" s="103"/>
      <c r="GPD221" s="103"/>
      <c r="GPE221" s="103"/>
      <c r="GPF221" s="103"/>
      <c r="GPG221" s="103"/>
      <c r="GPH221" s="103"/>
      <c r="GPI221" s="103"/>
      <c r="GPJ221" s="103"/>
      <c r="GPK221" s="103"/>
      <c r="GPL221" s="103"/>
      <c r="GPM221" s="103"/>
      <c r="GPN221" s="103"/>
      <c r="GPO221" s="103"/>
      <c r="GPP221" s="103"/>
      <c r="GPQ221" s="103"/>
      <c r="GPR221" s="103"/>
      <c r="GPS221" s="103"/>
      <c r="GPT221" s="103"/>
      <c r="GPU221" s="103"/>
      <c r="GPV221" s="103"/>
      <c r="GPW221" s="103"/>
      <c r="GPX221" s="103"/>
      <c r="GPY221" s="103"/>
      <c r="GPZ221" s="103"/>
      <c r="GQA221" s="103"/>
      <c r="GQB221" s="103"/>
      <c r="GQC221" s="103"/>
      <c r="GQD221" s="103"/>
      <c r="GQE221" s="103"/>
      <c r="GQF221" s="103"/>
      <c r="GQG221" s="103"/>
      <c r="GQH221" s="103"/>
      <c r="GQI221" s="103"/>
      <c r="GQJ221" s="103"/>
      <c r="GQK221" s="103"/>
      <c r="GQL221" s="103"/>
      <c r="GQM221" s="103"/>
      <c r="GQN221" s="103"/>
      <c r="GQO221" s="103"/>
      <c r="GQP221" s="103"/>
      <c r="GQQ221" s="103"/>
      <c r="GQR221" s="103"/>
      <c r="GQS221" s="103"/>
      <c r="GQT221" s="103"/>
      <c r="GQU221" s="103"/>
      <c r="GQV221" s="103"/>
      <c r="GQW221" s="103"/>
      <c r="GQX221" s="103"/>
      <c r="GQY221" s="103"/>
      <c r="GQZ221" s="103"/>
      <c r="GRA221" s="103"/>
      <c r="GRB221" s="103"/>
      <c r="GRC221" s="103"/>
      <c r="GRD221" s="103"/>
      <c r="GRE221" s="103"/>
      <c r="GRF221" s="103"/>
      <c r="GRG221" s="103"/>
      <c r="GRH221" s="103"/>
      <c r="GRI221" s="103"/>
      <c r="GRJ221" s="103"/>
      <c r="GRK221" s="103"/>
      <c r="GRL221" s="103"/>
      <c r="GRM221" s="103"/>
      <c r="GRN221" s="103"/>
      <c r="GRO221" s="103"/>
      <c r="GRP221" s="103"/>
      <c r="GRQ221" s="103"/>
      <c r="GRR221" s="103"/>
      <c r="GRS221" s="103"/>
      <c r="GRT221" s="103"/>
      <c r="GRU221" s="103"/>
      <c r="GRV221" s="103"/>
      <c r="GRW221" s="103"/>
      <c r="GRX221" s="103"/>
      <c r="GRY221" s="103"/>
      <c r="GRZ221" s="103"/>
      <c r="GSA221" s="103"/>
      <c r="GSB221" s="103"/>
      <c r="GSC221" s="103"/>
      <c r="GSD221" s="103"/>
      <c r="GSE221" s="103"/>
      <c r="GSF221" s="103"/>
      <c r="GSG221" s="103"/>
      <c r="GSH221" s="103"/>
      <c r="GSI221" s="103"/>
      <c r="GSJ221" s="103"/>
      <c r="GSK221" s="103"/>
      <c r="GSL221" s="103"/>
      <c r="GSM221" s="103"/>
      <c r="GSN221" s="103"/>
      <c r="GSO221" s="103"/>
      <c r="GSP221" s="103"/>
      <c r="GSQ221" s="103"/>
      <c r="GSR221" s="103"/>
      <c r="GSS221" s="103"/>
      <c r="GST221" s="103"/>
      <c r="GSU221" s="103"/>
      <c r="GSV221" s="103"/>
      <c r="GSW221" s="103"/>
      <c r="GSX221" s="103"/>
      <c r="GSY221" s="103"/>
      <c r="GSZ221" s="103"/>
      <c r="GTA221" s="103"/>
      <c r="GTB221" s="103"/>
      <c r="GTC221" s="103"/>
      <c r="GTD221" s="103"/>
      <c r="GTE221" s="103"/>
      <c r="GTF221" s="103"/>
      <c r="GTG221" s="103"/>
      <c r="GTH221" s="103"/>
      <c r="GTI221" s="103"/>
      <c r="GTJ221" s="103"/>
      <c r="GTK221" s="103"/>
      <c r="GTL221" s="103"/>
      <c r="GTM221" s="103"/>
      <c r="GTN221" s="103"/>
      <c r="GTO221" s="103"/>
      <c r="GTP221" s="103"/>
      <c r="GTQ221" s="103"/>
      <c r="GTR221" s="103"/>
      <c r="GTS221" s="103"/>
      <c r="GTT221" s="103"/>
      <c r="GTU221" s="103"/>
      <c r="GTV221" s="103"/>
      <c r="GTW221" s="103"/>
      <c r="GTX221" s="103"/>
      <c r="GTY221" s="103"/>
      <c r="GTZ221" s="103"/>
      <c r="GUA221" s="103"/>
      <c r="GUB221" s="103"/>
      <c r="GUC221" s="103"/>
      <c r="GUD221" s="103"/>
      <c r="GUE221" s="103"/>
      <c r="GUF221" s="103"/>
      <c r="GUG221" s="103"/>
      <c r="GUH221" s="103"/>
      <c r="GUI221" s="103"/>
      <c r="GUJ221" s="103"/>
      <c r="GUK221" s="103"/>
      <c r="GUL221" s="103"/>
      <c r="GUM221" s="103"/>
      <c r="GUN221" s="103"/>
      <c r="GUO221" s="103"/>
      <c r="GUP221" s="103"/>
      <c r="GUQ221" s="103"/>
      <c r="GUR221" s="103"/>
      <c r="GUS221" s="103"/>
      <c r="GUT221" s="103"/>
      <c r="GUU221" s="103"/>
      <c r="GUV221" s="103"/>
      <c r="GUW221" s="103"/>
      <c r="GUX221" s="103"/>
      <c r="GUY221" s="103"/>
      <c r="GUZ221" s="103"/>
      <c r="GVA221" s="103"/>
      <c r="GVB221" s="103"/>
      <c r="GVC221" s="103"/>
      <c r="GVD221" s="103"/>
      <c r="GVE221" s="103"/>
      <c r="GVF221" s="103"/>
      <c r="GVG221" s="103"/>
      <c r="GVH221" s="103"/>
      <c r="GVI221" s="103"/>
      <c r="GVJ221" s="103"/>
      <c r="GVK221" s="103"/>
      <c r="GVL221" s="103"/>
      <c r="GVM221" s="103"/>
      <c r="GVN221" s="103"/>
      <c r="GVO221" s="103"/>
      <c r="GVP221" s="103"/>
      <c r="GVQ221" s="103"/>
      <c r="GVR221" s="103"/>
      <c r="GVS221" s="103"/>
      <c r="GVT221" s="103"/>
      <c r="GVU221" s="103"/>
      <c r="GVV221" s="103"/>
      <c r="GVW221" s="103"/>
      <c r="GVX221" s="103"/>
      <c r="GVY221" s="103"/>
      <c r="GVZ221" s="103"/>
      <c r="GWA221" s="103"/>
      <c r="GWB221" s="103"/>
      <c r="GWC221" s="103"/>
      <c r="GWD221" s="103"/>
      <c r="GWE221" s="103"/>
      <c r="GWF221" s="103"/>
      <c r="GWG221" s="103"/>
      <c r="GWH221" s="103"/>
      <c r="GWI221" s="103"/>
      <c r="GWJ221" s="103"/>
      <c r="GWK221" s="103"/>
      <c r="GWL221" s="103"/>
      <c r="GWM221" s="103"/>
      <c r="GWN221" s="103"/>
      <c r="GWO221" s="103"/>
      <c r="GWP221" s="103"/>
      <c r="GWQ221" s="103"/>
      <c r="GWR221" s="103"/>
      <c r="GWS221" s="103"/>
      <c r="GWT221" s="103"/>
      <c r="GWU221" s="103"/>
      <c r="GWV221" s="103"/>
      <c r="GWW221" s="103"/>
      <c r="GWX221" s="103"/>
      <c r="GWY221" s="103"/>
      <c r="GWZ221" s="103"/>
      <c r="GXA221" s="103"/>
      <c r="GXB221" s="103"/>
      <c r="GXC221" s="103"/>
      <c r="GXD221" s="103"/>
      <c r="GXE221" s="103"/>
      <c r="GXF221" s="103"/>
      <c r="GXG221" s="103"/>
      <c r="GXH221" s="103"/>
      <c r="GXI221" s="103"/>
      <c r="GXJ221" s="103"/>
      <c r="GXK221" s="103"/>
      <c r="GXL221" s="103"/>
      <c r="GXM221" s="103"/>
      <c r="GXN221" s="103"/>
      <c r="GXO221" s="103"/>
      <c r="GXP221" s="103"/>
      <c r="GXQ221" s="103"/>
      <c r="GXR221" s="103"/>
      <c r="GXS221" s="103"/>
      <c r="GXT221" s="103"/>
      <c r="GXU221" s="103"/>
      <c r="GXV221" s="103"/>
      <c r="GXW221" s="103"/>
      <c r="GXX221" s="103"/>
      <c r="GXY221" s="103"/>
      <c r="GXZ221" s="103"/>
      <c r="GYA221" s="103"/>
      <c r="GYB221" s="103"/>
      <c r="GYC221" s="103"/>
      <c r="GYD221" s="103"/>
      <c r="GYE221" s="103"/>
      <c r="GYF221" s="103"/>
      <c r="GYG221" s="103"/>
      <c r="GYH221" s="103"/>
      <c r="GYI221" s="103"/>
      <c r="GYJ221" s="103"/>
      <c r="GYK221" s="103"/>
      <c r="GYL221" s="103"/>
      <c r="GYM221" s="103"/>
      <c r="GYN221" s="103"/>
      <c r="GYO221" s="103"/>
      <c r="GYP221" s="103"/>
      <c r="GYQ221" s="103"/>
      <c r="GYR221" s="103"/>
      <c r="GYS221" s="103"/>
      <c r="GYT221" s="103"/>
      <c r="GYU221" s="103"/>
      <c r="GYV221" s="103"/>
      <c r="GYW221" s="103"/>
      <c r="GYX221" s="103"/>
      <c r="GYY221" s="103"/>
      <c r="GYZ221" s="103"/>
      <c r="GZA221" s="103"/>
      <c r="GZB221" s="103"/>
      <c r="GZC221" s="103"/>
      <c r="GZD221" s="103"/>
      <c r="GZE221" s="103"/>
      <c r="GZF221" s="103"/>
      <c r="GZG221" s="103"/>
      <c r="GZH221" s="103"/>
      <c r="GZI221" s="103"/>
      <c r="GZJ221" s="103"/>
      <c r="GZK221" s="103"/>
      <c r="GZL221" s="103"/>
      <c r="GZM221" s="103"/>
      <c r="GZN221" s="103"/>
      <c r="GZO221" s="103"/>
      <c r="GZP221" s="103"/>
      <c r="GZQ221" s="103"/>
      <c r="GZR221" s="103"/>
      <c r="GZS221" s="103"/>
      <c r="GZT221" s="103"/>
      <c r="GZU221" s="103"/>
      <c r="GZV221" s="103"/>
      <c r="GZW221" s="103"/>
      <c r="GZX221" s="103"/>
      <c r="GZY221" s="103"/>
      <c r="GZZ221" s="103"/>
      <c r="HAA221" s="103"/>
      <c r="HAB221" s="103"/>
      <c r="HAC221" s="103"/>
      <c r="HAD221" s="103"/>
      <c r="HAE221" s="103"/>
      <c r="HAF221" s="103"/>
      <c r="HAG221" s="103"/>
      <c r="HAH221" s="103"/>
      <c r="HAI221" s="103"/>
      <c r="HAJ221" s="103"/>
      <c r="HAK221" s="103"/>
      <c r="HAL221" s="103"/>
      <c r="HAM221" s="103"/>
      <c r="HAN221" s="103"/>
      <c r="HAO221" s="103"/>
      <c r="HAP221" s="103"/>
      <c r="HAQ221" s="103"/>
      <c r="HAR221" s="103"/>
      <c r="HAS221" s="103"/>
      <c r="HAT221" s="103"/>
      <c r="HAU221" s="103"/>
      <c r="HAV221" s="103"/>
      <c r="HAW221" s="103"/>
      <c r="HAX221" s="103"/>
      <c r="HAY221" s="103"/>
      <c r="HAZ221" s="103"/>
      <c r="HBA221" s="103"/>
      <c r="HBB221" s="103"/>
      <c r="HBC221" s="103"/>
      <c r="HBD221" s="103"/>
      <c r="HBE221" s="103"/>
      <c r="HBF221" s="103"/>
      <c r="HBG221" s="103"/>
      <c r="HBH221" s="103"/>
      <c r="HBI221" s="103"/>
      <c r="HBJ221" s="103"/>
      <c r="HBK221" s="103"/>
      <c r="HBL221" s="103"/>
      <c r="HBM221" s="103"/>
      <c r="HBN221" s="103"/>
      <c r="HBO221" s="103"/>
      <c r="HBP221" s="103"/>
      <c r="HBQ221" s="103"/>
      <c r="HBR221" s="103"/>
      <c r="HBS221" s="103"/>
      <c r="HBT221" s="103"/>
      <c r="HBU221" s="103"/>
      <c r="HBV221" s="103"/>
      <c r="HBW221" s="103"/>
      <c r="HBX221" s="103"/>
      <c r="HBY221" s="103"/>
      <c r="HBZ221" s="103"/>
      <c r="HCA221" s="103"/>
      <c r="HCB221" s="103"/>
      <c r="HCC221" s="103"/>
      <c r="HCD221" s="103"/>
      <c r="HCE221" s="103"/>
      <c r="HCF221" s="103"/>
      <c r="HCG221" s="103"/>
      <c r="HCH221" s="103"/>
      <c r="HCI221" s="103"/>
      <c r="HCJ221" s="103"/>
      <c r="HCK221" s="103"/>
      <c r="HCL221" s="103"/>
      <c r="HCM221" s="103"/>
      <c r="HCN221" s="103"/>
      <c r="HCO221" s="103"/>
      <c r="HCP221" s="103"/>
      <c r="HCQ221" s="103"/>
      <c r="HCR221" s="103"/>
      <c r="HCS221" s="103"/>
      <c r="HCT221" s="103"/>
      <c r="HCU221" s="103"/>
      <c r="HCV221" s="103"/>
      <c r="HCW221" s="103"/>
      <c r="HCX221" s="103"/>
      <c r="HCY221" s="103"/>
      <c r="HCZ221" s="103"/>
      <c r="HDA221" s="103"/>
      <c r="HDB221" s="103"/>
      <c r="HDC221" s="103"/>
      <c r="HDD221" s="103"/>
      <c r="HDE221" s="103"/>
      <c r="HDF221" s="103"/>
      <c r="HDG221" s="103"/>
      <c r="HDH221" s="103"/>
      <c r="HDI221" s="103"/>
      <c r="HDJ221" s="103"/>
      <c r="HDK221" s="103"/>
      <c r="HDL221" s="103"/>
      <c r="HDM221" s="103"/>
      <c r="HDN221" s="103"/>
      <c r="HDO221" s="103"/>
      <c r="HDP221" s="103"/>
      <c r="HDQ221" s="103"/>
      <c r="HDR221" s="103"/>
      <c r="HDS221" s="103"/>
      <c r="HDT221" s="103"/>
      <c r="HDU221" s="103"/>
      <c r="HDV221" s="103"/>
      <c r="HDW221" s="103"/>
      <c r="HDX221" s="103"/>
      <c r="HDY221" s="103"/>
      <c r="HDZ221" s="103"/>
      <c r="HEA221" s="103"/>
      <c r="HEB221" s="103"/>
      <c r="HEC221" s="103"/>
      <c r="HED221" s="103"/>
      <c r="HEE221" s="103"/>
      <c r="HEF221" s="103"/>
      <c r="HEG221" s="103"/>
      <c r="HEH221" s="103"/>
      <c r="HEI221" s="103"/>
      <c r="HEJ221" s="103"/>
      <c r="HEK221" s="103"/>
      <c r="HEL221" s="103"/>
      <c r="HEM221" s="103"/>
      <c r="HEN221" s="103"/>
      <c r="HEO221" s="103"/>
      <c r="HEP221" s="103"/>
      <c r="HEQ221" s="103"/>
      <c r="HER221" s="103"/>
      <c r="HES221" s="103"/>
      <c r="HET221" s="103"/>
      <c r="HEU221" s="103"/>
      <c r="HEV221" s="103"/>
      <c r="HEW221" s="103"/>
      <c r="HEX221" s="103"/>
      <c r="HEY221" s="103"/>
      <c r="HEZ221" s="103"/>
      <c r="HFA221" s="103"/>
      <c r="HFB221" s="103"/>
      <c r="HFC221" s="103"/>
      <c r="HFD221" s="103"/>
      <c r="HFE221" s="103"/>
      <c r="HFF221" s="103"/>
      <c r="HFG221" s="103"/>
      <c r="HFH221" s="103"/>
      <c r="HFI221" s="103"/>
      <c r="HFJ221" s="103"/>
      <c r="HFK221" s="103"/>
      <c r="HFL221" s="103"/>
      <c r="HFM221" s="103"/>
      <c r="HFN221" s="103"/>
      <c r="HFO221" s="103"/>
      <c r="HFP221" s="103"/>
      <c r="HFQ221" s="103"/>
      <c r="HFR221" s="103"/>
      <c r="HFS221" s="103"/>
      <c r="HFT221" s="103"/>
      <c r="HFU221" s="103"/>
      <c r="HFV221" s="103"/>
      <c r="HFW221" s="103"/>
      <c r="HFX221" s="103"/>
      <c r="HFY221" s="103"/>
      <c r="HFZ221" s="103"/>
      <c r="HGA221" s="103"/>
      <c r="HGB221" s="103"/>
      <c r="HGC221" s="103"/>
      <c r="HGD221" s="103"/>
      <c r="HGE221" s="103"/>
      <c r="HGF221" s="103"/>
      <c r="HGG221" s="103"/>
      <c r="HGH221" s="103"/>
      <c r="HGI221" s="103"/>
      <c r="HGJ221" s="103"/>
      <c r="HGK221" s="103"/>
      <c r="HGL221" s="103"/>
      <c r="HGM221" s="103"/>
      <c r="HGN221" s="103"/>
      <c r="HGO221" s="103"/>
      <c r="HGP221" s="103"/>
      <c r="HGQ221" s="103"/>
      <c r="HGR221" s="103"/>
      <c r="HGS221" s="103"/>
      <c r="HGT221" s="103"/>
      <c r="HGU221" s="103"/>
      <c r="HGV221" s="103"/>
      <c r="HGW221" s="103"/>
      <c r="HGX221" s="103"/>
      <c r="HGY221" s="103"/>
      <c r="HGZ221" s="103"/>
      <c r="HHA221" s="103"/>
      <c r="HHB221" s="103"/>
      <c r="HHC221" s="103"/>
      <c r="HHD221" s="103"/>
      <c r="HHE221" s="103"/>
      <c r="HHF221" s="103"/>
      <c r="HHG221" s="103"/>
      <c r="HHH221" s="103"/>
      <c r="HHI221" s="103"/>
      <c r="HHJ221" s="103"/>
      <c r="HHK221" s="103"/>
      <c r="HHL221" s="103"/>
      <c r="HHM221" s="103"/>
      <c r="HHN221" s="103"/>
      <c r="HHO221" s="103"/>
      <c r="HHP221" s="103"/>
      <c r="HHQ221" s="103"/>
      <c r="HHR221" s="103"/>
      <c r="HHS221" s="103"/>
      <c r="HHT221" s="103"/>
      <c r="HHU221" s="103"/>
      <c r="HHV221" s="103"/>
      <c r="HHW221" s="103"/>
      <c r="HHX221" s="103"/>
      <c r="HHY221" s="103"/>
      <c r="HHZ221" s="103"/>
      <c r="HIA221" s="103"/>
      <c r="HIB221" s="103"/>
      <c r="HIC221" s="103"/>
      <c r="HID221" s="103"/>
      <c r="HIE221" s="103"/>
      <c r="HIF221" s="103"/>
      <c r="HIG221" s="103"/>
      <c r="HIH221" s="103"/>
      <c r="HII221" s="103"/>
      <c r="HIJ221" s="103"/>
      <c r="HIK221" s="103"/>
      <c r="HIL221" s="103"/>
      <c r="HIM221" s="103"/>
      <c r="HIN221" s="103"/>
      <c r="HIO221" s="103"/>
      <c r="HIP221" s="103"/>
      <c r="HIQ221" s="103"/>
      <c r="HIR221" s="103"/>
      <c r="HIS221" s="103"/>
      <c r="HIT221" s="103"/>
      <c r="HIU221" s="103"/>
      <c r="HIV221" s="103"/>
      <c r="HIW221" s="103"/>
      <c r="HIX221" s="103"/>
      <c r="HIY221" s="103"/>
      <c r="HIZ221" s="103"/>
      <c r="HJA221" s="103"/>
      <c r="HJB221" s="103"/>
      <c r="HJC221" s="103"/>
      <c r="HJD221" s="103"/>
      <c r="HJE221" s="103"/>
      <c r="HJF221" s="103"/>
      <c r="HJG221" s="103"/>
      <c r="HJH221" s="103"/>
      <c r="HJI221" s="103"/>
      <c r="HJJ221" s="103"/>
      <c r="HJK221" s="103"/>
      <c r="HJL221" s="103"/>
      <c r="HJM221" s="103"/>
      <c r="HJN221" s="103"/>
      <c r="HJO221" s="103"/>
      <c r="HJP221" s="103"/>
      <c r="HJQ221" s="103"/>
      <c r="HJR221" s="103"/>
      <c r="HJS221" s="103"/>
      <c r="HJT221" s="103"/>
      <c r="HJU221" s="103"/>
      <c r="HJV221" s="103"/>
      <c r="HJW221" s="103"/>
      <c r="HJX221" s="103"/>
      <c r="HJY221" s="103"/>
      <c r="HJZ221" s="103"/>
      <c r="HKA221" s="103"/>
      <c r="HKB221" s="103"/>
      <c r="HKC221" s="103"/>
      <c r="HKD221" s="103"/>
      <c r="HKE221" s="103"/>
      <c r="HKF221" s="103"/>
      <c r="HKG221" s="103"/>
      <c r="HKH221" s="103"/>
      <c r="HKI221" s="103"/>
      <c r="HKJ221" s="103"/>
      <c r="HKK221" s="103"/>
      <c r="HKL221" s="103"/>
      <c r="HKM221" s="103"/>
      <c r="HKN221" s="103"/>
      <c r="HKO221" s="103"/>
      <c r="HKP221" s="103"/>
      <c r="HKQ221" s="103"/>
      <c r="HKR221" s="103"/>
      <c r="HKS221" s="103"/>
      <c r="HKT221" s="103"/>
      <c r="HKU221" s="103"/>
      <c r="HKV221" s="103"/>
      <c r="HKW221" s="103"/>
      <c r="HKX221" s="103"/>
      <c r="HKY221" s="103"/>
      <c r="HKZ221" s="103"/>
      <c r="HLA221" s="103"/>
      <c r="HLB221" s="103"/>
      <c r="HLC221" s="103"/>
      <c r="HLD221" s="103"/>
      <c r="HLE221" s="103"/>
      <c r="HLF221" s="103"/>
      <c r="HLG221" s="103"/>
      <c r="HLH221" s="103"/>
      <c r="HLI221" s="103"/>
      <c r="HLJ221" s="103"/>
      <c r="HLK221" s="103"/>
      <c r="HLL221" s="103"/>
      <c r="HLM221" s="103"/>
      <c r="HLN221" s="103"/>
      <c r="HLO221" s="103"/>
      <c r="HLP221" s="103"/>
      <c r="HLQ221" s="103"/>
      <c r="HLR221" s="103"/>
      <c r="HLS221" s="103"/>
      <c r="HLT221" s="103"/>
      <c r="HLU221" s="103"/>
      <c r="HLV221" s="103"/>
      <c r="HLW221" s="103"/>
      <c r="HLX221" s="103"/>
      <c r="HLY221" s="103"/>
      <c r="HLZ221" s="103"/>
      <c r="HMA221" s="103"/>
      <c r="HMB221" s="103"/>
      <c r="HMC221" s="103"/>
      <c r="HMD221" s="103"/>
      <c r="HME221" s="103"/>
      <c r="HMF221" s="103"/>
      <c r="HMG221" s="103"/>
      <c r="HMH221" s="103"/>
      <c r="HMI221" s="103"/>
      <c r="HMJ221" s="103"/>
      <c r="HMK221" s="103"/>
      <c r="HML221" s="103"/>
      <c r="HMM221" s="103"/>
      <c r="HMN221" s="103"/>
      <c r="HMO221" s="103"/>
      <c r="HMP221" s="103"/>
      <c r="HMQ221" s="103"/>
      <c r="HMR221" s="103"/>
      <c r="HMS221" s="103"/>
      <c r="HMT221" s="103"/>
      <c r="HMU221" s="103"/>
      <c r="HMV221" s="103"/>
      <c r="HMW221" s="103"/>
      <c r="HMX221" s="103"/>
      <c r="HMY221" s="103"/>
      <c r="HMZ221" s="103"/>
      <c r="HNA221" s="103"/>
      <c r="HNB221" s="103"/>
      <c r="HNC221" s="103"/>
      <c r="HND221" s="103"/>
      <c r="HNE221" s="103"/>
      <c r="HNF221" s="103"/>
      <c r="HNG221" s="103"/>
      <c r="HNH221" s="103"/>
      <c r="HNI221" s="103"/>
      <c r="HNJ221" s="103"/>
      <c r="HNK221" s="103"/>
      <c r="HNL221" s="103"/>
      <c r="HNM221" s="103"/>
      <c r="HNN221" s="103"/>
      <c r="HNO221" s="103"/>
      <c r="HNP221" s="103"/>
      <c r="HNQ221" s="103"/>
      <c r="HNR221" s="103"/>
      <c r="HNS221" s="103"/>
      <c r="HNT221" s="103"/>
      <c r="HNU221" s="103"/>
      <c r="HNV221" s="103"/>
      <c r="HNW221" s="103"/>
      <c r="HNX221" s="103"/>
      <c r="HNY221" s="103"/>
      <c r="HNZ221" s="103"/>
      <c r="HOA221" s="103"/>
      <c r="HOB221" s="103"/>
      <c r="HOC221" s="103"/>
      <c r="HOD221" s="103"/>
      <c r="HOE221" s="103"/>
      <c r="HOF221" s="103"/>
      <c r="HOG221" s="103"/>
      <c r="HOH221" s="103"/>
      <c r="HOI221" s="103"/>
      <c r="HOJ221" s="103"/>
      <c r="HOK221" s="103"/>
      <c r="HOL221" s="103"/>
      <c r="HOM221" s="103"/>
      <c r="HON221" s="103"/>
      <c r="HOO221" s="103"/>
      <c r="HOP221" s="103"/>
      <c r="HOQ221" s="103"/>
      <c r="HOR221" s="103"/>
      <c r="HOS221" s="103"/>
      <c r="HOT221" s="103"/>
      <c r="HOU221" s="103"/>
      <c r="HOV221" s="103"/>
      <c r="HOW221" s="103"/>
      <c r="HOX221" s="103"/>
      <c r="HOY221" s="103"/>
      <c r="HOZ221" s="103"/>
      <c r="HPA221" s="103"/>
      <c r="HPB221" s="103"/>
      <c r="HPC221" s="103"/>
      <c r="HPD221" s="103"/>
      <c r="HPE221" s="103"/>
      <c r="HPF221" s="103"/>
      <c r="HPG221" s="103"/>
      <c r="HPH221" s="103"/>
      <c r="HPI221" s="103"/>
      <c r="HPJ221" s="103"/>
      <c r="HPK221" s="103"/>
      <c r="HPL221" s="103"/>
      <c r="HPM221" s="103"/>
      <c r="HPN221" s="103"/>
      <c r="HPO221" s="103"/>
      <c r="HPP221" s="103"/>
      <c r="HPQ221" s="103"/>
      <c r="HPR221" s="103"/>
      <c r="HPS221" s="103"/>
      <c r="HPT221" s="103"/>
      <c r="HPU221" s="103"/>
      <c r="HPV221" s="103"/>
      <c r="HPW221" s="103"/>
      <c r="HPX221" s="103"/>
      <c r="HPY221" s="103"/>
      <c r="HPZ221" s="103"/>
      <c r="HQA221" s="103"/>
      <c r="HQB221" s="103"/>
      <c r="HQC221" s="103"/>
      <c r="HQD221" s="103"/>
      <c r="HQE221" s="103"/>
      <c r="HQF221" s="103"/>
      <c r="HQG221" s="103"/>
      <c r="HQH221" s="103"/>
      <c r="HQI221" s="103"/>
      <c r="HQJ221" s="103"/>
      <c r="HQK221" s="103"/>
      <c r="HQL221" s="103"/>
      <c r="HQM221" s="103"/>
      <c r="HQN221" s="103"/>
      <c r="HQO221" s="103"/>
      <c r="HQP221" s="103"/>
      <c r="HQQ221" s="103"/>
      <c r="HQR221" s="103"/>
      <c r="HQS221" s="103"/>
      <c r="HQT221" s="103"/>
      <c r="HQU221" s="103"/>
      <c r="HQV221" s="103"/>
      <c r="HQW221" s="103"/>
      <c r="HQX221" s="103"/>
      <c r="HQY221" s="103"/>
      <c r="HQZ221" s="103"/>
      <c r="HRA221" s="103"/>
      <c r="HRB221" s="103"/>
      <c r="HRC221" s="103"/>
      <c r="HRD221" s="103"/>
      <c r="HRE221" s="103"/>
      <c r="HRF221" s="103"/>
      <c r="HRG221" s="103"/>
      <c r="HRH221" s="103"/>
      <c r="HRI221" s="103"/>
      <c r="HRJ221" s="103"/>
      <c r="HRK221" s="103"/>
      <c r="HRL221" s="103"/>
      <c r="HRM221" s="103"/>
      <c r="HRN221" s="103"/>
      <c r="HRO221" s="103"/>
      <c r="HRP221" s="103"/>
      <c r="HRQ221" s="103"/>
      <c r="HRR221" s="103"/>
      <c r="HRS221" s="103"/>
      <c r="HRT221" s="103"/>
      <c r="HRU221" s="103"/>
      <c r="HRV221" s="103"/>
      <c r="HRW221" s="103"/>
      <c r="HRX221" s="103"/>
      <c r="HRY221" s="103"/>
      <c r="HRZ221" s="103"/>
      <c r="HSA221" s="103"/>
      <c r="HSB221" s="103"/>
      <c r="HSC221" s="103"/>
      <c r="HSD221" s="103"/>
      <c r="HSE221" s="103"/>
      <c r="HSF221" s="103"/>
      <c r="HSG221" s="103"/>
      <c r="HSH221" s="103"/>
      <c r="HSI221" s="103"/>
      <c r="HSJ221" s="103"/>
      <c r="HSK221" s="103"/>
      <c r="HSL221" s="103"/>
      <c r="HSM221" s="103"/>
      <c r="HSN221" s="103"/>
      <c r="HSO221" s="103"/>
      <c r="HSP221" s="103"/>
      <c r="HSQ221" s="103"/>
      <c r="HSR221" s="103"/>
      <c r="HSS221" s="103"/>
      <c r="HST221" s="103"/>
      <c r="HSU221" s="103"/>
      <c r="HSV221" s="103"/>
      <c r="HSW221" s="103"/>
      <c r="HSX221" s="103"/>
      <c r="HSY221" s="103"/>
      <c r="HSZ221" s="103"/>
      <c r="HTA221" s="103"/>
      <c r="HTB221" s="103"/>
      <c r="HTC221" s="103"/>
      <c r="HTD221" s="103"/>
      <c r="HTE221" s="103"/>
      <c r="HTF221" s="103"/>
      <c r="HTG221" s="103"/>
      <c r="HTH221" s="103"/>
      <c r="HTI221" s="103"/>
      <c r="HTJ221" s="103"/>
      <c r="HTK221" s="103"/>
      <c r="HTL221" s="103"/>
      <c r="HTM221" s="103"/>
      <c r="HTN221" s="103"/>
      <c r="HTO221" s="103"/>
      <c r="HTP221" s="103"/>
      <c r="HTQ221" s="103"/>
      <c r="HTR221" s="103"/>
      <c r="HTS221" s="103"/>
      <c r="HTT221" s="103"/>
      <c r="HTU221" s="103"/>
      <c r="HTV221" s="103"/>
      <c r="HTW221" s="103"/>
      <c r="HTX221" s="103"/>
      <c r="HTY221" s="103"/>
      <c r="HTZ221" s="103"/>
      <c r="HUA221" s="103"/>
      <c r="HUB221" s="103"/>
      <c r="HUC221" s="103"/>
      <c r="HUD221" s="103"/>
      <c r="HUE221" s="103"/>
      <c r="HUF221" s="103"/>
      <c r="HUG221" s="103"/>
      <c r="HUH221" s="103"/>
      <c r="HUI221" s="103"/>
      <c r="HUJ221" s="103"/>
      <c r="HUK221" s="103"/>
      <c r="HUL221" s="103"/>
      <c r="HUM221" s="103"/>
      <c r="HUN221" s="103"/>
      <c r="HUO221" s="103"/>
      <c r="HUP221" s="103"/>
      <c r="HUQ221" s="103"/>
      <c r="HUR221" s="103"/>
      <c r="HUS221" s="103"/>
      <c r="HUT221" s="103"/>
      <c r="HUU221" s="103"/>
      <c r="HUV221" s="103"/>
      <c r="HUW221" s="103"/>
      <c r="HUX221" s="103"/>
      <c r="HUY221" s="103"/>
      <c r="HUZ221" s="103"/>
      <c r="HVA221" s="103"/>
      <c r="HVB221" s="103"/>
      <c r="HVC221" s="103"/>
      <c r="HVD221" s="103"/>
      <c r="HVE221" s="103"/>
      <c r="HVF221" s="103"/>
      <c r="HVG221" s="103"/>
      <c r="HVH221" s="103"/>
      <c r="HVI221" s="103"/>
      <c r="HVJ221" s="103"/>
      <c r="HVK221" s="103"/>
      <c r="HVL221" s="103"/>
      <c r="HVM221" s="103"/>
      <c r="HVN221" s="103"/>
      <c r="HVO221" s="103"/>
      <c r="HVP221" s="103"/>
      <c r="HVQ221" s="103"/>
      <c r="HVR221" s="103"/>
      <c r="HVS221" s="103"/>
      <c r="HVT221" s="103"/>
      <c r="HVU221" s="103"/>
      <c r="HVV221" s="103"/>
      <c r="HVW221" s="103"/>
      <c r="HVX221" s="103"/>
      <c r="HVY221" s="103"/>
      <c r="HVZ221" s="103"/>
      <c r="HWA221" s="103"/>
      <c r="HWB221" s="103"/>
      <c r="HWC221" s="103"/>
      <c r="HWD221" s="103"/>
      <c r="HWE221" s="103"/>
      <c r="HWF221" s="103"/>
      <c r="HWG221" s="103"/>
      <c r="HWH221" s="103"/>
      <c r="HWI221" s="103"/>
      <c r="HWJ221" s="103"/>
      <c r="HWK221" s="103"/>
      <c r="HWL221" s="103"/>
      <c r="HWM221" s="103"/>
      <c r="HWN221" s="103"/>
      <c r="HWO221" s="103"/>
      <c r="HWP221" s="103"/>
      <c r="HWQ221" s="103"/>
      <c r="HWR221" s="103"/>
      <c r="HWS221" s="103"/>
      <c r="HWT221" s="103"/>
      <c r="HWU221" s="103"/>
      <c r="HWV221" s="103"/>
      <c r="HWW221" s="103"/>
      <c r="HWX221" s="103"/>
      <c r="HWY221" s="103"/>
      <c r="HWZ221" s="103"/>
      <c r="HXA221" s="103"/>
      <c r="HXB221" s="103"/>
      <c r="HXC221" s="103"/>
      <c r="HXD221" s="103"/>
      <c r="HXE221" s="103"/>
      <c r="HXF221" s="103"/>
      <c r="HXG221" s="103"/>
      <c r="HXH221" s="103"/>
      <c r="HXI221" s="103"/>
      <c r="HXJ221" s="103"/>
      <c r="HXK221" s="103"/>
      <c r="HXL221" s="103"/>
      <c r="HXM221" s="103"/>
      <c r="HXN221" s="103"/>
      <c r="HXO221" s="103"/>
      <c r="HXP221" s="103"/>
      <c r="HXQ221" s="103"/>
      <c r="HXR221" s="103"/>
      <c r="HXS221" s="103"/>
      <c r="HXT221" s="103"/>
      <c r="HXU221" s="103"/>
      <c r="HXV221" s="103"/>
      <c r="HXW221" s="103"/>
      <c r="HXX221" s="103"/>
      <c r="HXY221" s="103"/>
      <c r="HXZ221" s="103"/>
      <c r="HYA221" s="103"/>
      <c r="HYB221" s="103"/>
      <c r="HYC221" s="103"/>
      <c r="HYD221" s="103"/>
      <c r="HYE221" s="103"/>
      <c r="HYF221" s="103"/>
      <c r="HYG221" s="103"/>
      <c r="HYH221" s="103"/>
      <c r="HYI221" s="103"/>
      <c r="HYJ221" s="103"/>
      <c r="HYK221" s="103"/>
      <c r="HYL221" s="103"/>
      <c r="HYM221" s="103"/>
      <c r="HYN221" s="103"/>
      <c r="HYO221" s="103"/>
      <c r="HYP221" s="103"/>
      <c r="HYQ221" s="103"/>
      <c r="HYR221" s="103"/>
      <c r="HYS221" s="103"/>
      <c r="HYT221" s="103"/>
      <c r="HYU221" s="103"/>
      <c r="HYV221" s="103"/>
      <c r="HYW221" s="103"/>
      <c r="HYX221" s="103"/>
      <c r="HYY221" s="103"/>
      <c r="HYZ221" s="103"/>
      <c r="HZA221" s="103"/>
      <c r="HZB221" s="103"/>
      <c r="HZC221" s="103"/>
      <c r="HZD221" s="103"/>
      <c r="HZE221" s="103"/>
      <c r="HZF221" s="103"/>
      <c r="HZG221" s="103"/>
      <c r="HZH221" s="103"/>
      <c r="HZI221" s="103"/>
      <c r="HZJ221" s="103"/>
      <c r="HZK221" s="103"/>
      <c r="HZL221" s="103"/>
      <c r="HZM221" s="103"/>
      <c r="HZN221" s="103"/>
      <c r="HZO221" s="103"/>
      <c r="HZP221" s="103"/>
      <c r="HZQ221" s="103"/>
      <c r="HZR221" s="103"/>
      <c r="HZS221" s="103"/>
      <c r="HZT221" s="103"/>
      <c r="HZU221" s="103"/>
      <c r="HZV221" s="103"/>
      <c r="HZW221" s="103"/>
      <c r="HZX221" s="103"/>
      <c r="HZY221" s="103"/>
      <c r="HZZ221" s="103"/>
      <c r="IAA221" s="103"/>
      <c r="IAB221" s="103"/>
      <c r="IAC221" s="103"/>
      <c r="IAD221" s="103"/>
      <c r="IAE221" s="103"/>
      <c r="IAF221" s="103"/>
      <c r="IAG221" s="103"/>
      <c r="IAH221" s="103"/>
      <c r="IAI221" s="103"/>
      <c r="IAJ221" s="103"/>
      <c r="IAK221" s="103"/>
      <c r="IAL221" s="103"/>
      <c r="IAM221" s="103"/>
      <c r="IAN221" s="103"/>
      <c r="IAO221" s="103"/>
      <c r="IAP221" s="103"/>
      <c r="IAQ221" s="103"/>
      <c r="IAR221" s="103"/>
      <c r="IAS221" s="103"/>
      <c r="IAT221" s="103"/>
      <c r="IAU221" s="103"/>
      <c r="IAV221" s="103"/>
      <c r="IAW221" s="103"/>
      <c r="IAX221" s="103"/>
      <c r="IAY221" s="103"/>
      <c r="IAZ221" s="103"/>
      <c r="IBA221" s="103"/>
      <c r="IBB221" s="103"/>
      <c r="IBC221" s="103"/>
      <c r="IBD221" s="103"/>
      <c r="IBE221" s="103"/>
      <c r="IBF221" s="103"/>
      <c r="IBG221" s="103"/>
      <c r="IBH221" s="103"/>
      <c r="IBI221" s="103"/>
      <c r="IBJ221" s="103"/>
      <c r="IBK221" s="103"/>
      <c r="IBL221" s="103"/>
      <c r="IBM221" s="103"/>
      <c r="IBN221" s="103"/>
      <c r="IBO221" s="103"/>
      <c r="IBP221" s="103"/>
      <c r="IBQ221" s="103"/>
      <c r="IBR221" s="103"/>
      <c r="IBS221" s="103"/>
      <c r="IBT221" s="103"/>
      <c r="IBU221" s="103"/>
      <c r="IBV221" s="103"/>
      <c r="IBW221" s="103"/>
      <c r="IBX221" s="103"/>
      <c r="IBY221" s="103"/>
      <c r="IBZ221" s="103"/>
      <c r="ICA221" s="103"/>
      <c r="ICB221" s="103"/>
      <c r="ICC221" s="103"/>
      <c r="ICD221" s="103"/>
      <c r="ICE221" s="103"/>
      <c r="ICF221" s="103"/>
      <c r="ICG221" s="103"/>
      <c r="ICH221" s="103"/>
      <c r="ICI221" s="103"/>
      <c r="ICJ221" s="103"/>
      <c r="ICK221" s="103"/>
      <c r="ICL221" s="103"/>
      <c r="ICM221" s="103"/>
      <c r="ICN221" s="103"/>
      <c r="ICO221" s="103"/>
      <c r="ICP221" s="103"/>
      <c r="ICQ221" s="103"/>
      <c r="ICR221" s="103"/>
      <c r="ICS221" s="103"/>
      <c r="ICT221" s="103"/>
      <c r="ICU221" s="103"/>
      <c r="ICV221" s="103"/>
      <c r="ICW221" s="103"/>
      <c r="ICX221" s="103"/>
      <c r="ICY221" s="103"/>
      <c r="ICZ221" s="103"/>
      <c r="IDA221" s="103"/>
      <c r="IDB221" s="103"/>
      <c r="IDC221" s="103"/>
      <c r="IDD221" s="103"/>
      <c r="IDE221" s="103"/>
      <c r="IDF221" s="103"/>
      <c r="IDG221" s="103"/>
      <c r="IDH221" s="103"/>
      <c r="IDI221" s="103"/>
      <c r="IDJ221" s="103"/>
      <c r="IDK221" s="103"/>
      <c r="IDL221" s="103"/>
      <c r="IDM221" s="103"/>
      <c r="IDN221" s="103"/>
      <c r="IDO221" s="103"/>
      <c r="IDP221" s="103"/>
      <c r="IDQ221" s="103"/>
      <c r="IDR221" s="103"/>
      <c r="IDS221" s="103"/>
      <c r="IDT221" s="103"/>
      <c r="IDU221" s="103"/>
      <c r="IDV221" s="103"/>
      <c r="IDW221" s="103"/>
      <c r="IDX221" s="103"/>
      <c r="IDY221" s="103"/>
      <c r="IDZ221" s="103"/>
      <c r="IEA221" s="103"/>
      <c r="IEB221" s="103"/>
      <c r="IEC221" s="103"/>
      <c r="IED221" s="103"/>
      <c r="IEE221" s="103"/>
      <c r="IEF221" s="103"/>
      <c r="IEG221" s="103"/>
      <c r="IEH221" s="103"/>
      <c r="IEI221" s="103"/>
      <c r="IEJ221" s="103"/>
      <c r="IEK221" s="103"/>
      <c r="IEL221" s="103"/>
      <c r="IEM221" s="103"/>
      <c r="IEN221" s="103"/>
      <c r="IEO221" s="103"/>
      <c r="IEP221" s="103"/>
      <c r="IEQ221" s="103"/>
      <c r="IER221" s="103"/>
      <c r="IES221" s="103"/>
      <c r="IET221" s="103"/>
      <c r="IEU221" s="103"/>
      <c r="IEV221" s="103"/>
      <c r="IEW221" s="103"/>
      <c r="IEX221" s="103"/>
      <c r="IEY221" s="103"/>
      <c r="IEZ221" s="103"/>
      <c r="IFA221" s="103"/>
      <c r="IFB221" s="103"/>
      <c r="IFC221" s="103"/>
      <c r="IFD221" s="103"/>
      <c r="IFE221" s="103"/>
      <c r="IFF221" s="103"/>
      <c r="IFG221" s="103"/>
      <c r="IFH221" s="103"/>
      <c r="IFI221" s="103"/>
      <c r="IFJ221" s="103"/>
      <c r="IFK221" s="103"/>
      <c r="IFL221" s="103"/>
      <c r="IFM221" s="103"/>
      <c r="IFN221" s="103"/>
      <c r="IFO221" s="103"/>
      <c r="IFP221" s="103"/>
      <c r="IFQ221" s="103"/>
      <c r="IFR221" s="103"/>
      <c r="IFS221" s="103"/>
      <c r="IFT221" s="103"/>
      <c r="IFU221" s="103"/>
      <c r="IFV221" s="103"/>
      <c r="IFW221" s="103"/>
      <c r="IFX221" s="103"/>
      <c r="IFY221" s="103"/>
      <c r="IFZ221" s="103"/>
      <c r="IGA221" s="103"/>
      <c r="IGB221" s="103"/>
      <c r="IGC221" s="103"/>
      <c r="IGD221" s="103"/>
      <c r="IGE221" s="103"/>
      <c r="IGF221" s="103"/>
      <c r="IGG221" s="103"/>
      <c r="IGH221" s="103"/>
      <c r="IGI221" s="103"/>
      <c r="IGJ221" s="103"/>
      <c r="IGK221" s="103"/>
      <c r="IGL221" s="103"/>
      <c r="IGM221" s="103"/>
      <c r="IGN221" s="103"/>
      <c r="IGO221" s="103"/>
      <c r="IGP221" s="103"/>
      <c r="IGQ221" s="103"/>
      <c r="IGR221" s="103"/>
      <c r="IGS221" s="103"/>
      <c r="IGT221" s="103"/>
      <c r="IGU221" s="103"/>
      <c r="IGV221" s="103"/>
      <c r="IGW221" s="103"/>
      <c r="IGX221" s="103"/>
      <c r="IGY221" s="103"/>
      <c r="IGZ221" s="103"/>
      <c r="IHA221" s="103"/>
      <c r="IHB221" s="103"/>
      <c r="IHC221" s="103"/>
      <c r="IHD221" s="103"/>
      <c r="IHE221" s="103"/>
      <c r="IHF221" s="103"/>
      <c r="IHG221" s="103"/>
      <c r="IHH221" s="103"/>
      <c r="IHI221" s="103"/>
      <c r="IHJ221" s="103"/>
      <c r="IHK221" s="103"/>
      <c r="IHL221" s="103"/>
      <c r="IHM221" s="103"/>
      <c r="IHN221" s="103"/>
      <c r="IHO221" s="103"/>
      <c r="IHP221" s="103"/>
      <c r="IHQ221" s="103"/>
      <c r="IHR221" s="103"/>
      <c r="IHS221" s="103"/>
      <c r="IHT221" s="103"/>
      <c r="IHU221" s="103"/>
      <c r="IHV221" s="103"/>
      <c r="IHW221" s="103"/>
      <c r="IHX221" s="103"/>
      <c r="IHY221" s="103"/>
      <c r="IHZ221" s="103"/>
      <c r="IIA221" s="103"/>
      <c r="IIB221" s="103"/>
      <c r="IIC221" s="103"/>
      <c r="IID221" s="103"/>
      <c r="IIE221" s="103"/>
      <c r="IIF221" s="103"/>
      <c r="IIG221" s="103"/>
      <c r="IIH221" s="103"/>
      <c r="III221" s="103"/>
      <c r="IIJ221" s="103"/>
      <c r="IIK221" s="103"/>
      <c r="IIL221" s="103"/>
      <c r="IIM221" s="103"/>
      <c r="IIN221" s="103"/>
      <c r="IIO221" s="103"/>
      <c r="IIP221" s="103"/>
      <c r="IIQ221" s="103"/>
      <c r="IIR221" s="103"/>
      <c r="IIS221" s="103"/>
      <c r="IIT221" s="103"/>
      <c r="IIU221" s="103"/>
      <c r="IIV221" s="103"/>
      <c r="IIW221" s="103"/>
      <c r="IIX221" s="103"/>
      <c r="IIY221" s="103"/>
      <c r="IIZ221" s="103"/>
      <c r="IJA221" s="103"/>
      <c r="IJB221" s="103"/>
      <c r="IJC221" s="103"/>
      <c r="IJD221" s="103"/>
      <c r="IJE221" s="103"/>
      <c r="IJF221" s="103"/>
      <c r="IJG221" s="103"/>
      <c r="IJH221" s="103"/>
      <c r="IJI221" s="103"/>
      <c r="IJJ221" s="103"/>
      <c r="IJK221" s="103"/>
      <c r="IJL221" s="103"/>
      <c r="IJM221" s="103"/>
      <c r="IJN221" s="103"/>
      <c r="IJO221" s="103"/>
      <c r="IJP221" s="103"/>
      <c r="IJQ221" s="103"/>
      <c r="IJR221" s="103"/>
      <c r="IJS221" s="103"/>
      <c r="IJT221" s="103"/>
      <c r="IJU221" s="103"/>
      <c r="IJV221" s="103"/>
      <c r="IJW221" s="103"/>
      <c r="IJX221" s="103"/>
      <c r="IJY221" s="103"/>
      <c r="IJZ221" s="103"/>
      <c r="IKA221" s="103"/>
      <c r="IKB221" s="103"/>
      <c r="IKC221" s="103"/>
      <c r="IKD221" s="103"/>
      <c r="IKE221" s="103"/>
      <c r="IKF221" s="103"/>
      <c r="IKG221" s="103"/>
      <c r="IKH221" s="103"/>
      <c r="IKI221" s="103"/>
      <c r="IKJ221" s="103"/>
      <c r="IKK221" s="103"/>
      <c r="IKL221" s="103"/>
      <c r="IKM221" s="103"/>
      <c r="IKN221" s="103"/>
      <c r="IKO221" s="103"/>
      <c r="IKP221" s="103"/>
      <c r="IKQ221" s="103"/>
      <c r="IKR221" s="103"/>
      <c r="IKS221" s="103"/>
      <c r="IKT221" s="103"/>
      <c r="IKU221" s="103"/>
      <c r="IKV221" s="103"/>
      <c r="IKW221" s="103"/>
      <c r="IKX221" s="103"/>
      <c r="IKY221" s="103"/>
      <c r="IKZ221" s="103"/>
      <c r="ILA221" s="103"/>
      <c r="ILB221" s="103"/>
      <c r="ILC221" s="103"/>
      <c r="ILD221" s="103"/>
      <c r="ILE221" s="103"/>
      <c r="ILF221" s="103"/>
      <c r="ILG221" s="103"/>
      <c r="ILH221" s="103"/>
      <c r="ILI221" s="103"/>
      <c r="ILJ221" s="103"/>
      <c r="ILK221" s="103"/>
      <c r="ILL221" s="103"/>
      <c r="ILM221" s="103"/>
      <c r="ILN221" s="103"/>
      <c r="ILO221" s="103"/>
      <c r="ILP221" s="103"/>
      <c r="ILQ221" s="103"/>
      <c r="ILR221" s="103"/>
      <c r="ILS221" s="103"/>
      <c r="ILT221" s="103"/>
      <c r="ILU221" s="103"/>
      <c r="ILV221" s="103"/>
      <c r="ILW221" s="103"/>
      <c r="ILX221" s="103"/>
      <c r="ILY221" s="103"/>
      <c r="ILZ221" s="103"/>
      <c r="IMA221" s="103"/>
      <c r="IMB221" s="103"/>
      <c r="IMC221" s="103"/>
      <c r="IMD221" s="103"/>
      <c r="IME221" s="103"/>
      <c r="IMF221" s="103"/>
      <c r="IMG221" s="103"/>
      <c r="IMH221" s="103"/>
      <c r="IMI221" s="103"/>
      <c r="IMJ221" s="103"/>
      <c r="IMK221" s="103"/>
      <c r="IML221" s="103"/>
      <c r="IMM221" s="103"/>
      <c r="IMN221" s="103"/>
      <c r="IMO221" s="103"/>
      <c r="IMP221" s="103"/>
      <c r="IMQ221" s="103"/>
      <c r="IMR221" s="103"/>
      <c r="IMS221" s="103"/>
      <c r="IMT221" s="103"/>
      <c r="IMU221" s="103"/>
      <c r="IMV221" s="103"/>
      <c r="IMW221" s="103"/>
      <c r="IMX221" s="103"/>
      <c r="IMY221" s="103"/>
      <c r="IMZ221" s="103"/>
      <c r="INA221" s="103"/>
      <c r="INB221" s="103"/>
      <c r="INC221" s="103"/>
      <c r="IND221" s="103"/>
      <c r="INE221" s="103"/>
      <c r="INF221" s="103"/>
      <c r="ING221" s="103"/>
      <c r="INH221" s="103"/>
      <c r="INI221" s="103"/>
      <c r="INJ221" s="103"/>
      <c r="INK221" s="103"/>
      <c r="INL221" s="103"/>
      <c r="INM221" s="103"/>
      <c r="INN221" s="103"/>
      <c r="INO221" s="103"/>
      <c r="INP221" s="103"/>
      <c r="INQ221" s="103"/>
      <c r="INR221" s="103"/>
      <c r="INS221" s="103"/>
      <c r="INT221" s="103"/>
      <c r="INU221" s="103"/>
      <c r="INV221" s="103"/>
      <c r="INW221" s="103"/>
      <c r="INX221" s="103"/>
      <c r="INY221" s="103"/>
      <c r="INZ221" s="103"/>
      <c r="IOA221" s="103"/>
      <c r="IOB221" s="103"/>
      <c r="IOC221" s="103"/>
      <c r="IOD221" s="103"/>
      <c r="IOE221" s="103"/>
      <c r="IOF221" s="103"/>
      <c r="IOG221" s="103"/>
      <c r="IOH221" s="103"/>
      <c r="IOI221" s="103"/>
      <c r="IOJ221" s="103"/>
      <c r="IOK221" s="103"/>
      <c r="IOL221" s="103"/>
      <c r="IOM221" s="103"/>
      <c r="ION221" s="103"/>
      <c r="IOO221" s="103"/>
      <c r="IOP221" s="103"/>
      <c r="IOQ221" s="103"/>
      <c r="IOR221" s="103"/>
      <c r="IOS221" s="103"/>
      <c r="IOT221" s="103"/>
      <c r="IOU221" s="103"/>
      <c r="IOV221" s="103"/>
      <c r="IOW221" s="103"/>
      <c r="IOX221" s="103"/>
      <c r="IOY221" s="103"/>
      <c r="IOZ221" s="103"/>
      <c r="IPA221" s="103"/>
      <c r="IPB221" s="103"/>
      <c r="IPC221" s="103"/>
      <c r="IPD221" s="103"/>
      <c r="IPE221" s="103"/>
      <c r="IPF221" s="103"/>
      <c r="IPG221" s="103"/>
      <c r="IPH221" s="103"/>
      <c r="IPI221" s="103"/>
      <c r="IPJ221" s="103"/>
      <c r="IPK221" s="103"/>
      <c r="IPL221" s="103"/>
      <c r="IPM221" s="103"/>
      <c r="IPN221" s="103"/>
      <c r="IPO221" s="103"/>
      <c r="IPP221" s="103"/>
      <c r="IPQ221" s="103"/>
      <c r="IPR221" s="103"/>
      <c r="IPS221" s="103"/>
      <c r="IPT221" s="103"/>
      <c r="IPU221" s="103"/>
      <c r="IPV221" s="103"/>
      <c r="IPW221" s="103"/>
      <c r="IPX221" s="103"/>
      <c r="IPY221" s="103"/>
      <c r="IPZ221" s="103"/>
      <c r="IQA221" s="103"/>
      <c r="IQB221" s="103"/>
      <c r="IQC221" s="103"/>
      <c r="IQD221" s="103"/>
      <c r="IQE221" s="103"/>
      <c r="IQF221" s="103"/>
      <c r="IQG221" s="103"/>
      <c r="IQH221" s="103"/>
      <c r="IQI221" s="103"/>
      <c r="IQJ221" s="103"/>
      <c r="IQK221" s="103"/>
      <c r="IQL221" s="103"/>
      <c r="IQM221" s="103"/>
      <c r="IQN221" s="103"/>
      <c r="IQO221" s="103"/>
      <c r="IQP221" s="103"/>
      <c r="IQQ221" s="103"/>
      <c r="IQR221" s="103"/>
      <c r="IQS221" s="103"/>
      <c r="IQT221" s="103"/>
      <c r="IQU221" s="103"/>
      <c r="IQV221" s="103"/>
      <c r="IQW221" s="103"/>
      <c r="IQX221" s="103"/>
      <c r="IQY221" s="103"/>
      <c r="IQZ221" s="103"/>
      <c r="IRA221" s="103"/>
      <c r="IRB221" s="103"/>
      <c r="IRC221" s="103"/>
      <c r="IRD221" s="103"/>
      <c r="IRE221" s="103"/>
      <c r="IRF221" s="103"/>
      <c r="IRG221" s="103"/>
      <c r="IRH221" s="103"/>
      <c r="IRI221" s="103"/>
      <c r="IRJ221" s="103"/>
      <c r="IRK221" s="103"/>
      <c r="IRL221" s="103"/>
      <c r="IRM221" s="103"/>
      <c r="IRN221" s="103"/>
      <c r="IRO221" s="103"/>
      <c r="IRP221" s="103"/>
      <c r="IRQ221" s="103"/>
      <c r="IRR221" s="103"/>
      <c r="IRS221" s="103"/>
      <c r="IRT221" s="103"/>
      <c r="IRU221" s="103"/>
      <c r="IRV221" s="103"/>
      <c r="IRW221" s="103"/>
      <c r="IRX221" s="103"/>
      <c r="IRY221" s="103"/>
      <c r="IRZ221" s="103"/>
      <c r="ISA221" s="103"/>
      <c r="ISB221" s="103"/>
      <c r="ISC221" s="103"/>
      <c r="ISD221" s="103"/>
      <c r="ISE221" s="103"/>
      <c r="ISF221" s="103"/>
      <c r="ISG221" s="103"/>
      <c r="ISH221" s="103"/>
      <c r="ISI221" s="103"/>
      <c r="ISJ221" s="103"/>
      <c r="ISK221" s="103"/>
      <c r="ISL221" s="103"/>
      <c r="ISM221" s="103"/>
      <c r="ISN221" s="103"/>
      <c r="ISO221" s="103"/>
      <c r="ISP221" s="103"/>
      <c r="ISQ221" s="103"/>
      <c r="ISR221" s="103"/>
      <c r="ISS221" s="103"/>
      <c r="IST221" s="103"/>
      <c r="ISU221" s="103"/>
      <c r="ISV221" s="103"/>
      <c r="ISW221" s="103"/>
      <c r="ISX221" s="103"/>
      <c r="ISY221" s="103"/>
      <c r="ISZ221" s="103"/>
      <c r="ITA221" s="103"/>
      <c r="ITB221" s="103"/>
      <c r="ITC221" s="103"/>
      <c r="ITD221" s="103"/>
      <c r="ITE221" s="103"/>
      <c r="ITF221" s="103"/>
      <c r="ITG221" s="103"/>
      <c r="ITH221" s="103"/>
      <c r="ITI221" s="103"/>
      <c r="ITJ221" s="103"/>
      <c r="ITK221" s="103"/>
      <c r="ITL221" s="103"/>
      <c r="ITM221" s="103"/>
      <c r="ITN221" s="103"/>
      <c r="ITO221" s="103"/>
      <c r="ITP221" s="103"/>
      <c r="ITQ221" s="103"/>
      <c r="ITR221" s="103"/>
      <c r="ITS221" s="103"/>
      <c r="ITT221" s="103"/>
      <c r="ITU221" s="103"/>
      <c r="ITV221" s="103"/>
      <c r="ITW221" s="103"/>
      <c r="ITX221" s="103"/>
      <c r="ITY221" s="103"/>
      <c r="ITZ221" s="103"/>
      <c r="IUA221" s="103"/>
      <c r="IUB221" s="103"/>
      <c r="IUC221" s="103"/>
      <c r="IUD221" s="103"/>
      <c r="IUE221" s="103"/>
      <c r="IUF221" s="103"/>
      <c r="IUG221" s="103"/>
      <c r="IUH221" s="103"/>
      <c r="IUI221" s="103"/>
      <c r="IUJ221" s="103"/>
      <c r="IUK221" s="103"/>
      <c r="IUL221" s="103"/>
      <c r="IUM221" s="103"/>
      <c r="IUN221" s="103"/>
      <c r="IUO221" s="103"/>
      <c r="IUP221" s="103"/>
      <c r="IUQ221" s="103"/>
      <c r="IUR221" s="103"/>
      <c r="IUS221" s="103"/>
      <c r="IUT221" s="103"/>
      <c r="IUU221" s="103"/>
      <c r="IUV221" s="103"/>
      <c r="IUW221" s="103"/>
      <c r="IUX221" s="103"/>
      <c r="IUY221" s="103"/>
      <c r="IUZ221" s="103"/>
      <c r="IVA221" s="103"/>
      <c r="IVB221" s="103"/>
      <c r="IVC221" s="103"/>
      <c r="IVD221" s="103"/>
      <c r="IVE221" s="103"/>
      <c r="IVF221" s="103"/>
      <c r="IVG221" s="103"/>
      <c r="IVH221" s="103"/>
      <c r="IVI221" s="103"/>
      <c r="IVJ221" s="103"/>
      <c r="IVK221" s="103"/>
      <c r="IVL221" s="103"/>
      <c r="IVM221" s="103"/>
      <c r="IVN221" s="103"/>
      <c r="IVO221" s="103"/>
      <c r="IVP221" s="103"/>
      <c r="IVQ221" s="103"/>
      <c r="IVR221" s="103"/>
      <c r="IVS221" s="103"/>
      <c r="IVT221" s="103"/>
      <c r="IVU221" s="103"/>
      <c r="IVV221" s="103"/>
      <c r="IVW221" s="103"/>
      <c r="IVX221" s="103"/>
      <c r="IVY221" s="103"/>
      <c r="IVZ221" s="103"/>
      <c r="IWA221" s="103"/>
      <c r="IWB221" s="103"/>
      <c r="IWC221" s="103"/>
      <c r="IWD221" s="103"/>
      <c r="IWE221" s="103"/>
      <c r="IWF221" s="103"/>
      <c r="IWG221" s="103"/>
      <c r="IWH221" s="103"/>
      <c r="IWI221" s="103"/>
      <c r="IWJ221" s="103"/>
      <c r="IWK221" s="103"/>
      <c r="IWL221" s="103"/>
      <c r="IWM221" s="103"/>
      <c r="IWN221" s="103"/>
      <c r="IWO221" s="103"/>
      <c r="IWP221" s="103"/>
      <c r="IWQ221" s="103"/>
      <c r="IWR221" s="103"/>
      <c r="IWS221" s="103"/>
      <c r="IWT221" s="103"/>
      <c r="IWU221" s="103"/>
      <c r="IWV221" s="103"/>
      <c r="IWW221" s="103"/>
      <c r="IWX221" s="103"/>
      <c r="IWY221" s="103"/>
      <c r="IWZ221" s="103"/>
      <c r="IXA221" s="103"/>
      <c r="IXB221" s="103"/>
      <c r="IXC221" s="103"/>
      <c r="IXD221" s="103"/>
      <c r="IXE221" s="103"/>
      <c r="IXF221" s="103"/>
      <c r="IXG221" s="103"/>
      <c r="IXH221" s="103"/>
      <c r="IXI221" s="103"/>
      <c r="IXJ221" s="103"/>
      <c r="IXK221" s="103"/>
      <c r="IXL221" s="103"/>
      <c r="IXM221" s="103"/>
      <c r="IXN221" s="103"/>
      <c r="IXO221" s="103"/>
      <c r="IXP221" s="103"/>
      <c r="IXQ221" s="103"/>
      <c r="IXR221" s="103"/>
      <c r="IXS221" s="103"/>
      <c r="IXT221" s="103"/>
      <c r="IXU221" s="103"/>
      <c r="IXV221" s="103"/>
      <c r="IXW221" s="103"/>
      <c r="IXX221" s="103"/>
      <c r="IXY221" s="103"/>
      <c r="IXZ221" s="103"/>
      <c r="IYA221" s="103"/>
      <c r="IYB221" s="103"/>
      <c r="IYC221" s="103"/>
      <c r="IYD221" s="103"/>
      <c r="IYE221" s="103"/>
      <c r="IYF221" s="103"/>
      <c r="IYG221" s="103"/>
      <c r="IYH221" s="103"/>
      <c r="IYI221" s="103"/>
      <c r="IYJ221" s="103"/>
      <c r="IYK221" s="103"/>
      <c r="IYL221" s="103"/>
      <c r="IYM221" s="103"/>
      <c r="IYN221" s="103"/>
      <c r="IYO221" s="103"/>
      <c r="IYP221" s="103"/>
      <c r="IYQ221" s="103"/>
      <c r="IYR221" s="103"/>
      <c r="IYS221" s="103"/>
      <c r="IYT221" s="103"/>
      <c r="IYU221" s="103"/>
      <c r="IYV221" s="103"/>
      <c r="IYW221" s="103"/>
      <c r="IYX221" s="103"/>
      <c r="IYY221" s="103"/>
      <c r="IYZ221" s="103"/>
      <c r="IZA221" s="103"/>
      <c r="IZB221" s="103"/>
      <c r="IZC221" s="103"/>
      <c r="IZD221" s="103"/>
      <c r="IZE221" s="103"/>
      <c r="IZF221" s="103"/>
      <c r="IZG221" s="103"/>
      <c r="IZH221" s="103"/>
      <c r="IZI221" s="103"/>
      <c r="IZJ221" s="103"/>
      <c r="IZK221" s="103"/>
      <c r="IZL221" s="103"/>
      <c r="IZM221" s="103"/>
      <c r="IZN221" s="103"/>
      <c r="IZO221" s="103"/>
      <c r="IZP221" s="103"/>
      <c r="IZQ221" s="103"/>
      <c r="IZR221" s="103"/>
      <c r="IZS221" s="103"/>
      <c r="IZT221" s="103"/>
      <c r="IZU221" s="103"/>
      <c r="IZV221" s="103"/>
      <c r="IZW221" s="103"/>
      <c r="IZX221" s="103"/>
      <c r="IZY221" s="103"/>
      <c r="IZZ221" s="103"/>
      <c r="JAA221" s="103"/>
      <c r="JAB221" s="103"/>
      <c r="JAC221" s="103"/>
      <c r="JAD221" s="103"/>
      <c r="JAE221" s="103"/>
      <c r="JAF221" s="103"/>
      <c r="JAG221" s="103"/>
      <c r="JAH221" s="103"/>
      <c r="JAI221" s="103"/>
      <c r="JAJ221" s="103"/>
      <c r="JAK221" s="103"/>
      <c r="JAL221" s="103"/>
      <c r="JAM221" s="103"/>
      <c r="JAN221" s="103"/>
      <c r="JAO221" s="103"/>
      <c r="JAP221" s="103"/>
      <c r="JAQ221" s="103"/>
      <c r="JAR221" s="103"/>
      <c r="JAS221" s="103"/>
      <c r="JAT221" s="103"/>
      <c r="JAU221" s="103"/>
      <c r="JAV221" s="103"/>
      <c r="JAW221" s="103"/>
      <c r="JAX221" s="103"/>
      <c r="JAY221" s="103"/>
      <c r="JAZ221" s="103"/>
      <c r="JBA221" s="103"/>
      <c r="JBB221" s="103"/>
      <c r="JBC221" s="103"/>
      <c r="JBD221" s="103"/>
      <c r="JBE221" s="103"/>
      <c r="JBF221" s="103"/>
      <c r="JBG221" s="103"/>
      <c r="JBH221" s="103"/>
      <c r="JBI221" s="103"/>
      <c r="JBJ221" s="103"/>
      <c r="JBK221" s="103"/>
      <c r="JBL221" s="103"/>
      <c r="JBM221" s="103"/>
      <c r="JBN221" s="103"/>
      <c r="JBO221" s="103"/>
      <c r="JBP221" s="103"/>
      <c r="JBQ221" s="103"/>
      <c r="JBR221" s="103"/>
      <c r="JBS221" s="103"/>
      <c r="JBT221" s="103"/>
      <c r="JBU221" s="103"/>
      <c r="JBV221" s="103"/>
      <c r="JBW221" s="103"/>
      <c r="JBX221" s="103"/>
      <c r="JBY221" s="103"/>
      <c r="JBZ221" s="103"/>
      <c r="JCA221" s="103"/>
      <c r="JCB221" s="103"/>
      <c r="JCC221" s="103"/>
      <c r="JCD221" s="103"/>
      <c r="JCE221" s="103"/>
      <c r="JCF221" s="103"/>
      <c r="JCG221" s="103"/>
      <c r="JCH221" s="103"/>
      <c r="JCI221" s="103"/>
      <c r="JCJ221" s="103"/>
      <c r="JCK221" s="103"/>
      <c r="JCL221" s="103"/>
      <c r="JCM221" s="103"/>
      <c r="JCN221" s="103"/>
      <c r="JCO221" s="103"/>
      <c r="JCP221" s="103"/>
      <c r="JCQ221" s="103"/>
      <c r="JCR221" s="103"/>
      <c r="JCS221" s="103"/>
      <c r="JCT221" s="103"/>
      <c r="JCU221" s="103"/>
      <c r="JCV221" s="103"/>
      <c r="JCW221" s="103"/>
      <c r="JCX221" s="103"/>
      <c r="JCY221" s="103"/>
      <c r="JCZ221" s="103"/>
      <c r="JDA221" s="103"/>
      <c r="JDB221" s="103"/>
      <c r="JDC221" s="103"/>
      <c r="JDD221" s="103"/>
      <c r="JDE221" s="103"/>
      <c r="JDF221" s="103"/>
      <c r="JDG221" s="103"/>
      <c r="JDH221" s="103"/>
      <c r="JDI221" s="103"/>
      <c r="JDJ221" s="103"/>
      <c r="JDK221" s="103"/>
      <c r="JDL221" s="103"/>
      <c r="JDM221" s="103"/>
      <c r="JDN221" s="103"/>
      <c r="JDO221" s="103"/>
      <c r="JDP221" s="103"/>
      <c r="JDQ221" s="103"/>
      <c r="JDR221" s="103"/>
      <c r="JDS221" s="103"/>
      <c r="JDT221" s="103"/>
      <c r="JDU221" s="103"/>
      <c r="JDV221" s="103"/>
      <c r="JDW221" s="103"/>
      <c r="JDX221" s="103"/>
      <c r="JDY221" s="103"/>
      <c r="JDZ221" s="103"/>
      <c r="JEA221" s="103"/>
      <c r="JEB221" s="103"/>
      <c r="JEC221" s="103"/>
      <c r="JED221" s="103"/>
      <c r="JEE221" s="103"/>
      <c r="JEF221" s="103"/>
      <c r="JEG221" s="103"/>
      <c r="JEH221" s="103"/>
      <c r="JEI221" s="103"/>
      <c r="JEJ221" s="103"/>
      <c r="JEK221" s="103"/>
      <c r="JEL221" s="103"/>
      <c r="JEM221" s="103"/>
      <c r="JEN221" s="103"/>
      <c r="JEO221" s="103"/>
      <c r="JEP221" s="103"/>
      <c r="JEQ221" s="103"/>
      <c r="JER221" s="103"/>
      <c r="JES221" s="103"/>
      <c r="JET221" s="103"/>
      <c r="JEU221" s="103"/>
      <c r="JEV221" s="103"/>
      <c r="JEW221" s="103"/>
      <c r="JEX221" s="103"/>
      <c r="JEY221" s="103"/>
      <c r="JEZ221" s="103"/>
      <c r="JFA221" s="103"/>
      <c r="JFB221" s="103"/>
      <c r="JFC221" s="103"/>
      <c r="JFD221" s="103"/>
      <c r="JFE221" s="103"/>
      <c r="JFF221" s="103"/>
      <c r="JFG221" s="103"/>
      <c r="JFH221" s="103"/>
      <c r="JFI221" s="103"/>
      <c r="JFJ221" s="103"/>
      <c r="JFK221" s="103"/>
      <c r="JFL221" s="103"/>
      <c r="JFM221" s="103"/>
      <c r="JFN221" s="103"/>
      <c r="JFO221" s="103"/>
      <c r="JFP221" s="103"/>
      <c r="JFQ221" s="103"/>
      <c r="JFR221" s="103"/>
      <c r="JFS221" s="103"/>
      <c r="JFT221" s="103"/>
      <c r="JFU221" s="103"/>
      <c r="JFV221" s="103"/>
      <c r="JFW221" s="103"/>
      <c r="JFX221" s="103"/>
      <c r="JFY221" s="103"/>
      <c r="JFZ221" s="103"/>
      <c r="JGA221" s="103"/>
      <c r="JGB221" s="103"/>
      <c r="JGC221" s="103"/>
      <c r="JGD221" s="103"/>
      <c r="JGE221" s="103"/>
      <c r="JGF221" s="103"/>
      <c r="JGG221" s="103"/>
      <c r="JGH221" s="103"/>
      <c r="JGI221" s="103"/>
      <c r="JGJ221" s="103"/>
      <c r="JGK221" s="103"/>
      <c r="JGL221" s="103"/>
      <c r="JGM221" s="103"/>
      <c r="JGN221" s="103"/>
      <c r="JGO221" s="103"/>
      <c r="JGP221" s="103"/>
      <c r="JGQ221" s="103"/>
      <c r="JGR221" s="103"/>
      <c r="JGS221" s="103"/>
      <c r="JGT221" s="103"/>
      <c r="JGU221" s="103"/>
      <c r="JGV221" s="103"/>
      <c r="JGW221" s="103"/>
      <c r="JGX221" s="103"/>
      <c r="JGY221" s="103"/>
      <c r="JGZ221" s="103"/>
      <c r="JHA221" s="103"/>
      <c r="JHB221" s="103"/>
      <c r="JHC221" s="103"/>
      <c r="JHD221" s="103"/>
      <c r="JHE221" s="103"/>
      <c r="JHF221" s="103"/>
      <c r="JHG221" s="103"/>
      <c r="JHH221" s="103"/>
      <c r="JHI221" s="103"/>
      <c r="JHJ221" s="103"/>
      <c r="JHK221" s="103"/>
      <c r="JHL221" s="103"/>
      <c r="JHM221" s="103"/>
      <c r="JHN221" s="103"/>
      <c r="JHO221" s="103"/>
      <c r="JHP221" s="103"/>
      <c r="JHQ221" s="103"/>
      <c r="JHR221" s="103"/>
      <c r="JHS221" s="103"/>
      <c r="JHT221" s="103"/>
      <c r="JHU221" s="103"/>
      <c r="JHV221" s="103"/>
      <c r="JHW221" s="103"/>
      <c r="JHX221" s="103"/>
      <c r="JHY221" s="103"/>
      <c r="JHZ221" s="103"/>
      <c r="JIA221" s="103"/>
      <c r="JIB221" s="103"/>
      <c r="JIC221" s="103"/>
      <c r="JID221" s="103"/>
      <c r="JIE221" s="103"/>
      <c r="JIF221" s="103"/>
      <c r="JIG221" s="103"/>
      <c r="JIH221" s="103"/>
      <c r="JII221" s="103"/>
      <c r="JIJ221" s="103"/>
      <c r="JIK221" s="103"/>
      <c r="JIL221" s="103"/>
      <c r="JIM221" s="103"/>
      <c r="JIN221" s="103"/>
      <c r="JIO221" s="103"/>
      <c r="JIP221" s="103"/>
      <c r="JIQ221" s="103"/>
      <c r="JIR221" s="103"/>
      <c r="JIS221" s="103"/>
      <c r="JIT221" s="103"/>
      <c r="JIU221" s="103"/>
      <c r="JIV221" s="103"/>
      <c r="JIW221" s="103"/>
      <c r="JIX221" s="103"/>
      <c r="JIY221" s="103"/>
      <c r="JIZ221" s="103"/>
      <c r="JJA221" s="103"/>
      <c r="JJB221" s="103"/>
      <c r="JJC221" s="103"/>
      <c r="JJD221" s="103"/>
      <c r="JJE221" s="103"/>
      <c r="JJF221" s="103"/>
      <c r="JJG221" s="103"/>
      <c r="JJH221" s="103"/>
      <c r="JJI221" s="103"/>
      <c r="JJJ221" s="103"/>
      <c r="JJK221" s="103"/>
      <c r="JJL221" s="103"/>
      <c r="JJM221" s="103"/>
      <c r="JJN221" s="103"/>
      <c r="JJO221" s="103"/>
      <c r="JJP221" s="103"/>
      <c r="JJQ221" s="103"/>
      <c r="JJR221" s="103"/>
      <c r="JJS221" s="103"/>
      <c r="JJT221" s="103"/>
      <c r="JJU221" s="103"/>
      <c r="JJV221" s="103"/>
      <c r="JJW221" s="103"/>
      <c r="JJX221" s="103"/>
      <c r="JJY221" s="103"/>
      <c r="JJZ221" s="103"/>
      <c r="JKA221" s="103"/>
      <c r="JKB221" s="103"/>
      <c r="JKC221" s="103"/>
      <c r="JKD221" s="103"/>
      <c r="JKE221" s="103"/>
      <c r="JKF221" s="103"/>
      <c r="JKG221" s="103"/>
      <c r="JKH221" s="103"/>
      <c r="JKI221" s="103"/>
      <c r="JKJ221" s="103"/>
      <c r="JKK221" s="103"/>
      <c r="JKL221" s="103"/>
      <c r="JKM221" s="103"/>
      <c r="JKN221" s="103"/>
      <c r="JKO221" s="103"/>
      <c r="JKP221" s="103"/>
      <c r="JKQ221" s="103"/>
      <c r="JKR221" s="103"/>
      <c r="JKS221" s="103"/>
      <c r="JKT221" s="103"/>
      <c r="JKU221" s="103"/>
      <c r="JKV221" s="103"/>
      <c r="JKW221" s="103"/>
      <c r="JKX221" s="103"/>
      <c r="JKY221" s="103"/>
      <c r="JKZ221" s="103"/>
      <c r="JLA221" s="103"/>
      <c r="JLB221" s="103"/>
      <c r="JLC221" s="103"/>
      <c r="JLD221" s="103"/>
      <c r="JLE221" s="103"/>
      <c r="JLF221" s="103"/>
      <c r="JLG221" s="103"/>
      <c r="JLH221" s="103"/>
      <c r="JLI221" s="103"/>
      <c r="JLJ221" s="103"/>
      <c r="JLK221" s="103"/>
      <c r="JLL221" s="103"/>
      <c r="JLM221" s="103"/>
      <c r="JLN221" s="103"/>
      <c r="JLO221" s="103"/>
      <c r="JLP221" s="103"/>
      <c r="JLQ221" s="103"/>
      <c r="JLR221" s="103"/>
      <c r="JLS221" s="103"/>
      <c r="JLT221" s="103"/>
      <c r="JLU221" s="103"/>
      <c r="JLV221" s="103"/>
      <c r="JLW221" s="103"/>
      <c r="JLX221" s="103"/>
      <c r="JLY221" s="103"/>
      <c r="JLZ221" s="103"/>
      <c r="JMA221" s="103"/>
      <c r="JMB221" s="103"/>
      <c r="JMC221" s="103"/>
      <c r="JMD221" s="103"/>
      <c r="JME221" s="103"/>
      <c r="JMF221" s="103"/>
      <c r="JMG221" s="103"/>
      <c r="JMH221" s="103"/>
      <c r="JMI221" s="103"/>
      <c r="JMJ221" s="103"/>
      <c r="JMK221" s="103"/>
      <c r="JML221" s="103"/>
      <c r="JMM221" s="103"/>
      <c r="JMN221" s="103"/>
      <c r="JMO221" s="103"/>
      <c r="JMP221" s="103"/>
      <c r="JMQ221" s="103"/>
      <c r="JMR221" s="103"/>
      <c r="JMS221" s="103"/>
      <c r="JMT221" s="103"/>
      <c r="JMU221" s="103"/>
      <c r="JMV221" s="103"/>
      <c r="JMW221" s="103"/>
      <c r="JMX221" s="103"/>
      <c r="JMY221" s="103"/>
      <c r="JMZ221" s="103"/>
      <c r="JNA221" s="103"/>
      <c r="JNB221" s="103"/>
      <c r="JNC221" s="103"/>
      <c r="JND221" s="103"/>
      <c r="JNE221" s="103"/>
      <c r="JNF221" s="103"/>
      <c r="JNG221" s="103"/>
      <c r="JNH221" s="103"/>
      <c r="JNI221" s="103"/>
      <c r="JNJ221" s="103"/>
      <c r="JNK221" s="103"/>
      <c r="JNL221" s="103"/>
      <c r="JNM221" s="103"/>
      <c r="JNN221" s="103"/>
      <c r="JNO221" s="103"/>
      <c r="JNP221" s="103"/>
      <c r="JNQ221" s="103"/>
      <c r="JNR221" s="103"/>
      <c r="JNS221" s="103"/>
      <c r="JNT221" s="103"/>
      <c r="JNU221" s="103"/>
      <c r="JNV221" s="103"/>
      <c r="JNW221" s="103"/>
      <c r="JNX221" s="103"/>
      <c r="JNY221" s="103"/>
      <c r="JNZ221" s="103"/>
      <c r="JOA221" s="103"/>
      <c r="JOB221" s="103"/>
      <c r="JOC221" s="103"/>
      <c r="JOD221" s="103"/>
      <c r="JOE221" s="103"/>
      <c r="JOF221" s="103"/>
      <c r="JOG221" s="103"/>
      <c r="JOH221" s="103"/>
      <c r="JOI221" s="103"/>
      <c r="JOJ221" s="103"/>
      <c r="JOK221" s="103"/>
      <c r="JOL221" s="103"/>
      <c r="JOM221" s="103"/>
      <c r="JON221" s="103"/>
      <c r="JOO221" s="103"/>
      <c r="JOP221" s="103"/>
      <c r="JOQ221" s="103"/>
      <c r="JOR221" s="103"/>
      <c r="JOS221" s="103"/>
      <c r="JOT221" s="103"/>
      <c r="JOU221" s="103"/>
      <c r="JOV221" s="103"/>
      <c r="JOW221" s="103"/>
      <c r="JOX221" s="103"/>
      <c r="JOY221" s="103"/>
      <c r="JOZ221" s="103"/>
      <c r="JPA221" s="103"/>
      <c r="JPB221" s="103"/>
      <c r="JPC221" s="103"/>
      <c r="JPD221" s="103"/>
      <c r="JPE221" s="103"/>
      <c r="JPF221" s="103"/>
      <c r="JPG221" s="103"/>
      <c r="JPH221" s="103"/>
      <c r="JPI221" s="103"/>
      <c r="JPJ221" s="103"/>
      <c r="JPK221" s="103"/>
      <c r="JPL221" s="103"/>
      <c r="JPM221" s="103"/>
      <c r="JPN221" s="103"/>
      <c r="JPO221" s="103"/>
      <c r="JPP221" s="103"/>
      <c r="JPQ221" s="103"/>
      <c r="JPR221" s="103"/>
      <c r="JPS221" s="103"/>
      <c r="JPT221" s="103"/>
      <c r="JPU221" s="103"/>
      <c r="JPV221" s="103"/>
      <c r="JPW221" s="103"/>
      <c r="JPX221" s="103"/>
      <c r="JPY221" s="103"/>
      <c r="JPZ221" s="103"/>
      <c r="JQA221" s="103"/>
      <c r="JQB221" s="103"/>
      <c r="JQC221" s="103"/>
      <c r="JQD221" s="103"/>
      <c r="JQE221" s="103"/>
      <c r="JQF221" s="103"/>
      <c r="JQG221" s="103"/>
      <c r="JQH221" s="103"/>
      <c r="JQI221" s="103"/>
      <c r="JQJ221" s="103"/>
      <c r="JQK221" s="103"/>
      <c r="JQL221" s="103"/>
      <c r="JQM221" s="103"/>
      <c r="JQN221" s="103"/>
      <c r="JQO221" s="103"/>
      <c r="JQP221" s="103"/>
      <c r="JQQ221" s="103"/>
      <c r="JQR221" s="103"/>
      <c r="JQS221" s="103"/>
      <c r="JQT221" s="103"/>
      <c r="JQU221" s="103"/>
      <c r="JQV221" s="103"/>
      <c r="JQW221" s="103"/>
      <c r="JQX221" s="103"/>
      <c r="JQY221" s="103"/>
      <c r="JQZ221" s="103"/>
      <c r="JRA221" s="103"/>
      <c r="JRB221" s="103"/>
      <c r="JRC221" s="103"/>
      <c r="JRD221" s="103"/>
      <c r="JRE221" s="103"/>
      <c r="JRF221" s="103"/>
      <c r="JRG221" s="103"/>
      <c r="JRH221" s="103"/>
      <c r="JRI221" s="103"/>
      <c r="JRJ221" s="103"/>
      <c r="JRK221" s="103"/>
      <c r="JRL221" s="103"/>
      <c r="JRM221" s="103"/>
      <c r="JRN221" s="103"/>
      <c r="JRO221" s="103"/>
      <c r="JRP221" s="103"/>
      <c r="JRQ221" s="103"/>
      <c r="JRR221" s="103"/>
      <c r="JRS221" s="103"/>
      <c r="JRT221" s="103"/>
      <c r="JRU221" s="103"/>
      <c r="JRV221" s="103"/>
      <c r="JRW221" s="103"/>
      <c r="JRX221" s="103"/>
      <c r="JRY221" s="103"/>
      <c r="JRZ221" s="103"/>
      <c r="JSA221" s="103"/>
      <c r="JSB221" s="103"/>
      <c r="JSC221" s="103"/>
      <c r="JSD221" s="103"/>
      <c r="JSE221" s="103"/>
      <c r="JSF221" s="103"/>
      <c r="JSG221" s="103"/>
      <c r="JSH221" s="103"/>
      <c r="JSI221" s="103"/>
      <c r="JSJ221" s="103"/>
      <c r="JSK221" s="103"/>
      <c r="JSL221" s="103"/>
      <c r="JSM221" s="103"/>
      <c r="JSN221" s="103"/>
      <c r="JSO221" s="103"/>
      <c r="JSP221" s="103"/>
      <c r="JSQ221" s="103"/>
      <c r="JSR221" s="103"/>
      <c r="JSS221" s="103"/>
      <c r="JST221" s="103"/>
      <c r="JSU221" s="103"/>
      <c r="JSV221" s="103"/>
      <c r="JSW221" s="103"/>
      <c r="JSX221" s="103"/>
      <c r="JSY221" s="103"/>
      <c r="JSZ221" s="103"/>
      <c r="JTA221" s="103"/>
      <c r="JTB221" s="103"/>
      <c r="JTC221" s="103"/>
      <c r="JTD221" s="103"/>
      <c r="JTE221" s="103"/>
      <c r="JTF221" s="103"/>
      <c r="JTG221" s="103"/>
      <c r="JTH221" s="103"/>
      <c r="JTI221" s="103"/>
      <c r="JTJ221" s="103"/>
      <c r="JTK221" s="103"/>
      <c r="JTL221" s="103"/>
      <c r="JTM221" s="103"/>
      <c r="JTN221" s="103"/>
      <c r="JTO221" s="103"/>
      <c r="JTP221" s="103"/>
      <c r="JTQ221" s="103"/>
      <c r="JTR221" s="103"/>
      <c r="JTS221" s="103"/>
      <c r="JTT221" s="103"/>
      <c r="JTU221" s="103"/>
      <c r="JTV221" s="103"/>
      <c r="JTW221" s="103"/>
      <c r="JTX221" s="103"/>
      <c r="JTY221" s="103"/>
      <c r="JTZ221" s="103"/>
      <c r="JUA221" s="103"/>
      <c r="JUB221" s="103"/>
      <c r="JUC221" s="103"/>
      <c r="JUD221" s="103"/>
      <c r="JUE221" s="103"/>
      <c r="JUF221" s="103"/>
      <c r="JUG221" s="103"/>
      <c r="JUH221" s="103"/>
      <c r="JUI221" s="103"/>
      <c r="JUJ221" s="103"/>
      <c r="JUK221" s="103"/>
      <c r="JUL221" s="103"/>
      <c r="JUM221" s="103"/>
      <c r="JUN221" s="103"/>
      <c r="JUO221" s="103"/>
      <c r="JUP221" s="103"/>
      <c r="JUQ221" s="103"/>
      <c r="JUR221" s="103"/>
      <c r="JUS221" s="103"/>
      <c r="JUT221" s="103"/>
      <c r="JUU221" s="103"/>
      <c r="JUV221" s="103"/>
      <c r="JUW221" s="103"/>
      <c r="JUX221" s="103"/>
      <c r="JUY221" s="103"/>
      <c r="JUZ221" s="103"/>
      <c r="JVA221" s="103"/>
      <c r="JVB221" s="103"/>
      <c r="JVC221" s="103"/>
      <c r="JVD221" s="103"/>
      <c r="JVE221" s="103"/>
      <c r="JVF221" s="103"/>
      <c r="JVG221" s="103"/>
      <c r="JVH221" s="103"/>
      <c r="JVI221" s="103"/>
      <c r="JVJ221" s="103"/>
      <c r="JVK221" s="103"/>
      <c r="JVL221" s="103"/>
      <c r="JVM221" s="103"/>
      <c r="JVN221" s="103"/>
      <c r="JVO221" s="103"/>
      <c r="JVP221" s="103"/>
      <c r="JVQ221" s="103"/>
      <c r="JVR221" s="103"/>
      <c r="JVS221" s="103"/>
      <c r="JVT221" s="103"/>
      <c r="JVU221" s="103"/>
      <c r="JVV221" s="103"/>
      <c r="JVW221" s="103"/>
      <c r="JVX221" s="103"/>
      <c r="JVY221" s="103"/>
      <c r="JVZ221" s="103"/>
      <c r="JWA221" s="103"/>
      <c r="JWB221" s="103"/>
      <c r="JWC221" s="103"/>
      <c r="JWD221" s="103"/>
      <c r="JWE221" s="103"/>
      <c r="JWF221" s="103"/>
      <c r="JWG221" s="103"/>
      <c r="JWH221" s="103"/>
      <c r="JWI221" s="103"/>
      <c r="JWJ221" s="103"/>
      <c r="JWK221" s="103"/>
      <c r="JWL221" s="103"/>
      <c r="JWM221" s="103"/>
      <c r="JWN221" s="103"/>
      <c r="JWO221" s="103"/>
      <c r="JWP221" s="103"/>
      <c r="JWQ221" s="103"/>
      <c r="JWR221" s="103"/>
      <c r="JWS221" s="103"/>
      <c r="JWT221" s="103"/>
      <c r="JWU221" s="103"/>
      <c r="JWV221" s="103"/>
      <c r="JWW221" s="103"/>
      <c r="JWX221" s="103"/>
      <c r="JWY221" s="103"/>
      <c r="JWZ221" s="103"/>
      <c r="JXA221" s="103"/>
      <c r="JXB221" s="103"/>
      <c r="JXC221" s="103"/>
      <c r="JXD221" s="103"/>
      <c r="JXE221" s="103"/>
      <c r="JXF221" s="103"/>
      <c r="JXG221" s="103"/>
      <c r="JXH221" s="103"/>
      <c r="JXI221" s="103"/>
      <c r="JXJ221" s="103"/>
      <c r="JXK221" s="103"/>
      <c r="JXL221" s="103"/>
      <c r="JXM221" s="103"/>
      <c r="JXN221" s="103"/>
      <c r="JXO221" s="103"/>
      <c r="JXP221" s="103"/>
      <c r="JXQ221" s="103"/>
      <c r="JXR221" s="103"/>
      <c r="JXS221" s="103"/>
      <c r="JXT221" s="103"/>
      <c r="JXU221" s="103"/>
      <c r="JXV221" s="103"/>
      <c r="JXW221" s="103"/>
      <c r="JXX221" s="103"/>
      <c r="JXY221" s="103"/>
      <c r="JXZ221" s="103"/>
      <c r="JYA221" s="103"/>
      <c r="JYB221" s="103"/>
      <c r="JYC221" s="103"/>
      <c r="JYD221" s="103"/>
      <c r="JYE221" s="103"/>
      <c r="JYF221" s="103"/>
      <c r="JYG221" s="103"/>
      <c r="JYH221" s="103"/>
      <c r="JYI221" s="103"/>
      <c r="JYJ221" s="103"/>
      <c r="JYK221" s="103"/>
      <c r="JYL221" s="103"/>
      <c r="JYM221" s="103"/>
      <c r="JYN221" s="103"/>
      <c r="JYO221" s="103"/>
      <c r="JYP221" s="103"/>
      <c r="JYQ221" s="103"/>
      <c r="JYR221" s="103"/>
      <c r="JYS221" s="103"/>
      <c r="JYT221" s="103"/>
      <c r="JYU221" s="103"/>
      <c r="JYV221" s="103"/>
      <c r="JYW221" s="103"/>
      <c r="JYX221" s="103"/>
      <c r="JYY221" s="103"/>
      <c r="JYZ221" s="103"/>
      <c r="JZA221" s="103"/>
      <c r="JZB221" s="103"/>
      <c r="JZC221" s="103"/>
      <c r="JZD221" s="103"/>
      <c r="JZE221" s="103"/>
      <c r="JZF221" s="103"/>
      <c r="JZG221" s="103"/>
      <c r="JZH221" s="103"/>
      <c r="JZI221" s="103"/>
      <c r="JZJ221" s="103"/>
      <c r="JZK221" s="103"/>
      <c r="JZL221" s="103"/>
      <c r="JZM221" s="103"/>
      <c r="JZN221" s="103"/>
      <c r="JZO221" s="103"/>
      <c r="JZP221" s="103"/>
      <c r="JZQ221" s="103"/>
      <c r="JZR221" s="103"/>
      <c r="JZS221" s="103"/>
      <c r="JZT221" s="103"/>
      <c r="JZU221" s="103"/>
      <c r="JZV221" s="103"/>
      <c r="JZW221" s="103"/>
      <c r="JZX221" s="103"/>
      <c r="JZY221" s="103"/>
      <c r="JZZ221" s="103"/>
      <c r="KAA221" s="103"/>
      <c r="KAB221" s="103"/>
      <c r="KAC221" s="103"/>
      <c r="KAD221" s="103"/>
      <c r="KAE221" s="103"/>
      <c r="KAF221" s="103"/>
      <c r="KAG221" s="103"/>
      <c r="KAH221" s="103"/>
      <c r="KAI221" s="103"/>
      <c r="KAJ221" s="103"/>
      <c r="KAK221" s="103"/>
      <c r="KAL221" s="103"/>
      <c r="KAM221" s="103"/>
      <c r="KAN221" s="103"/>
      <c r="KAO221" s="103"/>
      <c r="KAP221" s="103"/>
      <c r="KAQ221" s="103"/>
      <c r="KAR221" s="103"/>
      <c r="KAS221" s="103"/>
      <c r="KAT221" s="103"/>
      <c r="KAU221" s="103"/>
      <c r="KAV221" s="103"/>
      <c r="KAW221" s="103"/>
      <c r="KAX221" s="103"/>
      <c r="KAY221" s="103"/>
      <c r="KAZ221" s="103"/>
      <c r="KBA221" s="103"/>
      <c r="KBB221" s="103"/>
      <c r="KBC221" s="103"/>
      <c r="KBD221" s="103"/>
      <c r="KBE221" s="103"/>
      <c r="KBF221" s="103"/>
      <c r="KBG221" s="103"/>
      <c r="KBH221" s="103"/>
      <c r="KBI221" s="103"/>
      <c r="KBJ221" s="103"/>
      <c r="KBK221" s="103"/>
      <c r="KBL221" s="103"/>
      <c r="KBM221" s="103"/>
      <c r="KBN221" s="103"/>
      <c r="KBO221" s="103"/>
      <c r="KBP221" s="103"/>
      <c r="KBQ221" s="103"/>
      <c r="KBR221" s="103"/>
      <c r="KBS221" s="103"/>
      <c r="KBT221" s="103"/>
      <c r="KBU221" s="103"/>
      <c r="KBV221" s="103"/>
      <c r="KBW221" s="103"/>
      <c r="KBX221" s="103"/>
      <c r="KBY221" s="103"/>
      <c r="KBZ221" s="103"/>
      <c r="KCA221" s="103"/>
      <c r="KCB221" s="103"/>
      <c r="KCC221" s="103"/>
      <c r="KCD221" s="103"/>
      <c r="KCE221" s="103"/>
      <c r="KCF221" s="103"/>
      <c r="KCG221" s="103"/>
      <c r="KCH221" s="103"/>
      <c r="KCI221" s="103"/>
      <c r="KCJ221" s="103"/>
      <c r="KCK221" s="103"/>
      <c r="KCL221" s="103"/>
      <c r="KCM221" s="103"/>
      <c r="KCN221" s="103"/>
      <c r="KCO221" s="103"/>
      <c r="KCP221" s="103"/>
      <c r="KCQ221" s="103"/>
      <c r="KCR221" s="103"/>
      <c r="KCS221" s="103"/>
      <c r="KCT221" s="103"/>
      <c r="KCU221" s="103"/>
      <c r="KCV221" s="103"/>
      <c r="KCW221" s="103"/>
      <c r="KCX221" s="103"/>
      <c r="KCY221" s="103"/>
      <c r="KCZ221" s="103"/>
      <c r="KDA221" s="103"/>
      <c r="KDB221" s="103"/>
      <c r="KDC221" s="103"/>
      <c r="KDD221" s="103"/>
      <c r="KDE221" s="103"/>
      <c r="KDF221" s="103"/>
      <c r="KDG221" s="103"/>
      <c r="KDH221" s="103"/>
      <c r="KDI221" s="103"/>
      <c r="KDJ221" s="103"/>
      <c r="KDK221" s="103"/>
      <c r="KDL221" s="103"/>
      <c r="KDM221" s="103"/>
      <c r="KDN221" s="103"/>
      <c r="KDO221" s="103"/>
      <c r="KDP221" s="103"/>
      <c r="KDQ221" s="103"/>
      <c r="KDR221" s="103"/>
      <c r="KDS221" s="103"/>
      <c r="KDT221" s="103"/>
      <c r="KDU221" s="103"/>
      <c r="KDV221" s="103"/>
      <c r="KDW221" s="103"/>
      <c r="KDX221" s="103"/>
      <c r="KDY221" s="103"/>
      <c r="KDZ221" s="103"/>
      <c r="KEA221" s="103"/>
      <c r="KEB221" s="103"/>
      <c r="KEC221" s="103"/>
      <c r="KED221" s="103"/>
      <c r="KEE221" s="103"/>
      <c r="KEF221" s="103"/>
      <c r="KEG221" s="103"/>
      <c r="KEH221" s="103"/>
      <c r="KEI221" s="103"/>
      <c r="KEJ221" s="103"/>
      <c r="KEK221" s="103"/>
      <c r="KEL221" s="103"/>
      <c r="KEM221" s="103"/>
      <c r="KEN221" s="103"/>
      <c r="KEO221" s="103"/>
      <c r="KEP221" s="103"/>
      <c r="KEQ221" s="103"/>
      <c r="KER221" s="103"/>
      <c r="KES221" s="103"/>
      <c r="KET221" s="103"/>
      <c r="KEU221" s="103"/>
      <c r="KEV221" s="103"/>
      <c r="KEW221" s="103"/>
      <c r="KEX221" s="103"/>
      <c r="KEY221" s="103"/>
      <c r="KEZ221" s="103"/>
      <c r="KFA221" s="103"/>
      <c r="KFB221" s="103"/>
      <c r="KFC221" s="103"/>
      <c r="KFD221" s="103"/>
      <c r="KFE221" s="103"/>
      <c r="KFF221" s="103"/>
      <c r="KFG221" s="103"/>
      <c r="KFH221" s="103"/>
      <c r="KFI221" s="103"/>
      <c r="KFJ221" s="103"/>
      <c r="KFK221" s="103"/>
      <c r="KFL221" s="103"/>
      <c r="KFM221" s="103"/>
      <c r="KFN221" s="103"/>
      <c r="KFO221" s="103"/>
      <c r="KFP221" s="103"/>
      <c r="KFQ221" s="103"/>
      <c r="KFR221" s="103"/>
      <c r="KFS221" s="103"/>
      <c r="KFT221" s="103"/>
      <c r="KFU221" s="103"/>
      <c r="KFV221" s="103"/>
      <c r="KFW221" s="103"/>
      <c r="KFX221" s="103"/>
      <c r="KFY221" s="103"/>
      <c r="KFZ221" s="103"/>
      <c r="KGA221" s="103"/>
      <c r="KGB221" s="103"/>
      <c r="KGC221" s="103"/>
      <c r="KGD221" s="103"/>
      <c r="KGE221" s="103"/>
      <c r="KGF221" s="103"/>
      <c r="KGG221" s="103"/>
      <c r="KGH221" s="103"/>
      <c r="KGI221" s="103"/>
      <c r="KGJ221" s="103"/>
      <c r="KGK221" s="103"/>
      <c r="KGL221" s="103"/>
      <c r="KGM221" s="103"/>
      <c r="KGN221" s="103"/>
      <c r="KGO221" s="103"/>
      <c r="KGP221" s="103"/>
      <c r="KGQ221" s="103"/>
      <c r="KGR221" s="103"/>
      <c r="KGS221" s="103"/>
      <c r="KGT221" s="103"/>
      <c r="KGU221" s="103"/>
      <c r="KGV221" s="103"/>
      <c r="KGW221" s="103"/>
      <c r="KGX221" s="103"/>
      <c r="KGY221" s="103"/>
      <c r="KGZ221" s="103"/>
      <c r="KHA221" s="103"/>
      <c r="KHB221" s="103"/>
      <c r="KHC221" s="103"/>
      <c r="KHD221" s="103"/>
      <c r="KHE221" s="103"/>
      <c r="KHF221" s="103"/>
      <c r="KHG221" s="103"/>
      <c r="KHH221" s="103"/>
      <c r="KHI221" s="103"/>
      <c r="KHJ221" s="103"/>
      <c r="KHK221" s="103"/>
      <c r="KHL221" s="103"/>
      <c r="KHM221" s="103"/>
      <c r="KHN221" s="103"/>
      <c r="KHO221" s="103"/>
      <c r="KHP221" s="103"/>
      <c r="KHQ221" s="103"/>
      <c r="KHR221" s="103"/>
      <c r="KHS221" s="103"/>
      <c r="KHT221" s="103"/>
      <c r="KHU221" s="103"/>
      <c r="KHV221" s="103"/>
      <c r="KHW221" s="103"/>
      <c r="KHX221" s="103"/>
      <c r="KHY221" s="103"/>
      <c r="KHZ221" s="103"/>
      <c r="KIA221" s="103"/>
      <c r="KIB221" s="103"/>
      <c r="KIC221" s="103"/>
      <c r="KID221" s="103"/>
      <c r="KIE221" s="103"/>
      <c r="KIF221" s="103"/>
      <c r="KIG221" s="103"/>
      <c r="KIH221" s="103"/>
      <c r="KII221" s="103"/>
      <c r="KIJ221" s="103"/>
      <c r="KIK221" s="103"/>
      <c r="KIL221" s="103"/>
      <c r="KIM221" s="103"/>
      <c r="KIN221" s="103"/>
      <c r="KIO221" s="103"/>
      <c r="KIP221" s="103"/>
      <c r="KIQ221" s="103"/>
      <c r="KIR221" s="103"/>
      <c r="KIS221" s="103"/>
      <c r="KIT221" s="103"/>
      <c r="KIU221" s="103"/>
      <c r="KIV221" s="103"/>
      <c r="KIW221" s="103"/>
      <c r="KIX221" s="103"/>
      <c r="KIY221" s="103"/>
      <c r="KIZ221" s="103"/>
      <c r="KJA221" s="103"/>
      <c r="KJB221" s="103"/>
      <c r="KJC221" s="103"/>
      <c r="KJD221" s="103"/>
      <c r="KJE221" s="103"/>
      <c r="KJF221" s="103"/>
      <c r="KJG221" s="103"/>
      <c r="KJH221" s="103"/>
      <c r="KJI221" s="103"/>
      <c r="KJJ221" s="103"/>
      <c r="KJK221" s="103"/>
      <c r="KJL221" s="103"/>
      <c r="KJM221" s="103"/>
      <c r="KJN221" s="103"/>
      <c r="KJO221" s="103"/>
      <c r="KJP221" s="103"/>
      <c r="KJQ221" s="103"/>
      <c r="KJR221" s="103"/>
      <c r="KJS221" s="103"/>
      <c r="KJT221" s="103"/>
      <c r="KJU221" s="103"/>
      <c r="KJV221" s="103"/>
      <c r="KJW221" s="103"/>
      <c r="KJX221" s="103"/>
      <c r="KJY221" s="103"/>
      <c r="KJZ221" s="103"/>
      <c r="KKA221" s="103"/>
      <c r="KKB221" s="103"/>
      <c r="KKC221" s="103"/>
      <c r="KKD221" s="103"/>
      <c r="KKE221" s="103"/>
      <c r="KKF221" s="103"/>
      <c r="KKG221" s="103"/>
      <c r="KKH221" s="103"/>
      <c r="KKI221" s="103"/>
      <c r="KKJ221" s="103"/>
      <c r="KKK221" s="103"/>
      <c r="KKL221" s="103"/>
      <c r="KKM221" s="103"/>
      <c r="KKN221" s="103"/>
      <c r="KKO221" s="103"/>
      <c r="KKP221" s="103"/>
      <c r="KKQ221" s="103"/>
      <c r="KKR221" s="103"/>
      <c r="KKS221" s="103"/>
      <c r="KKT221" s="103"/>
      <c r="KKU221" s="103"/>
      <c r="KKV221" s="103"/>
      <c r="KKW221" s="103"/>
      <c r="KKX221" s="103"/>
      <c r="KKY221" s="103"/>
      <c r="KKZ221" s="103"/>
      <c r="KLA221" s="103"/>
      <c r="KLB221" s="103"/>
      <c r="KLC221" s="103"/>
      <c r="KLD221" s="103"/>
      <c r="KLE221" s="103"/>
      <c r="KLF221" s="103"/>
      <c r="KLG221" s="103"/>
      <c r="KLH221" s="103"/>
      <c r="KLI221" s="103"/>
      <c r="KLJ221" s="103"/>
      <c r="KLK221" s="103"/>
      <c r="KLL221" s="103"/>
      <c r="KLM221" s="103"/>
      <c r="KLN221" s="103"/>
      <c r="KLO221" s="103"/>
      <c r="KLP221" s="103"/>
      <c r="KLQ221" s="103"/>
      <c r="KLR221" s="103"/>
      <c r="KLS221" s="103"/>
      <c r="KLT221" s="103"/>
      <c r="KLU221" s="103"/>
      <c r="KLV221" s="103"/>
      <c r="KLW221" s="103"/>
      <c r="KLX221" s="103"/>
      <c r="KLY221" s="103"/>
      <c r="KLZ221" s="103"/>
      <c r="KMA221" s="103"/>
      <c r="KMB221" s="103"/>
      <c r="KMC221" s="103"/>
      <c r="KMD221" s="103"/>
      <c r="KME221" s="103"/>
      <c r="KMF221" s="103"/>
      <c r="KMG221" s="103"/>
      <c r="KMH221" s="103"/>
      <c r="KMI221" s="103"/>
      <c r="KMJ221" s="103"/>
      <c r="KMK221" s="103"/>
      <c r="KML221" s="103"/>
      <c r="KMM221" s="103"/>
      <c r="KMN221" s="103"/>
      <c r="KMO221" s="103"/>
      <c r="KMP221" s="103"/>
      <c r="KMQ221" s="103"/>
      <c r="KMR221" s="103"/>
      <c r="KMS221" s="103"/>
      <c r="KMT221" s="103"/>
      <c r="KMU221" s="103"/>
      <c r="KMV221" s="103"/>
      <c r="KMW221" s="103"/>
      <c r="KMX221" s="103"/>
      <c r="KMY221" s="103"/>
      <c r="KMZ221" s="103"/>
      <c r="KNA221" s="103"/>
      <c r="KNB221" s="103"/>
      <c r="KNC221" s="103"/>
      <c r="KND221" s="103"/>
      <c r="KNE221" s="103"/>
      <c r="KNF221" s="103"/>
      <c r="KNG221" s="103"/>
      <c r="KNH221" s="103"/>
      <c r="KNI221" s="103"/>
      <c r="KNJ221" s="103"/>
      <c r="KNK221" s="103"/>
      <c r="KNL221" s="103"/>
      <c r="KNM221" s="103"/>
      <c r="KNN221" s="103"/>
      <c r="KNO221" s="103"/>
      <c r="KNP221" s="103"/>
      <c r="KNQ221" s="103"/>
      <c r="KNR221" s="103"/>
      <c r="KNS221" s="103"/>
      <c r="KNT221" s="103"/>
      <c r="KNU221" s="103"/>
      <c r="KNV221" s="103"/>
      <c r="KNW221" s="103"/>
      <c r="KNX221" s="103"/>
      <c r="KNY221" s="103"/>
      <c r="KNZ221" s="103"/>
      <c r="KOA221" s="103"/>
      <c r="KOB221" s="103"/>
      <c r="KOC221" s="103"/>
      <c r="KOD221" s="103"/>
      <c r="KOE221" s="103"/>
      <c r="KOF221" s="103"/>
      <c r="KOG221" s="103"/>
      <c r="KOH221" s="103"/>
      <c r="KOI221" s="103"/>
      <c r="KOJ221" s="103"/>
      <c r="KOK221" s="103"/>
      <c r="KOL221" s="103"/>
      <c r="KOM221" s="103"/>
      <c r="KON221" s="103"/>
      <c r="KOO221" s="103"/>
      <c r="KOP221" s="103"/>
      <c r="KOQ221" s="103"/>
      <c r="KOR221" s="103"/>
      <c r="KOS221" s="103"/>
      <c r="KOT221" s="103"/>
      <c r="KOU221" s="103"/>
      <c r="KOV221" s="103"/>
      <c r="KOW221" s="103"/>
      <c r="KOX221" s="103"/>
      <c r="KOY221" s="103"/>
      <c r="KOZ221" s="103"/>
      <c r="KPA221" s="103"/>
      <c r="KPB221" s="103"/>
      <c r="KPC221" s="103"/>
      <c r="KPD221" s="103"/>
      <c r="KPE221" s="103"/>
      <c r="KPF221" s="103"/>
      <c r="KPG221" s="103"/>
      <c r="KPH221" s="103"/>
      <c r="KPI221" s="103"/>
      <c r="KPJ221" s="103"/>
      <c r="KPK221" s="103"/>
      <c r="KPL221" s="103"/>
      <c r="KPM221" s="103"/>
      <c r="KPN221" s="103"/>
      <c r="KPO221" s="103"/>
      <c r="KPP221" s="103"/>
      <c r="KPQ221" s="103"/>
      <c r="KPR221" s="103"/>
      <c r="KPS221" s="103"/>
      <c r="KPT221" s="103"/>
      <c r="KPU221" s="103"/>
      <c r="KPV221" s="103"/>
      <c r="KPW221" s="103"/>
      <c r="KPX221" s="103"/>
      <c r="KPY221" s="103"/>
      <c r="KPZ221" s="103"/>
      <c r="KQA221" s="103"/>
      <c r="KQB221" s="103"/>
      <c r="KQC221" s="103"/>
      <c r="KQD221" s="103"/>
      <c r="KQE221" s="103"/>
      <c r="KQF221" s="103"/>
      <c r="KQG221" s="103"/>
      <c r="KQH221" s="103"/>
      <c r="KQI221" s="103"/>
      <c r="KQJ221" s="103"/>
      <c r="KQK221" s="103"/>
      <c r="KQL221" s="103"/>
      <c r="KQM221" s="103"/>
      <c r="KQN221" s="103"/>
      <c r="KQO221" s="103"/>
      <c r="KQP221" s="103"/>
      <c r="KQQ221" s="103"/>
      <c r="KQR221" s="103"/>
      <c r="KQS221" s="103"/>
      <c r="KQT221" s="103"/>
      <c r="KQU221" s="103"/>
      <c r="KQV221" s="103"/>
      <c r="KQW221" s="103"/>
      <c r="KQX221" s="103"/>
      <c r="KQY221" s="103"/>
      <c r="KQZ221" s="103"/>
      <c r="KRA221" s="103"/>
      <c r="KRB221" s="103"/>
      <c r="KRC221" s="103"/>
      <c r="KRD221" s="103"/>
      <c r="KRE221" s="103"/>
      <c r="KRF221" s="103"/>
      <c r="KRG221" s="103"/>
      <c r="KRH221" s="103"/>
      <c r="KRI221" s="103"/>
      <c r="KRJ221" s="103"/>
      <c r="KRK221" s="103"/>
      <c r="KRL221" s="103"/>
      <c r="KRM221" s="103"/>
      <c r="KRN221" s="103"/>
      <c r="KRO221" s="103"/>
      <c r="KRP221" s="103"/>
      <c r="KRQ221" s="103"/>
      <c r="KRR221" s="103"/>
      <c r="KRS221" s="103"/>
      <c r="KRT221" s="103"/>
      <c r="KRU221" s="103"/>
      <c r="KRV221" s="103"/>
      <c r="KRW221" s="103"/>
      <c r="KRX221" s="103"/>
      <c r="KRY221" s="103"/>
      <c r="KRZ221" s="103"/>
      <c r="KSA221" s="103"/>
      <c r="KSB221" s="103"/>
      <c r="KSC221" s="103"/>
      <c r="KSD221" s="103"/>
      <c r="KSE221" s="103"/>
      <c r="KSF221" s="103"/>
      <c r="KSG221" s="103"/>
      <c r="KSH221" s="103"/>
      <c r="KSI221" s="103"/>
      <c r="KSJ221" s="103"/>
      <c r="KSK221" s="103"/>
      <c r="KSL221" s="103"/>
      <c r="KSM221" s="103"/>
      <c r="KSN221" s="103"/>
      <c r="KSO221" s="103"/>
      <c r="KSP221" s="103"/>
      <c r="KSQ221" s="103"/>
      <c r="KSR221" s="103"/>
      <c r="KSS221" s="103"/>
      <c r="KST221" s="103"/>
      <c r="KSU221" s="103"/>
      <c r="KSV221" s="103"/>
      <c r="KSW221" s="103"/>
      <c r="KSX221" s="103"/>
      <c r="KSY221" s="103"/>
      <c r="KSZ221" s="103"/>
      <c r="KTA221" s="103"/>
      <c r="KTB221" s="103"/>
      <c r="KTC221" s="103"/>
      <c r="KTD221" s="103"/>
      <c r="KTE221" s="103"/>
      <c r="KTF221" s="103"/>
      <c r="KTG221" s="103"/>
      <c r="KTH221" s="103"/>
      <c r="KTI221" s="103"/>
      <c r="KTJ221" s="103"/>
      <c r="KTK221" s="103"/>
      <c r="KTL221" s="103"/>
      <c r="KTM221" s="103"/>
      <c r="KTN221" s="103"/>
      <c r="KTO221" s="103"/>
      <c r="KTP221" s="103"/>
      <c r="KTQ221" s="103"/>
      <c r="KTR221" s="103"/>
      <c r="KTS221" s="103"/>
      <c r="KTT221" s="103"/>
      <c r="KTU221" s="103"/>
      <c r="KTV221" s="103"/>
      <c r="KTW221" s="103"/>
      <c r="KTX221" s="103"/>
      <c r="KTY221" s="103"/>
      <c r="KTZ221" s="103"/>
      <c r="KUA221" s="103"/>
      <c r="KUB221" s="103"/>
      <c r="KUC221" s="103"/>
      <c r="KUD221" s="103"/>
      <c r="KUE221" s="103"/>
      <c r="KUF221" s="103"/>
      <c r="KUG221" s="103"/>
      <c r="KUH221" s="103"/>
      <c r="KUI221" s="103"/>
      <c r="KUJ221" s="103"/>
      <c r="KUK221" s="103"/>
      <c r="KUL221" s="103"/>
      <c r="KUM221" s="103"/>
      <c r="KUN221" s="103"/>
      <c r="KUO221" s="103"/>
      <c r="KUP221" s="103"/>
      <c r="KUQ221" s="103"/>
      <c r="KUR221" s="103"/>
      <c r="KUS221" s="103"/>
      <c r="KUT221" s="103"/>
      <c r="KUU221" s="103"/>
      <c r="KUV221" s="103"/>
      <c r="KUW221" s="103"/>
      <c r="KUX221" s="103"/>
      <c r="KUY221" s="103"/>
      <c r="KUZ221" s="103"/>
      <c r="KVA221" s="103"/>
      <c r="KVB221" s="103"/>
      <c r="KVC221" s="103"/>
      <c r="KVD221" s="103"/>
      <c r="KVE221" s="103"/>
      <c r="KVF221" s="103"/>
      <c r="KVG221" s="103"/>
      <c r="KVH221" s="103"/>
      <c r="KVI221" s="103"/>
      <c r="KVJ221" s="103"/>
      <c r="KVK221" s="103"/>
      <c r="KVL221" s="103"/>
      <c r="KVM221" s="103"/>
      <c r="KVN221" s="103"/>
      <c r="KVO221" s="103"/>
      <c r="KVP221" s="103"/>
      <c r="KVQ221" s="103"/>
      <c r="KVR221" s="103"/>
      <c r="KVS221" s="103"/>
      <c r="KVT221" s="103"/>
      <c r="KVU221" s="103"/>
      <c r="KVV221" s="103"/>
      <c r="KVW221" s="103"/>
      <c r="KVX221" s="103"/>
      <c r="KVY221" s="103"/>
      <c r="KVZ221" s="103"/>
      <c r="KWA221" s="103"/>
      <c r="KWB221" s="103"/>
      <c r="KWC221" s="103"/>
      <c r="KWD221" s="103"/>
      <c r="KWE221" s="103"/>
      <c r="KWF221" s="103"/>
      <c r="KWG221" s="103"/>
      <c r="KWH221" s="103"/>
      <c r="KWI221" s="103"/>
      <c r="KWJ221" s="103"/>
      <c r="KWK221" s="103"/>
      <c r="KWL221" s="103"/>
      <c r="KWM221" s="103"/>
      <c r="KWN221" s="103"/>
      <c r="KWO221" s="103"/>
      <c r="KWP221" s="103"/>
      <c r="KWQ221" s="103"/>
      <c r="KWR221" s="103"/>
      <c r="KWS221" s="103"/>
      <c r="KWT221" s="103"/>
      <c r="KWU221" s="103"/>
      <c r="KWV221" s="103"/>
      <c r="KWW221" s="103"/>
      <c r="KWX221" s="103"/>
      <c r="KWY221" s="103"/>
      <c r="KWZ221" s="103"/>
      <c r="KXA221" s="103"/>
      <c r="KXB221" s="103"/>
      <c r="KXC221" s="103"/>
      <c r="KXD221" s="103"/>
      <c r="KXE221" s="103"/>
      <c r="KXF221" s="103"/>
      <c r="KXG221" s="103"/>
      <c r="KXH221" s="103"/>
      <c r="KXI221" s="103"/>
      <c r="KXJ221" s="103"/>
      <c r="KXK221" s="103"/>
      <c r="KXL221" s="103"/>
      <c r="KXM221" s="103"/>
      <c r="KXN221" s="103"/>
      <c r="KXO221" s="103"/>
      <c r="KXP221" s="103"/>
      <c r="KXQ221" s="103"/>
      <c r="KXR221" s="103"/>
      <c r="KXS221" s="103"/>
      <c r="KXT221" s="103"/>
      <c r="KXU221" s="103"/>
      <c r="KXV221" s="103"/>
      <c r="KXW221" s="103"/>
      <c r="KXX221" s="103"/>
      <c r="KXY221" s="103"/>
      <c r="KXZ221" s="103"/>
      <c r="KYA221" s="103"/>
      <c r="KYB221" s="103"/>
      <c r="KYC221" s="103"/>
      <c r="KYD221" s="103"/>
      <c r="KYE221" s="103"/>
      <c r="KYF221" s="103"/>
      <c r="KYG221" s="103"/>
      <c r="KYH221" s="103"/>
      <c r="KYI221" s="103"/>
      <c r="KYJ221" s="103"/>
      <c r="KYK221" s="103"/>
      <c r="KYL221" s="103"/>
      <c r="KYM221" s="103"/>
      <c r="KYN221" s="103"/>
      <c r="KYO221" s="103"/>
      <c r="KYP221" s="103"/>
      <c r="KYQ221" s="103"/>
      <c r="KYR221" s="103"/>
      <c r="KYS221" s="103"/>
      <c r="KYT221" s="103"/>
      <c r="KYU221" s="103"/>
      <c r="KYV221" s="103"/>
      <c r="KYW221" s="103"/>
      <c r="KYX221" s="103"/>
      <c r="KYY221" s="103"/>
      <c r="KYZ221" s="103"/>
      <c r="KZA221" s="103"/>
      <c r="KZB221" s="103"/>
      <c r="KZC221" s="103"/>
      <c r="KZD221" s="103"/>
      <c r="KZE221" s="103"/>
      <c r="KZF221" s="103"/>
      <c r="KZG221" s="103"/>
      <c r="KZH221" s="103"/>
      <c r="KZI221" s="103"/>
      <c r="KZJ221" s="103"/>
      <c r="KZK221" s="103"/>
      <c r="KZL221" s="103"/>
      <c r="KZM221" s="103"/>
      <c r="KZN221" s="103"/>
      <c r="KZO221" s="103"/>
      <c r="KZP221" s="103"/>
      <c r="KZQ221" s="103"/>
      <c r="KZR221" s="103"/>
      <c r="KZS221" s="103"/>
      <c r="KZT221" s="103"/>
      <c r="KZU221" s="103"/>
      <c r="KZV221" s="103"/>
      <c r="KZW221" s="103"/>
      <c r="KZX221" s="103"/>
      <c r="KZY221" s="103"/>
      <c r="KZZ221" s="103"/>
      <c r="LAA221" s="103"/>
      <c r="LAB221" s="103"/>
      <c r="LAC221" s="103"/>
      <c r="LAD221" s="103"/>
      <c r="LAE221" s="103"/>
      <c r="LAF221" s="103"/>
      <c r="LAG221" s="103"/>
      <c r="LAH221" s="103"/>
      <c r="LAI221" s="103"/>
      <c r="LAJ221" s="103"/>
      <c r="LAK221" s="103"/>
      <c r="LAL221" s="103"/>
      <c r="LAM221" s="103"/>
      <c r="LAN221" s="103"/>
      <c r="LAO221" s="103"/>
      <c r="LAP221" s="103"/>
      <c r="LAQ221" s="103"/>
      <c r="LAR221" s="103"/>
      <c r="LAS221" s="103"/>
      <c r="LAT221" s="103"/>
      <c r="LAU221" s="103"/>
      <c r="LAV221" s="103"/>
      <c r="LAW221" s="103"/>
      <c r="LAX221" s="103"/>
      <c r="LAY221" s="103"/>
      <c r="LAZ221" s="103"/>
      <c r="LBA221" s="103"/>
      <c r="LBB221" s="103"/>
      <c r="LBC221" s="103"/>
      <c r="LBD221" s="103"/>
      <c r="LBE221" s="103"/>
      <c r="LBF221" s="103"/>
      <c r="LBG221" s="103"/>
      <c r="LBH221" s="103"/>
      <c r="LBI221" s="103"/>
      <c r="LBJ221" s="103"/>
      <c r="LBK221" s="103"/>
      <c r="LBL221" s="103"/>
      <c r="LBM221" s="103"/>
      <c r="LBN221" s="103"/>
      <c r="LBO221" s="103"/>
      <c r="LBP221" s="103"/>
      <c r="LBQ221" s="103"/>
      <c r="LBR221" s="103"/>
      <c r="LBS221" s="103"/>
      <c r="LBT221" s="103"/>
      <c r="LBU221" s="103"/>
      <c r="LBV221" s="103"/>
      <c r="LBW221" s="103"/>
      <c r="LBX221" s="103"/>
      <c r="LBY221" s="103"/>
      <c r="LBZ221" s="103"/>
      <c r="LCA221" s="103"/>
      <c r="LCB221" s="103"/>
      <c r="LCC221" s="103"/>
      <c r="LCD221" s="103"/>
      <c r="LCE221" s="103"/>
      <c r="LCF221" s="103"/>
      <c r="LCG221" s="103"/>
      <c r="LCH221" s="103"/>
      <c r="LCI221" s="103"/>
      <c r="LCJ221" s="103"/>
      <c r="LCK221" s="103"/>
      <c r="LCL221" s="103"/>
      <c r="LCM221" s="103"/>
      <c r="LCN221" s="103"/>
      <c r="LCO221" s="103"/>
      <c r="LCP221" s="103"/>
      <c r="LCQ221" s="103"/>
      <c r="LCR221" s="103"/>
      <c r="LCS221" s="103"/>
      <c r="LCT221" s="103"/>
      <c r="LCU221" s="103"/>
      <c r="LCV221" s="103"/>
      <c r="LCW221" s="103"/>
      <c r="LCX221" s="103"/>
      <c r="LCY221" s="103"/>
      <c r="LCZ221" s="103"/>
      <c r="LDA221" s="103"/>
      <c r="LDB221" s="103"/>
      <c r="LDC221" s="103"/>
      <c r="LDD221" s="103"/>
      <c r="LDE221" s="103"/>
      <c r="LDF221" s="103"/>
      <c r="LDG221" s="103"/>
      <c r="LDH221" s="103"/>
      <c r="LDI221" s="103"/>
      <c r="LDJ221" s="103"/>
      <c r="LDK221" s="103"/>
      <c r="LDL221" s="103"/>
      <c r="LDM221" s="103"/>
      <c r="LDN221" s="103"/>
      <c r="LDO221" s="103"/>
      <c r="LDP221" s="103"/>
      <c r="LDQ221" s="103"/>
      <c r="LDR221" s="103"/>
      <c r="LDS221" s="103"/>
      <c r="LDT221" s="103"/>
      <c r="LDU221" s="103"/>
      <c r="LDV221" s="103"/>
      <c r="LDW221" s="103"/>
      <c r="LDX221" s="103"/>
      <c r="LDY221" s="103"/>
      <c r="LDZ221" s="103"/>
      <c r="LEA221" s="103"/>
      <c r="LEB221" s="103"/>
      <c r="LEC221" s="103"/>
      <c r="LED221" s="103"/>
      <c r="LEE221" s="103"/>
      <c r="LEF221" s="103"/>
      <c r="LEG221" s="103"/>
      <c r="LEH221" s="103"/>
      <c r="LEI221" s="103"/>
      <c r="LEJ221" s="103"/>
      <c r="LEK221" s="103"/>
      <c r="LEL221" s="103"/>
      <c r="LEM221" s="103"/>
      <c r="LEN221" s="103"/>
      <c r="LEO221" s="103"/>
      <c r="LEP221" s="103"/>
      <c r="LEQ221" s="103"/>
      <c r="LER221" s="103"/>
      <c r="LES221" s="103"/>
      <c r="LET221" s="103"/>
      <c r="LEU221" s="103"/>
      <c r="LEV221" s="103"/>
      <c r="LEW221" s="103"/>
      <c r="LEX221" s="103"/>
      <c r="LEY221" s="103"/>
      <c r="LEZ221" s="103"/>
      <c r="LFA221" s="103"/>
      <c r="LFB221" s="103"/>
      <c r="LFC221" s="103"/>
      <c r="LFD221" s="103"/>
      <c r="LFE221" s="103"/>
      <c r="LFF221" s="103"/>
      <c r="LFG221" s="103"/>
      <c r="LFH221" s="103"/>
      <c r="LFI221" s="103"/>
      <c r="LFJ221" s="103"/>
      <c r="LFK221" s="103"/>
      <c r="LFL221" s="103"/>
      <c r="LFM221" s="103"/>
      <c r="LFN221" s="103"/>
      <c r="LFO221" s="103"/>
      <c r="LFP221" s="103"/>
      <c r="LFQ221" s="103"/>
      <c r="LFR221" s="103"/>
      <c r="LFS221" s="103"/>
      <c r="LFT221" s="103"/>
      <c r="LFU221" s="103"/>
      <c r="LFV221" s="103"/>
      <c r="LFW221" s="103"/>
      <c r="LFX221" s="103"/>
      <c r="LFY221" s="103"/>
      <c r="LFZ221" s="103"/>
      <c r="LGA221" s="103"/>
      <c r="LGB221" s="103"/>
      <c r="LGC221" s="103"/>
      <c r="LGD221" s="103"/>
      <c r="LGE221" s="103"/>
      <c r="LGF221" s="103"/>
      <c r="LGG221" s="103"/>
      <c r="LGH221" s="103"/>
      <c r="LGI221" s="103"/>
      <c r="LGJ221" s="103"/>
      <c r="LGK221" s="103"/>
      <c r="LGL221" s="103"/>
      <c r="LGM221" s="103"/>
      <c r="LGN221" s="103"/>
      <c r="LGO221" s="103"/>
      <c r="LGP221" s="103"/>
      <c r="LGQ221" s="103"/>
      <c r="LGR221" s="103"/>
      <c r="LGS221" s="103"/>
      <c r="LGT221" s="103"/>
      <c r="LGU221" s="103"/>
      <c r="LGV221" s="103"/>
      <c r="LGW221" s="103"/>
      <c r="LGX221" s="103"/>
      <c r="LGY221" s="103"/>
      <c r="LGZ221" s="103"/>
      <c r="LHA221" s="103"/>
      <c r="LHB221" s="103"/>
      <c r="LHC221" s="103"/>
      <c r="LHD221" s="103"/>
      <c r="LHE221" s="103"/>
      <c r="LHF221" s="103"/>
      <c r="LHG221" s="103"/>
      <c r="LHH221" s="103"/>
      <c r="LHI221" s="103"/>
      <c r="LHJ221" s="103"/>
      <c r="LHK221" s="103"/>
      <c r="LHL221" s="103"/>
      <c r="LHM221" s="103"/>
      <c r="LHN221" s="103"/>
      <c r="LHO221" s="103"/>
      <c r="LHP221" s="103"/>
      <c r="LHQ221" s="103"/>
      <c r="LHR221" s="103"/>
      <c r="LHS221" s="103"/>
      <c r="LHT221" s="103"/>
      <c r="LHU221" s="103"/>
      <c r="LHV221" s="103"/>
      <c r="LHW221" s="103"/>
      <c r="LHX221" s="103"/>
      <c r="LHY221" s="103"/>
      <c r="LHZ221" s="103"/>
      <c r="LIA221" s="103"/>
      <c r="LIB221" s="103"/>
      <c r="LIC221" s="103"/>
      <c r="LID221" s="103"/>
      <c r="LIE221" s="103"/>
      <c r="LIF221" s="103"/>
      <c r="LIG221" s="103"/>
      <c r="LIH221" s="103"/>
      <c r="LII221" s="103"/>
      <c r="LIJ221" s="103"/>
      <c r="LIK221" s="103"/>
      <c r="LIL221" s="103"/>
      <c r="LIM221" s="103"/>
      <c r="LIN221" s="103"/>
      <c r="LIO221" s="103"/>
      <c r="LIP221" s="103"/>
      <c r="LIQ221" s="103"/>
      <c r="LIR221" s="103"/>
      <c r="LIS221" s="103"/>
      <c r="LIT221" s="103"/>
      <c r="LIU221" s="103"/>
      <c r="LIV221" s="103"/>
      <c r="LIW221" s="103"/>
      <c r="LIX221" s="103"/>
      <c r="LIY221" s="103"/>
      <c r="LIZ221" s="103"/>
      <c r="LJA221" s="103"/>
      <c r="LJB221" s="103"/>
      <c r="LJC221" s="103"/>
      <c r="LJD221" s="103"/>
      <c r="LJE221" s="103"/>
      <c r="LJF221" s="103"/>
      <c r="LJG221" s="103"/>
      <c r="LJH221" s="103"/>
      <c r="LJI221" s="103"/>
      <c r="LJJ221" s="103"/>
      <c r="LJK221" s="103"/>
      <c r="LJL221" s="103"/>
      <c r="LJM221" s="103"/>
      <c r="LJN221" s="103"/>
      <c r="LJO221" s="103"/>
      <c r="LJP221" s="103"/>
      <c r="LJQ221" s="103"/>
      <c r="LJR221" s="103"/>
      <c r="LJS221" s="103"/>
      <c r="LJT221" s="103"/>
      <c r="LJU221" s="103"/>
      <c r="LJV221" s="103"/>
      <c r="LJW221" s="103"/>
      <c r="LJX221" s="103"/>
      <c r="LJY221" s="103"/>
      <c r="LJZ221" s="103"/>
      <c r="LKA221" s="103"/>
      <c r="LKB221" s="103"/>
      <c r="LKC221" s="103"/>
      <c r="LKD221" s="103"/>
      <c r="LKE221" s="103"/>
      <c r="LKF221" s="103"/>
      <c r="LKG221" s="103"/>
      <c r="LKH221" s="103"/>
      <c r="LKI221" s="103"/>
      <c r="LKJ221" s="103"/>
      <c r="LKK221" s="103"/>
      <c r="LKL221" s="103"/>
      <c r="LKM221" s="103"/>
      <c r="LKN221" s="103"/>
      <c r="LKO221" s="103"/>
      <c r="LKP221" s="103"/>
      <c r="LKQ221" s="103"/>
      <c r="LKR221" s="103"/>
      <c r="LKS221" s="103"/>
      <c r="LKT221" s="103"/>
      <c r="LKU221" s="103"/>
      <c r="LKV221" s="103"/>
      <c r="LKW221" s="103"/>
      <c r="LKX221" s="103"/>
      <c r="LKY221" s="103"/>
      <c r="LKZ221" s="103"/>
      <c r="LLA221" s="103"/>
      <c r="LLB221" s="103"/>
      <c r="LLC221" s="103"/>
      <c r="LLD221" s="103"/>
      <c r="LLE221" s="103"/>
      <c r="LLF221" s="103"/>
      <c r="LLG221" s="103"/>
      <c r="LLH221" s="103"/>
      <c r="LLI221" s="103"/>
      <c r="LLJ221" s="103"/>
      <c r="LLK221" s="103"/>
      <c r="LLL221" s="103"/>
      <c r="LLM221" s="103"/>
      <c r="LLN221" s="103"/>
      <c r="LLO221" s="103"/>
      <c r="LLP221" s="103"/>
      <c r="LLQ221" s="103"/>
      <c r="LLR221" s="103"/>
      <c r="LLS221" s="103"/>
      <c r="LLT221" s="103"/>
      <c r="LLU221" s="103"/>
      <c r="LLV221" s="103"/>
      <c r="LLW221" s="103"/>
      <c r="LLX221" s="103"/>
      <c r="LLY221" s="103"/>
      <c r="LLZ221" s="103"/>
      <c r="LMA221" s="103"/>
      <c r="LMB221" s="103"/>
      <c r="LMC221" s="103"/>
      <c r="LMD221" s="103"/>
      <c r="LME221" s="103"/>
      <c r="LMF221" s="103"/>
      <c r="LMG221" s="103"/>
      <c r="LMH221" s="103"/>
      <c r="LMI221" s="103"/>
      <c r="LMJ221" s="103"/>
      <c r="LMK221" s="103"/>
      <c r="LML221" s="103"/>
      <c r="LMM221" s="103"/>
      <c r="LMN221" s="103"/>
      <c r="LMO221" s="103"/>
      <c r="LMP221" s="103"/>
      <c r="LMQ221" s="103"/>
      <c r="LMR221" s="103"/>
      <c r="LMS221" s="103"/>
      <c r="LMT221" s="103"/>
      <c r="LMU221" s="103"/>
      <c r="LMV221" s="103"/>
      <c r="LMW221" s="103"/>
      <c r="LMX221" s="103"/>
      <c r="LMY221" s="103"/>
      <c r="LMZ221" s="103"/>
      <c r="LNA221" s="103"/>
      <c r="LNB221" s="103"/>
      <c r="LNC221" s="103"/>
      <c r="LND221" s="103"/>
      <c r="LNE221" s="103"/>
      <c r="LNF221" s="103"/>
      <c r="LNG221" s="103"/>
      <c r="LNH221" s="103"/>
      <c r="LNI221" s="103"/>
      <c r="LNJ221" s="103"/>
      <c r="LNK221" s="103"/>
      <c r="LNL221" s="103"/>
      <c r="LNM221" s="103"/>
      <c r="LNN221" s="103"/>
      <c r="LNO221" s="103"/>
      <c r="LNP221" s="103"/>
      <c r="LNQ221" s="103"/>
      <c r="LNR221" s="103"/>
      <c r="LNS221" s="103"/>
      <c r="LNT221" s="103"/>
      <c r="LNU221" s="103"/>
      <c r="LNV221" s="103"/>
      <c r="LNW221" s="103"/>
      <c r="LNX221" s="103"/>
      <c r="LNY221" s="103"/>
      <c r="LNZ221" s="103"/>
      <c r="LOA221" s="103"/>
      <c r="LOB221" s="103"/>
      <c r="LOC221" s="103"/>
      <c r="LOD221" s="103"/>
      <c r="LOE221" s="103"/>
      <c r="LOF221" s="103"/>
      <c r="LOG221" s="103"/>
      <c r="LOH221" s="103"/>
      <c r="LOI221" s="103"/>
      <c r="LOJ221" s="103"/>
      <c r="LOK221" s="103"/>
      <c r="LOL221" s="103"/>
      <c r="LOM221" s="103"/>
      <c r="LON221" s="103"/>
      <c r="LOO221" s="103"/>
      <c r="LOP221" s="103"/>
      <c r="LOQ221" s="103"/>
      <c r="LOR221" s="103"/>
      <c r="LOS221" s="103"/>
      <c r="LOT221" s="103"/>
      <c r="LOU221" s="103"/>
      <c r="LOV221" s="103"/>
      <c r="LOW221" s="103"/>
      <c r="LOX221" s="103"/>
      <c r="LOY221" s="103"/>
      <c r="LOZ221" s="103"/>
      <c r="LPA221" s="103"/>
      <c r="LPB221" s="103"/>
      <c r="LPC221" s="103"/>
      <c r="LPD221" s="103"/>
      <c r="LPE221" s="103"/>
      <c r="LPF221" s="103"/>
      <c r="LPG221" s="103"/>
      <c r="LPH221" s="103"/>
      <c r="LPI221" s="103"/>
      <c r="LPJ221" s="103"/>
      <c r="LPK221" s="103"/>
      <c r="LPL221" s="103"/>
      <c r="LPM221" s="103"/>
      <c r="LPN221" s="103"/>
      <c r="LPO221" s="103"/>
      <c r="LPP221" s="103"/>
      <c r="LPQ221" s="103"/>
      <c r="LPR221" s="103"/>
      <c r="LPS221" s="103"/>
      <c r="LPT221" s="103"/>
      <c r="LPU221" s="103"/>
      <c r="LPV221" s="103"/>
      <c r="LPW221" s="103"/>
      <c r="LPX221" s="103"/>
      <c r="LPY221" s="103"/>
      <c r="LPZ221" s="103"/>
      <c r="LQA221" s="103"/>
      <c r="LQB221" s="103"/>
      <c r="LQC221" s="103"/>
      <c r="LQD221" s="103"/>
      <c r="LQE221" s="103"/>
      <c r="LQF221" s="103"/>
      <c r="LQG221" s="103"/>
      <c r="LQH221" s="103"/>
      <c r="LQI221" s="103"/>
      <c r="LQJ221" s="103"/>
      <c r="LQK221" s="103"/>
      <c r="LQL221" s="103"/>
      <c r="LQM221" s="103"/>
      <c r="LQN221" s="103"/>
      <c r="LQO221" s="103"/>
      <c r="LQP221" s="103"/>
      <c r="LQQ221" s="103"/>
      <c r="LQR221" s="103"/>
      <c r="LQS221" s="103"/>
      <c r="LQT221" s="103"/>
      <c r="LQU221" s="103"/>
      <c r="LQV221" s="103"/>
      <c r="LQW221" s="103"/>
      <c r="LQX221" s="103"/>
      <c r="LQY221" s="103"/>
      <c r="LQZ221" s="103"/>
      <c r="LRA221" s="103"/>
      <c r="LRB221" s="103"/>
      <c r="LRC221" s="103"/>
      <c r="LRD221" s="103"/>
      <c r="LRE221" s="103"/>
      <c r="LRF221" s="103"/>
      <c r="LRG221" s="103"/>
      <c r="LRH221" s="103"/>
      <c r="LRI221" s="103"/>
      <c r="LRJ221" s="103"/>
      <c r="LRK221" s="103"/>
      <c r="LRL221" s="103"/>
      <c r="LRM221" s="103"/>
      <c r="LRN221" s="103"/>
      <c r="LRO221" s="103"/>
      <c r="LRP221" s="103"/>
      <c r="LRQ221" s="103"/>
      <c r="LRR221" s="103"/>
      <c r="LRS221" s="103"/>
      <c r="LRT221" s="103"/>
      <c r="LRU221" s="103"/>
      <c r="LRV221" s="103"/>
      <c r="LRW221" s="103"/>
      <c r="LRX221" s="103"/>
      <c r="LRY221" s="103"/>
      <c r="LRZ221" s="103"/>
      <c r="LSA221" s="103"/>
      <c r="LSB221" s="103"/>
      <c r="LSC221" s="103"/>
      <c r="LSD221" s="103"/>
      <c r="LSE221" s="103"/>
      <c r="LSF221" s="103"/>
      <c r="LSG221" s="103"/>
      <c r="LSH221" s="103"/>
      <c r="LSI221" s="103"/>
      <c r="LSJ221" s="103"/>
      <c r="LSK221" s="103"/>
      <c r="LSL221" s="103"/>
      <c r="LSM221" s="103"/>
      <c r="LSN221" s="103"/>
      <c r="LSO221" s="103"/>
      <c r="LSP221" s="103"/>
      <c r="LSQ221" s="103"/>
      <c r="LSR221" s="103"/>
      <c r="LSS221" s="103"/>
      <c r="LST221" s="103"/>
      <c r="LSU221" s="103"/>
      <c r="LSV221" s="103"/>
      <c r="LSW221" s="103"/>
      <c r="LSX221" s="103"/>
      <c r="LSY221" s="103"/>
      <c r="LSZ221" s="103"/>
      <c r="LTA221" s="103"/>
      <c r="LTB221" s="103"/>
      <c r="LTC221" s="103"/>
      <c r="LTD221" s="103"/>
      <c r="LTE221" s="103"/>
      <c r="LTF221" s="103"/>
      <c r="LTG221" s="103"/>
      <c r="LTH221" s="103"/>
      <c r="LTI221" s="103"/>
      <c r="LTJ221" s="103"/>
      <c r="LTK221" s="103"/>
      <c r="LTL221" s="103"/>
      <c r="LTM221" s="103"/>
      <c r="LTN221" s="103"/>
      <c r="LTO221" s="103"/>
      <c r="LTP221" s="103"/>
      <c r="LTQ221" s="103"/>
      <c r="LTR221" s="103"/>
      <c r="LTS221" s="103"/>
      <c r="LTT221" s="103"/>
      <c r="LTU221" s="103"/>
      <c r="LTV221" s="103"/>
      <c r="LTW221" s="103"/>
      <c r="LTX221" s="103"/>
      <c r="LTY221" s="103"/>
      <c r="LTZ221" s="103"/>
      <c r="LUA221" s="103"/>
      <c r="LUB221" s="103"/>
      <c r="LUC221" s="103"/>
      <c r="LUD221" s="103"/>
      <c r="LUE221" s="103"/>
      <c r="LUF221" s="103"/>
      <c r="LUG221" s="103"/>
      <c r="LUH221" s="103"/>
      <c r="LUI221" s="103"/>
      <c r="LUJ221" s="103"/>
      <c r="LUK221" s="103"/>
      <c r="LUL221" s="103"/>
      <c r="LUM221" s="103"/>
      <c r="LUN221" s="103"/>
      <c r="LUO221" s="103"/>
      <c r="LUP221" s="103"/>
      <c r="LUQ221" s="103"/>
      <c r="LUR221" s="103"/>
      <c r="LUS221" s="103"/>
      <c r="LUT221" s="103"/>
      <c r="LUU221" s="103"/>
      <c r="LUV221" s="103"/>
      <c r="LUW221" s="103"/>
      <c r="LUX221" s="103"/>
      <c r="LUY221" s="103"/>
      <c r="LUZ221" s="103"/>
      <c r="LVA221" s="103"/>
      <c r="LVB221" s="103"/>
      <c r="LVC221" s="103"/>
      <c r="LVD221" s="103"/>
      <c r="LVE221" s="103"/>
      <c r="LVF221" s="103"/>
      <c r="LVG221" s="103"/>
      <c r="LVH221" s="103"/>
      <c r="LVI221" s="103"/>
      <c r="LVJ221" s="103"/>
      <c r="LVK221" s="103"/>
      <c r="LVL221" s="103"/>
      <c r="LVM221" s="103"/>
      <c r="LVN221" s="103"/>
      <c r="LVO221" s="103"/>
      <c r="LVP221" s="103"/>
      <c r="LVQ221" s="103"/>
      <c r="LVR221" s="103"/>
      <c r="LVS221" s="103"/>
      <c r="LVT221" s="103"/>
      <c r="LVU221" s="103"/>
      <c r="LVV221" s="103"/>
      <c r="LVW221" s="103"/>
      <c r="LVX221" s="103"/>
      <c r="LVY221" s="103"/>
      <c r="LVZ221" s="103"/>
      <c r="LWA221" s="103"/>
      <c r="LWB221" s="103"/>
      <c r="LWC221" s="103"/>
      <c r="LWD221" s="103"/>
      <c r="LWE221" s="103"/>
      <c r="LWF221" s="103"/>
      <c r="LWG221" s="103"/>
      <c r="LWH221" s="103"/>
      <c r="LWI221" s="103"/>
      <c r="LWJ221" s="103"/>
      <c r="LWK221" s="103"/>
      <c r="LWL221" s="103"/>
      <c r="LWM221" s="103"/>
      <c r="LWN221" s="103"/>
      <c r="LWO221" s="103"/>
      <c r="LWP221" s="103"/>
      <c r="LWQ221" s="103"/>
      <c r="LWR221" s="103"/>
      <c r="LWS221" s="103"/>
      <c r="LWT221" s="103"/>
      <c r="LWU221" s="103"/>
      <c r="LWV221" s="103"/>
      <c r="LWW221" s="103"/>
      <c r="LWX221" s="103"/>
      <c r="LWY221" s="103"/>
      <c r="LWZ221" s="103"/>
      <c r="LXA221" s="103"/>
      <c r="LXB221" s="103"/>
      <c r="LXC221" s="103"/>
      <c r="LXD221" s="103"/>
      <c r="LXE221" s="103"/>
      <c r="LXF221" s="103"/>
      <c r="LXG221" s="103"/>
      <c r="LXH221" s="103"/>
      <c r="LXI221" s="103"/>
      <c r="LXJ221" s="103"/>
      <c r="LXK221" s="103"/>
      <c r="LXL221" s="103"/>
      <c r="LXM221" s="103"/>
      <c r="LXN221" s="103"/>
      <c r="LXO221" s="103"/>
      <c r="LXP221" s="103"/>
      <c r="LXQ221" s="103"/>
      <c r="LXR221" s="103"/>
      <c r="LXS221" s="103"/>
      <c r="LXT221" s="103"/>
      <c r="LXU221" s="103"/>
      <c r="LXV221" s="103"/>
      <c r="LXW221" s="103"/>
      <c r="LXX221" s="103"/>
      <c r="LXY221" s="103"/>
      <c r="LXZ221" s="103"/>
      <c r="LYA221" s="103"/>
      <c r="LYB221" s="103"/>
      <c r="LYC221" s="103"/>
      <c r="LYD221" s="103"/>
      <c r="LYE221" s="103"/>
      <c r="LYF221" s="103"/>
      <c r="LYG221" s="103"/>
      <c r="LYH221" s="103"/>
      <c r="LYI221" s="103"/>
      <c r="LYJ221" s="103"/>
      <c r="LYK221" s="103"/>
      <c r="LYL221" s="103"/>
      <c r="LYM221" s="103"/>
      <c r="LYN221" s="103"/>
      <c r="LYO221" s="103"/>
      <c r="LYP221" s="103"/>
      <c r="LYQ221" s="103"/>
      <c r="LYR221" s="103"/>
      <c r="LYS221" s="103"/>
      <c r="LYT221" s="103"/>
      <c r="LYU221" s="103"/>
      <c r="LYV221" s="103"/>
      <c r="LYW221" s="103"/>
      <c r="LYX221" s="103"/>
      <c r="LYY221" s="103"/>
      <c r="LYZ221" s="103"/>
      <c r="LZA221" s="103"/>
      <c r="LZB221" s="103"/>
      <c r="LZC221" s="103"/>
      <c r="LZD221" s="103"/>
      <c r="LZE221" s="103"/>
      <c r="LZF221" s="103"/>
      <c r="LZG221" s="103"/>
      <c r="LZH221" s="103"/>
      <c r="LZI221" s="103"/>
      <c r="LZJ221" s="103"/>
      <c r="LZK221" s="103"/>
      <c r="LZL221" s="103"/>
      <c r="LZM221" s="103"/>
      <c r="LZN221" s="103"/>
      <c r="LZO221" s="103"/>
      <c r="LZP221" s="103"/>
      <c r="LZQ221" s="103"/>
      <c r="LZR221" s="103"/>
      <c r="LZS221" s="103"/>
      <c r="LZT221" s="103"/>
      <c r="LZU221" s="103"/>
      <c r="LZV221" s="103"/>
      <c r="LZW221" s="103"/>
      <c r="LZX221" s="103"/>
      <c r="LZY221" s="103"/>
      <c r="LZZ221" s="103"/>
      <c r="MAA221" s="103"/>
      <c r="MAB221" s="103"/>
      <c r="MAC221" s="103"/>
      <c r="MAD221" s="103"/>
      <c r="MAE221" s="103"/>
      <c r="MAF221" s="103"/>
      <c r="MAG221" s="103"/>
      <c r="MAH221" s="103"/>
      <c r="MAI221" s="103"/>
      <c r="MAJ221" s="103"/>
      <c r="MAK221" s="103"/>
      <c r="MAL221" s="103"/>
      <c r="MAM221" s="103"/>
      <c r="MAN221" s="103"/>
      <c r="MAO221" s="103"/>
      <c r="MAP221" s="103"/>
      <c r="MAQ221" s="103"/>
      <c r="MAR221" s="103"/>
      <c r="MAS221" s="103"/>
      <c r="MAT221" s="103"/>
      <c r="MAU221" s="103"/>
      <c r="MAV221" s="103"/>
      <c r="MAW221" s="103"/>
      <c r="MAX221" s="103"/>
      <c r="MAY221" s="103"/>
      <c r="MAZ221" s="103"/>
      <c r="MBA221" s="103"/>
      <c r="MBB221" s="103"/>
      <c r="MBC221" s="103"/>
      <c r="MBD221" s="103"/>
      <c r="MBE221" s="103"/>
      <c r="MBF221" s="103"/>
      <c r="MBG221" s="103"/>
      <c r="MBH221" s="103"/>
      <c r="MBI221" s="103"/>
      <c r="MBJ221" s="103"/>
      <c r="MBK221" s="103"/>
      <c r="MBL221" s="103"/>
      <c r="MBM221" s="103"/>
      <c r="MBN221" s="103"/>
      <c r="MBO221" s="103"/>
      <c r="MBP221" s="103"/>
      <c r="MBQ221" s="103"/>
      <c r="MBR221" s="103"/>
      <c r="MBS221" s="103"/>
      <c r="MBT221" s="103"/>
      <c r="MBU221" s="103"/>
      <c r="MBV221" s="103"/>
      <c r="MBW221" s="103"/>
      <c r="MBX221" s="103"/>
      <c r="MBY221" s="103"/>
      <c r="MBZ221" s="103"/>
      <c r="MCA221" s="103"/>
      <c r="MCB221" s="103"/>
      <c r="MCC221" s="103"/>
      <c r="MCD221" s="103"/>
      <c r="MCE221" s="103"/>
      <c r="MCF221" s="103"/>
      <c r="MCG221" s="103"/>
      <c r="MCH221" s="103"/>
      <c r="MCI221" s="103"/>
      <c r="MCJ221" s="103"/>
      <c r="MCK221" s="103"/>
      <c r="MCL221" s="103"/>
      <c r="MCM221" s="103"/>
      <c r="MCN221" s="103"/>
      <c r="MCO221" s="103"/>
      <c r="MCP221" s="103"/>
      <c r="MCQ221" s="103"/>
      <c r="MCR221" s="103"/>
      <c r="MCS221" s="103"/>
      <c r="MCT221" s="103"/>
      <c r="MCU221" s="103"/>
      <c r="MCV221" s="103"/>
      <c r="MCW221" s="103"/>
      <c r="MCX221" s="103"/>
      <c r="MCY221" s="103"/>
      <c r="MCZ221" s="103"/>
      <c r="MDA221" s="103"/>
      <c r="MDB221" s="103"/>
      <c r="MDC221" s="103"/>
      <c r="MDD221" s="103"/>
      <c r="MDE221" s="103"/>
      <c r="MDF221" s="103"/>
      <c r="MDG221" s="103"/>
      <c r="MDH221" s="103"/>
      <c r="MDI221" s="103"/>
      <c r="MDJ221" s="103"/>
      <c r="MDK221" s="103"/>
      <c r="MDL221" s="103"/>
      <c r="MDM221" s="103"/>
      <c r="MDN221" s="103"/>
      <c r="MDO221" s="103"/>
      <c r="MDP221" s="103"/>
      <c r="MDQ221" s="103"/>
      <c r="MDR221" s="103"/>
      <c r="MDS221" s="103"/>
      <c r="MDT221" s="103"/>
      <c r="MDU221" s="103"/>
      <c r="MDV221" s="103"/>
      <c r="MDW221" s="103"/>
      <c r="MDX221" s="103"/>
      <c r="MDY221" s="103"/>
      <c r="MDZ221" s="103"/>
      <c r="MEA221" s="103"/>
      <c r="MEB221" s="103"/>
      <c r="MEC221" s="103"/>
      <c r="MED221" s="103"/>
      <c r="MEE221" s="103"/>
      <c r="MEF221" s="103"/>
      <c r="MEG221" s="103"/>
      <c r="MEH221" s="103"/>
      <c r="MEI221" s="103"/>
      <c r="MEJ221" s="103"/>
      <c r="MEK221" s="103"/>
      <c r="MEL221" s="103"/>
      <c r="MEM221" s="103"/>
      <c r="MEN221" s="103"/>
      <c r="MEO221" s="103"/>
      <c r="MEP221" s="103"/>
      <c r="MEQ221" s="103"/>
      <c r="MER221" s="103"/>
      <c r="MES221" s="103"/>
      <c r="MET221" s="103"/>
      <c r="MEU221" s="103"/>
      <c r="MEV221" s="103"/>
      <c r="MEW221" s="103"/>
      <c r="MEX221" s="103"/>
      <c r="MEY221" s="103"/>
      <c r="MEZ221" s="103"/>
      <c r="MFA221" s="103"/>
      <c r="MFB221" s="103"/>
      <c r="MFC221" s="103"/>
      <c r="MFD221" s="103"/>
      <c r="MFE221" s="103"/>
      <c r="MFF221" s="103"/>
      <c r="MFG221" s="103"/>
      <c r="MFH221" s="103"/>
      <c r="MFI221" s="103"/>
      <c r="MFJ221" s="103"/>
      <c r="MFK221" s="103"/>
      <c r="MFL221" s="103"/>
      <c r="MFM221" s="103"/>
      <c r="MFN221" s="103"/>
      <c r="MFO221" s="103"/>
      <c r="MFP221" s="103"/>
      <c r="MFQ221" s="103"/>
      <c r="MFR221" s="103"/>
      <c r="MFS221" s="103"/>
      <c r="MFT221" s="103"/>
      <c r="MFU221" s="103"/>
      <c r="MFV221" s="103"/>
      <c r="MFW221" s="103"/>
      <c r="MFX221" s="103"/>
      <c r="MFY221" s="103"/>
      <c r="MFZ221" s="103"/>
      <c r="MGA221" s="103"/>
      <c r="MGB221" s="103"/>
      <c r="MGC221" s="103"/>
      <c r="MGD221" s="103"/>
      <c r="MGE221" s="103"/>
      <c r="MGF221" s="103"/>
      <c r="MGG221" s="103"/>
      <c r="MGH221" s="103"/>
      <c r="MGI221" s="103"/>
      <c r="MGJ221" s="103"/>
      <c r="MGK221" s="103"/>
      <c r="MGL221" s="103"/>
      <c r="MGM221" s="103"/>
      <c r="MGN221" s="103"/>
      <c r="MGO221" s="103"/>
      <c r="MGP221" s="103"/>
      <c r="MGQ221" s="103"/>
      <c r="MGR221" s="103"/>
      <c r="MGS221" s="103"/>
      <c r="MGT221" s="103"/>
      <c r="MGU221" s="103"/>
      <c r="MGV221" s="103"/>
      <c r="MGW221" s="103"/>
      <c r="MGX221" s="103"/>
      <c r="MGY221" s="103"/>
      <c r="MGZ221" s="103"/>
      <c r="MHA221" s="103"/>
      <c r="MHB221" s="103"/>
      <c r="MHC221" s="103"/>
      <c r="MHD221" s="103"/>
      <c r="MHE221" s="103"/>
      <c r="MHF221" s="103"/>
      <c r="MHG221" s="103"/>
      <c r="MHH221" s="103"/>
      <c r="MHI221" s="103"/>
      <c r="MHJ221" s="103"/>
      <c r="MHK221" s="103"/>
      <c r="MHL221" s="103"/>
      <c r="MHM221" s="103"/>
      <c r="MHN221" s="103"/>
      <c r="MHO221" s="103"/>
      <c r="MHP221" s="103"/>
      <c r="MHQ221" s="103"/>
      <c r="MHR221" s="103"/>
      <c r="MHS221" s="103"/>
      <c r="MHT221" s="103"/>
      <c r="MHU221" s="103"/>
      <c r="MHV221" s="103"/>
      <c r="MHW221" s="103"/>
      <c r="MHX221" s="103"/>
      <c r="MHY221" s="103"/>
      <c r="MHZ221" s="103"/>
      <c r="MIA221" s="103"/>
      <c r="MIB221" s="103"/>
      <c r="MIC221" s="103"/>
      <c r="MID221" s="103"/>
      <c r="MIE221" s="103"/>
      <c r="MIF221" s="103"/>
      <c r="MIG221" s="103"/>
      <c r="MIH221" s="103"/>
      <c r="MII221" s="103"/>
      <c r="MIJ221" s="103"/>
      <c r="MIK221" s="103"/>
      <c r="MIL221" s="103"/>
      <c r="MIM221" s="103"/>
      <c r="MIN221" s="103"/>
      <c r="MIO221" s="103"/>
      <c r="MIP221" s="103"/>
      <c r="MIQ221" s="103"/>
      <c r="MIR221" s="103"/>
      <c r="MIS221" s="103"/>
      <c r="MIT221" s="103"/>
      <c r="MIU221" s="103"/>
      <c r="MIV221" s="103"/>
      <c r="MIW221" s="103"/>
      <c r="MIX221" s="103"/>
      <c r="MIY221" s="103"/>
      <c r="MIZ221" s="103"/>
      <c r="MJA221" s="103"/>
      <c r="MJB221" s="103"/>
      <c r="MJC221" s="103"/>
      <c r="MJD221" s="103"/>
      <c r="MJE221" s="103"/>
      <c r="MJF221" s="103"/>
      <c r="MJG221" s="103"/>
      <c r="MJH221" s="103"/>
      <c r="MJI221" s="103"/>
      <c r="MJJ221" s="103"/>
      <c r="MJK221" s="103"/>
      <c r="MJL221" s="103"/>
      <c r="MJM221" s="103"/>
      <c r="MJN221" s="103"/>
      <c r="MJO221" s="103"/>
      <c r="MJP221" s="103"/>
      <c r="MJQ221" s="103"/>
      <c r="MJR221" s="103"/>
      <c r="MJS221" s="103"/>
      <c r="MJT221" s="103"/>
      <c r="MJU221" s="103"/>
      <c r="MJV221" s="103"/>
      <c r="MJW221" s="103"/>
      <c r="MJX221" s="103"/>
      <c r="MJY221" s="103"/>
      <c r="MJZ221" s="103"/>
      <c r="MKA221" s="103"/>
      <c r="MKB221" s="103"/>
      <c r="MKC221" s="103"/>
      <c r="MKD221" s="103"/>
      <c r="MKE221" s="103"/>
      <c r="MKF221" s="103"/>
      <c r="MKG221" s="103"/>
      <c r="MKH221" s="103"/>
      <c r="MKI221" s="103"/>
      <c r="MKJ221" s="103"/>
      <c r="MKK221" s="103"/>
      <c r="MKL221" s="103"/>
      <c r="MKM221" s="103"/>
      <c r="MKN221" s="103"/>
      <c r="MKO221" s="103"/>
      <c r="MKP221" s="103"/>
      <c r="MKQ221" s="103"/>
      <c r="MKR221" s="103"/>
      <c r="MKS221" s="103"/>
      <c r="MKT221" s="103"/>
      <c r="MKU221" s="103"/>
      <c r="MKV221" s="103"/>
      <c r="MKW221" s="103"/>
      <c r="MKX221" s="103"/>
      <c r="MKY221" s="103"/>
      <c r="MKZ221" s="103"/>
      <c r="MLA221" s="103"/>
      <c r="MLB221" s="103"/>
      <c r="MLC221" s="103"/>
      <c r="MLD221" s="103"/>
      <c r="MLE221" s="103"/>
      <c r="MLF221" s="103"/>
      <c r="MLG221" s="103"/>
      <c r="MLH221" s="103"/>
      <c r="MLI221" s="103"/>
      <c r="MLJ221" s="103"/>
      <c r="MLK221" s="103"/>
      <c r="MLL221" s="103"/>
      <c r="MLM221" s="103"/>
      <c r="MLN221" s="103"/>
      <c r="MLO221" s="103"/>
      <c r="MLP221" s="103"/>
      <c r="MLQ221" s="103"/>
      <c r="MLR221" s="103"/>
      <c r="MLS221" s="103"/>
      <c r="MLT221" s="103"/>
      <c r="MLU221" s="103"/>
      <c r="MLV221" s="103"/>
      <c r="MLW221" s="103"/>
      <c r="MLX221" s="103"/>
      <c r="MLY221" s="103"/>
      <c r="MLZ221" s="103"/>
      <c r="MMA221" s="103"/>
      <c r="MMB221" s="103"/>
      <c r="MMC221" s="103"/>
      <c r="MMD221" s="103"/>
      <c r="MME221" s="103"/>
      <c r="MMF221" s="103"/>
      <c r="MMG221" s="103"/>
      <c r="MMH221" s="103"/>
      <c r="MMI221" s="103"/>
      <c r="MMJ221" s="103"/>
      <c r="MMK221" s="103"/>
      <c r="MML221" s="103"/>
      <c r="MMM221" s="103"/>
      <c r="MMN221" s="103"/>
      <c r="MMO221" s="103"/>
      <c r="MMP221" s="103"/>
      <c r="MMQ221" s="103"/>
      <c r="MMR221" s="103"/>
      <c r="MMS221" s="103"/>
      <c r="MMT221" s="103"/>
      <c r="MMU221" s="103"/>
      <c r="MMV221" s="103"/>
      <c r="MMW221" s="103"/>
      <c r="MMX221" s="103"/>
      <c r="MMY221" s="103"/>
      <c r="MMZ221" s="103"/>
      <c r="MNA221" s="103"/>
      <c r="MNB221" s="103"/>
      <c r="MNC221" s="103"/>
      <c r="MND221" s="103"/>
      <c r="MNE221" s="103"/>
      <c r="MNF221" s="103"/>
      <c r="MNG221" s="103"/>
      <c r="MNH221" s="103"/>
      <c r="MNI221" s="103"/>
      <c r="MNJ221" s="103"/>
      <c r="MNK221" s="103"/>
      <c r="MNL221" s="103"/>
      <c r="MNM221" s="103"/>
      <c r="MNN221" s="103"/>
      <c r="MNO221" s="103"/>
      <c r="MNP221" s="103"/>
      <c r="MNQ221" s="103"/>
      <c r="MNR221" s="103"/>
      <c r="MNS221" s="103"/>
      <c r="MNT221" s="103"/>
      <c r="MNU221" s="103"/>
      <c r="MNV221" s="103"/>
      <c r="MNW221" s="103"/>
      <c r="MNX221" s="103"/>
      <c r="MNY221" s="103"/>
      <c r="MNZ221" s="103"/>
      <c r="MOA221" s="103"/>
      <c r="MOB221" s="103"/>
      <c r="MOC221" s="103"/>
      <c r="MOD221" s="103"/>
      <c r="MOE221" s="103"/>
      <c r="MOF221" s="103"/>
      <c r="MOG221" s="103"/>
      <c r="MOH221" s="103"/>
      <c r="MOI221" s="103"/>
      <c r="MOJ221" s="103"/>
      <c r="MOK221" s="103"/>
      <c r="MOL221" s="103"/>
      <c r="MOM221" s="103"/>
      <c r="MON221" s="103"/>
      <c r="MOO221" s="103"/>
      <c r="MOP221" s="103"/>
      <c r="MOQ221" s="103"/>
      <c r="MOR221" s="103"/>
      <c r="MOS221" s="103"/>
      <c r="MOT221" s="103"/>
      <c r="MOU221" s="103"/>
      <c r="MOV221" s="103"/>
      <c r="MOW221" s="103"/>
      <c r="MOX221" s="103"/>
      <c r="MOY221" s="103"/>
      <c r="MOZ221" s="103"/>
      <c r="MPA221" s="103"/>
      <c r="MPB221" s="103"/>
      <c r="MPC221" s="103"/>
      <c r="MPD221" s="103"/>
      <c r="MPE221" s="103"/>
      <c r="MPF221" s="103"/>
      <c r="MPG221" s="103"/>
      <c r="MPH221" s="103"/>
      <c r="MPI221" s="103"/>
      <c r="MPJ221" s="103"/>
      <c r="MPK221" s="103"/>
      <c r="MPL221" s="103"/>
      <c r="MPM221" s="103"/>
      <c r="MPN221" s="103"/>
      <c r="MPO221" s="103"/>
      <c r="MPP221" s="103"/>
      <c r="MPQ221" s="103"/>
      <c r="MPR221" s="103"/>
      <c r="MPS221" s="103"/>
      <c r="MPT221" s="103"/>
      <c r="MPU221" s="103"/>
      <c r="MPV221" s="103"/>
      <c r="MPW221" s="103"/>
      <c r="MPX221" s="103"/>
      <c r="MPY221" s="103"/>
      <c r="MPZ221" s="103"/>
      <c r="MQA221" s="103"/>
      <c r="MQB221" s="103"/>
      <c r="MQC221" s="103"/>
      <c r="MQD221" s="103"/>
      <c r="MQE221" s="103"/>
      <c r="MQF221" s="103"/>
      <c r="MQG221" s="103"/>
      <c r="MQH221" s="103"/>
      <c r="MQI221" s="103"/>
      <c r="MQJ221" s="103"/>
      <c r="MQK221" s="103"/>
      <c r="MQL221" s="103"/>
      <c r="MQM221" s="103"/>
      <c r="MQN221" s="103"/>
      <c r="MQO221" s="103"/>
      <c r="MQP221" s="103"/>
      <c r="MQQ221" s="103"/>
      <c r="MQR221" s="103"/>
      <c r="MQS221" s="103"/>
      <c r="MQT221" s="103"/>
      <c r="MQU221" s="103"/>
      <c r="MQV221" s="103"/>
      <c r="MQW221" s="103"/>
      <c r="MQX221" s="103"/>
      <c r="MQY221" s="103"/>
      <c r="MQZ221" s="103"/>
      <c r="MRA221" s="103"/>
      <c r="MRB221" s="103"/>
      <c r="MRC221" s="103"/>
      <c r="MRD221" s="103"/>
      <c r="MRE221" s="103"/>
      <c r="MRF221" s="103"/>
      <c r="MRG221" s="103"/>
      <c r="MRH221" s="103"/>
      <c r="MRI221" s="103"/>
      <c r="MRJ221" s="103"/>
      <c r="MRK221" s="103"/>
      <c r="MRL221" s="103"/>
      <c r="MRM221" s="103"/>
      <c r="MRN221" s="103"/>
      <c r="MRO221" s="103"/>
      <c r="MRP221" s="103"/>
      <c r="MRQ221" s="103"/>
      <c r="MRR221" s="103"/>
      <c r="MRS221" s="103"/>
      <c r="MRT221" s="103"/>
      <c r="MRU221" s="103"/>
      <c r="MRV221" s="103"/>
      <c r="MRW221" s="103"/>
      <c r="MRX221" s="103"/>
      <c r="MRY221" s="103"/>
      <c r="MRZ221" s="103"/>
      <c r="MSA221" s="103"/>
      <c r="MSB221" s="103"/>
      <c r="MSC221" s="103"/>
      <c r="MSD221" s="103"/>
      <c r="MSE221" s="103"/>
      <c r="MSF221" s="103"/>
      <c r="MSG221" s="103"/>
      <c r="MSH221" s="103"/>
      <c r="MSI221" s="103"/>
      <c r="MSJ221" s="103"/>
      <c r="MSK221" s="103"/>
      <c r="MSL221" s="103"/>
      <c r="MSM221" s="103"/>
      <c r="MSN221" s="103"/>
      <c r="MSO221" s="103"/>
      <c r="MSP221" s="103"/>
      <c r="MSQ221" s="103"/>
      <c r="MSR221" s="103"/>
      <c r="MSS221" s="103"/>
      <c r="MST221" s="103"/>
      <c r="MSU221" s="103"/>
      <c r="MSV221" s="103"/>
      <c r="MSW221" s="103"/>
      <c r="MSX221" s="103"/>
      <c r="MSY221" s="103"/>
      <c r="MSZ221" s="103"/>
      <c r="MTA221" s="103"/>
      <c r="MTB221" s="103"/>
      <c r="MTC221" s="103"/>
      <c r="MTD221" s="103"/>
      <c r="MTE221" s="103"/>
      <c r="MTF221" s="103"/>
      <c r="MTG221" s="103"/>
      <c r="MTH221" s="103"/>
      <c r="MTI221" s="103"/>
      <c r="MTJ221" s="103"/>
      <c r="MTK221" s="103"/>
      <c r="MTL221" s="103"/>
      <c r="MTM221" s="103"/>
      <c r="MTN221" s="103"/>
      <c r="MTO221" s="103"/>
      <c r="MTP221" s="103"/>
      <c r="MTQ221" s="103"/>
      <c r="MTR221" s="103"/>
      <c r="MTS221" s="103"/>
      <c r="MTT221" s="103"/>
      <c r="MTU221" s="103"/>
      <c r="MTV221" s="103"/>
      <c r="MTW221" s="103"/>
      <c r="MTX221" s="103"/>
      <c r="MTY221" s="103"/>
      <c r="MTZ221" s="103"/>
      <c r="MUA221" s="103"/>
      <c r="MUB221" s="103"/>
      <c r="MUC221" s="103"/>
      <c r="MUD221" s="103"/>
      <c r="MUE221" s="103"/>
      <c r="MUF221" s="103"/>
      <c r="MUG221" s="103"/>
      <c r="MUH221" s="103"/>
      <c r="MUI221" s="103"/>
      <c r="MUJ221" s="103"/>
      <c r="MUK221" s="103"/>
      <c r="MUL221" s="103"/>
      <c r="MUM221" s="103"/>
      <c r="MUN221" s="103"/>
      <c r="MUO221" s="103"/>
      <c r="MUP221" s="103"/>
      <c r="MUQ221" s="103"/>
      <c r="MUR221" s="103"/>
      <c r="MUS221" s="103"/>
      <c r="MUT221" s="103"/>
      <c r="MUU221" s="103"/>
      <c r="MUV221" s="103"/>
      <c r="MUW221" s="103"/>
      <c r="MUX221" s="103"/>
      <c r="MUY221" s="103"/>
      <c r="MUZ221" s="103"/>
      <c r="MVA221" s="103"/>
      <c r="MVB221" s="103"/>
      <c r="MVC221" s="103"/>
      <c r="MVD221" s="103"/>
      <c r="MVE221" s="103"/>
      <c r="MVF221" s="103"/>
      <c r="MVG221" s="103"/>
      <c r="MVH221" s="103"/>
      <c r="MVI221" s="103"/>
      <c r="MVJ221" s="103"/>
      <c r="MVK221" s="103"/>
      <c r="MVL221" s="103"/>
      <c r="MVM221" s="103"/>
      <c r="MVN221" s="103"/>
      <c r="MVO221" s="103"/>
      <c r="MVP221" s="103"/>
      <c r="MVQ221" s="103"/>
      <c r="MVR221" s="103"/>
      <c r="MVS221" s="103"/>
      <c r="MVT221" s="103"/>
      <c r="MVU221" s="103"/>
      <c r="MVV221" s="103"/>
      <c r="MVW221" s="103"/>
      <c r="MVX221" s="103"/>
      <c r="MVY221" s="103"/>
      <c r="MVZ221" s="103"/>
      <c r="MWA221" s="103"/>
      <c r="MWB221" s="103"/>
      <c r="MWC221" s="103"/>
      <c r="MWD221" s="103"/>
      <c r="MWE221" s="103"/>
      <c r="MWF221" s="103"/>
      <c r="MWG221" s="103"/>
      <c r="MWH221" s="103"/>
      <c r="MWI221" s="103"/>
      <c r="MWJ221" s="103"/>
      <c r="MWK221" s="103"/>
      <c r="MWL221" s="103"/>
      <c r="MWM221" s="103"/>
      <c r="MWN221" s="103"/>
      <c r="MWO221" s="103"/>
      <c r="MWP221" s="103"/>
      <c r="MWQ221" s="103"/>
      <c r="MWR221" s="103"/>
      <c r="MWS221" s="103"/>
      <c r="MWT221" s="103"/>
      <c r="MWU221" s="103"/>
      <c r="MWV221" s="103"/>
      <c r="MWW221" s="103"/>
      <c r="MWX221" s="103"/>
      <c r="MWY221" s="103"/>
      <c r="MWZ221" s="103"/>
      <c r="MXA221" s="103"/>
      <c r="MXB221" s="103"/>
      <c r="MXC221" s="103"/>
      <c r="MXD221" s="103"/>
      <c r="MXE221" s="103"/>
      <c r="MXF221" s="103"/>
      <c r="MXG221" s="103"/>
      <c r="MXH221" s="103"/>
      <c r="MXI221" s="103"/>
      <c r="MXJ221" s="103"/>
      <c r="MXK221" s="103"/>
      <c r="MXL221" s="103"/>
      <c r="MXM221" s="103"/>
      <c r="MXN221" s="103"/>
      <c r="MXO221" s="103"/>
      <c r="MXP221" s="103"/>
      <c r="MXQ221" s="103"/>
      <c r="MXR221" s="103"/>
      <c r="MXS221" s="103"/>
      <c r="MXT221" s="103"/>
      <c r="MXU221" s="103"/>
      <c r="MXV221" s="103"/>
      <c r="MXW221" s="103"/>
      <c r="MXX221" s="103"/>
      <c r="MXY221" s="103"/>
      <c r="MXZ221" s="103"/>
      <c r="MYA221" s="103"/>
      <c r="MYB221" s="103"/>
      <c r="MYC221" s="103"/>
      <c r="MYD221" s="103"/>
      <c r="MYE221" s="103"/>
      <c r="MYF221" s="103"/>
      <c r="MYG221" s="103"/>
      <c r="MYH221" s="103"/>
      <c r="MYI221" s="103"/>
      <c r="MYJ221" s="103"/>
      <c r="MYK221" s="103"/>
      <c r="MYL221" s="103"/>
      <c r="MYM221" s="103"/>
      <c r="MYN221" s="103"/>
      <c r="MYO221" s="103"/>
      <c r="MYP221" s="103"/>
      <c r="MYQ221" s="103"/>
      <c r="MYR221" s="103"/>
      <c r="MYS221" s="103"/>
      <c r="MYT221" s="103"/>
      <c r="MYU221" s="103"/>
      <c r="MYV221" s="103"/>
      <c r="MYW221" s="103"/>
      <c r="MYX221" s="103"/>
      <c r="MYY221" s="103"/>
      <c r="MYZ221" s="103"/>
      <c r="MZA221" s="103"/>
      <c r="MZB221" s="103"/>
      <c r="MZC221" s="103"/>
      <c r="MZD221" s="103"/>
      <c r="MZE221" s="103"/>
      <c r="MZF221" s="103"/>
      <c r="MZG221" s="103"/>
      <c r="MZH221" s="103"/>
      <c r="MZI221" s="103"/>
      <c r="MZJ221" s="103"/>
      <c r="MZK221" s="103"/>
      <c r="MZL221" s="103"/>
      <c r="MZM221" s="103"/>
      <c r="MZN221" s="103"/>
      <c r="MZO221" s="103"/>
      <c r="MZP221" s="103"/>
      <c r="MZQ221" s="103"/>
      <c r="MZR221" s="103"/>
      <c r="MZS221" s="103"/>
      <c r="MZT221" s="103"/>
      <c r="MZU221" s="103"/>
      <c r="MZV221" s="103"/>
      <c r="MZW221" s="103"/>
      <c r="MZX221" s="103"/>
      <c r="MZY221" s="103"/>
      <c r="MZZ221" s="103"/>
      <c r="NAA221" s="103"/>
      <c r="NAB221" s="103"/>
      <c r="NAC221" s="103"/>
      <c r="NAD221" s="103"/>
      <c r="NAE221" s="103"/>
      <c r="NAF221" s="103"/>
      <c r="NAG221" s="103"/>
      <c r="NAH221" s="103"/>
      <c r="NAI221" s="103"/>
      <c r="NAJ221" s="103"/>
      <c r="NAK221" s="103"/>
      <c r="NAL221" s="103"/>
      <c r="NAM221" s="103"/>
      <c r="NAN221" s="103"/>
      <c r="NAO221" s="103"/>
      <c r="NAP221" s="103"/>
      <c r="NAQ221" s="103"/>
      <c r="NAR221" s="103"/>
      <c r="NAS221" s="103"/>
      <c r="NAT221" s="103"/>
      <c r="NAU221" s="103"/>
      <c r="NAV221" s="103"/>
      <c r="NAW221" s="103"/>
      <c r="NAX221" s="103"/>
      <c r="NAY221" s="103"/>
      <c r="NAZ221" s="103"/>
      <c r="NBA221" s="103"/>
      <c r="NBB221" s="103"/>
      <c r="NBC221" s="103"/>
      <c r="NBD221" s="103"/>
      <c r="NBE221" s="103"/>
      <c r="NBF221" s="103"/>
      <c r="NBG221" s="103"/>
      <c r="NBH221" s="103"/>
      <c r="NBI221" s="103"/>
      <c r="NBJ221" s="103"/>
      <c r="NBK221" s="103"/>
      <c r="NBL221" s="103"/>
      <c r="NBM221" s="103"/>
      <c r="NBN221" s="103"/>
      <c r="NBO221" s="103"/>
      <c r="NBP221" s="103"/>
      <c r="NBQ221" s="103"/>
      <c r="NBR221" s="103"/>
      <c r="NBS221" s="103"/>
      <c r="NBT221" s="103"/>
      <c r="NBU221" s="103"/>
      <c r="NBV221" s="103"/>
      <c r="NBW221" s="103"/>
      <c r="NBX221" s="103"/>
      <c r="NBY221" s="103"/>
      <c r="NBZ221" s="103"/>
      <c r="NCA221" s="103"/>
      <c r="NCB221" s="103"/>
      <c r="NCC221" s="103"/>
      <c r="NCD221" s="103"/>
      <c r="NCE221" s="103"/>
      <c r="NCF221" s="103"/>
      <c r="NCG221" s="103"/>
      <c r="NCH221" s="103"/>
      <c r="NCI221" s="103"/>
      <c r="NCJ221" s="103"/>
      <c r="NCK221" s="103"/>
      <c r="NCL221" s="103"/>
      <c r="NCM221" s="103"/>
      <c r="NCN221" s="103"/>
      <c r="NCO221" s="103"/>
      <c r="NCP221" s="103"/>
      <c r="NCQ221" s="103"/>
      <c r="NCR221" s="103"/>
      <c r="NCS221" s="103"/>
      <c r="NCT221" s="103"/>
      <c r="NCU221" s="103"/>
      <c r="NCV221" s="103"/>
      <c r="NCW221" s="103"/>
      <c r="NCX221" s="103"/>
      <c r="NCY221" s="103"/>
      <c r="NCZ221" s="103"/>
      <c r="NDA221" s="103"/>
      <c r="NDB221" s="103"/>
      <c r="NDC221" s="103"/>
      <c r="NDD221" s="103"/>
      <c r="NDE221" s="103"/>
      <c r="NDF221" s="103"/>
      <c r="NDG221" s="103"/>
      <c r="NDH221" s="103"/>
      <c r="NDI221" s="103"/>
      <c r="NDJ221" s="103"/>
      <c r="NDK221" s="103"/>
      <c r="NDL221" s="103"/>
      <c r="NDM221" s="103"/>
      <c r="NDN221" s="103"/>
      <c r="NDO221" s="103"/>
      <c r="NDP221" s="103"/>
      <c r="NDQ221" s="103"/>
      <c r="NDR221" s="103"/>
      <c r="NDS221" s="103"/>
      <c r="NDT221" s="103"/>
      <c r="NDU221" s="103"/>
      <c r="NDV221" s="103"/>
      <c r="NDW221" s="103"/>
      <c r="NDX221" s="103"/>
      <c r="NDY221" s="103"/>
      <c r="NDZ221" s="103"/>
      <c r="NEA221" s="103"/>
      <c r="NEB221" s="103"/>
      <c r="NEC221" s="103"/>
      <c r="NED221" s="103"/>
      <c r="NEE221" s="103"/>
      <c r="NEF221" s="103"/>
      <c r="NEG221" s="103"/>
      <c r="NEH221" s="103"/>
      <c r="NEI221" s="103"/>
      <c r="NEJ221" s="103"/>
      <c r="NEK221" s="103"/>
      <c r="NEL221" s="103"/>
      <c r="NEM221" s="103"/>
      <c r="NEN221" s="103"/>
      <c r="NEO221" s="103"/>
      <c r="NEP221" s="103"/>
      <c r="NEQ221" s="103"/>
      <c r="NER221" s="103"/>
      <c r="NES221" s="103"/>
      <c r="NET221" s="103"/>
      <c r="NEU221" s="103"/>
      <c r="NEV221" s="103"/>
      <c r="NEW221" s="103"/>
      <c r="NEX221" s="103"/>
      <c r="NEY221" s="103"/>
      <c r="NEZ221" s="103"/>
      <c r="NFA221" s="103"/>
      <c r="NFB221" s="103"/>
      <c r="NFC221" s="103"/>
      <c r="NFD221" s="103"/>
      <c r="NFE221" s="103"/>
      <c r="NFF221" s="103"/>
      <c r="NFG221" s="103"/>
      <c r="NFH221" s="103"/>
      <c r="NFI221" s="103"/>
      <c r="NFJ221" s="103"/>
      <c r="NFK221" s="103"/>
      <c r="NFL221" s="103"/>
      <c r="NFM221" s="103"/>
      <c r="NFN221" s="103"/>
      <c r="NFO221" s="103"/>
      <c r="NFP221" s="103"/>
      <c r="NFQ221" s="103"/>
      <c r="NFR221" s="103"/>
      <c r="NFS221" s="103"/>
      <c r="NFT221" s="103"/>
      <c r="NFU221" s="103"/>
      <c r="NFV221" s="103"/>
      <c r="NFW221" s="103"/>
      <c r="NFX221" s="103"/>
      <c r="NFY221" s="103"/>
      <c r="NFZ221" s="103"/>
      <c r="NGA221" s="103"/>
      <c r="NGB221" s="103"/>
      <c r="NGC221" s="103"/>
      <c r="NGD221" s="103"/>
      <c r="NGE221" s="103"/>
      <c r="NGF221" s="103"/>
      <c r="NGG221" s="103"/>
      <c r="NGH221" s="103"/>
      <c r="NGI221" s="103"/>
      <c r="NGJ221" s="103"/>
      <c r="NGK221" s="103"/>
      <c r="NGL221" s="103"/>
      <c r="NGM221" s="103"/>
      <c r="NGN221" s="103"/>
      <c r="NGO221" s="103"/>
      <c r="NGP221" s="103"/>
      <c r="NGQ221" s="103"/>
      <c r="NGR221" s="103"/>
      <c r="NGS221" s="103"/>
      <c r="NGT221" s="103"/>
      <c r="NGU221" s="103"/>
      <c r="NGV221" s="103"/>
      <c r="NGW221" s="103"/>
      <c r="NGX221" s="103"/>
      <c r="NGY221" s="103"/>
      <c r="NGZ221" s="103"/>
      <c r="NHA221" s="103"/>
      <c r="NHB221" s="103"/>
      <c r="NHC221" s="103"/>
      <c r="NHD221" s="103"/>
      <c r="NHE221" s="103"/>
      <c r="NHF221" s="103"/>
      <c r="NHG221" s="103"/>
      <c r="NHH221" s="103"/>
      <c r="NHI221" s="103"/>
      <c r="NHJ221" s="103"/>
      <c r="NHK221" s="103"/>
      <c r="NHL221" s="103"/>
      <c r="NHM221" s="103"/>
      <c r="NHN221" s="103"/>
      <c r="NHO221" s="103"/>
      <c r="NHP221" s="103"/>
      <c r="NHQ221" s="103"/>
      <c r="NHR221" s="103"/>
      <c r="NHS221" s="103"/>
      <c r="NHT221" s="103"/>
      <c r="NHU221" s="103"/>
      <c r="NHV221" s="103"/>
      <c r="NHW221" s="103"/>
      <c r="NHX221" s="103"/>
      <c r="NHY221" s="103"/>
      <c r="NHZ221" s="103"/>
      <c r="NIA221" s="103"/>
      <c r="NIB221" s="103"/>
      <c r="NIC221" s="103"/>
      <c r="NID221" s="103"/>
      <c r="NIE221" s="103"/>
      <c r="NIF221" s="103"/>
      <c r="NIG221" s="103"/>
      <c r="NIH221" s="103"/>
      <c r="NII221" s="103"/>
      <c r="NIJ221" s="103"/>
      <c r="NIK221" s="103"/>
      <c r="NIL221" s="103"/>
      <c r="NIM221" s="103"/>
      <c r="NIN221" s="103"/>
      <c r="NIO221" s="103"/>
      <c r="NIP221" s="103"/>
      <c r="NIQ221" s="103"/>
      <c r="NIR221" s="103"/>
      <c r="NIS221" s="103"/>
      <c r="NIT221" s="103"/>
      <c r="NIU221" s="103"/>
      <c r="NIV221" s="103"/>
      <c r="NIW221" s="103"/>
      <c r="NIX221" s="103"/>
      <c r="NIY221" s="103"/>
      <c r="NIZ221" s="103"/>
      <c r="NJA221" s="103"/>
      <c r="NJB221" s="103"/>
      <c r="NJC221" s="103"/>
      <c r="NJD221" s="103"/>
      <c r="NJE221" s="103"/>
      <c r="NJF221" s="103"/>
      <c r="NJG221" s="103"/>
      <c r="NJH221" s="103"/>
      <c r="NJI221" s="103"/>
      <c r="NJJ221" s="103"/>
      <c r="NJK221" s="103"/>
      <c r="NJL221" s="103"/>
      <c r="NJM221" s="103"/>
      <c r="NJN221" s="103"/>
      <c r="NJO221" s="103"/>
      <c r="NJP221" s="103"/>
      <c r="NJQ221" s="103"/>
      <c r="NJR221" s="103"/>
      <c r="NJS221" s="103"/>
      <c r="NJT221" s="103"/>
      <c r="NJU221" s="103"/>
      <c r="NJV221" s="103"/>
      <c r="NJW221" s="103"/>
      <c r="NJX221" s="103"/>
      <c r="NJY221" s="103"/>
      <c r="NJZ221" s="103"/>
      <c r="NKA221" s="103"/>
      <c r="NKB221" s="103"/>
      <c r="NKC221" s="103"/>
      <c r="NKD221" s="103"/>
      <c r="NKE221" s="103"/>
      <c r="NKF221" s="103"/>
      <c r="NKG221" s="103"/>
      <c r="NKH221" s="103"/>
      <c r="NKI221" s="103"/>
      <c r="NKJ221" s="103"/>
      <c r="NKK221" s="103"/>
      <c r="NKL221" s="103"/>
      <c r="NKM221" s="103"/>
      <c r="NKN221" s="103"/>
      <c r="NKO221" s="103"/>
      <c r="NKP221" s="103"/>
      <c r="NKQ221" s="103"/>
      <c r="NKR221" s="103"/>
      <c r="NKS221" s="103"/>
      <c r="NKT221" s="103"/>
      <c r="NKU221" s="103"/>
      <c r="NKV221" s="103"/>
      <c r="NKW221" s="103"/>
      <c r="NKX221" s="103"/>
      <c r="NKY221" s="103"/>
      <c r="NKZ221" s="103"/>
      <c r="NLA221" s="103"/>
      <c r="NLB221" s="103"/>
      <c r="NLC221" s="103"/>
      <c r="NLD221" s="103"/>
      <c r="NLE221" s="103"/>
      <c r="NLF221" s="103"/>
      <c r="NLG221" s="103"/>
      <c r="NLH221" s="103"/>
      <c r="NLI221" s="103"/>
      <c r="NLJ221" s="103"/>
      <c r="NLK221" s="103"/>
      <c r="NLL221" s="103"/>
      <c r="NLM221" s="103"/>
      <c r="NLN221" s="103"/>
      <c r="NLO221" s="103"/>
      <c r="NLP221" s="103"/>
      <c r="NLQ221" s="103"/>
      <c r="NLR221" s="103"/>
      <c r="NLS221" s="103"/>
      <c r="NLT221" s="103"/>
      <c r="NLU221" s="103"/>
      <c r="NLV221" s="103"/>
      <c r="NLW221" s="103"/>
      <c r="NLX221" s="103"/>
      <c r="NLY221" s="103"/>
      <c r="NLZ221" s="103"/>
      <c r="NMA221" s="103"/>
      <c r="NMB221" s="103"/>
      <c r="NMC221" s="103"/>
      <c r="NMD221" s="103"/>
      <c r="NME221" s="103"/>
      <c r="NMF221" s="103"/>
      <c r="NMG221" s="103"/>
      <c r="NMH221" s="103"/>
      <c r="NMI221" s="103"/>
      <c r="NMJ221" s="103"/>
      <c r="NMK221" s="103"/>
      <c r="NML221" s="103"/>
      <c r="NMM221" s="103"/>
      <c r="NMN221" s="103"/>
      <c r="NMO221" s="103"/>
      <c r="NMP221" s="103"/>
      <c r="NMQ221" s="103"/>
      <c r="NMR221" s="103"/>
      <c r="NMS221" s="103"/>
      <c r="NMT221" s="103"/>
      <c r="NMU221" s="103"/>
      <c r="NMV221" s="103"/>
      <c r="NMW221" s="103"/>
      <c r="NMX221" s="103"/>
      <c r="NMY221" s="103"/>
      <c r="NMZ221" s="103"/>
      <c r="NNA221" s="103"/>
      <c r="NNB221" s="103"/>
      <c r="NNC221" s="103"/>
      <c r="NND221" s="103"/>
      <c r="NNE221" s="103"/>
      <c r="NNF221" s="103"/>
      <c r="NNG221" s="103"/>
      <c r="NNH221" s="103"/>
      <c r="NNI221" s="103"/>
      <c r="NNJ221" s="103"/>
      <c r="NNK221" s="103"/>
      <c r="NNL221" s="103"/>
      <c r="NNM221" s="103"/>
      <c r="NNN221" s="103"/>
      <c r="NNO221" s="103"/>
      <c r="NNP221" s="103"/>
      <c r="NNQ221" s="103"/>
      <c r="NNR221" s="103"/>
      <c r="NNS221" s="103"/>
      <c r="NNT221" s="103"/>
      <c r="NNU221" s="103"/>
      <c r="NNV221" s="103"/>
      <c r="NNW221" s="103"/>
      <c r="NNX221" s="103"/>
      <c r="NNY221" s="103"/>
      <c r="NNZ221" s="103"/>
      <c r="NOA221" s="103"/>
      <c r="NOB221" s="103"/>
      <c r="NOC221" s="103"/>
      <c r="NOD221" s="103"/>
      <c r="NOE221" s="103"/>
      <c r="NOF221" s="103"/>
      <c r="NOG221" s="103"/>
      <c r="NOH221" s="103"/>
      <c r="NOI221" s="103"/>
      <c r="NOJ221" s="103"/>
      <c r="NOK221" s="103"/>
      <c r="NOL221" s="103"/>
      <c r="NOM221" s="103"/>
      <c r="NON221" s="103"/>
      <c r="NOO221" s="103"/>
      <c r="NOP221" s="103"/>
      <c r="NOQ221" s="103"/>
      <c r="NOR221" s="103"/>
      <c r="NOS221" s="103"/>
      <c r="NOT221" s="103"/>
      <c r="NOU221" s="103"/>
      <c r="NOV221" s="103"/>
      <c r="NOW221" s="103"/>
      <c r="NOX221" s="103"/>
      <c r="NOY221" s="103"/>
      <c r="NOZ221" s="103"/>
      <c r="NPA221" s="103"/>
      <c r="NPB221" s="103"/>
      <c r="NPC221" s="103"/>
      <c r="NPD221" s="103"/>
      <c r="NPE221" s="103"/>
      <c r="NPF221" s="103"/>
      <c r="NPG221" s="103"/>
      <c r="NPH221" s="103"/>
      <c r="NPI221" s="103"/>
      <c r="NPJ221" s="103"/>
      <c r="NPK221" s="103"/>
      <c r="NPL221" s="103"/>
      <c r="NPM221" s="103"/>
      <c r="NPN221" s="103"/>
      <c r="NPO221" s="103"/>
      <c r="NPP221" s="103"/>
      <c r="NPQ221" s="103"/>
      <c r="NPR221" s="103"/>
      <c r="NPS221" s="103"/>
      <c r="NPT221" s="103"/>
      <c r="NPU221" s="103"/>
      <c r="NPV221" s="103"/>
      <c r="NPW221" s="103"/>
      <c r="NPX221" s="103"/>
      <c r="NPY221" s="103"/>
      <c r="NPZ221" s="103"/>
      <c r="NQA221" s="103"/>
      <c r="NQB221" s="103"/>
      <c r="NQC221" s="103"/>
      <c r="NQD221" s="103"/>
      <c r="NQE221" s="103"/>
      <c r="NQF221" s="103"/>
      <c r="NQG221" s="103"/>
      <c r="NQH221" s="103"/>
      <c r="NQI221" s="103"/>
      <c r="NQJ221" s="103"/>
      <c r="NQK221" s="103"/>
      <c r="NQL221" s="103"/>
      <c r="NQM221" s="103"/>
      <c r="NQN221" s="103"/>
      <c r="NQO221" s="103"/>
      <c r="NQP221" s="103"/>
      <c r="NQQ221" s="103"/>
      <c r="NQR221" s="103"/>
      <c r="NQS221" s="103"/>
      <c r="NQT221" s="103"/>
      <c r="NQU221" s="103"/>
      <c r="NQV221" s="103"/>
      <c r="NQW221" s="103"/>
      <c r="NQX221" s="103"/>
      <c r="NQY221" s="103"/>
      <c r="NQZ221" s="103"/>
      <c r="NRA221" s="103"/>
      <c r="NRB221" s="103"/>
      <c r="NRC221" s="103"/>
      <c r="NRD221" s="103"/>
      <c r="NRE221" s="103"/>
      <c r="NRF221" s="103"/>
      <c r="NRG221" s="103"/>
      <c r="NRH221" s="103"/>
      <c r="NRI221" s="103"/>
      <c r="NRJ221" s="103"/>
      <c r="NRK221" s="103"/>
      <c r="NRL221" s="103"/>
      <c r="NRM221" s="103"/>
      <c r="NRN221" s="103"/>
      <c r="NRO221" s="103"/>
      <c r="NRP221" s="103"/>
      <c r="NRQ221" s="103"/>
      <c r="NRR221" s="103"/>
      <c r="NRS221" s="103"/>
      <c r="NRT221" s="103"/>
      <c r="NRU221" s="103"/>
      <c r="NRV221" s="103"/>
      <c r="NRW221" s="103"/>
      <c r="NRX221" s="103"/>
      <c r="NRY221" s="103"/>
      <c r="NRZ221" s="103"/>
      <c r="NSA221" s="103"/>
      <c r="NSB221" s="103"/>
      <c r="NSC221" s="103"/>
      <c r="NSD221" s="103"/>
      <c r="NSE221" s="103"/>
      <c r="NSF221" s="103"/>
      <c r="NSG221" s="103"/>
      <c r="NSH221" s="103"/>
      <c r="NSI221" s="103"/>
      <c r="NSJ221" s="103"/>
      <c r="NSK221" s="103"/>
      <c r="NSL221" s="103"/>
      <c r="NSM221" s="103"/>
      <c r="NSN221" s="103"/>
      <c r="NSO221" s="103"/>
      <c r="NSP221" s="103"/>
      <c r="NSQ221" s="103"/>
      <c r="NSR221" s="103"/>
      <c r="NSS221" s="103"/>
      <c r="NST221" s="103"/>
      <c r="NSU221" s="103"/>
      <c r="NSV221" s="103"/>
      <c r="NSW221" s="103"/>
      <c r="NSX221" s="103"/>
      <c r="NSY221" s="103"/>
      <c r="NSZ221" s="103"/>
      <c r="NTA221" s="103"/>
      <c r="NTB221" s="103"/>
      <c r="NTC221" s="103"/>
      <c r="NTD221" s="103"/>
      <c r="NTE221" s="103"/>
      <c r="NTF221" s="103"/>
      <c r="NTG221" s="103"/>
      <c r="NTH221" s="103"/>
      <c r="NTI221" s="103"/>
      <c r="NTJ221" s="103"/>
      <c r="NTK221" s="103"/>
      <c r="NTL221" s="103"/>
      <c r="NTM221" s="103"/>
      <c r="NTN221" s="103"/>
      <c r="NTO221" s="103"/>
      <c r="NTP221" s="103"/>
      <c r="NTQ221" s="103"/>
      <c r="NTR221" s="103"/>
      <c r="NTS221" s="103"/>
      <c r="NTT221" s="103"/>
      <c r="NTU221" s="103"/>
      <c r="NTV221" s="103"/>
      <c r="NTW221" s="103"/>
      <c r="NTX221" s="103"/>
      <c r="NTY221" s="103"/>
      <c r="NTZ221" s="103"/>
      <c r="NUA221" s="103"/>
      <c r="NUB221" s="103"/>
      <c r="NUC221" s="103"/>
      <c r="NUD221" s="103"/>
      <c r="NUE221" s="103"/>
      <c r="NUF221" s="103"/>
      <c r="NUG221" s="103"/>
      <c r="NUH221" s="103"/>
      <c r="NUI221" s="103"/>
      <c r="NUJ221" s="103"/>
      <c r="NUK221" s="103"/>
      <c r="NUL221" s="103"/>
      <c r="NUM221" s="103"/>
      <c r="NUN221" s="103"/>
      <c r="NUO221" s="103"/>
      <c r="NUP221" s="103"/>
      <c r="NUQ221" s="103"/>
      <c r="NUR221" s="103"/>
      <c r="NUS221" s="103"/>
      <c r="NUT221" s="103"/>
      <c r="NUU221" s="103"/>
      <c r="NUV221" s="103"/>
      <c r="NUW221" s="103"/>
      <c r="NUX221" s="103"/>
      <c r="NUY221" s="103"/>
      <c r="NUZ221" s="103"/>
      <c r="NVA221" s="103"/>
      <c r="NVB221" s="103"/>
      <c r="NVC221" s="103"/>
      <c r="NVD221" s="103"/>
      <c r="NVE221" s="103"/>
      <c r="NVF221" s="103"/>
      <c r="NVG221" s="103"/>
      <c r="NVH221" s="103"/>
      <c r="NVI221" s="103"/>
      <c r="NVJ221" s="103"/>
      <c r="NVK221" s="103"/>
      <c r="NVL221" s="103"/>
      <c r="NVM221" s="103"/>
      <c r="NVN221" s="103"/>
      <c r="NVO221" s="103"/>
      <c r="NVP221" s="103"/>
      <c r="NVQ221" s="103"/>
      <c r="NVR221" s="103"/>
      <c r="NVS221" s="103"/>
      <c r="NVT221" s="103"/>
      <c r="NVU221" s="103"/>
      <c r="NVV221" s="103"/>
      <c r="NVW221" s="103"/>
      <c r="NVX221" s="103"/>
      <c r="NVY221" s="103"/>
      <c r="NVZ221" s="103"/>
      <c r="NWA221" s="103"/>
      <c r="NWB221" s="103"/>
      <c r="NWC221" s="103"/>
      <c r="NWD221" s="103"/>
      <c r="NWE221" s="103"/>
      <c r="NWF221" s="103"/>
      <c r="NWG221" s="103"/>
      <c r="NWH221" s="103"/>
      <c r="NWI221" s="103"/>
      <c r="NWJ221" s="103"/>
      <c r="NWK221" s="103"/>
      <c r="NWL221" s="103"/>
      <c r="NWM221" s="103"/>
      <c r="NWN221" s="103"/>
      <c r="NWO221" s="103"/>
      <c r="NWP221" s="103"/>
      <c r="NWQ221" s="103"/>
      <c r="NWR221" s="103"/>
      <c r="NWS221" s="103"/>
      <c r="NWT221" s="103"/>
      <c r="NWU221" s="103"/>
      <c r="NWV221" s="103"/>
      <c r="NWW221" s="103"/>
      <c r="NWX221" s="103"/>
      <c r="NWY221" s="103"/>
      <c r="NWZ221" s="103"/>
      <c r="NXA221" s="103"/>
      <c r="NXB221" s="103"/>
      <c r="NXC221" s="103"/>
      <c r="NXD221" s="103"/>
      <c r="NXE221" s="103"/>
      <c r="NXF221" s="103"/>
      <c r="NXG221" s="103"/>
      <c r="NXH221" s="103"/>
      <c r="NXI221" s="103"/>
      <c r="NXJ221" s="103"/>
      <c r="NXK221" s="103"/>
      <c r="NXL221" s="103"/>
      <c r="NXM221" s="103"/>
      <c r="NXN221" s="103"/>
      <c r="NXO221" s="103"/>
      <c r="NXP221" s="103"/>
      <c r="NXQ221" s="103"/>
      <c r="NXR221" s="103"/>
      <c r="NXS221" s="103"/>
      <c r="NXT221" s="103"/>
      <c r="NXU221" s="103"/>
      <c r="NXV221" s="103"/>
      <c r="NXW221" s="103"/>
      <c r="NXX221" s="103"/>
      <c r="NXY221" s="103"/>
      <c r="NXZ221" s="103"/>
      <c r="NYA221" s="103"/>
      <c r="NYB221" s="103"/>
      <c r="NYC221" s="103"/>
      <c r="NYD221" s="103"/>
      <c r="NYE221" s="103"/>
      <c r="NYF221" s="103"/>
      <c r="NYG221" s="103"/>
      <c r="NYH221" s="103"/>
      <c r="NYI221" s="103"/>
      <c r="NYJ221" s="103"/>
      <c r="NYK221" s="103"/>
      <c r="NYL221" s="103"/>
      <c r="NYM221" s="103"/>
      <c r="NYN221" s="103"/>
      <c r="NYO221" s="103"/>
      <c r="NYP221" s="103"/>
      <c r="NYQ221" s="103"/>
      <c r="NYR221" s="103"/>
      <c r="NYS221" s="103"/>
      <c r="NYT221" s="103"/>
      <c r="NYU221" s="103"/>
      <c r="NYV221" s="103"/>
      <c r="NYW221" s="103"/>
      <c r="NYX221" s="103"/>
      <c r="NYY221" s="103"/>
      <c r="NYZ221" s="103"/>
      <c r="NZA221" s="103"/>
      <c r="NZB221" s="103"/>
      <c r="NZC221" s="103"/>
      <c r="NZD221" s="103"/>
      <c r="NZE221" s="103"/>
      <c r="NZF221" s="103"/>
      <c r="NZG221" s="103"/>
      <c r="NZH221" s="103"/>
      <c r="NZI221" s="103"/>
      <c r="NZJ221" s="103"/>
      <c r="NZK221" s="103"/>
      <c r="NZL221" s="103"/>
      <c r="NZM221" s="103"/>
      <c r="NZN221" s="103"/>
      <c r="NZO221" s="103"/>
      <c r="NZP221" s="103"/>
      <c r="NZQ221" s="103"/>
      <c r="NZR221" s="103"/>
      <c r="NZS221" s="103"/>
      <c r="NZT221" s="103"/>
      <c r="NZU221" s="103"/>
      <c r="NZV221" s="103"/>
      <c r="NZW221" s="103"/>
      <c r="NZX221" s="103"/>
      <c r="NZY221" s="103"/>
      <c r="NZZ221" s="103"/>
      <c r="OAA221" s="103"/>
      <c r="OAB221" s="103"/>
      <c r="OAC221" s="103"/>
      <c r="OAD221" s="103"/>
      <c r="OAE221" s="103"/>
      <c r="OAF221" s="103"/>
      <c r="OAG221" s="103"/>
      <c r="OAH221" s="103"/>
      <c r="OAI221" s="103"/>
      <c r="OAJ221" s="103"/>
      <c r="OAK221" s="103"/>
      <c r="OAL221" s="103"/>
      <c r="OAM221" s="103"/>
      <c r="OAN221" s="103"/>
      <c r="OAO221" s="103"/>
      <c r="OAP221" s="103"/>
      <c r="OAQ221" s="103"/>
      <c r="OAR221" s="103"/>
      <c r="OAS221" s="103"/>
      <c r="OAT221" s="103"/>
      <c r="OAU221" s="103"/>
      <c r="OAV221" s="103"/>
      <c r="OAW221" s="103"/>
      <c r="OAX221" s="103"/>
      <c r="OAY221" s="103"/>
      <c r="OAZ221" s="103"/>
      <c r="OBA221" s="103"/>
      <c r="OBB221" s="103"/>
      <c r="OBC221" s="103"/>
      <c r="OBD221" s="103"/>
      <c r="OBE221" s="103"/>
      <c r="OBF221" s="103"/>
      <c r="OBG221" s="103"/>
      <c r="OBH221" s="103"/>
      <c r="OBI221" s="103"/>
      <c r="OBJ221" s="103"/>
      <c r="OBK221" s="103"/>
      <c r="OBL221" s="103"/>
      <c r="OBM221" s="103"/>
      <c r="OBN221" s="103"/>
      <c r="OBO221" s="103"/>
      <c r="OBP221" s="103"/>
      <c r="OBQ221" s="103"/>
      <c r="OBR221" s="103"/>
      <c r="OBS221" s="103"/>
      <c r="OBT221" s="103"/>
      <c r="OBU221" s="103"/>
      <c r="OBV221" s="103"/>
      <c r="OBW221" s="103"/>
      <c r="OBX221" s="103"/>
      <c r="OBY221" s="103"/>
      <c r="OBZ221" s="103"/>
      <c r="OCA221" s="103"/>
      <c r="OCB221" s="103"/>
      <c r="OCC221" s="103"/>
      <c r="OCD221" s="103"/>
      <c r="OCE221" s="103"/>
      <c r="OCF221" s="103"/>
      <c r="OCG221" s="103"/>
      <c r="OCH221" s="103"/>
      <c r="OCI221" s="103"/>
      <c r="OCJ221" s="103"/>
      <c r="OCK221" s="103"/>
      <c r="OCL221" s="103"/>
      <c r="OCM221" s="103"/>
      <c r="OCN221" s="103"/>
      <c r="OCO221" s="103"/>
      <c r="OCP221" s="103"/>
      <c r="OCQ221" s="103"/>
      <c r="OCR221" s="103"/>
      <c r="OCS221" s="103"/>
      <c r="OCT221" s="103"/>
      <c r="OCU221" s="103"/>
      <c r="OCV221" s="103"/>
      <c r="OCW221" s="103"/>
      <c r="OCX221" s="103"/>
      <c r="OCY221" s="103"/>
      <c r="OCZ221" s="103"/>
      <c r="ODA221" s="103"/>
      <c r="ODB221" s="103"/>
      <c r="ODC221" s="103"/>
      <c r="ODD221" s="103"/>
      <c r="ODE221" s="103"/>
      <c r="ODF221" s="103"/>
      <c r="ODG221" s="103"/>
      <c r="ODH221" s="103"/>
      <c r="ODI221" s="103"/>
      <c r="ODJ221" s="103"/>
      <c r="ODK221" s="103"/>
      <c r="ODL221" s="103"/>
      <c r="ODM221" s="103"/>
      <c r="ODN221" s="103"/>
      <c r="ODO221" s="103"/>
      <c r="ODP221" s="103"/>
      <c r="ODQ221" s="103"/>
      <c r="ODR221" s="103"/>
      <c r="ODS221" s="103"/>
      <c r="ODT221" s="103"/>
      <c r="ODU221" s="103"/>
      <c r="ODV221" s="103"/>
      <c r="ODW221" s="103"/>
      <c r="ODX221" s="103"/>
      <c r="ODY221" s="103"/>
      <c r="ODZ221" s="103"/>
      <c r="OEA221" s="103"/>
      <c r="OEB221" s="103"/>
      <c r="OEC221" s="103"/>
      <c r="OED221" s="103"/>
      <c r="OEE221" s="103"/>
      <c r="OEF221" s="103"/>
      <c r="OEG221" s="103"/>
      <c r="OEH221" s="103"/>
      <c r="OEI221" s="103"/>
      <c r="OEJ221" s="103"/>
      <c r="OEK221" s="103"/>
      <c r="OEL221" s="103"/>
      <c r="OEM221" s="103"/>
      <c r="OEN221" s="103"/>
      <c r="OEO221" s="103"/>
      <c r="OEP221" s="103"/>
      <c r="OEQ221" s="103"/>
      <c r="OER221" s="103"/>
      <c r="OES221" s="103"/>
      <c r="OET221" s="103"/>
      <c r="OEU221" s="103"/>
      <c r="OEV221" s="103"/>
      <c r="OEW221" s="103"/>
      <c r="OEX221" s="103"/>
      <c r="OEY221" s="103"/>
      <c r="OEZ221" s="103"/>
      <c r="OFA221" s="103"/>
      <c r="OFB221" s="103"/>
      <c r="OFC221" s="103"/>
      <c r="OFD221" s="103"/>
      <c r="OFE221" s="103"/>
      <c r="OFF221" s="103"/>
      <c r="OFG221" s="103"/>
      <c r="OFH221" s="103"/>
      <c r="OFI221" s="103"/>
      <c r="OFJ221" s="103"/>
      <c r="OFK221" s="103"/>
      <c r="OFL221" s="103"/>
      <c r="OFM221" s="103"/>
      <c r="OFN221" s="103"/>
      <c r="OFO221" s="103"/>
      <c r="OFP221" s="103"/>
      <c r="OFQ221" s="103"/>
      <c r="OFR221" s="103"/>
      <c r="OFS221" s="103"/>
      <c r="OFT221" s="103"/>
      <c r="OFU221" s="103"/>
      <c r="OFV221" s="103"/>
      <c r="OFW221" s="103"/>
      <c r="OFX221" s="103"/>
      <c r="OFY221" s="103"/>
      <c r="OFZ221" s="103"/>
      <c r="OGA221" s="103"/>
      <c r="OGB221" s="103"/>
      <c r="OGC221" s="103"/>
      <c r="OGD221" s="103"/>
      <c r="OGE221" s="103"/>
      <c r="OGF221" s="103"/>
      <c r="OGG221" s="103"/>
      <c r="OGH221" s="103"/>
      <c r="OGI221" s="103"/>
      <c r="OGJ221" s="103"/>
      <c r="OGK221" s="103"/>
      <c r="OGL221" s="103"/>
      <c r="OGM221" s="103"/>
      <c r="OGN221" s="103"/>
      <c r="OGO221" s="103"/>
      <c r="OGP221" s="103"/>
      <c r="OGQ221" s="103"/>
      <c r="OGR221" s="103"/>
      <c r="OGS221" s="103"/>
      <c r="OGT221" s="103"/>
      <c r="OGU221" s="103"/>
      <c r="OGV221" s="103"/>
      <c r="OGW221" s="103"/>
      <c r="OGX221" s="103"/>
      <c r="OGY221" s="103"/>
      <c r="OGZ221" s="103"/>
      <c r="OHA221" s="103"/>
      <c r="OHB221" s="103"/>
      <c r="OHC221" s="103"/>
      <c r="OHD221" s="103"/>
      <c r="OHE221" s="103"/>
      <c r="OHF221" s="103"/>
      <c r="OHG221" s="103"/>
      <c r="OHH221" s="103"/>
      <c r="OHI221" s="103"/>
      <c r="OHJ221" s="103"/>
      <c r="OHK221" s="103"/>
      <c r="OHL221" s="103"/>
      <c r="OHM221" s="103"/>
      <c r="OHN221" s="103"/>
      <c r="OHO221" s="103"/>
      <c r="OHP221" s="103"/>
      <c r="OHQ221" s="103"/>
      <c r="OHR221" s="103"/>
      <c r="OHS221" s="103"/>
      <c r="OHT221" s="103"/>
      <c r="OHU221" s="103"/>
      <c r="OHV221" s="103"/>
      <c r="OHW221" s="103"/>
      <c r="OHX221" s="103"/>
      <c r="OHY221" s="103"/>
      <c r="OHZ221" s="103"/>
      <c r="OIA221" s="103"/>
      <c r="OIB221" s="103"/>
      <c r="OIC221" s="103"/>
      <c r="OID221" s="103"/>
      <c r="OIE221" s="103"/>
      <c r="OIF221" s="103"/>
      <c r="OIG221" s="103"/>
      <c r="OIH221" s="103"/>
      <c r="OII221" s="103"/>
      <c r="OIJ221" s="103"/>
      <c r="OIK221" s="103"/>
      <c r="OIL221" s="103"/>
      <c r="OIM221" s="103"/>
      <c r="OIN221" s="103"/>
      <c r="OIO221" s="103"/>
      <c r="OIP221" s="103"/>
      <c r="OIQ221" s="103"/>
      <c r="OIR221" s="103"/>
      <c r="OIS221" s="103"/>
      <c r="OIT221" s="103"/>
      <c r="OIU221" s="103"/>
      <c r="OIV221" s="103"/>
      <c r="OIW221" s="103"/>
      <c r="OIX221" s="103"/>
      <c r="OIY221" s="103"/>
      <c r="OIZ221" s="103"/>
      <c r="OJA221" s="103"/>
      <c r="OJB221" s="103"/>
      <c r="OJC221" s="103"/>
      <c r="OJD221" s="103"/>
      <c r="OJE221" s="103"/>
      <c r="OJF221" s="103"/>
      <c r="OJG221" s="103"/>
      <c r="OJH221" s="103"/>
      <c r="OJI221" s="103"/>
      <c r="OJJ221" s="103"/>
      <c r="OJK221" s="103"/>
      <c r="OJL221" s="103"/>
      <c r="OJM221" s="103"/>
      <c r="OJN221" s="103"/>
      <c r="OJO221" s="103"/>
      <c r="OJP221" s="103"/>
      <c r="OJQ221" s="103"/>
      <c r="OJR221" s="103"/>
      <c r="OJS221" s="103"/>
      <c r="OJT221" s="103"/>
      <c r="OJU221" s="103"/>
      <c r="OJV221" s="103"/>
      <c r="OJW221" s="103"/>
      <c r="OJX221" s="103"/>
      <c r="OJY221" s="103"/>
      <c r="OJZ221" s="103"/>
      <c r="OKA221" s="103"/>
      <c r="OKB221" s="103"/>
      <c r="OKC221" s="103"/>
      <c r="OKD221" s="103"/>
      <c r="OKE221" s="103"/>
      <c r="OKF221" s="103"/>
      <c r="OKG221" s="103"/>
      <c r="OKH221" s="103"/>
      <c r="OKI221" s="103"/>
      <c r="OKJ221" s="103"/>
      <c r="OKK221" s="103"/>
      <c r="OKL221" s="103"/>
      <c r="OKM221" s="103"/>
      <c r="OKN221" s="103"/>
      <c r="OKO221" s="103"/>
      <c r="OKP221" s="103"/>
      <c r="OKQ221" s="103"/>
      <c r="OKR221" s="103"/>
      <c r="OKS221" s="103"/>
      <c r="OKT221" s="103"/>
      <c r="OKU221" s="103"/>
      <c r="OKV221" s="103"/>
      <c r="OKW221" s="103"/>
      <c r="OKX221" s="103"/>
      <c r="OKY221" s="103"/>
      <c r="OKZ221" s="103"/>
      <c r="OLA221" s="103"/>
      <c r="OLB221" s="103"/>
      <c r="OLC221" s="103"/>
      <c r="OLD221" s="103"/>
      <c r="OLE221" s="103"/>
      <c r="OLF221" s="103"/>
      <c r="OLG221" s="103"/>
      <c r="OLH221" s="103"/>
      <c r="OLI221" s="103"/>
      <c r="OLJ221" s="103"/>
      <c r="OLK221" s="103"/>
      <c r="OLL221" s="103"/>
      <c r="OLM221" s="103"/>
      <c r="OLN221" s="103"/>
      <c r="OLO221" s="103"/>
      <c r="OLP221" s="103"/>
      <c r="OLQ221" s="103"/>
      <c r="OLR221" s="103"/>
      <c r="OLS221" s="103"/>
      <c r="OLT221" s="103"/>
      <c r="OLU221" s="103"/>
      <c r="OLV221" s="103"/>
      <c r="OLW221" s="103"/>
      <c r="OLX221" s="103"/>
      <c r="OLY221" s="103"/>
      <c r="OLZ221" s="103"/>
      <c r="OMA221" s="103"/>
      <c r="OMB221" s="103"/>
      <c r="OMC221" s="103"/>
      <c r="OMD221" s="103"/>
      <c r="OME221" s="103"/>
      <c r="OMF221" s="103"/>
      <c r="OMG221" s="103"/>
      <c r="OMH221" s="103"/>
      <c r="OMI221" s="103"/>
      <c r="OMJ221" s="103"/>
      <c r="OMK221" s="103"/>
      <c r="OML221" s="103"/>
      <c r="OMM221" s="103"/>
      <c r="OMN221" s="103"/>
      <c r="OMO221" s="103"/>
      <c r="OMP221" s="103"/>
      <c r="OMQ221" s="103"/>
      <c r="OMR221" s="103"/>
      <c r="OMS221" s="103"/>
      <c r="OMT221" s="103"/>
      <c r="OMU221" s="103"/>
      <c r="OMV221" s="103"/>
      <c r="OMW221" s="103"/>
      <c r="OMX221" s="103"/>
      <c r="OMY221" s="103"/>
      <c r="OMZ221" s="103"/>
      <c r="ONA221" s="103"/>
      <c r="ONB221" s="103"/>
      <c r="ONC221" s="103"/>
      <c r="OND221" s="103"/>
      <c r="ONE221" s="103"/>
      <c r="ONF221" s="103"/>
      <c r="ONG221" s="103"/>
      <c r="ONH221" s="103"/>
      <c r="ONI221" s="103"/>
      <c r="ONJ221" s="103"/>
      <c r="ONK221" s="103"/>
      <c r="ONL221" s="103"/>
      <c r="ONM221" s="103"/>
      <c r="ONN221" s="103"/>
      <c r="ONO221" s="103"/>
      <c r="ONP221" s="103"/>
      <c r="ONQ221" s="103"/>
      <c r="ONR221" s="103"/>
      <c r="ONS221" s="103"/>
      <c r="ONT221" s="103"/>
      <c r="ONU221" s="103"/>
      <c r="ONV221" s="103"/>
      <c r="ONW221" s="103"/>
      <c r="ONX221" s="103"/>
      <c r="ONY221" s="103"/>
      <c r="ONZ221" s="103"/>
      <c r="OOA221" s="103"/>
      <c r="OOB221" s="103"/>
      <c r="OOC221" s="103"/>
      <c r="OOD221" s="103"/>
      <c r="OOE221" s="103"/>
      <c r="OOF221" s="103"/>
      <c r="OOG221" s="103"/>
      <c r="OOH221" s="103"/>
      <c r="OOI221" s="103"/>
      <c r="OOJ221" s="103"/>
      <c r="OOK221" s="103"/>
      <c r="OOL221" s="103"/>
      <c r="OOM221" s="103"/>
      <c r="OON221" s="103"/>
      <c r="OOO221" s="103"/>
      <c r="OOP221" s="103"/>
      <c r="OOQ221" s="103"/>
      <c r="OOR221" s="103"/>
      <c r="OOS221" s="103"/>
      <c r="OOT221" s="103"/>
      <c r="OOU221" s="103"/>
      <c r="OOV221" s="103"/>
      <c r="OOW221" s="103"/>
      <c r="OOX221" s="103"/>
      <c r="OOY221" s="103"/>
      <c r="OOZ221" s="103"/>
      <c r="OPA221" s="103"/>
      <c r="OPB221" s="103"/>
      <c r="OPC221" s="103"/>
      <c r="OPD221" s="103"/>
      <c r="OPE221" s="103"/>
      <c r="OPF221" s="103"/>
      <c r="OPG221" s="103"/>
      <c r="OPH221" s="103"/>
      <c r="OPI221" s="103"/>
      <c r="OPJ221" s="103"/>
      <c r="OPK221" s="103"/>
      <c r="OPL221" s="103"/>
      <c r="OPM221" s="103"/>
      <c r="OPN221" s="103"/>
      <c r="OPO221" s="103"/>
      <c r="OPP221" s="103"/>
      <c r="OPQ221" s="103"/>
      <c r="OPR221" s="103"/>
      <c r="OPS221" s="103"/>
      <c r="OPT221" s="103"/>
      <c r="OPU221" s="103"/>
      <c r="OPV221" s="103"/>
      <c r="OPW221" s="103"/>
      <c r="OPX221" s="103"/>
      <c r="OPY221" s="103"/>
      <c r="OPZ221" s="103"/>
      <c r="OQA221" s="103"/>
      <c r="OQB221" s="103"/>
      <c r="OQC221" s="103"/>
      <c r="OQD221" s="103"/>
      <c r="OQE221" s="103"/>
      <c r="OQF221" s="103"/>
      <c r="OQG221" s="103"/>
      <c r="OQH221" s="103"/>
      <c r="OQI221" s="103"/>
      <c r="OQJ221" s="103"/>
      <c r="OQK221" s="103"/>
      <c r="OQL221" s="103"/>
      <c r="OQM221" s="103"/>
      <c r="OQN221" s="103"/>
      <c r="OQO221" s="103"/>
      <c r="OQP221" s="103"/>
      <c r="OQQ221" s="103"/>
      <c r="OQR221" s="103"/>
      <c r="OQS221" s="103"/>
      <c r="OQT221" s="103"/>
      <c r="OQU221" s="103"/>
      <c r="OQV221" s="103"/>
      <c r="OQW221" s="103"/>
      <c r="OQX221" s="103"/>
      <c r="OQY221" s="103"/>
      <c r="OQZ221" s="103"/>
      <c r="ORA221" s="103"/>
      <c r="ORB221" s="103"/>
      <c r="ORC221" s="103"/>
      <c r="ORD221" s="103"/>
      <c r="ORE221" s="103"/>
      <c r="ORF221" s="103"/>
      <c r="ORG221" s="103"/>
      <c r="ORH221" s="103"/>
      <c r="ORI221" s="103"/>
      <c r="ORJ221" s="103"/>
      <c r="ORK221" s="103"/>
      <c r="ORL221" s="103"/>
      <c r="ORM221" s="103"/>
      <c r="ORN221" s="103"/>
      <c r="ORO221" s="103"/>
      <c r="ORP221" s="103"/>
      <c r="ORQ221" s="103"/>
      <c r="ORR221" s="103"/>
      <c r="ORS221" s="103"/>
      <c r="ORT221" s="103"/>
      <c r="ORU221" s="103"/>
      <c r="ORV221" s="103"/>
      <c r="ORW221" s="103"/>
      <c r="ORX221" s="103"/>
      <c r="ORY221" s="103"/>
      <c r="ORZ221" s="103"/>
      <c r="OSA221" s="103"/>
      <c r="OSB221" s="103"/>
      <c r="OSC221" s="103"/>
      <c r="OSD221" s="103"/>
      <c r="OSE221" s="103"/>
      <c r="OSF221" s="103"/>
      <c r="OSG221" s="103"/>
      <c r="OSH221" s="103"/>
      <c r="OSI221" s="103"/>
      <c r="OSJ221" s="103"/>
      <c r="OSK221" s="103"/>
      <c r="OSL221" s="103"/>
      <c r="OSM221" s="103"/>
      <c r="OSN221" s="103"/>
      <c r="OSO221" s="103"/>
      <c r="OSP221" s="103"/>
      <c r="OSQ221" s="103"/>
      <c r="OSR221" s="103"/>
      <c r="OSS221" s="103"/>
      <c r="OST221" s="103"/>
      <c r="OSU221" s="103"/>
      <c r="OSV221" s="103"/>
      <c r="OSW221" s="103"/>
      <c r="OSX221" s="103"/>
      <c r="OSY221" s="103"/>
      <c r="OSZ221" s="103"/>
      <c r="OTA221" s="103"/>
      <c r="OTB221" s="103"/>
      <c r="OTC221" s="103"/>
      <c r="OTD221" s="103"/>
      <c r="OTE221" s="103"/>
      <c r="OTF221" s="103"/>
      <c r="OTG221" s="103"/>
      <c r="OTH221" s="103"/>
      <c r="OTI221" s="103"/>
      <c r="OTJ221" s="103"/>
      <c r="OTK221" s="103"/>
      <c r="OTL221" s="103"/>
      <c r="OTM221" s="103"/>
      <c r="OTN221" s="103"/>
      <c r="OTO221" s="103"/>
      <c r="OTP221" s="103"/>
      <c r="OTQ221" s="103"/>
      <c r="OTR221" s="103"/>
      <c r="OTS221" s="103"/>
      <c r="OTT221" s="103"/>
      <c r="OTU221" s="103"/>
      <c r="OTV221" s="103"/>
      <c r="OTW221" s="103"/>
      <c r="OTX221" s="103"/>
      <c r="OTY221" s="103"/>
      <c r="OTZ221" s="103"/>
      <c r="OUA221" s="103"/>
      <c r="OUB221" s="103"/>
      <c r="OUC221" s="103"/>
      <c r="OUD221" s="103"/>
      <c r="OUE221" s="103"/>
      <c r="OUF221" s="103"/>
      <c r="OUG221" s="103"/>
      <c r="OUH221" s="103"/>
      <c r="OUI221" s="103"/>
      <c r="OUJ221" s="103"/>
      <c r="OUK221" s="103"/>
      <c r="OUL221" s="103"/>
      <c r="OUM221" s="103"/>
      <c r="OUN221" s="103"/>
      <c r="OUO221" s="103"/>
      <c r="OUP221" s="103"/>
      <c r="OUQ221" s="103"/>
      <c r="OUR221" s="103"/>
      <c r="OUS221" s="103"/>
      <c r="OUT221" s="103"/>
      <c r="OUU221" s="103"/>
      <c r="OUV221" s="103"/>
      <c r="OUW221" s="103"/>
      <c r="OUX221" s="103"/>
      <c r="OUY221" s="103"/>
      <c r="OUZ221" s="103"/>
      <c r="OVA221" s="103"/>
      <c r="OVB221" s="103"/>
      <c r="OVC221" s="103"/>
      <c r="OVD221" s="103"/>
      <c r="OVE221" s="103"/>
      <c r="OVF221" s="103"/>
      <c r="OVG221" s="103"/>
      <c r="OVH221" s="103"/>
      <c r="OVI221" s="103"/>
      <c r="OVJ221" s="103"/>
      <c r="OVK221" s="103"/>
      <c r="OVL221" s="103"/>
      <c r="OVM221" s="103"/>
      <c r="OVN221" s="103"/>
      <c r="OVO221" s="103"/>
      <c r="OVP221" s="103"/>
      <c r="OVQ221" s="103"/>
      <c r="OVR221" s="103"/>
      <c r="OVS221" s="103"/>
      <c r="OVT221" s="103"/>
      <c r="OVU221" s="103"/>
      <c r="OVV221" s="103"/>
      <c r="OVW221" s="103"/>
      <c r="OVX221" s="103"/>
      <c r="OVY221" s="103"/>
      <c r="OVZ221" s="103"/>
      <c r="OWA221" s="103"/>
      <c r="OWB221" s="103"/>
      <c r="OWC221" s="103"/>
      <c r="OWD221" s="103"/>
      <c r="OWE221" s="103"/>
      <c r="OWF221" s="103"/>
      <c r="OWG221" s="103"/>
      <c r="OWH221" s="103"/>
      <c r="OWI221" s="103"/>
      <c r="OWJ221" s="103"/>
      <c r="OWK221" s="103"/>
      <c r="OWL221" s="103"/>
      <c r="OWM221" s="103"/>
      <c r="OWN221" s="103"/>
      <c r="OWO221" s="103"/>
      <c r="OWP221" s="103"/>
      <c r="OWQ221" s="103"/>
      <c r="OWR221" s="103"/>
      <c r="OWS221" s="103"/>
      <c r="OWT221" s="103"/>
      <c r="OWU221" s="103"/>
      <c r="OWV221" s="103"/>
      <c r="OWW221" s="103"/>
      <c r="OWX221" s="103"/>
      <c r="OWY221" s="103"/>
      <c r="OWZ221" s="103"/>
      <c r="OXA221" s="103"/>
      <c r="OXB221" s="103"/>
      <c r="OXC221" s="103"/>
      <c r="OXD221" s="103"/>
      <c r="OXE221" s="103"/>
      <c r="OXF221" s="103"/>
      <c r="OXG221" s="103"/>
      <c r="OXH221" s="103"/>
      <c r="OXI221" s="103"/>
      <c r="OXJ221" s="103"/>
      <c r="OXK221" s="103"/>
      <c r="OXL221" s="103"/>
      <c r="OXM221" s="103"/>
      <c r="OXN221" s="103"/>
      <c r="OXO221" s="103"/>
      <c r="OXP221" s="103"/>
      <c r="OXQ221" s="103"/>
      <c r="OXR221" s="103"/>
      <c r="OXS221" s="103"/>
      <c r="OXT221" s="103"/>
      <c r="OXU221" s="103"/>
      <c r="OXV221" s="103"/>
      <c r="OXW221" s="103"/>
      <c r="OXX221" s="103"/>
      <c r="OXY221" s="103"/>
      <c r="OXZ221" s="103"/>
      <c r="OYA221" s="103"/>
      <c r="OYB221" s="103"/>
      <c r="OYC221" s="103"/>
      <c r="OYD221" s="103"/>
      <c r="OYE221" s="103"/>
      <c r="OYF221" s="103"/>
      <c r="OYG221" s="103"/>
      <c r="OYH221" s="103"/>
      <c r="OYI221" s="103"/>
      <c r="OYJ221" s="103"/>
      <c r="OYK221" s="103"/>
      <c r="OYL221" s="103"/>
      <c r="OYM221" s="103"/>
      <c r="OYN221" s="103"/>
      <c r="OYO221" s="103"/>
      <c r="OYP221" s="103"/>
      <c r="OYQ221" s="103"/>
      <c r="OYR221" s="103"/>
      <c r="OYS221" s="103"/>
      <c r="OYT221" s="103"/>
      <c r="OYU221" s="103"/>
      <c r="OYV221" s="103"/>
      <c r="OYW221" s="103"/>
      <c r="OYX221" s="103"/>
      <c r="OYY221" s="103"/>
      <c r="OYZ221" s="103"/>
      <c r="OZA221" s="103"/>
      <c r="OZB221" s="103"/>
      <c r="OZC221" s="103"/>
      <c r="OZD221" s="103"/>
      <c r="OZE221" s="103"/>
      <c r="OZF221" s="103"/>
      <c r="OZG221" s="103"/>
      <c r="OZH221" s="103"/>
      <c r="OZI221" s="103"/>
      <c r="OZJ221" s="103"/>
      <c r="OZK221" s="103"/>
      <c r="OZL221" s="103"/>
      <c r="OZM221" s="103"/>
      <c r="OZN221" s="103"/>
      <c r="OZO221" s="103"/>
      <c r="OZP221" s="103"/>
      <c r="OZQ221" s="103"/>
      <c r="OZR221" s="103"/>
      <c r="OZS221" s="103"/>
      <c r="OZT221" s="103"/>
      <c r="OZU221" s="103"/>
      <c r="OZV221" s="103"/>
      <c r="OZW221" s="103"/>
      <c r="OZX221" s="103"/>
      <c r="OZY221" s="103"/>
      <c r="OZZ221" s="103"/>
      <c r="PAA221" s="103"/>
      <c r="PAB221" s="103"/>
      <c r="PAC221" s="103"/>
      <c r="PAD221" s="103"/>
      <c r="PAE221" s="103"/>
      <c r="PAF221" s="103"/>
      <c r="PAG221" s="103"/>
      <c r="PAH221" s="103"/>
      <c r="PAI221" s="103"/>
      <c r="PAJ221" s="103"/>
      <c r="PAK221" s="103"/>
      <c r="PAL221" s="103"/>
      <c r="PAM221" s="103"/>
      <c r="PAN221" s="103"/>
      <c r="PAO221" s="103"/>
      <c r="PAP221" s="103"/>
      <c r="PAQ221" s="103"/>
      <c r="PAR221" s="103"/>
      <c r="PAS221" s="103"/>
      <c r="PAT221" s="103"/>
      <c r="PAU221" s="103"/>
      <c r="PAV221" s="103"/>
      <c r="PAW221" s="103"/>
      <c r="PAX221" s="103"/>
      <c r="PAY221" s="103"/>
      <c r="PAZ221" s="103"/>
      <c r="PBA221" s="103"/>
      <c r="PBB221" s="103"/>
      <c r="PBC221" s="103"/>
      <c r="PBD221" s="103"/>
      <c r="PBE221" s="103"/>
      <c r="PBF221" s="103"/>
      <c r="PBG221" s="103"/>
      <c r="PBH221" s="103"/>
      <c r="PBI221" s="103"/>
      <c r="PBJ221" s="103"/>
      <c r="PBK221" s="103"/>
      <c r="PBL221" s="103"/>
      <c r="PBM221" s="103"/>
      <c r="PBN221" s="103"/>
      <c r="PBO221" s="103"/>
      <c r="PBP221" s="103"/>
      <c r="PBQ221" s="103"/>
      <c r="PBR221" s="103"/>
      <c r="PBS221" s="103"/>
      <c r="PBT221" s="103"/>
      <c r="PBU221" s="103"/>
      <c r="PBV221" s="103"/>
      <c r="PBW221" s="103"/>
      <c r="PBX221" s="103"/>
      <c r="PBY221" s="103"/>
      <c r="PBZ221" s="103"/>
      <c r="PCA221" s="103"/>
      <c r="PCB221" s="103"/>
      <c r="PCC221" s="103"/>
      <c r="PCD221" s="103"/>
      <c r="PCE221" s="103"/>
      <c r="PCF221" s="103"/>
      <c r="PCG221" s="103"/>
      <c r="PCH221" s="103"/>
      <c r="PCI221" s="103"/>
      <c r="PCJ221" s="103"/>
      <c r="PCK221" s="103"/>
      <c r="PCL221" s="103"/>
      <c r="PCM221" s="103"/>
      <c r="PCN221" s="103"/>
      <c r="PCO221" s="103"/>
      <c r="PCP221" s="103"/>
      <c r="PCQ221" s="103"/>
      <c r="PCR221" s="103"/>
      <c r="PCS221" s="103"/>
      <c r="PCT221" s="103"/>
      <c r="PCU221" s="103"/>
      <c r="PCV221" s="103"/>
      <c r="PCW221" s="103"/>
      <c r="PCX221" s="103"/>
      <c r="PCY221" s="103"/>
      <c r="PCZ221" s="103"/>
      <c r="PDA221" s="103"/>
      <c r="PDB221" s="103"/>
      <c r="PDC221" s="103"/>
      <c r="PDD221" s="103"/>
      <c r="PDE221" s="103"/>
      <c r="PDF221" s="103"/>
      <c r="PDG221" s="103"/>
      <c r="PDH221" s="103"/>
      <c r="PDI221" s="103"/>
      <c r="PDJ221" s="103"/>
      <c r="PDK221" s="103"/>
      <c r="PDL221" s="103"/>
      <c r="PDM221" s="103"/>
      <c r="PDN221" s="103"/>
      <c r="PDO221" s="103"/>
      <c r="PDP221" s="103"/>
      <c r="PDQ221" s="103"/>
      <c r="PDR221" s="103"/>
      <c r="PDS221" s="103"/>
      <c r="PDT221" s="103"/>
      <c r="PDU221" s="103"/>
      <c r="PDV221" s="103"/>
      <c r="PDW221" s="103"/>
      <c r="PDX221" s="103"/>
      <c r="PDY221" s="103"/>
      <c r="PDZ221" s="103"/>
      <c r="PEA221" s="103"/>
      <c r="PEB221" s="103"/>
      <c r="PEC221" s="103"/>
      <c r="PED221" s="103"/>
      <c r="PEE221" s="103"/>
      <c r="PEF221" s="103"/>
      <c r="PEG221" s="103"/>
      <c r="PEH221" s="103"/>
      <c r="PEI221" s="103"/>
      <c r="PEJ221" s="103"/>
      <c r="PEK221" s="103"/>
      <c r="PEL221" s="103"/>
      <c r="PEM221" s="103"/>
      <c r="PEN221" s="103"/>
      <c r="PEO221" s="103"/>
      <c r="PEP221" s="103"/>
      <c r="PEQ221" s="103"/>
      <c r="PER221" s="103"/>
      <c r="PES221" s="103"/>
      <c r="PET221" s="103"/>
      <c r="PEU221" s="103"/>
      <c r="PEV221" s="103"/>
      <c r="PEW221" s="103"/>
      <c r="PEX221" s="103"/>
      <c r="PEY221" s="103"/>
      <c r="PEZ221" s="103"/>
      <c r="PFA221" s="103"/>
      <c r="PFB221" s="103"/>
      <c r="PFC221" s="103"/>
      <c r="PFD221" s="103"/>
      <c r="PFE221" s="103"/>
      <c r="PFF221" s="103"/>
      <c r="PFG221" s="103"/>
      <c r="PFH221" s="103"/>
      <c r="PFI221" s="103"/>
      <c r="PFJ221" s="103"/>
      <c r="PFK221" s="103"/>
      <c r="PFL221" s="103"/>
      <c r="PFM221" s="103"/>
      <c r="PFN221" s="103"/>
      <c r="PFO221" s="103"/>
      <c r="PFP221" s="103"/>
      <c r="PFQ221" s="103"/>
      <c r="PFR221" s="103"/>
      <c r="PFS221" s="103"/>
      <c r="PFT221" s="103"/>
      <c r="PFU221" s="103"/>
      <c r="PFV221" s="103"/>
      <c r="PFW221" s="103"/>
      <c r="PFX221" s="103"/>
      <c r="PFY221" s="103"/>
      <c r="PFZ221" s="103"/>
      <c r="PGA221" s="103"/>
      <c r="PGB221" s="103"/>
      <c r="PGC221" s="103"/>
      <c r="PGD221" s="103"/>
      <c r="PGE221" s="103"/>
      <c r="PGF221" s="103"/>
      <c r="PGG221" s="103"/>
      <c r="PGH221" s="103"/>
      <c r="PGI221" s="103"/>
      <c r="PGJ221" s="103"/>
      <c r="PGK221" s="103"/>
      <c r="PGL221" s="103"/>
      <c r="PGM221" s="103"/>
      <c r="PGN221" s="103"/>
      <c r="PGO221" s="103"/>
      <c r="PGP221" s="103"/>
      <c r="PGQ221" s="103"/>
      <c r="PGR221" s="103"/>
      <c r="PGS221" s="103"/>
      <c r="PGT221" s="103"/>
      <c r="PGU221" s="103"/>
      <c r="PGV221" s="103"/>
      <c r="PGW221" s="103"/>
      <c r="PGX221" s="103"/>
      <c r="PGY221" s="103"/>
      <c r="PGZ221" s="103"/>
      <c r="PHA221" s="103"/>
      <c r="PHB221" s="103"/>
      <c r="PHC221" s="103"/>
      <c r="PHD221" s="103"/>
      <c r="PHE221" s="103"/>
      <c r="PHF221" s="103"/>
      <c r="PHG221" s="103"/>
      <c r="PHH221" s="103"/>
      <c r="PHI221" s="103"/>
      <c r="PHJ221" s="103"/>
      <c r="PHK221" s="103"/>
      <c r="PHL221" s="103"/>
      <c r="PHM221" s="103"/>
      <c r="PHN221" s="103"/>
      <c r="PHO221" s="103"/>
      <c r="PHP221" s="103"/>
      <c r="PHQ221" s="103"/>
      <c r="PHR221" s="103"/>
      <c r="PHS221" s="103"/>
      <c r="PHT221" s="103"/>
      <c r="PHU221" s="103"/>
      <c r="PHV221" s="103"/>
      <c r="PHW221" s="103"/>
      <c r="PHX221" s="103"/>
      <c r="PHY221" s="103"/>
      <c r="PHZ221" s="103"/>
      <c r="PIA221" s="103"/>
      <c r="PIB221" s="103"/>
      <c r="PIC221" s="103"/>
      <c r="PID221" s="103"/>
      <c r="PIE221" s="103"/>
      <c r="PIF221" s="103"/>
      <c r="PIG221" s="103"/>
      <c r="PIH221" s="103"/>
      <c r="PII221" s="103"/>
      <c r="PIJ221" s="103"/>
      <c r="PIK221" s="103"/>
      <c r="PIL221" s="103"/>
      <c r="PIM221" s="103"/>
      <c r="PIN221" s="103"/>
      <c r="PIO221" s="103"/>
      <c r="PIP221" s="103"/>
      <c r="PIQ221" s="103"/>
      <c r="PIR221" s="103"/>
      <c r="PIS221" s="103"/>
      <c r="PIT221" s="103"/>
      <c r="PIU221" s="103"/>
      <c r="PIV221" s="103"/>
      <c r="PIW221" s="103"/>
      <c r="PIX221" s="103"/>
      <c r="PIY221" s="103"/>
      <c r="PIZ221" s="103"/>
      <c r="PJA221" s="103"/>
      <c r="PJB221" s="103"/>
      <c r="PJC221" s="103"/>
      <c r="PJD221" s="103"/>
      <c r="PJE221" s="103"/>
      <c r="PJF221" s="103"/>
      <c r="PJG221" s="103"/>
      <c r="PJH221" s="103"/>
      <c r="PJI221" s="103"/>
      <c r="PJJ221" s="103"/>
      <c r="PJK221" s="103"/>
      <c r="PJL221" s="103"/>
      <c r="PJM221" s="103"/>
      <c r="PJN221" s="103"/>
      <c r="PJO221" s="103"/>
      <c r="PJP221" s="103"/>
      <c r="PJQ221" s="103"/>
      <c r="PJR221" s="103"/>
      <c r="PJS221" s="103"/>
      <c r="PJT221" s="103"/>
      <c r="PJU221" s="103"/>
      <c r="PJV221" s="103"/>
      <c r="PJW221" s="103"/>
      <c r="PJX221" s="103"/>
      <c r="PJY221" s="103"/>
      <c r="PJZ221" s="103"/>
      <c r="PKA221" s="103"/>
      <c r="PKB221" s="103"/>
      <c r="PKC221" s="103"/>
      <c r="PKD221" s="103"/>
      <c r="PKE221" s="103"/>
      <c r="PKF221" s="103"/>
      <c r="PKG221" s="103"/>
      <c r="PKH221" s="103"/>
      <c r="PKI221" s="103"/>
      <c r="PKJ221" s="103"/>
      <c r="PKK221" s="103"/>
      <c r="PKL221" s="103"/>
      <c r="PKM221" s="103"/>
      <c r="PKN221" s="103"/>
      <c r="PKO221" s="103"/>
      <c r="PKP221" s="103"/>
      <c r="PKQ221" s="103"/>
      <c r="PKR221" s="103"/>
      <c r="PKS221" s="103"/>
      <c r="PKT221" s="103"/>
      <c r="PKU221" s="103"/>
      <c r="PKV221" s="103"/>
      <c r="PKW221" s="103"/>
      <c r="PKX221" s="103"/>
      <c r="PKY221" s="103"/>
      <c r="PKZ221" s="103"/>
      <c r="PLA221" s="103"/>
      <c r="PLB221" s="103"/>
      <c r="PLC221" s="103"/>
      <c r="PLD221" s="103"/>
      <c r="PLE221" s="103"/>
      <c r="PLF221" s="103"/>
      <c r="PLG221" s="103"/>
      <c r="PLH221" s="103"/>
      <c r="PLI221" s="103"/>
      <c r="PLJ221" s="103"/>
      <c r="PLK221" s="103"/>
      <c r="PLL221" s="103"/>
      <c r="PLM221" s="103"/>
      <c r="PLN221" s="103"/>
      <c r="PLO221" s="103"/>
      <c r="PLP221" s="103"/>
      <c r="PLQ221" s="103"/>
      <c r="PLR221" s="103"/>
      <c r="PLS221" s="103"/>
      <c r="PLT221" s="103"/>
      <c r="PLU221" s="103"/>
      <c r="PLV221" s="103"/>
      <c r="PLW221" s="103"/>
      <c r="PLX221" s="103"/>
      <c r="PLY221" s="103"/>
      <c r="PLZ221" s="103"/>
      <c r="PMA221" s="103"/>
      <c r="PMB221" s="103"/>
      <c r="PMC221" s="103"/>
      <c r="PMD221" s="103"/>
      <c r="PME221" s="103"/>
      <c r="PMF221" s="103"/>
      <c r="PMG221" s="103"/>
      <c r="PMH221" s="103"/>
      <c r="PMI221" s="103"/>
      <c r="PMJ221" s="103"/>
      <c r="PMK221" s="103"/>
      <c r="PML221" s="103"/>
      <c r="PMM221" s="103"/>
      <c r="PMN221" s="103"/>
      <c r="PMO221" s="103"/>
      <c r="PMP221" s="103"/>
      <c r="PMQ221" s="103"/>
      <c r="PMR221" s="103"/>
      <c r="PMS221" s="103"/>
      <c r="PMT221" s="103"/>
      <c r="PMU221" s="103"/>
      <c r="PMV221" s="103"/>
      <c r="PMW221" s="103"/>
      <c r="PMX221" s="103"/>
      <c r="PMY221" s="103"/>
      <c r="PMZ221" s="103"/>
      <c r="PNA221" s="103"/>
      <c r="PNB221" s="103"/>
      <c r="PNC221" s="103"/>
      <c r="PND221" s="103"/>
      <c r="PNE221" s="103"/>
      <c r="PNF221" s="103"/>
      <c r="PNG221" s="103"/>
      <c r="PNH221" s="103"/>
      <c r="PNI221" s="103"/>
      <c r="PNJ221" s="103"/>
      <c r="PNK221" s="103"/>
      <c r="PNL221" s="103"/>
      <c r="PNM221" s="103"/>
      <c r="PNN221" s="103"/>
      <c r="PNO221" s="103"/>
      <c r="PNP221" s="103"/>
      <c r="PNQ221" s="103"/>
      <c r="PNR221" s="103"/>
      <c r="PNS221" s="103"/>
      <c r="PNT221" s="103"/>
      <c r="PNU221" s="103"/>
      <c r="PNV221" s="103"/>
      <c r="PNW221" s="103"/>
      <c r="PNX221" s="103"/>
      <c r="PNY221" s="103"/>
      <c r="PNZ221" s="103"/>
      <c r="POA221" s="103"/>
      <c r="POB221" s="103"/>
      <c r="POC221" s="103"/>
      <c r="POD221" s="103"/>
      <c r="POE221" s="103"/>
      <c r="POF221" s="103"/>
      <c r="POG221" s="103"/>
      <c r="POH221" s="103"/>
      <c r="POI221" s="103"/>
      <c r="POJ221" s="103"/>
      <c r="POK221" s="103"/>
      <c r="POL221" s="103"/>
      <c r="POM221" s="103"/>
      <c r="PON221" s="103"/>
      <c r="POO221" s="103"/>
      <c r="POP221" s="103"/>
      <c r="POQ221" s="103"/>
      <c r="POR221" s="103"/>
      <c r="POS221" s="103"/>
      <c r="POT221" s="103"/>
      <c r="POU221" s="103"/>
      <c r="POV221" s="103"/>
      <c r="POW221" s="103"/>
      <c r="POX221" s="103"/>
      <c r="POY221" s="103"/>
      <c r="POZ221" s="103"/>
      <c r="PPA221" s="103"/>
      <c r="PPB221" s="103"/>
      <c r="PPC221" s="103"/>
      <c r="PPD221" s="103"/>
      <c r="PPE221" s="103"/>
      <c r="PPF221" s="103"/>
      <c r="PPG221" s="103"/>
      <c r="PPH221" s="103"/>
      <c r="PPI221" s="103"/>
      <c r="PPJ221" s="103"/>
      <c r="PPK221" s="103"/>
      <c r="PPL221" s="103"/>
      <c r="PPM221" s="103"/>
      <c r="PPN221" s="103"/>
      <c r="PPO221" s="103"/>
      <c r="PPP221" s="103"/>
      <c r="PPQ221" s="103"/>
      <c r="PPR221" s="103"/>
      <c r="PPS221" s="103"/>
      <c r="PPT221" s="103"/>
      <c r="PPU221" s="103"/>
      <c r="PPV221" s="103"/>
      <c r="PPW221" s="103"/>
      <c r="PPX221" s="103"/>
      <c r="PPY221" s="103"/>
      <c r="PPZ221" s="103"/>
      <c r="PQA221" s="103"/>
      <c r="PQB221" s="103"/>
      <c r="PQC221" s="103"/>
      <c r="PQD221" s="103"/>
      <c r="PQE221" s="103"/>
      <c r="PQF221" s="103"/>
      <c r="PQG221" s="103"/>
      <c r="PQH221" s="103"/>
      <c r="PQI221" s="103"/>
      <c r="PQJ221" s="103"/>
      <c r="PQK221" s="103"/>
      <c r="PQL221" s="103"/>
      <c r="PQM221" s="103"/>
      <c r="PQN221" s="103"/>
      <c r="PQO221" s="103"/>
      <c r="PQP221" s="103"/>
      <c r="PQQ221" s="103"/>
      <c r="PQR221" s="103"/>
      <c r="PQS221" s="103"/>
      <c r="PQT221" s="103"/>
      <c r="PQU221" s="103"/>
      <c r="PQV221" s="103"/>
      <c r="PQW221" s="103"/>
      <c r="PQX221" s="103"/>
      <c r="PQY221" s="103"/>
      <c r="PQZ221" s="103"/>
      <c r="PRA221" s="103"/>
      <c r="PRB221" s="103"/>
      <c r="PRC221" s="103"/>
      <c r="PRD221" s="103"/>
      <c r="PRE221" s="103"/>
      <c r="PRF221" s="103"/>
      <c r="PRG221" s="103"/>
      <c r="PRH221" s="103"/>
      <c r="PRI221" s="103"/>
      <c r="PRJ221" s="103"/>
      <c r="PRK221" s="103"/>
      <c r="PRL221" s="103"/>
      <c r="PRM221" s="103"/>
      <c r="PRN221" s="103"/>
      <c r="PRO221" s="103"/>
      <c r="PRP221" s="103"/>
      <c r="PRQ221" s="103"/>
      <c r="PRR221" s="103"/>
      <c r="PRS221" s="103"/>
      <c r="PRT221" s="103"/>
      <c r="PRU221" s="103"/>
      <c r="PRV221" s="103"/>
      <c r="PRW221" s="103"/>
      <c r="PRX221" s="103"/>
      <c r="PRY221" s="103"/>
      <c r="PRZ221" s="103"/>
      <c r="PSA221" s="103"/>
      <c r="PSB221" s="103"/>
      <c r="PSC221" s="103"/>
      <c r="PSD221" s="103"/>
      <c r="PSE221" s="103"/>
      <c r="PSF221" s="103"/>
      <c r="PSG221" s="103"/>
      <c r="PSH221" s="103"/>
      <c r="PSI221" s="103"/>
      <c r="PSJ221" s="103"/>
      <c r="PSK221" s="103"/>
      <c r="PSL221" s="103"/>
      <c r="PSM221" s="103"/>
      <c r="PSN221" s="103"/>
      <c r="PSO221" s="103"/>
      <c r="PSP221" s="103"/>
      <c r="PSQ221" s="103"/>
      <c r="PSR221" s="103"/>
      <c r="PSS221" s="103"/>
      <c r="PST221" s="103"/>
      <c r="PSU221" s="103"/>
      <c r="PSV221" s="103"/>
      <c r="PSW221" s="103"/>
      <c r="PSX221" s="103"/>
      <c r="PSY221" s="103"/>
      <c r="PSZ221" s="103"/>
      <c r="PTA221" s="103"/>
      <c r="PTB221" s="103"/>
      <c r="PTC221" s="103"/>
      <c r="PTD221" s="103"/>
      <c r="PTE221" s="103"/>
      <c r="PTF221" s="103"/>
      <c r="PTG221" s="103"/>
      <c r="PTH221" s="103"/>
      <c r="PTI221" s="103"/>
      <c r="PTJ221" s="103"/>
      <c r="PTK221" s="103"/>
      <c r="PTL221" s="103"/>
      <c r="PTM221" s="103"/>
      <c r="PTN221" s="103"/>
      <c r="PTO221" s="103"/>
      <c r="PTP221" s="103"/>
      <c r="PTQ221" s="103"/>
      <c r="PTR221" s="103"/>
      <c r="PTS221" s="103"/>
      <c r="PTT221" s="103"/>
      <c r="PTU221" s="103"/>
      <c r="PTV221" s="103"/>
      <c r="PTW221" s="103"/>
      <c r="PTX221" s="103"/>
      <c r="PTY221" s="103"/>
      <c r="PTZ221" s="103"/>
      <c r="PUA221" s="103"/>
      <c r="PUB221" s="103"/>
      <c r="PUC221" s="103"/>
      <c r="PUD221" s="103"/>
      <c r="PUE221" s="103"/>
      <c r="PUF221" s="103"/>
      <c r="PUG221" s="103"/>
      <c r="PUH221" s="103"/>
      <c r="PUI221" s="103"/>
      <c r="PUJ221" s="103"/>
      <c r="PUK221" s="103"/>
      <c r="PUL221" s="103"/>
      <c r="PUM221" s="103"/>
      <c r="PUN221" s="103"/>
      <c r="PUO221" s="103"/>
      <c r="PUP221" s="103"/>
      <c r="PUQ221" s="103"/>
      <c r="PUR221" s="103"/>
      <c r="PUS221" s="103"/>
      <c r="PUT221" s="103"/>
      <c r="PUU221" s="103"/>
      <c r="PUV221" s="103"/>
      <c r="PUW221" s="103"/>
      <c r="PUX221" s="103"/>
      <c r="PUY221" s="103"/>
      <c r="PUZ221" s="103"/>
      <c r="PVA221" s="103"/>
      <c r="PVB221" s="103"/>
      <c r="PVC221" s="103"/>
      <c r="PVD221" s="103"/>
      <c r="PVE221" s="103"/>
      <c r="PVF221" s="103"/>
      <c r="PVG221" s="103"/>
      <c r="PVH221" s="103"/>
      <c r="PVI221" s="103"/>
      <c r="PVJ221" s="103"/>
      <c r="PVK221" s="103"/>
      <c r="PVL221" s="103"/>
      <c r="PVM221" s="103"/>
      <c r="PVN221" s="103"/>
      <c r="PVO221" s="103"/>
      <c r="PVP221" s="103"/>
      <c r="PVQ221" s="103"/>
      <c r="PVR221" s="103"/>
      <c r="PVS221" s="103"/>
      <c r="PVT221" s="103"/>
      <c r="PVU221" s="103"/>
      <c r="PVV221" s="103"/>
      <c r="PVW221" s="103"/>
      <c r="PVX221" s="103"/>
      <c r="PVY221" s="103"/>
      <c r="PVZ221" s="103"/>
      <c r="PWA221" s="103"/>
      <c r="PWB221" s="103"/>
      <c r="PWC221" s="103"/>
      <c r="PWD221" s="103"/>
      <c r="PWE221" s="103"/>
      <c r="PWF221" s="103"/>
      <c r="PWG221" s="103"/>
      <c r="PWH221" s="103"/>
      <c r="PWI221" s="103"/>
      <c r="PWJ221" s="103"/>
      <c r="PWK221" s="103"/>
      <c r="PWL221" s="103"/>
      <c r="PWM221" s="103"/>
      <c r="PWN221" s="103"/>
      <c r="PWO221" s="103"/>
      <c r="PWP221" s="103"/>
      <c r="PWQ221" s="103"/>
      <c r="PWR221" s="103"/>
      <c r="PWS221" s="103"/>
      <c r="PWT221" s="103"/>
      <c r="PWU221" s="103"/>
      <c r="PWV221" s="103"/>
      <c r="PWW221" s="103"/>
      <c r="PWX221" s="103"/>
      <c r="PWY221" s="103"/>
      <c r="PWZ221" s="103"/>
      <c r="PXA221" s="103"/>
      <c r="PXB221" s="103"/>
      <c r="PXC221" s="103"/>
      <c r="PXD221" s="103"/>
      <c r="PXE221" s="103"/>
      <c r="PXF221" s="103"/>
      <c r="PXG221" s="103"/>
      <c r="PXH221" s="103"/>
      <c r="PXI221" s="103"/>
      <c r="PXJ221" s="103"/>
      <c r="PXK221" s="103"/>
      <c r="PXL221" s="103"/>
      <c r="PXM221" s="103"/>
      <c r="PXN221" s="103"/>
      <c r="PXO221" s="103"/>
      <c r="PXP221" s="103"/>
      <c r="PXQ221" s="103"/>
      <c r="PXR221" s="103"/>
      <c r="PXS221" s="103"/>
      <c r="PXT221" s="103"/>
      <c r="PXU221" s="103"/>
      <c r="PXV221" s="103"/>
      <c r="PXW221" s="103"/>
      <c r="PXX221" s="103"/>
      <c r="PXY221" s="103"/>
      <c r="PXZ221" s="103"/>
      <c r="PYA221" s="103"/>
      <c r="PYB221" s="103"/>
      <c r="PYC221" s="103"/>
      <c r="PYD221" s="103"/>
      <c r="PYE221" s="103"/>
      <c r="PYF221" s="103"/>
      <c r="PYG221" s="103"/>
      <c r="PYH221" s="103"/>
      <c r="PYI221" s="103"/>
      <c r="PYJ221" s="103"/>
      <c r="PYK221" s="103"/>
      <c r="PYL221" s="103"/>
      <c r="PYM221" s="103"/>
      <c r="PYN221" s="103"/>
      <c r="PYO221" s="103"/>
      <c r="PYP221" s="103"/>
      <c r="PYQ221" s="103"/>
      <c r="PYR221" s="103"/>
      <c r="PYS221" s="103"/>
      <c r="PYT221" s="103"/>
      <c r="PYU221" s="103"/>
      <c r="PYV221" s="103"/>
      <c r="PYW221" s="103"/>
      <c r="PYX221" s="103"/>
      <c r="PYY221" s="103"/>
      <c r="PYZ221" s="103"/>
      <c r="PZA221" s="103"/>
      <c r="PZB221" s="103"/>
      <c r="PZC221" s="103"/>
      <c r="PZD221" s="103"/>
      <c r="PZE221" s="103"/>
      <c r="PZF221" s="103"/>
      <c r="PZG221" s="103"/>
      <c r="PZH221" s="103"/>
      <c r="PZI221" s="103"/>
      <c r="PZJ221" s="103"/>
      <c r="PZK221" s="103"/>
      <c r="PZL221" s="103"/>
      <c r="PZM221" s="103"/>
      <c r="PZN221" s="103"/>
      <c r="PZO221" s="103"/>
      <c r="PZP221" s="103"/>
      <c r="PZQ221" s="103"/>
      <c r="PZR221" s="103"/>
      <c r="PZS221" s="103"/>
      <c r="PZT221" s="103"/>
      <c r="PZU221" s="103"/>
      <c r="PZV221" s="103"/>
      <c r="PZW221" s="103"/>
      <c r="PZX221" s="103"/>
      <c r="PZY221" s="103"/>
      <c r="PZZ221" s="103"/>
      <c r="QAA221" s="103"/>
      <c r="QAB221" s="103"/>
      <c r="QAC221" s="103"/>
      <c r="QAD221" s="103"/>
      <c r="QAE221" s="103"/>
      <c r="QAF221" s="103"/>
      <c r="QAG221" s="103"/>
      <c r="QAH221" s="103"/>
      <c r="QAI221" s="103"/>
      <c r="QAJ221" s="103"/>
      <c r="QAK221" s="103"/>
      <c r="QAL221" s="103"/>
      <c r="QAM221" s="103"/>
      <c r="QAN221" s="103"/>
      <c r="QAO221" s="103"/>
      <c r="QAP221" s="103"/>
      <c r="QAQ221" s="103"/>
      <c r="QAR221" s="103"/>
      <c r="QAS221" s="103"/>
      <c r="QAT221" s="103"/>
      <c r="QAU221" s="103"/>
      <c r="QAV221" s="103"/>
      <c r="QAW221" s="103"/>
      <c r="QAX221" s="103"/>
      <c r="QAY221" s="103"/>
      <c r="QAZ221" s="103"/>
      <c r="QBA221" s="103"/>
      <c r="QBB221" s="103"/>
      <c r="QBC221" s="103"/>
      <c r="QBD221" s="103"/>
      <c r="QBE221" s="103"/>
      <c r="QBF221" s="103"/>
      <c r="QBG221" s="103"/>
      <c r="QBH221" s="103"/>
      <c r="QBI221" s="103"/>
      <c r="QBJ221" s="103"/>
      <c r="QBK221" s="103"/>
      <c r="QBL221" s="103"/>
      <c r="QBM221" s="103"/>
      <c r="QBN221" s="103"/>
      <c r="QBO221" s="103"/>
      <c r="QBP221" s="103"/>
      <c r="QBQ221" s="103"/>
      <c r="QBR221" s="103"/>
      <c r="QBS221" s="103"/>
      <c r="QBT221" s="103"/>
      <c r="QBU221" s="103"/>
      <c r="QBV221" s="103"/>
      <c r="QBW221" s="103"/>
      <c r="QBX221" s="103"/>
      <c r="QBY221" s="103"/>
      <c r="QBZ221" s="103"/>
      <c r="QCA221" s="103"/>
      <c r="QCB221" s="103"/>
      <c r="QCC221" s="103"/>
      <c r="QCD221" s="103"/>
      <c r="QCE221" s="103"/>
      <c r="QCF221" s="103"/>
      <c r="QCG221" s="103"/>
      <c r="QCH221" s="103"/>
      <c r="QCI221" s="103"/>
      <c r="QCJ221" s="103"/>
      <c r="QCK221" s="103"/>
      <c r="QCL221" s="103"/>
      <c r="QCM221" s="103"/>
      <c r="QCN221" s="103"/>
      <c r="QCO221" s="103"/>
      <c r="QCP221" s="103"/>
      <c r="QCQ221" s="103"/>
      <c r="QCR221" s="103"/>
      <c r="QCS221" s="103"/>
      <c r="QCT221" s="103"/>
      <c r="QCU221" s="103"/>
      <c r="QCV221" s="103"/>
      <c r="QCW221" s="103"/>
      <c r="QCX221" s="103"/>
      <c r="QCY221" s="103"/>
      <c r="QCZ221" s="103"/>
      <c r="QDA221" s="103"/>
      <c r="QDB221" s="103"/>
      <c r="QDC221" s="103"/>
      <c r="QDD221" s="103"/>
      <c r="QDE221" s="103"/>
      <c r="QDF221" s="103"/>
      <c r="QDG221" s="103"/>
      <c r="QDH221" s="103"/>
      <c r="QDI221" s="103"/>
      <c r="QDJ221" s="103"/>
      <c r="QDK221" s="103"/>
      <c r="QDL221" s="103"/>
      <c r="QDM221" s="103"/>
      <c r="QDN221" s="103"/>
      <c r="QDO221" s="103"/>
      <c r="QDP221" s="103"/>
      <c r="QDQ221" s="103"/>
      <c r="QDR221" s="103"/>
      <c r="QDS221" s="103"/>
      <c r="QDT221" s="103"/>
      <c r="QDU221" s="103"/>
      <c r="QDV221" s="103"/>
      <c r="QDW221" s="103"/>
      <c r="QDX221" s="103"/>
      <c r="QDY221" s="103"/>
      <c r="QDZ221" s="103"/>
      <c r="QEA221" s="103"/>
      <c r="QEB221" s="103"/>
      <c r="QEC221" s="103"/>
      <c r="QED221" s="103"/>
      <c r="QEE221" s="103"/>
      <c r="QEF221" s="103"/>
      <c r="QEG221" s="103"/>
      <c r="QEH221" s="103"/>
      <c r="QEI221" s="103"/>
      <c r="QEJ221" s="103"/>
      <c r="QEK221" s="103"/>
      <c r="QEL221" s="103"/>
      <c r="QEM221" s="103"/>
      <c r="QEN221" s="103"/>
      <c r="QEO221" s="103"/>
      <c r="QEP221" s="103"/>
      <c r="QEQ221" s="103"/>
      <c r="QER221" s="103"/>
      <c r="QES221" s="103"/>
      <c r="QET221" s="103"/>
      <c r="QEU221" s="103"/>
      <c r="QEV221" s="103"/>
      <c r="QEW221" s="103"/>
      <c r="QEX221" s="103"/>
      <c r="QEY221" s="103"/>
      <c r="QEZ221" s="103"/>
      <c r="QFA221" s="103"/>
      <c r="QFB221" s="103"/>
      <c r="QFC221" s="103"/>
      <c r="QFD221" s="103"/>
      <c r="QFE221" s="103"/>
      <c r="QFF221" s="103"/>
      <c r="QFG221" s="103"/>
      <c r="QFH221" s="103"/>
      <c r="QFI221" s="103"/>
      <c r="QFJ221" s="103"/>
      <c r="QFK221" s="103"/>
      <c r="QFL221" s="103"/>
      <c r="QFM221" s="103"/>
      <c r="QFN221" s="103"/>
      <c r="QFO221" s="103"/>
      <c r="QFP221" s="103"/>
      <c r="QFQ221" s="103"/>
      <c r="QFR221" s="103"/>
      <c r="QFS221" s="103"/>
      <c r="QFT221" s="103"/>
      <c r="QFU221" s="103"/>
      <c r="QFV221" s="103"/>
      <c r="QFW221" s="103"/>
      <c r="QFX221" s="103"/>
      <c r="QFY221" s="103"/>
      <c r="QFZ221" s="103"/>
      <c r="QGA221" s="103"/>
      <c r="QGB221" s="103"/>
      <c r="QGC221" s="103"/>
      <c r="QGD221" s="103"/>
      <c r="QGE221" s="103"/>
      <c r="QGF221" s="103"/>
      <c r="QGG221" s="103"/>
      <c r="QGH221" s="103"/>
      <c r="QGI221" s="103"/>
      <c r="QGJ221" s="103"/>
      <c r="QGK221" s="103"/>
      <c r="QGL221" s="103"/>
      <c r="QGM221" s="103"/>
      <c r="QGN221" s="103"/>
      <c r="QGO221" s="103"/>
      <c r="QGP221" s="103"/>
      <c r="QGQ221" s="103"/>
      <c r="QGR221" s="103"/>
      <c r="QGS221" s="103"/>
      <c r="QGT221" s="103"/>
      <c r="QGU221" s="103"/>
      <c r="QGV221" s="103"/>
      <c r="QGW221" s="103"/>
      <c r="QGX221" s="103"/>
      <c r="QGY221" s="103"/>
      <c r="QGZ221" s="103"/>
      <c r="QHA221" s="103"/>
      <c r="QHB221" s="103"/>
      <c r="QHC221" s="103"/>
      <c r="QHD221" s="103"/>
      <c r="QHE221" s="103"/>
      <c r="QHF221" s="103"/>
      <c r="QHG221" s="103"/>
      <c r="QHH221" s="103"/>
      <c r="QHI221" s="103"/>
      <c r="QHJ221" s="103"/>
      <c r="QHK221" s="103"/>
      <c r="QHL221" s="103"/>
      <c r="QHM221" s="103"/>
      <c r="QHN221" s="103"/>
      <c r="QHO221" s="103"/>
      <c r="QHP221" s="103"/>
      <c r="QHQ221" s="103"/>
      <c r="QHR221" s="103"/>
      <c r="QHS221" s="103"/>
      <c r="QHT221" s="103"/>
      <c r="QHU221" s="103"/>
      <c r="QHV221" s="103"/>
      <c r="QHW221" s="103"/>
      <c r="QHX221" s="103"/>
      <c r="QHY221" s="103"/>
      <c r="QHZ221" s="103"/>
      <c r="QIA221" s="103"/>
      <c r="QIB221" s="103"/>
      <c r="QIC221" s="103"/>
      <c r="QID221" s="103"/>
      <c r="QIE221" s="103"/>
      <c r="QIF221" s="103"/>
      <c r="QIG221" s="103"/>
      <c r="QIH221" s="103"/>
      <c r="QII221" s="103"/>
      <c r="QIJ221" s="103"/>
      <c r="QIK221" s="103"/>
      <c r="QIL221" s="103"/>
      <c r="QIM221" s="103"/>
      <c r="QIN221" s="103"/>
      <c r="QIO221" s="103"/>
      <c r="QIP221" s="103"/>
      <c r="QIQ221" s="103"/>
      <c r="QIR221" s="103"/>
      <c r="QIS221" s="103"/>
      <c r="QIT221" s="103"/>
      <c r="QIU221" s="103"/>
      <c r="QIV221" s="103"/>
      <c r="QIW221" s="103"/>
      <c r="QIX221" s="103"/>
      <c r="QIY221" s="103"/>
      <c r="QIZ221" s="103"/>
      <c r="QJA221" s="103"/>
      <c r="QJB221" s="103"/>
      <c r="QJC221" s="103"/>
      <c r="QJD221" s="103"/>
      <c r="QJE221" s="103"/>
      <c r="QJF221" s="103"/>
      <c r="QJG221" s="103"/>
      <c r="QJH221" s="103"/>
      <c r="QJI221" s="103"/>
      <c r="QJJ221" s="103"/>
      <c r="QJK221" s="103"/>
      <c r="QJL221" s="103"/>
      <c r="QJM221" s="103"/>
      <c r="QJN221" s="103"/>
      <c r="QJO221" s="103"/>
      <c r="QJP221" s="103"/>
      <c r="QJQ221" s="103"/>
      <c r="QJR221" s="103"/>
      <c r="QJS221" s="103"/>
      <c r="QJT221" s="103"/>
      <c r="QJU221" s="103"/>
      <c r="QJV221" s="103"/>
      <c r="QJW221" s="103"/>
      <c r="QJX221" s="103"/>
      <c r="QJY221" s="103"/>
      <c r="QJZ221" s="103"/>
      <c r="QKA221" s="103"/>
      <c r="QKB221" s="103"/>
      <c r="QKC221" s="103"/>
      <c r="QKD221" s="103"/>
      <c r="QKE221" s="103"/>
      <c r="QKF221" s="103"/>
      <c r="QKG221" s="103"/>
      <c r="QKH221" s="103"/>
      <c r="QKI221" s="103"/>
      <c r="QKJ221" s="103"/>
      <c r="QKK221" s="103"/>
      <c r="QKL221" s="103"/>
      <c r="QKM221" s="103"/>
      <c r="QKN221" s="103"/>
      <c r="QKO221" s="103"/>
      <c r="QKP221" s="103"/>
      <c r="QKQ221" s="103"/>
      <c r="QKR221" s="103"/>
      <c r="QKS221" s="103"/>
      <c r="QKT221" s="103"/>
      <c r="QKU221" s="103"/>
      <c r="QKV221" s="103"/>
      <c r="QKW221" s="103"/>
      <c r="QKX221" s="103"/>
      <c r="QKY221" s="103"/>
      <c r="QKZ221" s="103"/>
      <c r="QLA221" s="103"/>
      <c r="QLB221" s="103"/>
      <c r="QLC221" s="103"/>
      <c r="QLD221" s="103"/>
      <c r="QLE221" s="103"/>
      <c r="QLF221" s="103"/>
      <c r="QLG221" s="103"/>
      <c r="QLH221" s="103"/>
      <c r="QLI221" s="103"/>
      <c r="QLJ221" s="103"/>
      <c r="QLK221" s="103"/>
      <c r="QLL221" s="103"/>
      <c r="QLM221" s="103"/>
      <c r="QLN221" s="103"/>
      <c r="QLO221" s="103"/>
      <c r="QLP221" s="103"/>
      <c r="QLQ221" s="103"/>
      <c r="QLR221" s="103"/>
      <c r="QLS221" s="103"/>
      <c r="QLT221" s="103"/>
      <c r="QLU221" s="103"/>
      <c r="QLV221" s="103"/>
      <c r="QLW221" s="103"/>
      <c r="QLX221" s="103"/>
      <c r="QLY221" s="103"/>
      <c r="QLZ221" s="103"/>
      <c r="QMA221" s="103"/>
      <c r="QMB221" s="103"/>
      <c r="QMC221" s="103"/>
      <c r="QMD221" s="103"/>
      <c r="QME221" s="103"/>
      <c r="QMF221" s="103"/>
      <c r="QMG221" s="103"/>
      <c r="QMH221" s="103"/>
      <c r="QMI221" s="103"/>
      <c r="QMJ221" s="103"/>
      <c r="QMK221" s="103"/>
      <c r="QML221" s="103"/>
      <c r="QMM221" s="103"/>
      <c r="QMN221" s="103"/>
      <c r="QMO221" s="103"/>
      <c r="QMP221" s="103"/>
      <c r="QMQ221" s="103"/>
      <c r="QMR221" s="103"/>
      <c r="QMS221" s="103"/>
      <c r="QMT221" s="103"/>
      <c r="QMU221" s="103"/>
      <c r="QMV221" s="103"/>
      <c r="QMW221" s="103"/>
      <c r="QMX221" s="103"/>
      <c r="QMY221" s="103"/>
      <c r="QMZ221" s="103"/>
      <c r="QNA221" s="103"/>
      <c r="QNB221" s="103"/>
      <c r="QNC221" s="103"/>
      <c r="QND221" s="103"/>
      <c r="QNE221" s="103"/>
      <c r="QNF221" s="103"/>
      <c r="QNG221" s="103"/>
      <c r="QNH221" s="103"/>
      <c r="QNI221" s="103"/>
      <c r="QNJ221" s="103"/>
      <c r="QNK221" s="103"/>
      <c r="QNL221" s="103"/>
      <c r="QNM221" s="103"/>
      <c r="QNN221" s="103"/>
      <c r="QNO221" s="103"/>
      <c r="QNP221" s="103"/>
      <c r="QNQ221" s="103"/>
      <c r="QNR221" s="103"/>
      <c r="QNS221" s="103"/>
      <c r="QNT221" s="103"/>
      <c r="QNU221" s="103"/>
      <c r="QNV221" s="103"/>
      <c r="QNW221" s="103"/>
      <c r="QNX221" s="103"/>
      <c r="QNY221" s="103"/>
      <c r="QNZ221" s="103"/>
      <c r="QOA221" s="103"/>
      <c r="QOB221" s="103"/>
      <c r="QOC221" s="103"/>
      <c r="QOD221" s="103"/>
      <c r="QOE221" s="103"/>
      <c r="QOF221" s="103"/>
      <c r="QOG221" s="103"/>
      <c r="QOH221" s="103"/>
      <c r="QOI221" s="103"/>
      <c r="QOJ221" s="103"/>
      <c r="QOK221" s="103"/>
      <c r="QOL221" s="103"/>
      <c r="QOM221" s="103"/>
      <c r="QON221" s="103"/>
      <c r="QOO221" s="103"/>
      <c r="QOP221" s="103"/>
      <c r="QOQ221" s="103"/>
      <c r="QOR221" s="103"/>
      <c r="QOS221" s="103"/>
      <c r="QOT221" s="103"/>
      <c r="QOU221" s="103"/>
      <c r="QOV221" s="103"/>
      <c r="QOW221" s="103"/>
      <c r="QOX221" s="103"/>
      <c r="QOY221" s="103"/>
      <c r="QOZ221" s="103"/>
      <c r="QPA221" s="103"/>
      <c r="QPB221" s="103"/>
      <c r="QPC221" s="103"/>
      <c r="QPD221" s="103"/>
      <c r="QPE221" s="103"/>
      <c r="QPF221" s="103"/>
      <c r="QPG221" s="103"/>
      <c r="QPH221" s="103"/>
      <c r="QPI221" s="103"/>
      <c r="QPJ221" s="103"/>
      <c r="QPK221" s="103"/>
      <c r="QPL221" s="103"/>
      <c r="QPM221" s="103"/>
      <c r="QPN221" s="103"/>
      <c r="QPO221" s="103"/>
      <c r="QPP221" s="103"/>
      <c r="QPQ221" s="103"/>
      <c r="QPR221" s="103"/>
      <c r="QPS221" s="103"/>
      <c r="QPT221" s="103"/>
      <c r="QPU221" s="103"/>
      <c r="QPV221" s="103"/>
      <c r="QPW221" s="103"/>
      <c r="QPX221" s="103"/>
      <c r="QPY221" s="103"/>
      <c r="QPZ221" s="103"/>
      <c r="QQA221" s="103"/>
      <c r="QQB221" s="103"/>
      <c r="QQC221" s="103"/>
      <c r="QQD221" s="103"/>
      <c r="QQE221" s="103"/>
      <c r="QQF221" s="103"/>
      <c r="QQG221" s="103"/>
      <c r="QQH221" s="103"/>
      <c r="QQI221" s="103"/>
      <c r="QQJ221" s="103"/>
      <c r="QQK221" s="103"/>
      <c r="QQL221" s="103"/>
      <c r="QQM221" s="103"/>
      <c r="QQN221" s="103"/>
      <c r="QQO221" s="103"/>
      <c r="QQP221" s="103"/>
      <c r="QQQ221" s="103"/>
      <c r="QQR221" s="103"/>
      <c r="QQS221" s="103"/>
      <c r="QQT221" s="103"/>
      <c r="QQU221" s="103"/>
      <c r="QQV221" s="103"/>
      <c r="QQW221" s="103"/>
      <c r="QQX221" s="103"/>
      <c r="QQY221" s="103"/>
      <c r="QQZ221" s="103"/>
      <c r="QRA221" s="103"/>
      <c r="QRB221" s="103"/>
      <c r="QRC221" s="103"/>
      <c r="QRD221" s="103"/>
      <c r="QRE221" s="103"/>
      <c r="QRF221" s="103"/>
      <c r="QRG221" s="103"/>
      <c r="QRH221" s="103"/>
      <c r="QRI221" s="103"/>
      <c r="QRJ221" s="103"/>
      <c r="QRK221" s="103"/>
      <c r="QRL221" s="103"/>
      <c r="QRM221" s="103"/>
      <c r="QRN221" s="103"/>
      <c r="QRO221" s="103"/>
      <c r="QRP221" s="103"/>
      <c r="QRQ221" s="103"/>
      <c r="QRR221" s="103"/>
      <c r="QRS221" s="103"/>
      <c r="QRT221" s="103"/>
      <c r="QRU221" s="103"/>
      <c r="QRV221" s="103"/>
      <c r="QRW221" s="103"/>
      <c r="QRX221" s="103"/>
      <c r="QRY221" s="103"/>
      <c r="QRZ221" s="103"/>
      <c r="QSA221" s="103"/>
      <c r="QSB221" s="103"/>
      <c r="QSC221" s="103"/>
      <c r="QSD221" s="103"/>
      <c r="QSE221" s="103"/>
      <c r="QSF221" s="103"/>
      <c r="QSG221" s="103"/>
      <c r="QSH221" s="103"/>
      <c r="QSI221" s="103"/>
      <c r="QSJ221" s="103"/>
      <c r="QSK221" s="103"/>
      <c r="QSL221" s="103"/>
      <c r="QSM221" s="103"/>
      <c r="QSN221" s="103"/>
      <c r="QSO221" s="103"/>
      <c r="QSP221" s="103"/>
      <c r="QSQ221" s="103"/>
      <c r="QSR221" s="103"/>
      <c r="QSS221" s="103"/>
      <c r="QST221" s="103"/>
      <c r="QSU221" s="103"/>
      <c r="QSV221" s="103"/>
      <c r="QSW221" s="103"/>
      <c r="QSX221" s="103"/>
      <c r="QSY221" s="103"/>
      <c r="QSZ221" s="103"/>
      <c r="QTA221" s="103"/>
      <c r="QTB221" s="103"/>
      <c r="QTC221" s="103"/>
      <c r="QTD221" s="103"/>
      <c r="QTE221" s="103"/>
      <c r="QTF221" s="103"/>
      <c r="QTG221" s="103"/>
      <c r="QTH221" s="103"/>
      <c r="QTI221" s="103"/>
      <c r="QTJ221" s="103"/>
      <c r="QTK221" s="103"/>
      <c r="QTL221" s="103"/>
      <c r="QTM221" s="103"/>
      <c r="QTN221" s="103"/>
      <c r="QTO221" s="103"/>
      <c r="QTP221" s="103"/>
      <c r="QTQ221" s="103"/>
      <c r="QTR221" s="103"/>
      <c r="QTS221" s="103"/>
      <c r="QTT221" s="103"/>
      <c r="QTU221" s="103"/>
      <c r="QTV221" s="103"/>
      <c r="QTW221" s="103"/>
      <c r="QTX221" s="103"/>
      <c r="QTY221" s="103"/>
      <c r="QTZ221" s="103"/>
      <c r="QUA221" s="103"/>
      <c r="QUB221" s="103"/>
      <c r="QUC221" s="103"/>
      <c r="QUD221" s="103"/>
      <c r="QUE221" s="103"/>
      <c r="QUF221" s="103"/>
      <c r="QUG221" s="103"/>
      <c r="QUH221" s="103"/>
      <c r="QUI221" s="103"/>
      <c r="QUJ221" s="103"/>
      <c r="QUK221" s="103"/>
      <c r="QUL221" s="103"/>
      <c r="QUM221" s="103"/>
      <c r="QUN221" s="103"/>
      <c r="QUO221" s="103"/>
      <c r="QUP221" s="103"/>
      <c r="QUQ221" s="103"/>
      <c r="QUR221" s="103"/>
      <c r="QUS221" s="103"/>
      <c r="QUT221" s="103"/>
      <c r="QUU221" s="103"/>
      <c r="QUV221" s="103"/>
      <c r="QUW221" s="103"/>
      <c r="QUX221" s="103"/>
      <c r="QUY221" s="103"/>
      <c r="QUZ221" s="103"/>
      <c r="QVA221" s="103"/>
      <c r="QVB221" s="103"/>
      <c r="QVC221" s="103"/>
      <c r="QVD221" s="103"/>
      <c r="QVE221" s="103"/>
      <c r="QVF221" s="103"/>
      <c r="QVG221" s="103"/>
      <c r="QVH221" s="103"/>
      <c r="QVI221" s="103"/>
      <c r="QVJ221" s="103"/>
      <c r="QVK221" s="103"/>
      <c r="QVL221" s="103"/>
      <c r="QVM221" s="103"/>
      <c r="QVN221" s="103"/>
      <c r="QVO221" s="103"/>
      <c r="QVP221" s="103"/>
      <c r="QVQ221" s="103"/>
      <c r="QVR221" s="103"/>
      <c r="QVS221" s="103"/>
      <c r="QVT221" s="103"/>
      <c r="QVU221" s="103"/>
      <c r="QVV221" s="103"/>
      <c r="QVW221" s="103"/>
      <c r="QVX221" s="103"/>
      <c r="QVY221" s="103"/>
      <c r="QVZ221" s="103"/>
      <c r="QWA221" s="103"/>
      <c r="QWB221" s="103"/>
      <c r="QWC221" s="103"/>
      <c r="QWD221" s="103"/>
      <c r="QWE221" s="103"/>
      <c r="QWF221" s="103"/>
      <c r="QWG221" s="103"/>
      <c r="QWH221" s="103"/>
      <c r="QWI221" s="103"/>
      <c r="QWJ221" s="103"/>
      <c r="QWK221" s="103"/>
      <c r="QWL221" s="103"/>
      <c r="QWM221" s="103"/>
      <c r="QWN221" s="103"/>
      <c r="QWO221" s="103"/>
      <c r="QWP221" s="103"/>
      <c r="QWQ221" s="103"/>
      <c r="QWR221" s="103"/>
      <c r="QWS221" s="103"/>
      <c r="QWT221" s="103"/>
      <c r="QWU221" s="103"/>
      <c r="QWV221" s="103"/>
      <c r="QWW221" s="103"/>
      <c r="QWX221" s="103"/>
      <c r="QWY221" s="103"/>
      <c r="QWZ221" s="103"/>
      <c r="QXA221" s="103"/>
      <c r="QXB221" s="103"/>
      <c r="QXC221" s="103"/>
      <c r="QXD221" s="103"/>
      <c r="QXE221" s="103"/>
      <c r="QXF221" s="103"/>
      <c r="QXG221" s="103"/>
      <c r="QXH221" s="103"/>
      <c r="QXI221" s="103"/>
      <c r="QXJ221" s="103"/>
      <c r="QXK221" s="103"/>
      <c r="QXL221" s="103"/>
      <c r="QXM221" s="103"/>
      <c r="QXN221" s="103"/>
      <c r="QXO221" s="103"/>
      <c r="QXP221" s="103"/>
      <c r="QXQ221" s="103"/>
      <c r="QXR221" s="103"/>
      <c r="QXS221" s="103"/>
      <c r="QXT221" s="103"/>
      <c r="QXU221" s="103"/>
      <c r="QXV221" s="103"/>
      <c r="QXW221" s="103"/>
      <c r="QXX221" s="103"/>
      <c r="QXY221" s="103"/>
      <c r="QXZ221" s="103"/>
      <c r="QYA221" s="103"/>
      <c r="QYB221" s="103"/>
      <c r="QYC221" s="103"/>
      <c r="QYD221" s="103"/>
      <c r="QYE221" s="103"/>
      <c r="QYF221" s="103"/>
      <c r="QYG221" s="103"/>
      <c r="QYH221" s="103"/>
      <c r="QYI221" s="103"/>
      <c r="QYJ221" s="103"/>
      <c r="QYK221" s="103"/>
      <c r="QYL221" s="103"/>
      <c r="QYM221" s="103"/>
      <c r="QYN221" s="103"/>
      <c r="QYO221" s="103"/>
      <c r="QYP221" s="103"/>
      <c r="QYQ221" s="103"/>
      <c r="QYR221" s="103"/>
      <c r="QYS221" s="103"/>
      <c r="QYT221" s="103"/>
      <c r="QYU221" s="103"/>
      <c r="QYV221" s="103"/>
      <c r="QYW221" s="103"/>
      <c r="QYX221" s="103"/>
      <c r="QYY221" s="103"/>
      <c r="QYZ221" s="103"/>
      <c r="QZA221" s="103"/>
      <c r="QZB221" s="103"/>
      <c r="QZC221" s="103"/>
      <c r="QZD221" s="103"/>
      <c r="QZE221" s="103"/>
      <c r="QZF221" s="103"/>
      <c r="QZG221" s="103"/>
      <c r="QZH221" s="103"/>
      <c r="QZI221" s="103"/>
      <c r="QZJ221" s="103"/>
      <c r="QZK221" s="103"/>
      <c r="QZL221" s="103"/>
      <c r="QZM221" s="103"/>
      <c r="QZN221" s="103"/>
      <c r="QZO221" s="103"/>
      <c r="QZP221" s="103"/>
      <c r="QZQ221" s="103"/>
      <c r="QZR221" s="103"/>
      <c r="QZS221" s="103"/>
      <c r="QZT221" s="103"/>
      <c r="QZU221" s="103"/>
      <c r="QZV221" s="103"/>
      <c r="QZW221" s="103"/>
      <c r="QZX221" s="103"/>
      <c r="QZY221" s="103"/>
      <c r="QZZ221" s="103"/>
      <c r="RAA221" s="103"/>
      <c r="RAB221" s="103"/>
      <c r="RAC221" s="103"/>
      <c r="RAD221" s="103"/>
      <c r="RAE221" s="103"/>
      <c r="RAF221" s="103"/>
      <c r="RAG221" s="103"/>
      <c r="RAH221" s="103"/>
      <c r="RAI221" s="103"/>
      <c r="RAJ221" s="103"/>
      <c r="RAK221" s="103"/>
      <c r="RAL221" s="103"/>
      <c r="RAM221" s="103"/>
      <c r="RAN221" s="103"/>
      <c r="RAO221" s="103"/>
      <c r="RAP221" s="103"/>
      <c r="RAQ221" s="103"/>
      <c r="RAR221" s="103"/>
      <c r="RAS221" s="103"/>
      <c r="RAT221" s="103"/>
      <c r="RAU221" s="103"/>
      <c r="RAV221" s="103"/>
      <c r="RAW221" s="103"/>
      <c r="RAX221" s="103"/>
      <c r="RAY221" s="103"/>
      <c r="RAZ221" s="103"/>
      <c r="RBA221" s="103"/>
      <c r="RBB221" s="103"/>
      <c r="RBC221" s="103"/>
      <c r="RBD221" s="103"/>
      <c r="RBE221" s="103"/>
      <c r="RBF221" s="103"/>
      <c r="RBG221" s="103"/>
      <c r="RBH221" s="103"/>
      <c r="RBI221" s="103"/>
      <c r="RBJ221" s="103"/>
      <c r="RBK221" s="103"/>
      <c r="RBL221" s="103"/>
      <c r="RBM221" s="103"/>
      <c r="RBN221" s="103"/>
      <c r="RBO221" s="103"/>
      <c r="RBP221" s="103"/>
      <c r="RBQ221" s="103"/>
      <c r="RBR221" s="103"/>
      <c r="RBS221" s="103"/>
      <c r="RBT221" s="103"/>
      <c r="RBU221" s="103"/>
      <c r="RBV221" s="103"/>
      <c r="RBW221" s="103"/>
      <c r="RBX221" s="103"/>
      <c r="RBY221" s="103"/>
      <c r="RBZ221" s="103"/>
      <c r="RCA221" s="103"/>
      <c r="RCB221" s="103"/>
      <c r="RCC221" s="103"/>
      <c r="RCD221" s="103"/>
      <c r="RCE221" s="103"/>
      <c r="RCF221" s="103"/>
      <c r="RCG221" s="103"/>
      <c r="RCH221" s="103"/>
      <c r="RCI221" s="103"/>
      <c r="RCJ221" s="103"/>
      <c r="RCK221" s="103"/>
      <c r="RCL221" s="103"/>
      <c r="RCM221" s="103"/>
      <c r="RCN221" s="103"/>
      <c r="RCO221" s="103"/>
      <c r="RCP221" s="103"/>
      <c r="RCQ221" s="103"/>
      <c r="RCR221" s="103"/>
      <c r="RCS221" s="103"/>
      <c r="RCT221" s="103"/>
      <c r="RCU221" s="103"/>
      <c r="RCV221" s="103"/>
      <c r="RCW221" s="103"/>
      <c r="RCX221" s="103"/>
      <c r="RCY221" s="103"/>
      <c r="RCZ221" s="103"/>
      <c r="RDA221" s="103"/>
      <c r="RDB221" s="103"/>
      <c r="RDC221" s="103"/>
      <c r="RDD221" s="103"/>
      <c r="RDE221" s="103"/>
      <c r="RDF221" s="103"/>
      <c r="RDG221" s="103"/>
      <c r="RDH221" s="103"/>
      <c r="RDI221" s="103"/>
      <c r="RDJ221" s="103"/>
      <c r="RDK221" s="103"/>
      <c r="RDL221" s="103"/>
      <c r="RDM221" s="103"/>
      <c r="RDN221" s="103"/>
      <c r="RDO221" s="103"/>
      <c r="RDP221" s="103"/>
      <c r="RDQ221" s="103"/>
      <c r="RDR221" s="103"/>
      <c r="RDS221" s="103"/>
      <c r="RDT221" s="103"/>
      <c r="RDU221" s="103"/>
      <c r="RDV221" s="103"/>
      <c r="RDW221" s="103"/>
      <c r="RDX221" s="103"/>
      <c r="RDY221" s="103"/>
      <c r="RDZ221" s="103"/>
      <c r="REA221" s="103"/>
      <c r="REB221" s="103"/>
      <c r="REC221" s="103"/>
      <c r="RED221" s="103"/>
      <c r="REE221" s="103"/>
      <c r="REF221" s="103"/>
      <c r="REG221" s="103"/>
      <c r="REH221" s="103"/>
      <c r="REI221" s="103"/>
      <c r="REJ221" s="103"/>
      <c r="REK221" s="103"/>
      <c r="REL221" s="103"/>
      <c r="REM221" s="103"/>
      <c r="REN221" s="103"/>
      <c r="REO221" s="103"/>
      <c r="REP221" s="103"/>
      <c r="REQ221" s="103"/>
      <c r="RER221" s="103"/>
      <c r="RES221" s="103"/>
      <c r="RET221" s="103"/>
      <c r="REU221" s="103"/>
      <c r="REV221" s="103"/>
      <c r="REW221" s="103"/>
      <c r="REX221" s="103"/>
      <c r="REY221" s="103"/>
      <c r="REZ221" s="103"/>
      <c r="RFA221" s="103"/>
      <c r="RFB221" s="103"/>
      <c r="RFC221" s="103"/>
      <c r="RFD221" s="103"/>
      <c r="RFE221" s="103"/>
      <c r="RFF221" s="103"/>
      <c r="RFG221" s="103"/>
      <c r="RFH221" s="103"/>
      <c r="RFI221" s="103"/>
      <c r="RFJ221" s="103"/>
      <c r="RFK221" s="103"/>
      <c r="RFL221" s="103"/>
      <c r="RFM221" s="103"/>
      <c r="RFN221" s="103"/>
      <c r="RFO221" s="103"/>
      <c r="RFP221" s="103"/>
      <c r="RFQ221" s="103"/>
      <c r="RFR221" s="103"/>
      <c r="RFS221" s="103"/>
      <c r="RFT221" s="103"/>
      <c r="RFU221" s="103"/>
      <c r="RFV221" s="103"/>
      <c r="RFW221" s="103"/>
      <c r="RFX221" s="103"/>
      <c r="RFY221" s="103"/>
      <c r="RFZ221" s="103"/>
      <c r="RGA221" s="103"/>
      <c r="RGB221" s="103"/>
      <c r="RGC221" s="103"/>
      <c r="RGD221" s="103"/>
      <c r="RGE221" s="103"/>
      <c r="RGF221" s="103"/>
      <c r="RGG221" s="103"/>
      <c r="RGH221" s="103"/>
      <c r="RGI221" s="103"/>
      <c r="RGJ221" s="103"/>
      <c r="RGK221" s="103"/>
      <c r="RGL221" s="103"/>
      <c r="RGM221" s="103"/>
      <c r="RGN221" s="103"/>
      <c r="RGO221" s="103"/>
      <c r="RGP221" s="103"/>
      <c r="RGQ221" s="103"/>
      <c r="RGR221" s="103"/>
      <c r="RGS221" s="103"/>
      <c r="RGT221" s="103"/>
      <c r="RGU221" s="103"/>
      <c r="RGV221" s="103"/>
      <c r="RGW221" s="103"/>
      <c r="RGX221" s="103"/>
      <c r="RGY221" s="103"/>
      <c r="RGZ221" s="103"/>
      <c r="RHA221" s="103"/>
      <c r="RHB221" s="103"/>
      <c r="RHC221" s="103"/>
      <c r="RHD221" s="103"/>
      <c r="RHE221" s="103"/>
      <c r="RHF221" s="103"/>
      <c r="RHG221" s="103"/>
      <c r="RHH221" s="103"/>
      <c r="RHI221" s="103"/>
      <c r="RHJ221" s="103"/>
      <c r="RHK221" s="103"/>
      <c r="RHL221" s="103"/>
      <c r="RHM221" s="103"/>
      <c r="RHN221" s="103"/>
      <c r="RHO221" s="103"/>
      <c r="RHP221" s="103"/>
      <c r="RHQ221" s="103"/>
      <c r="RHR221" s="103"/>
      <c r="RHS221" s="103"/>
      <c r="RHT221" s="103"/>
      <c r="RHU221" s="103"/>
      <c r="RHV221" s="103"/>
      <c r="RHW221" s="103"/>
      <c r="RHX221" s="103"/>
      <c r="RHY221" s="103"/>
      <c r="RHZ221" s="103"/>
      <c r="RIA221" s="103"/>
      <c r="RIB221" s="103"/>
      <c r="RIC221" s="103"/>
      <c r="RID221" s="103"/>
      <c r="RIE221" s="103"/>
      <c r="RIF221" s="103"/>
      <c r="RIG221" s="103"/>
      <c r="RIH221" s="103"/>
      <c r="RII221" s="103"/>
      <c r="RIJ221" s="103"/>
      <c r="RIK221" s="103"/>
      <c r="RIL221" s="103"/>
      <c r="RIM221" s="103"/>
      <c r="RIN221" s="103"/>
      <c r="RIO221" s="103"/>
      <c r="RIP221" s="103"/>
      <c r="RIQ221" s="103"/>
      <c r="RIR221" s="103"/>
      <c r="RIS221" s="103"/>
      <c r="RIT221" s="103"/>
      <c r="RIU221" s="103"/>
      <c r="RIV221" s="103"/>
      <c r="RIW221" s="103"/>
      <c r="RIX221" s="103"/>
      <c r="RIY221" s="103"/>
      <c r="RIZ221" s="103"/>
      <c r="RJA221" s="103"/>
      <c r="RJB221" s="103"/>
      <c r="RJC221" s="103"/>
      <c r="RJD221" s="103"/>
      <c r="RJE221" s="103"/>
      <c r="RJF221" s="103"/>
      <c r="RJG221" s="103"/>
      <c r="RJH221" s="103"/>
      <c r="RJI221" s="103"/>
      <c r="RJJ221" s="103"/>
      <c r="RJK221" s="103"/>
      <c r="RJL221" s="103"/>
      <c r="RJM221" s="103"/>
      <c r="RJN221" s="103"/>
      <c r="RJO221" s="103"/>
      <c r="RJP221" s="103"/>
      <c r="RJQ221" s="103"/>
      <c r="RJR221" s="103"/>
      <c r="RJS221" s="103"/>
      <c r="RJT221" s="103"/>
      <c r="RJU221" s="103"/>
      <c r="RJV221" s="103"/>
      <c r="RJW221" s="103"/>
      <c r="RJX221" s="103"/>
      <c r="RJY221" s="103"/>
      <c r="RJZ221" s="103"/>
      <c r="RKA221" s="103"/>
      <c r="RKB221" s="103"/>
      <c r="RKC221" s="103"/>
      <c r="RKD221" s="103"/>
      <c r="RKE221" s="103"/>
      <c r="RKF221" s="103"/>
      <c r="RKG221" s="103"/>
      <c r="RKH221" s="103"/>
      <c r="RKI221" s="103"/>
      <c r="RKJ221" s="103"/>
      <c r="RKK221" s="103"/>
      <c r="RKL221" s="103"/>
      <c r="RKM221" s="103"/>
      <c r="RKN221" s="103"/>
      <c r="RKO221" s="103"/>
      <c r="RKP221" s="103"/>
      <c r="RKQ221" s="103"/>
      <c r="RKR221" s="103"/>
      <c r="RKS221" s="103"/>
      <c r="RKT221" s="103"/>
      <c r="RKU221" s="103"/>
      <c r="RKV221" s="103"/>
      <c r="RKW221" s="103"/>
      <c r="RKX221" s="103"/>
      <c r="RKY221" s="103"/>
      <c r="RKZ221" s="103"/>
      <c r="RLA221" s="103"/>
      <c r="RLB221" s="103"/>
      <c r="RLC221" s="103"/>
      <c r="RLD221" s="103"/>
      <c r="RLE221" s="103"/>
      <c r="RLF221" s="103"/>
      <c r="RLG221" s="103"/>
      <c r="RLH221" s="103"/>
      <c r="RLI221" s="103"/>
      <c r="RLJ221" s="103"/>
      <c r="RLK221" s="103"/>
      <c r="RLL221" s="103"/>
      <c r="RLM221" s="103"/>
      <c r="RLN221" s="103"/>
      <c r="RLO221" s="103"/>
      <c r="RLP221" s="103"/>
      <c r="RLQ221" s="103"/>
      <c r="RLR221" s="103"/>
      <c r="RLS221" s="103"/>
      <c r="RLT221" s="103"/>
      <c r="RLU221" s="103"/>
      <c r="RLV221" s="103"/>
      <c r="RLW221" s="103"/>
      <c r="RLX221" s="103"/>
      <c r="RLY221" s="103"/>
      <c r="RLZ221" s="103"/>
      <c r="RMA221" s="103"/>
      <c r="RMB221" s="103"/>
      <c r="RMC221" s="103"/>
      <c r="RMD221" s="103"/>
      <c r="RME221" s="103"/>
      <c r="RMF221" s="103"/>
      <c r="RMG221" s="103"/>
      <c r="RMH221" s="103"/>
      <c r="RMI221" s="103"/>
      <c r="RMJ221" s="103"/>
      <c r="RMK221" s="103"/>
      <c r="RML221" s="103"/>
      <c r="RMM221" s="103"/>
      <c r="RMN221" s="103"/>
      <c r="RMO221" s="103"/>
      <c r="RMP221" s="103"/>
      <c r="RMQ221" s="103"/>
      <c r="RMR221" s="103"/>
      <c r="RMS221" s="103"/>
      <c r="RMT221" s="103"/>
      <c r="RMU221" s="103"/>
      <c r="RMV221" s="103"/>
      <c r="RMW221" s="103"/>
      <c r="RMX221" s="103"/>
      <c r="RMY221" s="103"/>
      <c r="RMZ221" s="103"/>
      <c r="RNA221" s="103"/>
      <c r="RNB221" s="103"/>
      <c r="RNC221" s="103"/>
      <c r="RND221" s="103"/>
      <c r="RNE221" s="103"/>
      <c r="RNF221" s="103"/>
      <c r="RNG221" s="103"/>
      <c r="RNH221" s="103"/>
      <c r="RNI221" s="103"/>
      <c r="RNJ221" s="103"/>
      <c r="RNK221" s="103"/>
      <c r="RNL221" s="103"/>
      <c r="RNM221" s="103"/>
      <c r="RNN221" s="103"/>
      <c r="RNO221" s="103"/>
      <c r="RNP221" s="103"/>
      <c r="RNQ221" s="103"/>
      <c r="RNR221" s="103"/>
      <c r="RNS221" s="103"/>
      <c r="RNT221" s="103"/>
      <c r="RNU221" s="103"/>
      <c r="RNV221" s="103"/>
      <c r="RNW221" s="103"/>
      <c r="RNX221" s="103"/>
      <c r="RNY221" s="103"/>
      <c r="RNZ221" s="103"/>
      <c r="ROA221" s="103"/>
      <c r="ROB221" s="103"/>
      <c r="ROC221" s="103"/>
      <c r="ROD221" s="103"/>
      <c r="ROE221" s="103"/>
      <c r="ROF221" s="103"/>
      <c r="ROG221" s="103"/>
      <c r="ROH221" s="103"/>
      <c r="ROI221" s="103"/>
      <c r="ROJ221" s="103"/>
      <c r="ROK221" s="103"/>
      <c r="ROL221" s="103"/>
      <c r="ROM221" s="103"/>
      <c r="RON221" s="103"/>
      <c r="ROO221" s="103"/>
      <c r="ROP221" s="103"/>
      <c r="ROQ221" s="103"/>
      <c r="ROR221" s="103"/>
      <c r="ROS221" s="103"/>
      <c r="ROT221" s="103"/>
      <c r="ROU221" s="103"/>
      <c r="ROV221" s="103"/>
      <c r="ROW221" s="103"/>
      <c r="ROX221" s="103"/>
      <c r="ROY221" s="103"/>
      <c r="ROZ221" s="103"/>
      <c r="RPA221" s="103"/>
      <c r="RPB221" s="103"/>
      <c r="RPC221" s="103"/>
      <c r="RPD221" s="103"/>
      <c r="RPE221" s="103"/>
      <c r="RPF221" s="103"/>
      <c r="RPG221" s="103"/>
      <c r="RPH221" s="103"/>
      <c r="RPI221" s="103"/>
      <c r="RPJ221" s="103"/>
      <c r="RPK221" s="103"/>
      <c r="RPL221" s="103"/>
      <c r="RPM221" s="103"/>
      <c r="RPN221" s="103"/>
      <c r="RPO221" s="103"/>
      <c r="RPP221" s="103"/>
      <c r="RPQ221" s="103"/>
      <c r="RPR221" s="103"/>
      <c r="RPS221" s="103"/>
      <c r="RPT221" s="103"/>
      <c r="RPU221" s="103"/>
      <c r="RPV221" s="103"/>
      <c r="RPW221" s="103"/>
      <c r="RPX221" s="103"/>
      <c r="RPY221" s="103"/>
      <c r="RPZ221" s="103"/>
      <c r="RQA221" s="103"/>
      <c r="RQB221" s="103"/>
      <c r="RQC221" s="103"/>
      <c r="RQD221" s="103"/>
      <c r="RQE221" s="103"/>
      <c r="RQF221" s="103"/>
      <c r="RQG221" s="103"/>
      <c r="RQH221" s="103"/>
      <c r="RQI221" s="103"/>
      <c r="RQJ221" s="103"/>
      <c r="RQK221" s="103"/>
      <c r="RQL221" s="103"/>
      <c r="RQM221" s="103"/>
      <c r="RQN221" s="103"/>
      <c r="RQO221" s="103"/>
      <c r="RQP221" s="103"/>
      <c r="RQQ221" s="103"/>
      <c r="RQR221" s="103"/>
      <c r="RQS221" s="103"/>
      <c r="RQT221" s="103"/>
      <c r="RQU221" s="103"/>
      <c r="RQV221" s="103"/>
      <c r="RQW221" s="103"/>
      <c r="RQX221" s="103"/>
      <c r="RQY221" s="103"/>
      <c r="RQZ221" s="103"/>
      <c r="RRA221" s="103"/>
      <c r="RRB221" s="103"/>
      <c r="RRC221" s="103"/>
      <c r="RRD221" s="103"/>
      <c r="RRE221" s="103"/>
      <c r="RRF221" s="103"/>
      <c r="RRG221" s="103"/>
      <c r="RRH221" s="103"/>
      <c r="RRI221" s="103"/>
      <c r="RRJ221" s="103"/>
      <c r="RRK221" s="103"/>
      <c r="RRL221" s="103"/>
      <c r="RRM221" s="103"/>
      <c r="RRN221" s="103"/>
      <c r="RRO221" s="103"/>
      <c r="RRP221" s="103"/>
      <c r="RRQ221" s="103"/>
      <c r="RRR221" s="103"/>
      <c r="RRS221" s="103"/>
      <c r="RRT221" s="103"/>
      <c r="RRU221" s="103"/>
      <c r="RRV221" s="103"/>
      <c r="RRW221" s="103"/>
      <c r="RRX221" s="103"/>
      <c r="RRY221" s="103"/>
      <c r="RRZ221" s="103"/>
      <c r="RSA221" s="103"/>
      <c r="RSB221" s="103"/>
      <c r="RSC221" s="103"/>
      <c r="RSD221" s="103"/>
      <c r="RSE221" s="103"/>
      <c r="RSF221" s="103"/>
      <c r="RSG221" s="103"/>
      <c r="RSH221" s="103"/>
      <c r="RSI221" s="103"/>
      <c r="RSJ221" s="103"/>
      <c r="RSK221" s="103"/>
      <c r="RSL221" s="103"/>
      <c r="RSM221" s="103"/>
      <c r="RSN221" s="103"/>
      <c r="RSO221" s="103"/>
      <c r="RSP221" s="103"/>
      <c r="RSQ221" s="103"/>
      <c r="RSR221" s="103"/>
      <c r="RSS221" s="103"/>
      <c r="RST221" s="103"/>
      <c r="RSU221" s="103"/>
      <c r="RSV221" s="103"/>
      <c r="RSW221" s="103"/>
      <c r="RSX221" s="103"/>
      <c r="RSY221" s="103"/>
      <c r="RSZ221" s="103"/>
      <c r="RTA221" s="103"/>
      <c r="RTB221" s="103"/>
      <c r="RTC221" s="103"/>
      <c r="RTD221" s="103"/>
      <c r="RTE221" s="103"/>
      <c r="RTF221" s="103"/>
      <c r="RTG221" s="103"/>
      <c r="RTH221" s="103"/>
      <c r="RTI221" s="103"/>
      <c r="RTJ221" s="103"/>
      <c r="RTK221" s="103"/>
      <c r="RTL221" s="103"/>
      <c r="RTM221" s="103"/>
      <c r="RTN221" s="103"/>
      <c r="RTO221" s="103"/>
      <c r="RTP221" s="103"/>
      <c r="RTQ221" s="103"/>
      <c r="RTR221" s="103"/>
      <c r="RTS221" s="103"/>
      <c r="RTT221" s="103"/>
      <c r="RTU221" s="103"/>
      <c r="RTV221" s="103"/>
      <c r="RTW221" s="103"/>
      <c r="RTX221" s="103"/>
      <c r="RTY221" s="103"/>
      <c r="RTZ221" s="103"/>
      <c r="RUA221" s="103"/>
      <c r="RUB221" s="103"/>
      <c r="RUC221" s="103"/>
      <c r="RUD221" s="103"/>
      <c r="RUE221" s="103"/>
      <c r="RUF221" s="103"/>
      <c r="RUG221" s="103"/>
      <c r="RUH221" s="103"/>
      <c r="RUI221" s="103"/>
      <c r="RUJ221" s="103"/>
      <c r="RUK221" s="103"/>
      <c r="RUL221" s="103"/>
      <c r="RUM221" s="103"/>
      <c r="RUN221" s="103"/>
      <c r="RUO221" s="103"/>
      <c r="RUP221" s="103"/>
      <c r="RUQ221" s="103"/>
      <c r="RUR221" s="103"/>
      <c r="RUS221" s="103"/>
      <c r="RUT221" s="103"/>
      <c r="RUU221" s="103"/>
      <c r="RUV221" s="103"/>
      <c r="RUW221" s="103"/>
      <c r="RUX221" s="103"/>
      <c r="RUY221" s="103"/>
      <c r="RUZ221" s="103"/>
      <c r="RVA221" s="103"/>
      <c r="RVB221" s="103"/>
      <c r="RVC221" s="103"/>
      <c r="RVD221" s="103"/>
      <c r="RVE221" s="103"/>
      <c r="RVF221" s="103"/>
      <c r="RVG221" s="103"/>
      <c r="RVH221" s="103"/>
      <c r="RVI221" s="103"/>
      <c r="RVJ221" s="103"/>
      <c r="RVK221" s="103"/>
      <c r="RVL221" s="103"/>
      <c r="RVM221" s="103"/>
      <c r="RVN221" s="103"/>
      <c r="RVO221" s="103"/>
      <c r="RVP221" s="103"/>
      <c r="RVQ221" s="103"/>
      <c r="RVR221" s="103"/>
      <c r="RVS221" s="103"/>
      <c r="RVT221" s="103"/>
      <c r="RVU221" s="103"/>
      <c r="RVV221" s="103"/>
      <c r="RVW221" s="103"/>
      <c r="RVX221" s="103"/>
      <c r="RVY221" s="103"/>
      <c r="RVZ221" s="103"/>
      <c r="RWA221" s="103"/>
      <c r="RWB221" s="103"/>
      <c r="RWC221" s="103"/>
      <c r="RWD221" s="103"/>
      <c r="RWE221" s="103"/>
      <c r="RWF221" s="103"/>
      <c r="RWG221" s="103"/>
      <c r="RWH221" s="103"/>
      <c r="RWI221" s="103"/>
      <c r="RWJ221" s="103"/>
      <c r="RWK221" s="103"/>
      <c r="RWL221" s="103"/>
      <c r="RWM221" s="103"/>
      <c r="RWN221" s="103"/>
      <c r="RWO221" s="103"/>
      <c r="RWP221" s="103"/>
      <c r="RWQ221" s="103"/>
      <c r="RWR221" s="103"/>
      <c r="RWS221" s="103"/>
      <c r="RWT221" s="103"/>
      <c r="RWU221" s="103"/>
      <c r="RWV221" s="103"/>
      <c r="RWW221" s="103"/>
      <c r="RWX221" s="103"/>
      <c r="RWY221" s="103"/>
      <c r="RWZ221" s="103"/>
      <c r="RXA221" s="103"/>
      <c r="RXB221" s="103"/>
      <c r="RXC221" s="103"/>
      <c r="RXD221" s="103"/>
      <c r="RXE221" s="103"/>
      <c r="RXF221" s="103"/>
      <c r="RXG221" s="103"/>
      <c r="RXH221" s="103"/>
      <c r="RXI221" s="103"/>
      <c r="RXJ221" s="103"/>
      <c r="RXK221" s="103"/>
      <c r="RXL221" s="103"/>
      <c r="RXM221" s="103"/>
      <c r="RXN221" s="103"/>
      <c r="RXO221" s="103"/>
      <c r="RXP221" s="103"/>
      <c r="RXQ221" s="103"/>
      <c r="RXR221" s="103"/>
      <c r="RXS221" s="103"/>
      <c r="RXT221" s="103"/>
      <c r="RXU221" s="103"/>
      <c r="RXV221" s="103"/>
      <c r="RXW221" s="103"/>
      <c r="RXX221" s="103"/>
      <c r="RXY221" s="103"/>
      <c r="RXZ221" s="103"/>
      <c r="RYA221" s="103"/>
      <c r="RYB221" s="103"/>
      <c r="RYC221" s="103"/>
      <c r="RYD221" s="103"/>
      <c r="RYE221" s="103"/>
      <c r="RYF221" s="103"/>
      <c r="RYG221" s="103"/>
      <c r="RYH221" s="103"/>
      <c r="RYI221" s="103"/>
      <c r="RYJ221" s="103"/>
      <c r="RYK221" s="103"/>
      <c r="RYL221" s="103"/>
      <c r="RYM221" s="103"/>
      <c r="RYN221" s="103"/>
      <c r="RYO221" s="103"/>
      <c r="RYP221" s="103"/>
      <c r="RYQ221" s="103"/>
      <c r="RYR221" s="103"/>
      <c r="RYS221" s="103"/>
      <c r="RYT221" s="103"/>
      <c r="RYU221" s="103"/>
      <c r="RYV221" s="103"/>
      <c r="RYW221" s="103"/>
      <c r="RYX221" s="103"/>
      <c r="RYY221" s="103"/>
      <c r="RYZ221" s="103"/>
      <c r="RZA221" s="103"/>
      <c r="RZB221" s="103"/>
      <c r="RZC221" s="103"/>
      <c r="RZD221" s="103"/>
      <c r="RZE221" s="103"/>
      <c r="RZF221" s="103"/>
      <c r="RZG221" s="103"/>
      <c r="RZH221" s="103"/>
      <c r="RZI221" s="103"/>
      <c r="RZJ221" s="103"/>
      <c r="RZK221" s="103"/>
      <c r="RZL221" s="103"/>
      <c r="RZM221" s="103"/>
      <c r="RZN221" s="103"/>
      <c r="RZO221" s="103"/>
      <c r="RZP221" s="103"/>
      <c r="RZQ221" s="103"/>
      <c r="RZR221" s="103"/>
      <c r="RZS221" s="103"/>
      <c r="RZT221" s="103"/>
      <c r="RZU221" s="103"/>
      <c r="RZV221" s="103"/>
      <c r="RZW221" s="103"/>
      <c r="RZX221" s="103"/>
      <c r="RZY221" s="103"/>
      <c r="RZZ221" s="103"/>
      <c r="SAA221" s="103"/>
      <c r="SAB221" s="103"/>
      <c r="SAC221" s="103"/>
      <c r="SAD221" s="103"/>
      <c r="SAE221" s="103"/>
      <c r="SAF221" s="103"/>
      <c r="SAG221" s="103"/>
      <c r="SAH221" s="103"/>
      <c r="SAI221" s="103"/>
      <c r="SAJ221" s="103"/>
      <c r="SAK221" s="103"/>
      <c r="SAL221" s="103"/>
      <c r="SAM221" s="103"/>
      <c r="SAN221" s="103"/>
      <c r="SAO221" s="103"/>
      <c r="SAP221" s="103"/>
      <c r="SAQ221" s="103"/>
      <c r="SAR221" s="103"/>
      <c r="SAS221" s="103"/>
      <c r="SAT221" s="103"/>
      <c r="SAU221" s="103"/>
      <c r="SAV221" s="103"/>
      <c r="SAW221" s="103"/>
      <c r="SAX221" s="103"/>
      <c r="SAY221" s="103"/>
      <c r="SAZ221" s="103"/>
      <c r="SBA221" s="103"/>
      <c r="SBB221" s="103"/>
      <c r="SBC221" s="103"/>
      <c r="SBD221" s="103"/>
      <c r="SBE221" s="103"/>
      <c r="SBF221" s="103"/>
      <c r="SBG221" s="103"/>
      <c r="SBH221" s="103"/>
      <c r="SBI221" s="103"/>
      <c r="SBJ221" s="103"/>
      <c r="SBK221" s="103"/>
      <c r="SBL221" s="103"/>
      <c r="SBM221" s="103"/>
      <c r="SBN221" s="103"/>
      <c r="SBO221" s="103"/>
      <c r="SBP221" s="103"/>
      <c r="SBQ221" s="103"/>
      <c r="SBR221" s="103"/>
      <c r="SBS221" s="103"/>
      <c r="SBT221" s="103"/>
      <c r="SBU221" s="103"/>
      <c r="SBV221" s="103"/>
      <c r="SBW221" s="103"/>
      <c r="SBX221" s="103"/>
      <c r="SBY221" s="103"/>
      <c r="SBZ221" s="103"/>
      <c r="SCA221" s="103"/>
      <c r="SCB221" s="103"/>
      <c r="SCC221" s="103"/>
      <c r="SCD221" s="103"/>
      <c r="SCE221" s="103"/>
      <c r="SCF221" s="103"/>
      <c r="SCG221" s="103"/>
      <c r="SCH221" s="103"/>
      <c r="SCI221" s="103"/>
      <c r="SCJ221" s="103"/>
      <c r="SCK221" s="103"/>
      <c r="SCL221" s="103"/>
      <c r="SCM221" s="103"/>
      <c r="SCN221" s="103"/>
      <c r="SCO221" s="103"/>
      <c r="SCP221" s="103"/>
      <c r="SCQ221" s="103"/>
      <c r="SCR221" s="103"/>
      <c r="SCS221" s="103"/>
      <c r="SCT221" s="103"/>
      <c r="SCU221" s="103"/>
      <c r="SCV221" s="103"/>
      <c r="SCW221" s="103"/>
      <c r="SCX221" s="103"/>
      <c r="SCY221" s="103"/>
      <c r="SCZ221" s="103"/>
      <c r="SDA221" s="103"/>
      <c r="SDB221" s="103"/>
      <c r="SDC221" s="103"/>
      <c r="SDD221" s="103"/>
      <c r="SDE221" s="103"/>
      <c r="SDF221" s="103"/>
      <c r="SDG221" s="103"/>
      <c r="SDH221" s="103"/>
      <c r="SDI221" s="103"/>
      <c r="SDJ221" s="103"/>
      <c r="SDK221" s="103"/>
      <c r="SDL221" s="103"/>
      <c r="SDM221" s="103"/>
      <c r="SDN221" s="103"/>
      <c r="SDO221" s="103"/>
      <c r="SDP221" s="103"/>
      <c r="SDQ221" s="103"/>
      <c r="SDR221" s="103"/>
      <c r="SDS221" s="103"/>
      <c r="SDT221" s="103"/>
      <c r="SDU221" s="103"/>
      <c r="SDV221" s="103"/>
      <c r="SDW221" s="103"/>
      <c r="SDX221" s="103"/>
      <c r="SDY221" s="103"/>
      <c r="SDZ221" s="103"/>
      <c r="SEA221" s="103"/>
      <c r="SEB221" s="103"/>
      <c r="SEC221" s="103"/>
      <c r="SED221" s="103"/>
      <c r="SEE221" s="103"/>
      <c r="SEF221" s="103"/>
      <c r="SEG221" s="103"/>
      <c r="SEH221" s="103"/>
      <c r="SEI221" s="103"/>
      <c r="SEJ221" s="103"/>
      <c r="SEK221" s="103"/>
      <c r="SEL221" s="103"/>
      <c r="SEM221" s="103"/>
      <c r="SEN221" s="103"/>
      <c r="SEO221" s="103"/>
      <c r="SEP221" s="103"/>
      <c r="SEQ221" s="103"/>
      <c r="SER221" s="103"/>
      <c r="SES221" s="103"/>
      <c r="SET221" s="103"/>
      <c r="SEU221" s="103"/>
      <c r="SEV221" s="103"/>
      <c r="SEW221" s="103"/>
      <c r="SEX221" s="103"/>
      <c r="SEY221" s="103"/>
      <c r="SEZ221" s="103"/>
      <c r="SFA221" s="103"/>
      <c r="SFB221" s="103"/>
      <c r="SFC221" s="103"/>
      <c r="SFD221" s="103"/>
      <c r="SFE221" s="103"/>
      <c r="SFF221" s="103"/>
      <c r="SFG221" s="103"/>
      <c r="SFH221" s="103"/>
      <c r="SFI221" s="103"/>
      <c r="SFJ221" s="103"/>
      <c r="SFK221" s="103"/>
      <c r="SFL221" s="103"/>
      <c r="SFM221" s="103"/>
      <c r="SFN221" s="103"/>
      <c r="SFO221" s="103"/>
      <c r="SFP221" s="103"/>
      <c r="SFQ221" s="103"/>
      <c r="SFR221" s="103"/>
      <c r="SFS221" s="103"/>
      <c r="SFT221" s="103"/>
      <c r="SFU221" s="103"/>
      <c r="SFV221" s="103"/>
      <c r="SFW221" s="103"/>
      <c r="SFX221" s="103"/>
      <c r="SFY221" s="103"/>
      <c r="SFZ221" s="103"/>
      <c r="SGA221" s="103"/>
      <c r="SGB221" s="103"/>
      <c r="SGC221" s="103"/>
      <c r="SGD221" s="103"/>
      <c r="SGE221" s="103"/>
      <c r="SGF221" s="103"/>
      <c r="SGG221" s="103"/>
      <c r="SGH221" s="103"/>
      <c r="SGI221" s="103"/>
      <c r="SGJ221" s="103"/>
      <c r="SGK221" s="103"/>
      <c r="SGL221" s="103"/>
      <c r="SGM221" s="103"/>
      <c r="SGN221" s="103"/>
      <c r="SGO221" s="103"/>
      <c r="SGP221" s="103"/>
      <c r="SGQ221" s="103"/>
      <c r="SGR221" s="103"/>
      <c r="SGS221" s="103"/>
      <c r="SGT221" s="103"/>
      <c r="SGU221" s="103"/>
      <c r="SGV221" s="103"/>
      <c r="SGW221" s="103"/>
      <c r="SGX221" s="103"/>
      <c r="SGY221" s="103"/>
      <c r="SGZ221" s="103"/>
      <c r="SHA221" s="103"/>
      <c r="SHB221" s="103"/>
      <c r="SHC221" s="103"/>
      <c r="SHD221" s="103"/>
      <c r="SHE221" s="103"/>
      <c r="SHF221" s="103"/>
      <c r="SHG221" s="103"/>
      <c r="SHH221" s="103"/>
      <c r="SHI221" s="103"/>
      <c r="SHJ221" s="103"/>
      <c r="SHK221" s="103"/>
      <c r="SHL221" s="103"/>
      <c r="SHM221" s="103"/>
      <c r="SHN221" s="103"/>
      <c r="SHO221" s="103"/>
      <c r="SHP221" s="103"/>
      <c r="SHQ221" s="103"/>
      <c r="SHR221" s="103"/>
      <c r="SHS221" s="103"/>
      <c r="SHT221" s="103"/>
      <c r="SHU221" s="103"/>
      <c r="SHV221" s="103"/>
      <c r="SHW221" s="103"/>
      <c r="SHX221" s="103"/>
      <c r="SHY221" s="103"/>
      <c r="SHZ221" s="103"/>
      <c r="SIA221" s="103"/>
      <c r="SIB221" s="103"/>
      <c r="SIC221" s="103"/>
      <c r="SID221" s="103"/>
      <c r="SIE221" s="103"/>
      <c r="SIF221" s="103"/>
      <c r="SIG221" s="103"/>
      <c r="SIH221" s="103"/>
      <c r="SII221" s="103"/>
      <c r="SIJ221" s="103"/>
      <c r="SIK221" s="103"/>
      <c r="SIL221" s="103"/>
      <c r="SIM221" s="103"/>
      <c r="SIN221" s="103"/>
      <c r="SIO221" s="103"/>
      <c r="SIP221" s="103"/>
      <c r="SIQ221" s="103"/>
      <c r="SIR221" s="103"/>
      <c r="SIS221" s="103"/>
      <c r="SIT221" s="103"/>
      <c r="SIU221" s="103"/>
      <c r="SIV221" s="103"/>
      <c r="SIW221" s="103"/>
      <c r="SIX221" s="103"/>
      <c r="SIY221" s="103"/>
      <c r="SIZ221" s="103"/>
      <c r="SJA221" s="103"/>
      <c r="SJB221" s="103"/>
      <c r="SJC221" s="103"/>
      <c r="SJD221" s="103"/>
      <c r="SJE221" s="103"/>
      <c r="SJF221" s="103"/>
      <c r="SJG221" s="103"/>
      <c r="SJH221" s="103"/>
      <c r="SJI221" s="103"/>
      <c r="SJJ221" s="103"/>
      <c r="SJK221" s="103"/>
      <c r="SJL221" s="103"/>
      <c r="SJM221" s="103"/>
      <c r="SJN221" s="103"/>
      <c r="SJO221" s="103"/>
      <c r="SJP221" s="103"/>
      <c r="SJQ221" s="103"/>
      <c r="SJR221" s="103"/>
      <c r="SJS221" s="103"/>
      <c r="SJT221" s="103"/>
      <c r="SJU221" s="103"/>
      <c r="SJV221" s="103"/>
      <c r="SJW221" s="103"/>
      <c r="SJX221" s="103"/>
      <c r="SJY221" s="103"/>
      <c r="SJZ221" s="103"/>
      <c r="SKA221" s="103"/>
      <c r="SKB221" s="103"/>
      <c r="SKC221" s="103"/>
      <c r="SKD221" s="103"/>
      <c r="SKE221" s="103"/>
      <c r="SKF221" s="103"/>
      <c r="SKG221" s="103"/>
      <c r="SKH221" s="103"/>
      <c r="SKI221" s="103"/>
      <c r="SKJ221" s="103"/>
      <c r="SKK221" s="103"/>
      <c r="SKL221" s="103"/>
      <c r="SKM221" s="103"/>
      <c r="SKN221" s="103"/>
      <c r="SKO221" s="103"/>
      <c r="SKP221" s="103"/>
      <c r="SKQ221" s="103"/>
      <c r="SKR221" s="103"/>
      <c r="SKS221" s="103"/>
      <c r="SKT221" s="103"/>
      <c r="SKU221" s="103"/>
      <c r="SKV221" s="103"/>
      <c r="SKW221" s="103"/>
      <c r="SKX221" s="103"/>
      <c r="SKY221" s="103"/>
      <c r="SKZ221" s="103"/>
      <c r="SLA221" s="103"/>
      <c r="SLB221" s="103"/>
      <c r="SLC221" s="103"/>
      <c r="SLD221" s="103"/>
      <c r="SLE221" s="103"/>
      <c r="SLF221" s="103"/>
      <c r="SLG221" s="103"/>
      <c r="SLH221" s="103"/>
      <c r="SLI221" s="103"/>
      <c r="SLJ221" s="103"/>
      <c r="SLK221" s="103"/>
      <c r="SLL221" s="103"/>
      <c r="SLM221" s="103"/>
      <c r="SLN221" s="103"/>
      <c r="SLO221" s="103"/>
      <c r="SLP221" s="103"/>
      <c r="SLQ221" s="103"/>
      <c r="SLR221" s="103"/>
      <c r="SLS221" s="103"/>
      <c r="SLT221" s="103"/>
      <c r="SLU221" s="103"/>
      <c r="SLV221" s="103"/>
      <c r="SLW221" s="103"/>
      <c r="SLX221" s="103"/>
      <c r="SLY221" s="103"/>
      <c r="SLZ221" s="103"/>
      <c r="SMA221" s="103"/>
      <c r="SMB221" s="103"/>
      <c r="SMC221" s="103"/>
      <c r="SMD221" s="103"/>
      <c r="SME221" s="103"/>
      <c r="SMF221" s="103"/>
      <c r="SMG221" s="103"/>
      <c r="SMH221" s="103"/>
      <c r="SMI221" s="103"/>
      <c r="SMJ221" s="103"/>
      <c r="SMK221" s="103"/>
      <c r="SML221" s="103"/>
      <c r="SMM221" s="103"/>
      <c r="SMN221" s="103"/>
      <c r="SMO221" s="103"/>
      <c r="SMP221" s="103"/>
      <c r="SMQ221" s="103"/>
      <c r="SMR221" s="103"/>
      <c r="SMS221" s="103"/>
      <c r="SMT221" s="103"/>
      <c r="SMU221" s="103"/>
      <c r="SMV221" s="103"/>
      <c r="SMW221" s="103"/>
      <c r="SMX221" s="103"/>
      <c r="SMY221" s="103"/>
      <c r="SMZ221" s="103"/>
      <c r="SNA221" s="103"/>
      <c r="SNB221" s="103"/>
      <c r="SNC221" s="103"/>
      <c r="SND221" s="103"/>
      <c r="SNE221" s="103"/>
      <c r="SNF221" s="103"/>
      <c r="SNG221" s="103"/>
      <c r="SNH221" s="103"/>
      <c r="SNI221" s="103"/>
      <c r="SNJ221" s="103"/>
      <c r="SNK221" s="103"/>
      <c r="SNL221" s="103"/>
      <c r="SNM221" s="103"/>
      <c r="SNN221" s="103"/>
      <c r="SNO221" s="103"/>
      <c r="SNP221" s="103"/>
      <c r="SNQ221" s="103"/>
      <c r="SNR221" s="103"/>
      <c r="SNS221" s="103"/>
      <c r="SNT221" s="103"/>
      <c r="SNU221" s="103"/>
      <c r="SNV221" s="103"/>
      <c r="SNW221" s="103"/>
      <c r="SNX221" s="103"/>
      <c r="SNY221" s="103"/>
      <c r="SNZ221" s="103"/>
      <c r="SOA221" s="103"/>
      <c r="SOB221" s="103"/>
      <c r="SOC221" s="103"/>
      <c r="SOD221" s="103"/>
      <c r="SOE221" s="103"/>
      <c r="SOF221" s="103"/>
      <c r="SOG221" s="103"/>
      <c r="SOH221" s="103"/>
      <c r="SOI221" s="103"/>
      <c r="SOJ221" s="103"/>
      <c r="SOK221" s="103"/>
      <c r="SOL221" s="103"/>
      <c r="SOM221" s="103"/>
      <c r="SON221" s="103"/>
      <c r="SOO221" s="103"/>
      <c r="SOP221" s="103"/>
      <c r="SOQ221" s="103"/>
      <c r="SOR221" s="103"/>
      <c r="SOS221" s="103"/>
      <c r="SOT221" s="103"/>
      <c r="SOU221" s="103"/>
      <c r="SOV221" s="103"/>
      <c r="SOW221" s="103"/>
      <c r="SOX221" s="103"/>
      <c r="SOY221" s="103"/>
      <c r="SOZ221" s="103"/>
      <c r="SPA221" s="103"/>
      <c r="SPB221" s="103"/>
      <c r="SPC221" s="103"/>
      <c r="SPD221" s="103"/>
      <c r="SPE221" s="103"/>
      <c r="SPF221" s="103"/>
      <c r="SPG221" s="103"/>
      <c r="SPH221" s="103"/>
      <c r="SPI221" s="103"/>
      <c r="SPJ221" s="103"/>
      <c r="SPK221" s="103"/>
      <c r="SPL221" s="103"/>
      <c r="SPM221" s="103"/>
      <c r="SPN221" s="103"/>
      <c r="SPO221" s="103"/>
      <c r="SPP221" s="103"/>
      <c r="SPQ221" s="103"/>
      <c r="SPR221" s="103"/>
      <c r="SPS221" s="103"/>
      <c r="SPT221" s="103"/>
      <c r="SPU221" s="103"/>
      <c r="SPV221" s="103"/>
      <c r="SPW221" s="103"/>
      <c r="SPX221" s="103"/>
      <c r="SPY221" s="103"/>
      <c r="SPZ221" s="103"/>
      <c r="SQA221" s="103"/>
      <c r="SQB221" s="103"/>
      <c r="SQC221" s="103"/>
      <c r="SQD221" s="103"/>
      <c r="SQE221" s="103"/>
      <c r="SQF221" s="103"/>
      <c r="SQG221" s="103"/>
      <c r="SQH221" s="103"/>
      <c r="SQI221" s="103"/>
      <c r="SQJ221" s="103"/>
      <c r="SQK221" s="103"/>
      <c r="SQL221" s="103"/>
      <c r="SQM221" s="103"/>
      <c r="SQN221" s="103"/>
      <c r="SQO221" s="103"/>
      <c r="SQP221" s="103"/>
      <c r="SQQ221" s="103"/>
      <c r="SQR221" s="103"/>
      <c r="SQS221" s="103"/>
      <c r="SQT221" s="103"/>
      <c r="SQU221" s="103"/>
      <c r="SQV221" s="103"/>
      <c r="SQW221" s="103"/>
      <c r="SQX221" s="103"/>
      <c r="SQY221" s="103"/>
      <c r="SQZ221" s="103"/>
      <c r="SRA221" s="103"/>
      <c r="SRB221" s="103"/>
      <c r="SRC221" s="103"/>
      <c r="SRD221" s="103"/>
      <c r="SRE221" s="103"/>
      <c r="SRF221" s="103"/>
      <c r="SRG221" s="103"/>
      <c r="SRH221" s="103"/>
      <c r="SRI221" s="103"/>
      <c r="SRJ221" s="103"/>
      <c r="SRK221" s="103"/>
      <c r="SRL221" s="103"/>
      <c r="SRM221" s="103"/>
      <c r="SRN221" s="103"/>
      <c r="SRO221" s="103"/>
      <c r="SRP221" s="103"/>
      <c r="SRQ221" s="103"/>
      <c r="SRR221" s="103"/>
      <c r="SRS221" s="103"/>
      <c r="SRT221" s="103"/>
      <c r="SRU221" s="103"/>
      <c r="SRV221" s="103"/>
      <c r="SRW221" s="103"/>
      <c r="SRX221" s="103"/>
      <c r="SRY221" s="103"/>
      <c r="SRZ221" s="103"/>
      <c r="SSA221" s="103"/>
      <c r="SSB221" s="103"/>
      <c r="SSC221" s="103"/>
      <c r="SSD221" s="103"/>
      <c r="SSE221" s="103"/>
      <c r="SSF221" s="103"/>
      <c r="SSG221" s="103"/>
      <c r="SSH221" s="103"/>
      <c r="SSI221" s="103"/>
      <c r="SSJ221" s="103"/>
      <c r="SSK221" s="103"/>
      <c r="SSL221" s="103"/>
      <c r="SSM221" s="103"/>
      <c r="SSN221" s="103"/>
      <c r="SSO221" s="103"/>
      <c r="SSP221" s="103"/>
      <c r="SSQ221" s="103"/>
      <c r="SSR221" s="103"/>
      <c r="SSS221" s="103"/>
      <c r="SST221" s="103"/>
      <c r="SSU221" s="103"/>
      <c r="SSV221" s="103"/>
      <c r="SSW221" s="103"/>
      <c r="SSX221" s="103"/>
      <c r="SSY221" s="103"/>
      <c r="SSZ221" s="103"/>
      <c r="STA221" s="103"/>
      <c r="STB221" s="103"/>
      <c r="STC221" s="103"/>
      <c r="STD221" s="103"/>
      <c r="STE221" s="103"/>
      <c r="STF221" s="103"/>
      <c r="STG221" s="103"/>
      <c r="STH221" s="103"/>
      <c r="STI221" s="103"/>
      <c r="STJ221" s="103"/>
      <c r="STK221" s="103"/>
      <c r="STL221" s="103"/>
      <c r="STM221" s="103"/>
      <c r="STN221" s="103"/>
      <c r="STO221" s="103"/>
      <c r="STP221" s="103"/>
      <c r="STQ221" s="103"/>
      <c r="STR221" s="103"/>
      <c r="STS221" s="103"/>
      <c r="STT221" s="103"/>
      <c r="STU221" s="103"/>
      <c r="STV221" s="103"/>
      <c r="STW221" s="103"/>
      <c r="STX221" s="103"/>
      <c r="STY221" s="103"/>
      <c r="STZ221" s="103"/>
      <c r="SUA221" s="103"/>
      <c r="SUB221" s="103"/>
      <c r="SUC221" s="103"/>
      <c r="SUD221" s="103"/>
      <c r="SUE221" s="103"/>
      <c r="SUF221" s="103"/>
      <c r="SUG221" s="103"/>
      <c r="SUH221" s="103"/>
      <c r="SUI221" s="103"/>
      <c r="SUJ221" s="103"/>
      <c r="SUK221" s="103"/>
      <c r="SUL221" s="103"/>
      <c r="SUM221" s="103"/>
      <c r="SUN221" s="103"/>
      <c r="SUO221" s="103"/>
      <c r="SUP221" s="103"/>
      <c r="SUQ221" s="103"/>
      <c r="SUR221" s="103"/>
      <c r="SUS221" s="103"/>
      <c r="SUT221" s="103"/>
      <c r="SUU221" s="103"/>
      <c r="SUV221" s="103"/>
      <c r="SUW221" s="103"/>
      <c r="SUX221" s="103"/>
      <c r="SUY221" s="103"/>
      <c r="SUZ221" s="103"/>
      <c r="SVA221" s="103"/>
      <c r="SVB221" s="103"/>
      <c r="SVC221" s="103"/>
      <c r="SVD221" s="103"/>
      <c r="SVE221" s="103"/>
      <c r="SVF221" s="103"/>
      <c r="SVG221" s="103"/>
      <c r="SVH221" s="103"/>
      <c r="SVI221" s="103"/>
      <c r="SVJ221" s="103"/>
      <c r="SVK221" s="103"/>
      <c r="SVL221" s="103"/>
      <c r="SVM221" s="103"/>
      <c r="SVN221" s="103"/>
      <c r="SVO221" s="103"/>
      <c r="SVP221" s="103"/>
      <c r="SVQ221" s="103"/>
      <c r="SVR221" s="103"/>
      <c r="SVS221" s="103"/>
      <c r="SVT221" s="103"/>
      <c r="SVU221" s="103"/>
      <c r="SVV221" s="103"/>
      <c r="SVW221" s="103"/>
      <c r="SVX221" s="103"/>
      <c r="SVY221" s="103"/>
      <c r="SVZ221" s="103"/>
      <c r="SWA221" s="103"/>
      <c r="SWB221" s="103"/>
      <c r="SWC221" s="103"/>
      <c r="SWD221" s="103"/>
      <c r="SWE221" s="103"/>
      <c r="SWF221" s="103"/>
      <c r="SWG221" s="103"/>
      <c r="SWH221" s="103"/>
      <c r="SWI221" s="103"/>
      <c r="SWJ221" s="103"/>
      <c r="SWK221" s="103"/>
      <c r="SWL221" s="103"/>
      <c r="SWM221" s="103"/>
      <c r="SWN221" s="103"/>
      <c r="SWO221" s="103"/>
      <c r="SWP221" s="103"/>
      <c r="SWQ221" s="103"/>
      <c r="SWR221" s="103"/>
      <c r="SWS221" s="103"/>
      <c r="SWT221" s="103"/>
      <c r="SWU221" s="103"/>
      <c r="SWV221" s="103"/>
      <c r="SWW221" s="103"/>
      <c r="SWX221" s="103"/>
      <c r="SWY221" s="103"/>
      <c r="SWZ221" s="103"/>
      <c r="SXA221" s="103"/>
      <c r="SXB221" s="103"/>
      <c r="SXC221" s="103"/>
      <c r="SXD221" s="103"/>
      <c r="SXE221" s="103"/>
      <c r="SXF221" s="103"/>
      <c r="SXG221" s="103"/>
      <c r="SXH221" s="103"/>
      <c r="SXI221" s="103"/>
      <c r="SXJ221" s="103"/>
      <c r="SXK221" s="103"/>
      <c r="SXL221" s="103"/>
      <c r="SXM221" s="103"/>
      <c r="SXN221" s="103"/>
      <c r="SXO221" s="103"/>
      <c r="SXP221" s="103"/>
      <c r="SXQ221" s="103"/>
      <c r="SXR221" s="103"/>
      <c r="SXS221" s="103"/>
      <c r="SXT221" s="103"/>
      <c r="SXU221" s="103"/>
      <c r="SXV221" s="103"/>
      <c r="SXW221" s="103"/>
      <c r="SXX221" s="103"/>
      <c r="SXY221" s="103"/>
      <c r="SXZ221" s="103"/>
      <c r="SYA221" s="103"/>
      <c r="SYB221" s="103"/>
      <c r="SYC221" s="103"/>
      <c r="SYD221" s="103"/>
      <c r="SYE221" s="103"/>
      <c r="SYF221" s="103"/>
      <c r="SYG221" s="103"/>
      <c r="SYH221" s="103"/>
      <c r="SYI221" s="103"/>
      <c r="SYJ221" s="103"/>
      <c r="SYK221" s="103"/>
      <c r="SYL221" s="103"/>
      <c r="SYM221" s="103"/>
      <c r="SYN221" s="103"/>
      <c r="SYO221" s="103"/>
      <c r="SYP221" s="103"/>
      <c r="SYQ221" s="103"/>
      <c r="SYR221" s="103"/>
      <c r="SYS221" s="103"/>
      <c r="SYT221" s="103"/>
      <c r="SYU221" s="103"/>
      <c r="SYV221" s="103"/>
      <c r="SYW221" s="103"/>
      <c r="SYX221" s="103"/>
      <c r="SYY221" s="103"/>
      <c r="SYZ221" s="103"/>
      <c r="SZA221" s="103"/>
      <c r="SZB221" s="103"/>
      <c r="SZC221" s="103"/>
      <c r="SZD221" s="103"/>
      <c r="SZE221" s="103"/>
      <c r="SZF221" s="103"/>
      <c r="SZG221" s="103"/>
      <c r="SZH221" s="103"/>
      <c r="SZI221" s="103"/>
      <c r="SZJ221" s="103"/>
      <c r="SZK221" s="103"/>
      <c r="SZL221" s="103"/>
      <c r="SZM221" s="103"/>
      <c r="SZN221" s="103"/>
      <c r="SZO221" s="103"/>
      <c r="SZP221" s="103"/>
      <c r="SZQ221" s="103"/>
      <c r="SZR221" s="103"/>
      <c r="SZS221" s="103"/>
      <c r="SZT221" s="103"/>
      <c r="SZU221" s="103"/>
      <c r="SZV221" s="103"/>
      <c r="SZW221" s="103"/>
      <c r="SZX221" s="103"/>
      <c r="SZY221" s="103"/>
      <c r="SZZ221" s="103"/>
      <c r="TAA221" s="103"/>
      <c r="TAB221" s="103"/>
      <c r="TAC221" s="103"/>
      <c r="TAD221" s="103"/>
      <c r="TAE221" s="103"/>
      <c r="TAF221" s="103"/>
      <c r="TAG221" s="103"/>
      <c r="TAH221" s="103"/>
      <c r="TAI221" s="103"/>
      <c r="TAJ221" s="103"/>
      <c r="TAK221" s="103"/>
      <c r="TAL221" s="103"/>
      <c r="TAM221" s="103"/>
      <c r="TAN221" s="103"/>
      <c r="TAO221" s="103"/>
      <c r="TAP221" s="103"/>
      <c r="TAQ221" s="103"/>
      <c r="TAR221" s="103"/>
      <c r="TAS221" s="103"/>
      <c r="TAT221" s="103"/>
      <c r="TAU221" s="103"/>
      <c r="TAV221" s="103"/>
      <c r="TAW221" s="103"/>
      <c r="TAX221" s="103"/>
      <c r="TAY221" s="103"/>
      <c r="TAZ221" s="103"/>
      <c r="TBA221" s="103"/>
      <c r="TBB221" s="103"/>
      <c r="TBC221" s="103"/>
      <c r="TBD221" s="103"/>
      <c r="TBE221" s="103"/>
      <c r="TBF221" s="103"/>
      <c r="TBG221" s="103"/>
      <c r="TBH221" s="103"/>
      <c r="TBI221" s="103"/>
      <c r="TBJ221" s="103"/>
      <c r="TBK221" s="103"/>
      <c r="TBL221" s="103"/>
      <c r="TBM221" s="103"/>
      <c r="TBN221" s="103"/>
      <c r="TBO221" s="103"/>
      <c r="TBP221" s="103"/>
      <c r="TBQ221" s="103"/>
      <c r="TBR221" s="103"/>
      <c r="TBS221" s="103"/>
      <c r="TBT221" s="103"/>
      <c r="TBU221" s="103"/>
      <c r="TBV221" s="103"/>
      <c r="TBW221" s="103"/>
      <c r="TBX221" s="103"/>
      <c r="TBY221" s="103"/>
      <c r="TBZ221" s="103"/>
      <c r="TCA221" s="103"/>
      <c r="TCB221" s="103"/>
      <c r="TCC221" s="103"/>
      <c r="TCD221" s="103"/>
      <c r="TCE221" s="103"/>
      <c r="TCF221" s="103"/>
      <c r="TCG221" s="103"/>
      <c r="TCH221" s="103"/>
      <c r="TCI221" s="103"/>
      <c r="TCJ221" s="103"/>
      <c r="TCK221" s="103"/>
      <c r="TCL221" s="103"/>
      <c r="TCM221" s="103"/>
      <c r="TCN221" s="103"/>
      <c r="TCO221" s="103"/>
      <c r="TCP221" s="103"/>
      <c r="TCQ221" s="103"/>
      <c r="TCR221" s="103"/>
      <c r="TCS221" s="103"/>
      <c r="TCT221" s="103"/>
      <c r="TCU221" s="103"/>
      <c r="TCV221" s="103"/>
      <c r="TCW221" s="103"/>
      <c r="TCX221" s="103"/>
      <c r="TCY221" s="103"/>
      <c r="TCZ221" s="103"/>
      <c r="TDA221" s="103"/>
      <c r="TDB221" s="103"/>
      <c r="TDC221" s="103"/>
      <c r="TDD221" s="103"/>
      <c r="TDE221" s="103"/>
      <c r="TDF221" s="103"/>
      <c r="TDG221" s="103"/>
      <c r="TDH221" s="103"/>
      <c r="TDI221" s="103"/>
      <c r="TDJ221" s="103"/>
      <c r="TDK221" s="103"/>
      <c r="TDL221" s="103"/>
      <c r="TDM221" s="103"/>
      <c r="TDN221" s="103"/>
      <c r="TDO221" s="103"/>
      <c r="TDP221" s="103"/>
      <c r="TDQ221" s="103"/>
      <c r="TDR221" s="103"/>
      <c r="TDS221" s="103"/>
      <c r="TDT221" s="103"/>
      <c r="TDU221" s="103"/>
      <c r="TDV221" s="103"/>
      <c r="TDW221" s="103"/>
      <c r="TDX221" s="103"/>
      <c r="TDY221" s="103"/>
      <c r="TDZ221" s="103"/>
      <c r="TEA221" s="103"/>
      <c r="TEB221" s="103"/>
      <c r="TEC221" s="103"/>
      <c r="TED221" s="103"/>
      <c r="TEE221" s="103"/>
      <c r="TEF221" s="103"/>
      <c r="TEG221" s="103"/>
      <c r="TEH221" s="103"/>
      <c r="TEI221" s="103"/>
      <c r="TEJ221" s="103"/>
      <c r="TEK221" s="103"/>
      <c r="TEL221" s="103"/>
      <c r="TEM221" s="103"/>
      <c r="TEN221" s="103"/>
      <c r="TEO221" s="103"/>
      <c r="TEP221" s="103"/>
      <c r="TEQ221" s="103"/>
      <c r="TER221" s="103"/>
      <c r="TES221" s="103"/>
      <c r="TET221" s="103"/>
      <c r="TEU221" s="103"/>
      <c r="TEV221" s="103"/>
      <c r="TEW221" s="103"/>
      <c r="TEX221" s="103"/>
      <c r="TEY221" s="103"/>
      <c r="TEZ221" s="103"/>
      <c r="TFA221" s="103"/>
      <c r="TFB221" s="103"/>
      <c r="TFC221" s="103"/>
      <c r="TFD221" s="103"/>
      <c r="TFE221" s="103"/>
      <c r="TFF221" s="103"/>
      <c r="TFG221" s="103"/>
      <c r="TFH221" s="103"/>
      <c r="TFI221" s="103"/>
      <c r="TFJ221" s="103"/>
      <c r="TFK221" s="103"/>
      <c r="TFL221" s="103"/>
      <c r="TFM221" s="103"/>
      <c r="TFN221" s="103"/>
      <c r="TFO221" s="103"/>
      <c r="TFP221" s="103"/>
      <c r="TFQ221" s="103"/>
      <c r="TFR221" s="103"/>
      <c r="TFS221" s="103"/>
      <c r="TFT221" s="103"/>
      <c r="TFU221" s="103"/>
      <c r="TFV221" s="103"/>
      <c r="TFW221" s="103"/>
      <c r="TFX221" s="103"/>
      <c r="TFY221" s="103"/>
      <c r="TFZ221" s="103"/>
      <c r="TGA221" s="103"/>
      <c r="TGB221" s="103"/>
      <c r="TGC221" s="103"/>
      <c r="TGD221" s="103"/>
      <c r="TGE221" s="103"/>
      <c r="TGF221" s="103"/>
      <c r="TGG221" s="103"/>
      <c r="TGH221" s="103"/>
      <c r="TGI221" s="103"/>
      <c r="TGJ221" s="103"/>
      <c r="TGK221" s="103"/>
      <c r="TGL221" s="103"/>
      <c r="TGM221" s="103"/>
      <c r="TGN221" s="103"/>
      <c r="TGO221" s="103"/>
      <c r="TGP221" s="103"/>
      <c r="TGQ221" s="103"/>
      <c r="TGR221" s="103"/>
      <c r="TGS221" s="103"/>
      <c r="TGT221" s="103"/>
      <c r="TGU221" s="103"/>
      <c r="TGV221" s="103"/>
      <c r="TGW221" s="103"/>
      <c r="TGX221" s="103"/>
      <c r="TGY221" s="103"/>
      <c r="TGZ221" s="103"/>
      <c r="THA221" s="103"/>
      <c r="THB221" s="103"/>
      <c r="THC221" s="103"/>
      <c r="THD221" s="103"/>
      <c r="THE221" s="103"/>
      <c r="THF221" s="103"/>
      <c r="THG221" s="103"/>
      <c r="THH221" s="103"/>
      <c r="THI221" s="103"/>
      <c r="THJ221" s="103"/>
      <c r="THK221" s="103"/>
      <c r="THL221" s="103"/>
      <c r="THM221" s="103"/>
      <c r="THN221" s="103"/>
      <c r="THO221" s="103"/>
      <c r="THP221" s="103"/>
      <c r="THQ221" s="103"/>
      <c r="THR221" s="103"/>
      <c r="THS221" s="103"/>
      <c r="THT221" s="103"/>
      <c r="THU221" s="103"/>
      <c r="THV221" s="103"/>
      <c r="THW221" s="103"/>
      <c r="THX221" s="103"/>
      <c r="THY221" s="103"/>
      <c r="THZ221" s="103"/>
      <c r="TIA221" s="103"/>
      <c r="TIB221" s="103"/>
      <c r="TIC221" s="103"/>
      <c r="TID221" s="103"/>
      <c r="TIE221" s="103"/>
      <c r="TIF221" s="103"/>
      <c r="TIG221" s="103"/>
      <c r="TIH221" s="103"/>
      <c r="TII221" s="103"/>
      <c r="TIJ221" s="103"/>
      <c r="TIK221" s="103"/>
      <c r="TIL221" s="103"/>
      <c r="TIM221" s="103"/>
      <c r="TIN221" s="103"/>
      <c r="TIO221" s="103"/>
      <c r="TIP221" s="103"/>
      <c r="TIQ221" s="103"/>
      <c r="TIR221" s="103"/>
      <c r="TIS221" s="103"/>
      <c r="TIT221" s="103"/>
      <c r="TIU221" s="103"/>
      <c r="TIV221" s="103"/>
      <c r="TIW221" s="103"/>
      <c r="TIX221" s="103"/>
      <c r="TIY221" s="103"/>
      <c r="TIZ221" s="103"/>
      <c r="TJA221" s="103"/>
      <c r="TJB221" s="103"/>
      <c r="TJC221" s="103"/>
      <c r="TJD221" s="103"/>
      <c r="TJE221" s="103"/>
      <c r="TJF221" s="103"/>
      <c r="TJG221" s="103"/>
      <c r="TJH221" s="103"/>
      <c r="TJI221" s="103"/>
      <c r="TJJ221" s="103"/>
      <c r="TJK221" s="103"/>
      <c r="TJL221" s="103"/>
      <c r="TJM221" s="103"/>
      <c r="TJN221" s="103"/>
      <c r="TJO221" s="103"/>
      <c r="TJP221" s="103"/>
      <c r="TJQ221" s="103"/>
      <c r="TJR221" s="103"/>
      <c r="TJS221" s="103"/>
      <c r="TJT221" s="103"/>
      <c r="TJU221" s="103"/>
      <c r="TJV221" s="103"/>
      <c r="TJW221" s="103"/>
      <c r="TJX221" s="103"/>
      <c r="TJY221" s="103"/>
      <c r="TJZ221" s="103"/>
      <c r="TKA221" s="103"/>
      <c r="TKB221" s="103"/>
      <c r="TKC221" s="103"/>
      <c r="TKD221" s="103"/>
      <c r="TKE221" s="103"/>
      <c r="TKF221" s="103"/>
      <c r="TKG221" s="103"/>
      <c r="TKH221" s="103"/>
      <c r="TKI221" s="103"/>
      <c r="TKJ221" s="103"/>
      <c r="TKK221" s="103"/>
      <c r="TKL221" s="103"/>
      <c r="TKM221" s="103"/>
      <c r="TKN221" s="103"/>
      <c r="TKO221" s="103"/>
      <c r="TKP221" s="103"/>
      <c r="TKQ221" s="103"/>
      <c r="TKR221" s="103"/>
      <c r="TKS221" s="103"/>
      <c r="TKT221" s="103"/>
      <c r="TKU221" s="103"/>
      <c r="TKV221" s="103"/>
      <c r="TKW221" s="103"/>
      <c r="TKX221" s="103"/>
      <c r="TKY221" s="103"/>
      <c r="TKZ221" s="103"/>
      <c r="TLA221" s="103"/>
      <c r="TLB221" s="103"/>
      <c r="TLC221" s="103"/>
      <c r="TLD221" s="103"/>
      <c r="TLE221" s="103"/>
      <c r="TLF221" s="103"/>
      <c r="TLG221" s="103"/>
      <c r="TLH221" s="103"/>
      <c r="TLI221" s="103"/>
      <c r="TLJ221" s="103"/>
      <c r="TLK221" s="103"/>
      <c r="TLL221" s="103"/>
      <c r="TLM221" s="103"/>
      <c r="TLN221" s="103"/>
      <c r="TLO221" s="103"/>
      <c r="TLP221" s="103"/>
      <c r="TLQ221" s="103"/>
      <c r="TLR221" s="103"/>
      <c r="TLS221" s="103"/>
      <c r="TLT221" s="103"/>
      <c r="TLU221" s="103"/>
      <c r="TLV221" s="103"/>
      <c r="TLW221" s="103"/>
      <c r="TLX221" s="103"/>
      <c r="TLY221" s="103"/>
      <c r="TLZ221" s="103"/>
      <c r="TMA221" s="103"/>
      <c r="TMB221" s="103"/>
      <c r="TMC221" s="103"/>
      <c r="TMD221" s="103"/>
      <c r="TME221" s="103"/>
      <c r="TMF221" s="103"/>
      <c r="TMG221" s="103"/>
      <c r="TMH221" s="103"/>
      <c r="TMI221" s="103"/>
      <c r="TMJ221" s="103"/>
      <c r="TMK221" s="103"/>
      <c r="TML221" s="103"/>
      <c r="TMM221" s="103"/>
      <c r="TMN221" s="103"/>
      <c r="TMO221" s="103"/>
      <c r="TMP221" s="103"/>
      <c r="TMQ221" s="103"/>
      <c r="TMR221" s="103"/>
      <c r="TMS221" s="103"/>
      <c r="TMT221" s="103"/>
      <c r="TMU221" s="103"/>
      <c r="TMV221" s="103"/>
      <c r="TMW221" s="103"/>
      <c r="TMX221" s="103"/>
      <c r="TMY221" s="103"/>
      <c r="TMZ221" s="103"/>
      <c r="TNA221" s="103"/>
      <c r="TNB221" s="103"/>
      <c r="TNC221" s="103"/>
      <c r="TND221" s="103"/>
      <c r="TNE221" s="103"/>
      <c r="TNF221" s="103"/>
      <c r="TNG221" s="103"/>
      <c r="TNH221" s="103"/>
      <c r="TNI221" s="103"/>
      <c r="TNJ221" s="103"/>
      <c r="TNK221" s="103"/>
      <c r="TNL221" s="103"/>
      <c r="TNM221" s="103"/>
      <c r="TNN221" s="103"/>
      <c r="TNO221" s="103"/>
      <c r="TNP221" s="103"/>
      <c r="TNQ221" s="103"/>
      <c r="TNR221" s="103"/>
      <c r="TNS221" s="103"/>
      <c r="TNT221" s="103"/>
      <c r="TNU221" s="103"/>
      <c r="TNV221" s="103"/>
      <c r="TNW221" s="103"/>
      <c r="TNX221" s="103"/>
      <c r="TNY221" s="103"/>
      <c r="TNZ221" s="103"/>
      <c r="TOA221" s="103"/>
      <c r="TOB221" s="103"/>
      <c r="TOC221" s="103"/>
      <c r="TOD221" s="103"/>
      <c r="TOE221" s="103"/>
      <c r="TOF221" s="103"/>
      <c r="TOG221" s="103"/>
      <c r="TOH221" s="103"/>
      <c r="TOI221" s="103"/>
      <c r="TOJ221" s="103"/>
      <c r="TOK221" s="103"/>
      <c r="TOL221" s="103"/>
      <c r="TOM221" s="103"/>
      <c r="TON221" s="103"/>
      <c r="TOO221" s="103"/>
      <c r="TOP221" s="103"/>
      <c r="TOQ221" s="103"/>
      <c r="TOR221" s="103"/>
      <c r="TOS221" s="103"/>
      <c r="TOT221" s="103"/>
      <c r="TOU221" s="103"/>
      <c r="TOV221" s="103"/>
      <c r="TOW221" s="103"/>
      <c r="TOX221" s="103"/>
      <c r="TOY221" s="103"/>
      <c r="TOZ221" s="103"/>
      <c r="TPA221" s="103"/>
      <c r="TPB221" s="103"/>
      <c r="TPC221" s="103"/>
      <c r="TPD221" s="103"/>
      <c r="TPE221" s="103"/>
      <c r="TPF221" s="103"/>
      <c r="TPG221" s="103"/>
      <c r="TPH221" s="103"/>
      <c r="TPI221" s="103"/>
      <c r="TPJ221" s="103"/>
      <c r="TPK221" s="103"/>
      <c r="TPL221" s="103"/>
      <c r="TPM221" s="103"/>
      <c r="TPN221" s="103"/>
      <c r="TPO221" s="103"/>
      <c r="TPP221" s="103"/>
      <c r="TPQ221" s="103"/>
      <c r="TPR221" s="103"/>
      <c r="TPS221" s="103"/>
      <c r="TPT221" s="103"/>
      <c r="TPU221" s="103"/>
      <c r="TPV221" s="103"/>
      <c r="TPW221" s="103"/>
      <c r="TPX221" s="103"/>
      <c r="TPY221" s="103"/>
      <c r="TPZ221" s="103"/>
      <c r="TQA221" s="103"/>
      <c r="TQB221" s="103"/>
      <c r="TQC221" s="103"/>
      <c r="TQD221" s="103"/>
      <c r="TQE221" s="103"/>
      <c r="TQF221" s="103"/>
      <c r="TQG221" s="103"/>
      <c r="TQH221" s="103"/>
      <c r="TQI221" s="103"/>
      <c r="TQJ221" s="103"/>
      <c r="TQK221" s="103"/>
      <c r="TQL221" s="103"/>
      <c r="TQM221" s="103"/>
      <c r="TQN221" s="103"/>
      <c r="TQO221" s="103"/>
      <c r="TQP221" s="103"/>
      <c r="TQQ221" s="103"/>
      <c r="TQR221" s="103"/>
      <c r="TQS221" s="103"/>
      <c r="TQT221" s="103"/>
      <c r="TQU221" s="103"/>
      <c r="TQV221" s="103"/>
      <c r="TQW221" s="103"/>
      <c r="TQX221" s="103"/>
      <c r="TQY221" s="103"/>
      <c r="TQZ221" s="103"/>
      <c r="TRA221" s="103"/>
      <c r="TRB221" s="103"/>
      <c r="TRC221" s="103"/>
      <c r="TRD221" s="103"/>
      <c r="TRE221" s="103"/>
      <c r="TRF221" s="103"/>
      <c r="TRG221" s="103"/>
      <c r="TRH221" s="103"/>
      <c r="TRI221" s="103"/>
      <c r="TRJ221" s="103"/>
      <c r="TRK221" s="103"/>
      <c r="TRL221" s="103"/>
      <c r="TRM221" s="103"/>
      <c r="TRN221" s="103"/>
      <c r="TRO221" s="103"/>
      <c r="TRP221" s="103"/>
      <c r="TRQ221" s="103"/>
      <c r="TRR221" s="103"/>
      <c r="TRS221" s="103"/>
      <c r="TRT221" s="103"/>
      <c r="TRU221" s="103"/>
      <c r="TRV221" s="103"/>
      <c r="TRW221" s="103"/>
      <c r="TRX221" s="103"/>
      <c r="TRY221" s="103"/>
      <c r="TRZ221" s="103"/>
      <c r="TSA221" s="103"/>
      <c r="TSB221" s="103"/>
      <c r="TSC221" s="103"/>
      <c r="TSD221" s="103"/>
      <c r="TSE221" s="103"/>
      <c r="TSF221" s="103"/>
      <c r="TSG221" s="103"/>
      <c r="TSH221" s="103"/>
      <c r="TSI221" s="103"/>
      <c r="TSJ221" s="103"/>
      <c r="TSK221" s="103"/>
      <c r="TSL221" s="103"/>
      <c r="TSM221" s="103"/>
      <c r="TSN221" s="103"/>
      <c r="TSO221" s="103"/>
      <c r="TSP221" s="103"/>
      <c r="TSQ221" s="103"/>
      <c r="TSR221" s="103"/>
      <c r="TSS221" s="103"/>
      <c r="TST221" s="103"/>
      <c r="TSU221" s="103"/>
      <c r="TSV221" s="103"/>
      <c r="TSW221" s="103"/>
      <c r="TSX221" s="103"/>
      <c r="TSY221" s="103"/>
      <c r="TSZ221" s="103"/>
      <c r="TTA221" s="103"/>
      <c r="TTB221" s="103"/>
      <c r="TTC221" s="103"/>
      <c r="TTD221" s="103"/>
      <c r="TTE221" s="103"/>
      <c r="TTF221" s="103"/>
      <c r="TTG221" s="103"/>
      <c r="TTH221" s="103"/>
      <c r="TTI221" s="103"/>
      <c r="TTJ221" s="103"/>
      <c r="TTK221" s="103"/>
      <c r="TTL221" s="103"/>
      <c r="TTM221" s="103"/>
      <c r="TTN221" s="103"/>
      <c r="TTO221" s="103"/>
      <c r="TTP221" s="103"/>
      <c r="TTQ221" s="103"/>
      <c r="TTR221" s="103"/>
      <c r="TTS221" s="103"/>
      <c r="TTT221" s="103"/>
      <c r="TTU221" s="103"/>
      <c r="TTV221" s="103"/>
      <c r="TTW221" s="103"/>
      <c r="TTX221" s="103"/>
      <c r="TTY221" s="103"/>
      <c r="TTZ221" s="103"/>
      <c r="TUA221" s="103"/>
      <c r="TUB221" s="103"/>
      <c r="TUC221" s="103"/>
      <c r="TUD221" s="103"/>
      <c r="TUE221" s="103"/>
      <c r="TUF221" s="103"/>
      <c r="TUG221" s="103"/>
      <c r="TUH221" s="103"/>
      <c r="TUI221" s="103"/>
      <c r="TUJ221" s="103"/>
      <c r="TUK221" s="103"/>
      <c r="TUL221" s="103"/>
      <c r="TUM221" s="103"/>
      <c r="TUN221" s="103"/>
      <c r="TUO221" s="103"/>
      <c r="TUP221" s="103"/>
      <c r="TUQ221" s="103"/>
      <c r="TUR221" s="103"/>
      <c r="TUS221" s="103"/>
      <c r="TUT221" s="103"/>
      <c r="TUU221" s="103"/>
      <c r="TUV221" s="103"/>
      <c r="TUW221" s="103"/>
      <c r="TUX221" s="103"/>
      <c r="TUY221" s="103"/>
      <c r="TUZ221" s="103"/>
      <c r="TVA221" s="103"/>
      <c r="TVB221" s="103"/>
      <c r="TVC221" s="103"/>
      <c r="TVD221" s="103"/>
      <c r="TVE221" s="103"/>
      <c r="TVF221" s="103"/>
      <c r="TVG221" s="103"/>
      <c r="TVH221" s="103"/>
      <c r="TVI221" s="103"/>
      <c r="TVJ221" s="103"/>
      <c r="TVK221" s="103"/>
      <c r="TVL221" s="103"/>
      <c r="TVM221" s="103"/>
      <c r="TVN221" s="103"/>
      <c r="TVO221" s="103"/>
      <c r="TVP221" s="103"/>
      <c r="TVQ221" s="103"/>
      <c r="TVR221" s="103"/>
      <c r="TVS221" s="103"/>
      <c r="TVT221" s="103"/>
      <c r="TVU221" s="103"/>
      <c r="TVV221" s="103"/>
      <c r="TVW221" s="103"/>
      <c r="TVX221" s="103"/>
      <c r="TVY221" s="103"/>
      <c r="TVZ221" s="103"/>
      <c r="TWA221" s="103"/>
      <c r="TWB221" s="103"/>
      <c r="TWC221" s="103"/>
      <c r="TWD221" s="103"/>
      <c r="TWE221" s="103"/>
      <c r="TWF221" s="103"/>
      <c r="TWG221" s="103"/>
      <c r="TWH221" s="103"/>
      <c r="TWI221" s="103"/>
      <c r="TWJ221" s="103"/>
      <c r="TWK221" s="103"/>
      <c r="TWL221" s="103"/>
      <c r="TWM221" s="103"/>
      <c r="TWN221" s="103"/>
      <c r="TWO221" s="103"/>
      <c r="TWP221" s="103"/>
      <c r="TWQ221" s="103"/>
      <c r="TWR221" s="103"/>
      <c r="TWS221" s="103"/>
      <c r="TWT221" s="103"/>
      <c r="TWU221" s="103"/>
      <c r="TWV221" s="103"/>
      <c r="TWW221" s="103"/>
      <c r="TWX221" s="103"/>
      <c r="TWY221" s="103"/>
      <c r="TWZ221" s="103"/>
      <c r="TXA221" s="103"/>
      <c r="TXB221" s="103"/>
      <c r="TXC221" s="103"/>
      <c r="TXD221" s="103"/>
      <c r="TXE221" s="103"/>
      <c r="TXF221" s="103"/>
      <c r="TXG221" s="103"/>
      <c r="TXH221" s="103"/>
      <c r="TXI221" s="103"/>
      <c r="TXJ221" s="103"/>
      <c r="TXK221" s="103"/>
      <c r="TXL221" s="103"/>
      <c r="TXM221" s="103"/>
      <c r="TXN221" s="103"/>
      <c r="TXO221" s="103"/>
      <c r="TXP221" s="103"/>
      <c r="TXQ221" s="103"/>
      <c r="TXR221" s="103"/>
      <c r="TXS221" s="103"/>
      <c r="TXT221" s="103"/>
      <c r="TXU221" s="103"/>
      <c r="TXV221" s="103"/>
      <c r="TXW221" s="103"/>
      <c r="TXX221" s="103"/>
      <c r="TXY221" s="103"/>
      <c r="TXZ221" s="103"/>
      <c r="TYA221" s="103"/>
      <c r="TYB221" s="103"/>
      <c r="TYC221" s="103"/>
      <c r="TYD221" s="103"/>
      <c r="TYE221" s="103"/>
      <c r="TYF221" s="103"/>
      <c r="TYG221" s="103"/>
      <c r="TYH221" s="103"/>
      <c r="TYI221" s="103"/>
      <c r="TYJ221" s="103"/>
      <c r="TYK221" s="103"/>
      <c r="TYL221" s="103"/>
      <c r="TYM221" s="103"/>
      <c r="TYN221" s="103"/>
      <c r="TYO221" s="103"/>
      <c r="TYP221" s="103"/>
      <c r="TYQ221" s="103"/>
      <c r="TYR221" s="103"/>
      <c r="TYS221" s="103"/>
      <c r="TYT221" s="103"/>
      <c r="TYU221" s="103"/>
      <c r="TYV221" s="103"/>
      <c r="TYW221" s="103"/>
      <c r="TYX221" s="103"/>
      <c r="TYY221" s="103"/>
      <c r="TYZ221" s="103"/>
      <c r="TZA221" s="103"/>
      <c r="TZB221" s="103"/>
      <c r="TZC221" s="103"/>
      <c r="TZD221" s="103"/>
      <c r="TZE221" s="103"/>
      <c r="TZF221" s="103"/>
      <c r="TZG221" s="103"/>
      <c r="TZH221" s="103"/>
      <c r="TZI221" s="103"/>
      <c r="TZJ221" s="103"/>
      <c r="TZK221" s="103"/>
      <c r="TZL221" s="103"/>
      <c r="TZM221" s="103"/>
      <c r="TZN221" s="103"/>
      <c r="TZO221" s="103"/>
      <c r="TZP221" s="103"/>
      <c r="TZQ221" s="103"/>
      <c r="TZR221" s="103"/>
      <c r="TZS221" s="103"/>
      <c r="TZT221" s="103"/>
      <c r="TZU221" s="103"/>
      <c r="TZV221" s="103"/>
      <c r="TZW221" s="103"/>
      <c r="TZX221" s="103"/>
      <c r="TZY221" s="103"/>
      <c r="TZZ221" s="103"/>
      <c r="UAA221" s="103"/>
      <c r="UAB221" s="103"/>
      <c r="UAC221" s="103"/>
      <c r="UAD221" s="103"/>
      <c r="UAE221" s="103"/>
      <c r="UAF221" s="103"/>
      <c r="UAG221" s="103"/>
      <c r="UAH221" s="103"/>
      <c r="UAI221" s="103"/>
      <c r="UAJ221" s="103"/>
      <c r="UAK221" s="103"/>
      <c r="UAL221" s="103"/>
      <c r="UAM221" s="103"/>
      <c r="UAN221" s="103"/>
      <c r="UAO221" s="103"/>
      <c r="UAP221" s="103"/>
      <c r="UAQ221" s="103"/>
      <c r="UAR221" s="103"/>
      <c r="UAS221" s="103"/>
      <c r="UAT221" s="103"/>
      <c r="UAU221" s="103"/>
      <c r="UAV221" s="103"/>
      <c r="UAW221" s="103"/>
      <c r="UAX221" s="103"/>
      <c r="UAY221" s="103"/>
      <c r="UAZ221" s="103"/>
      <c r="UBA221" s="103"/>
      <c r="UBB221" s="103"/>
      <c r="UBC221" s="103"/>
      <c r="UBD221" s="103"/>
      <c r="UBE221" s="103"/>
      <c r="UBF221" s="103"/>
      <c r="UBG221" s="103"/>
      <c r="UBH221" s="103"/>
      <c r="UBI221" s="103"/>
      <c r="UBJ221" s="103"/>
      <c r="UBK221" s="103"/>
      <c r="UBL221" s="103"/>
      <c r="UBM221" s="103"/>
      <c r="UBN221" s="103"/>
      <c r="UBO221" s="103"/>
      <c r="UBP221" s="103"/>
      <c r="UBQ221" s="103"/>
      <c r="UBR221" s="103"/>
      <c r="UBS221" s="103"/>
      <c r="UBT221" s="103"/>
      <c r="UBU221" s="103"/>
      <c r="UBV221" s="103"/>
      <c r="UBW221" s="103"/>
      <c r="UBX221" s="103"/>
      <c r="UBY221" s="103"/>
      <c r="UBZ221" s="103"/>
      <c r="UCA221" s="103"/>
      <c r="UCB221" s="103"/>
      <c r="UCC221" s="103"/>
      <c r="UCD221" s="103"/>
      <c r="UCE221" s="103"/>
      <c r="UCF221" s="103"/>
      <c r="UCG221" s="103"/>
      <c r="UCH221" s="103"/>
      <c r="UCI221" s="103"/>
      <c r="UCJ221" s="103"/>
      <c r="UCK221" s="103"/>
      <c r="UCL221" s="103"/>
      <c r="UCM221" s="103"/>
      <c r="UCN221" s="103"/>
      <c r="UCO221" s="103"/>
      <c r="UCP221" s="103"/>
      <c r="UCQ221" s="103"/>
      <c r="UCR221" s="103"/>
      <c r="UCS221" s="103"/>
      <c r="UCT221" s="103"/>
      <c r="UCU221" s="103"/>
      <c r="UCV221" s="103"/>
      <c r="UCW221" s="103"/>
      <c r="UCX221" s="103"/>
      <c r="UCY221" s="103"/>
      <c r="UCZ221" s="103"/>
      <c r="UDA221" s="103"/>
      <c r="UDB221" s="103"/>
      <c r="UDC221" s="103"/>
      <c r="UDD221" s="103"/>
      <c r="UDE221" s="103"/>
      <c r="UDF221" s="103"/>
      <c r="UDG221" s="103"/>
      <c r="UDH221" s="103"/>
      <c r="UDI221" s="103"/>
      <c r="UDJ221" s="103"/>
      <c r="UDK221" s="103"/>
      <c r="UDL221" s="103"/>
      <c r="UDM221" s="103"/>
      <c r="UDN221" s="103"/>
      <c r="UDO221" s="103"/>
      <c r="UDP221" s="103"/>
      <c r="UDQ221" s="103"/>
      <c r="UDR221" s="103"/>
      <c r="UDS221" s="103"/>
      <c r="UDT221" s="103"/>
      <c r="UDU221" s="103"/>
      <c r="UDV221" s="103"/>
      <c r="UDW221" s="103"/>
      <c r="UDX221" s="103"/>
      <c r="UDY221" s="103"/>
      <c r="UDZ221" s="103"/>
      <c r="UEA221" s="103"/>
      <c r="UEB221" s="103"/>
      <c r="UEC221" s="103"/>
      <c r="UED221" s="103"/>
      <c r="UEE221" s="103"/>
      <c r="UEF221" s="103"/>
      <c r="UEG221" s="103"/>
      <c r="UEH221" s="103"/>
      <c r="UEI221" s="103"/>
      <c r="UEJ221" s="103"/>
      <c r="UEK221" s="103"/>
      <c r="UEL221" s="103"/>
      <c r="UEM221" s="103"/>
      <c r="UEN221" s="103"/>
      <c r="UEO221" s="103"/>
      <c r="UEP221" s="103"/>
      <c r="UEQ221" s="103"/>
      <c r="UER221" s="103"/>
      <c r="UES221" s="103"/>
      <c r="UET221" s="103"/>
      <c r="UEU221" s="103"/>
      <c r="UEV221" s="103"/>
      <c r="UEW221" s="103"/>
      <c r="UEX221" s="103"/>
      <c r="UEY221" s="103"/>
      <c r="UEZ221" s="103"/>
      <c r="UFA221" s="103"/>
      <c r="UFB221" s="103"/>
      <c r="UFC221" s="103"/>
      <c r="UFD221" s="103"/>
      <c r="UFE221" s="103"/>
      <c r="UFF221" s="103"/>
      <c r="UFG221" s="103"/>
      <c r="UFH221" s="103"/>
      <c r="UFI221" s="103"/>
      <c r="UFJ221" s="103"/>
      <c r="UFK221" s="103"/>
      <c r="UFL221" s="103"/>
      <c r="UFM221" s="103"/>
      <c r="UFN221" s="103"/>
      <c r="UFO221" s="103"/>
      <c r="UFP221" s="103"/>
      <c r="UFQ221" s="103"/>
      <c r="UFR221" s="103"/>
      <c r="UFS221" s="103"/>
      <c r="UFT221" s="103"/>
      <c r="UFU221" s="103"/>
      <c r="UFV221" s="103"/>
      <c r="UFW221" s="103"/>
      <c r="UFX221" s="103"/>
      <c r="UFY221" s="103"/>
      <c r="UFZ221" s="103"/>
      <c r="UGA221" s="103"/>
      <c r="UGB221" s="103"/>
      <c r="UGC221" s="103"/>
      <c r="UGD221" s="103"/>
      <c r="UGE221" s="103"/>
      <c r="UGF221" s="103"/>
      <c r="UGG221" s="103"/>
      <c r="UGH221" s="103"/>
      <c r="UGI221" s="103"/>
      <c r="UGJ221" s="103"/>
      <c r="UGK221" s="103"/>
      <c r="UGL221" s="103"/>
      <c r="UGM221" s="103"/>
      <c r="UGN221" s="103"/>
      <c r="UGO221" s="103"/>
      <c r="UGP221" s="103"/>
      <c r="UGQ221" s="103"/>
      <c r="UGR221" s="103"/>
      <c r="UGS221" s="103"/>
      <c r="UGT221" s="103"/>
      <c r="UGU221" s="103"/>
      <c r="UGV221" s="103"/>
      <c r="UGW221" s="103"/>
      <c r="UGX221" s="103"/>
      <c r="UGY221" s="103"/>
      <c r="UGZ221" s="103"/>
      <c r="UHA221" s="103"/>
      <c r="UHB221" s="103"/>
      <c r="UHC221" s="103"/>
      <c r="UHD221" s="103"/>
      <c r="UHE221" s="103"/>
      <c r="UHF221" s="103"/>
      <c r="UHG221" s="103"/>
      <c r="UHH221" s="103"/>
      <c r="UHI221" s="103"/>
      <c r="UHJ221" s="103"/>
      <c r="UHK221" s="103"/>
      <c r="UHL221" s="103"/>
      <c r="UHM221" s="103"/>
      <c r="UHN221" s="103"/>
      <c r="UHO221" s="103"/>
      <c r="UHP221" s="103"/>
      <c r="UHQ221" s="103"/>
      <c r="UHR221" s="103"/>
      <c r="UHS221" s="103"/>
      <c r="UHT221" s="103"/>
      <c r="UHU221" s="103"/>
      <c r="UHV221" s="103"/>
      <c r="UHW221" s="103"/>
      <c r="UHX221" s="103"/>
      <c r="UHY221" s="103"/>
      <c r="UHZ221" s="103"/>
      <c r="UIA221" s="103"/>
      <c r="UIB221" s="103"/>
      <c r="UIC221" s="103"/>
      <c r="UID221" s="103"/>
      <c r="UIE221" s="103"/>
      <c r="UIF221" s="103"/>
      <c r="UIG221" s="103"/>
      <c r="UIH221" s="103"/>
      <c r="UII221" s="103"/>
      <c r="UIJ221" s="103"/>
      <c r="UIK221" s="103"/>
      <c r="UIL221" s="103"/>
      <c r="UIM221" s="103"/>
      <c r="UIN221" s="103"/>
      <c r="UIO221" s="103"/>
      <c r="UIP221" s="103"/>
      <c r="UIQ221" s="103"/>
      <c r="UIR221" s="103"/>
      <c r="UIS221" s="103"/>
      <c r="UIT221" s="103"/>
      <c r="UIU221" s="103"/>
      <c r="UIV221" s="103"/>
      <c r="UIW221" s="103"/>
      <c r="UIX221" s="103"/>
      <c r="UIY221" s="103"/>
      <c r="UIZ221" s="103"/>
      <c r="UJA221" s="103"/>
      <c r="UJB221" s="103"/>
      <c r="UJC221" s="103"/>
      <c r="UJD221" s="103"/>
      <c r="UJE221" s="103"/>
      <c r="UJF221" s="103"/>
      <c r="UJG221" s="103"/>
      <c r="UJH221" s="103"/>
      <c r="UJI221" s="103"/>
      <c r="UJJ221" s="103"/>
      <c r="UJK221" s="103"/>
      <c r="UJL221" s="103"/>
      <c r="UJM221" s="103"/>
      <c r="UJN221" s="103"/>
      <c r="UJO221" s="103"/>
      <c r="UJP221" s="103"/>
      <c r="UJQ221" s="103"/>
      <c r="UJR221" s="103"/>
      <c r="UJS221" s="103"/>
      <c r="UJT221" s="103"/>
      <c r="UJU221" s="103"/>
      <c r="UJV221" s="103"/>
      <c r="UJW221" s="103"/>
      <c r="UJX221" s="103"/>
      <c r="UJY221" s="103"/>
      <c r="UJZ221" s="103"/>
      <c r="UKA221" s="103"/>
      <c r="UKB221" s="103"/>
      <c r="UKC221" s="103"/>
      <c r="UKD221" s="103"/>
      <c r="UKE221" s="103"/>
      <c r="UKF221" s="103"/>
      <c r="UKG221" s="103"/>
      <c r="UKH221" s="103"/>
      <c r="UKI221" s="103"/>
      <c r="UKJ221" s="103"/>
      <c r="UKK221" s="103"/>
      <c r="UKL221" s="103"/>
      <c r="UKM221" s="103"/>
      <c r="UKN221" s="103"/>
      <c r="UKO221" s="103"/>
      <c r="UKP221" s="103"/>
      <c r="UKQ221" s="103"/>
      <c r="UKR221" s="103"/>
      <c r="UKS221" s="103"/>
      <c r="UKT221" s="103"/>
      <c r="UKU221" s="103"/>
      <c r="UKV221" s="103"/>
      <c r="UKW221" s="103"/>
      <c r="UKX221" s="103"/>
      <c r="UKY221" s="103"/>
      <c r="UKZ221" s="103"/>
      <c r="ULA221" s="103"/>
      <c r="ULB221" s="103"/>
      <c r="ULC221" s="103"/>
      <c r="ULD221" s="103"/>
      <c r="ULE221" s="103"/>
      <c r="ULF221" s="103"/>
      <c r="ULG221" s="103"/>
      <c r="ULH221" s="103"/>
      <c r="ULI221" s="103"/>
      <c r="ULJ221" s="103"/>
      <c r="ULK221" s="103"/>
      <c r="ULL221" s="103"/>
      <c r="ULM221" s="103"/>
      <c r="ULN221" s="103"/>
      <c r="ULO221" s="103"/>
      <c r="ULP221" s="103"/>
      <c r="ULQ221" s="103"/>
      <c r="ULR221" s="103"/>
      <c r="ULS221" s="103"/>
      <c r="ULT221" s="103"/>
      <c r="ULU221" s="103"/>
      <c r="ULV221" s="103"/>
      <c r="ULW221" s="103"/>
      <c r="ULX221" s="103"/>
      <c r="ULY221" s="103"/>
      <c r="ULZ221" s="103"/>
      <c r="UMA221" s="103"/>
      <c r="UMB221" s="103"/>
      <c r="UMC221" s="103"/>
      <c r="UMD221" s="103"/>
      <c r="UME221" s="103"/>
      <c r="UMF221" s="103"/>
      <c r="UMG221" s="103"/>
      <c r="UMH221" s="103"/>
      <c r="UMI221" s="103"/>
      <c r="UMJ221" s="103"/>
      <c r="UMK221" s="103"/>
      <c r="UML221" s="103"/>
      <c r="UMM221" s="103"/>
      <c r="UMN221" s="103"/>
      <c r="UMO221" s="103"/>
      <c r="UMP221" s="103"/>
      <c r="UMQ221" s="103"/>
      <c r="UMR221" s="103"/>
      <c r="UMS221" s="103"/>
      <c r="UMT221" s="103"/>
      <c r="UMU221" s="103"/>
      <c r="UMV221" s="103"/>
      <c r="UMW221" s="103"/>
      <c r="UMX221" s="103"/>
      <c r="UMY221" s="103"/>
      <c r="UMZ221" s="103"/>
      <c r="UNA221" s="103"/>
      <c r="UNB221" s="103"/>
      <c r="UNC221" s="103"/>
      <c r="UND221" s="103"/>
      <c r="UNE221" s="103"/>
      <c r="UNF221" s="103"/>
      <c r="UNG221" s="103"/>
      <c r="UNH221" s="103"/>
      <c r="UNI221" s="103"/>
      <c r="UNJ221" s="103"/>
      <c r="UNK221" s="103"/>
      <c r="UNL221" s="103"/>
      <c r="UNM221" s="103"/>
      <c r="UNN221" s="103"/>
      <c r="UNO221" s="103"/>
      <c r="UNP221" s="103"/>
      <c r="UNQ221" s="103"/>
      <c r="UNR221" s="103"/>
      <c r="UNS221" s="103"/>
      <c r="UNT221" s="103"/>
      <c r="UNU221" s="103"/>
      <c r="UNV221" s="103"/>
      <c r="UNW221" s="103"/>
      <c r="UNX221" s="103"/>
      <c r="UNY221" s="103"/>
      <c r="UNZ221" s="103"/>
      <c r="UOA221" s="103"/>
      <c r="UOB221" s="103"/>
      <c r="UOC221" s="103"/>
      <c r="UOD221" s="103"/>
      <c r="UOE221" s="103"/>
      <c r="UOF221" s="103"/>
      <c r="UOG221" s="103"/>
      <c r="UOH221" s="103"/>
      <c r="UOI221" s="103"/>
      <c r="UOJ221" s="103"/>
      <c r="UOK221" s="103"/>
      <c r="UOL221" s="103"/>
      <c r="UOM221" s="103"/>
      <c r="UON221" s="103"/>
      <c r="UOO221" s="103"/>
      <c r="UOP221" s="103"/>
      <c r="UOQ221" s="103"/>
      <c r="UOR221" s="103"/>
      <c r="UOS221" s="103"/>
      <c r="UOT221" s="103"/>
      <c r="UOU221" s="103"/>
      <c r="UOV221" s="103"/>
      <c r="UOW221" s="103"/>
      <c r="UOX221" s="103"/>
      <c r="UOY221" s="103"/>
      <c r="UOZ221" s="103"/>
      <c r="UPA221" s="103"/>
      <c r="UPB221" s="103"/>
      <c r="UPC221" s="103"/>
      <c r="UPD221" s="103"/>
      <c r="UPE221" s="103"/>
      <c r="UPF221" s="103"/>
      <c r="UPG221" s="103"/>
      <c r="UPH221" s="103"/>
      <c r="UPI221" s="103"/>
      <c r="UPJ221" s="103"/>
      <c r="UPK221" s="103"/>
      <c r="UPL221" s="103"/>
      <c r="UPM221" s="103"/>
      <c r="UPN221" s="103"/>
      <c r="UPO221" s="103"/>
      <c r="UPP221" s="103"/>
      <c r="UPQ221" s="103"/>
      <c r="UPR221" s="103"/>
      <c r="UPS221" s="103"/>
      <c r="UPT221" s="103"/>
      <c r="UPU221" s="103"/>
      <c r="UPV221" s="103"/>
      <c r="UPW221" s="103"/>
      <c r="UPX221" s="103"/>
      <c r="UPY221" s="103"/>
      <c r="UPZ221" s="103"/>
      <c r="UQA221" s="103"/>
      <c r="UQB221" s="103"/>
      <c r="UQC221" s="103"/>
      <c r="UQD221" s="103"/>
      <c r="UQE221" s="103"/>
      <c r="UQF221" s="103"/>
      <c r="UQG221" s="103"/>
      <c r="UQH221" s="103"/>
      <c r="UQI221" s="103"/>
      <c r="UQJ221" s="103"/>
      <c r="UQK221" s="103"/>
      <c r="UQL221" s="103"/>
      <c r="UQM221" s="103"/>
      <c r="UQN221" s="103"/>
      <c r="UQO221" s="103"/>
      <c r="UQP221" s="103"/>
      <c r="UQQ221" s="103"/>
      <c r="UQR221" s="103"/>
      <c r="UQS221" s="103"/>
      <c r="UQT221" s="103"/>
      <c r="UQU221" s="103"/>
      <c r="UQV221" s="103"/>
      <c r="UQW221" s="103"/>
      <c r="UQX221" s="103"/>
      <c r="UQY221" s="103"/>
      <c r="UQZ221" s="103"/>
      <c r="URA221" s="103"/>
      <c r="URB221" s="103"/>
      <c r="URC221" s="103"/>
      <c r="URD221" s="103"/>
      <c r="URE221" s="103"/>
      <c r="URF221" s="103"/>
      <c r="URG221" s="103"/>
      <c r="URH221" s="103"/>
      <c r="URI221" s="103"/>
      <c r="URJ221" s="103"/>
      <c r="URK221" s="103"/>
      <c r="URL221" s="103"/>
      <c r="URM221" s="103"/>
      <c r="URN221" s="103"/>
      <c r="URO221" s="103"/>
      <c r="URP221" s="103"/>
      <c r="URQ221" s="103"/>
      <c r="URR221" s="103"/>
      <c r="URS221" s="103"/>
      <c r="URT221" s="103"/>
      <c r="URU221" s="103"/>
      <c r="URV221" s="103"/>
      <c r="URW221" s="103"/>
      <c r="URX221" s="103"/>
      <c r="URY221" s="103"/>
      <c r="URZ221" s="103"/>
      <c r="USA221" s="103"/>
      <c r="USB221" s="103"/>
      <c r="USC221" s="103"/>
      <c r="USD221" s="103"/>
      <c r="USE221" s="103"/>
      <c r="USF221" s="103"/>
      <c r="USG221" s="103"/>
      <c r="USH221" s="103"/>
      <c r="USI221" s="103"/>
      <c r="USJ221" s="103"/>
      <c r="USK221" s="103"/>
      <c r="USL221" s="103"/>
      <c r="USM221" s="103"/>
      <c r="USN221" s="103"/>
      <c r="USO221" s="103"/>
      <c r="USP221" s="103"/>
      <c r="USQ221" s="103"/>
      <c r="USR221" s="103"/>
      <c r="USS221" s="103"/>
      <c r="UST221" s="103"/>
      <c r="USU221" s="103"/>
      <c r="USV221" s="103"/>
      <c r="USW221" s="103"/>
      <c r="USX221" s="103"/>
      <c r="USY221" s="103"/>
      <c r="USZ221" s="103"/>
      <c r="UTA221" s="103"/>
      <c r="UTB221" s="103"/>
      <c r="UTC221" s="103"/>
      <c r="UTD221" s="103"/>
      <c r="UTE221" s="103"/>
      <c r="UTF221" s="103"/>
      <c r="UTG221" s="103"/>
      <c r="UTH221" s="103"/>
      <c r="UTI221" s="103"/>
      <c r="UTJ221" s="103"/>
      <c r="UTK221" s="103"/>
      <c r="UTL221" s="103"/>
      <c r="UTM221" s="103"/>
      <c r="UTN221" s="103"/>
      <c r="UTO221" s="103"/>
      <c r="UTP221" s="103"/>
      <c r="UTQ221" s="103"/>
      <c r="UTR221" s="103"/>
      <c r="UTS221" s="103"/>
      <c r="UTT221" s="103"/>
      <c r="UTU221" s="103"/>
      <c r="UTV221" s="103"/>
      <c r="UTW221" s="103"/>
      <c r="UTX221" s="103"/>
      <c r="UTY221" s="103"/>
      <c r="UTZ221" s="103"/>
      <c r="UUA221" s="103"/>
      <c r="UUB221" s="103"/>
      <c r="UUC221" s="103"/>
      <c r="UUD221" s="103"/>
      <c r="UUE221" s="103"/>
      <c r="UUF221" s="103"/>
      <c r="UUG221" s="103"/>
      <c r="UUH221" s="103"/>
      <c r="UUI221" s="103"/>
      <c r="UUJ221" s="103"/>
      <c r="UUK221" s="103"/>
      <c r="UUL221" s="103"/>
      <c r="UUM221" s="103"/>
      <c r="UUN221" s="103"/>
      <c r="UUO221" s="103"/>
      <c r="UUP221" s="103"/>
      <c r="UUQ221" s="103"/>
      <c r="UUR221" s="103"/>
      <c r="UUS221" s="103"/>
      <c r="UUT221" s="103"/>
      <c r="UUU221" s="103"/>
      <c r="UUV221" s="103"/>
      <c r="UUW221" s="103"/>
      <c r="UUX221" s="103"/>
      <c r="UUY221" s="103"/>
      <c r="UUZ221" s="103"/>
      <c r="UVA221" s="103"/>
      <c r="UVB221" s="103"/>
      <c r="UVC221" s="103"/>
      <c r="UVD221" s="103"/>
      <c r="UVE221" s="103"/>
      <c r="UVF221" s="103"/>
      <c r="UVG221" s="103"/>
      <c r="UVH221" s="103"/>
      <c r="UVI221" s="103"/>
      <c r="UVJ221" s="103"/>
      <c r="UVK221" s="103"/>
      <c r="UVL221" s="103"/>
      <c r="UVM221" s="103"/>
      <c r="UVN221" s="103"/>
      <c r="UVO221" s="103"/>
      <c r="UVP221" s="103"/>
      <c r="UVQ221" s="103"/>
      <c r="UVR221" s="103"/>
      <c r="UVS221" s="103"/>
      <c r="UVT221" s="103"/>
      <c r="UVU221" s="103"/>
      <c r="UVV221" s="103"/>
      <c r="UVW221" s="103"/>
      <c r="UVX221" s="103"/>
      <c r="UVY221" s="103"/>
      <c r="UVZ221" s="103"/>
      <c r="UWA221" s="103"/>
      <c r="UWB221" s="103"/>
      <c r="UWC221" s="103"/>
      <c r="UWD221" s="103"/>
      <c r="UWE221" s="103"/>
      <c r="UWF221" s="103"/>
      <c r="UWG221" s="103"/>
      <c r="UWH221" s="103"/>
      <c r="UWI221" s="103"/>
      <c r="UWJ221" s="103"/>
      <c r="UWK221" s="103"/>
      <c r="UWL221" s="103"/>
      <c r="UWM221" s="103"/>
      <c r="UWN221" s="103"/>
      <c r="UWO221" s="103"/>
      <c r="UWP221" s="103"/>
      <c r="UWQ221" s="103"/>
      <c r="UWR221" s="103"/>
      <c r="UWS221" s="103"/>
      <c r="UWT221" s="103"/>
      <c r="UWU221" s="103"/>
      <c r="UWV221" s="103"/>
      <c r="UWW221" s="103"/>
      <c r="UWX221" s="103"/>
      <c r="UWY221" s="103"/>
      <c r="UWZ221" s="103"/>
      <c r="UXA221" s="103"/>
      <c r="UXB221" s="103"/>
      <c r="UXC221" s="103"/>
      <c r="UXD221" s="103"/>
      <c r="UXE221" s="103"/>
      <c r="UXF221" s="103"/>
      <c r="UXG221" s="103"/>
      <c r="UXH221" s="103"/>
      <c r="UXI221" s="103"/>
      <c r="UXJ221" s="103"/>
      <c r="UXK221" s="103"/>
      <c r="UXL221" s="103"/>
      <c r="UXM221" s="103"/>
      <c r="UXN221" s="103"/>
      <c r="UXO221" s="103"/>
      <c r="UXP221" s="103"/>
      <c r="UXQ221" s="103"/>
      <c r="UXR221" s="103"/>
      <c r="UXS221" s="103"/>
      <c r="UXT221" s="103"/>
      <c r="UXU221" s="103"/>
      <c r="UXV221" s="103"/>
      <c r="UXW221" s="103"/>
      <c r="UXX221" s="103"/>
      <c r="UXY221" s="103"/>
      <c r="UXZ221" s="103"/>
      <c r="UYA221" s="103"/>
      <c r="UYB221" s="103"/>
      <c r="UYC221" s="103"/>
      <c r="UYD221" s="103"/>
      <c r="UYE221" s="103"/>
      <c r="UYF221" s="103"/>
      <c r="UYG221" s="103"/>
      <c r="UYH221" s="103"/>
      <c r="UYI221" s="103"/>
      <c r="UYJ221" s="103"/>
      <c r="UYK221" s="103"/>
      <c r="UYL221" s="103"/>
      <c r="UYM221" s="103"/>
      <c r="UYN221" s="103"/>
      <c r="UYO221" s="103"/>
      <c r="UYP221" s="103"/>
      <c r="UYQ221" s="103"/>
      <c r="UYR221" s="103"/>
      <c r="UYS221" s="103"/>
      <c r="UYT221" s="103"/>
      <c r="UYU221" s="103"/>
      <c r="UYV221" s="103"/>
      <c r="UYW221" s="103"/>
      <c r="UYX221" s="103"/>
      <c r="UYY221" s="103"/>
      <c r="UYZ221" s="103"/>
      <c r="UZA221" s="103"/>
      <c r="UZB221" s="103"/>
      <c r="UZC221" s="103"/>
      <c r="UZD221" s="103"/>
      <c r="UZE221" s="103"/>
      <c r="UZF221" s="103"/>
      <c r="UZG221" s="103"/>
      <c r="UZH221" s="103"/>
      <c r="UZI221" s="103"/>
      <c r="UZJ221" s="103"/>
      <c r="UZK221" s="103"/>
      <c r="UZL221" s="103"/>
      <c r="UZM221" s="103"/>
      <c r="UZN221" s="103"/>
      <c r="UZO221" s="103"/>
      <c r="UZP221" s="103"/>
      <c r="UZQ221" s="103"/>
      <c r="UZR221" s="103"/>
      <c r="UZS221" s="103"/>
      <c r="UZT221" s="103"/>
      <c r="UZU221" s="103"/>
      <c r="UZV221" s="103"/>
      <c r="UZW221" s="103"/>
      <c r="UZX221" s="103"/>
      <c r="UZY221" s="103"/>
      <c r="UZZ221" s="103"/>
      <c r="VAA221" s="103"/>
      <c r="VAB221" s="103"/>
      <c r="VAC221" s="103"/>
      <c r="VAD221" s="103"/>
      <c r="VAE221" s="103"/>
      <c r="VAF221" s="103"/>
      <c r="VAG221" s="103"/>
      <c r="VAH221" s="103"/>
      <c r="VAI221" s="103"/>
      <c r="VAJ221" s="103"/>
      <c r="VAK221" s="103"/>
      <c r="VAL221" s="103"/>
      <c r="VAM221" s="103"/>
      <c r="VAN221" s="103"/>
      <c r="VAO221" s="103"/>
      <c r="VAP221" s="103"/>
      <c r="VAQ221" s="103"/>
      <c r="VAR221" s="103"/>
      <c r="VAS221" s="103"/>
      <c r="VAT221" s="103"/>
      <c r="VAU221" s="103"/>
      <c r="VAV221" s="103"/>
      <c r="VAW221" s="103"/>
      <c r="VAX221" s="103"/>
      <c r="VAY221" s="103"/>
      <c r="VAZ221" s="103"/>
      <c r="VBA221" s="103"/>
      <c r="VBB221" s="103"/>
      <c r="VBC221" s="103"/>
      <c r="VBD221" s="103"/>
      <c r="VBE221" s="103"/>
      <c r="VBF221" s="103"/>
      <c r="VBG221" s="103"/>
      <c r="VBH221" s="103"/>
      <c r="VBI221" s="103"/>
      <c r="VBJ221" s="103"/>
      <c r="VBK221" s="103"/>
      <c r="VBL221" s="103"/>
      <c r="VBM221" s="103"/>
      <c r="VBN221" s="103"/>
      <c r="VBO221" s="103"/>
      <c r="VBP221" s="103"/>
      <c r="VBQ221" s="103"/>
      <c r="VBR221" s="103"/>
      <c r="VBS221" s="103"/>
      <c r="VBT221" s="103"/>
      <c r="VBU221" s="103"/>
      <c r="VBV221" s="103"/>
      <c r="VBW221" s="103"/>
      <c r="VBX221" s="103"/>
      <c r="VBY221" s="103"/>
      <c r="VBZ221" s="103"/>
      <c r="VCA221" s="103"/>
      <c r="VCB221" s="103"/>
      <c r="VCC221" s="103"/>
      <c r="VCD221" s="103"/>
      <c r="VCE221" s="103"/>
      <c r="VCF221" s="103"/>
      <c r="VCG221" s="103"/>
      <c r="VCH221" s="103"/>
      <c r="VCI221" s="103"/>
      <c r="VCJ221" s="103"/>
      <c r="VCK221" s="103"/>
      <c r="VCL221" s="103"/>
      <c r="VCM221" s="103"/>
      <c r="VCN221" s="103"/>
      <c r="VCO221" s="103"/>
      <c r="VCP221" s="103"/>
      <c r="VCQ221" s="103"/>
      <c r="VCR221" s="103"/>
      <c r="VCS221" s="103"/>
      <c r="VCT221" s="103"/>
      <c r="VCU221" s="103"/>
      <c r="VCV221" s="103"/>
      <c r="VCW221" s="103"/>
      <c r="VCX221" s="103"/>
      <c r="VCY221" s="103"/>
      <c r="VCZ221" s="103"/>
      <c r="VDA221" s="103"/>
      <c r="VDB221" s="103"/>
      <c r="VDC221" s="103"/>
      <c r="VDD221" s="103"/>
      <c r="VDE221" s="103"/>
      <c r="VDF221" s="103"/>
      <c r="VDG221" s="103"/>
      <c r="VDH221" s="103"/>
      <c r="VDI221" s="103"/>
      <c r="VDJ221" s="103"/>
      <c r="VDK221" s="103"/>
      <c r="VDL221" s="103"/>
      <c r="VDM221" s="103"/>
      <c r="VDN221" s="103"/>
      <c r="VDO221" s="103"/>
      <c r="VDP221" s="103"/>
      <c r="VDQ221" s="103"/>
      <c r="VDR221" s="103"/>
      <c r="VDS221" s="103"/>
      <c r="VDT221" s="103"/>
      <c r="VDU221" s="103"/>
      <c r="VDV221" s="103"/>
      <c r="VDW221" s="103"/>
      <c r="VDX221" s="103"/>
      <c r="VDY221" s="103"/>
      <c r="VDZ221" s="103"/>
      <c r="VEA221" s="103"/>
      <c r="VEB221" s="103"/>
      <c r="VEC221" s="103"/>
      <c r="VED221" s="103"/>
      <c r="VEE221" s="103"/>
      <c r="VEF221" s="103"/>
      <c r="VEG221" s="103"/>
      <c r="VEH221" s="103"/>
      <c r="VEI221" s="103"/>
      <c r="VEJ221" s="103"/>
      <c r="VEK221" s="103"/>
      <c r="VEL221" s="103"/>
      <c r="VEM221" s="103"/>
      <c r="VEN221" s="103"/>
      <c r="VEO221" s="103"/>
      <c r="VEP221" s="103"/>
      <c r="VEQ221" s="103"/>
      <c r="VER221" s="103"/>
      <c r="VES221" s="103"/>
      <c r="VET221" s="103"/>
      <c r="VEU221" s="103"/>
      <c r="VEV221" s="103"/>
      <c r="VEW221" s="103"/>
      <c r="VEX221" s="103"/>
      <c r="VEY221" s="103"/>
      <c r="VEZ221" s="103"/>
      <c r="VFA221" s="103"/>
      <c r="VFB221" s="103"/>
      <c r="VFC221" s="103"/>
      <c r="VFD221" s="103"/>
      <c r="VFE221" s="103"/>
      <c r="VFF221" s="103"/>
      <c r="VFG221" s="103"/>
      <c r="VFH221" s="103"/>
      <c r="VFI221" s="103"/>
      <c r="VFJ221" s="103"/>
      <c r="VFK221" s="103"/>
      <c r="VFL221" s="103"/>
      <c r="VFM221" s="103"/>
      <c r="VFN221" s="103"/>
      <c r="VFO221" s="103"/>
      <c r="VFP221" s="103"/>
      <c r="VFQ221" s="103"/>
      <c r="VFR221" s="103"/>
      <c r="VFS221" s="103"/>
      <c r="VFT221" s="103"/>
      <c r="VFU221" s="103"/>
      <c r="VFV221" s="103"/>
      <c r="VFW221" s="103"/>
      <c r="VFX221" s="103"/>
      <c r="VFY221" s="103"/>
      <c r="VFZ221" s="103"/>
      <c r="VGA221" s="103"/>
      <c r="VGB221" s="103"/>
      <c r="VGC221" s="103"/>
      <c r="VGD221" s="103"/>
      <c r="VGE221" s="103"/>
      <c r="VGF221" s="103"/>
      <c r="VGG221" s="103"/>
      <c r="VGH221" s="103"/>
      <c r="VGI221" s="103"/>
      <c r="VGJ221" s="103"/>
      <c r="VGK221" s="103"/>
      <c r="VGL221" s="103"/>
      <c r="VGM221" s="103"/>
      <c r="VGN221" s="103"/>
      <c r="VGO221" s="103"/>
      <c r="VGP221" s="103"/>
      <c r="VGQ221" s="103"/>
      <c r="VGR221" s="103"/>
      <c r="VGS221" s="103"/>
      <c r="VGT221" s="103"/>
      <c r="VGU221" s="103"/>
      <c r="VGV221" s="103"/>
      <c r="VGW221" s="103"/>
      <c r="VGX221" s="103"/>
      <c r="VGY221" s="103"/>
      <c r="VGZ221" s="103"/>
      <c r="VHA221" s="103"/>
      <c r="VHB221" s="103"/>
      <c r="VHC221" s="103"/>
      <c r="VHD221" s="103"/>
      <c r="VHE221" s="103"/>
      <c r="VHF221" s="103"/>
      <c r="VHG221" s="103"/>
      <c r="VHH221" s="103"/>
      <c r="VHI221" s="103"/>
      <c r="VHJ221" s="103"/>
      <c r="VHK221" s="103"/>
      <c r="VHL221" s="103"/>
      <c r="VHM221" s="103"/>
      <c r="VHN221" s="103"/>
      <c r="VHO221" s="103"/>
      <c r="VHP221" s="103"/>
      <c r="VHQ221" s="103"/>
      <c r="VHR221" s="103"/>
      <c r="VHS221" s="103"/>
      <c r="VHT221" s="103"/>
      <c r="VHU221" s="103"/>
      <c r="VHV221" s="103"/>
      <c r="VHW221" s="103"/>
      <c r="VHX221" s="103"/>
      <c r="VHY221" s="103"/>
      <c r="VHZ221" s="103"/>
      <c r="VIA221" s="103"/>
      <c r="VIB221" s="103"/>
      <c r="VIC221" s="103"/>
      <c r="VID221" s="103"/>
      <c r="VIE221" s="103"/>
      <c r="VIF221" s="103"/>
      <c r="VIG221" s="103"/>
      <c r="VIH221" s="103"/>
      <c r="VII221" s="103"/>
      <c r="VIJ221" s="103"/>
      <c r="VIK221" s="103"/>
      <c r="VIL221" s="103"/>
      <c r="VIM221" s="103"/>
      <c r="VIN221" s="103"/>
      <c r="VIO221" s="103"/>
      <c r="VIP221" s="103"/>
      <c r="VIQ221" s="103"/>
      <c r="VIR221" s="103"/>
      <c r="VIS221" s="103"/>
      <c r="VIT221" s="103"/>
      <c r="VIU221" s="103"/>
      <c r="VIV221" s="103"/>
      <c r="VIW221" s="103"/>
      <c r="VIX221" s="103"/>
      <c r="VIY221" s="103"/>
      <c r="VIZ221" s="103"/>
      <c r="VJA221" s="103"/>
      <c r="VJB221" s="103"/>
      <c r="VJC221" s="103"/>
      <c r="VJD221" s="103"/>
      <c r="VJE221" s="103"/>
      <c r="VJF221" s="103"/>
      <c r="VJG221" s="103"/>
      <c r="VJH221" s="103"/>
      <c r="VJI221" s="103"/>
      <c r="VJJ221" s="103"/>
      <c r="VJK221" s="103"/>
      <c r="VJL221" s="103"/>
      <c r="VJM221" s="103"/>
      <c r="VJN221" s="103"/>
      <c r="VJO221" s="103"/>
      <c r="VJP221" s="103"/>
      <c r="VJQ221" s="103"/>
      <c r="VJR221" s="103"/>
      <c r="VJS221" s="103"/>
      <c r="VJT221" s="103"/>
      <c r="VJU221" s="103"/>
      <c r="VJV221" s="103"/>
      <c r="VJW221" s="103"/>
      <c r="VJX221" s="103"/>
      <c r="VJY221" s="103"/>
      <c r="VJZ221" s="103"/>
      <c r="VKA221" s="103"/>
      <c r="VKB221" s="103"/>
      <c r="VKC221" s="103"/>
      <c r="VKD221" s="103"/>
      <c r="VKE221" s="103"/>
      <c r="VKF221" s="103"/>
      <c r="VKG221" s="103"/>
      <c r="VKH221" s="103"/>
      <c r="VKI221" s="103"/>
      <c r="VKJ221" s="103"/>
      <c r="VKK221" s="103"/>
      <c r="VKL221" s="103"/>
      <c r="VKM221" s="103"/>
      <c r="VKN221" s="103"/>
      <c r="VKO221" s="103"/>
      <c r="VKP221" s="103"/>
      <c r="VKQ221" s="103"/>
      <c r="VKR221" s="103"/>
      <c r="VKS221" s="103"/>
      <c r="VKT221" s="103"/>
      <c r="VKU221" s="103"/>
      <c r="VKV221" s="103"/>
      <c r="VKW221" s="103"/>
      <c r="VKX221" s="103"/>
      <c r="VKY221" s="103"/>
      <c r="VKZ221" s="103"/>
      <c r="VLA221" s="103"/>
      <c r="VLB221" s="103"/>
      <c r="VLC221" s="103"/>
      <c r="VLD221" s="103"/>
      <c r="VLE221" s="103"/>
      <c r="VLF221" s="103"/>
      <c r="VLG221" s="103"/>
      <c r="VLH221" s="103"/>
      <c r="VLI221" s="103"/>
      <c r="VLJ221" s="103"/>
      <c r="VLK221" s="103"/>
      <c r="VLL221" s="103"/>
      <c r="VLM221" s="103"/>
      <c r="VLN221" s="103"/>
      <c r="VLO221" s="103"/>
      <c r="VLP221" s="103"/>
      <c r="VLQ221" s="103"/>
      <c r="VLR221" s="103"/>
      <c r="VLS221" s="103"/>
      <c r="VLT221" s="103"/>
      <c r="VLU221" s="103"/>
      <c r="VLV221" s="103"/>
      <c r="VLW221" s="103"/>
      <c r="VLX221" s="103"/>
      <c r="VLY221" s="103"/>
      <c r="VLZ221" s="103"/>
      <c r="VMA221" s="103"/>
      <c r="VMB221" s="103"/>
      <c r="VMC221" s="103"/>
      <c r="VMD221" s="103"/>
      <c r="VME221" s="103"/>
      <c r="VMF221" s="103"/>
      <c r="VMG221" s="103"/>
      <c r="VMH221" s="103"/>
      <c r="VMI221" s="103"/>
      <c r="VMJ221" s="103"/>
      <c r="VMK221" s="103"/>
      <c r="VML221" s="103"/>
      <c r="VMM221" s="103"/>
      <c r="VMN221" s="103"/>
      <c r="VMO221" s="103"/>
      <c r="VMP221" s="103"/>
      <c r="VMQ221" s="103"/>
      <c r="VMR221" s="103"/>
      <c r="VMS221" s="103"/>
      <c r="VMT221" s="103"/>
      <c r="VMU221" s="103"/>
      <c r="VMV221" s="103"/>
      <c r="VMW221" s="103"/>
      <c r="VMX221" s="103"/>
      <c r="VMY221" s="103"/>
      <c r="VMZ221" s="103"/>
      <c r="VNA221" s="103"/>
      <c r="VNB221" s="103"/>
      <c r="VNC221" s="103"/>
      <c r="VND221" s="103"/>
      <c r="VNE221" s="103"/>
      <c r="VNF221" s="103"/>
      <c r="VNG221" s="103"/>
      <c r="VNH221" s="103"/>
      <c r="VNI221" s="103"/>
      <c r="VNJ221" s="103"/>
      <c r="VNK221" s="103"/>
      <c r="VNL221" s="103"/>
      <c r="VNM221" s="103"/>
      <c r="VNN221" s="103"/>
      <c r="VNO221" s="103"/>
      <c r="VNP221" s="103"/>
      <c r="VNQ221" s="103"/>
      <c r="VNR221" s="103"/>
      <c r="VNS221" s="103"/>
      <c r="VNT221" s="103"/>
      <c r="VNU221" s="103"/>
      <c r="VNV221" s="103"/>
      <c r="VNW221" s="103"/>
      <c r="VNX221" s="103"/>
      <c r="VNY221" s="103"/>
      <c r="VNZ221" s="103"/>
      <c r="VOA221" s="103"/>
      <c r="VOB221" s="103"/>
      <c r="VOC221" s="103"/>
      <c r="VOD221" s="103"/>
      <c r="VOE221" s="103"/>
      <c r="VOF221" s="103"/>
      <c r="VOG221" s="103"/>
      <c r="VOH221" s="103"/>
      <c r="VOI221" s="103"/>
      <c r="VOJ221" s="103"/>
      <c r="VOK221" s="103"/>
      <c r="VOL221" s="103"/>
      <c r="VOM221" s="103"/>
      <c r="VON221" s="103"/>
      <c r="VOO221" s="103"/>
      <c r="VOP221" s="103"/>
      <c r="VOQ221" s="103"/>
      <c r="VOR221" s="103"/>
      <c r="VOS221" s="103"/>
      <c r="VOT221" s="103"/>
      <c r="VOU221" s="103"/>
      <c r="VOV221" s="103"/>
      <c r="VOW221" s="103"/>
      <c r="VOX221" s="103"/>
      <c r="VOY221" s="103"/>
      <c r="VOZ221" s="103"/>
      <c r="VPA221" s="103"/>
      <c r="VPB221" s="103"/>
      <c r="VPC221" s="103"/>
      <c r="VPD221" s="103"/>
      <c r="VPE221" s="103"/>
      <c r="VPF221" s="103"/>
      <c r="VPG221" s="103"/>
      <c r="VPH221" s="103"/>
      <c r="VPI221" s="103"/>
      <c r="VPJ221" s="103"/>
      <c r="VPK221" s="103"/>
      <c r="VPL221" s="103"/>
      <c r="VPM221" s="103"/>
      <c r="VPN221" s="103"/>
      <c r="VPO221" s="103"/>
      <c r="VPP221" s="103"/>
      <c r="VPQ221" s="103"/>
      <c r="VPR221" s="103"/>
      <c r="VPS221" s="103"/>
      <c r="VPT221" s="103"/>
      <c r="VPU221" s="103"/>
      <c r="VPV221" s="103"/>
      <c r="VPW221" s="103"/>
      <c r="VPX221" s="103"/>
      <c r="VPY221" s="103"/>
      <c r="VPZ221" s="103"/>
      <c r="VQA221" s="103"/>
      <c r="VQB221" s="103"/>
      <c r="VQC221" s="103"/>
      <c r="VQD221" s="103"/>
      <c r="VQE221" s="103"/>
      <c r="VQF221" s="103"/>
      <c r="VQG221" s="103"/>
      <c r="VQH221" s="103"/>
      <c r="VQI221" s="103"/>
      <c r="VQJ221" s="103"/>
      <c r="VQK221" s="103"/>
      <c r="VQL221" s="103"/>
      <c r="VQM221" s="103"/>
      <c r="VQN221" s="103"/>
      <c r="VQO221" s="103"/>
      <c r="VQP221" s="103"/>
      <c r="VQQ221" s="103"/>
      <c r="VQR221" s="103"/>
      <c r="VQS221" s="103"/>
      <c r="VQT221" s="103"/>
      <c r="VQU221" s="103"/>
      <c r="VQV221" s="103"/>
      <c r="VQW221" s="103"/>
      <c r="VQX221" s="103"/>
      <c r="VQY221" s="103"/>
      <c r="VQZ221" s="103"/>
      <c r="VRA221" s="103"/>
      <c r="VRB221" s="103"/>
      <c r="VRC221" s="103"/>
      <c r="VRD221" s="103"/>
      <c r="VRE221" s="103"/>
      <c r="VRF221" s="103"/>
      <c r="VRG221" s="103"/>
      <c r="VRH221" s="103"/>
      <c r="VRI221" s="103"/>
      <c r="VRJ221" s="103"/>
      <c r="VRK221" s="103"/>
      <c r="VRL221" s="103"/>
      <c r="VRM221" s="103"/>
      <c r="VRN221" s="103"/>
      <c r="VRO221" s="103"/>
      <c r="VRP221" s="103"/>
      <c r="VRQ221" s="103"/>
      <c r="VRR221" s="103"/>
      <c r="VRS221" s="103"/>
      <c r="VRT221" s="103"/>
      <c r="VRU221" s="103"/>
      <c r="VRV221" s="103"/>
      <c r="VRW221" s="103"/>
      <c r="VRX221" s="103"/>
      <c r="VRY221" s="103"/>
      <c r="VRZ221" s="103"/>
      <c r="VSA221" s="103"/>
      <c r="VSB221" s="103"/>
      <c r="VSC221" s="103"/>
      <c r="VSD221" s="103"/>
      <c r="VSE221" s="103"/>
      <c r="VSF221" s="103"/>
      <c r="VSG221" s="103"/>
      <c r="VSH221" s="103"/>
      <c r="VSI221" s="103"/>
      <c r="VSJ221" s="103"/>
      <c r="VSK221" s="103"/>
      <c r="VSL221" s="103"/>
      <c r="VSM221" s="103"/>
      <c r="VSN221" s="103"/>
      <c r="VSO221" s="103"/>
      <c r="VSP221" s="103"/>
      <c r="VSQ221" s="103"/>
      <c r="VSR221" s="103"/>
      <c r="VSS221" s="103"/>
      <c r="VST221" s="103"/>
      <c r="VSU221" s="103"/>
      <c r="VSV221" s="103"/>
      <c r="VSW221" s="103"/>
      <c r="VSX221" s="103"/>
      <c r="VSY221" s="103"/>
      <c r="VSZ221" s="103"/>
      <c r="VTA221" s="103"/>
      <c r="VTB221" s="103"/>
      <c r="VTC221" s="103"/>
      <c r="VTD221" s="103"/>
      <c r="VTE221" s="103"/>
      <c r="VTF221" s="103"/>
      <c r="VTG221" s="103"/>
      <c r="VTH221" s="103"/>
      <c r="VTI221" s="103"/>
      <c r="VTJ221" s="103"/>
      <c r="VTK221" s="103"/>
      <c r="VTL221" s="103"/>
      <c r="VTM221" s="103"/>
      <c r="VTN221" s="103"/>
      <c r="VTO221" s="103"/>
      <c r="VTP221" s="103"/>
      <c r="VTQ221" s="103"/>
      <c r="VTR221" s="103"/>
      <c r="VTS221" s="103"/>
      <c r="VTT221" s="103"/>
      <c r="VTU221" s="103"/>
      <c r="VTV221" s="103"/>
      <c r="VTW221" s="103"/>
      <c r="VTX221" s="103"/>
      <c r="VTY221" s="103"/>
      <c r="VTZ221" s="103"/>
      <c r="VUA221" s="103"/>
      <c r="VUB221" s="103"/>
      <c r="VUC221" s="103"/>
      <c r="VUD221" s="103"/>
      <c r="VUE221" s="103"/>
      <c r="VUF221" s="103"/>
      <c r="VUG221" s="103"/>
      <c r="VUH221" s="103"/>
      <c r="VUI221" s="103"/>
      <c r="VUJ221" s="103"/>
      <c r="VUK221" s="103"/>
      <c r="VUL221" s="103"/>
      <c r="VUM221" s="103"/>
      <c r="VUN221" s="103"/>
      <c r="VUO221" s="103"/>
      <c r="VUP221" s="103"/>
      <c r="VUQ221" s="103"/>
      <c r="VUR221" s="103"/>
      <c r="VUS221" s="103"/>
      <c r="VUT221" s="103"/>
      <c r="VUU221" s="103"/>
      <c r="VUV221" s="103"/>
      <c r="VUW221" s="103"/>
      <c r="VUX221" s="103"/>
      <c r="VUY221" s="103"/>
      <c r="VUZ221" s="103"/>
      <c r="VVA221" s="103"/>
      <c r="VVB221" s="103"/>
      <c r="VVC221" s="103"/>
      <c r="VVD221" s="103"/>
      <c r="VVE221" s="103"/>
      <c r="VVF221" s="103"/>
      <c r="VVG221" s="103"/>
      <c r="VVH221" s="103"/>
      <c r="VVI221" s="103"/>
      <c r="VVJ221" s="103"/>
      <c r="VVK221" s="103"/>
      <c r="VVL221" s="103"/>
      <c r="VVM221" s="103"/>
      <c r="VVN221" s="103"/>
      <c r="VVO221" s="103"/>
      <c r="VVP221" s="103"/>
      <c r="VVQ221" s="103"/>
      <c r="VVR221" s="103"/>
      <c r="VVS221" s="103"/>
      <c r="VVT221" s="103"/>
      <c r="VVU221" s="103"/>
      <c r="VVV221" s="103"/>
      <c r="VVW221" s="103"/>
      <c r="VVX221" s="103"/>
      <c r="VVY221" s="103"/>
      <c r="VVZ221" s="103"/>
      <c r="VWA221" s="103"/>
      <c r="VWB221" s="103"/>
      <c r="VWC221" s="103"/>
      <c r="VWD221" s="103"/>
      <c r="VWE221" s="103"/>
      <c r="VWF221" s="103"/>
      <c r="VWG221" s="103"/>
      <c r="VWH221" s="103"/>
      <c r="VWI221" s="103"/>
      <c r="VWJ221" s="103"/>
      <c r="VWK221" s="103"/>
      <c r="VWL221" s="103"/>
      <c r="VWM221" s="103"/>
      <c r="VWN221" s="103"/>
      <c r="VWO221" s="103"/>
      <c r="VWP221" s="103"/>
      <c r="VWQ221" s="103"/>
      <c r="VWR221" s="103"/>
      <c r="VWS221" s="103"/>
      <c r="VWT221" s="103"/>
      <c r="VWU221" s="103"/>
      <c r="VWV221" s="103"/>
      <c r="VWW221" s="103"/>
      <c r="VWX221" s="103"/>
      <c r="VWY221" s="103"/>
      <c r="VWZ221" s="103"/>
      <c r="VXA221" s="103"/>
      <c r="VXB221" s="103"/>
      <c r="VXC221" s="103"/>
      <c r="VXD221" s="103"/>
      <c r="VXE221" s="103"/>
      <c r="VXF221" s="103"/>
      <c r="VXG221" s="103"/>
      <c r="VXH221" s="103"/>
      <c r="VXI221" s="103"/>
      <c r="VXJ221" s="103"/>
      <c r="VXK221" s="103"/>
      <c r="VXL221" s="103"/>
      <c r="VXM221" s="103"/>
      <c r="VXN221" s="103"/>
      <c r="VXO221" s="103"/>
      <c r="VXP221" s="103"/>
      <c r="VXQ221" s="103"/>
      <c r="VXR221" s="103"/>
      <c r="VXS221" s="103"/>
      <c r="VXT221" s="103"/>
      <c r="VXU221" s="103"/>
      <c r="VXV221" s="103"/>
      <c r="VXW221" s="103"/>
      <c r="VXX221" s="103"/>
      <c r="VXY221" s="103"/>
      <c r="VXZ221" s="103"/>
      <c r="VYA221" s="103"/>
      <c r="VYB221" s="103"/>
      <c r="VYC221" s="103"/>
      <c r="VYD221" s="103"/>
      <c r="VYE221" s="103"/>
      <c r="VYF221" s="103"/>
      <c r="VYG221" s="103"/>
      <c r="VYH221" s="103"/>
      <c r="VYI221" s="103"/>
      <c r="VYJ221" s="103"/>
      <c r="VYK221" s="103"/>
      <c r="VYL221" s="103"/>
      <c r="VYM221" s="103"/>
      <c r="VYN221" s="103"/>
      <c r="VYO221" s="103"/>
      <c r="VYP221" s="103"/>
      <c r="VYQ221" s="103"/>
      <c r="VYR221" s="103"/>
      <c r="VYS221" s="103"/>
      <c r="VYT221" s="103"/>
      <c r="VYU221" s="103"/>
      <c r="VYV221" s="103"/>
      <c r="VYW221" s="103"/>
      <c r="VYX221" s="103"/>
      <c r="VYY221" s="103"/>
      <c r="VYZ221" s="103"/>
      <c r="VZA221" s="103"/>
      <c r="VZB221" s="103"/>
      <c r="VZC221" s="103"/>
      <c r="VZD221" s="103"/>
      <c r="VZE221" s="103"/>
      <c r="VZF221" s="103"/>
      <c r="VZG221" s="103"/>
      <c r="VZH221" s="103"/>
      <c r="VZI221" s="103"/>
      <c r="VZJ221" s="103"/>
      <c r="VZK221" s="103"/>
      <c r="VZL221" s="103"/>
      <c r="VZM221" s="103"/>
      <c r="VZN221" s="103"/>
      <c r="VZO221" s="103"/>
      <c r="VZP221" s="103"/>
      <c r="VZQ221" s="103"/>
      <c r="VZR221" s="103"/>
      <c r="VZS221" s="103"/>
      <c r="VZT221" s="103"/>
      <c r="VZU221" s="103"/>
      <c r="VZV221" s="103"/>
      <c r="VZW221" s="103"/>
      <c r="VZX221" s="103"/>
      <c r="VZY221" s="103"/>
      <c r="VZZ221" s="103"/>
      <c r="WAA221" s="103"/>
      <c r="WAB221" s="103"/>
      <c r="WAC221" s="103"/>
      <c r="WAD221" s="103"/>
      <c r="WAE221" s="103"/>
      <c r="WAF221" s="103"/>
      <c r="WAG221" s="103"/>
      <c r="WAH221" s="103"/>
      <c r="WAI221" s="103"/>
      <c r="WAJ221" s="103"/>
      <c r="WAK221" s="103"/>
      <c r="WAL221" s="103"/>
      <c r="WAM221" s="103"/>
      <c r="WAN221" s="103"/>
      <c r="WAO221" s="103"/>
      <c r="WAP221" s="103"/>
      <c r="WAQ221" s="103"/>
      <c r="WAR221" s="103"/>
      <c r="WAS221" s="103"/>
      <c r="WAT221" s="103"/>
      <c r="WAU221" s="103"/>
      <c r="WAV221" s="103"/>
      <c r="WAW221" s="103"/>
      <c r="WAX221" s="103"/>
      <c r="WAY221" s="103"/>
      <c r="WAZ221" s="103"/>
      <c r="WBA221" s="103"/>
      <c r="WBB221" s="103"/>
      <c r="WBC221" s="103"/>
      <c r="WBD221" s="103"/>
      <c r="WBE221" s="103"/>
      <c r="WBF221" s="103"/>
      <c r="WBG221" s="103"/>
      <c r="WBH221" s="103"/>
      <c r="WBI221" s="103"/>
      <c r="WBJ221" s="103"/>
      <c r="WBK221" s="103"/>
      <c r="WBL221" s="103"/>
      <c r="WBM221" s="103"/>
      <c r="WBN221" s="103"/>
      <c r="WBO221" s="103"/>
      <c r="WBP221" s="103"/>
      <c r="WBQ221" s="103"/>
      <c r="WBR221" s="103"/>
      <c r="WBS221" s="103"/>
      <c r="WBT221" s="103"/>
      <c r="WBU221" s="103"/>
      <c r="WBV221" s="103"/>
      <c r="WBW221" s="103"/>
      <c r="WBX221" s="103"/>
      <c r="WBY221" s="103"/>
      <c r="WBZ221" s="103"/>
      <c r="WCA221" s="103"/>
      <c r="WCB221" s="103"/>
      <c r="WCC221" s="103"/>
      <c r="WCD221" s="103"/>
      <c r="WCE221" s="103"/>
      <c r="WCF221" s="103"/>
      <c r="WCG221" s="103"/>
      <c r="WCH221" s="103"/>
      <c r="WCI221" s="103"/>
      <c r="WCJ221" s="103"/>
      <c r="WCK221" s="103"/>
      <c r="WCL221" s="103"/>
      <c r="WCM221" s="103"/>
      <c r="WCN221" s="103"/>
      <c r="WCO221" s="103"/>
      <c r="WCP221" s="103"/>
      <c r="WCQ221" s="103"/>
      <c r="WCR221" s="103"/>
      <c r="WCS221" s="103"/>
      <c r="WCT221" s="103"/>
      <c r="WCU221" s="103"/>
      <c r="WCV221" s="103"/>
      <c r="WCW221" s="103"/>
      <c r="WCX221" s="103"/>
      <c r="WCY221" s="103"/>
      <c r="WCZ221" s="103"/>
      <c r="WDA221" s="103"/>
      <c r="WDB221" s="103"/>
      <c r="WDC221" s="103"/>
      <c r="WDD221" s="103"/>
      <c r="WDE221" s="103"/>
      <c r="WDF221" s="103"/>
      <c r="WDG221" s="103"/>
      <c r="WDH221" s="103"/>
      <c r="WDI221" s="103"/>
      <c r="WDJ221" s="103"/>
      <c r="WDK221" s="103"/>
      <c r="WDL221" s="103"/>
      <c r="WDM221" s="103"/>
      <c r="WDN221" s="103"/>
      <c r="WDO221" s="103"/>
      <c r="WDP221" s="103"/>
      <c r="WDQ221" s="103"/>
      <c r="WDR221" s="103"/>
      <c r="WDS221" s="103"/>
      <c r="WDT221" s="103"/>
      <c r="WDU221" s="103"/>
      <c r="WDV221" s="103"/>
      <c r="WDW221" s="103"/>
      <c r="WDX221" s="103"/>
      <c r="WDY221" s="103"/>
      <c r="WDZ221" s="103"/>
      <c r="WEA221" s="103"/>
      <c r="WEB221" s="103"/>
      <c r="WEC221" s="103"/>
      <c r="WED221" s="103"/>
      <c r="WEE221" s="103"/>
      <c r="WEF221" s="103"/>
      <c r="WEG221" s="103"/>
      <c r="WEH221" s="103"/>
      <c r="WEI221" s="103"/>
      <c r="WEJ221" s="103"/>
      <c r="WEK221" s="103"/>
      <c r="WEL221" s="103"/>
      <c r="WEM221" s="103"/>
      <c r="WEN221" s="103"/>
      <c r="WEO221" s="103"/>
      <c r="WEP221" s="103"/>
      <c r="WEQ221" s="103"/>
      <c r="WER221" s="103"/>
      <c r="WES221" s="103"/>
      <c r="WET221" s="103"/>
      <c r="WEU221" s="103"/>
      <c r="WEV221" s="103"/>
      <c r="WEW221" s="103"/>
      <c r="WEX221" s="103"/>
      <c r="WEY221" s="103"/>
      <c r="WEZ221" s="103"/>
      <c r="WFA221" s="103"/>
      <c r="WFB221" s="103"/>
      <c r="WFC221" s="103"/>
      <c r="WFD221" s="103"/>
      <c r="WFE221" s="103"/>
      <c r="WFF221" s="103"/>
      <c r="WFG221" s="103"/>
      <c r="WFH221" s="103"/>
      <c r="WFI221" s="103"/>
      <c r="WFJ221" s="103"/>
      <c r="WFK221" s="103"/>
      <c r="WFL221" s="103"/>
      <c r="WFM221" s="103"/>
      <c r="WFN221" s="103"/>
      <c r="WFO221" s="103"/>
      <c r="WFP221" s="103"/>
      <c r="WFQ221" s="103"/>
      <c r="WFR221" s="103"/>
      <c r="WFS221" s="103"/>
      <c r="WFT221" s="103"/>
      <c r="WFU221" s="103"/>
      <c r="WFV221" s="103"/>
      <c r="WFW221" s="103"/>
      <c r="WFX221" s="103"/>
      <c r="WFY221" s="103"/>
      <c r="WFZ221" s="103"/>
      <c r="WGA221" s="103"/>
      <c r="WGB221" s="103"/>
      <c r="WGC221" s="103"/>
      <c r="WGD221" s="103"/>
      <c r="WGE221" s="103"/>
      <c r="WGF221" s="103"/>
      <c r="WGG221" s="103"/>
      <c r="WGH221" s="103"/>
      <c r="WGI221" s="103"/>
      <c r="WGJ221" s="103"/>
      <c r="WGK221" s="103"/>
      <c r="WGL221" s="103"/>
      <c r="WGM221" s="103"/>
      <c r="WGN221" s="103"/>
      <c r="WGO221" s="103"/>
      <c r="WGP221" s="103"/>
      <c r="WGQ221" s="103"/>
      <c r="WGR221" s="103"/>
      <c r="WGS221" s="103"/>
      <c r="WGT221" s="103"/>
      <c r="WGU221" s="103"/>
      <c r="WGV221" s="103"/>
      <c r="WGW221" s="103"/>
      <c r="WGX221" s="103"/>
      <c r="WGY221" s="103"/>
      <c r="WGZ221" s="103"/>
      <c r="WHA221" s="103"/>
      <c r="WHB221" s="103"/>
      <c r="WHC221" s="103"/>
      <c r="WHD221" s="103"/>
      <c r="WHE221" s="103"/>
      <c r="WHF221" s="103"/>
      <c r="WHG221" s="103"/>
      <c r="WHH221" s="103"/>
      <c r="WHI221" s="103"/>
      <c r="WHJ221" s="103"/>
      <c r="WHK221" s="103"/>
      <c r="WHL221" s="103"/>
      <c r="WHM221" s="103"/>
      <c r="WHN221" s="103"/>
      <c r="WHO221" s="103"/>
      <c r="WHP221" s="103"/>
      <c r="WHQ221" s="103"/>
      <c r="WHR221" s="103"/>
      <c r="WHS221" s="103"/>
      <c r="WHT221" s="103"/>
      <c r="WHU221" s="103"/>
      <c r="WHV221" s="103"/>
      <c r="WHW221" s="103"/>
      <c r="WHX221" s="103"/>
      <c r="WHY221" s="103"/>
      <c r="WHZ221" s="103"/>
      <c r="WIA221" s="103"/>
      <c r="WIB221" s="103"/>
      <c r="WIC221" s="103"/>
      <c r="WID221" s="103"/>
      <c r="WIE221" s="103"/>
      <c r="WIF221" s="103"/>
      <c r="WIG221" s="103"/>
      <c r="WIH221" s="103"/>
      <c r="WII221" s="103"/>
      <c r="WIJ221" s="103"/>
      <c r="WIK221" s="103"/>
      <c r="WIL221" s="103"/>
      <c r="WIM221" s="103"/>
      <c r="WIN221" s="103"/>
      <c r="WIO221" s="103"/>
      <c r="WIP221" s="103"/>
      <c r="WIQ221" s="103"/>
      <c r="WIR221" s="103"/>
      <c r="WIS221" s="103"/>
      <c r="WIT221" s="103"/>
      <c r="WIU221" s="103"/>
      <c r="WIV221" s="103"/>
      <c r="WIW221" s="103"/>
      <c r="WIX221" s="103"/>
      <c r="WIY221" s="103"/>
      <c r="WIZ221" s="103"/>
      <c r="WJA221" s="103"/>
      <c r="WJB221" s="103"/>
      <c r="WJC221" s="103"/>
      <c r="WJD221" s="103"/>
      <c r="WJE221" s="103"/>
      <c r="WJF221" s="103"/>
      <c r="WJG221" s="103"/>
      <c r="WJH221" s="103"/>
      <c r="WJI221" s="103"/>
      <c r="WJJ221" s="103"/>
      <c r="WJK221" s="103"/>
      <c r="WJL221" s="103"/>
      <c r="WJM221" s="103"/>
      <c r="WJN221" s="103"/>
      <c r="WJO221" s="103"/>
      <c r="WJP221" s="103"/>
      <c r="WJQ221" s="103"/>
      <c r="WJR221" s="103"/>
      <c r="WJS221" s="103"/>
      <c r="WJT221" s="103"/>
      <c r="WJU221" s="103"/>
      <c r="WJV221" s="103"/>
      <c r="WJW221" s="103"/>
      <c r="WJX221" s="103"/>
      <c r="WJY221" s="103"/>
      <c r="WJZ221" s="103"/>
      <c r="WKA221" s="103"/>
      <c r="WKB221" s="103"/>
      <c r="WKC221" s="103"/>
      <c r="WKD221" s="103"/>
      <c r="WKE221" s="103"/>
      <c r="WKF221" s="103"/>
      <c r="WKG221" s="103"/>
      <c r="WKH221" s="103"/>
      <c r="WKI221" s="103"/>
      <c r="WKJ221" s="103"/>
      <c r="WKK221" s="103"/>
      <c r="WKL221" s="103"/>
      <c r="WKM221" s="103"/>
      <c r="WKN221" s="103"/>
      <c r="WKO221" s="103"/>
      <c r="WKP221" s="103"/>
      <c r="WKQ221" s="103"/>
      <c r="WKR221" s="103"/>
      <c r="WKS221" s="103"/>
      <c r="WKT221" s="103"/>
      <c r="WKU221" s="103"/>
      <c r="WKV221" s="103"/>
      <c r="WKW221" s="103"/>
      <c r="WKX221" s="103"/>
      <c r="WKY221" s="103"/>
      <c r="WKZ221" s="103"/>
      <c r="WLA221" s="103"/>
      <c r="WLB221" s="103"/>
      <c r="WLC221" s="103"/>
      <c r="WLD221" s="103"/>
      <c r="WLE221" s="103"/>
      <c r="WLF221" s="103"/>
      <c r="WLG221" s="103"/>
      <c r="WLH221" s="103"/>
      <c r="WLI221" s="103"/>
      <c r="WLJ221" s="103"/>
      <c r="WLK221" s="103"/>
      <c r="WLL221" s="103"/>
      <c r="WLM221" s="103"/>
      <c r="WLN221" s="103"/>
      <c r="WLO221" s="103"/>
      <c r="WLP221" s="103"/>
      <c r="WLQ221" s="103"/>
      <c r="WLR221" s="103"/>
      <c r="WLS221" s="103"/>
      <c r="WLT221" s="103"/>
      <c r="WLU221" s="103"/>
      <c r="WLV221" s="103"/>
      <c r="WLW221" s="103"/>
      <c r="WLX221" s="103"/>
      <c r="WLY221" s="103"/>
      <c r="WLZ221" s="103"/>
      <c r="WMA221" s="103"/>
      <c r="WMB221" s="103"/>
      <c r="WMC221" s="103"/>
      <c r="WMD221" s="103"/>
      <c r="WME221" s="103"/>
      <c r="WMF221" s="103"/>
      <c r="WMG221" s="103"/>
      <c r="WMH221" s="103"/>
      <c r="WMI221" s="103"/>
      <c r="WMJ221" s="103"/>
      <c r="WMK221" s="103"/>
      <c r="WML221" s="103"/>
      <c r="WMM221" s="103"/>
      <c r="WMN221" s="103"/>
      <c r="WMO221" s="103"/>
      <c r="WMP221" s="103"/>
      <c r="WMQ221" s="103"/>
      <c r="WMR221" s="103"/>
      <c r="WMS221" s="103"/>
      <c r="WMT221" s="103"/>
      <c r="WMU221" s="103"/>
      <c r="WMV221" s="103"/>
      <c r="WMW221" s="103"/>
      <c r="WMX221" s="103"/>
      <c r="WMY221" s="103"/>
      <c r="WMZ221" s="103"/>
      <c r="WNA221" s="103"/>
      <c r="WNB221" s="103"/>
      <c r="WNC221" s="103"/>
      <c r="WND221" s="103"/>
      <c r="WNE221" s="103"/>
      <c r="WNF221" s="103"/>
      <c r="WNG221" s="103"/>
      <c r="WNH221" s="103"/>
      <c r="WNI221" s="103"/>
      <c r="WNJ221" s="103"/>
      <c r="WNK221" s="103"/>
      <c r="WNL221" s="103"/>
      <c r="WNM221" s="103"/>
      <c r="WNN221" s="103"/>
      <c r="WNO221" s="103"/>
      <c r="WNP221" s="103"/>
      <c r="WNQ221" s="103"/>
      <c r="WNR221" s="103"/>
      <c r="WNS221" s="103"/>
      <c r="WNT221" s="103"/>
      <c r="WNU221" s="103"/>
      <c r="WNV221" s="103"/>
      <c r="WNW221" s="103"/>
      <c r="WNX221" s="103"/>
      <c r="WNY221" s="103"/>
      <c r="WNZ221" s="103"/>
      <c r="WOA221" s="103"/>
      <c r="WOB221" s="103"/>
      <c r="WOC221" s="103"/>
      <c r="WOD221" s="103"/>
      <c r="WOE221" s="103"/>
      <c r="WOF221" s="103"/>
      <c r="WOG221" s="103"/>
      <c r="WOH221" s="103"/>
      <c r="WOI221" s="103"/>
      <c r="WOJ221" s="103"/>
      <c r="WOK221" s="103"/>
      <c r="WOL221" s="103"/>
      <c r="WOM221" s="103"/>
      <c r="WON221" s="103"/>
      <c r="WOO221" s="103"/>
      <c r="WOP221" s="103"/>
      <c r="WOQ221" s="103"/>
      <c r="WOR221" s="103"/>
      <c r="WOS221" s="103"/>
      <c r="WOT221" s="103"/>
      <c r="WOU221" s="103"/>
      <c r="WOV221" s="103"/>
      <c r="WOW221" s="103"/>
      <c r="WOX221" s="103"/>
      <c r="WOY221" s="103"/>
      <c r="WOZ221" s="103"/>
      <c r="WPA221" s="103"/>
      <c r="WPB221" s="103"/>
      <c r="WPC221" s="103"/>
      <c r="WPD221" s="103"/>
      <c r="WPE221" s="103"/>
      <c r="WPF221" s="103"/>
      <c r="WPG221" s="103"/>
      <c r="WPH221" s="103"/>
      <c r="WPI221" s="103"/>
      <c r="WPJ221" s="103"/>
      <c r="WPK221" s="103"/>
      <c r="WPL221" s="103"/>
      <c r="WPM221" s="103"/>
      <c r="WPN221" s="103"/>
      <c r="WPO221" s="103"/>
      <c r="WPP221" s="103"/>
      <c r="WPQ221" s="103"/>
      <c r="WPR221" s="103"/>
      <c r="WPS221" s="103"/>
      <c r="WPT221" s="103"/>
      <c r="WPU221" s="103"/>
      <c r="WPV221" s="103"/>
      <c r="WPW221" s="103"/>
      <c r="WPX221" s="103"/>
      <c r="WPY221" s="103"/>
      <c r="WPZ221" s="103"/>
      <c r="WQA221" s="103"/>
      <c r="WQB221" s="103"/>
      <c r="WQC221" s="103"/>
      <c r="WQD221" s="103"/>
      <c r="WQE221" s="103"/>
      <c r="WQF221" s="103"/>
      <c r="WQG221" s="103"/>
      <c r="WQH221" s="103"/>
      <c r="WQI221" s="103"/>
      <c r="WQJ221" s="103"/>
      <c r="WQK221" s="103"/>
      <c r="WQL221" s="103"/>
      <c r="WQM221" s="103"/>
      <c r="WQN221" s="103"/>
      <c r="WQO221" s="103"/>
      <c r="WQP221" s="103"/>
      <c r="WQQ221" s="103"/>
      <c r="WQR221" s="103"/>
      <c r="WQS221" s="103"/>
      <c r="WQT221" s="103"/>
      <c r="WQU221" s="103"/>
      <c r="WQV221" s="103"/>
      <c r="WQW221" s="103"/>
      <c r="WQX221" s="103"/>
      <c r="WQY221" s="103"/>
      <c r="WQZ221" s="103"/>
      <c r="WRA221" s="103"/>
      <c r="WRB221" s="103"/>
      <c r="WRC221" s="103"/>
      <c r="WRD221" s="103"/>
      <c r="WRE221" s="103"/>
      <c r="WRF221" s="103"/>
      <c r="WRG221" s="103"/>
      <c r="WRH221" s="103"/>
      <c r="WRI221" s="103"/>
      <c r="WRJ221" s="103"/>
      <c r="WRK221" s="103"/>
      <c r="WRL221" s="103"/>
      <c r="WRM221" s="103"/>
      <c r="WRN221" s="103"/>
      <c r="WRO221" s="103"/>
      <c r="WRP221" s="103"/>
      <c r="WRQ221" s="103"/>
      <c r="WRR221" s="103"/>
      <c r="WRS221" s="103"/>
      <c r="WRT221" s="103"/>
      <c r="WRU221" s="103"/>
      <c r="WRV221" s="103"/>
      <c r="WRW221" s="103"/>
      <c r="WRX221" s="103"/>
      <c r="WRY221" s="103"/>
      <c r="WRZ221" s="103"/>
      <c r="WSA221" s="103"/>
      <c r="WSB221" s="103"/>
      <c r="WSC221" s="103"/>
      <c r="WSD221" s="103"/>
      <c r="WSE221" s="103"/>
      <c r="WSF221" s="103"/>
      <c r="WSG221" s="103"/>
      <c r="WSH221" s="103"/>
      <c r="WSI221" s="103"/>
      <c r="WSJ221" s="103"/>
      <c r="WSK221" s="103"/>
      <c r="WSL221" s="103"/>
      <c r="WSM221" s="103"/>
      <c r="WSN221" s="103"/>
      <c r="WSO221" s="103"/>
      <c r="WSP221" s="103"/>
      <c r="WSQ221" s="103"/>
      <c r="WSR221" s="103"/>
      <c r="WSS221" s="103"/>
      <c r="WST221" s="103"/>
      <c r="WSU221" s="103"/>
      <c r="WSV221" s="103"/>
      <c r="WSW221" s="103"/>
      <c r="WSX221" s="103"/>
      <c r="WSY221" s="103"/>
      <c r="WSZ221" s="103"/>
      <c r="WTA221" s="103"/>
      <c r="WTB221" s="103"/>
      <c r="WTC221" s="103"/>
      <c r="WTD221" s="103"/>
      <c r="WTE221" s="103"/>
      <c r="WTF221" s="103"/>
      <c r="WTG221" s="103"/>
      <c r="WTH221" s="103"/>
      <c r="WTI221" s="103"/>
      <c r="WTJ221" s="103"/>
      <c r="WTK221" s="103"/>
      <c r="WTL221" s="103"/>
      <c r="WTM221" s="103"/>
      <c r="WTN221" s="103"/>
      <c r="WTO221" s="103"/>
      <c r="WTP221" s="103"/>
      <c r="WTQ221" s="103"/>
      <c r="WTR221" s="103"/>
      <c r="WTS221" s="103"/>
      <c r="WTT221" s="103"/>
      <c r="WTU221" s="103"/>
      <c r="WTV221" s="103"/>
      <c r="WTW221" s="103"/>
      <c r="WTX221" s="103"/>
      <c r="WTY221" s="103"/>
      <c r="WTZ221" s="103"/>
      <c r="WUA221" s="103"/>
      <c r="WUB221" s="103"/>
      <c r="WUC221" s="103"/>
      <c r="WUD221" s="103"/>
      <c r="WUE221" s="103"/>
      <c r="WUF221" s="103"/>
      <c r="WUG221" s="103"/>
      <c r="WUH221" s="103"/>
      <c r="WUI221" s="103"/>
      <c r="WUJ221" s="103"/>
      <c r="WUK221" s="103"/>
      <c r="WUL221" s="103"/>
      <c r="WUM221" s="103"/>
      <c r="WUN221" s="103"/>
      <c r="WUO221" s="103"/>
      <c r="WUP221" s="103"/>
      <c r="WUQ221" s="103"/>
      <c r="WUR221" s="103"/>
      <c r="WUS221" s="103"/>
      <c r="WUT221" s="103"/>
      <c r="WUU221" s="103"/>
      <c r="WUV221" s="103"/>
      <c r="WUW221" s="103"/>
      <c r="WUX221" s="103"/>
      <c r="WUY221" s="103"/>
      <c r="WUZ221" s="103"/>
      <c r="WVA221" s="103"/>
      <c r="WVB221" s="103"/>
      <c r="WVC221" s="103"/>
      <c r="WVD221" s="103"/>
      <c r="WVE221" s="103"/>
      <c r="WVF221" s="103"/>
      <c r="WVG221" s="103"/>
      <c r="WVH221" s="103"/>
      <c r="WVI221" s="103"/>
      <c r="WVJ221" s="103"/>
      <c r="WVK221" s="103"/>
      <c r="WVL221" s="103"/>
      <c r="WVM221" s="103"/>
      <c r="WVN221" s="103"/>
      <c r="WVO221" s="103"/>
      <c r="WVP221" s="103"/>
      <c r="WVQ221" s="103"/>
    </row>
    <row r="222" spans="1:16137" s="102" customFormat="1" ht="56.25" customHeight="1">
      <c r="A222" s="37">
        <v>7729314745</v>
      </c>
      <c r="B222" s="12" t="s">
        <v>372</v>
      </c>
      <c r="C222" s="12" t="s">
        <v>141</v>
      </c>
      <c r="D222" s="12" t="s">
        <v>382</v>
      </c>
      <c r="E222" s="38">
        <v>31.082999999999998</v>
      </c>
      <c r="F222" s="38">
        <v>12.933999999999999</v>
      </c>
      <c r="G222" s="38">
        <v>4.5179999999999998</v>
      </c>
      <c r="H222" s="38">
        <v>47.750999999999998</v>
      </c>
      <c r="I222" s="38">
        <f t="shared" si="68"/>
        <v>96.286000000000001</v>
      </c>
      <c r="J222" s="39">
        <v>13237.26</v>
      </c>
      <c r="K222" s="40">
        <v>13237.26</v>
      </c>
      <c r="L222" s="39">
        <v>1400</v>
      </c>
      <c r="M222" s="40">
        <v>1456</v>
      </c>
      <c r="N222" s="41">
        <f t="shared" si="64"/>
        <v>367937.55257999996</v>
      </c>
      <c r="O222" s="42">
        <f t="shared" si="65"/>
        <v>153103.12083999999</v>
      </c>
      <c r="P222" s="42">
        <f t="shared" si="66"/>
        <v>53227.732680000001</v>
      </c>
      <c r="Q222" s="42">
        <f t="shared" si="67"/>
        <v>562566.94626</v>
      </c>
      <c r="R222" s="42">
        <f t="shared" si="69"/>
        <v>1136835.3523599999</v>
      </c>
      <c r="S222" s="43"/>
      <c r="T222" s="44"/>
      <c r="U222" s="44"/>
      <c r="V222" s="92"/>
      <c r="W222" s="92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1"/>
      <c r="BN222" s="101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1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1"/>
      <c r="CM222" s="101"/>
      <c r="CN222" s="101"/>
      <c r="CO222" s="101"/>
      <c r="CP222" s="101"/>
      <c r="CQ222" s="101"/>
      <c r="CR222" s="101"/>
      <c r="CS222" s="101"/>
      <c r="CT222" s="101"/>
      <c r="CU222" s="101"/>
      <c r="CV222" s="101"/>
      <c r="CW222" s="101"/>
      <c r="CX222" s="101"/>
      <c r="CY222" s="101"/>
      <c r="CZ222" s="101"/>
      <c r="DA222" s="101"/>
      <c r="DB222" s="101"/>
      <c r="DC222" s="101"/>
      <c r="DD222" s="101"/>
      <c r="DE222" s="101"/>
      <c r="DF222" s="101"/>
      <c r="DG222" s="101"/>
      <c r="DH222" s="101"/>
      <c r="DI222" s="101"/>
      <c r="DJ222" s="101"/>
      <c r="DK222" s="101"/>
      <c r="DL222" s="101"/>
      <c r="DM222" s="101"/>
      <c r="DN222" s="101"/>
      <c r="DO222" s="101"/>
      <c r="DP222" s="101"/>
      <c r="DQ222" s="101"/>
      <c r="DR222" s="101"/>
      <c r="DS222" s="101"/>
      <c r="DT222" s="101"/>
      <c r="DU222" s="101"/>
      <c r="DV222" s="101"/>
      <c r="DW222" s="101"/>
      <c r="DX222" s="101"/>
      <c r="DY222" s="101"/>
      <c r="DZ222" s="101"/>
      <c r="EA222" s="101"/>
      <c r="EB222" s="101"/>
      <c r="EC222" s="101"/>
      <c r="ED222" s="101"/>
      <c r="EE222" s="101"/>
      <c r="EF222" s="101"/>
      <c r="EG222" s="101"/>
      <c r="EH222" s="101"/>
      <c r="EI222" s="101"/>
      <c r="EJ222" s="101"/>
      <c r="EK222" s="101"/>
      <c r="EL222" s="101"/>
      <c r="EM222" s="101"/>
      <c r="EN222" s="101"/>
      <c r="EO222" s="101"/>
      <c r="EP222" s="101"/>
      <c r="EQ222" s="101"/>
      <c r="ER222" s="101"/>
      <c r="ES222" s="101"/>
      <c r="ET222" s="101"/>
      <c r="EU222" s="101"/>
      <c r="EV222" s="101"/>
      <c r="EW222" s="101"/>
      <c r="EX222" s="101"/>
      <c r="EY222" s="101"/>
      <c r="EZ222" s="101"/>
      <c r="FA222" s="101"/>
      <c r="FB222" s="101"/>
      <c r="FC222" s="101"/>
      <c r="FD222" s="101"/>
      <c r="FE222" s="101"/>
      <c r="FF222" s="101"/>
      <c r="FG222" s="101"/>
      <c r="FH222" s="101"/>
      <c r="FI222" s="101"/>
      <c r="FJ222" s="101"/>
      <c r="FK222" s="101"/>
      <c r="FL222" s="101"/>
      <c r="FM222" s="101"/>
      <c r="FN222" s="101"/>
      <c r="FO222" s="101"/>
      <c r="FP222" s="101"/>
      <c r="FQ222" s="101"/>
      <c r="FR222" s="101"/>
      <c r="FS222" s="101"/>
      <c r="FT222" s="101"/>
      <c r="FU222" s="101"/>
      <c r="FV222" s="101"/>
      <c r="FW222" s="101"/>
      <c r="FX222" s="101"/>
      <c r="FY222" s="101"/>
      <c r="FZ222" s="101"/>
      <c r="GA222" s="52"/>
      <c r="GB222" s="52"/>
      <c r="GC222" s="52"/>
      <c r="GD222" s="52"/>
      <c r="GE222" s="52"/>
      <c r="GF222" s="52"/>
      <c r="GG222" s="52"/>
      <c r="GH222" s="52"/>
      <c r="GI222" s="52"/>
      <c r="GJ222" s="52"/>
      <c r="GK222" s="52"/>
      <c r="GL222" s="52"/>
      <c r="GM222" s="52"/>
      <c r="GN222" s="52"/>
      <c r="GO222" s="52"/>
      <c r="GP222" s="52"/>
      <c r="GQ222" s="52"/>
      <c r="GR222" s="52"/>
      <c r="GS222" s="52"/>
      <c r="GT222" s="52"/>
      <c r="GU222" s="52"/>
      <c r="GV222" s="52"/>
      <c r="GW222" s="52"/>
      <c r="GX222" s="52"/>
      <c r="GY222" s="52"/>
      <c r="GZ222" s="52"/>
      <c r="HA222" s="52"/>
      <c r="HB222" s="52"/>
      <c r="HC222" s="52"/>
      <c r="HD222" s="52"/>
      <c r="HE222" s="52"/>
      <c r="HF222" s="52"/>
      <c r="HG222" s="52"/>
      <c r="HH222" s="52"/>
      <c r="HI222" s="52"/>
      <c r="HJ222" s="52"/>
      <c r="HK222" s="52"/>
      <c r="HL222" s="52"/>
      <c r="HM222" s="52"/>
      <c r="HN222" s="52"/>
      <c r="HO222" s="52"/>
      <c r="HP222" s="52"/>
      <c r="HQ222" s="52"/>
      <c r="HR222" s="52"/>
      <c r="HS222" s="52"/>
      <c r="HT222" s="52"/>
      <c r="HU222" s="52"/>
      <c r="HV222" s="52"/>
      <c r="HW222" s="52"/>
      <c r="HX222" s="52"/>
      <c r="HY222" s="52"/>
      <c r="HZ222" s="52"/>
      <c r="IA222" s="52"/>
      <c r="IB222" s="52"/>
      <c r="IC222" s="52"/>
      <c r="ID222" s="52"/>
      <c r="IE222" s="52"/>
      <c r="IF222" s="52"/>
      <c r="IG222" s="52"/>
      <c r="IH222" s="52"/>
      <c r="II222" s="52"/>
      <c r="IJ222" s="52"/>
      <c r="IK222" s="52"/>
      <c r="IL222" s="52"/>
      <c r="IM222" s="52"/>
      <c r="IN222" s="52"/>
      <c r="IO222" s="52"/>
      <c r="IP222" s="52"/>
      <c r="IQ222" s="52"/>
      <c r="IR222" s="52"/>
      <c r="IS222" s="52"/>
      <c r="IT222" s="52"/>
      <c r="IU222" s="52"/>
      <c r="IV222" s="52"/>
      <c r="IW222" s="52"/>
      <c r="IX222" s="52"/>
      <c r="IY222" s="52"/>
      <c r="IZ222" s="52"/>
      <c r="JA222" s="52"/>
      <c r="JB222" s="52"/>
      <c r="JC222" s="52"/>
      <c r="JD222" s="52"/>
      <c r="JE222" s="52"/>
      <c r="JF222" s="52"/>
      <c r="JG222" s="52"/>
      <c r="JH222" s="52"/>
      <c r="JI222" s="52"/>
      <c r="JJ222" s="52"/>
      <c r="JK222" s="52"/>
      <c r="JL222" s="52"/>
      <c r="JM222" s="52"/>
      <c r="JN222" s="52"/>
      <c r="JO222" s="52"/>
      <c r="JP222" s="52"/>
      <c r="JQ222" s="52"/>
      <c r="JR222" s="52"/>
      <c r="JS222" s="52"/>
      <c r="JT222" s="52"/>
      <c r="JU222" s="52"/>
      <c r="JV222" s="52"/>
      <c r="JW222" s="52"/>
      <c r="JX222" s="52"/>
      <c r="JY222" s="52"/>
      <c r="JZ222" s="52"/>
      <c r="KA222" s="52"/>
      <c r="KB222" s="52"/>
      <c r="KC222" s="52"/>
      <c r="KD222" s="52"/>
      <c r="KE222" s="52"/>
      <c r="KF222" s="52"/>
      <c r="KG222" s="52"/>
      <c r="KH222" s="52"/>
      <c r="KI222" s="52"/>
      <c r="KJ222" s="52"/>
      <c r="KK222" s="52"/>
      <c r="KL222" s="52"/>
      <c r="KM222" s="52"/>
      <c r="KN222" s="52"/>
      <c r="KO222" s="52"/>
      <c r="KP222" s="52"/>
      <c r="KQ222" s="52"/>
      <c r="KR222" s="52"/>
      <c r="KS222" s="52"/>
      <c r="KT222" s="52"/>
      <c r="KU222" s="52"/>
      <c r="KV222" s="52"/>
      <c r="KW222" s="52"/>
      <c r="KX222" s="52"/>
      <c r="KY222" s="52"/>
      <c r="KZ222" s="52"/>
      <c r="LA222" s="52"/>
      <c r="LB222" s="52"/>
      <c r="LC222" s="52"/>
      <c r="LD222" s="52"/>
      <c r="LE222" s="52"/>
      <c r="LF222" s="52"/>
      <c r="LG222" s="52"/>
      <c r="LH222" s="52"/>
      <c r="LI222" s="52"/>
      <c r="LJ222" s="52"/>
      <c r="LK222" s="52"/>
      <c r="LL222" s="52"/>
      <c r="LM222" s="52"/>
      <c r="LN222" s="52"/>
      <c r="LO222" s="52"/>
      <c r="LP222" s="52"/>
      <c r="LQ222" s="52"/>
      <c r="LR222" s="52"/>
      <c r="LS222" s="52"/>
      <c r="LT222" s="52"/>
      <c r="LU222" s="52"/>
      <c r="LV222" s="52"/>
      <c r="LW222" s="52"/>
      <c r="LX222" s="52"/>
      <c r="LY222" s="52"/>
      <c r="LZ222" s="52"/>
      <c r="MA222" s="52"/>
      <c r="MB222" s="52"/>
      <c r="MC222" s="52"/>
      <c r="MD222" s="52"/>
      <c r="ME222" s="52"/>
      <c r="MF222" s="52"/>
      <c r="MG222" s="52"/>
      <c r="MH222" s="52"/>
      <c r="MI222" s="52"/>
      <c r="MJ222" s="52"/>
      <c r="MK222" s="52"/>
      <c r="ML222" s="52"/>
      <c r="MM222" s="52"/>
      <c r="MN222" s="52"/>
      <c r="MO222" s="52"/>
      <c r="MP222" s="52"/>
      <c r="MQ222" s="52"/>
      <c r="MR222" s="52"/>
      <c r="MS222" s="52"/>
      <c r="MT222" s="52"/>
      <c r="MU222" s="52"/>
      <c r="MV222" s="52"/>
      <c r="MW222" s="52"/>
      <c r="MX222" s="52"/>
      <c r="MY222" s="52"/>
      <c r="MZ222" s="52"/>
      <c r="NA222" s="52"/>
      <c r="NB222" s="52"/>
      <c r="NC222" s="52"/>
      <c r="ND222" s="52"/>
      <c r="NE222" s="52"/>
      <c r="NF222" s="52"/>
      <c r="NG222" s="52"/>
      <c r="NH222" s="52"/>
      <c r="NI222" s="52"/>
      <c r="NJ222" s="52"/>
      <c r="NK222" s="52"/>
      <c r="NL222" s="52"/>
      <c r="NM222" s="52"/>
      <c r="NN222" s="52"/>
      <c r="NO222" s="52"/>
      <c r="NP222" s="52"/>
      <c r="NQ222" s="52"/>
      <c r="NR222" s="52"/>
      <c r="NS222" s="52"/>
      <c r="NT222" s="52"/>
      <c r="NU222" s="52"/>
      <c r="NV222" s="52"/>
      <c r="NW222" s="52"/>
      <c r="NX222" s="52"/>
      <c r="NY222" s="52"/>
      <c r="NZ222" s="52"/>
      <c r="OA222" s="52"/>
      <c r="OB222" s="52"/>
      <c r="OC222" s="52"/>
      <c r="OD222" s="52"/>
      <c r="OE222" s="52"/>
      <c r="OF222" s="52"/>
      <c r="OG222" s="52"/>
      <c r="OH222" s="52"/>
      <c r="OI222" s="52"/>
      <c r="OJ222" s="52"/>
      <c r="OK222" s="52"/>
      <c r="OL222" s="52"/>
      <c r="OM222" s="52"/>
      <c r="ON222" s="52"/>
      <c r="OO222" s="52"/>
      <c r="OP222" s="52"/>
      <c r="OQ222" s="52"/>
      <c r="OR222" s="52"/>
      <c r="OS222" s="52"/>
      <c r="OT222" s="52"/>
      <c r="OU222" s="52"/>
      <c r="OV222" s="52"/>
      <c r="OW222" s="52"/>
      <c r="OX222" s="52"/>
      <c r="OY222" s="52"/>
      <c r="OZ222" s="52"/>
      <c r="PA222" s="52"/>
      <c r="PB222" s="52"/>
      <c r="PC222" s="52"/>
      <c r="PD222" s="52"/>
      <c r="PE222" s="52"/>
      <c r="PF222" s="52"/>
      <c r="PG222" s="52"/>
      <c r="PH222" s="52"/>
      <c r="PI222" s="52"/>
      <c r="PJ222" s="52"/>
      <c r="PK222" s="52"/>
      <c r="PL222" s="52"/>
      <c r="PM222" s="52"/>
      <c r="PN222" s="52"/>
      <c r="PO222" s="52"/>
      <c r="PP222" s="52"/>
      <c r="PQ222" s="52"/>
      <c r="PR222" s="52"/>
      <c r="PS222" s="52"/>
      <c r="PT222" s="52"/>
      <c r="PU222" s="52"/>
      <c r="PV222" s="52"/>
      <c r="PW222" s="52"/>
      <c r="PX222" s="52"/>
      <c r="PY222" s="52"/>
      <c r="PZ222" s="52"/>
      <c r="QA222" s="52"/>
      <c r="QB222" s="52"/>
      <c r="QC222" s="52"/>
      <c r="QD222" s="52"/>
      <c r="QE222" s="52"/>
      <c r="QF222" s="52"/>
      <c r="QG222" s="52"/>
      <c r="QH222" s="52"/>
      <c r="QI222" s="52"/>
      <c r="QJ222" s="52"/>
      <c r="QK222" s="52"/>
      <c r="QL222" s="52"/>
      <c r="QM222" s="52"/>
      <c r="QN222" s="52"/>
      <c r="QO222" s="52"/>
      <c r="QP222" s="52"/>
      <c r="QQ222" s="52"/>
      <c r="QR222" s="52"/>
      <c r="QS222" s="52"/>
      <c r="QT222" s="52"/>
      <c r="QU222" s="52"/>
      <c r="QV222" s="52"/>
      <c r="QW222" s="52"/>
      <c r="QX222" s="52"/>
      <c r="QY222" s="52"/>
      <c r="QZ222" s="52"/>
      <c r="RA222" s="52"/>
      <c r="RB222" s="52"/>
      <c r="RC222" s="52"/>
      <c r="RD222" s="52"/>
      <c r="RE222" s="52"/>
      <c r="RF222" s="52"/>
      <c r="RG222" s="52"/>
      <c r="RH222" s="52"/>
      <c r="RI222" s="52"/>
      <c r="RJ222" s="52"/>
      <c r="RK222" s="52"/>
      <c r="RL222" s="52"/>
      <c r="RM222" s="52"/>
      <c r="RN222" s="52"/>
      <c r="RO222" s="52"/>
      <c r="RP222" s="52"/>
      <c r="RQ222" s="52"/>
      <c r="RR222" s="52"/>
      <c r="RS222" s="52"/>
      <c r="RT222" s="52"/>
      <c r="RU222" s="52"/>
      <c r="RV222" s="52"/>
      <c r="RW222" s="52"/>
      <c r="RX222" s="52"/>
      <c r="RY222" s="52"/>
      <c r="RZ222" s="52"/>
      <c r="SA222" s="52"/>
      <c r="SB222" s="52"/>
      <c r="SC222" s="52"/>
      <c r="SD222" s="52"/>
      <c r="SE222" s="52"/>
      <c r="SF222" s="52"/>
      <c r="SG222" s="52"/>
      <c r="SH222" s="52"/>
      <c r="SI222" s="52"/>
      <c r="SJ222" s="52"/>
      <c r="SK222" s="52"/>
      <c r="SL222" s="52"/>
      <c r="SM222" s="52"/>
      <c r="SN222" s="52"/>
      <c r="SO222" s="52"/>
      <c r="SP222" s="52"/>
      <c r="SQ222" s="52"/>
      <c r="SR222" s="52"/>
      <c r="SS222" s="52"/>
      <c r="ST222" s="52"/>
      <c r="SU222" s="52"/>
      <c r="SV222" s="52"/>
      <c r="SW222" s="52"/>
      <c r="SX222" s="52"/>
      <c r="SY222" s="52"/>
      <c r="SZ222" s="52"/>
      <c r="TA222" s="52"/>
      <c r="TB222" s="52"/>
      <c r="TC222" s="52"/>
      <c r="TD222" s="52"/>
      <c r="TE222" s="52"/>
      <c r="TF222" s="52"/>
      <c r="TG222" s="52"/>
      <c r="TH222" s="52"/>
      <c r="TI222" s="52"/>
      <c r="TJ222" s="52"/>
      <c r="TK222" s="52"/>
      <c r="TL222" s="52"/>
      <c r="TM222" s="52"/>
      <c r="TN222" s="52"/>
      <c r="TO222" s="52"/>
      <c r="TP222" s="52"/>
      <c r="TQ222" s="52"/>
      <c r="TR222" s="52"/>
      <c r="TS222" s="52"/>
      <c r="TT222" s="52"/>
      <c r="TU222" s="52"/>
      <c r="TV222" s="52"/>
      <c r="TW222" s="52"/>
      <c r="TX222" s="52"/>
      <c r="TY222" s="52"/>
      <c r="TZ222" s="52"/>
      <c r="UA222" s="52"/>
      <c r="UB222" s="52"/>
      <c r="UC222" s="52"/>
      <c r="UD222" s="52"/>
      <c r="UE222" s="52"/>
      <c r="UF222" s="52"/>
      <c r="UG222" s="52"/>
      <c r="UH222" s="52"/>
      <c r="UI222" s="52"/>
      <c r="UJ222" s="52"/>
      <c r="UK222" s="52"/>
      <c r="UL222" s="52"/>
      <c r="UM222" s="52"/>
      <c r="UN222" s="52"/>
      <c r="UO222" s="52"/>
      <c r="UP222" s="52"/>
      <c r="UQ222" s="52"/>
      <c r="UR222" s="52"/>
      <c r="US222" s="52"/>
      <c r="UT222" s="52"/>
      <c r="UU222" s="52"/>
      <c r="UV222" s="52"/>
      <c r="UW222" s="52"/>
      <c r="UX222" s="52"/>
      <c r="UY222" s="52"/>
      <c r="UZ222" s="52"/>
      <c r="VA222" s="52"/>
      <c r="VB222" s="52"/>
      <c r="VC222" s="52"/>
      <c r="VD222" s="52"/>
      <c r="VE222" s="52"/>
      <c r="VF222" s="52"/>
      <c r="VG222" s="52"/>
      <c r="VH222" s="52"/>
      <c r="VI222" s="52"/>
      <c r="VJ222" s="52"/>
      <c r="VK222" s="52"/>
      <c r="VL222" s="52"/>
      <c r="VM222" s="52"/>
      <c r="VN222" s="52"/>
      <c r="VO222" s="52"/>
      <c r="VP222" s="52"/>
      <c r="VQ222" s="52"/>
      <c r="VR222" s="52"/>
      <c r="VS222" s="52"/>
      <c r="VT222" s="52"/>
      <c r="VU222" s="52"/>
      <c r="VV222" s="52"/>
      <c r="VW222" s="52"/>
      <c r="VX222" s="52"/>
      <c r="VY222" s="52"/>
      <c r="VZ222" s="52"/>
      <c r="WA222" s="52"/>
      <c r="WB222" s="52"/>
      <c r="WC222" s="52"/>
      <c r="WD222" s="52"/>
      <c r="WE222" s="52"/>
      <c r="WF222" s="52"/>
      <c r="WG222" s="52"/>
      <c r="WH222" s="52"/>
      <c r="WI222" s="52"/>
      <c r="WJ222" s="52"/>
      <c r="WK222" s="52"/>
      <c r="WL222" s="52"/>
      <c r="WM222" s="52"/>
      <c r="WN222" s="52"/>
      <c r="WO222" s="52"/>
      <c r="WP222" s="52"/>
      <c r="WQ222" s="52"/>
      <c r="WR222" s="52"/>
      <c r="WS222" s="52"/>
      <c r="WT222" s="52"/>
      <c r="WU222" s="52"/>
      <c r="WV222" s="52"/>
      <c r="WW222" s="52"/>
      <c r="WX222" s="52"/>
      <c r="WY222" s="52"/>
      <c r="WZ222" s="52"/>
      <c r="XA222" s="52"/>
      <c r="XB222" s="52"/>
      <c r="XC222" s="52"/>
      <c r="XD222" s="52"/>
      <c r="XE222" s="52"/>
      <c r="XF222" s="52"/>
      <c r="XG222" s="52"/>
      <c r="XH222" s="52"/>
      <c r="XI222" s="52"/>
      <c r="XJ222" s="52"/>
      <c r="XK222" s="52"/>
      <c r="XL222" s="52"/>
      <c r="XM222" s="52"/>
      <c r="XN222" s="52"/>
      <c r="XO222" s="52"/>
      <c r="XP222" s="52"/>
      <c r="XQ222" s="52"/>
      <c r="XR222" s="52"/>
      <c r="XS222" s="52"/>
      <c r="XT222" s="52"/>
      <c r="XU222" s="52"/>
      <c r="XV222" s="52"/>
      <c r="XW222" s="52"/>
      <c r="XX222" s="52"/>
      <c r="XY222" s="52"/>
      <c r="XZ222" s="52"/>
      <c r="YA222" s="52"/>
      <c r="YB222" s="52"/>
      <c r="YC222" s="52"/>
      <c r="YD222" s="52"/>
      <c r="YE222" s="52"/>
      <c r="YF222" s="52"/>
      <c r="YG222" s="52"/>
      <c r="YH222" s="52"/>
      <c r="YI222" s="52"/>
      <c r="YJ222" s="52"/>
      <c r="YK222" s="52"/>
      <c r="YL222" s="52"/>
      <c r="YM222" s="52"/>
      <c r="YN222" s="52"/>
      <c r="YO222" s="52"/>
      <c r="YP222" s="52"/>
      <c r="YQ222" s="52"/>
      <c r="YR222" s="52"/>
      <c r="YS222" s="52"/>
      <c r="YT222" s="52"/>
      <c r="YU222" s="52"/>
      <c r="YV222" s="52"/>
      <c r="YW222" s="52"/>
      <c r="YX222" s="52"/>
      <c r="YY222" s="52"/>
      <c r="YZ222" s="52"/>
      <c r="ZA222" s="52"/>
      <c r="ZB222" s="52"/>
      <c r="ZC222" s="52"/>
      <c r="ZD222" s="52"/>
      <c r="ZE222" s="52"/>
      <c r="ZF222" s="52"/>
      <c r="ZG222" s="52"/>
      <c r="ZH222" s="52"/>
      <c r="ZI222" s="52"/>
      <c r="ZJ222" s="52"/>
      <c r="ZK222" s="52"/>
      <c r="ZL222" s="52"/>
      <c r="ZM222" s="52"/>
      <c r="ZN222" s="52"/>
      <c r="ZO222" s="52"/>
      <c r="ZP222" s="52"/>
      <c r="ZQ222" s="52"/>
      <c r="ZR222" s="52"/>
      <c r="ZS222" s="52"/>
      <c r="ZT222" s="52"/>
      <c r="ZU222" s="52"/>
      <c r="ZV222" s="52"/>
      <c r="ZW222" s="52"/>
      <c r="ZX222" s="52"/>
      <c r="ZY222" s="52"/>
      <c r="ZZ222" s="52"/>
      <c r="AAA222" s="52"/>
      <c r="AAB222" s="52"/>
      <c r="AAC222" s="52"/>
      <c r="AAD222" s="52"/>
      <c r="AAE222" s="52"/>
      <c r="AAF222" s="52"/>
      <c r="AAG222" s="52"/>
      <c r="AAH222" s="52"/>
      <c r="AAI222" s="52"/>
      <c r="AAJ222" s="52"/>
      <c r="AAK222" s="52"/>
      <c r="AAL222" s="52"/>
      <c r="AAM222" s="52"/>
      <c r="AAN222" s="52"/>
      <c r="AAO222" s="52"/>
      <c r="AAP222" s="52"/>
      <c r="AAQ222" s="52"/>
      <c r="AAR222" s="52"/>
      <c r="AAS222" s="52"/>
      <c r="AAT222" s="52"/>
      <c r="AAU222" s="52"/>
      <c r="AAV222" s="52"/>
      <c r="AAW222" s="52"/>
      <c r="AAX222" s="52"/>
      <c r="AAY222" s="52"/>
      <c r="AAZ222" s="52"/>
      <c r="ABA222" s="52"/>
      <c r="ABB222" s="52"/>
      <c r="ABC222" s="52"/>
      <c r="ABD222" s="52"/>
      <c r="ABE222" s="52"/>
      <c r="ABF222" s="52"/>
      <c r="ABG222" s="52"/>
      <c r="ABH222" s="52"/>
      <c r="ABI222" s="52"/>
      <c r="ABJ222" s="52"/>
      <c r="ABK222" s="52"/>
      <c r="ABL222" s="52"/>
      <c r="ABM222" s="52"/>
      <c r="ABN222" s="52"/>
      <c r="ABO222" s="52"/>
      <c r="ABP222" s="52"/>
      <c r="ABQ222" s="52"/>
      <c r="ABR222" s="52"/>
      <c r="ABS222" s="52"/>
      <c r="ABT222" s="52"/>
      <c r="ABU222" s="52"/>
      <c r="ABV222" s="52"/>
      <c r="ABW222" s="52"/>
      <c r="ABX222" s="52"/>
      <c r="ABY222" s="52"/>
      <c r="ABZ222" s="52"/>
      <c r="ACA222" s="52"/>
      <c r="ACB222" s="52"/>
      <c r="ACC222" s="52"/>
      <c r="ACD222" s="52"/>
      <c r="ACE222" s="52"/>
      <c r="ACF222" s="52"/>
      <c r="ACG222" s="52"/>
      <c r="ACH222" s="52"/>
      <c r="ACI222" s="52"/>
      <c r="ACJ222" s="52"/>
      <c r="ACK222" s="52"/>
      <c r="ACL222" s="52"/>
      <c r="ACM222" s="52"/>
      <c r="ACN222" s="52"/>
      <c r="ACO222" s="52"/>
      <c r="ACP222" s="52"/>
      <c r="ACQ222" s="52"/>
      <c r="ACR222" s="52"/>
      <c r="ACS222" s="52"/>
      <c r="ACT222" s="52"/>
      <c r="ACU222" s="52"/>
      <c r="ACV222" s="52"/>
      <c r="ACW222" s="52"/>
      <c r="ACX222" s="52"/>
      <c r="ACY222" s="52"/>
      <c r="ACZ222" s="52"/>
      <c r="ADA222" s="52"/>
      <c r="ADB222" s="52"/>
      <c r="ADC222" s="52"/>
      <c r="ADD222" s="52"/>
      <c r="ADE222" s="52"/>
      <c r="ADF222" s="52"/>
      <c r="ADG222" s="52"/>
      <c r="ADH222" s="52"/>
      <c r="ADI222" s="52"/>
      <c r="ADJ222" s="52"/>
      <c r="ADK222" s="52"/>
      <c r="ADL222" s="52"/>
      <c r="ADM222" s="52"/>
      <c r="ADN222" s="52"/>
      <c r="ADO222" s="52"/>
      <c r="ADP222" s="52"/>
      <c r="ADQ222" s="52"/>
      <c r="ADR222" s="52"/>
      <c r="ADS222" s="52"/>
      <c r="ADT222" s="52"/>
      <c r="ADU222" s="52"/>
      <c r="ADV222" s="52"/>
      <c r="ADW222" s="52"/>
      <c r="ADX222" s="52"/>
      <c r="ADY222" s="52"/>
      <c r="ADZ222" s="52"/>
      <c r="AEA222" s="52"/>
      <c r="AEB222" s="52"/>
      <c r="AEC222" s="52"/>
      <c r="AED222" s="52"/>
      <c r="AEE222" s="52"/>
      <c r="AEF222" s="52"/>
      <c r="AEG222" s="52"/>
      <c r="AEH222" s="52"/>
      <c r="AEI222" s="52"/>
      <c r="AEJ222" s="52"/>
      <c r="AEK222" s="52"/>
      <c r="AEL222" s="52"/>
      <c r="AEM222" s="52"/>
      <c r="AEN222" s="52"/>
      <c r="AEO222" s="52"/>
      <c r="AEP222" s="52"/>
      <c r="AEQ222" s="52"/>
      <c r="AER222" s="52"/>
      <c r="AES222" s="52"/>
      <c r="AET222" s="52"/>
      <c r="AEU222" s="52"/>
      <c r="AEV222" s="52"/>
      <c r="AEW222" s="52"/>
      <c r="AEX222" s="52"/>
      <c r="AEY222" s="52"/>
      <c r="AEZ222" s="52"/>
      <c r="AFA222" s="52"/>
      <c r="AFB222" s="52"/>
      <c r="AFC222" s="52"/>
      <c r="AFD222" s="52"/>
      <c r="AFE222" s="52"/>
      <c r="AFF222" s="52"/>
      <c r="AFG222" s="52"/>
      <c r="AFH222" s="52"/>
      <c r="AFI222" s="52"/>
      <c r="AFJ222" s="52"/>
      <c r="AFK222" s="52"/>
      <c r="AFL222" s="52"/>
      <c r="AFM222" s="52"/>
      <c r="AFN222" s="52"/>
      <c r="AFO222" s="52"/>
      <c r="AFP222" s="52"/>
      <c r="AFQ222" s="52"/>
      <c r="AFR222" s="52"/>
      <c r="AFS222" s="52"/>
      <c r="AFT222" s="52"/>
      <c r="AFU222" s="52"/>
      <c r="AFV222" s="52"/>
      <c r="AFW222" s="52"/>
      <c r="AFX222" s="52"/>
      <c r="AFY222" s="52"/>
      <c r="AFZ222" s="52"/>
      <c r="AGA222" s="52"/>
      <c r="AGB222" s="52"/>
      <c r="AGC222" s="52"/>
      <c r="AGD222" s="52"/>
      <c r="AGE222" s="52"/>
      <c r="AGF222" s="52"/>
      <c r="AGG222" s="52"/>
      <c r="AGH222" s="52"/>
      <c r="AGI222" s="52"/>
      <c r="AGJ222" s="52"/>
      <c r="AGK222" s="52"/>
      <c r="AGL222" s="52"/>
      <c r="AGM222" s="52"/>
      <c r="AGN222" s="52"/>
      <c r="AGO222" s="52"/>
      <c r="AGP222" s="52"/>
      <c r="AGQ222" s="52"/>
      <c r="AGR222" s="52"/>
      <c r="AGS222" s="52"/>
      <c r="AGT222" s="52"/>
      <c r="AGU222" s="52"/>
      <c r="AGV222" s="52"/>
      <c r="AGW222" s="52"/>
      <c r="AGX222" s="52"/>
      <c r="AGY222" s="52"/>
      <c r="AGZ222" s="52"/>
      <c r="AHA222" s="52"/>
      <c r="AHB222" s="52"/>
      <c r="AHC222" s="52"/>
      <c r="AHD222" s="52"/>
      <c r="AHE222" s="52"/>
      <c r="AHF222" s="52"/>
      <c r="AHG222" s="52"/>
      <c r="AHH222" s="52"/>
      <c r="AHI222" s="52"/>
      <c r="AHJ222" s="52"/>
      <c r="AHK222" s="52"/>
      <c r="AHL222" s="52"/>
      <c r="AHM222" s="52"/>
      <c r="AHN222" s="52"/>
      <c r="AHO222" s="52"/>
      <c r="AHP222" s="52"/>
      <c r="AHQ222" s="52"/>
      <c r="AHR222" s="52"/>
      <c r="AHS222" s="52"/>
      <c r="AHT222" s="52"/>
      <c r="AHU222" s="52"/>
      <c r="AHV222" s="52"/>
      <c r="AHW222" s="52"/>
      <c r="AHX222" s="52"/>
      <c r="AHY222" s="52"/>
      <c r="AHZ222" s="52"/>
      <c r="AIA222" s="52"/>
      <c r="AIB222" s="52"/>
      <c r="AIC222" s="52"/>
      <c r="AID222" s="52"/>
      <c r="AIE222" s="52"/>
      <c r="AIF222" s="52"/>
      <c r="AIG222" s="52"/>
      <c r="AIH222" s="52"/>
      <c r="AII222" s="52"/>
      <c r="AIJ222" s="52"/>
      <c r="AIK222" s="52"/>
      <c r="AIL222" s="52"/>
      <c r="AIM222" s="52"/>
      <c r="AIN222" s="52"/>
      <c r="AIO222" s="52"/>
      <c r="AIP222" s="52"/>
      <c r="AIQ222" s="52"/>
      <c r="AIR222" s="52"/>
      <c r="AIS222" s="52"/>
      <c r="AIT222" s="52"/>
      <c r="AIU222" s="52"/>
      <c r="AIV222" s="52"/>
      <c r="AIW222" s="52"/>
      <c r="AIX222" s="52"/>
      <c r="AIY222" s="52"/>
      <c r="AIZ222" s="52"/>
      <c r="AJA222" s="52"/>
      <c r="AJB222" s="52"/>
      <c r="AJC222" s="52"/>
      <c r="AJD222" s="52"/>
      <c r="AJE222" s="52"/>
      <c r="AJF222" s="52"/>
      <c r="AJG222" s="52"/>
      <c r="AJH222" s="52"/>
      <c r="AJI222" s="52"/>
      <c r="AJJ222" s="52"/>
      <c r="AJK222" s="52"/>
      <c r="AJL222" s="52"/>
      <c r="AJM222" s="52"/>
      <c r="AJN222" s="52"/>
      <c r="AJO222" s="52"/>
      <c r="AJP222" s="52"/>
      <c r="AJQ222" s="52"/>
      <c r="AJR222" s="52"/>
      <c r="AJS222" s="52"/>
      <c r="AJT222" s="52"/>
      <c r="AJU222" s="52"/>
      <c r="AJV222" s="52"/>
      <c r="AJW222" s="52"/>
      <c r="AJX222" s="52"/>
      <c r="AJY222" s="52"/>
      <c r="AJZ222" s="52"/>
      <c r="AKA222" s="52"/>
      <c r="AKB222" s="52"/>
      <c r="AKC222" s="52"/>
      <c r="AKD222" s="52"/>
      <c r="AKE222" s="52"/>
      <c r="AKF222" s="52"/>
      <c r="AKG222" s="52"/>
      <c r="AKH222" s="52"/>
      <c r="AKI222" s="52"/>
      <c r="AKJ222" s="52"/>
      <c r="AKK222" s="52"/>
      <c r="AKL222" s="52"/>
      <c r="AKM222" s="52"/>
      <c r="AKN222" s="52"/>
      <c r="AKO222" s="52"/>
      <c r="AKP222" s="52"/>
      <c r="AKQ222" s="52"/>
      <c r="AKR222" s="52"/>
      <c r="AKS222" s="52"/>
      <c r="AKT222" s="52"/>
      <c r="AKU222" s="52"/>
      <c r="AKV222" s="52"/>
      <c r="AKW222" s="52"/>
      <c r="AKX222" s="52"/>
      <c r="AKY222" s="52"/>
      <c r="AKZ222" s="52"/>
      <c r="ALA222" s="52"/>
      <c r="ALB222" s="52"/>
      <c r="ALC222" s="52"/>
      <c r="ALD222" s="52"/>
      <c r="ALE222" s="52"/>
      <c r="ALF222" s="52"/>
      <c r="ALG222" s="52"/>
      <c r="ALH222" s="52"/>
      <c r="ALI222" s="52"/>
      <c r="ALJ222" s="52"/>
      <c r="ALK222" s="52"/>
      <c r="ALL222" s="52"/>
      <c r="ALM222" s="52"/>
      <c r="ALN222" s="52"/>
      <c r="ALO222" s="52"/>
      <c r="ALP222" s="52"/>
      <c r="ALQ222" s="52"/>
      <c r="ALR222" s="52"/>
      <c r="ALS222" s="52"/>
      <c r="ALT222" s="52"/>
      <c r="ALU222" s="52"/>
      <c r="ALV222" s="52"/>
      <c r="ALW222" s="52"/>
      <c r="ALX222" s="52"/>
      <c r="ALY222" s="52"/>
      <c r="ALZ222" s="52"/>
      <c r="AMA222" s="52"/>
      <c r="AMB222" s="52"/>
      <c r="AMC222" s="52"/>
      <c r="AMD222" s="52"/>
      <c r="AME222" s="52"/>
      <c r="AMF222" s="52"/>
      <c r="AMG222" s="52"/>
      <c r="AMH222" s="52"/>
      <c r="AMI222" s="52"/>
      <c r="AMJ222" s="52"/>
      <c r="AMK222" s="52"/>
      <c r="AML222" s="52"/>
      <c r="AMM222" s="52"/>
      <c r="AMN222" s="52"/>
      <c r="AMO222" s="52"/>
      <c r="AMP222" s="52"/>
      <c r="AMQ222" s="52"/>
      <c r="AMR222" s="52"/>
      <c r="AMS222" s="52"/>
      <c r="AMT222" s="52"/>
      <c r="AMU222" s="52"/>
      <c r="AMV222" s="52"/>
      <c r="AMW222" s="52"/>
      <c r="AMX222" s="52"/>
      <c r="AMY222" s="52"/>
      <c r="AMZ222" s="52"/>
      <c r="ANA222" s="52"/>
      <c r="ANB222" s="52"/>
      <c r="ANC222" s="52"/>
      <c r="AND222" s="52"/>
      <c r="ANE222" s="52"/>
      <c r="ANF222" s="52"/>
      <c r="ANG222" s="52"/>
      <c r="ANH222" s="52"/>
      <c r="ANI222" s="52"/>
      <c r="ANJ222" s="52"/>
      <c r="ANK222" s="52"/>
      <c r="ANL222" s="52"/>
      <c r="ANM222" s="52"/>
      <c r="ANN222" s="52"/>
      <c r="ANO222" s="52"/>
      <c r="ANP222" s="52"/>
      <c r="ANQ222" s="52"/>
      <c r="ANR222" s="52"/>
      <c r="ANS222" s="52"/>
      <c r="ANT222" s="52"/>
      <c r="ANU222" s="52"/>
      <c r="ANV222" s="52"/>
      <c r="ANW222" s="52"/>
      <c r="ANX222" s="52"/>
      <c r="ANY222" s="52"/>
      <c r="ANZ222" s="52"/>
      <c r="AOA222" s="52"/>
      <c r="AOB222" s="52"/>
      <c r="AOC222" s="52"/>
      <c r="AOD222" s="52"/>
      <c r="AOE222" s="52"/>
      <c r="AOF222" s="52"/>
      <c r="AOG222" s="52"/>
      <c r="AOH222" s="52"/>
      <c r="AOI222" s="52"/>
      <c r="AOJ222" s="52"/>
      <c r="AOK222" s="52"/>
      <c r="AOL222" s="52"/>
      <c r="AOM222" s="52"/>
      <c r="AON222" s="52"/>
      <c r="AOO222" s="52"/>
      <c r="AOP222" s="52"/>
      <c r="AOQ222" s="52"/>
      <c r="AOR222" s="52"/>
      <c r="AOS222" s="52"/>
      <c r="AOT222" s="52"/>
      <c r="AOU222" s="52"/>
      <c r="AOV222" s="52"/>
      <c r="AOW222" s="52"/>
      <c r="AOX222" s="52"/>
      <c r="AOY222" s="52"/>
      <c r="AOZ222" s="52"/>
      <c r="APA222" s="52"/>
      <c r="APB222" s="52"/>
      <c r="APC222" s="52"/>
      <c r="APD222" s="52"/>
      <c r="APE222" s="52"/>
      <c r="APF222" s="52"/>
      <c r="APG222" s="52"/>
      <c r="APH222" s="52"/>
      <c r="API222" s="52"/>
      <c r="APJ222" s="52"/>
      <c r="APK222" s="52"/>
      <c r="APL222" s="52"/>
      <c r="APM222" s="52"/>
      <c r="APN222" s="52"/>
      <c r="APO222" s="52"/>
      <c r="APP222" s="52"/>
      <c r="APQ222" s="52"/>
      <c r="APR222" s="52"/>
      <c r="APS222" s="52"/>
      <c r="APT222" s="52"/>
      <c r="APU222" s="52"/>
      <c r="APV222" s="52"/>
      <c r="APW222" s="52"/>
      <c r="APX222" s="52"/>
      <c r="APY222" s="52"/>
      <c r="APZ222" s="52"/>
      <c r="AQA222" s="52"/>
      <c r="AQB222" s="52"/>
      <c r="AQC222" s="52"/>
      <c r="AQD222" s="52"/>
      <c r="AQE222" s="52"/>
      <c r="AQF222" s="52"/>
      <c r="AQG222" s="52"/>
      <c r="AQH222" s="52"/>
      <c r="AQI222" s="52"/>
      <c r="AQJ222" s="52"/>
      <c r="AQK222" s="52"/>
      <c r="AQL222" s="52"/>
      <c r="AQM222" s="52"/>
      <c r="AQN222" s="52"/>
      <c r="AQO222" s="52"/>
      <c r="AQP222" s="52"/>
      <c r="AQQ222" s="52"/>
      <c r="AQR222" s="52"/>
      <c r="AQS222" s="52"/>
      <c r="AQT222" s="52"/>
      <c r="AQU222" s="52"/>
      <c r="AQV222" s="52"/>
      <c r="AQW222" s="52"/>
      <c r="AQX222" s="52"/>
      <c r="AQY222" s="52"/>
      <c r="AQZ222" s="52"/>
      <c r="ARA222" s="52"/>
      <c r="ARB222" s="52"/>
      <c r="ARC222" s="52"/>
      <c r="ARD222" s="52"/>
      <c r="ARE222" s="52"/>
      <c r="ARF222" s="52"/>
      <c r="ARG222" s="52"/>
      <c r="ARH222" s="52"/>
      <c r="ARI222" s="52"/>
      <c r="ARJ222" s="52"/>
      <c r="ARK222" s="52"/>
      <c r="ARL222" s="52"/>
      <c r="ARM222" s="52"/>
      <c r="ARN222" s="52"/>
      <c r="ARO222" s="52"/>
      <c r="ARP222" s="52"/>
      <c r="ARQ222" s="52"/>
      <c r="ARR222" s="52"/>
      <c r="ARS222" s="52"/>
      <c r="ART222" s="52"/>
      <c r="ARU222" s="52"/>
      <c r="ARV222" s="52"/>
      <c r="ARW222" s="52"/>
      <c r="ARX222" s="52"/>
      <c r="ARY222" s="52"/>
      <c r="ARZ222" s="52"/>
      <c r="ASA222" s="52"/>
      <c r="ASB222" s="52"/>
      <c r="ASC222" s="52"/>
      <c r="ASD222" s="52"/>
      <c r="ASE222" s="52"/>
      <c r="ASF222" s="52"/>
      <c r="ASG222" s="52"/>
      <c r="ASH222" s="52"/>
      <c r="ASI222" s="52"/>
      <c r="ASJ222" s="52"/>
      <c r="ASK222" s="52"/>
      <c r="ASL222" s="52"/>
      <c r="ASM222" s="52"/>
      <c r="ASN222" s="52"/>
      <c r="ASO222" s="52"/>
      <c r="ASP222" s="52"/>
      <c r="ASQ222" s="52"/>
      <c r="ASR222" s="52"/>
      <c r="ASS222" s="52"/>
      <c r="AST222" s="52"/>
      <c r="ASU222" s="52"/>
      <c r="ASV222" s="52"/>
      <c r="ASW222" s="52"/>
      <c r="ASX222" s="52"/>
      <c r="ASY222" s="52"/>
      <c r="ASZ222" s="52"/>
      <c r="ATA222" s="52"/>
      <c r="ATB222" s="52"/>
      <c r="ATC222" s="52"/>
      <c r="ATD222" s="52"/>
      <c r="ATE222" s="52"/>
      <c r="ATF222" s="52"/>
      <c r="ATG222" s="52"/>
      <c r="ATH222" s="52"/>
      <c r="ATI222" s="52"/>
      <c r="ATJ222" s="52"/>
      <c r="ATK222" s="52"/>
      <c r="ATL222" s="52"/>
      <c r="ATM222" s="52"/>
      <c r="ATN222" s="52"/>
      <c r="ATO222" s="52"/>
      <c r="ATP222" s="52"/>
      <c r="ATQ222" s="52"/>
      <c r="ATR222" s="52"/>
      <c r="ATS222" s="52"/>
      <c r="ATT222" s="52"/>
      <c r="ATU222" s="52"/>
      <c r="ATV222" s="52"/>
      <c r="ATW222" s="52"/>
      <c r="ATX222" s="52"/>
      <c r="ATY222" s="52"/>
      <c r="ATZ222" s="52"/>
      <c r="AUA222" s="52"/>
      <c r="AUB222" s="52"/>
      <c r="AUC222" s="52"/>
      <c r="AUD222" s="52"/>
      <c r="AUE222" s="52"/>
      <c r="AUF222" s="52"/>
      <c r="AUG222" s="52"/>
      <c r="AUH222" s="52"/>
      <c r="AUI222" s="52"/>
      <c r="AUJ222" s="52"/>
      <c r="AUK222" s="52"/>
      <c r="AUL222" s="52"/>
      <c r="AUM222" s="52"/>
      <c r="AUN222" s="52"/>
      <c r="AUO222" s="52"/>
      <c r="AUP222" s="52"/>
      <c r="AUQ222" s="52"/>
      <c r="AUR222" s="52"/>
      <c r="AUS222" s="52"/>
      <c r="AUT222" s="52"/>
      <c r="AUU222" s="52"/>
      <c r="AUV222" s="52"/>
      <c r="AUW222" s="52"/>
      <c r="AUX222" s="52"/>
      <c r="AUY222" s="52"/>
      <c r="AUZ222" s="52"/>
      <c r="AVA222" s="52"/>
      <c r="AVB222" s="52"/>
      <c r="AVC222" s="52"/>
      <c r="AVD222" s="52"/>
      <c r="AVE222" s="52"/>
      <c r="AVF222" s="52"/>
      <c r="AVG222" s="52"/>
      <c r="AVH222" s="52"/>
      <c r="AVI222" s="52"/>
      <c r="AVJ222" s="52"/>
      <c r="AVK222" s="52"/>
      <c r="AVL222" s="52"/>
      <c r="AVM222" s="52"/>
      <c r="AVN222" s="52"/>
      <c r="AVO222" s="52"/>
      <c r="AVP222" s="52"/>
      <c r="AVQ222" s="52"/>
      <c r="AVR222" s="52"/>
      <c r="AVS222" s="52"/>
      <c r="AVT222" s="52"/>
      <c r="AVU222" s="52"/>
      <c r="AVV222" s="52"/>
      <c r="AVW222" s="52"/>
      <c r="AVX222" s="52"/>
      <c r="AVY222" s="52"/>
      <c r="AVZ222" s="52"/>
      <c r="AWA222" s="52"/>
      <c r="AWB222" s="52"/>
      <c r="AWC222" s="52"/>
      <c r="AWD222" s="52"/>
      <c r="AWE222" s="52"/>
      <c r="AWF222" s="52"/>
      <c r="AWG222" s="52"/>
      <c r="AWH222" s="52"/>
      <c r="AWI222" s="52"/>
      <c r="AWJ222" s="52"/>
      <c r="AWK222" s="52"/>
      <c r="AWL222" s="52"/>
      <c r="AWM222" s="52"/>
      <c r="AWN222" s="52"/>
      <c r="AWO222" s="52"/>
      <c r="AWP222" s="52"/>
      <c r="AWQ222" s="52"/>
      <c r="AWR222" s="52"/>
      <c r="AWS222" s="52"/>
      <c r="AWT222" s="52"/>
      <c r="AWU222" s="52"/>
      <c r="AWV222" s="52"/>
      <c r="AWW222" s="52"/>
      <c r="AWX222" s="52"/>
      <c r="AWY222" s="52"/>
      <c r="AWZ222" s="52"/>
      <c r="AXA222" s="52"/>
      <c r="AXB222" s="52"/>
      <c r="AXC222" s="52"/>
      <c r="AXD222" s="52"/>
      <c r="AXE222" s="52"/>
      <c r="AXF222" s="52"/>
      <c r="AXG222" s="52"/>
      <c r="AXH222" s="52"/>
      <c r="AXI222" s="52"/>
      <c r="AXJ222" s="52"/>
      <c r="AXK222" s="52"/>
      <c r="AXL222" s="52"/>
      <c r="AXM222" s="52"/>
      <c r="AXN222" s="52"/>
      <c r="AXO222" s="52"/>
      <c r="AXP222" s="52"/>
      <c r="AXQ222" s="52"/>
      <c r="AXR222" s="52"/>
      <c r="AXS222" s="52"/>
      <c r="AXT222" s="52"/>
      <c r="AXU222" s="52"/>
      <c r="AXV222" s="52"/>
      <c r="AXW222" s="52"/>
      <c r="AXX222" s="52"/>
      <c r="AXY222" s="52"/>
      <c r="AXZ222" s="52"/>
      <c r="AYA222" s="52"/>
      <c r="AYB222" s="52"/>
      <c r="AYC222" s="52"/>
      <c r="AYD222" s="52"/>
      <c r="AYE222" s="52"/>
      <c r="AYF222" s="52"/>
      <c r="AYG222" s="52"/>
      <c r="AYH222" s="52"/>
      <c r="AYI222" s="52"/>
      <c r="AYJ222" s="52"/>
      <c r="AYK222" s="52"/>
      <c r="AYL222" s="52"/>
      <c r="AYM222" s="52"/>
      <c r="AYN222" s="52"/>
      <c r="AYO222" s="52"/>
      <c r="AYP222" s="52"/>
      <c r="AYQ222" s="52"/>
      <c r="AYR222" s="52"/>
      <c r="AYS222" s="52"/>
      <c r="AYT222" s="52"/>
      <c r="AYU222" s="52"/>
      <c r="AYV222" s="52"/>
      <c r="AYW222" s="52"/>
      <c r="AYX222" s="52"/>
      <c r="AYY222" s="52"/>
      <c r="AYZ222" s="52"/>
      <c r="AZA222" s="52"/>
      <c r="AZB222" s="52"/>
      <c r="AZC222" s="52"/>
      <c r="AZD222" s="52"/>
      <c r="AZE222" s="52"/>
      <c r="AZF222" s="52"/>
      <c r="AZG222" s="52"/>
      <c r="AZH222" s="52"/>
      <c r="AZI222" s="52"/>
      <c r="AZJ222" s="52"/>
      <c r="AZK222" s="52"/>
      <c r="AZL222" s="52"/>
      <c r="AZM222" s="52"/>
      <c r="AZN222" s="52"/>
      <c r="AZO222" s="52"/>
      <c r="AZP222" s="52"/>
      <c r="AZQ222" s="52"/>
      <c r="AZR222" s="52"/>
      <c r="AZS222" s="52"/>
      <c r="AZT222" s="52"/>
      <c r="AZU222" s="52"/>
      <c r="AZV222" s="52"/>
      <c r="AZW222" s="52"/>
      <c r="AZX222" s="52"/>
      <c r="AZY222" s="52"/>
      <c r="AZZ222" s="52"/>
      <c r="BAA222" s="52"/>
      <c r="BAB222" s="52"/>
      <c r="BAC222" s="52"/>
      <c r="BAD222" s="52"/>
      <c r="BAE222" s="52"/>
      <c r="BAF222" s="52"/>
      <c r="BAG222" s="52"/>
      <c r="BAH222" s="52"/>
      <c r="BAI222" s="52"/>
      <c r="BAJ222" s="52"/>
      <c r="BAK222" s="52"/>
      <c r="BAL222" s="52"/>
      <c r="BAM222" s="52"/>
      <c r="BAN222" s="52"/>
      <c r="BAO222" s="52"/>
      <c r="BAP222" s="52"/>
      <c r="BAQ222" s="52"/>
      <c r="BAR222" s="52"/>
      <c r="BAS222" s="52"/>
      <c r="BAT222" s="52"/>
      <c r="BAU222" s="52"/>
      <c r="BAV222" s="52"/>
      <c r="BAW222" s="52"/>
      <c r="BAX222" s="52"/>
      <c r="BAY222" s="52"/>
      <c r="BAZ222" s="52"/>
      <c r="BBA222" s="52"/>
      <c r="BBB222" s="52"/>
      <c r="BBC222" s="52"/>
      <c r="BBD222" s="52"/>
      <c r="BBE222" s="52"/>
      <c r="BBF222" s="52"/>
      <c r="BBG222" s="52"/>
      <c r="BBH222" s="52"/>
      <c r="BBI222" s="52"/>
      <c r="BBJ222" s="52"/>
      <c r="BBK222" s="52"/>
      <c r="BBL222" s="52"/>
      <c r="BBM222" s="52"/>
      <c r="BBN222" s="52"/>
      <c r="BBO222" s="52"/>
      <c r="BBP222" s="52"/>
      <c r="BBQ222" s="52"/>
      <c r="BBR222" s="52"/>
      <c r="BBS222" s="52"/>
      <c r="BBT222" s="52"/>
      <c r="BBU222" s="52"/>
      <c r="BBV222" s="52"/>
      <c r="BBW222" s="52"/>
      <c r="BBX222" s="52"/>
      <c r="BBY222" s="52"/>
      <c r="BBZ222" s="52"/>
      <c r="BCA222" s="52"/>
      <c r="BCB222" s="52"/>
      <c r="BCC222" s="52"/>
      <c r="BCD222" s="52"/>
      <c r="BCE222" s="52"/>
      <c r="BCF222" s="52"/>
      <c r="BCG222" s="52"/>
      <c r="BCH222" s="52"/>
      <c r="BCI222" s="52"/>
      <c r="BCJ222" s="52"/>
      <c r="BCK222" s="52"/>
      <c r="BCL222" s="52"/>
      <c r="BCM222" s="52"/>
      <c r="BCN222" s="52"/>
      <c r="BCO222" s="52"/>
      <c r="BCP222" s="52"/>
      <c r="BCQ222" s="52"/>
      <c r="BCR222" s="52"/>
      <c r="BCS222" s="52"/>
      <c r="BCT222" s="52"/>
      <c r="BCU222" s="52"/>
      <c r="BCV222" s="52"/>
      <c r="BCW222" s="52"/>
      <c r="BCX222" s="52"/>
      <c r="BCY222" s="52"/>
      <c r="BCZ222" s="52"/>
      <c r="BDA222" s="52"/>
      <c r="BDB222" s="52"/>
      <c r="BDC222" s="52"/>
      <c r="BDD222" s="52"/>
      <c r="BDE222" s="52"/>
      <c r="BDF222" s="52"/>
      <c r="BDG222" s="52"/>
      <c r="BDH222" s="52"/>
      <c r="BDI222" s="52"/>
      <c r="BDJ222" s="52"/>
      <c r="BDK222" s="52"/>
      <c r="BDL222" s="52"/>
      <c r="BDM222" s="52"/>
      <c r="BDN222" s="52"/>
      <c r="BDO222" s="52"/>
      <c r="BDP222" s="52"/>
      <c r="BDQ222" s="52"/>
      <c r="BDR222" s="52"/>
      <c r="BDS222" s="52"/>
      <c r="BDT222" s="52"/>
      <c r="BDU222" s="52"/>
      <c r="BDV222" s="52"/>
      <c r="BDW222" s="52"/>
      <c r="BDX222" s="52"/>
      <c r="BDY222" s="52"/>
      <c r="BDZ222" s="52"/>
      <c r="BEA222" s="52"/>
      <c r="BEB222" s="52"/>
      <c r="BEC222" s="52"/>
      <c r="BED222" s="52"/>
      <c r="BEE222" s="52"/>
      <c r="BEF222" s="52"/>
      <c r="BEG222" s="52"/>
      <c r="BEH222" s="52"/>
      <c r="BEI222" s="52"/>
      <c r="BEJ222" s="52"/>
      <c r="BEK222" s="52"/>
      <c r="BEL222" s="52"/>
      <c r="BEM222" s="52"/>
      <c r="BEN222" s="52"/>
      <c r="BEO222" s="52"/>
      <c r="BEP222" s="52"/>
      <c r="BEQ222" s="52"/>
      <c r="BER222" s="52"/>
      <c r="BES222" s="52"/>
      <c r="BET222" s="52"/>
      <c r="BEU222" s="52"/>
      <c r="BEV222" s="52"/>
      <c r="BEW222" s="52"/>
      <c r="BEX222" s="52"/>
      <c r="BEY222" s="52"/>
      <c r="BEZ222" s="52"/>
      <c r="BFA222" s="52"/>
      <c r="BFB222" s="52"/>
      <c r="BFC222" s="52"/>
      <c r="BFD222" s="52"/>
      <c r="BFE222" s="52"/>
      <c r="BFF222" s="52"/>
      <c r="BFG222" s="52"/>
      <c r="BFH222" s="52"/>
      <c r="BFI222" s="52"/>
      <c r="BFJ222" s="52"/>
      <c r="BFK222" s="52"/>
      <c r="BFL222" s="52"/>
      <c r="BFM222" s="52"/>
      <c r="BFN222" s="52"/>
      <c r="BFO222" s="52"/>
      <c r="BFP222" s="52"/>
      <c r="BFQ222" s="52"/>
      <c r="BFR222" s="52"/>
      <c r="BFS222" s="52"/>
      <c r="BFT222" s="52"/>
      <c r="BFU222" s="52"/>
      <c r="BFV222" s="52"/>
      <c r="BFW222" s="52"/>
      <c r="BFX222" s="52"/>
      <c r="BFY222" s="52"/>
      <c r="BFZ222" s="52"/>
      <c r="BGA222" s="52"/>
      <c r="BGB222" s="52"/>
      <c r="BGC222" s="52"/>
      <c r="BGD222" s="52"/>
      <c r="BGE222" s="52"/>
      <c r="BGF222" s="52"/>
      <c r="BGG222" s="52"/>
      <c r="BGH222" s="52"/>
      <c r="BGI222" s="52"/>
      <c r="BGJ222" s="52"/>
      <c r="BGK222" s="52"/>
      <c r="BGL222" s="52"/>
      <c r="BGM222" s="52"/>
      <c r="BGN222" s="52"/>
      <c r="BGO222" s="52"/>
      <c r="BGP222" s="52"/>
      <c r="BGQ222" s="52"/>
      <c r="BGR222" s="52"/>
      <c r="BGS222" s="52"/>
      <c r="BGT222" s="52"/>
      <c r="BGU222" s="52"/>
      <c r="BGV222" s="52"/>
      <c r="BGW222" s="52"/>
      <c r="BGX222" s="52"/>
      <c r="BGY222" s="52"/>
      <c r="BGZ222" s="52"/>
      <c r="BHA222" s="52"/>
      <c r="BHB222" s="52"/>
      <c r="BHC222" s="52"/>
      <c r="BHD222" s="52"/>
      <c r="BHE222" s="52"/>
      <c r="BHF222" s="52"/>
      <c r="BHG222" s="52"/>
      <c r="BHH222" s="52"/>
      <c r="BHI222" s="52"/>
      <c r="BHJ222" s="52"/>
      <c r="BHK222" s="52"/>
      <c r="BHL222" s="52"/>
      <c r="BHM222" s="52"/>
      <c r="BHN222" s="52"/>
      <c r="BHO222" s="52"/>
      <c r="BHP222" s="52"/>
      <c r="BHQ222" s="52"/>
      <c r="BHR222" s="52"/>
      <c r="BHS222" s="52"/>
      <c r="BHT222" s="52"/>
      <c r="BHU222" s="52"/>
      <c r="BHV222" s="52"/>
      <c r="BHW222" s="52"/>
      <c r="BHX222" s="52"/>
      <c r="BHY222" s="52"/>
      <c r="BHZ222" s="52"/>
      <c r="BIA222" s="52"/>
      <c r="BIB222" s="52"/>
      <c r="BIC222" s="52"/>
      <c r="BID222" s="52"/>
      <c r="BIE222" s="52"/>
      <c r="BIF222" s="52"/>
      <c r="BIG222" s="52"/>
      <c r="BIH222" s="52"/>
      <c r="BII222" s="52"/>
      <c r="BIJ222" s="52"/>
      <c r="BIK222" s="52"/>
      <c r="BIL222" s="52"/>
      <c r="BIM222" s="52"/>
      <c r="BIN222" s="52"/>
      <c r="BIO222" s="52"/>
      <c r="BIP222" s="52"/>
      <c r="BIQ222" s="52"/>
      <c r="BIR222" s="52"/>
      <c r="BIS222" s="52"/>
      <c r="BIT222" s="52"/>
      <c r="BIU222" s="52"/>
      <c r="BIV222" s="52"/>
      <c r="BIW222" s="52"/>
      <c r="BIX222" s="52"/>
      <c r="BIY222" s="52"/>
      <c r="BIZ222" s="52"/>
      <c r="BJA222" s="52"/>
      <c r="BJB222" s="52"/>
      <c r="BJC222" s="52"/>
      <c r="BJD222" s="52"/>
      <c r="BJE222" s="52"/>
      <c r="BJF222" s="52"/>
      <c r="BJG222" s="52"/>
      <c r="BJH222" s="52"/>
      <c r="BJI222" s="52"/>
      <c r="BJJ222" s="52"/>
      <c r="BJK222" s="52"/>
      <c r="BJL222" s="52"/>
      <c r="BJM222" s="52"/>
      <c r="BJN222" s="52"/>
      <c r="BJO222" s="52"/>
      <c r="BJP222" s="52"/>
      <c r="BJQ222" s="52"/>
      <c r="BJR222" s="52"/>
      <c r="BJS222" s="52"/>
      <c r="BJT222" s="52"/>
      <c r="BJU222" s="52"/>
      <c r="BJV222" s="52"/>
      <c r="BJW222" s="52"/>
      <c r="BJX222" s="52"/>
      <c r="BJY222" s="52"/>
      <c r="BJZ222" s="52"/>
      <c r="BKA222" s="52"/>
      <c r="BKB222" s="52"/>
      <c r="BKC222" s="52"/>
      <c r="BKD222" s="52"/>
      <c r="BKE222" s="52"/>
      <c r="BKF222" s="52"/>
      <c r="BKG222" s="52"/>
      <c r="BKH222" s="52"/>
      <c r="BKI222" s="52"/>
      <c r="BKJ222" s="52"/>
      <c r="BKK222" s="52"/>
      <c r="BKL222" s="52"/>
      <c r="BKM222" s="52"/>
      <c r="BKN222" s="52"/>
      <c r="BKO222" s="52"/>
      <c r="BKP222" s="52"/>
      <c r="BKQ222" s="52"/>
      <c r="BKR222" s="52"/>
      <c r="BKS222" s="52"/>
      <c r="BKT222" s="52"/>
      <c r="BKU222" s="52"/>
      <c r="BKV222" s="52"/>
      <c r="BKW222" s="52"/>
      <c r="BKX222" s="52"/>
      <c r="BKY222" s="52"/>
      <c r="BKZ222" s="52"/>
      <c r="BLA222" s="52"/>
      <c r="BLB222" s="52"/>
      <c r="BLC222" s="52"/>
      <c r="BLD222" s="52"/>
      <c r="BLE222" s="52"/>
      <c r="BLF222" s="52"/>
      <c r="BLG222" s="52"/>
      <c r="BLH222" s="52"/>
      <c r="BLI222" s="52"/>
      <c r="BLJ222" s="52"/>
      <c r="BLK222" s="52"/>
      <c r="BLL222" s="52"/>
      <c r="BLM222" s="52"/>
      <c r="BLN222" s="52"/>
      <c r="BLO222" s="52"/>
      <c r="BLP222" s="52"/>
      <c r="BLQ222" s="52"/>
      <c r="BLR222" s="52"/>
      <c r="BLS222" s="52"/>
      <c r="BLT222" s="52"/>
      <c r="BLU222" s="52"/>
      <c r="BLV222" s="52"/>
      <c r="BLW222" s="52"/>
      <c r="BLX222" s="52"/>
      <c r="BLY222" s="52"/>
      <c r="BLZ222" s="52"/>
      <c r="BMA222" s="52"/>
      <c r="BMB222" s="52"/>
      <c r="BMC222" s="52"/>
      <c r="BMD222" s="52"/>
      <c r="BME222" s="52"/>
      <c r="BMF222" s="52"/>
      <c r="BMG222" s="52"/>
      <c r="BMH222" s="52"/>
      <c r="BMI222" s="52"/>
      <c r="BMJ222" s="52"/>
      <c r="BMK222" s="52"/>
      <c r="BML222" s="52"/>
      <c r="BMM222" s="52"/>
      <c r="BMN222" s="52"/>
      <c r="BMO222" s="52"/>
      <c r="BMP222" s="52"/>
      <c r="BMQ222" s="52"/>
      <c r="BMR222" s="52"/>
      <c r="BMS222" s="52"/>
      <c r="BMT222" s="52"/>
      <c r="BMU222" s="52"/>
      <c r="BMV222" s="52"/>
      <c r="BMW222" s="52"/>
      <c r="BMX222" s="52"/>
      <c r="BMY222" s="52"/>
      <c r="BMZ222" s="52"/>
      <c r="BNA222" s="52"/>
      <c r="BNB222" s="52"/>
      <c r="BNC222" s="52"/>
      <c r="BND222" s="52"/>
      <c r="BNE222" s="52"/>
      <c r="BNF222" s="52"/>
      <c r="BNG222" s="52"/>
      <c r="BNH222" s="52"/>
      <c r="BNI222" s="52"/>
      <c r="BNJ222" s="52"/>
      <c r="BNK222" s="52"/>
      <c r="BNL222" s="52"/>
      <c r="BNM222" s="52"/>
      <c r="BNN222" s="52"/>
      <c r="BNO222" s="52"/>
      <c r="BNP222" s="52"/>
      <c r="BNQ222" s="52"/>
      <c r="BNR222" s="52"/>
      <c r="BNS222" s="52"/>
      <c r="BNT222" s="52"/>
      <c r="BNU222" s="52"/>
      <c r="BNV222" s="52"/>
      <c r="BNW222" s="52"/>
      <c r="BNX222" s="52"/>
      <c r="BNY222" s="52"/>
      <c r="BNZ222" s="52"/>
      <c r="BOA222" s="52"/>
      <c r="BOB222" s="52"/>
      <c r="BOC222" s="52"/>
      <c r="BOD222" s="52"/>
      <c r="BOE222" s="52"/>
      <c r="BOF222" s="52"/>
      <c r="BOG222" s="52"/>
      <c r="BOH222" s="52"/>
      <c r="BOI222" s="52"/>
      <c r="BOJ222" s="52"/>
      <c r="BOK222" s="52"/>
      <c r="BOL222" s="52"/>
      <c r="BOM222" s="52"/>
      <c r="BON222" s="52"/>
      <c r="BOO222" s="52"/>
      <c r="BOP222" s="52"/>
      <c r="BOQ222" s="52"/>
      <c r="BOR222" s="52"/>
      <c r="BOS222" s="52"/>
      <c r="BOT222" s="52"/>
      <c r="BOU222" s="52"/>
      <c r="BOV222" s="52"/>
      <c r="BOW222" s="52"/>
      <c r="BOX222" s="52"/>
      <c r="BOY222" s="52"/>
      <c r="BOZ222" s="52"/>
      <c r="BPA222" s="52"/>
      <c r="BPB222" s="52"/>
      <c r="BPC222" s="52"/>
      <c r="BPD222" s="52"/>
      <c r="BPE222" s="52"/>
      <c r="BPF222" s="52"/>
      <c r="BPG222" s="52"/>
      <c r="BPH222" s="52"/>
      <c r="BPI222" s="52"/>
      <c r="BPJ222" s="52"/>
      <c r="BPK222" s="52"/>
      <c r="BPL222" s="52"/>
      <c r="BPM222" s="52"/>
      <c r="BPN222" s="52"/>
      <c r="BPO222" s="52"/>
      <c r="BPP222" s="52"/>
      <c r="BPQ222" s="52"/>
      <c r="BPR222" s="52"/>
      <c r="BPS222" s="52"/>
      <c r="BPT222" s="52"/>
      <c r="BPU222" s="52"/>
      <c r="BPV222" s="52"/>
      <c r="BPW222" s="52"/>
      <c r="BPX222" s="52"/>
      <c r="BPY222" s="52"/>
      <c r="BPZ222" s="52"/>
      <c r="BQA222" s="52"/>
      <c r="BQB222" s="52"/>
      <c r="BQC222" s="52"/>
      <c r="BQD222" s="52"/>
      <c r="BQE222" s="52"/>
      <c r="BQF222" s="52"/>
      <c r="BQG222" s="52"/>
      <c r="BQH222" s="52"/>
      <c r="BQI222" s="52"/>
      <c r="BQJ222" s="52"/>
      <c r="BQK222" s="52"/>
      <c r="BQL222" s="52"/>
      <c r="BQM222" s="52"/>
      <c r="BQN222" s="52"/>
      <c r="BQO222" s="52"/>
      <c r="BQP222" s="52"/>
      <c r="BQQ222" s="52"/>
      <c r="BQR222" s="52"/>
      <c r="BQS222" s="52"/>
      <c r="BQT222" s="52"/>
      <c r="BQU222" s="52"/>
      <c r="BQV222" s="52"/>
      <c r="BQW222" s="52"/>
      <c r="BQX222" s="52"/>
      <c r="BQY222" s="52"/>
      <c r="BQZ222" s="52"/>
      <c r="BRA222" s="52"/>
      <c r="BRB222" s="52"/>
      <c r="BRC222" s="52"/>
      <c r="BRD222" s="52"/>
      <c r="BRE222" s="52"/>
      <c r="BRF222" s="52"/>
      <c r="BRG222" s="52"/>
      <c r="BRH222" s="52"/>
      <c r="BRI222" s="52"/>
      <c r="BRJ222" s="52"/>
      <c r="BRK222" s="52"/>
      <c r="BRL222" s="52"/>
      <c r="BRM222" s="52"/>
      <c r="BRN222" s="52"/>
      <c r="BRO222" s="52"/>
      <c r="BRP222" s="52"/>
      <c r="BRQ222" s="52"/>
      <c r="BRR222" s="52"/>
      <c r="BRS222" s="52"/>
      <c r="BRT222" s="52"/>
      <c r="BRU222" s="52"/>
      <c r="BRV222" s="52"/>
      <c r="BRW222" s="52"/>
      <c r="BRX222" s="52"/>
      <c r="BRY222" s="52"/>
      <c r="BRZ222" s="52"/>
      <c r="BSA222" s="52"/>
      <c r="BSB222" s="52"/>
      <c r="BSC222" s="52"/>
      <c r="BSD222" s="52"/>
      <c r="BSE222" s="52"/>
      <c r="BSF222" s="52"/>
      <c r="BSG222" s="52"/>
      <c r="BSH222" s="52"/>
      <c r="BSI222" s="52"/>
      <c r="BSJ222" s="52"/>
      <c r="BSK222" s="52"/>
      <c r="BSL222" s="52"/>
      <c r="BSM222" s="52"/>
      <c r="BSN222" s="52"/>
      <c r="BSO222" s="52"/>
      <c r="BSP222" s="52"/>
      <c r="BSQ222" s="52"/>
      <c r="BSR222" s="52"/>
      <c r="BSS222" s="52"/>
      <c r="BST222" s="52"/>
      <c r="BSU222" s="52"/>
      <c r="BSV222" s="52"/>
      <c r="BSW222" s="52"/>
      <c r="BSX222" s="52"/>
      <c r="BSY222" s="52"/>
      <c r="BSZ222" s="52"/>
      <c r="BTA222" s="52"/>
      <c r="BTB222" s="52"/>
      <c r="BTC222" s="52"/>
      <c r="BTD222" s="52"/>
      <c r="BTE222" s="52"/>
      <c r="BTF222" s="52"/>
      <c r="BTG222" s="52"/>
      <c r="BTH222" s="52"/>
      <c r="BTI222" s="52"/>
      <c r="BTJ222" s="52"/>
      <c r="BTK222" s="52"/>
      <c r="BTL222" s="52"/>
      <c r="BTM222" s="52"/>
      <c r="BTN222" s="52"/>
      <c r="BTO222" s="52"/>
      <c r="BTP222" s="52"/>
      <c r="BTQ222" s="52"/>
      <c r="BTR222" s="52"/>
      <c r="BTS222" s="52"/>
      <c r="BTT222" s="52"/>
      <c r="BTU222" s="52"/>
      <c r="BTV222" s="52"/>
      <c r="BTW222" s="52"/>
      <c r="BTX222" s="52"/>
      <c r="BTY222" s="52"/>
      <c r="BTZ222" s="52"/>
      <c r="BUA222" s="52"/>
      <c r="BUB222" s="52"/>
      <c r="BUC222" s="52"/>
      <c r="BUD222" s="52"/>
      <c r="BUE222" s="52"/>
      <c r="BUF222" s="52"/>
      <c r="BUG222" s="52"/>
      <c r="BUH222" s="52"/>
      <c r="BUI222" s="52"/>
      <c r="BUJ222" s="52"/>
      <c r="BUK222" s="52"/>
      <c r="BUL222" s="52"/>
      <c r="BUM222" s="52"/>
      <c r="BUN222" s="52"/>
      <c r="BUO222" s="52"/>
      <c r="BUP222" s="52"/>
      <c r="BUQ222" s="52"/>
      <c r="BUR222" s="52"/>
      <c r="BUS222" s="52"/>
      <c r="BUT222" s="52"/>
      <c r="BUU222" s="52"/>
      <c r="BUV222" s="52"/>
      <c r="BUW222" s="52"/>
      <c r="BUX222" s="52"/>
      <c r="BUY222" s="52"/>
      <c r="BUZ222" s="52"/>
      <c r="BVA222" s="52"/>
      <c r="BVB222" s="52"/>
      <c r="BVC222" s="52"/>
      <c r="BVD222" s="52"/>
      <c r="BVE222" s="52"/>
      <c r="BVF222" s="52"/>
      <c r="BVG222" s="52"/>
      <c r="BVH222" s="52"/>
      <c r="BVI222" s="52"/>
      <c r="BVJ222" s="52"/>
      <c r="BVK222" s="52"/>
      <c r="BVL222" s="52"/>
      <c r="BVM222" s="52"/>
      <c r="BVN222" s="52"/>
      <c r="BVO222" s="52"/>
      <c r="BVP222" s="52"/>
      <c r="BVQ222" s="52"/>
      <c r="BVR222" s="52"/>
      <c r="BVS222" s="52"/>
      <c r="BVT222" s="52"/>
      <c r="BVU222" s="52"/>
      <c r="BVV222" s="52"/>
      <c r="BVW222" s="52"/>
      <c r="BVX222" s="52"/>
      <c r="BVY222" s="52"/>
      <c r="BVZ222" s="52"/>
      <c r="BWA222" s="52"/>
      <c r="BWB222" s="52"/>
      <c r="BWC222" s="52"/>
      <c r="BWD222" s="52"/>
      <c r="BWE222" s="52"/>
      <c r="BWF222" s="52"/>
      <c r="BWG222" s="52"/>
      <c r="BWH222" s="52"/>
      <c r="BWI222" s="52"/>
      <c r="BWJ222" s="52"/>
      <c r="BWK222" s="52"/>
      <c r="BWL222" s="52"/>
      <c r="BWM222" s="52"/>
      <c r="BWN222" s="52"/>
      <c r="BWO222" s="52"/>
      <c r="BWP222" s="52"/>
      <c r="BWQ222" s="52"/>
      <c r="BWR222" s="52"/>
      <c r="BWS222" s="52"/>
      <c r="BWT222" s="52"/>
      <c r="BWU222" s="52"/>
      <c r="BWV222" s="52"/>
      <c r="BWW222" s="52"/>
      <c r="BWX222" s="52"/>
      <c r="BWY222" s="52"/>
      <c r="BWZ222" s="52"/>
      <c r="BXA222" s="52"/>
      <c r="BXB222" s="52"/>
      <c r="BXC222" s="52"/>
      <c r="BXD222" s="52"/>
      <c r="BXE222" s="52"/>
      <c r="BXF222" s="52"/>
      <c r="BXG222" s="52"/>
      <c r="BXH222" s="52"/>
      <c r="BXI222" s="52"/>
      <c r="BXJ222" s="52"/>
      <c r="BXK222" s="52"/>
      <c r="BXL222" s="52"/>
      <c r="BXM222" s="52"/>
      <c r="BXN222" s="52"/>
      <c r="BXO222" s="52"/>
      <c r="BXP222" s="52"/>
      <c r="BXQ222" s="52"/>
      <c r="BXR222" s="52"/>
      <c r="BXS222" s="52"/>
      <c r="BXT222" s="52"/>
      <c r="BXU222" s="52"/>
      <c r="BXV222" s="52"/>
      <c r="BXW222" s="52"/>
      <c r="BXX222" s="52"/>
      <c r="BXY222" s="52"/>
      <c r="BXZ222" s="52"/>
      <c r="BYA222" s="52"/>
      <c r="BYB222" s="52"/>
      <c r="BYC222" s="52"/>
      <c r="BYD222" s="52"/>
      <c r="BYE222" s="52"/>
      <c r="BYF222" s="52"/>
      <c r="BYG222" s="52"/>
      <c r="BYH222" s="52"/>
      <c r="BYI222" s="52"/>
      <c r="BYJ222" s="52"/>
      <c r="BYK222" s="52"/>
      <c r="BYL222" s="52"/>
      <c r="BYM222" s="52"/>
      <c r="BYN222" s="52"/>
      <c r="BYO222" s="52"/>
      <c r="BYP222" s="52"/>
      <c r="BYQ222" s="52"/>
      <c r="BYR222" s="52"/>
      <c r="BYS222" s="52"/>
      <c r="BYT222" s="52"/>
      <c r="BYU222" s="52"/>
      <c r="BYV222" s="52"/>
      <c r="BYW222" s="52"/>
      <c r="BYX222" s="52"/>
      <c r="BYY222" s="52"/>
      <c r="BYZ222" s="52"/>
      <c r="BZA222" s="52"/>
      <c r="BZB222" s="52"/>
      <c r="BZC222" s="52"/>
      <c r="BZD222" s="52"/>
      <c r="BZE222" s="52"/>
      <c r="BZF222" s="52"/>
      <c r="BZG222" s="52"/>
      <c r="BZH222" s="52"/>
      <c r="BZI222" s="52"/>
      <c r="BZJ222" s="52"/>
      <c r="BZK222" s="52"/>
      <c r="BZL222" s="52"/>
      <c r="BZM222" s="52"/>
      <c r="BZN222" s="52"/>
      <c r="BZO222" s="52"/>
      <c r="BZP222" s="52"/>
      <c r="BZQ222" s="52"/>
      <c r="BZR222" s="52"/>
      <c r="BZS222" s="52"/>
      <c r="BZT222" s="52"/>
      <c r="BZU222" s="52"/>
      <c r="BZV222" s="52"/>
      <c r="BZW222" s="52"/>
      <c r="BZX222" s="52"/>
      <c r="BZY222" s="52"/>
      <c r="BZZ222" s="52"/>
      <c r="CAA222" s="52"/>
      <c r="CAB222" s="52"/>
      <c r="CAC222" s="52"/>
      <c r="CAD222" s="52"/>
      <c r="CAE222" s="52"/>
      <c r="CAF222" s="52"/>
      <c r="CAG222" s="52"/>
      <c r="CAH222" s="52"/>
      <c r="CAI222" s="52"/>
      <c r="CAJ222" s="52"/>
      <c r="CAK222" s="52"/>
      <c r="CAL222" s="52"/>
      <c r="CAM222" s="52"/>
      <c r="CAN222" s="52"/>
      <c r="CAO222" s="52"/>
      <c r="CAP222" s="52"/>
      <c r="CAQ222" s="52"/>
      <c r="CAR222" s="52"/>
      <c r="CAS222" s="52"/>
      <c r="CAT222" s="52"/>
      <c r="CAU222" s="52"/>
      <c r="CAV222" s="52"/>
      <c r="CAW222" s="52"/>
      <c r="CAX222" s="52"/>
      <c r="CAY222" s="52"/>
      <c r="CAZ222" s="52"/>
      <c r="CBA222" s="52"/>
      <c r="CBB222" s="52"/>
      <c r="CBC222" s="52"/>
      <c r="CBD222" s="52"/>
      <c r="CBE222" s="52"/>
      <c r="CBF222" s="52"/>
      <c r="CBG222" s="52"/>
      <c r="CBH222" s="52"/>
      <c r="CBI222" s="52"/>
      <c r="CBJ222" s="52"/>
      <c r="CBK222" s="52"/>
      <c r="CBL222" s="52"/>
      <c r="CBM222" s="52"/>
      <c r="CBN222" s="52"/>
      <c r="CBO222" s="52"/>
      <c r="CBP222" s="52"/>
      <c r="CBQ222" s="52"/>
      <c r="CBR222" s="52"/>
      <c r="CBS222" s="52"/>
      <c r="CBT222" s="52"/>
      <c r="CBU222" s="52"/>
      <c r="CBV222" s="52"/>
      <c r="CBW222" s="52"/>
      <c r="CBX222" s="52"/>
      <c r="CBY222" s="52"/>
      <c r="CBZ222" s="52"/>
      <c r="CCA222" s="52"/>
      <c r="CCB222" s="52"/>
      <c r="CCC222" s="52"/>
      <c r="CCD222" s="52"/>
      <c r="CCE222" s="52"/>
      <c r="CCF222" s="52"/>
      <c r="CCG222" s="52"/>
      <c r="CCH222" s="52"/>
      <c r="CCI222" s="52"/>
      <c r="CCJ222" s="52"/>
      <c r="CCK222" s="52"/>
      <c r="CCL222" s="52"/>
      <c r="CCM222" s="52"/>
      <c r="CCN222" s="52"/>
      <c r="CCO222" s="52"/>
      <c r="CCP222" s="52"/>
      <c r="CCQ222" s="52"/>
      <c r="CCR222" s="52"/>
      <c r="CCS222" s="52"/>
      <c r="CCT222" s="52"/>
      <c r="CCU222" s="52"/>
      <c r="CCV222" s="52"/>
      <c r="CCW222" s="52"/>
      <c r="CCX222" s="52"/>
      <c r="CCY222" s="52"/>
      <c r="CCZ222" s="52"/>
      <c r="CDA222" s="52"/>
      <c r="CDB222" s="52"/>
      <c r="CDC222" s="52"/>
      <c r="CDD222" s="52"/>
      <c r="CDE222" s="52"/>
      <c r="CDF222" s="52"/>
      <c r="CDG222" s="52"/>
      <c r="CDH222" s="52"/>
      <c r="CDI222" s="52"/>
      <c r="CDJ222" s="52"/>
      <c r="CDK222" s="52"/>
      <c r="CDL222" s="52"/>
      <c r="CDM222" s="52"/>
      <c r="CDN222" s="52"/>
      <c r="CDO222" s="52"/>
      <c r="CDP222" s="52"/>
      <c r="CDQ222" s="52"/>
      <c r="CDR222" s="52"/>
      <c r="CDS222" s="52"/>
      <c r="CDT222" s="52"/>
      <c r="CDU222" s="52"/>
      <c r="CDV222" s="52"/>
      <c r="CDW222" s="52"/>
      <c r="CDX222" s="52"/>
      <c r="CDY222" s="52"/>
      <c r="CDZ222" s="52"/>
      <c r="CEA222" s="52"/>
      <c r="CEB222" s="52"/>
      <c r="CEC222" s="52"/>
      <c r="CED222" s="52"/>
      <c r="CEE222" s="52"/>
      <c r="CEF222" s="52"/>
      <c r="CEG222" s="52"/>
      <c r="CEH222" s="52"/>
      <c r="CEI222" s="52"/>
      <c r="CEJ222" s="52"/>
      <c r="CEK222" s="52"/>
      <c r="CEL222" s="52"/>
      <c r="CEM222" s="52"/>
      <c r="CEN222" s="52"/>
      <c r="CEO222" s="52"/>
      <c r="CEP222" s="52"/>
      <c r="CEQ222" s="52"/>
      <c r="CER222" s="52"/>
      <c r="CES222" s="52"/>
      <c r="CET222" s="52"/>
      <c r="CEU222" s="52"/>
      <c r="CEV222" s="52"/>
      <c r="CEW222" s="52"/>
      <c r="CEX222" s="52"/>
      <c r="CEY222" s="52"/>
      <c r="CEZ222" s="52"/>
      <c r="CFA222" s="52"/>
      <c r="CFB222" s="52"/>
      <c r="CFC222" s="52"/>
      <c r="CFD222" s="52"/>
      <c r="CFE222" s="52"/>
      <c r="CFF222" s="52"/>
      <c r="CFG222" s="52"/>
      <c r="CFH222" s="52"/>
      <c r="CFI222" s="52"/>
      <c r="CFJ222" s="52"/>
      <c r="CFK222" s="52"/>
      <c r="CFL222" s="52"/>
      <c r="CFM222" s="52"/>
      <c r="CFN222" s="52"/>
      <c r="CFO222" s="52"/>
      <c r="CFP222" s="52"/>
      <c r="CFQ222" s="52"/>
      <c r="CFR222" s="52"/>
      <c r="CFS222" s="52"/>
      <c r="CFT222" s="52"/>
      <c r="CFU222" s="52"/>
      <c r="CFV222" s="52"/>
      <c r="CFW222" s="52"/>
      <c r="CFX222" s="52"/>
      <c r="CFY222" s="52"/>
      <c r="CFZ222" s="52"/>
      <c r="CGA222" s="52"/>
      <c r="CGB222" s="52"/>
      <c r="CGC222" s="52"/>
      <c r="CGD222" s="52"/>
      <c r="CGE222" s="52"/>
      <c r="CGF222" s="52"/>
      <c r="CGG222" s="52"/>
      <c r="CGH222" s="52"/>
      <c r="CGI222" s="52"/>
      <c r="CGJ222" s="52"/>
      <c r="CGK222" s="52"/>
      <c r="CGL222" s="52"/>
      <c r="CGM222" s="52"/>
      <c r="CGN222" s="52"/>
      <c r="CGO222" s="52"/>
      <c r="CGP222" s="52"/>
      <c r="CGQ222" s="52"/>
      <c r="CGR222" s="52"/>
      <c r="CGS222" s="52"/>
      <c r="CGT222" s="52"/>
      <c r="CGU222" s="52"/>
      <c r="CGV222" s="52"/>
      <c r="CGW222" s="52"/>
      <c r="CGX222" s="52"/>
      <c r="CGY222" s="52"/>
      <c r="CGZ222" s="52"/>
      <c r="CHA222" s="52"/>
      <c r="CHB222" s="52"/>
      <c r="CHC222" s="52"/>
      <c r="CHD222" s="52"/>
      <c r="CHE222" s="52"/>
      <c r="CHF222" s="52"/>
      <c r="CHG222" s="52"/>
      <c r="CHH222" s="52"/>
      <c r="CHI222" s="52"/>
      <c r="CHJ222" s="52"/>
      <c r="CHK222" s="52"/>
      <c r="CHL222" s="52"/>
      <c r="CHM222" s="52"/>
      <c r="CHN222" s="52"/>
      <c r="CHO222" s="52"/>
      <c r="CHP222" s="52"/>
      <c r="CHQ222" s="52"/>
      <c r="CHR222" s="52"/>
      <c r="CHS222" s="52"/>
      <c r="CHT222" s="52"/>
      <c r="CHU222" s="52"/>
      <c r="CHV222" s="52"/>
      <c r="CHW222" s="52"/>
      <c r="CHX222" s="52"/>
      <c r="CHY222" s="52"/>
      <c r="CHZ222" s="52"/>
      <c r="CIA222" s="52"/>
      <c r="CIB222" s="52"/>
      <c r="CIC222" s="52"/>
      <c r="CID222" s="52"/>
      <c r="CIE222" s="52"/>
      <c r="CIF222" s="52"/>
      <c r="CIG222" s="52"/>
      <c r="CIH222" s="52"/>
      <c r="CII222" s="52"/>
      <c r="CIJ222" s="52"/>
      <c r="CIK222" s="52"/>
      <c r="CIL222" s="52"/>
      <c r="CIM222" s="52"/>
      <c r="CIN222" s="52"/>
      <c r="CIO222" s="52"/>
      <c r="CIP222" s="52"/>
      <c r="CIQ222" s="52"/>
      <c r="CIR222" s="52"/>
      <c r="CIS222" s="52"/>
      <c r="CIT222" s="52"/>
      <c r="CIU222" s="52"/>
      <c r="CIV222" s="52"/>
      <c r="CIW222" s="52"/>
      <c r="CIX222" s="52"/>
      <c r="CIY222" s="52"/>
      <c r="CIZ222" s="52"/>
      <c r="CJA222" s="52"/>
      <c r="CJB222" s="52"/>
      <c r="CJC222" s="52"/>
      <c r="CJD222" s="52"/>
      <c r="CJE222" s="52"/>
      <c r="CJF222" s="52"/>
      <c r="CJG222" s="52"/>
      <c r="CJH222" s="52"/>
      <c r="CJI222" s="52"/>
      <c r="CJJ222" s="52"/>
      <c r="CJK222" s="52"/>
      <c r="CJL222" s="52"/>
      <c r="CJM222" s="52"/>
      <c r="CJN222" s="52"/>
      <c r="CJO222" s="52"/>
      <c r="CJP222" s="52"/>
      <c r="CJQ222" s="52"/>
      <c r="CJR222" s="52"/>
      <c r="CJS222" s="52"/>
      <c r="CJT222" s="52"/>
      <c r="CJU222" s="52"/>
      <c r="CJV222" s="52"/>
      <c r="CJW222" s="52"/>
      <c r="CJX222" s="52"/>
      <c r="CJY222" s="52"/>
      <c r="CJZ222" s="52"/>
      <c r="CKA222" s="52"/>
      <c r="CKB222" s="52"/>
      <c r="CKC222" s="52"/>
      <c r="CKD222" s="52"/>
      <c r="CKE222" s="52"/>
      <c r="CKF222" s="52"/>
      <c r="CKG222" s="52"/>
      <c r="CKH222" s="52"/>
      <c r="CKI222" s="52"/>
      <c r="CKJ222" s="52"/>
      <c r="CKK222" s="52"/>
      <c r="CKL222" s="52"/>
      <c r="CKM222" s="52"/>
      <c r="CKN222" s="52"/>
      <c r="CKO222" s="52"/>
      <c r="CKP222" s="52"/>
      <c r="CKQ222" s="52"/>
      <c r="CKR222" s="52"/>
      <c r="CKS222" s="52"/>
      <c r="CKT222" s="52"/>
      <c r="CKU222" s="52"/>
      <c r="CKV222" s="52"/>
      <c r="CKW222" s="52"/>
      <c r="CKX222" s="52"/>
      <c r="CKY222" s="52"/>
      <c r="CKZ222" s="52"/>
      <c r="CLA222" s="52"/>
      <c r="CLB222" s="52"/>
      <c r="CLC222" s="52"/>
      <c r="CLD222" s="52"/>
      <c r="CLE222" s="52"/>
      <c r="CLF222" s="52"/>
      <c r="CLG222" s="52"/>
      <c r="CLH222" s="52"/>
      <c r="CLI222" s="52"/>
      <c r="CLJ222" s="52"/>
      <c r="CLK222" s="52"/>
      <c r="CLL222" s="52"/>
      <c r="CLM222" s="52"/>
      <c r="CLN222" s="52"/>
      <c r="CLO222" s="52"/>
      <c r="CLP222" s="52"/>
      <c r="CLQ222" s="52"/>
      <c r="CLR222" s="52"/>
      <c r="CLS222" s="52"/>
      <c r="CLT222" s="52"/>
      <c r="CLU222" s="52"/>
      <c r="CLV222" s="52"/>
      <c r="CLW222" s="52"/>
      <c r="CLX222" s="52"/>
      <c r="CLY222" s="52"/>
      <c r="CLZ222" s="52"/>
      <c r="CMA222" s="52"/>
      <c r="CMB222" s="52"/>
      <c r="CMC222" s="52"/>
      <c r="CMD222" s="52"/>
      <c r="CME222" s="52"/>
      <c r="CMF222" s="52"/>
      <c r="CMG222" s="52"/>
      <c r="CMH222" s="52"/>
      <c r="CMI222" s="52"/>
      <c r="CMJ222" s="52"/>
      <c r="CMK222" s="52"/>
      <c r="CML222" s="52"/>
      <c r="CMM222" s="52"/>
      <c r="CMN222" s="52"/>
      <c r="CMO222" s="52"/>
      <c r="CMP222" s="52"/>
      <c r="CMQ222" s="52"/>
      <c r="CMR222" s="52"/>
      <c r="CMS222" s="52"/>
      <c r="CMT222" s="52"/>
      <c r="CMU222" s="52"/>
      <c r="CMV222" s="52"/>
      <c r="CMW222" s="52"/>
      <c r="CMX222" s="52"/>
      <c r="CMY222" s="52"/>
      <c r="CMZ222" s="52"/>
      <c r="CNA222" s="52"/>
      <c r="CNB222" s="52"/>
      <c r="CNC222" s="52"/>
      <c r="CND222" s="52"/>
      <c r="CNE222" s="52"/>
      <c r="CNF222" s="52"/>
      <c r="CNG222" s="52"/>
      <c r="CNH222" s="52"/>
      <c r="CNI222" s="52"/>
      <c r="CNJ222" s="52"/>
      <c r="CNK222" s="52"/>
      <c r="CNL222" s="52"/>
      <c r="CNM222" s="52"/>
      <c r="CNN222" s="52"/>
      <c r="CNO222" s="52"/>
      <c r="CNP222" s="52"/>
      <c r="CNQ222" s="52"/>
      <c r="CNR222" s="52"/>
      <c r="CNS222" s="52"/>
      <c r="CNT222" s="52"/>
      <c r="CNU222" s="52"/>
      <c r="CNV222" s="52"/>
      <c r="CNW222" s="52"/>
      <c r="CNX222" s="52"/>
      <c r="CNY222" s="52"/>
      <c r="CNZ222" s="52"/>
      <c r="COA222" s="52"/>
      <c r="COB222" s="52"/>
      <c r="COC222" s="52"/>
      <c r="COD222" s="52"/>
      <c r="COE222" s="52"/>
      <c r="COF222" s="52"/>
      <c r="COG222" s="52"/>
      <c r="COH222" s="52"/>
      <c r="COI222" s="52"/>
      <c r="COJ222" s="52"/>
      <c r="COK222" s="52"/>
      <c r="COL222" s="52"/>
      <c r="COM222" s="52"/>
      <c r="CON222" s="52"/>
      <c r="COO222" s="52"/>
      <c r="COP222" s="52"/>
      <c r="COQ222" s="52"/>
      <c r="COR222" s="52"/>
      <c r="COS222" s="52"/>
      <c r="COT222" s="52"/>
      <c r="COU222" s="52"/>
      <c r="COV222" s="52"/>
      <c r="COW222" s="52"/>
      <c r="COX222" s="52"/>
      <c r="COY222" s="52"/>
      <c r="COZ222" s="52"/>
      <c r="CPA222" s="52"/>
      <c r="CPB222" s="52"/>
      <c r="CPC222" s="52"/>
      <c r="CPD222" s="52"/>
      <c r="CPE222" s="52"/>
      <c r="CPF222" s="52"/>
      <c r="CPG222" s="52"/>
      <c r="CPH222" s="52"/>
      <c r="CPI222" s="52"/>
      <c r="CPJ222" s="52"/>
      <c r="CPK222" s="52"/>
      <c r="CPL222" s="52"/>
      <c r="CPM222" s="52"/>
      <c r="CPN222" s="52"/>
      <c r="CPO222" s="52"/>
      <c r="CPP222" s="52"/>
      <c r="CPQ222" s="52"/>
      <c r="CPR222" s="52"/>
      <c r="CPS222" s="52"/>
      <c r="CPT222" s="52"/>
      <c r="CPU222" s="52"/>
      <c r="CPV222" s="52"/>
      <c r="CPW222" s="52"/>
      <c r="CPX222" s="52"/>
      <c r="CPY222" s="52"/>
      <c r="CPZ222" s="52"/>
      <c r="CQA222" s="52"/>
      <c r="CQB222" s="52"/>
      <c r="CQC222" s="52"/>
      <c r="CQD222" s="52"/>
      <c r="CQE222" s="52"/>
      <c r="CQF222" s="52"/>
      <c r="CQG222" s="52"/>
      <c r="CQH222" s="52"/>
      <c r="CQI222" s="52"/>
      <c r="CQJ222" s="52"/>
      <c r="CQK222" s="52"/>
      <c r="CQL222" s="52"/>
      <c r="CQM222" s="52"/>
      <c r="CQN222" s="52"/>
      <c r="CQO222" s="52"/>
      <c r="CQP222" s="52"/>
      <c r="CQQ222" s="52"/>
      <c r="CQR222" s="52"/>
      <c r="CQS222" s="52"/>
      <c r="CQT222" s="52"/>
      <c r="CQU222" s="52"/>
      <c r="CQV222" s="52"/>
      <c r="CQW222" s="52"/>
      <c r="CQX222" s="52"/>
      <c r="CQY222" s="52"/>
      <c r="CQZ222" s="52"/>
      <c r="CRA222" s="52"/>
      <c r="CRB222" s="52"/>
      <c r="CRC222" s="52"/>
      <c r="CRD222" s="52"/>
      <c r="CRE222" s="52"/>
      <c r="CRF222" s="52"/>
      <c r="CRG222" s="52"/>
      <c r="CRH222" s="52"/>
      <c r="CRI222" s="52"/>
      <c r="CRJ222" s="52"/>
      <c r="CRK222" s="52"/>
      <c r="CRL222" s="52"/>
      <c r="CRM222" s="52"/>
      <c r="CRN222" s="52"/>
      <c r="CRO222" s="52"/>
      <c r="CRP222" s="52"/>
      <c r="CRQ222" s="52"/>
      <c r="CRR222" s="52"/>
      <c r="CRS222" s="52"/>
      <c r="CRT222" s="52"/>
      <c r="CRU222" s="52"/>
      <c r="CRV222" s="52"/>
      <c r="CRW222" s="52"/>
      <c r="CRX222" s="52"/>
      <c r="CRY222" s="52"/>
      <c r="CRZ222" s="52"/>
      <c r="CSA222" s="52"/>
      <c r="CSB222" s="52"/>
      <c r="CSC222" s="52"/>
      <c r="CSD222" s="52"/>
      <c r="CSE222" s="52"/>
      <c r="CSF222" s="52"/>
      <c r="CSG222" s="52"/>
      <c r="CSH222" s="52"/>
      <c r="CSI222" s="52"/>
      <c r="CSJ222" s="52"/>
      <c r="CSK222" s="52"/>
      <c r="CSL222" s="52"/>
      <c r="CSM222" s="52"/>
      <c r="CSN222" s="52"/>
      <c r="CSO222" s="52"/>
      <c r="CSP222" s="52"/>
      <c r="CSQ222" s="52"/>
      <c r="CSR222" s="52"/>
      <c r="CSS222" s="52"/>
      <c r="CST222" s="52"/>
      <c r="CSU222" s="52"/>
      <c r="CSV222" s="52"/>
      <c r="CSW222" s="52"/>
      <c r="CSX222" s="52"/>
      <c r="CSY222" s="52"/>
      <c r="CSZ222" s="52"/>
      <c r="CTA222" s="52"/>
      <c r="CTB222" s="52"/>
      <c r="CTC222" s="52"/>
      <c r="CTD222" s="52"/>
      <c r="CTE222" s="52"/>
      <c r="CTF222" s="52"/>
      <c r="CTG222" s="52"/>
      <c r="CTH222" s="52"/>
      <c r="CTI222" s="52"/>
      <c r="CTJ222" s="52"/>
      <c r="CTK222" s="52"/>
      <c r="CTL222" s="52"/>
      <c r="CTM222" s="52"/>
      <c r="CTN222" s="52"/>
      <c r="CTO222" s="52"/>
      <c r="CTP222" s="52"/>
      <c r="CTQ222" s="52"/>
      <c r="CTR222" s="52"/>
      <c r="CTS222" s="52"/>
      <c r="CTT222" s="52"/>
      <c r="CTU222" s="52"/>
      <c r="CTV222" s="52"/>
      <c r="CTW222" s="52"/>
      <c r="CTX222" s="52"/>
      <c r="CTY222" s="52"/>
      <c r="CTZ222" s="52"/>
      <c r="CUA222" s="52"/>
      <c r="CUB222" s="52"/>
      <c r="CUC222" s="52"/>
      <c r="CUD222" s="52"/>
      <c r="CUE222" s="52"/>
      <c r="CUF222" s="52"/>
      <c r="CUG222" s="52"/>
      <c r="CUH222" s="52"/>
      <c r="CUI222" s="52"/>
      <c r="CUJ222" s="52"/>
      <c r="CUK222" s="52"/>
      <c r="CUL222" s="52"/>
      <c r="CUM222" s="52"/>
      <c r="CUN222" s="52"/>
      <c r="CUO222" s="52"/>
      <c r="CUP222" s="52"/>
      <c r="CUQ222" s="52"/>
      <c r="CUR222" s="52"/>
      <c r="CUS222" s="52"/>
      <c r="CUT222" s="52"/>
      <c r="CUU222" s="52"/>
      <c r="CUV222" s="52"/>
      <c r="CUW222" s="52"/>
      <c r="CUX222" s="52"/>
      <c r="CUY222" s="52"/>
      <c r="CUZ222" s="52"/>
      <c r="CVA222" s="52"/>
      <c r="CVB222" s="52"/>
      <c r="CVC222" s="52"/>
      <c r="CVD222" s="52"/>
      <c r="CVE222" s="52"/>
      <c r="CVF222" s="52"/>
      <c r="CVG222" s="52"/>
      <c r="CVH222" s="52"/>
      <c r="CVI222" s="52"/>
      <c r="CVJ222" s="52"/>
      <c r="CVK222" s="52"/>
      <c r="CVL222" s="52"/>
      <c r="CVM222" s="52"/>
      <c r="CVN222" s="52"/>
      <c r="CVO222" s="52"/>
      <c r="CVP222" s="52"/>
      <c r="CVQ222" s="52"/>
      <c r="CVR222" s="52"/>
      <c r="CVS222" s="52"/>
      <c r="CVT222" s="52"/>
      <c r="CVU222" s="52"/>
      <c r="CVV222" s="52"/>
      <c r="CVW222" s="52"/>
      <c r="CVX222" s="52"/>
      <c r="CVY222" s="52"/>
      <c r="CVZ222" s="52"/>
      <c r="CWA222" s="52"/>
      <c r="CWB222" s="52"/>
      <c r="CWC222" s="52"/>
      <c r="CWD222" s="52"/>
      <c r="CWE222" s="52"/>
      <c r="CWF222" s="52"/>
      <c r="CWG222" s="52"/>
      <c r="CWH222" s="52"/>
      <c r="CWI222" s="52"/>
      <c r="CWJ222" s="52"/>
      <c r="CWK222" s="52"/>
      <c r="CWL222" s="52"/>
      <c r="CWM222" s="52"/>
      <c r="CWN222" s="52"/>
      <c r="CWO222" s="52"/>
      <c r="CWP222" s="52"/>
      <c r="CWQ222" s="52"/>
      <c r="CWR222" s="52"/>
      <c r="CWS222" s="52"/>
      <c r="CWT222" s="52"/>
      <c r="CWU222" s="52"/>
      <c r="CWV222" s="52"/>
      <c r="CWW222" s="52"/>
      <c r="CWX222" s="52"/>
      <c r="CWY222" s="52"/>
      <c r="CWZ222" s="52"/>
      <c r="CXA222" s="52"/>
      <c r="CXB222" s="52"/>
      <c r="CXC222" s="52"/>
      <c r="CXD222" s="52"/>
      <c r="CXE222" s="52"/>
      <c r="CXF222" s="52"/>
      <c r="CXG222" s="52"/>
      <c r="CXH222" s="52"/>
      <c r="CXI222" s="52"/>
      <c r="CXJ222" s="52"/>
      <c r="CXK222" s="52"/>
      <c r="CXL222" s="52"/>
      <c r="CXM222" s="52"/>
      <c r="CXN222" s="52"/>
      <c r="CXO222" s="52"/>
      <c r="CXP222" s="52"/>
      <c r="CXQ222" s="52"/>
      <c r="CXR222" s="52"/>
      <c r="CXS222" s="52"/>
      <c r="CXT222" s="52"/>
      <c r="CXU222" s="52"/>
      <c r="CXV222" s="52"/>
      <c r="CXW222" s="52"/>
      <c r="CXX222" s="52"/>
      <c r="CXY222" s="52"/>
      <c r="CXZ222" s="52"/>
      <c r="CYA222" s="52"/>
      <c r="CYB222" s="52"/>
      <c r="CYC222" s="52"/>
      <c r="CYD222" s="52"/>
      <c r="CYE222" s="52"/>
      <c r="CYF222" s="52"/>
      <c r="CYG222" s="52"/>
      <c r="CYH222" s="52"/>
      <c r="CYI222" s="52"/>
      <c r="CYJ222" s="52"/>
      <c r="CYK222" s="52"/>
      <c r="CYL222" s="52"/>
      <c r="CYM222" s="52"/>
      <c r="CYN222" s="52"/>
      <c r="CYO222" s="52"/>
      <c r="CYP222" s="52"/>
      <c r="CYQ222" s="52"/>
      <c r="CYR222" s="52"/>
      <c r="CYS222" s="52"/>
      <c r="CYT222" s="52"/>
      <c r="CYU222" s="52"/>
      <c r="CYV222" s="52"/>
      <c r="CYW222" s="52"/>
      <c r="CYX222" s="52"/>
      <c r="CYY222" s="52"/>
      <c r="CYZ222" s="52"/>
      <c r="CZA222" s="52"/>
      <c r="CZB222" s="52"/>
      <c r="CZC222" s="52"/>
      <c r="CZD222" s="52"/>
      <c r="CZE222" s="52"/>
      <c r="CZF222" s="52"/>
      <c r="CZG222" s="52"/>
      <c r="CZH222" s="52"/>
      <c r="CZI222" s="52"/>
      <c r="CZJ222" s="52"/>
      <c r="CZK222" s="52"/>
      <c r="CZL222" s="52"/>
      <c r="CZM222" s="52"/>
      <c r="CZN222" s="52"/>
      <c r="CZO222" s="52"/>
      <c r="CZP222" s="52"/>
      <c r="CZQ222" s="52"/>
      <c r="CZR222" s="52"/>
      <c r="CZS222" s="52"/>
      <c r="CZT222" s="52"/>
      <c r="CZU222" s="52"/>
      <c r="CZV222" s="52"/>
      <c r="CZW222" s="52"/>
      <c r="CZX222" s="52"/>
      <c r="CZY222" s="52"/>
      <c r="CZZ222" s="52"/>
      <c r="DAA222" s="52"/>
      <c r="DAB222" s="52"/>
      <c r="DAC222" s="52"/>
      <c r="DAD222" s="52"/>
      <c r="DAE222" s="52"/>
      <c r="DAF222" s="52"/>
      <c r="DAG222" s="52"/>
      <c r="DAH222" s="52"/>
      <c r="DAI222" s="52"/>
      <c r="DAJ222" s="52"/>
      <c r="DAK222" s="52"/>
      <c r="DAL222" s="52"/>
      <c r="DAM222" s="52"/>
      <c r="DAN222" s="52"/>
      <c r="DAO222" s="52"/>
      <c r="DAP222" s="52"/>
      <c r="DAQ222" s="52"/>
      <c r="DAR222" s="52"/>
      <c r="DAS222" s="52"/>
      <c r="DAT222" s="52"/>
      <c r="DAU222" s="52"/>
      <c r="DAV222" s="52"/>
      <c r="DAW222" s="52"/>
      <c r="DAX222" s="52"/>
      <c r="DAY222" s="52"/>
      <c r="DAZ222" s="52"/>
      <c r="DBA222" s="52"/>
      <c r="DBB222" s="52"/>
      <c r="DBC222" s="52"/>
      <c r="DBD222" s="52"/>
      <c r="DBE222" s="52"/>
      <c r="DBF222" s="52"/>
      <c r="DBG222" s="52"/>
      <c r="DBH222" s="52"/>
      <c r="DBI222" s="52"/>
      <c r="DBJ222" s="52"/>
      <c r="DBK222" s="52"/>
      <c r="DBL222" s="52"/>
      <c r="DBM222" s="52"/>
      <c r="DBN222" s="52"/>
      <c r="DBO222" s="52"/>
      <c r="DBP222" s="52"/>
      <c r="DBQ222" s="52"/>
      <c r="DBR222" s="52"/>
      <c r="DBS222" s="52"/>
      <c r="DBT222" s="52"/>
      <c r="DBU222" s="52"/>
      <c r="DBV222" s="52"/>
      <c r="DBW222" s="52"/>
      <c r="DBX222" s="52"/>
      <c r="DBY222" s="52"/>
      <c r="DBZ222" s="52"/>
      <c r="DCA222" s="52"/>
      <c r="DCB222" s="52"/>
      <c r="DCC222" s="52"/>
      <c r="DCD222" s="52"/>
      <c r="DCE222" s="52"/>
      <c r="DCF222" s="52"/>
      <c r="DCG222" s="52"/>
      <c r="DCH222" s="52"/>
      <c r="DCI222" s="52"/>
      <c r="DCJ222" s="52"/>
      <c r="DCK222" s="52"/>
      <c r="DCL222" s="52"/>
      <c r="DCM222" s="52"/>
      <c r="DCN222" s="52"/>
      <c r="DCO222" s="52"/>
      <c r="DCP222" s="52"/>
      <c r="DCQ222" s="52"/>
      <c r="DCR222" s="52"/>
      <c r="DCS222" s="52"/>
      <c r="DCT222" s="52"/>
      <c r="DCU222" s="52"/>
      <c r="DCV222" s="52"/>
      <c r="DCW222" s="52"/>
      <c r="DCX222" s="52"/>
      <c r="DCY222" s="52"/>
      <c r="DCZ222" s="52"/>
      <c r="DDA222" s="52"/>
      <c r="DDB222" s="52"/>
      <c r="DDC222" s="52"/>
      <c r="DDD222" s="52"/>
      <c r="DDE222" s="52"/>
      <c r="DDF222" s="52"/>
      <c r="DDG222" s="52"/>
      <c r="DDH222" s="52"/>
      <c r="DDI222" s="52"/>
      <c r="DDJ222" s="52"/>
      <c r="DDK222" s="52"/>
      <c r="DDL222" s="52"/>
      <c r="DDM222" s="52"/>
      <c r="DDN222" s="52"/>
      <c r="DDO222" s="52"/>
      <c r="DDP222" s="52"/>
      <c r="DDQ222" s="52"/>
      <c r="DDR222" s="52"/>
      <c r="DDS222" s="52"/>
      <c r="DDT222" s="52"/>
      <c r="DDU222" s="52"/>
      <c r="DDV222" s="52"/>
      <c r="DDW222" s="52"/>
      <c r="DDX222" s="52"/>
      <c r="DDY222" s="52"/>
      <c r="DDZ222" s="52"/>
      <c r="DEA222" s="52"/>
      <c r="DEB222" s="52"/>
      <c r="DEC222" s="52"/>
      <c r="DED222" s="52"/>
      <c r="DEE222" s="52"/>
      <c r="DEF222" s="52"/>
      <c r="DEG222" s="52"/>
      <c r="DEH222" s="52"/>
      <c r="DEI222" s="52"/>
      <c r="DEJ222" s="52"/>
      <c r="DEK222" s="52"/>
      <c r="DEL222" s="52"/>
      <c r="DEM222" s="52"/>
      <c r="DEN222" s="52"/>
      <c r="DEO222" s="52"/>
      <c r="DEP222" s="52"/>
      <c r="DEQ222" s="52"/>
      <c r="DER222" s="52"/>
      <c r="DES222" s="52"/>
      <c r="DET222" s="52"/>
      <c r="DEU222" s="52"/>
      <c r="DEV222" s="52"/>
      <c r="DEW222" s="52"/>
      <c r="DEX222" s="52"/>
      <c r="DEY222" s="52"/>
      <c r="DEZ222" s="52"/>
      <c r="DFA222" s="52"/>
      <c r="DFB222" s="52"/>
      <c r="DFC222" s="52"/>
      <c r="DFD222" s="52"/>
      <c r="DFE222" s="52"/>
      <c r="DFF222" s="52"/>
      <c r="DFG222" s="52"/>
      <c r="DFH222" s="52"/>
      <c r="DFI222" s="52"/>
      <c r="DFJ222" s="52"/>
      <c r="DFK222" s="52"/>
      <c r="DFL222" s="52"/>
      <c r="DFM222" s="52"/>
      <c r="DFN222" s="52"/>
      <c r="DFO222" s="52"/>
      <c r="DFP222" s="52"/>
      <c r="DFQ222" s="52"/>
      <c r="DFR222" s="52"/>
      <c r="DFS222" s="52"/>
      <c r="DFT222" s="52"/>
      <c r="DFU222" s="52"/>
      <c r="DFV222" s="52"/>
      <c r="DFW222" s="52"/>
      <c r="DFX222" s="52"/>
      <c r="DFY222" s="52"/>
      <c r="DFZ222" s="52"/>
      <c r="DGA222" s="52"/>
      <c r="DGB222" s="52"/>
      <c r="DGC222" s="52"/>
      <c r="DGD222" s="52"/>
      <c r="DGE222" s="52"/>
      <c r="DGF222" s="52"/>
      <c r="DGG222" s="52"/>
      <c r="DGH222" s="52"/>
      <c r="DGI222" s="52"/>
      <c r="DGJ222" s="52"/>
      <c r="DGK222" s="52"/>
      <c r="DGL222" s="52"/>
      <c r="DGM222" s="52"/>
      <c r="DGN222" s="52"/>
      <c r="DGO222" s="52"/>
      <c r="DGP222" s="52"/>
      <c r="DGQ222" s="52"/>
      <c r="DGR222" s="52"/>
      <c r="DGS222" s="52"/>
      <c r="DGT222" s="52"/>
      <c r="DGU222" s="52"/>
      <c r="DGV222" s="52"/>
      <c r="DGW222" s="52"/>
      <c r="DGX222" s="52"/>
      <c r="DGY222" s="52"/>
      <c r="DGZ222" s="52"/>
      <c r="DHA222" s="52"/>
      <c r="DHB222" s="52"/>
      <c r="DHC222" s="52"/>
      <c r="DHD222" s="52"/>
      <c r="DHE222" s="52"/>
      <c r="DHF222" s="52"/>
      <c r="DHG222" s="52"/>
      <c r="DHH222" s="52"/>
      <c r="DHI222" s="52"/>
      <c r="DHJ222" s="52"/>
      <c r="DHK222" s="52"/>
      <c r="DHL222" s="52"/>
      <c r="DHM222" s="52"/>
      <c r="DHN222" s="52"/>
      <c r="DHO222" s="52"/>
      <c r="DHP222" s="52"/>
      <c r="DHQ222" s="52"/>
      <c r="DHR222" s="52"/>
      <c r="DHS222" s="52"/>
      <c r="DHT222" s="52"/>
      <c r="DHU222" s="52"/>
      <c r="DHV222" s="52"/>
      <c r="DHW222" s="52"/>
      <c r="DHX222" s="52"/>
      <c r="DHY222" s="52"/>
      <c r="DHZ222" s="52"/>
      <c r="DIA222" s="52"/>
      <c r="DIB222" s="52"/>
      <c r="DIC222" s="52"/>
      <c r="DID222" s="52"/>
      <c r="DIE222" s="52"/>
      <c r="DIF222" s="52"/>
      <c r="DIG222" s="52"/>
      <c r="DIH222" s="52"/>
      <c r="DII222" s="52"/>
      <c r="DIJ222" s="52"/>
      <c r="DIK222" s="52"/>
      <c r="DIL222" s="52"/>
      <c r="DIM222" s="52"/>
      <c r="DIN222" s="52"/>
      <c r="DIO222" s="52"/>
      <c r="DIP222" s="52"/>
      <c r="DIQ222" s="52"/>
      <c r="DIR222" s="52"/>
      <c r="DIS222" s="52"/>
      <c r="DIT222" s="52"/>
      <c r="DIU222" s="52"/>
      <c r="DIV222" s="52"/>
      <c r="DIW222" s="52"/>
      <c r="DIX222" s="52"/>
      <c r="DIY222" s="52"/>
      <c r="DIZ222" s="52"/>
      <c r="DJA222" s="52"/>
      <c r="DJB222" s="52"/>
      <c r="DJC222" s="52"/>
      <c r="DJD222" s="52"/>
      <c r="DJE222" s="52"/>
      <c r="DJF222" s="52"/>
      <c r="DJG222" s="52"/>
      <c r="DJH222" s="52"/>
      <c r="DJI222" s="52"/>
      <c r="DJJ222" s="52"/>
      <c r="DJK222" s="52"/>
      <c r="DJL222" s="52"/>
      <c r="DJM222" s="52"/>
      <c r="DJN222" s="52"/>
      <c r="DJO222" s="52"/>
      <c r="DJP222" s="52"/>
      <c r="DJQ222" s="52"/>
      <c r="DJR222" s="52"/>
      <c r="DJS222" s="52"/>
      <c r="DJT222" s="52"/>
      <c r="DJU222" s="52"/>
      <c r="DJV222" s="52"/>
      <c r="DJW222" s="52"/>
      <c r="DJX222" s="52"/>
      <c r="DJY222" s="52"/>
      <c r="DJZ222" s="52"/>
      <c r="DKA222" s="52"/>
      <c r="DKB222" s="52"/>
      <c r="DKC222" s="52"/>
      <c r="DKD222" s="52"/>
      <c r="DKE222" s="52"/>
      <c r="DKF222" s="52"/>
      <c r="DKG222" s="52"/>
      <c r="DKH222" s="52"/>
      <c r="DKI222" s="52"/>
      <c r="DKJ222" s="52"/>
      <c r="DKK222" s="52"/>
      <c r="DKL222" s="52"/>
      <c r="DKM222" s="52"/>
      <c r="DKN222" s="52"/>
      <c r="DKO222" s="52"/>
      <c r="DKP222" s="52"/>
      <c r="DKQ222" s="52"/>
      <c r="DKR222" s="52"/>
      <c r="DKS222" s="52"/>
      <c r="DKT222" s="52"/>
      <c r="DKU222" s="52"/>
      <c r="DKV222" s="52"/>
      <c r="DKW222" s="52"/>
      <c r="DKX222" s="52"/>
      <c r="DKY222" s="52"/>
      <c r="DKZ222" s="52"/>
      <c r="DLA222" s="52"/>
      <c r="DLB222" s="52"/>
      <c r="DLC222" s="52"/>
      <c r="DLD222" s="52"/>
      <c r="DLE222" s="52"/>
      <c r="DLF222" s="52"/>
      <c r="DLG222" s="52"/>
      <c r="DLH222" s="52"/>
      <c r="DLI222" s="52"/>
      <c r="DLJ222" s="52"/>
      <c r="DLK222" s="52"/>
      <c r="DLL222" s="52"/>
      <c r="DLM222" s="52"/>
      <c r="DLN222" s="52"/>
      <c r="DLO222" s="52"/>
      <c r="DLP222" s="52"/>
      <c r="DLQ222" s="52"/>
      <c r="DLR222" s="52"/>
      <c r="DLS222" s="52"/>
      <c r="DLT222" s="52"/>
      <c r="DLU222" s="52"/>
      <c r="DLV222" s="52"/>
      <c r="DLW222" s="52"/>
      <c r="DLX222" s="52"/>
      <c r="DLY222" s="52"/>
      <c r="DLZ222" s="52"/>
      <c r="DMA222" s="52"/>
      <c r="DMB222" s="52"/>
      <c r="DMC222" s="52"/>
      <c r="DMD222" s="52"/>
      <c r="DME222" s="52"/>
      <c r="DMF222" s="52"/>
      <c r="DMG222" s="52"/>
      <c r="DMH222" s="52"/>
      <c r="DMI222" s="52"/>
      <c r="DMJ222" s="52"/>
      <c r="DMK222" s="52"/>
      <c r="DML222" s="52"/>
      <c r="DMM222" s="52"/>
      <c r="DMN222" s="52"/>
      <c r="DMO222" s="52"/>
      <c r="DMP222" s="52"/>
      <c r="DMQ222" s="52"/>
      <c r="DMR222" s="52"/>
      <c r="DMS222" s="52"/>
      <c r="DMT222" s="52"/>
      <c r="DMU222" s="52"/>
      <c r="DMV222" s="52"/>
      <c r="DMW222" s="52"/>
      <c r="DMX222" s="52"/>
      <c r="DMY222" s="52"/>
      <c r="DMZ222" s="52"/>
      <c r="DNA222" s="52"/>
      <c r="DNB222" s="52"/>
      <c r="DNC222" s="52"/>
      <c r="DND222" s="52"/>
      <c r="DNE222" s="52"/>
      <c r="DNF222" s="52"/>
      <c r="DNG222" s="52"/>
      <c r="DNH222" s="52"/>
      <c r="DNI222" s="52"/>
      <c r="DNJ222" s="52"/>
      <c r="DNK222" s="52"/>
      <c r="DNL222" s="52"/>
      <c r="DNM222" s="52"/>
      <c r="DNN222" s="52"/>
      <c r="DNO222" s="52"/>
      <c r="DNP222" s="52"/>
      <c r="DNQ222" s="52"/>
      <c r="DNR222" s="52"/>
      <c r="DNS222" s="52"/>
      <c r="DNT222" s="52"/>
      <c r="DNU222" s="52"/>
      <c r="DNV222" s="52"/>
      <c r="DNW222" s="52"/>
      <c r="DNX222" s="52"/>
      <c r="DNY222" s="52"/>
      <c r="DNZ222" s="52"/>
      <c r="DOA222" s="52"/>
      <c r="DOB222" s="52"/>
      <c r="DOC222" s="52"/>
      <c r="DOD222" s="52"/>
      <c r="DOE222" s="52"/>
      <c r="DOF222" s="52"/>
      <c r="DOG222" s="52"/>
      <c r="DOH222" s="52"/>
      <c r="DOI222" s="52"/>
      <c r="DOJ222" s="52"/>
      <c r="DOK222" s="52"/>
      <c r="DOL222" s="52"/>
      <c r="DOM222" s="52"/>
      <c r="DON222" s="52"/>
      <c r="DOO222" s="52"/>
      <c r="DOP222" s="52"/>
      <c r="DOQ222" s="52"/>
      <c r="DOR222" s="52"/>
      <c r="DOS222" s="52"/>
      <c r="DOT222" s="52"/>
      <c r="DOU222" s="52"/>
      <c r="DOV222" s="52"/>
      <c r="DOW222" s="52"/>
      <c r="DOX222" s="52"/>
      <c r="DOY222" s="52"/>
      <c r="DOZ222" s="52"/>
      <c r="DPA222" s="52"/>
      <c r="DPB222" s="52"/>
      <c r="DPC222" s="52"/>
      <c r="DPD222" s="52"/>
      <c r="DPE222" s="52"/>
      <c r="DPF222" s="52"/>
      <c r="DPG222" s="52"/>
      <c r="DPH222" s="52"/>
      <c r="DPI222" s="52"/>
      <c r="DPJ222" s="52"/>
      <c r="DPK222" s="52"/>
      <c r="DPL222" s="52"/>
      <c r="DPM222" s="52"/>
      <c r="DPN222" s="52"/>
      <c r="DPO222" s="52"/>
      <c r="DPP222" s="52"/>
      <c r="DPQ222" s="52"/>
      <c r="DPR222" s="52"/>
      <c r="DPS222" s="52"/>
      <c r="DPT222" s="52"/>
      <c r="DPU222" s="52"/>
      <c r="DPV222" s="52"/>
      <c r="DPW222" s="52"/>
      <c r="DPX222" s="52"/>
      <c r="DPY222" s="52"/>
      <c r="DPZ222" s="52"/>
      <c r="DQA222" s="52"/>
      <c r="DQB222" s="52"/>
      <c r="DQC222" s="52"/>
      <c r="DQD222" s="52"/>
      <c r="DQE222" s="52"/>
      <c r="DQF222" s="52"/>
      <c r="DQG222" s="52"/>
      <c r="DQH222" s="52"/>
      <c r="DQI222" s="52"/>
      <c r="DQJ222" s="52"/>
      <c r="DQK222" s="52"/>
      <c r="DQL222" s="52"/>
      <c r="DQM222" s="52"/>
      <c r="DQN222" s="52"/>
      <c r="DQO222" s="52"/>
      <c r="DQP222" s="52"/>
      <c r="DQQ222" s="52"/>
      <c r="DQR222" s="52"/>
      <c r="DQS222" s="52"/>
      <c r="DQT222" s="52"/>
      <c r="DQU222" s="52"/>
      <c r="DQV222" s="52"/>
      <c r="DQW222" s="52"/>
      <c r="DQX222" s="52"/>
      <c r="DQY222" s="52"/>
      <c r="DQZ222" s="52"/>
      <c r="DRA222" s="52"/>
      <c r="DRB222" s="52"/>
      <c r="DRC222" s="52"/>
      <c r="DRD222" s="52"/>
      <c r="DRE222" s="52"/>
      <c r="DRF222" s="52"/>
      <c r="DRG222" s="52"/>
      <c r="DRH222" s="52"/>
      <c r="DRI222" s="52"/>
      <c r="DRJ222" s="52"/>
      <c r="DRK222" s="52"/>
      <c r="DRL222" s="52"/>
      <c r="DRM222" s="52"/>
      <c r="DRN222" s="52"/>
      <c r="DRO222" s="52"/>
      <c r="DRP222" s="52"/>
      <c r="DRQ222" s="52"/>
      <c r="DRR222" s="52"/>
      <c r="DRS222" s="52"/>
      <c r="DRT222" s="52"/>
      <c r="DRU222" s="52"/>
      <c r="DRV222" s="52"/>
      <c r="DRW222" s="52"/>
      <c r="DRX222" s="52"/>
      <c r="DRY222" s="52"/>
      <c r="DRZ222" s="52"/>
      <c r="DSA222" s="52"/>
      <c r="DSB222" s="52"/>
      <c r="DSC222" s="52"/>
      <c r="DSD222" s="52"/>
      <c r="DSE222" s="52"/>
      <c r="DSF222" s="52"/>
      <c r="DSG222" s="52"/>
      <c r="DSH222" s="52"/>
      <c r="DSI222" s="52"/>
      <c r="DSJ222" s="52"/>
      <c r="DSK222" s="52"/>
      <c r="DSL222" s="52"/>
      <c r="DSM222" s="52"/>
      <c r="DSN222" s="52"/>
      <c r="DSO222" s="52"/>
      <c r="DSP222" s="52"/>
      <c r="DSQ222" s="52"/>
      <c r="DSR222" s="52"/>
      <c r="DSS222" s="52"/>
      <c r="DST222" s="52"/>
      <c r="DSU222" s="52"/>
      <c r="DSV222" s="52"/>
      <c r="DSW222" s="52"/>
      <c r="DSX222" s="52"/>
      <c r="DSY222" s="52"/>
      <c r="DSZ222" s="52"/>
      <c r="DTA222" s="52"/>
      <c r="DTB222" s="52"/>
      <c r="DTC222" s="52"/>
      <c r="DTD222" s="52"/>
      <c r="DTE222" s="52"/>
      <c r="DTF222" s="52"/>
      <c r="DTG222" s="52"/>
      <c r="DTH222" s="52"/>
      <c r="DTI222" s="52"/>
      <c r="DTJ222" s="52"/>
      <c r="DTK222" s="52"/>
      <c r="DTL222" s="52"/>
      <c r="DTM222" s="52"/>
      <c r="DTN222" s="52"/>
      <c r="DTO222" s="52"/>
      <c r="DTP222" s="52"/>
      <c r="DTQ222" s="52"/>
      <c r="DTR222" s="52"/>
      <c r="DTS222" s="52"/>
      <c r="DTT222" s="52"/>
      <c r="DTU222" s="52"/>
      <c r="DTV222" s="52"/>
      <c r="DTW222" s="52"/>
      <c r="DTX222" s="52"/>
      <c r="DTY222" s="52"/>
      <c r="DTZ222" s="52"/>
      <c r="DUA222" s="52"/>
      <c r="DUB222" s="52"/>
      <c r="DUC222" s="52"/>
      <c r="DUD222" s="52"/>
      <c r="DUE222" s="52"/>
      <c r="DUF222" s="52"/>
      <c r="DUG222" s="52"/>
      <c r="DUH222" s="52"/>
      <c r="DUI222" s="52"/>
      <c r="DUJ222" s="52"/>
      <c r="DUK222" s="52"/>
      <c r="DUL222" s="52"/>
      <c r="DUM222" s="52"/>
      <c r="DUN222" s="52"/>
      <c r="DUO222" s="52"/>
      <c r="DUP222" s="52"/>
      <c r="DUQ222" s="52"/>
      <c r="DUR222" s="52"/>
      <c r="DUS222" s="52"/>
      <c r="DUT222" s="52"/>
      <c r="DUU222" s="52"/>
      <c r="DUV222" s="52"/>
      <c r="DUW222" s="52"/>
      <c r="DUX222" s="52"/>
      <c r="DUY222" s="52"/>
      <c r="DUZ222" s="52"/>
      <c r="DVA222" s="52"/>
      <c r="DVB222" s="52"/>
      <c r="DVC222" s="52"/>
      <c r="DVD222" s="52"/>
      <c r="DVE222" s="52"/>
      <c r="DVF222" s="52"/>
      <c r="DVG222" s="52"/>
      <c r="DVH222" s="52"/>
      <c r="DVI222" s="52"/>
      <c r="DVJ222" s="52"/>
      <c r="DVK222" s="52"/>
      <c r="DVL222" s="52"/>
      <c r="DVM222" s="52"/>
      <c r="DVN222" s="52"/>
      <c r="DVO222" s="52"/>
      <c r="DVP222" s="52"/>
      <c r="DVQ222" s="52"/>
      <c r="DVR222" s="52"/>
      <c r="DVS222" s="52"/>
      <c r="DVT222" s="52"/>
      <c r="DVU222" s="52"/>
      <c r="DVV222" s="52"/>
      <c r="DVW222" s="52"/>
      <c r="DVX222" s="52"/>
      <c r="DVY222" s="52"/>
      <c r="DVZ222" s="52"/>
      <c r="DWA222" s="52"/>
      <c r="DWB222" s="52"/>
      <c r="DWC222" s="52"/>
      <c r="DWD222" s="52"/>
      <c r="DWE222" s="52"/>
      <c r="DWF222" s="52"/>
      <c r="DWG222" s="52"/>
      <c r="DWH222" s="52"/>
      <c r="DWI222" s="52"/>
      <c r="DWJ222" s="52"/>
      <c r="DWK222" s="52"/>
      <c r="DWL222" s="52"/>
      <c r="DWM222" s="52"/>
      <c r="DWN222" s="52"/>
      <c r="DWO222" s="52"/>
      <c r="DWP222" s="52"/>
      <c r="DWQ222" s="52"/>
      <c r="DWR222" s="52"/>
      <c r="DWS222" s="52"/>
      <c r="DWT222" s="52"/>
      <c r="DWU222" s="52"/>
      <c r="DWV222" s="52"/>
      <c r="DWW222" s="52"/>
      <c r="DWX222" s="52"/>
      <c r="DWY222" s="52"/>
      <c r="DWZ222" s="52"/>
      <c r="DXA222" s="52"/>
      <c r="DXB222" s="52"/>
      <c r="DXC222" s="52"/>
      <c r="DXD222" s="52"/>
      <c r="DXE222" s="52"/>
      <c r="DXF222" s="52"/>
      <c r="DXG222" s="52"/>
      <c r="DXH222" s="52"/>
      <c r="DXI222" s="52"/>
      <c r="DXJ222" s="52"/>
      <c r="DXK222" s="52"/>
      <c r="DXL222" s="52"/>
      <c r="DXM222" s="52"/>
      <c r="DXN222" s="52"/>
      <c r="DXO222" s="52"/>
      <c r="DXP222" s="52"/>
      <c r="DXQ222" s="52"/>
      <c r="DXR222" s="52"/>
      <c r="DXS222" s="52"/>
      <c r="DXT222" s="52"/>
      <c r="DXU222" s="52"/>
      <c r="DXV222" s="52"/>
      <c r="DXW222" s="52"/>
      <c r="DXX222" s="52"/>
      <c r="DXY222" s="52"/>
      <c r="DXZ222" s="52"/>
      <c r="DYA222" s="52"/>
      <c r="DYB222" s="52"/>
      <c r="DYC222" s="52"/>
      <c r="DYD222" s="52"/>
      <c r="DYE222" s="52"/>
      <c r="DYF222" s="52"/>
      <c r="DYG222" s="52"/>
      <c r="DYH222" s="52"/>
      <c r="DYI222" s="52"/>
      <c r="DYJ222" s="52"/>
      <c r="DYK222" s="52"/>
      <c r="DYL222" s="52"/>
      <c r="DYM222" s="52"/>
      <c r="DYN222" s="52"/>
      <c r="DYO222" s="52"/>
      <c r="DYP222" s="52"/>
      <c r="DYQ222" s="52"/>
      <c r="DYR222" s="52"/>
      <c r="DYS222" s="52"/>
      <c r="DYT222" s="52"/>
      <c r="DYU222" s="52"/>
      <c r="DYV222" s="52"/>
      <c r="DYW222" s="52"/>
      <c r="DYX222" s="52"/>
      <c r="DYY222" s="52"/>
      <c r="DYZ222" s="52"/>
      <c r="DZA222" s="52"/>
      <c r="DZB222" s="52"/>
      <c r="DZC222" s="52"/>
      <c r="DZD222" s="52"/>
      <c r="DZE222" s="52"/>
      <c r="DZF222" s="52"/>
      <c r="DZG222" s="52"/>
      <c r="DZH222" s="52"/>
      <c r="DZI222" s="52"/>
      <c r="DZJ222" s="52"/>
      <c r="DZK222" s="52"/>
      <c r="DZL222" s="52"/>
      <c r="DZM222" s="52"/>
      <c r="DZN222" s="52"/>
      <c r="DZO222" s="52"/>
      <c r="DZP222" s="52"/>
      <c r="DZQ222" s="52"/>
      <c r="DZR222" s="52"/>
      <c r="DZS222" s="52"/>
      <c r="DZT222" s="52"/>
      <c r="DZU222" s="52"/>
      <c r="DZV222" s="52"/>
      <c r="DZW222" s="52"/>
      <c r="DZX222" s="52"/>
      <c r="DZY222" s="52"/>
      <c r="DZZ222" s="52"/>
      <c r="EAA222" s="52"/>
      <c r="EAB222" s="52"/>
      <c r="EAC222" s="52"/>
      <c r="EAD222" s="52"/>
      <c r="EAE222" s="52"/>
      <c r="EAF222" s="52"/>
      <c r="EAG222" s="52"/>
      <c r="EAH222" s="52"/>
      <c r="EAI222" s="52"/>
      <c r="EAJ222" s="52"/>
      <c r="EAK222" s="52"/>
      <c r="EAL222" s="52"/>
      <c r="EAM222" s="52"/>
      <c r="EAN222" s="52"/>
      <c r="EAO222" s="52"/>
      <c r="EAP222" s="52"/>
      <c r="EAQ222" s="52"/>
      <c r="EAR222" s="52"/>
      <c r="EAS222" s="52"/>
      <c r="EAT222" s="52"/>
      <c r="EAU222" s="52"/>
      <c r="EAV222" s="52"/>
      <c r="EAW222" s="52"/>
      <c r="EAX222" s="52"/>
      <c r="EAY222" s="52"/>
      <c r="EAZ222" s="52"/>
      <c r="EBA222" s="52"/>
      <c r="EBB222" s="52"/>
      <c r="EBC222" s="52"/>
      <c r="EBD222" s="52"/>
      <c r="EBE222" s="52"/>
      <c r="EBF222" s="52"/>
      <c r="EBG222" s="52"/>
      <c r="EBH222" s="52"/>
      <c r="EBI222" s="52"/>
      <c r="EBJ222" s="52"/>
      <c r="EBK222" s="52"/>
      <c r="EBL222" s="52"/>
      <c r="EBM222" s="52"/>
      <c r="EBN222" s="52"/>
      <c r="EBO222" s="52"/>
      <c r="EBP222" s="52"/>
      <c r="EBQ222" s="52"/>
      <c r="EBR222" s="52"/>
      <c r="EBS222" s="52"/>
      <c r="EBT222" s="52"/>
      <c r="EBU222" s="52"/>
      <c r="EBV222" s="52"/>
      <c r="EBW222" s="52"/>
      <c r="EBX222" s="52"/>
      <c r="EBY222" s="52"/>
      <c r="EBZ222" s="52"/>
      <c r="ECA222" s="52"/>
      <c r="ECB222" s="52"/>
      <c r="ECC222" s="52"/>
      <c r="ECD222" s="52"/>
      <c r="ECE222" s="52"/>
      <c r="ECF222" s="52"/>
      <c r="ECG222" s="52"/>
      <c r="ECH222" s="52"/>
      <c r="ECI222" s="52"/>
      <c r="ECJ222" s="52"/>
      <c r="ECK222" s="52"/>
      <c r="ECL222" s="52"/>
      <c r="ECM222" s="52"/>
      <c r="ECN222" s="52"/>
      <c r="ECO222" s="52"/>
      <c r="ECP222" s="52"/>
      <c r="ECQ222" s="52"/>
      <c r="ECR222" s="52"/>
      <c r="ECS222" s="52"/>
      <c r="ECT222" s="52"/>
      <c r="ECU222" s="52"/>
      <c r="ECV222" s="52"/>
      <c r="ECW222" s="52"/>
      <c r="ECX222" s="52"/>
      <c r="ECY222" s="52"/>
      <c r="ECZ222" s="52"/>
      <c r="EDA222" s="52"/>
      <c r="EDB222" s="52"/>
      <c r="EDC222" s="52"/>
      <c r="EDD222" s="52"/>
      <c r="EDE222" s="52"/>
      <c r="EDF222" s="52"/>
      <c r="EDG222" s="52"/>
      <c r="EDH222" s="52"/>
      <c r="EDI222" s="52"/>
      <c r="EDJ222" s="52"/>
      <c r="EDK222" s="52"/>
      <c r="EDL222" s="52"/>
      <c r="EDM222" s="52"/>
      <c r="EDN222" s="52"/>
      <c r="EDO222" s="52"/>
      <c r="EDP222" s="52"/>
      <c r="EDQ222" s="52"/>
      <c r="EDR222" s="52"/>
      <c r="EDS222" s="52"/>
      <c r="EDT222" s="52"/>
      <c r="EDU222" s="52"/>
      <c r="EDV222" s="52"/>
      <c r="EDW222" s="52"/>
      <c r="EDX222" s="52"/>
      <c r="EDY222" s="52"/>
      <c r="EDZ222" s="52"/>
      <c r="EEA222" s="52"/>
      <c r="EEB222" s="52"/>
      <c r="EEC222" s="52"/>
      <c r="EED222" s="52"/>
      <c r="EEE222" s="52"/>
      <c r="EEF222" s="52"/>
      <c r="EEG222" s="52"/>
      <c r="EEH222" s="52"/>
      <c r="EEI222" s="52"/>
      <c r="EEJ222" s="52"/>
      <c r="EEK222" s="52"/>
      <c r="EEL222" s="52"/>
      <c r="EEM222" s="52"/>
      <c r="EEN222" s="52"/>
      <c r="EEO222" s="52"/>
      <c r="EEP222" s="52"/>
      <c r="EEQ222" s="52"/>
      <c r="EER222" s="52"/>
      <c r="EES222" s="52"/>
      <c r="EET222" s="52"/>
      <c r="EEU222" s="52"/>
      <c r="EEV222" s="52"/>
      <c r="EEW222" s="52"/>
      <c r="EEX222" s="52"/>
      <c r="EEY222" s="52"/>
      <c r="EEZ222" s="52"/>
      <c r="EFA222" s="52"/>
      <c r="EFB222" s="52"/>
      <c r="EFC222" s="52"/>
      <c r="EFD222" s="52"/>
      <c r="EFE222" s="52"/>
      <c r="EFF222" s="52"/>
      <c r="EFG222" s="52"/>
      <c r="EFH222" s="52"/>
      <c r="EFI222" s="52"/>
      <c r="EFJ222" s="52"/>
      <c r="EFK222" s="52"/>
      <c r="EFL222" s="52"/>
      <c r="EFM222" s="52"/>
      <c r="EFN222" s="52"/>
      <c r="EFO222" s="52"/>
      <c r="EFP222" s="52"/>
      <c r="EFQ222" s="52"/>
      <c r="EFR222" s="52"/>
      <c r="EFS222" s="52"/>
      <c r="EFT222" s="52"/>
      <c r="EFU222" s="52"/>
      <c r="EFV222" s="52"/>
      <c r="EFW222" s="52"/>
      <c r="EFX222" s="52"/>
      <c r="EFY222" s="52"/>
      <c r="EFZ222" s="52"/>
      <c r="EGA222" s="52"/>
      <c r="EGB222" s="52"/>
      <c r="EGC222" s="52"/>
      <c r="EGD222" s="52"/>
      <c r="EGE222" s="52"/>
      <c r="EGF222" s="52"/>
      <c r="EGG222" s="52"/>
      <c r="EGH222" s="52"/>
      <c r="EGI222" s="52"/>
      <c r="EGJ222" s="52"/>
      <c r="EGK222" s="52"/>
      <c r="EGL222" s="52"/>
      <c r="EGM222" s="52"/>
      <c r="EGN222" s="52"/>
      <c r="EGO222" s="52"/>
      <c r="EGP222" s="52"/>
      <c r="EGQ222" s="52"/>
      <c r="EGR222" s="52"/>
      <c r="EGS222" s="52"/>
      <c r="EGT222" s="52"/>
      <c r="EGU222" s="52"/>
      <c r="EGV222" s="52"/>
      <c r="EGW222" s="52"/>
      <c r="EGX222" s="52"/>
      <c r="EGY222" s="52"/>
      <c r="EGZ222" s="52"/>
      <c r="EHA222" s="52"/>
      <c r="EHB222" s="52"/>
      <c r="EHC222" s="52"/>
      <c r="EHD222" s="52"/>
      <c r="EHE222" s="52"/>
      <c r="EHF222" s="52"/>
      <c r="EHG222" s="52"/>
      <c r="EHH222" s="52"/>
      <c r="EHI222" s="52"/>
      <c r="EHJ222" s="52"/>
      <c r="EHK222" s="52"/>
      <c r="EHL222" s="52"/>
      <c r="EHM222" s="52"/>
      <c r="EHN222" s="52"/>
      <c r="EHO222" s="52"/>
      <c r="EHP222" s="52"/>
      <c r="EHQ222" s="52"/>
      <c r="EHR222" s="52"/>
      <c r="EHS222" s="52"/>
      <c r="EHT222" s="52"/>
      <c r="EHU222" s="52"/>
      <c r="EHV222" s="52"/>
      <c r="EHW222" s="52"/>
      <c r="EHX222" s="52"/>
      <c r="EHY222" s="52"/>
      <c r="EHZ222" s="52"/>
      <c r="EIA222" s="52"/>
      <c r="EIB222" s="52"/>
      <c r="EIC222" s="52"/>
      <c r="EID222" s="52"/>
      <c r="EIE222" s="52"/>
      <c r="EIF222" s="52"/>
      <c r="EIG222" s="52"/>
      <c r="EIH222" s="52"/>
      <c r="EII222" s="52"/>
      <c r="EIJ222" s="52"/>
      <c r="EIK222" s="52"/>
      <c r="EIL222" s="52"/>
      <c r="EIM222" s="52"/>
      <c r="EIN222" s="52"/>
      <c r="EIO222" s="52"/>
      <c r="EIP222" s="52"/>
      <c r="EIQ222" s="52"/>
      <c r="EIR222" s="52"/>
      <c r="EIS222" s="52"/>
      <c r="EIT222" s="52"/>
      <c r="EIU222" s="52"/>
      <c r="EIV222" s="52"/>
      <c r="EIW222" s="52"/>
      <c r="EIX222" s="52"/>
      <c r="EIY222" s="52"/>
      <c r="EIZ222" s="52"/>
      <c r="EJA222" s="52"/>
      <c r="EJB222" s="52"/>
      <c r="EJC222" s="52"/>
      <c r="EJD222" s="52"/>
      <c r="EJE222" s="52"/>
      <c r="EJF222" s="52"/>
      <c r="EJG222" s="52"/>
      <c r="EJH222" s="52"/>
      <c r="EJI222" s="52"/>
      <c r="EJJ222" s="52"/>
      <c r="EJK222" s="52"/>
      <c r="EJL222" s="52"/>
      <c r="EJM222" s="52"/>
      <c r="EJN222" s="52"/>
      <c r="EJO222" s="52"/>
      <c r="EJP222" s="52"/>
      <c r="EJQ222" s="52"/>
      <c r="EJR222" s="52"/>
      <c r="EJS222" s="52"/>
      <c r="EJT222" s="52"/>
      <c r="EJU222" s="52"/>
      <c r="EJV222" s="52"/>
      <c r="EJW222" s="52"/>
      <c r="EJX222" s="52"/>
      <c r="EJY222" s="52"/>
      <c r="EJZ222" s="52"/>
      <c r="EKA222" s="52"/>
      <c r="EKB222" s="52"/>
      <c r="EKC222" s="52"/>
      <c r="EKD222" s="52"/>
      <c r="EKE222" s="52"/>
      <c r="EKF222" s="52"/>
      <c r="EKG222" s="52"/>
      <c r="EKH222" s="52"/>
      <c r="EKI222" s="52"/>
      <c r="EKJ222" s="52"/>
      <c r="EKK222" s="52"/>
      <c r="EKL222" s="52"/>
      <c r="EKM222" s="52"/>
      <c r="EKN222" s="52"/>
      <c r="EKO222" s="52"/>
      <c r="EKP222" s="52"/>
      <c r="EKQ222" s="52"/>
      <c r="EKR222" s="52"/>
      <c r="EKS222" s="52"/>
      <c r="EKT222" s="52"/>
      <c r="EKU222" s="52"/>
      <c r="EKV222" s="52"/>
      <c r="EKW222" s="52"/>
      <c r="EKX222" s="52"/>
      <c r="EKY222" s="52"/>
      <c r="EKZ222" s="52"/>
      <c r="ELA222" s="52"/>
      <c r="ELB222" s="52"/>
      <c r="ELC222" s="52"/>
      <c r="ELD222" s="52"/>
      <c r="ELE222" s="52"/>
      <c r="ELF222" s="52"/>
      <c r="ELG222" s="52"/>
      <c r="ELH222" s="52"/>
      <c r="ELI222" s="52"/>
      <c r="ELJ222" s="52"/>
      <c r="ELK222" s="52"/>
      <c r="ELL222" s="52"/>
      <c r="ELM222" s="52"/>
      <c r="ELN222" s="52"/>
      <c r="ELO222" s="52"/>
      <c r="ELP222" s="52"/>
      <c r="ELQ222" s="52"/>
      <c r="ELR222" s="52"/>
      <c r="ELS222" s="52"/>
      <c r="ELT222" s="52"/>
      <c r="ELU222" s="52"/>
      <c r="ELV222" s="52"/>
      <c r="ELW222" s="52"/>
      <c r="ELX222" s="52"/>
      <c r="ELY222" s="52"/>
      <c r="ELZ222" s="52"/>
      <c r="EMA222" s="52"/>
      <c r="EMB222" s="52"/>
      <c r="EMC222" s="52"/>
      <c r="EMD222" s="52"/>
      <c r="EME222" s="52"/>
      <c r="EMF222" s="52"/>
      <c r="EMG222" s="52"/>
      <c r="EMH222" s="52"/>
      <c r="EMI222" s="52"/>
      <c r="EMJ222" s="52"/>
      <c r="EMK222" s="52"/>
      <c r="EML222" s="52"/>
      <c r="EMM222" s="52"/>
      <c r="EMN222" s="52"/>
      <c r="EMO222" s="52"/>
      <c r="EMP222" s="52"/>
      <c r="EMQ222" s="52"/>
      <c r="EMR222" s="52"/>
      <c r="EMS222" s="52"/>
      <c r="EMT222" s="52"/>
      <c r="EMU222" s="52"/>
      <c r="EMV222" s="52"/>
      <c r="EMW222" s="52"/>
      <c r="EMX222" s="52"/>
      <c r="EMY222" s="52"/>
      <c r="EMZ222" s="52"/>
      <c r="ENA222" s="52"/>
      <c r="ENB222" s="52"/>
      <c r="ENC222" s="52"/>
      <c r="END222" s="52"/>
      <c r="ENE222" s="52"/>
      <c r="ENF222" s="52"/>
      <c r="ENG222" s="52"/>
      <c r="ENH222" s="52"/>
      <c r="ENI222" s="52"/>
      <c r="ENJ222" s="52"/>
      <c r="ENK222" s="52"/>
      <c r="ENL222" s="52"/>
      <c r="ENM222" s="52"/>
      <c r="ENN222" s="52"/>
      <c r="ENO222" s="52"/>
      <c r="ENP222" s="52"/>
      <c r="ENQ222" s="52"/>
      <c r="ENR222" s="52"/>
      <c r="ENS222" s="52"/>
      <c r="ENT222" s="52"/>
      <c r="ENU222" s="52"/>
      <c r="ENV222" s="52"/>
      <c r="ENW222" s="52"/>
      <c r="ENX222" s="52"/>
      <c r="ENY222" s="52"/>
      <c r="ENZ222" s="52"/>
      <c r="EOA222" s="52"/>
      <c r="EOB222" s="52"/>
      <c r="EOC222" s="52"/>
      <c r="EOD222" s="52"/>
      <c r="EOE222" s="52"/>
      <c r="EOF222" s="52"/>
      <c r="EOG222" s="52"/>
      <c r="EOH222" s="52"/>
      <c r="EOI222" s="52"/>
      <c r="EOJ222" s="52"/>
      <c r="EOK222" s="52"/>
      <c r="EOL222" s="52"/>
      <c r="EOM222" s="52"/>
      <c r="EON222" s="52"/>
      <c r="EOO222" s="52"/>
      <c r="EOP222" s="52"/>
      <c r="EOQ222" s="52"/>
      <c r="EOR222" s="52"/>
      <c r="EOS222" s="52"/>
      <c r="EOT222" s="52"/>
      <c r="EOU222" s="52"/>
      <c r="EOV222" s="52"/>
      <c r="EOW222" s="52"/>
      <c r="EOX222" s="52"/>
      <c r="EOY222" s="52"/>
      <c r="EOZ222" s="52"/>
      <c r="EPA222" s="52"/>
      <c r="EPB222" s="52"/>
      <c r="EPC222" s="52"/>
      <c r="EPD222" s="52"/>
      <c r="EPE222" s="52"/>
      <c r="EPF222" s="52"/>
      <c r="EPG222" s="52"/>
      <c r="EPH222" s="52"/>
      <c r="EPI222" s="52"/>
      <c r="EPJ222" s="52"/>
      <c r="EPK222" s="52"/>
      <c r="EPL222" s="52"/>
      <c r="EPM222" s="52"/>
      <c r="EPN222" s="52"/>
      <c r="EPO222" s="52"/>
      <c r="EPP222" s="52"/>
      <c r="EPQ222" s="52"/>
      <c r="EPR222" s="52"/>
      <c r="EPS222" s="52"/>
      <c r="EPT222" s="52"/>
      <c r="EPU222" s="52"/>
      <c r="EPV222" s="52"/>
      <c r="EPW222" s="52"/>
      <c r="EPX222" s="52"/>
      <c r="EPY222" s="52"/>
      <c r="EPZ222" s="52"/>
      <c r="EQA222" s="52"/>
      <c r="EQB222" s="52"/>
      <c r="EQC222" s="52"/>
      <c r="EQD222" s="52"/>
      <c r="EQE222" s="52"/>
      <c r="EQF222" s="52"/>
      <c r="EQG222" s="52"/>
      <c r="EQH222" s="52"/>
      <c r="EQI222" s="52"/>
      <c r="EQJ222" s="52"/>
      <c r="EQK222" s="52"/>
      <c r="EQL222" s="52"/>
      <c r="EQM222" s="52"/>
      <c r="EQN222" s="52"/>
      <c r="EQO222" s="52"/>
      <c r="EQP222" s="52"/>
      <c r="EQQ222" s="52"/>
      <c r="EQR222" s="52"/>
      <c r="EQS222" s="52"/>
      <c r="EQT222" s="52"/>
      <c r="EQU222" s="52"/>
      <c r="EQV222" s="52"/>
      <c r="EQW222" s="52"/>
      <c r="EQX222" s="52"/>
      <c r="EQY222" s="52"/>
      <c r="EQZ222" s="52"/>
      <c r="ERA222" s="52"/>
      <c r="ERB222" s="52"/>
      <c r="ERC222" s="52"/>
      <c r="ERD222" s="52"/>
      <c r="ERE222" s="52"/>
      <c r="ERF222" s="52"/>
      <c r="ERG222" s="52"/>
      <c r="ERH222" s="52"/>
      <c r="ERI222" s="52"/>
      <c r="ERJ222" s="52"/>
      <c r="ERK222" s="52"/>
      <c r="ERL222" s="52"/>
      <c r="ERM222" s="52"/>
      <c r="ERN222" s="52"/>
      <c r="ERO222" s="52"/>
      <c r="ERP222" s="52"/>
      <c r="ERQ222" s="52"/>
      <c r="ERR222" s="52"/>
      <c r="ERS222" s="52"/>
      <c r="ERT222" s="52"/>
      <c r="ERU222" s="52"/>
      <c r="ERV222" s="52"/>
      <c r="ERW222" s="52"/>
      <c r="ERX222" s="52"/>
      <c r="ERY222" s="52"/>
      <c r="ERZ222" s="52"/>
      <c r="ESA222" s="52"/>
      <c r="ESB222" s="52"/>
      <c r="ESC222" s="52"/>
      <c r="ESD222" s="52"/>
      <c r="ESE222" s="52"/>
      <c r="ESF222" s="52"/>
      <c r="ESG222" s="52"/>
      <c r="ESH222" s="52"/>
      <c r="ESI222" s="52"/>
      <c r="ESJ222" s="52"/>
      <c r="ESK222" s="52"/>
      <c r="ESL222" s="52"/>
      <c r="ESM222" s="52"/>
      <c r="ESN222" s="52"/>
      <c r="ESO222" s="52"/>
      <c r="ESP222" s="52"/>
      <c r="ESQ222" s="52"/>
      <c r="ESR222" s="52"/>
      <c r="ESS222" s="52"/>
      <c r="EST222" s="52"/>
      <c r="ESU222" s="52"/>
      <c r="ESV222" s="52"/>
      <c r="ESW222" s="52"/>
      <c r="ESX222" s="52"/>
      <c r="ESY222" s="52"/>
      <c r="ESZ222" s="52"/>
      <c r="ETA222" s="52"/>
      <c r="ETB222" s="52"/>
      <c r="ETC222" s="52"/>
      <c r="ETD222" s="52"/>
      <c r="ETE222" s="52"/>
      <c r="ETF222" s="52"/>
      <c r="ETG222" s="52"/>
      <c r="ETH222" s="52"/>
      <c r="ETI222" s="52"/>
      <c r="ETJ222" s="52"/>
      <c r="ETK222" s="52"/>
      <c r="ETL222" s="52"/>
      <c r="ETM222" s="52"/>
      <c r="ETN222" s="52"/>
      <c r="ETO222" s="52"/>
      <c r="ETP222" s="52"/>
      <c r="ETQ222" s="52"/>
      <c r="ETR222" s="52"/>
      <c r="ETS222" s="52"/>
      <c r="ETT222" s="52"/>
      <c r="ETU222" s="52"/>
      <c r="ETV222" s="52"/>
      <c r="ETW222" s="52"/>
      <c r="ETX222" s="52"/>
      <c r="ETY222" s="52"/>
      <c r="ETZ222" s="52"/>
      <c r="EUA222" s="52"/>
      <c r="EUB222" s="52"/>
      <c r="EUC222" s="52"/>
      <c r="EUD222" s="52"/>
      <c r="EUE222" s="52"/>
      <c r="EUF222" s="52"/>
      <c r="EUG222" s="52"/>
      <c r="EUH222" s="52"/>
      <c r="EUI222" s="52"/>
      <c r="EUJ222" s="52"/>
      <c r="EUK222" s="52"/>
      <c r="EUL222" s="52"/>
      <c r="EUM222" s="52"/>
      <c r="EUN222" s="52"/>
      <c r="EUO222" s="52"/>
      <c r="EUP222" s="52"/>
      <c r="EUQ222" s="52"/>
      <c r="EUR222" s="52"/>
      <c r="EUS222" s="52"/>
      <c r="EUT222" s="52"/>
      <c r="EUU222" s="52"/>
      <c r="EUV222" s="52"/>
      <c r="EUW222" s="52"/>
      <c r="EUX222" s="52"/>
      <c r="EUY222" s="52"/>
      <c r="EUZ222" s="52"/>
      <c r="EVA222" s="52"/>
      <c r="EVB222" s="52"/>
      <c r="EVC222" s="52"/>
      <c r="EVD222" s="52"/>
      <c r="EVE222" s="52"/>
      <c r="EVF222" s="52"/>
      <c r="EVG222" s="52"/>
      <c r="EVH222" s="52"/>
      <c r="EVI222" s="52"/>
      <c r="EVJ222" s="52"/>
      <c r="EVK222" s="52"/>
      <c r="EVL222" s="52"/>
      <c r="EVM222" s="52"/>
      <c r="EVN222" s="52"/>
      <c r="EVO222" s="52"/>
      <c r="EVP222" s="52"/>
      <c r="EVQ222" s="52"/>
      <c r="EVR222" s="52"/>
      <c r="EVS222" s="52"/>
      <c r="EVT222" s="52"/>
      <c r="EVU222" s="52"/>
      <c r="EVV222" s="52"/>
      <c r="EVW222" s="52"/>
      <c r="EVX222" s="52"/>
      <c r="EVY222" s="52"/>
      <c r="EVZ222" s="52"/>
      <c r="EWA222" s="52"/>
      <c r="EWB222" s="52"/>
      <c r="EWC222" s="52"/>
      <c r="EWD222" s="52"/>
      <c r="EWE222" s="52"/>
      <c r="EWF222" s="52"/>
      <c r="EWG222" s="52"/>
      <c r="EWH222" s="52"/>
      <c r="EWI222" s="52"/>
      <c r="EWJ222" s="52"/>
      <c r="EWK222" s="52"/>
      <c r="EWL222" s="52"/>
      <c r="EWM222" s="52"/>
      <c r="EWN222" s="52"/>
      <c r="EWO222" s="52"/>
      <c r="EWP222" s="52"/>
      <c r="EWQ222" s="52"/>
      <c r="EWR222" s="52"/>
      <c r="EWS222" s="52"/>
      <c r="EWT222" s="52"/>
      <c r="EWU222" s="52"/>
      <c r="EWV222" s="52"/>
      <c r="EWW222" s="52"/>
      <c r="EWX222" s="52"/>
      <c r="EWY222" s="52"/>
      <c r="EWZ222" s="52"/>
      <c r="EXA222" s="52"/>
      <c r="EXB222" s="52"/>
      <c r="EXC222" s="52"/>
      <c r="EXD222" s="52"/>
      <c r="EXE222" s="52"/>
      <c r="EXF222" s="52"/>
      <c r="EXG222" s="52"/>
      <c r="EXH222" s="52"/>
      <c r="EXI222" s="52"/>
      <c r="EXJ222" s="52"/>
      <c r="EXK222" s="52"/>
      <c r="EXL222" s="52"/>
      <c r="EXM222" s="52"/>
      <c r="EXN222" s="52"/>
      <c r="EXO222" s="52"/>
      <c r="EXP222" s="52"/>
      <c r="EXQ222" s="52"/>
      <c r="EXR222" s="52"/>
      <c r="EXS222" s="52"/>
      <c r="EXT222" s="52"/>
      <c r="EXU222" s="52"/>
      <c r="EXV222" s="52"/>
      <c r="EXW222" s="52"/>
      <c r="EXX222" s="52"/>
      <c r="EXY222" s="52"/>
      <c r="EXZ222" s="52"/>
      <c r="EYA222" s="52"/>
      <c r="EYB222" s="52"/>
      <c r="EYC222" s="52"/>
      <c r="EYD222" s="52"/>
      <c r="EYE222" s="52"/>
      <c r="EYF222" s="52"/>
      <c r="EYG222" s="52"/>
      <c r="EYH222" s="52"/>
      <c r="EYI222" s="52"/>
      <c r="EYJ222" s="52"/>
      <c r="EYK222" s="52"/>
      <c r="EYL222" s="52"/>
      <c r="EYM222" s="52"/>
      <c r="EYN222" s="52"/>
      <c r="EYO222" s="52"/>
      <c r="EYP222" s="52"/>
      <c r="EYQ222" s="52"/>
      <c r="EYR222" s="52"/>
      <c r="EYS222" s="52"/>
      <c r="EYT222" s="52"/>
      <c r="EYU222" s="52"/>
      <c r="EYV222" s="52"/>
      <c r="EYW222" s="52"/>
      <c r="EYX222" s="52"/>
      <c r="EYY222" s="52"/>
      <c r="EYZ222" s="52"/>
      <c r="EZA222" s="52"/>
      <c r="EZB222" s="52"/>
      <c r="EZC222" s="52"/>
      <c r="EZD222" s="52"/>
      <c r="EZE222" s="52"/>
      <c r="EZF222" s="52"/>
      <c r="EZG222" s="52"/>
      <c r="EZH222" s="52"/>
      <c r="EZI222" s="52"/>
      <c r="EZJ222" s="52"/>
      <c r="EZK222" s="52"/>
      <c r="EZL222" s="52"/>
      <c r="EZM222" s="52"/>
      <c r="EZN222" s="52"/>
      <c r="EZO222" s="52"/>
      <c r="EZP222" s="52"/>
      <c r="EZQ222" s="52"/>
      <c r="EZR222" s="52"/>
      <c r="EZS222" s="52"/>
      <c r="EZT222" s="52"/>
      <c r="EZU222" s="52"/>
      <c r="EZV222" s="52"/>
      <c r="EZW222" s="52"/>
      <c r="EZX222" s="52"/>
      <c r="EZY222" s="52"/>
      <c r="EZZ222" s="52"/>
      <c r="FAA222" s="52"/>
      <c r="FAB222" s="52"/>
      <c r="FAC222" s="52"/>
      <c r="FAD222" s="52"/>
      <c r="FAE222" s="52"/>
      <c r="FAF222" s="52"/>
      <c r="FAG222" s="52"/>
      <c r="FAH222" s="52"/>
      <c r="FAI222" s="52"/>
      <c r="FAJ222" s="52"/>
      <c r="FAK222" s="52"/>
      <c r="FAL222" s="52"/>
      <c r="FAM222" s="52"/>
      <c r="FAN222" s="52"/>
      <c r="FAO222" s="52"/>
      <c r="FAP222" s="52"/>
      <c r="FAQ222" s="52"/>
      <c r="FAR222" s="52"/>
      <c r="FAS222" s="52"/>
      <c r="FAT222" s="52"/>
      <c r="FAU222" s="52"/>
      <c r="FAV222" s="52"/>
      <c r="FAW222" s="52"/>
      <c r="FAX222" s="52"/>
      <c r="FAY222" s="52"/>
      <c r="FAZ222" s="52"/>
      <c r="FBA222" s="52"/>
      <c r="FBB222" s="52"/>
      <c r="FBC222" s="52"/>
      <c r="FBD222" s="52"/>
      <c r="FBE222" s="52"/>
      <c r="FBF222" s="52"/>
      <c r="FBG222" s="52"/>
      <c r="FBH222" s="52"/>
      <c r="FBI222" s="52"/>
      <c r="FBJ222" s="52"/>
      <c r="FBK222" s="52"/>
      <c r="FBL222" s="52"/>
      <c r="FBM222" s="52"/>
      <c r="FBN222" s="52"/>
      <c r="FBO222" s="52"/>
      <c r="FBP222" s="52"/>
      <c r="FBQ222" s="52"/>
      <c r="FBR222" s="52"/>
      <c r="FBS222" s="52"/>
      <c r="FBT222" s="52"/>
      <c r="FBU222" s="52"/>
      <c r="FBV222" s="52"/>
      <c r="FBW222" s="52"/>
      <c r="FBX222" s="52"/>
      <c r="FBY222" s="52"/>
      <c r="FBZ222" s="52"/>
      <c r="FCA222" s="52"/>
      <c r="FCB222" s="52"/>
      <c r="FCC222" s="52"/>
      <c r="FCD222" s="52"/>
      <c r="FCE222" s="52"/>
      <c r="FCF222" s="52"/>
      <c r="FCG222" s="52"/>
      <c r="FCH222" s="52"/>
      <c r="FCI222" s="52"/>
      <c r="FCJ222" s="52"/>
      <c r="FCK222" s="52"/>
      <c r="FCL222" s="52"/>
      <c r="FCM222" s="52"/>
      <c r="FCN222" s="52"/>
      <c r="FCO222" s="52"/>
      <c r="FCP222" s="52"/>
      <c r="FCQ222" s="52"/>
      <c r="FCR222" s="52"/>
      <c r="FCS222" s="52"/>
      <c r="FCT222" s="52"/>
      <c r="FCU222" s="52"/>
      <c r="FCV222" s="52"/>
      <c r="FCW222" s="52"/>
      <c r="FCX222" s="52"/>
      <c r="FCY222" s="52"/>
      <c r="FCZ222" s="52"/>
      <c r="FDA222" s="52"/>
      <c r="FDB222" s="52"/>
      <c r="FDC222" s="52"/>
      <c r="FDD222" s="52"/>
      <c r="FDE222" s="52"/>
      <c r="FDF222" s="52"/>
      <c r="FDG222" s="52"/>
      <c r="FDH222" s="52"/>
      <c r="FDI222" s="52"/>
      <c r="FDJ222" s="52"/>
      <c r="FDK222" s="52"/>
      <c r="FDL222" s="52"/>
      <c r="FDM222" s="52"/>
      <c r="FDN222" s="52"/>
      <c r="FDO222" s="52"/>
      <c r="FDP222" s="52"/>
      <c r="FDQ222" s="52"/>
      <c r="FDR222" s="52"/>
      <c r="FDS222" s="52"/>
      <c r="FDT222" s="52"/>
      <c r="FDU222" s="52"/>
      <c r="FDV222" s="52"/>
      <c r="FDW222" s="52"/>
      <c r="FDX222" s="52"/>
      <c r="FDY222" s="52"/>
      <c r="FDZ222" s="52"/>
      <c r="FEA222" s="52"/>
      <c r="FEB222" s="52"/>
      <c r="FEC222" s="52"/>
      <c r="FED222" s="52"/>
      <c r="FEE222" s="52"/>
      <c r="FEF222" s="52"/>
      <c r="FEG222" s="52"/>
      <c r="FEH222" s="52"/>
      <c r="FEI222" s="52"/>
      <c r="FEJ222" s="52"/>
      <c r="FEK222" s="52"/>
      <c r="FEL222" s="52"/>
      <c r="FEM222" s="52"/>
      <c r="FEN222" s="52"/>
      <c r="FEO222" s="52"/>
      <c r="FEP222" s="52"/>
      <c r="FEQ222" s="52"/>
      <c r="FER222" s="52"/>
      <c r="FES222" s="52"/>
      <c r="FET222" s="52"/>
      <c r="FEU222" s="52"/>
      <c r="FEV222" s="52"/>
      <c r="FEW222" s="52"/>
      <c r="FEX222" s="52"/>
      <c r="FEY222" s="52"/>
      <c r="FEZ222" s="52"/>
      <c r="FFA222" s="52"/>
      <c r="FFB222" s="52"/>
      <c r="FFC222" s="52"/>
      <c r="FFD222" s="52"/>
      <c r="FFE222" s="52"/>
      <c r="FFF222" s="52"/>
      <c r="FFG222" s="52"/>
      <c r="FFH222" s="52"/>
      <c r="FFI222" s="52"/>
      <c r="FFJ222" s="52"/>
      <c r="FFK222" s="52"/>
      <c r="FFL222" s="52"/>
      <c r="FFM222" s="52"/>
      <c r="FFN222" s="52"/>
      <c r="FFO222" s="52"/>
      <c r="FFP222" s="52"/>
      <c r="FFQ222" s="52"/>
      <c r="FFR222" s="52"/>
      <c r="FFS222" s="52"/>
      <c r="FFT222" s="52"/>
      <c r="FFU222" s="52"/>
      <c r="FFV222" s="52"/>
      <c r="FFW222" s="52"/>
      <c r="FFX222" s="52"/>
      <c r="FFY222" s="52"/>
      <c r="FFZ222" s="52"/>
      <c r="FGA222" s="52"/>
      <c r="FGB222" s="52"/>
      <c r="FGC222" s="52"/>
      <c r="FGD222" s="52"/>
      <c r="FGE222" s="52"/>
      <c r="FGF222" s="52"/>
      <c r="FGG222" s="52"/>
      <c r="FGH222" s="52"/>
      <c r="FGI222" s="52"/>
      <c r="FGJ222" s="52"/>
      <c r="FGK222" s="52"/>
      <c r="FGL222" s="52"/>
      <c r="FGM222" s="52"/>
      <c r="FGN222" s="52"/>
      <c r="FGO222" s="52"/>
      <c r="FGP222" s="52"/>
      <c r="FGQ222" s="52"/>
      <c r="FGR222" s="52"/>
      <c r="FGS222" s="52"/>
      <c r="FGT222" s="52"/>
      <c r="FGU222" s="52"/>
      <c r="FGV222" s="52"/>
      <c r="FGW222" s="52"/>
      <c r="FGX222" s="52"/>
      <c r="FGY222" s="52"/>
      <c r="FGZ222" s="52"/>
      <c r="FHA222" s="52"/>
      <c r="FHB222" s="52"/>
      <c r="FHC222" s="52"/>
      <c r="FHD222" s="52"/>
      <c r="FHE222" s="52"/>
      <c r="FHF222" s="52"/>
      <c r="FHG222" s="52"/>
      <c r="FHH222" s="52"/>
      <c r="FHI222" s="52"/>
      <c r="FHJ222" s="52"/>
      <c r="FHK222" s="52"/>
      <c r="FHL222" s="52"/>
      <c r="FHM222" s="52"/>
      <c r="FHN222" s="52"/>
      <c r="FHO222" s="52"/>
      <c r="FHP222" s="52"/>
      <c r="FHQ222" s="52"/>
      <c r="FHR222" s="52"/>
      <c r="FHS222" s="52"/>
      <c r="FHT222" s="52"/>
      <c r="FHU222" s="52"/>
      <c r="FHV222" s="52"/>
      <c r="FHW222" s="52"/>
      <c r="FHX222" s="52"/>
      <c r="FHY222" s="52"/>
      <c r="FHZ222" s="52"/>
      <c r="FIA222" s="52"/>
      <c r="FIB222" s="52"/>
      <c r="FIC222" s="52"/>
      <c r="FID222" s="52"/>
      <c r="FIE222" s="52"/>
      <c r="FIF222" s="52"/>
      <c r="FIG222" s="52"/>
      <c r="FIH222" s="52"/>
      <c r="FII222" s="52"/>
      <c r="FIJ222" s="52"/>
      <c r="FIK222" s="52"/>
      <c r="FIL222" s="52"/>
      <c r="FIM222" s="52"/>
      <c r="FIN222" s="52"/>
      <c r="FIO222" s="52"/>
      <c r="FIP222" s="52"/>
      <c r="FIQ222" s="52"/>
      <c r="FIR222" s="52"/>
      <c r="FIS222" s="52"/>
      <c r="FIT222" s="52"/>
      <c r="FIU222" s="52"/>
      <c r="FIV222" s="52"/>
      <c r="FIW222" s="52"/>
      <c r="FIX222" s="52"/>
      <c r="FIY222" s="52"/>
      <c r="FIZ222" s="52"/>
      <c r="FJA222" s="52"/>
      <c r="FJB222" s="52"/>
      <c r="FJC222" s="52"/>
      <c r="FJD222" s="52"/>
      <c r="FJE222" s="52"/>
      <c r="FJF222" s="52"/>
      <c r="FJG222" s="52"/>
      <c r="FJH222" s="52"/>
      <c r="FJI222" s="52"/>
      <c r="FJJ222" s="52"/>
      <c r="FJK222" s="52"/>
      <c r="FJL222" s="52"/>
      <c r="FJM222" s="52"/>
      <c r="FJN222" s="52"/>
      <c r="FJO222" s="52"/>
      <c r="FJP222" s="52"/>
      <c r="FJQ222" s="52"/>
      <c r="FJR222" s="52"/>
      <c r="FJS222" s="52"/>
      <c r="FJT222" s="52"/>
      <c r="FJU222" s="52"/>
      <c r="FJV222" s="52"/>
      <c r="FJW222" s="52"/>
      <c r="FJX222" s="52"/>
      <c r="FJY222" s="52"/>
      <c r="FJZ222" s="52"/>
      <c r="FKA222" s="52"/>
      <c r="FKB222" s="52"/>
      <c r="FKC222" s="52"/>
      <c r="FKD222" s="52"/>
      <c r="FKE222" s="52"/>
      <c r="FKF222" s="52"/>
      <c r="FKG222" s="52"/>
      <c r="FKH222" s="52"/>
      <c r="FKI222" s="52"/>
      <c r="FKJ222" s="52"/>
      <c r="FKK222" s="52"/>
      <c r="FKL222" s="52"/>
      <c r="FKM222" s="52"/>
      <c r="FKN222" s="52"/>
      <c r="FKO222" s="52"/>
      <c r="FKP222" s="52"/>
      <c r="FKQ222" s="52"/>
      <c r="FKR222" s="52"/>
      <c r="FKS222" s="52"/>
      <c r="FKT222" s="52"/>
      <c r="FKU222" s="52"/>
      <c r="FKV222" s="52"/>
      <c r="FKW222" s="52"/>
      <c r="FKX222" s="52"/>
      <c r="FKY222" s="52"/>
      <c r="FKZ222" s="52"/>
      <c r="FLA222" s="52"/>
      <c r="FLB222" s="52"/>
      <c r="FLC222" s="52"/>
      <c r="FLD222" s="52"/>
      <c r="FLE222" s="52"/>
      <c r="FLF222" s="52"/>
      <c r="FLG222" s="52"/>
      <c r="FLH222" s="52"/>
      <c r="FLI222" s="52"/>
      <c r="FLJ222" s="52"/>
      <c r="FLK222" s="52"/>
      <c r="FLL222" s="52"/>
      <c r="FLM222" s="52"/>
      <c r="FLN222" s="52"/>
      <c r="FLO222" s="52"/>
      <c r="FLP222" s="52"/>
      <c r="FLQ222" s="52"/>
      <c r="FLR222" s="52"/>
      <c r="FLS222" s="52"/>
      <c r="FLT222" s="52"/>
      <c r="FLU222" s="52"/>
      <c r="FLV222" s="52"/>
      <c r="FLW222" s="52"/>
      <c r="FLX222" s="52"/>
      <c r="FLY222" s="52"/>
      <c r="FLZ222" s="52"/>
      <c r="FMA222" s="52"/>
      <c r="FMB222" s="52"/>
      <c r="FMC222" s="52"/>
      <c r="FMD222" s="52"/>
      <c r="FME222" s="52"/>
      <c r="FMF222" s="52"/>
      <c r="FMG222" s="52"/>
      <c r="FMH222" s="52"/>
      <c r="FMI222" s="52"/>
      <c r="FMJ222" s="52"/>
      <c r="FMK222" s="52"/>
      <c r="FML222" s="52"/>
      <c r="FMM222" s="52"/>
      <c r="FMN222" s="52"/>
      <c r="FMO222" s="52"/>
      <c r="FMP222" s="52"/>
      <c r="FMQ222" s="52"/>
      <c r="FMR222" s="52"/>
      <c r="FMS222" s="52"/>
      <c r="FMT222" s="52"/>
      <c r="FMU222" s="52"/>
      <c r="FMV222" s="52"/>
      <c r="FMW222" s="52"/>
      <c r="FMX222" s="52"/>
      <c r="FMY222" s="52"/>
      <c r="FMZ222" s="52"/>
      <c r="FNA222" s="52"/>
      <c r="FNB222" s="52"/>
      <c r="FNC222" s="52"/>
      <c r="FND222" s="52"/>
      <c r="FNE222" s="52"/>
      <c r="FNF222" s="52"/>
      <c r="FNG222" s="52"/>
      <c r="FNH222" s="52"/>
      <c r="FNI222" s="52"/>
      <c r="FNJ222" s="52"/>
      <c r="FNK222" s="52"/>
      <c r="FNL222" s="52"/>
      <c r="FNM222" s="52"/>
      <c r="FNN222" s="52"/>
      <c r="FNO222" s="52"/>
      <c r="FNP222" s="52"/>
      <c r="FNQ222" s="52"/>
      <c r="FNR222" s="52"/>
      <c r="FNS222" s="52"/>
      <c r="FNT222" s="52"/>
      <c r="FNU222" s="52"/>
      <c r="FNV222" s="52"/>
      <c r="FNW222" s="52"/>
      <c r="FNX222" s="52"/>
      <c r="FNY222" s="52"/>
      <c r="FNZ222" s="52"/>
      <c r="FOA222" s="52"/>
      <c r="FOB222" s="52"/>
      <c r="FOC222" s="52"/>
      <c r="FOD222" s="52"/>
      <c r="FOE222" s="52"/>
      <c r="FOF222" s="52"/>
      <c r="FOG222" s="52"/>
      <c r="FOH222" s="52"/>
      <c r="FOI222" s="52"/>
      <c r="FOJ222" s="52"/>
      <c r="FOK222" s="52"/>
      <c r="FOL222" s="52"/>
      <c r="FOM222" s="52"/>
      <c r="FON222" s="52"/>
      <c r="FOO222" s="52"/>
      <c r="FOP222" s="52"/>
      <c r="FOQ222" s="52"/>
      <c r="FOR222" s="52"/>
      <c r="FOS222" s="52"/>
      <c r="FOT222" s="52"/>
      <c r="FOU222" s="52"/>
      <c r="FOV222" s="52"/>
      <c r="FOW222" s="52"/>
      <c r="FOX222" s="52"/>
      <c r="FOY222" s="52"/>
      <c r="FOZ222" s="52"/>
      <c r="FPA222" s="52"/>
      <c r="FPB222" s="52"/>
      <c r="FPC222" s="52"/>
      <c r="FPD222" s="52"/>
      <c r="FPE222" s="52"/>
      <c r="FPF222" s="52"/>
      <c r="FPG222" s="52"/>
      <c r="FPH222" s="52"/>
      <c r="FPI222" s="52"/>
      <c r="FPJ222" s="52"/>
      <c r="FPK222" s="52"/>
      <c r="FPL222" s="52"/>
      <c r="FPM222" s="52"/>
      <c r="FPN222" s="52"/>
      <c r="FPO222" s="52"/>
      <c r="FPP222" s="52"/>
      <c r="FPQ222" s="52"/>
      <c r="FPR222" s="52"/>
      <c r="FPS222" s="52"/>
      <c r="FPT222" s="52"/>
      <c r="FPU222" s="52"/>
      <c r="FPV222" s="52"/>
      <c r="FPW222" s="52"/>
      <c r="FPX222" s="52"/>
      <c r="FPY222" s="52"/>
      <c r="FPZ222" s="52"/>
      <c r="FQA222" s="52"/>
      <c r="FQB222" s="52"/>
      <c r="FQC222" s="52"/>
      <c r="FQD222" s="52"/>
      <c r="FQE222" s="52"/>
      <c r="FQF222" s="52"/>
      <c r="FQG222" s="52"/>
      <c r="FQH222" s="52"/>
      <c r="FQI222" s="52"/>
      <c r="FQJ222" s="52"/>
      <c r="FQK222" s="52"/>
      <c r="FQL222" s="52"/>
      <c r="FQM222" s="52"/>
      <c r="FQN222" s="52"/>
      <c r="FQO222" s="52"/>
      <c r="FQP222" s="52"/>
      <c r="FQQ222" s="52"/>
      <c r="FQR222" s="52"/>
      <c r="FQS222" s="52"/>
      <c r="FQT222" s="52"/>
      <c r="FQU222" s="52"/>
      <c r="FQV222" s="52"/>
      <c r="FQW222" s="52"/>
      <c r="FQX222" s="52"/>
      <c r="FQY222" s="52"/>
      <c r="FQZ222" s="52"/>
      <c r="FRA222" s="52"/>
      <c r="FRB222" s="52"/>
      <c r="FRC222" s="52"/>
      <c r="FRD222" s="52"/>
      <c r="FRE222" s="52"/>
      <c r="FRF222" s="52"/>
      <c r="FRG222" s="52"/>
      <c r="FRH222" s="52"/>
      <c r="FRI222" s="52"/>
      <c r="FRJ222" s="52"/>
      <c r="FRK222" s="52"/>
      <c r="FRL222" s="52"/>
      <c r="FRM222" s="52"/>
      <c r="FRN222" s="52"/>
      <c r="FRO222" s="52"/>
      <c r="FRP222" s="52"/>
      <c r="FRQ222" s="52"/>
      <c r="FRR222" s="52"/>
      <c r="FRS222" s="52"/>
      <c r="FRT222" s="52"/>
      <c r="FRU222" s="52"/>
      <c r="FRV222" s="52"/>
      <c r="FRW222" s="52"/>
      <c r="FRX222" s="52"/>
      <c r="FRY222" s="52"/>
      <c r="FRZ222" s="52"/>
      <c r="FSA222" s="52"/>
      <c r="FSB222" s="52"/>
      <c r="FSC222" s="52"/>
      <c r="FSD222" s="52"/>
      <c r="FSE222" s="52"/>
      <c r="FSF222" s="52"/>
      <c r="FSG222" s="52"/>
      <c r="FSH222" s="52"/>
      <c r="FSI222" s="52"/>
      <c r="FSJ222" s="52"/>
      <c r="FSK222" s="52"/>
      <c r="FSL222" s="52"/>
      <c r="FSM222" s="52"/>
      <c r="FSN222" s="52"/>
      <c r="FSO222" s="52"/>
      <c r="FSP222" s="52"/>
      <c r="FSQ222" s="52"/>
      <c r="FSR222" s="52"/>
      <c r="FSS222" s="52"/>
      <c r="FST222" s="52"/>
      <c r="FSU222" s="52"/>
      <c r="FSV222" s="52"/>
      <c r="FSW222" s="52"/>
      <c r="FSX222" s="52"/>
      <c r="FSY222" s="52"/>
      <c r="FSZ222" s="52"/>
      <c r="FTA222" s="52"/>
      <c r="FTB222" s="52"/>
      <c r="FTC222" s="52"/>
      <c r="FTD222" s="52"/>
      <c r="FTE222" s="52"/>
      <c r="FTF222" s="52"/>
      <c r="FTG222" s="52"/>
      <c r="FTH222" s="52"/>
      <c r="FTI222" s="52"/>
      <c r="FTJ222" s="52"/>
      <c r="FTK222" s="52"/>
      <c r="FTL222" s="52"/>
      <c r="FTM222" s="52"/>
      <c r="FTN222" s="52"/>
      <c r="FTO222" s="52"/>
      <c r="FTP222" s="52"/>
      <c r="FTQ222" s="52"/>
      <c r="FTR222" s="52"/>
      <c r="FTS222" s="52"/>
      <c r="FTT222" s="52"/>
      <c r="FTU222" s="52"/>
      <c r="FTV222" s="52"/>
      <c r="FTW222" s="52"/>
      <c r="FTX222" s="52"/>
      <c r="FTY222" s="52"/>
      <c r="FTZ222" s="52"/>
      <c r="FUA222" s="52"/>
      <c r="FUB222" s="52"/>
      <c r="FUC222" s="52"/>
      <c r="FUD222" s="52"/>
      <c r="FUE222" s="52"/>
      <c r="FUF222" s="52"/>
      <c r="FUG222" s="52"/>
      <c r="FUH222" s="52"/>
      <c r="FUI222" s="52"/>
      <c r="FUJ222" s="52"/>
      <c r="FUK222" s="52"/>
      <c r="FUL222" s="52"/>
      <c r="FUM222" s="52"/>
      <c r="FUN222" s="52"/>
      <c r="FUO222" s="52"/>
      <c r="FUP222" s="52"/>
      <c r="FUQ222" s="52"/>
      <c r="FUR222" s="52"/>
      <c r="FUS222" s="52"/>
      <c r="FUT222" s="52"/>
      <c r="FUU222" s="52"/>
      <c r="FUV222" s="52"/>
      <c r="FUW222" s="52"/>
      <c r="FUX222" s="52"/>
      <c r="FUY222" s="52"/>
      <c r="FUZ222" s="52"/>
      <c r="FVA222" s="52"/>
      <c r="FVB222" s="52"/>
      <c r="FVC222" s="52"/>
      <c r="FVD222" s="52"/>
      <c r="FVE222" s="52"/>
      <c r="FVF222" s="52"/>
      <c r="FVG222" s="52"/>
      <c r="FVH222" s="52"/>
      <c r="FVI222" s="52"/>
      <c r="FVJ222" s="52"/>
      <c r="FVK222" s="52"/>
      <c r="FVL222" s="52"/>
      <c r="FVM222" s="52"/>
      <c r="FVN222" s="52"/>
      <c r="FVO222" s="52"/>
      <c r="FVP222" s="52"/>
      <c r="FVQ222" s="52"/>
      <c r="FVR222" s="52"/>
      <c r="FVS222" s="52"/>
      <c r="FVT222" s="52"/>
      <c r="FVU222" s="52"/>
      <c r="FVV222" s="52"/>
      <c r="FVW222" s="52"/>
      <c r="FVX222" s="52"/>
      <c r="FVY222" s="52"/>
      <c r="FVZ222" s="52"/>
      <c r="FWA222" s="52"/>
      <c r="FWB222" s="52"/>
      <c r="FWC222" s="52"/>
      <c r="FWD222" s="52"/>
      <c r="FWE222" s="52"/>
      <c r="FWF222" s="52"/>
      <c r="FWG222" s="52"/>
      <c r="FWH222" s="52"/>
      <c r="FWI222" s="52"/>
      <c r="FWJ222" s="52"/>
      <c r="FWK222" s="52"/>
      <c r="FWL222" s="52"/>
      <c r="FWM222" s="52"/>
      <c r="FWN222" s="52"/>
      <c r="FWO222" s="52"/>
      <c r="FWP222" s="52"/>
      <c r="FWQ222" s="52"/>
      <c r="FWR222" s="52"/>
      <c r="FWS222" s="52"/>
      <c r="FWT222" s="52"/>
      <c r="FWU222" s="52"/>
      <c r="FWV222" s="52"/>
      <c r="FWW222" s="52"/>
      <c r="FWX222" s="52"/>
      <c r="FWY222" s="52"/>
      <c r="FWZ222" s="52"/>
      <c r="FXA222" s="52"/>
      <c r="FXB222" s="52"/>
      <c r="FXC222" s="52"/>
      <c r="FXD222" s="52"/>
      <c r="FXE222" s="52"/>
      <c r="FXF222" s="52"/>
      <c r="FXG222" s="52"/>
      <c r="FXH222" s="52"/>
      <c r="FXI222" s="52"/>
      <c r="FXJ222" s="52"/>
      <c r="FXK222" s="52"/>
      <c r="FXL222" s="52"/>
      <c r="FXM222" s="52"/>
      <c r="FXN222" s="52"/>
      <c r="FXO222" s="52"/>
      <c r="FXP222" s="52"/>
      <c r="FXQ222" s="52"/>
      <c r="FXR222" s="52"/>
      <c r="FXS222" s="52"/>
      <c r="FXT222" s="52"/>
      <c r="FXU222" s="52"/>
      <c r="FXV222" s="52"/>
      <c r="FXW222" s="52"/>
      <c r="FXX222" s="52"/>
      <c r="FXY222" s="52"/>
      <c r="FXZ222" s="52"/>
      <c r="FYA222" s="52"/>
      <c r="FYB222" s="52"/>
      <c r="FYC222" s="52"/>
      <c r="FYD222" s="52"/>
      <c r="FYE222" s="52"/>
      <c r="FYF222" s="52"/>
      <c r="FYG222" s="52"/>
      <c r="FYH222" s="52"/>
      <c r="FYI222" s="52"/>
      <c r="FYJ222" s="52"/>
      <c r="FYK222" s="52"/>
      <c r="FYL222" s="52"/>
      <c r="FYM222" s="52"/>
      <c r="FYN222" s="52"/>
      <c r="FYO222" s="52"/>
      <c r="FYP222" s="52"/>
      <c r="FYQ222" s="52"/>
      <c r="FYR222" s="52"/>
      <c r="FYS222" s="52"/>
      <c r="FYT222" s="52"/>
      <c r="FYU222" s="52"/>
      <c r="FYV222" s="52"/>
      <c r="FYW222" s="52"/>
      <c r="FYX222" s="52"/>
      <c r="FYY222" s="52"/>
      <c r="FYZ222" s="52"/>
      <c r="FZA222" s="52"/>
      <c r="FZB222" s="52"/>
      <c r="FZC222" s="52"/>
      <c r="FZD222" s="52"/>
      <c r="FZE222" s="52"/>
      <c r="FZF222" s="52"/>
      <c r="FZG222" s="52"/>
      <c r="FZH222" s="52"/>
      <c r="FZI222" s="52"/>
      <c r="FZJ222" s="52"/>
      <c r="FZK222" s="52"/>
      <c r="FZL222" s="52"/>
      <c r="FZM222" s="52"/>
      <c r="FZN222" s="52"/>
      <c r="FZO222" s="52"/>
      <c r="FZP222" s="52"/>
      <c r="FZQ222" s="52"/>
      <c r="FZR222" s="52"/>
      <c r="FZS222" s="52"/>
      <c r="FZT222" s="52"/>
      <c r="FZU222" s="52"/>
      <c r="FZV222" s="52"/>
      <c r="FZW222" s="52"/>
      <c r="FZX222" s="52"/>
      <c r="FZY222" s="52"/>
      <c r="FZZ222" s="52"/>
      <c r="GAA222" s="52"/>
      <c r="GAB222" s="52"/>
      <c r="GAC222" s="52"/>
      <c r="GAD222" s="52"/>
      <c r="GAE222" s="52"/>
      <c r="GAF222" s="52"/>
      <c r="GAG222" s="52"/>
      <c r="GAH222" s="52"/>
      <c r="GAI222" s="52"/>
      <c r="GAJ222" s="52"/>
      <c r="GAK222" s="52"/>
      <c r="GAL222" s="52"/>
      <c r="GAM222" s="52"/>
      <c r="GAN222" s="52"/>
      <c r="GAO222" s="52"/>
      <c r="GAP222" s="52"/>
      <c r="GAQ222" s="52"/>
      <c r="GAR222" s="52"/>
      <c r="GAS222" s="52"/>
      <c r="GAT222" s="52"/>
      <c r="GAU222" s="52"/>
      <c r="GAV222" s="52"/>
      <c r="GAW222" s="52"/>
      <c r="GAX222" s="52"/>
      <c r="GAY222" s="52"/>
      <c r="GAZ222" s="52"/>
      <c r="GBA222" s="52"/>
      <c r="GBB222" s="52"/>
      <c r="GBC222" s="52"/>
      <c r="GBD222" s="52"/>
      <c r="GBE222" s="52"/>
      <c r="GBF222" s="52"/>
      <c r="GBG222" s="52"/>
      <c r="GBH222" s="52"/>
      <c r="GBI222" s="52"/>
      <c r="GBJ222" s="52"/>
      <c r="GBK222" s="52"/>
      <c r="GBL222" s="52"/>
      <c r="GBM222" s="52"/>
      <c r="GBN222" s="52"/>
      <c r="GBO222" s="52"/>
      <c r="GBP222" s="52"/>
      <c r="GBQ222" s="52"/>
      <c r="GBR222" s="52"/>
      <c r="GBS222" s="52"/>
      <c r="GBT222" s="52"/>
      <c r="GBU222" s="52"/>
      <c r="GBV222" s="52"/>
      <c r="GBW222" s="52"/>
      <c r="GBX222" s="52"/>
      <c r="GBY222" s="52"/>
      <c r="GBZ222" s="52"/>
      <c r="GCA222" s="52"/>
      <c r="GCB222" s="52"/>
      <c r="GCC222" s="52"/>
      <c r="GCD222" s="52"/>
      <c r="GCE222" s="52"/>
      <c r="GCF222" s="52"/>
      <c r="GCG222" s="52"/>
      <c r="GCH222" s="52"/>
      <c r="GCI222" s="52"/>
      <c r="GCJ222" s="52"/>
      <c r="GCK222" s="52"/>
      <c r="GCL222" s="52"/>
      <c r="GCM222" s="52"/>
      <c r="GCN222" s="52"/>
      <c r="GCO222" s="52"/>
      <c r="GCP222" s="52"/>
      <c r="GCQ222" s="52"/>
      <c r="GCR222" s="52"/>
      <c r="GCS222" s="52"/>
      <c r="GCT222" s="52"/>
      <c r="GCU222" s="52"/>
      <c r="GCV222" s="52"/>
      <c r="GCW222" s="52"/>
      <c r="GCX222" s="52"/>
      <c r="GCY222" s="52"/>
      <c r="GCZ222" s="52"/>
      <c r="GDA222" s="52"/>
      <c r="GDB222" s="52"/>
      <c r="GDC222" s="52"/>
      <c r="GDD222" s="52"/>
      <c r="GDE222" s="52"/>
      <c r="GDF222" s="52"/>
      <c r="GDG222" s="52"/>
      <c r="GDH222" s="52"/>
      <c r="GDI222" s="52"/>
      <c r="GDJ222" s="52"/>
      <c r="GDK222" s="52"/>
      <c r="GDL222" s="52"/>
      <c r="GDM222" s="52"/>
      <c r="GDN222" s="52"/>
      <c r="GDO222" s="52"/>
      <c r="GDP222" s="52"/>
      <c r="GDQ222" s="52"/>
      <c r="GDR222" s="52"/>
      <c r="GDS222" s="52"/>
      <c r="GDT222" s="52"/>
      <c r="GDU222" s="52"/>
      <c r="GDV222" s="52"/>
      <c r="GDW222" s="52"/>
      <c r="GDX222" s="52"/>
      <c r="GDY222" s="52"/>
      <c r="GDZ222" s="52"/>
      <c r="GEA222" s="52"/>
      <c r="GEB222" s="52"/>
      <c r="GEC222" s="52"/>
      <c r="GED222" s="52"/>
      <c r="GEE222" s="52"/>
      <c r="GEF222" s="52"/>
      <c r="GEG222" s="52"/>
      <c r="GEH222" s="52"/>
      <c r="GEI222" s="52"/>
      <c r="GEJ222" s="52"/>
      <c r="GEK222" s="52"/>
      <c r="GEL222" s="52"/>
      <c r="GEM222" s="52"/>
      <c r="GEN222" s="52"/>
      <c r="GEO222" s="52"/>
      <c r="GEP222" s="52"/>
      <c r="GEQ222" s="52"/>
      <c r="GER222" s="52"/>
      <c r="GES222" s="52"/>
      <c r="GET222" s="52"/>
      <c r="GEU222" s="52"/>
      <c r="GEV222" s="52"/>
      <c r="GEW222" s="52"/>
      <c r="GEX222" s="52"/>
      <c r="GEY222" s="52"/>
      <c r="GEZ222" s="52"/>
      <c r="GFA222" s="52"/>
      <c r="GFB222" s="52"/>
      <c r="GFC222" s="52"/>
      <c r="GFD222" s="52"/>
      <c r="GFE222" s="52"/>
      <c r="GFF222" s="52"/>
      <c r="GFG222" s="52"/>
      <c r="GFH222" s="52"/>
      <c r="GFI222" s="52"/>
      <c r="GFJ222" s="52"/>
      <c r="GFK222" s="52"/>
      <c r="GFL222" s="52"/>
      <c r="GFM222" s="52"/>
      <c r="GFN222" s="52"/>
      <c r="GFO222" s="52"/>
      <c r="GFP222" s="52"/>
      <c r="GFQ222" s="52"/>
      <c r="GFR222" s="52"/>
      <c r="GFS222" s="52"/>
      <c r="GFT222" s="52"/>
      <c r="GFU222" s="52"/>
      <c r="GFV222" s="52"/>
      <c r="GFW222" s="52"/>
      <c r="GFX222" s="52"/>
      <c r="GFY222" s="52"/>
      <c r="GFZ222" s="52"/>
      <c r="GGA222" s="52"/>
      <c r="GGB222" s="52"/>
      <c r="GGC222" s="52"/>
      <c r="GGD222" s="52"/>
      <c r="GGE222" s="52"/>
      <c r="GGF222" s="52"/>
      <c r="GGG222" s="52"/>
      <c r="GGH222" s="52"/>
      <c r="GGI222" s="52"/>
      <c r="GGJ222" s="52"/>
      <c r="GGK222" s="52"/>
      <c r="GGL222" s="52"/>
      <c r="GGM222" s="52"/>
      <c r="GGN222" s="52"/>
      <c r="GGO222" s="52"/>
      <c r="GGP222" s="52"/>
      <c r="GGQ222" s="52"/>
      <c r="GGR222" s="52"/>
      <c r="GGS222" s="52"/>
      <c r="GGT222" s="52"/>
      <c r="GGU222" s="52"/>
      <c r="GGV222" s="52"/>
      <c r="GGW222" s="52"/>
      <c r="GGX222" s="52"/>
      <c r="GGY222" s="52"/>
      <c r="GGZ222" s="52"/>
      <c r="GHA222" s="52"/>
      <c r="GHB222" s="52"/>
      <c r="GHC222" s="52"/>
      <c r="GHD222" s="52"/>
      <c r="GHE222" s="52"/>
      <c r="GHF222" s="52"/>
      <c r="GHG222" s="52"/>
      <c r="GHH222" s="52"/>
      <c r="GHI222" s="52"/>
      <c r="GHJ222" s="52"/>
      <c r="GHK222" s="52"/>
      <c r="GHL222" s="52"/>
      <c r="GHM222" s="52"/>
      <c r="GHN222" s="52"/>
      <c r="GHO222" s="52"/>
      <c r="GHP222" s="52"/>
      <c r="GHQ222" s="52"/>
      <c r="GHR222" s="52"/>
      <c r="GHS222" s="52"/>
      <c r="GHT222" s="52"/>
      <c r="GHU222" s="52"/>
      <c r="GHV222" s="52"/>
      <c r="GHW222" s="52"/>
      <c r="GHX222" s="52"/>
      <c r="GHY222" s="52"/>
      <c r="GHZ222" s="52"/>
      <c r="GIA222" s="52"/>
      <c r="GIB222" s="52"/>
      <c r="GIC222" s="52"/>
      <c r="GID222" s="52"/>
      <c r="GIE222" s="52"/>
      <c r="GIF222" s="52"/>
      <c r="GIG222" s="52"/>
      <c r="GIH222" s="52"/>
      <c r="GII222" s="52"/>
      <c r="GIJ222" s="52"/>
      <c r="GIK222" s="52"/>
      <c r="GIL222" s="52"/>
      <c r="GIM222" s="52"/>
      <c r="GIN222" s="52"/>
      <c r="GIO222" s="52"/>
      <c r="GIP222" s="52"/>
      <c r="GIQ222" s="52"/>
      <c r="GIR222" s="52"/>
      <c r="GIS222" s="52"/>
      <c r="GIT222" s="52"/>
      <c r="GIU222" s="52"/>
      <c r="GIV222" s="52"/>
      <c r="GIW222" s="52"/>
      <c r="GIX222" s="52"/>
      <c r="GIY222" s="52"/>
      <c r="GIZ222" s="52"/>
      <c r="GJA222" s="52"/>
      <c r="GJB222" s="52"/>
      <c r="GJC222" s="52"/>
      <c r="GJD222" s="52"/>
      <c r="GJE222" s="52"/>
      <c r="GJF222" s="52"/>
      <c r="GJG222" s="52"/>
      <c r="GJH222" s="52"/>
      <c r="GJI222" s="52"/>
      <c r="GJJ222" s="52"/>
      <c r="GJK222" s="52"/>
      <c r="GJL222" s="52"/>
      <c r="GJM222" s="52"/>
      <c r="GJN222" s="52"/>
      <c r="GJO222" s="52"/>
      <c r="GJP222" s="52"/>
      <c r="GJQ222" s="52"/>
      <c r="GJR222" s="52"/>
      <c r="GJS222" s="52"/>
      <c r="GJT222" s="52"/>
      <c r="GJU222" s="52"/>
      <c r="GJV222" s="52"/>
      <c r="GJW222" s="52"/>
      <c r="GJX222" s="52"/>
      <c r="GJY222" s="52"/>
      <c r="GJZ222" s="52"/>
      <c r="GKA222" s="52"/>
      <c r="GKB222" s="52"/>
      <c r="GKC222" s="52"/>
      <c r="GKD222" s="52"/>
      <c r="GKE222" s="52"/>
      <c r="GKF222" s="52"/>
      <c r="GKG222" s="52"/>
      <c r="GKH222" s="52"/>
      <c r="GKI222" s="52"/>
      <c r="GKJ222" s="52"/>
      <c r="GKK222" s="52"/>
      <c r="GKL222" s="52"/>
      <c r="GKM222" s="52"/>
      <c r="GKN222" s="52"/>
      <c r="GKO222" s="52"/>
      <c r="GKP222" s="52"/>
      <c r="GKQ222" s="52"/>
      <c r="GKR222" s="52"/>
      <c r="GKS222" s="52"/>
      <c r="GKT222" s="52"/>
      <c r="GKU222" s="52"/>
      <c r="GKV222" s="52"/>
      <c r="GKW222" s="52"/>
      <c r="GKX222" s="52"/>
      <c r="GKY222" s="52"/>
      <c r="GKZ222" s="52"/>
      <c r="GLA222" s="52"/>
      <c r="GLB222" s="52"/>
      <c r="GLC222" s="52"/>
      <c r="GLD222" s="52"/>
      <c r="GLE222" s="52"/>
      <c r="GLF222" s="52"/>
      <c r="GLG222" s="52"/>
      <c r="GLH222" s="52"/>
      <c r="GLI222" s="52"/>
      <c r="GLJ222" s="52"/>
      <c r="GLK222" s="52"/>
      <c r="GLL222" s="52"/>
      <c r="GLM222" s="52"/>
      <c r="GLN222" s="52"/>
      <c r="GLO222" s="52"/>
      <c r="GLP222" s="52"/>
      <c r="GLQ222" s="52"/>
      <c r="GLR222" s="52"/>
      <c r="GLS222" s="52"/>
      <c r="GLT222" s="52"/>
      <c r="GLU222" s="52"/>
      <c r="GLV222" s="52"/>
      <c r="GLW222" s="52"/>
      <c r="GLX222" s="52"/>
      <c r="GLY222" s="52"/>
      <c r="GLZ222" s="52"/>
      <c r="GMA222" s="52"/>
      <c r="GMB222" s="52"/>
      <c r="GMC222" s="52"/>
      <c r="GMD222" s="52"/>
      <c r="GME222" s="52"/>
      <c r="GMF222" s="52"/>
      <c r="GMG222" s="52"/>
      <c r="GMH222" s="52"/>
      <c r="GMI222" s="52"/>
      <c r="GMJ222" s="52"/>
      <c r="GMK222" s="52"/>
      <c r="GML222" s="52"/>
      <c r="GMM222" s="52"/>
      <c r="GMN222" s="52"/>
      <c r="GMO222" s="52"/>
      <c r="GMP222" s="52"/>
      <c r="GMQ222" s="52"/>
      <c r="GMR222" s="52"/>
      <c r="GMS222" s="52"/>
      <c r="GMT222" s="52"/>
      <c r="GMU222" s="52"/>
      <c r="GMV222" s="52"/>
      <c r="GMW222" s="52"/>
      <c r="GMX222" s="52"/>
      <c r="GMY222" s="52"/>
      <c r="GMZ222" s="52"/>
      <c r="GNA222" s="52"/>
      <c r="GNB222" s="52"/>
      <c r="GNC222" s="52"/>
      <c r="GND222" s="52"/>
      <c r="GNE222" s="52"/>
      <c r="GNF222" s="52"/>
      <c r="GNG222" s="52"/>
      <c r="GNH222" s="52"/>
      <c r="GNI222" s="52"/>
      <c r="GNJ222" s="52"/>
      <c r="GNK222" s="52"/>
      <c r="GNL222" s="52"/>
      <c r="GNM222" s="52"/>
      <c r="GNN222" s="52"/>
      <c r="GNO222" s="52"/>
      <c r="GNP222" s="52"/>
      <c r="GNQ222" s="52"/>
      <c r="GNR222" s="52"/>
      <c r="GNS222" s="52"/>
      <c r="GNT222" s="52"/>
      <c r="GNU222" s="52"/>
      <c r="GNV222" s="52"/>
      <c r="GNW222" s="52"/>
      <c r="GNX222" s="52"/>
      <c r="GNY222" s="52"/>
      <c r="GNZ222" s="52"/>
      <c r="GOA222" s="52"/>
      <c r="GOB222" s="52"/>
      <c r="GOC222" s="52"/>
      <c r="GOD222" s="52"/>
      <c r="GOE222" s="52"/>
      <c r="GOF222" s="52"/>
      <c r="GOG222" s="52"/>
      <c r="GOH222" s="52"/>
      <c r="GOI222" s="52"/>
      <c r="GOJ222" s="52"/>
      <c r="GOK222" s="52"/>
      <c r="GOL222" s="52"/>
      <c r="GOM222" s="52"/>
      <c r="GON222" s="52"/>
      <c r="GOO222" s="52"/>
      <c r="GOP222" s="52"/>
      <c r="GOQ222" s="52"/>
      <c r="GOR222" s="52"/>
      <c r="GOS222" s="52"/>
      <c r="GOT222" s="52"/>
      <c r="GOU222" s="52"/>
      <c r="GOV222" s="52"/>
      <c r="GOW222" s="52"/>
      <c r="GOX222" s="52"/>
      <c r="GOY222" s="52"/>
      <c r="GOZ222" s="52"/>
      <c r="GPA222" s="52"/>
      <c r="GPB222" s="52"/>
      <c r="GPC222" s="52"/>
      <c r="GPD222" s="52"/>
      <c r="GPE222" s="52"/>
      <c r="GPF222" s="52"/>
      <c r="GPG222" s="52"/>
      <c r="GPH222" s="52"/>
      <c r="GPI222" s="52"/>
      <c r="GPJ222" s="52"/>
      <c r="GPK222" s="52"/>
      <c r="GPL222" s="52"/>
      <c r="GPM222" s="52"/>
      <c r="GPN222" s="52"/>
      <c r="GPO222" s="52"/>
      <c r="GPP222" s="52"/>
      <c r="GPQ222" s="52"/>
      <c r="GPR222" s="52"/>
      <c r="GPS222" s="52"/>
      <c r="GPT222" s="52"/>
      <c r="GPU222" s="52"/>
      <c r="GPV222" s="52"/>
      <c r="GPW222" s="52"/>
      <c r="GPX222" s="52"/>
      <c r="GPY222" s="52"/>
      <c r="GPZ222" s="52"/>
      <c r="GQA222" s="52"/>
      <c r="GQB222" s="52"/>
      <c r="GQC222" s="52"/>
      <c r="GQD222" s="52"/>
      <c r="GQE222" s="52"/>
      <c r="GQF222" s="52"/>
      <c r="GQG222" s="52"/>
      <c r="GQH222" s="52"/>
      <c r="GQI222" s="52"/>
      <c r="GQJ222" s="52"/>
      <c r="GQK222" s="52"/>
      <c r="GQL222" s="52"/>
      <c r="GQM222" s="52"/>
      <c r="GQN222" s="52"/>
      <c r="GQO222" s="52"/>
      <c r="GQP222" s="52"/>
      <c r="GQQ222" s="52"/>
      <c r="GQR222" s="52"/>
      <c r="GQS222" s="52"/>
      <c r="GQT222" s="52"/>
      <c r="GQU222" s="52"/>
      <c r="GQV222" s="52"/>
      <c r="GQW222" s="52"/>
      <c r="GQX222" s="52"/>
      <c r="GQY222" s="52"/>
      <c r="GQZ222" s="52"/>
      <c r="GRA222" s="52"/>
      <c r="GRB222" s="52"/>
      <c r="GRC222" s="52"/>
      <c r="GRD222" s="52"/>
      <c r="GRE222" s="52"/>
      <c r="GRF222" s="52"/>
      <c r="GRG222" s="52"/>
      <c r="GRH222" s="52"/>
      <c r="GRI222" s="52"/>
      <c r="GRJ222" s="52"/>
      <c r="GRK222" s="52"/>
      <c r="GRL222" s="52"/>
      <c r="GRM222" s="52"/>
      <c r="GRN222" s="52"/>
      <c r="GRO222" s="52"/>
      <c r="GRP222" s="52"/>
      <c r="GRQ222" s="52"/>
      <c r="GRR222" s="52"/>
      <c r="GRS222" s="52"/>
      <c r="GRT222" s="52"/>
      <c r="GRU222" s="52"/>
      <c r="GRV222" s="52"/>
      <c r="GRW222" s="52"/>
      <c r="GRX222" s="52"/>
      <c r="GRY222" s="52"/>
      <c r="GRZ222" s="52"/>
      <c r="GSA222" s="52"/>
      <c r="GSB222" s="52"/>
      <c r="GSC222" s="52"/>
      <c r="GSD222" s="52"/>
      <c r="GSE222" s="52"/>
      <c r="GSF222" s="52"/>
      <c r="GSG222" s="52"/>
      <c r="GSH222" s="52"/>
      <c r="GSI222" s="52"/>
      <c r="GSJ222" s="52"/>
      <c r="GSK222" s="52"/>
      <c r="GSL222" s="52"/>
      <c r="GSM222" s="52"/>
      <c r="GSN222" s="52"/>
      <c r="GSO222" s="52"/>
      <c r="GSP222" s="52"/>
      <c r="GSQ222" s="52"/>
      <c r="GSR222" s="52"/>
      <c r="GSS222" s="52"/>
      <c r="GST222" s="52"/>
      <c r="GSU222" s="52"/>
      <c r="GSV222" s="52"/>
      <c r="GSW222" s="52"/>
      <c r="GSX222" s="52"/>
      <c r="GSY222" s="52"/>
      <c r="GSZ222" s="52"/>
      <c r="GTA222" s="52"/>
      <c r="GTB222" s="52"/>
      <c r="GTC222" s="52"/>
      <c r="GTD222" s="52"/>
      <c r="GTE222" s="52"/>
      <c r="GTF222" s="52"/>
      <c r="GTG222" s="52"/>
      <c r="GTH222" s="52"/>
      <c r="GTI222" s="52"/>
      <c r="GTJ222" s="52"/>
      <c r="GTK222" s="52"/>
      <c r="GTL222" s="52"/>
      <c r="GTM222" s="52"/>
      <c r="GTN222" s="52"/>
      <c r="GTO222" s="52"/>
      <c r="GTP222" s="52"/>
      <c r="GTQ222" s="52"/>
      <c r="GTR222" s="52"/>
      <c r="GTS222" s="52"/>
      <c r="GTT222" s="52"/>
      <c r="GTU222" s="52"/>
      <c r="GTV222" s="52"/>
      <c r="GTW222" s="52"/>
      <c r="GTX222" s="52"/>
      <c r="GTY222" s="52"/>
      <c r="GTZ222" s="52"/>
      <c r="GUA222" s="52"/>
      <c r="GUB222" s="52"/>
      <c r="GUC222" s="52"/>
      <c r="GUD222" s="52"/>
      <c r="GUE222" s="52"/>
      <c r="GUF222" s="52"/>
      <c r="GUG222" s="52"/>
      <c r="GUH222" s="52"/>
      <c r="GUI222" s="52"/>
      <c r="GUJ222" s="52"/>
      <c r="GUK222" s="52"/>
      <c r="GUL222" s="52"/>
      <c r="GUM222" s="52"/>
      <c r="GUN222" s="52"/>
      <c r="GUO222" s="52"/>
      <c r="GUP222" s="52"/>
      <c r="GUQ222" s="52"/>
      <c r="GUR222" s="52"/>
      <c r="GUS222" s="52"/>
      <c r="GUT222" s="52"/>
      <c r="GUU222" s="52"/>
      <c r="GUV222" s="52"/>
      <c r="GUW222" s="52"/>
      <c r="GUX222" s="52"/>
      <c r="GUY222" s="52"/>
      <c r="GUZ222" s="52"/>
      <c r="GVA222" s="52"/>
      <c r="GVB222" s="52"/>
      <c r="GVC222" s="52"/>
      <c r="GVD222" s="52"/>
      <c r="GVE222" s="52"/>
      <c r="GVF222" s="52"/>
      <c r="GVG222" s="52"/>
      <c r="GVH222" s="52"/>
      <c r="GVI222" s="52"/>
      <c r="GVJ222" s="52"/>
      <c r="GVK222" s="52"/>
      <c r="GVL222" s="52"/>
      <c r="GVM222" s="52"/>
      <c r="GVN222" s="52"/>
      <c r="GVO222" s="52"/>
      <c r="GVP222" s="52"/>
      <c r="GVQ222" s="52"/>
      <c r="GVR222" s="52"/>
      <c r="GVS222" s="52"/>
      <c r="GVT222" s="52"/>
      <c r="GVU222" s="52"/>
      <c r="GVV222" s="52"/>
      <c r="GVW222" s="52"/>
      <c r="GVX222" s="52"/>
      <c r="GVY222" s="52"/>
      <c r="GVZ222" s="52"/>
      <c r="GWA222" s="52"/>
      <c r="GWB222" s="52"/>
      <c r="GWC222" s="52"/>
      <c r="GWD222" s="52"/>
      <c r="GWE222" s="52"/>
      <c r="GWF222" s="52"/>
      <c r="GWG222" s="52"/>
      <c r="GWH222" s="52"/>
      <c r="GWI222" s="52"/>
      <c r="GWJ222" s="52"/>
      <c r="GWK222" s="52"/>
      <c r="GWL222" s="52"/>
      <c r="GWM222" s="52"/>
      <c r="GWN222" s="52"/>
      <c r="GWO222" s="52"/>
      <c r="GWP222" s="52"/>
      <c r="GWQ222" s="52"/>
      <c r="GWR222" s="52"/>
      <c r="GWS222" s="52"/>
      <c r="GWT222" s="52"/>
      <c r="GWU222" s="52"/>
      <c r="GWV222" s="52"/>
      <c r="GWW222" s="52"/>
      <c r="GWX222" s="52"/>
      <c r="GWY222" s="52"/>
      <c r="GWZ222" s="52"/>
      <c r="GXA222" s="52"/>
      <c r="GXB222" s="52"/>
      <c r="GXC222" s="52"/>
      <c r="GXD222" s="52"/>
      <c r="GXE222" s="52"/>
      <c r="GXF222" s="52"/>
      <c r="GXG222" s="52"/>
      <c r="GXH222" s="52"/>
      <c r="GXI222" s="52"/>
      <c r="GXJ222" s="52"/>
      <c r="GXK222" s="52"/>
      <c r="GXL222" s="52"/>
      <c r="GXM222" s="52"/>
      <c r="GXN222" s="52"/>
      <c r="GXO222" s="52"/>
      <c r="GXP222" s="52"/>
      <c r="GXQ222" s="52"/>
      <c r="GXR222" s="52"/>
      <c r="GXS222" s="52"/>
      <c r="GXT222" s="52"/>
      <c r="GXU222" s="52"/>
      <c r="GXV222" s="52"/>
      <c r="GXW222" s="52"/>
      <c r="GXX222" s="52"/>
      <c r="GXY222" s="52"/>
      <c r="GXZ222" s="52"/>
      <c r="GYA222" s="52"/>
      <c r="GYB222" s="52"/>
      <c r="GYC222" s="52"/>
      <c r="GYD222" s="52"/>
      <c r="GYE222" s="52"/>
      <c r="GYF222" s="52"/>
      <c r="GYG222" s="52"/>
      <c r="GYH222" s="52"/>
      <c r="GYI222" s="52"/>
      <c r="GYJ222" s="52"/>
      <c r="GYK222" s="52"/>
      <c r="GYL222" s="52"/>
      <c r="GYM222" s="52"/>
      <c r="GYN222" s="52"/>
      <c r="GYO222" s="52"/>
      <c r="GYP222" s="52"/>
      <c r="GYQ222" s="52"/>
      <c r="GYR222" s="52"/>
      <c r="GYS222" s="52"/>
      <c r="GYT222" s="52"/>
      <c r="GYU222" s="52"/>
      <c r="GYV222" s="52"/>
      <c r="GYW222" s="52"/>
      <c r="GYX222" s="52"/>
      <c r="GYY222" s="52"/>
      <c r="GYZ222" s="52"/>
      <c r="GZA222" s="52"/>
      <c r="GZB222" s="52"/>
      <c r="GZC222" s="52"/>
      <c r="GZD222" s="52"/>
      <c r="GZE222" s="52"/>
      <c r="GZF222" s="52"/>
      <c r="GZG222" s="52"/>
      <c r="GZH222" s="52"/>
      <c r="GZI222" s="52"/>
      <c r="GZJ222" s="52"/>
      <c r="GZK222" s="52"/>
      <c r="GZL222" s="52"/>
      <c r="GZM222" s="52"/>
      <c r="GZN222" s="52"/>
      <c r="GZO222" s="52"/>
      <c r="GZP222" s="52"/>
      <c r="GZQ222" s="52"/>
      <c r="GZR222" s="52"/>
      <c r="GZS222" s="52"/>
      <c r="GZT222" s="52"/>
      <c r="GZU222" s="52"/>
      <c r="GZV222" s="52"/>
      <c r="GZW222" s="52"/>
      <c r="GZX222" s="52"/>
      <c r="GZY222" s="52"/>
      <c r="GZZ222" s="52"/>
      <c r="HAA222" s="52"/>
      <c r="HAB222" s="52"/>
      <c r="HAC222" s="52"/>
      <c r="HAD222" s="52"/>
      <c r="HAE222" s="52"/>
      <c r="HAF222" s="52"/>
      <c r="HAG222" s="52"/>
      <c r="HAH222" s="52"/>
      <c r="HAI222" s="52"/>
      <c r="HAJ222" s="52"/>
      <c r="HAK222" s="52"/>
      <c r="HAL222" s="52"/>
      <c r="HAM222" s="52"/>
      <c r="HAN222" s="52"/>
      <c r="HAO222" s="52"/>
      <c r="HAP222" s="52"/>
      <c r="HAQ222" s="52"/>
      <c r="HAR222" s="52"/>
      <c r="HAS222" s="52"/>
      <c r="HAT222" s="52"/>
      <c r="HAU222" s="52"/>
      <c r="HAV222" s="52"/>
      <c r="HAW222" s="52"/>
      <c r="HAX222" s="52"/>
      <c r="HAY222" s="52"/>
      <c r="HAZ222" s="52"/>
      <c r="HBA222" s="52"/>
      <c r="HBB222" s="52"/>
      <c r="HBC222" s="52"/>
      <c r="HBD222" s="52"/>
      <c r="HBE222" s="52"/>
      <c r="HBF222" s="52"/>
      <c r="HBG222" s="52"/>
      <c r="HBH222" s="52"/>
      <c r="HBI222" s="52"/>
      <c r="HBJ222" s="52"/>
      <c r="HBK222" s="52"/>
      <c r="HBL222" s="52"/>
      <c r="HBM222" s="52"/>
      <c r="HBN222" s="52"/>
      <c r="HBO222" s="52"/>
      <c r="HBP222" s="52"/>
      <c r="HBQ222" s="52"/>
      <c r="HBR222" s="52"/>
      <c r="HBS222" s="52"/>
      <c r="HBT222" s="52"/>
      <c r="HBU222" s="52"/>
      <c r="HBV222" s="52"/>
      <c r="HBW222" s="52"/>
      <c r="HBX222" s="52"/>
      <c r="HBY222" s="52"/>
      <c r="HBZ222" s="52"/>
      <c r="HCA222" s="52"/>
      <c r="HCB222" s="52"/>
      <c r="HCC222" s="52"/>
      <c r="HCD222" s="52"/>
      <c r="HCE222" s="52"/>
      <c r="HCF222" s="52"/>
      <c r="HCG222" s="52"/>
      <c r="HCH222" s="52"/>
      <c r="HCI222" s="52"/>
      <c r="HCJ222" s="52"/>
      <c r="HCK222" s="52"/>
      <c r="HCL222" s="52"/>
      <c r="HCM222" s="52"/>
      <c r="HCN222" s="52"/>
      <c r="HCO222" s="52"/>
      <c r="HCP222" s="52"/>
      <c r="HCQ222" s="52"/>
      <c r="HCR222" s="52"/>
      <c r="HCS222" s="52"/>
      <c r="HCT222" s="52"/>
      <c r="HCU222" s="52"/>
      <c r="HCV222" s="52"/>
      <c r="HCW222" s="52"/>
      <c r="HCX222" s="52"/>
      <c r="HCY222" s="52"/>
      <c r="HCZ222" s="52"/>
      <c r="HDA222" s="52"/>
      <c r="HDB222" s="52"/>
      <c r="HDC222" s="52"/>
      <c r="HDD222" s="52"/>
      <c r="HDE222" s="52"/>
      <c r="HDF222" s="52"/>
      <c r="HDG222" s="52"/>
      <c r="HDH222" s="52"/>
      <c r="HDI222" s="52"/>
      <c r="HDJ222" s="52"/>
      <c r="HDK222" s="52"/>
      <c r="HDL222" s="52"/>
      <c r="HDM222" s="52"/>
      <c r="HDN222" s="52"/>
      <c r="HDO222" s="52"/>
      <c r="HDP222" s="52"/>
      <c r="HDQ222" s="52"/>
      <c r="HDR222" s="52"/>
      <c r="HDS222" s="52"/>
      <c r="HDT222" s="52"/>
      <c r="HDU222" s="52"/>
      <c r="HDV222" s="52"/>
      <c r="HDW222" s="52"/>
      <c r="HDX222" s="52"/>
      <c r="HDY222" s="52"/>
      <c r="HDZ222" s="52"/>
      <c r="HEA222" s="52"/>
      <c r="HEB222" s="52"/>
      <c r="HEC222" s="52"/>
      <c r="HED222" s="52"/>
      <c r="HEE222" s="52"/>
      <c r="HEF222" s="52"/>
      <c r="HEG222" s="52"/>
      <c r="HEH222" s="52"/>
      <c r="HEI222" s="52"/>
      <c r="HEJ222" s="52"/>
      <c r="HEK222" s="52"/>
      <c r="HEL222" s="52"/>
      <c r="HEM222" s="52"/>
      <c r="HEN222" s="52"/>
      <c r="HEO222" s="52"/>
      <c r="HEP222" s="52"/>
      <c r="HEQ222" s="52"/>
      <c r="HER222" s="52"/>
      <c r="HES222" s="52"/>
      <c r="HET222" s="52"/>
      <c r="HEU222" s="52"/>
      <c r="HEV222" s="52"/>
      <c r="HEW222" s="52"/>
      <c r="HEX222" s="52"/>
      <c r="HEY222" s="52"/>
      <c r="HEZ222" s="52"/>
      <c r="HFA222" s="52"/>
      <c r="HFB222" s="52"/>
      <c r="HFC222" s="52"/>
      <c r="HFD222" s="52"/>
      <c r="HFE222" s="52"/>
      <c r="HFF222" s="52"/>
      <c r="HFG222" s="52"/>
      <c r="HFH222" s="52"/>
      <c r="HFI222" s="52"/>
      <c r="HFJ222" s="52"/>
      <c r="HFK222" s="52"/>
      <c r="HFL222" s="52"/>
      <c r="HFM222" s="52"/>
      <c r="HFN222" s="52"/>
      <c r="HFO222" s="52"/>
      <c r="HFP222" s="52"/>
      <c r="HFQ222" s="52"/>
      <c r="HFR222" s="52"/>
      <c r="HFS222" s="52"/>
      <c r="HFT222" s="52"/>
      <c r="HFU222" s="52"/>
      <c r="HFV222" s="52"/>
      <c r="HFW222" s="52"/>
      <c r="HFX222" s="52"/>
      <c r="HFY222" s="52"/>
      <c r="HFZ222" s="52"/>
      <c r="HGA222" s="52"/>
      <c r="HGB222" s="52"/>
      <c r="HGC222" s="52"/>
      <c r="HGD222" s="52"/>
      <c r="HGE222" s="52"/>
      <c r="HGF222" s="52"/>
      <c r="HGG222" s="52"/>
      <c r="HGH222" s="52"/>
      <c r="HGI222" s="52"/>
      <c r="HGJ222" s="52"/>
      <c r="HGK222" s="52"/>
      <c r="HGL222" s="52"/>
      <c r="HGM222" s="52"/>
      <c r="HGN222" s="52"/>
      <c r="HGO222" s="52"/>
      <c r="HGP222" s="52"/>
      <c r="HGQ222" s="52"/>
      <c r="HGR222" s="52"/>
      <c r="HGS222" s="52"/>
      <c r="HGT222" s="52"/>
      <c r="HGU222" s="52"/>
      <c r="HGV222" s="52"/>
      <c r="HGW222" s="52"/>
      <c r="HGX222" s="52"/>
      <c r="HGY222" s="52"/>
      <c r="HGZ222" s="52"/>
      <c r="HHA222" s="52"/>
      <c r="HHB222" s="52"/>
      <c r="HHC222" s="52"/>
      <c r="HHD222" s="52"/>
      <c r="HHE222" s="52"/>
      <c r="HHF222" s="52"/>
      <c r="HHG222" s="52"/>
      <c r="HHH222" s="52"/>
      <c r="HHI222" s="52"/>
      <c r="HHJ222" s="52"/>
      <c r="HHK222" s="52"/>
      <c r="HHL222" s="52"/>
      <c r="HHM222" s="52"/>
      <c r="HHN222" s="52"/>
      <c r="HHO222" s="52"/>
      <c r="HHP222" s="52"/>
      <c r="HHQ222" s="52"/>
      <c r="HHR222" s="52"/>
      <c r="HHS222" s="52"/>
      <c r="HHT222" s="52"/>
      <c r="HHU222" s="52"/>
      <c r="HHV222" s="52"/>
      <c r="HHW222" s="52"/>
      <c r="HHX222" s="52"/>
      <c r="HHY222" s="52"/>
      <c r="HHZ222" s="52"/>
      <c r="HIA222" s="52"/>
      <c r="HIB222" s="52"/>
      <c r="HIC222" s="52"/>
      <c r="HID222" s="52"/>
      <c r="HIE222" s="52"/>
      <c r="HIF222" s="52"/>
      <c r="HIG222" s="52"/>
      <c r="HIH222" s="52"/>
      <c r="HII222" s="52"/>
      <c r="HIJ222" s="52"/>
      <c r="HIK222" s="52"/>
      <c r="HIL222" s="52"/>
      <c r="HIM222" s="52"/>
      <c r="HIN222" s="52"/>
      <c r="HIO222" s="52"/>
      <c r="HIP222" s="52"/>
      <c r="HIQ222" s="52"/>
      <c r="HIR222" s="52"/>
      <c r="HIS222" s="52"/>
      <c r="HIT222" s="52"/>
      <c r="HIU222" s="52"/>
      <c r="HIV222" s="52"/>
      <c r="HIW222" s="52"/>
      <c r="HIX222" s="52"/>
      <c r="HIY222" s="52"/>
      <c r="HIZ222" s="52"/>
      <c r="HJA222" s="52"/>
      <c r="HJB222" s="52"/>
      <c r="HJC222" s="52"/>
      <c r="HJD222" s="52"/>
      <c r="HJE222" s="52"/>
      <c r="HJF222" s="52"/>
      <c r="HJG222" s="52"/>
      <c r="HJH222" s="52"/>
      <c r="HJI222" s="52"/>
      <c r="HJJ222" s="52"/>
      <c r="HJK222" s="52"/>
      <c r="HJL222" s="52"/>
      <c r="HJM222" s="52"/>
      <c r="HJN222" s="52"/>
      <c r="HJO222" s="52"/>
      <c r="HJP222" s="52"/>
      <c r="HJQ222" s="52"/>
      <c r="HJR222" s="52"/>
      <c r="HJS222" s="52"/>
      <c r="HJT222" s="52"/>
      <c r="HJU222" s="52"/>
      <c r="HJV222" s="52"/>
      <c r="HJW222" s="52"/>
      <c r="HJX222" s="52"/>
      <c r="HJY222" s="52"/>
      <c r="HJZ222" s="52"/>
      <c r="HKA222" s="52"/>
      <c r="HKB222" s="52"/>
      <c r="HKC222" s="52"/>
      <c r="HKD222" s="52"/>
      <c r="HKE222" s="52"/>
      <c r="HKF222" s="52"/>
      <c r="HKG222" s="52"/>
      <c r="HKH222" s="52"/>
      <c r="HKI222" s="52"/>
      <c r="HKJ222" s="52"/>
      <c r="HKK222" s="52"/>
      <c r="HKL222" s="52"/>
      <c r="HKM222" s="52"/>
      <c r="HKN222" s="52"/>
      <c r="HKO222" s="52"/>
      <c r="HKP222" s="52"/>
      <c r="HKQ222" s="52"/>
      <c r="HKR222" s="52"/>
      <c r="HKS222" s="52"/>
      <c r="HKT222" s="52"/>
      <c r="HKU222" s="52"/>
      <c r="HKV222" s="52"/>
      <c r="HKW222" s="52"/>
      <c r="HKX222" s="52"/>
      <c r="HKY222" s="52"/>
      <c r="HKZ222" s="52"/>
      <c r="HLA222" s="52"/>
      <c r="HLB222" s="52"/>
      <c r="HLC222" s="52"/>
      <c r="HLD222" s="52"/>
      <c r="HLE222" s="52"/>
      <c r="HLF222" s="52"/>
      <c r="HLG222" s="52"/>
      <c r="HLH222" s="52"/>
      <c r="HLI222" s="52"/>
      <c r="HLJ222" s="52"/>
      <c r="HLK222" s="52"/>
      <c r="HLL222" s="52"/>
      <c r="HLM222" s="52"/>
      <c r="HLN222" s="52"/>
      <c r="HLO222" s="52"/>
      <c r="HLP222" s="52"/>
      <c r="HLQ222" s="52"/>
      <c r="HLR222" s="52"/>
      <c r="HLS222" s="52"/>
      <c r="HLT222" s="52"/>
      <c r="HLU222" s="52"/>
      <c r="HLV222" s="52"/>
      <c r="HLW222" s="52"/>
      <c r="HLX222" s="52"/>
      <c r="HLY222" s="52"/>
      <c r="HLZ222" s="52"/>
      <c r="HMA222" s="52"/>
      <c r="HMB222" s="52"/>
      <c r="HMC222" s="52"/>
      <c r="HMD222" s="52"/>
      <c r="HME222" s="52"/>
      <c r="HMF222" s="52"/>
      <c r="HMG222" s="52"/>
      <c r="HMH222" s="52"/>
      <c r="HMI222" s="52"/>
      <c r="HMJ222" s="52"/>
      <c r="HMK222" s="52"/>
      <c r="HML222" s="52"/>
      <c r="HMM222" s="52"/>
      <c r="HMN222" s="52"/>
      <c r="HMO222" s="52"/>
      <c r="HMP222" s="52"/>
      <c r="HMQ222" s="52"/>
      <c r="HMR222" s="52"/>
      <c r="HMS222" s="52"/>
      <c r="HMT222" s="52"/>
      <c r="HMU222" s="52"/>
      <c r="HMV222" s="52"/>
      <c r="HMW222" s="52"/>
      <c r="HMX222" s="52"/>
      <c r="HMY222" s="52"/>
      <c r="HMZ222" s="52"/>
      <c r="HNA222" s="52"/>
      <c r="HNB222" s="52"/>
      <c r="HNC222" s="52"/>
      <c r="HND222" s="52"/>
      <c r="HNE222" s="52"/>
      <c r="HNF222" s="52"/>
      <c r="HNG222" s="52"/>
      <c r="HNH222" s="52"/>
      <c r="HNI222" s="52"/>
      <c r="HNJ222" s="52"/>
      <c r="HNK222" s="52"/>
      <c r="HNL222" s="52"/>
      <c r="HNM222" s="52"/>
      <c r="HNN222" s="52"/>
      <c r="HNO222" s="52"/>
      <c r="HNP222" s="52"/>
      <c r="HNQ222" s="52"/>
      <c r="HNR222" s="52"/>
      <c r="HNS222" s="52"/>
      <c r="HNT222" s="52"/>
      <c r="HNU222" s="52"/>
      <c r="HNV222" s="52"/>
      <c r="HNW222" s="52"/>
      <c r="HNX222" s="52"/>
      <c r="HNY222" s="52"/>
      <c r="HNZ222" s="52"/>
      <c r="HOA222" s="52"/>
      <c r="HOB222" s="52"/>
      <c r="HOC222" s="52"/>
      <c r="HOD222" s="52"/>
      <c r="HOE222" s="52"/>
      <c r="HOF222" s="52"/>
      <c r="HOG222" s="52"/>
      <c r="HOH222" s="52"/>
      <c r="HOI222" s="52"/>
      <c r="HOJ222" s="52"/>
      <c r="HOK222" s="52"/>
      <c r="HOL222" s="52"/>
      <c r="HOM222" s="52"/>
      <c r="HON222" s="52"/>
      <c r="HOO222" s="52"/>
      <c r="HOP222" s="52"/>
      <c r="HOQ222" s="52"/>
      <c r="HOR222" s="52"/>
      <c r="HOS222" s="52"/>
      <c r="HOT222" s="52"/>
      <c r="HOU222" s="52"/>
      <c r="HOV222" s="52"/>
      <c r="HOW222" s="52"/>
      <c r="HOX222" s="52"/>
      <c r="HOY222" s="52"/>
      <c r="HOZ222" s="52"/>
      <c r="HPA222" s="52"/>
      <c r="HPB222" s="52"/>
      <c r="HPC222" s="52"/>
      <c r="HPD222" s="52"/>
      <c r="HPE222" s="52"/>
      <c r="HPF222" s="52"/>
      <c r="HPG222" s="52"/>
      <c r="HPH222" s="52"/>
      <c r="HPI222" s="52"/>
      <c r="HPJ222" s="52"/>
      <c r="HPK222" s="52"/>
      <c r="HPL222" s="52"/>
      <c r="HPM222" s="52"/>
      <c r="HPN222" s="52"/>
      <c r="HPO222" s="52"/>
      <c r="HPP222" s="52"/>
      <c r="HPQ222" s="52"/>
      <c r="HPR222" s="52"/>
      <c r="HPS222" s="52"/>
      <c r="HPT222" s="52"/>
      <c r="HPU222" s="52"/>
      <c r="HPV222" s="52"/>
      <c r="HPW222" s="52"/>
      <c r="HPX222" s="52"/>
      <c r="HPY222" s="52"/>
      <c r="HPZ222" s="52"/>
      <c r="HQA222" s="52"/>
      <c r="HQB222" s="52"/>
      <c r="HQC222" s="52"/>
      <c r="HQD222" s="52"/>
      <c r="HQE222" s="52"/>
      <c r="HQF222" s="52"/>
      <c r="HQG222" s="52"/>
      <c r="HQH222" s="52"/>
      <c r="HQI222" s="52"/>
      <c r="HQJ222" s="52"/>
      <c r="HQK222" s="52"/>
      <c r="HQL222" s="52"/>
      <c r="HQM222" s="52"/>
      <c r="HQN222" s="52"/>
      <c r="HQO222" s="52"/>
      <c r="HQP222" s="52"/>
      <c r="HQQ222" s="52"/>
      <c r="HQR222" s="52"/>
      <c r="HQS222" s="52"/>
      <c r="HQT222" s="52"/>
      <c r="HQU222" s="52"/>
      <c r="HQV222" s="52"/>
      <c r="HQW222" s="52"/>
      <c r="HQX222" s="52"/>
      <c r="HQY222" s="52"/>
      <c r="HQZ222" s="52"/>
      <c r="HRA222" s="52"/>
      <c r="HRB222" s="52"/>
      <c r="HRC222" s="52"/>
      <c r="HRD222" s="52"/>
      <c r="HRE222" s="52"/>
      <c r="HRF222" s="52"/>
      <c r="HRG222" s="52"/>
      <c r="HRH222" s="52"/>
      <c r="HRI222" s="52"/>
      <c r="HRJ222" s="52"/>
      <c r="HRK222" s="52"/>
      <c r="HRL222" s="52"/>
      <c r="HRM222" s="52"/>
      <c r="HRN222" s="52"/>
      <c r="HRO222" s="52"/>
      <c r="HRP222" s="52"/>
      <c r="HRQ222" s="52"/>
      <c r="HRR222" s="52"/>
      <c r="HRS222" s="52"/>
      <c r="HRT222" s="52"/>
      <c r="HRU222" s="52"/>
      <c r="HRV222" s="52"/>
      <c r="HRW222" s="52"/>
      <c r="HRX222" s="52"/>
      <c r="HRY222" s="52"/>
      <c r="HRZ222" s="52"/>
      <c r="HSA222" s="52"/>
      <c r="HSB222" s="52"/>
      <c r="HSC222" s="52"/>
      <c r="HSD222" s="52"/>
      <c r="HSE222" s="52"/>
      <c r="HSF222" s="52"/>
      <c r="HSG222" s="52"/>
      <c r="HSH222" s="52"/>
      <c r="HSI222" s="52"/>
      <c r="HSJ222" s="52"/>
      <c r="HSK222" s="52"/>
      <c r="HSL222" s="52"/>
      <c r="HSM222" s="52"/>
      <c r="HSN222" s="52"/>
      <c r="HSO222" s="52"/>
      <c r="HSP222" s="52"/>
      <c r="HSQ222" s="52"/>
      <c r="HSR222" s="52"/>
      <c r="HSS222" s="52"/>
      <c r="HST222" s="52"/>
      <c r="HSU222" s="52"/>
      <c r="HSV222" s="52"/>
      <c r="HSW222" s="52"/>
      <c r="HSX222" s="52"/>
      <c r="HSY222" s="52"/>
      <c r="HSZ222" s="52"/>
      <c r="HTA222" s="52"/>
      <c r="HTB222" s="52"/>
      <c r="HTC222" s="52"/>
      <c r="HTD222" s="52"/>
      <c r="HTE222" s="52"/>
      <c r="HTF222" s="52"/>
      <c r="HTG222" s="52"/>
      <c r="HTH222" s="52"/>
      <c r="HTI222" s="52"/>
      <c r="HTJ222" s="52"/>
      <c r="HTK222" s="52"/>
      <c r="HTL222" s="52"/>
      <c r="HTM222" s="52"/>
      <c r="HTN222" s="52"/>
      <c r="HTO222" s="52"/>
      <c r="HTP222" s="52"/>
      <c r="HTQ222" s="52"/>
      <c r="HTR222" s="52"/>
      <c r="HTS222" s="52"/>
      <c r="HTT222" s="52"/>
      <c r="HTU222" s="52"/>
      <c r="HTV222" s="52"/>
      <c r="HTW222" s="52"/>
      <c r="HTX222" s="52"/>
      <c r="HTY222" s="52"/>
      <c r="HTZ222" s="52"/>
      <c r="HUA222" s="52"/>
      <c r="HUB222" s="52"/>
      <c r="HUC222" s="52"/>
      <c r="HUD222" s="52"/>
      <c r="HUE222" s="52"/>
      <c r="HUF222" s="52"/>
      <c r="HUG222" s="52"/>
      <c r="HUH222" s="52"/>
      <c r="HUI222" s="52"/>
      <c r="HUJ222" s="52"/>
      <c r="HUK222" s="52"/>
      <c r="HUL222" s="52"/>
      <c r="HUM222" s="52"/>
      <c r="HUN222" s="52"/>
      <c r="HUO222" s="52"/>
      <c r="HUP222" s="52"/>
      <c r="HUQ222" s="52"/>
      <c r="HUR222" s="52"/>
      <c r="HUS222" s="52"/>
      <c r="HUT222" s="52"/>
      <c r="HUU222" s="52"/>
      <c r="HUV222" s="52"/>
      <c r="HUW222" s="52"/>
      <c r="HUX222" s="52"/>
      <c r="HUY222" s="52"/>
      <c r="HUZ222" s="52"/>
      <c r="HVA222" s="52"/>
      <c r="HVB222" s="52"/>
      <c r="HVC222" s="52"/>
      <c r="HVD222" s="52"/>
      <c r="HVE222" s="52"/>
      <c r="HVF222" s="52"/>
      <c r="HVG222" s="52"/>
      <c r="HVH222" s="52"/>
      <c r="HVI222" s="52"/>
      <c r="HVJ222" s="52"/>
      <c r="HVK222" s="52"/>
      <c r="HVL222" s="52"/>
      <c r="HVM222" s="52"/>
      <c r="HVN222" s="52"/>
      <c r="HVO222" s="52"/>
      <c r="HVP222" s="52"/>
      <c r="HVQ222" s="52"/>
      <c r="HVR222" s="52"/>
      <c r="HVS222" s="52"/>
      <c r="HVT222" s="52"/>
      <c r="HVU222" s="52"/>
      <c r="HVV222" s="52"/>
      <c r="HVW222" s="52"/>
      <c r="HVX222" s="52"/>
      <c r="HVY222" s="52"/>
      <c r="HVZ222" s="52"/>
      <c r="HWA222" s="52"/>
      <c r="HWB222" s="52"/>
      <c r="HWC222" s="52"/>
      <c r="HWD222" s="52"/>
      <c r="HWE222" s="52"/>
      <c r="HWF222" s="52"/>
      <c r="HWG222" s="52"/>
      <c r="HWH222" s="52"/>
      <c r="HWI222" s="52"/>
      <c r="HWJ222" s="52"/>
      <c r="HWK222" s="52"/>
      <c r="HWL222" s="52"/>
      <c r="HWM222" s="52"/>
      <c r="HWN222" s="52"/>
      <c r="HWO222" s="52"/>
      <c r="HWP222" s="52"/>
      <c r="HWQ222" s="52"/>
      <c r="HWR222" s="52"/>
      <c r="HWS222" s="52"/>
      <c r="HWT222" s="52"/>
      <c r="HWU222" s="52"/>
      <c r="HWV222" s="52"/>
      <c r="HWW222" s="52"/>
      <c r="HWX222" s="52"/>
      <c r="HWY222" s="52"/>
      <c r="HWZ222" s="52"/>
      <c r="HXA222" s="52"/>
      <c r="HXB222" s="52"/>
      <c r="HXC222" s="52"/>
      <c r="HXD222" s="52"/>
      <c r="HXE222" s="52"/>
      <c r="HXF222" s="52"/>
      <c r="HXG222" s="52"/>
      <c r="HXH222" s="52"/>
      <c r="HXI222" s="52"/>
      <c r="HXJ222" s="52"/>
      <c r="HXK222" s="52"/>
      <c r="HXL222" s="52"/>
      <c r="HXM222" s="52"/>
      <c r="HXN222" s="52"/>
      <c r="HXO222" s="52"/>
      <c r="HXP222" s="52"/>
      <c r="HXQ222" s="52"/>
      <c r="HXR222" s="52"/>
      <c r="HXS222" s="52"/>
      <c r="HXT222" s="52"/>
      <c r="HXU222" s="52"/>
      <c r="HXV222" s="52"/>
      <c r="HXW222" s="52"/>
      <c r="HXX222" s="52"/>
      <c r="HXY222" s="52"/>
      <c r="HXZ222" s="52"/>
      <c r="HYA222" s="52"/>
      <c r="HYB222" s="52"/>
      <c r="HYC222" s="52"/>
      <c r="HYD222" s="52"/>
      <c r="HYE222" s="52"/>
      <c r="HYF222" s="52"/>
      <c r="HYG222" s="52"/>
      <c r="HYH222" s="52"/>
      <c r="HYI222" s="52"/>
      <c r="HYJ222" s="52"/>
      <c r="HYK222" s="52"/>
      <c r="HYL222" s="52"/>
      <c r="HYM222" s="52"/>
      <c r="HYN222" s="52"/>
      <c r="HYO222" s="52"/>
      <c r="HYP222" s="52"/>
      <c r="HYQ222" s="52"/>
      <c r="HYR222" s="52"/>
      <c r="HYS222" s="52"/>
      <c r="HYT222" s="52"/>
      <c r="HYU222" s="52"/>
      <c r="HYV222" s="52"/>
      <c r="HYW222" s="52"/>
      <c r="HYX222" s="52"/>
      <c r="HYY222" s="52"/>
      <c r="HYZ222" s="52"/>
      <c r="HZA222" s="52"/>
      <c r="HZB222" s="52"/>
      <c r="HZC222" s="52"/>
      <c r="HZD222" s="52"/>
      <c r="HZE222" s="52"/>
      <c r="HZF222" s="52"/>
      <c r="HZG222" s="52"/>
      <c r="HZH222" s="52"/>
      <c r="HZI222" s="52"/>
      <c r="HZJ222" s="52"/>
      <c r="HZK222" s="52"/>
      <c r="HZL222" s="52"/>
      <c r="HZM222" s="52"/>
      <c r="HZN222" s="52"/>
      <c r="HZO222" s="52"/>
      <c r="HZP222" s="52"/>
      <c r="HZQ222" s="52"/>
      <c r="HZR222" s="52"/>
      <c r="HZS222" s="52"/>
      <c r="HZT222" s="52"/>
      <c r="HZU222" s="52"/>
      <c r="HZV222" s="52"/>
      <c r="HZW222" s="52"/>
      <c r="HZX222" s="52"/>
      <c r="HZY222" s="52"/>
      <c r="HZZ222" s="52"/>
      <c r="IAA222" s="52"/>
      <c r="IAB222" s="52"/>
      <c r="IAC222" s="52"/>
      <c r="IAD222" s="52"/>
      <c r="IAE222" s="52"/>
      <c r="IAF222" s="52"/>
      <c r="IAG222" s="52"/>
      <c r="IAH222" s="52"/>
      <c r="IAI222" s="52"/>
      <c r="IAJ222" s="52"/>
      <c r="IAK222" s="52"/>
      <c r="IAL222" s="52"/>
      <c r="IAM222" s="52"/>
      <c r="IAN222" s="52"/>
      <c r="IAO222" s="52"/>
      <c r="IAP222" s="52"/>
      <c r="IAQ222" s="52"/>
      <c r="IAR222" s="52"/>
      <c r="IAS222" s="52"/>
      <c r="IAT222" s="52"/>
      <c r="IAU222" s="52"/>
      <c r="IAV222" s="52"/>
      <c r="IAW222" s="52"/>
      <c r="IAX222" s="52"/>
      <c r="IAY222" s="52"/>
      <c r="IAZ222" s="52"/>
      <c r="IBA222" s="52"/>
      <c r="IBB222" s="52"/>
      <c r="IBC222" s="52"/>
      <c r="IBD222" s="52"/>
      <c r="IBE222" s="52"/>
      <c r="IBF222" s="52"/>
      <c r="IBG222" s="52"/>
      <c r="IBH222" s="52"/>
      <c r="IBI222" s="52"/>
      <c r="IBJ222" s="52"/>
      <c r="IBK222" s="52"/>
      <c r="IBL222" s="52"/>
      <c r="IBM222" s="52"/>
      <c r="IBN222" s="52"/>
      <c r="IBO222" s="52"/>
      <c r="IBP222" s="52"/>
      <c r="IBQ222" s="52"/>
      <c r="IBR222" s="52"/>
      <c r="IBS222" s="52"/>
      <c r="IBT222" s="52"/>
      <c r="IBU222" s="52"/>
      <c r="IBV222" s="52"/>
      <c r="IBW222" s="52"/>
      <c r="IBX222" s="52"/>
      <c r="IBY222" s="52"/>
      <c r="IBZ222" s="52"/>
      <c r="ICA222" s="52"/>
      <c r="ICB222" s="52"/>
      <c r="ICC222" s="52"/>
      <c r="ICD222" s="52"/>
      <c r="ICE222" s="52"/>
      <c r="ICF222" s="52"/>
      <c r="ICG222" s="52"/>
      <c r="ICH222" s="52"/>
      <c r="ICI222" s="52"/>
      <c r="ICJ222" s="52"/>
      <c r="ICK222" s="52"/>
      <c r="ICL222" s="52"/>
      <c r="ICM222" s="52"/>
      <c r="ICN222" s="52"/>
      <c r="ICO222" s="52"/>
      <c r="ICP222" s="52"/>
      <c r="ICQ222" s="52"/>
      <c r="ICR222" s="52"/>
      <c r="ICS222" s="52"/>
      <c r="ICT222" s="52"/>
      <c r="ICU222" s="52"/>
      <c r="ICV222" s="52"/>
      <c r="ICW222" s="52"/>
      <c r="ICX222" s="52"/>
      <c r="ICY222" s="52"/>
      <c r="ICZ222" s="52"/>
      <c r="IDA222" s="52"/>
      <c r="IDB222" s="52"/>
      <c r="IDC222" s="52"/>
      <c r="IDD222" s="52"/>
      <c r="IDE222" s="52"/>
      <c r="IDF222" s="52"/>
      <c r="IDG222" s="52"/>
      <c r="IDH222" s="52"/>
      <c r="IDI222" s="52"/>
      <c r="IDJ222" s="52"/>
      <c r="IDK222" s="52"/>
      <c r="IDL222" s="52"/>
      <c r="IDM222" s="52"/>
      <c r="IDN222" s="52"/>
      <c r="IDO222" s="52"/>
      <c r="IDP222" s="52"/>
      <c r="IDQ222" s="52"/>
      <c r="IDR222" s="52"/>
      <c r="IDS222" s="52"/>
      <c r="IDT222" s="52"/>
      <c r="IDU222" s="52"/>
      <c r="IDV222" s="52"/>
      <c r="IDW222" s="52"/>
      <c r="IDX222" s="52"/>
      <c r="IDY222" s="52"/>
      <c r="IDZ222" s="52"/>
      <c r="IEA222" s="52"/>
      <c r="IEB222" s="52"/>
      <c r="IEC222" s="52"/>
      <c r="IED222" s="52"/>
      <c r="IEE222" s="52"/>
      <c r="IEF222" s="52"/>
      <c r="IEG222" s="52"/>
      <c r="IEH222" s="52"/>
      <c r="IEI222" s="52"/>
      <c r="IEJ222" s="52"/>
      <c r="IEK222" s="52"/>
      <c r="IEL222" s="52"/>
      <c r="IEM222" s="52"/>
      <c r="IEN222" s="52"/>
      <c r="IEO222" s="52"/>
      <c r="IEP222" s="52"/>
      <c r="IEQ222" s="52"/>
      <c r="IER222" s="52"/>
      <c r="IES222" s="52"/>
      <c r="IET222" s="52"/>
      <c r="IEU222" s="52"/>
      <c r="IEV222" s="52"/>
      <c r="IEW222" s="52"/>
      <c r="IEX222" s="52"/>
      <c r="IEY222" s="52"/>
      <c r="IEZ222" s="52"/>
      <c r="IFA222" s="52"/>
      <c r="IFB222" s="52"/>
      <c r="IFC222" s="52"/>
      <c r="IFD222" s="52"/>
      <c r="IFE222" s="52"/>
      <c r="IFF222" s="52"/>
      <c r="IFG222" s="52"/>
      <c r="IFH222" s="52"/>
      <c r="IFI222" s="52"/>
      <c r="IFJ222" s="52"/>
      <c r="IFK222" s="52"/>
      <c r="IFL222" s="52"/>
      <c r="IFM222" s="52"/>
      <c r="IFN222" s="52"/>
      <c r="IFO222" s="52"/>
      <c r="IFP222" s="52"/>
      <c r="IFQ222" s="52"/>
      <c r="IFR222" s="52"/>
      <c r="IFS222" s="52"/>
      <c r="IFT222" s="52"/>
      <c r="IFU222" s="52"/>
      <c r="IFV222" s="52"/>
      <c r="IFW222" s="52"/>
      <c r="IFX222" s="52"/>
      <c r="IFY222" s="52"/>
      <c r="IFZ222" s="52"/>
      <c r="IGA222" s="52"/>
      <c r="IGB222" s="52"/>
      <c r="IGC222" s="52"/>
      <c r="IGD222" s="52"/>
      <c r="IGE222" s="52"/>
      <c r="IGF222" s="52"/>
      <c r="IGG222" s="52"/>
      <c r="IGH222" s="52"/>
      <c r="IGI222" s="52"/>
      <c r="IGJ222" s="52"/>
      <c r="IGK222" s="52"/>
      <c r="IGL222" s="52"/>
      <c r="IGM222" s="52"/>
      <c r="IGN222" s="52"/>
      <c r="IGO222" s="52"/>
      <c r="IGP222" s="52"/>
      <c r="IGQ222" s="52"/>
      <c r="IGR222" s="52"/>
      <c r="IGS222" s="52"/>
      <c r="IGT222" s="52"/>
      <c r="IGU222" s="52"/>
      <c r="IGV222" s="52"/>
      <c r="IGW222" s="52"/>
      <c r="IGX222" s="52"/>
      <c r="IGY222" s="52"/>
      <c r="IGZ222" s="52"/>
      <c r="IHA222" s="52"/>
      <c r="IHB222" s="52"/>
      <c r="IHC222" s="52"/>
      <c r="IHD222" s="52"/>
      <c r="IHE222" s="52"/>
      <c r="IHF222" s="52"/>
      <c r="IHG222" s="52"/>
      <c r="IHH222" s="52"/>
      <c r="IHI222" s="52"/>
      <c r="IHJ222" s="52"/>
      <c r="IHK222" s="52"/>
      <c r="IHL222" s="52"/>
      <c r="IHM222" s="52"/>
      <c r="IHN222" s="52"/>
      <c r="IHO222" s="52"/>
      <c r="IHP222" s="52"/>
      <c r="IHQ222" s="52"/>
      <c r="IHR222" s="52"/>
      <c r="IHS222" s="52"/>
      <c r="IHT222" s="52"/>
      <c r="IHU222" s="52"/>
      <c r="IHV222" s="52"/>
      <c r="IHW222" s="52"/>
      <c r="IHX222" s="52"/>
      <c r="IHY222" s="52"/>
      <c r="IHZ222" s="52"/>
      <c r="IIA222" s="52"/>
      <c r="IIB222" s="52"/>
      <c r="IIC222" s="52"/>
      <c r="IID222" s="52"/>
      <c r="IIE222" s="52"/>
      <c r="IIF222" s="52"/>
      <c r="IIG222" s="52"/>
      <c r="IIH222" s="52"/>
      <c r="III222" s="52"/>
      <c r="IIJ222" s="52"/>
      <c r="IIK222" s="52"/>
      <c r="IIL222" s="52"/>
      <c r="IIM222" s="52"/>
      <c r="IIN222" s="52"/>
      <c r="IIO222" s="52"/>
      <c r="IIP222" s="52"/>
      <c r="IIQ222" s="52"/>
      <c r="IIR222" s="52"/>
      <c r="IIS222" s="52"/>
      <c r="IIT222" s="52"/>
      <c r="IIU222" s="52"/>
      <c r="IIV222" s="52"/>
      <c r="IIW222" s="52"/>
      <c r="IIX222" s="52"/>
      <c r="IIY222" s="52"/>
      <c r="IIZ222" s="52"/>
      <c r="IJA222" s="52"/>
      <c r="IJB222" s="52"/>
      <c r="IJC222" s="52"/>
      <c r="IJD222" s="52"/>
      <c r="IJE222" s="52"/>
      <c r="IJF222" s="52"/>
      <c r="IJG222" s="52"/>
      <c r="IJH222" s="52"/>
      <c r="IJI222" s="52"/>
      <c r="IJJ222" s="52"/>
      <c r="IJK222" s="52"/>
      <c r="IJL222" s="52"/>
      <c r="IJM222" s="52"/>
      <c r="IJN222" s="52"/>
      <c r="IJO222" s="52"/>
      <c r="IJP222" s="52"/>
      <c r="IJQ222" s="52"/>
      <c r="IJR222" s="52"/>
      <c r="IJS222" s="52"/>
      <c r="IJT222" s="52"/>
      <c r="IJU222" s="52"/>
      <c r="IJV222" s="52"/>
      <c r="IJW222" s="52"/>
      <c r="IJX222" s="52"/>
      <c r="IJY222" s="52"/>
      <c r="IJZ222" s="52"/>
      <c r="IKA222" s="52"/>
      <c r="IKB222" s="52"/>
      <c r="IKC222" s="52"/>
      <c r="IKD222" s="52"/>
      <c r="IKE222" s="52"/>
      <c r="IKF222" s="52"/>
      <c r="IKG222" s="52"/>
      <c r="IKH222" s="52"/>
      <c r="IKI222" s="52"/>
      <c r="IKJ222" s="52"/>
      <c r="IKK222" s="52"/>
      <c r="IKL222" s="52"/>
      <c r="IKM222" s="52"/>
      <c r="IKN222" s="52"/>
      <c r="IKO222" s="52"/>
      <c r="IKP222" s="52"/>
      <c r="IKQ222" s="52"/>
      <c r="IKR222" s="52"/>
      <c r="IKS222" s="52"/>
      <c r="IKT222" s="52"/>
      <c r="IKU222" s="52"/>
      <c r="IKV222" s="52"/>
      <c r="IKW222" s="52"/>
      <c r="IKX222" s="52"/>
      <c r="IKY222" s="52"/>
      <c r="IKZ222" s="52"/>
      <c r="ILA222" s="52"/>
      <c r="ILB222" s="52"/>
      <c r="ILC222" s="52"/>
      <c r="ILD222" s="52"/>
      <c r="ILE222" s="52"/>
      <c r="ILF222" s="52"/>
      <c r="ILG222" s="52"/>
      <c r="ILH222" s="52"/>
      <c r="ILI222" s="52"/>
      <c r="ILJ222" s="52"/>
      <c r="ILK222" s="52"/>
      <c r="ILL222" s="52"/>
      <c r="ILM222" s="52"/>
      <c r="ILN222" s="52"/>
      <c r="ILO222" s="52"/>
      <c r="ILP222" s="52"/>
      <c r="ILQ222" s="52"/>
      <c r="ILR222" s="52"/>
      <c r="ILS222" s="52"/>
      <c r="ILT222" s="52"/>
      <c r="ILU222" s="52"/>
      <c r="ILV222" s="52"/>
      <c r="ILW222" s="52"/>
      <c r="ILX222" s="52"/>
      <c r="ILY222" s="52"/>
      <c r="ILZ222" s="52"/>
      <c r="IMA222" s="52"/>
      <c r="IMB222" s="52"/>
      <c r="IMC222" s="52"/>
      <c r="IMD222" s="52"/>
      <c r="IME222" s="52"/>
      <c r="IMF222" s="52"/>
      <c r="IMG222" s="52"/>
      <c r="IMH222" s="52"/>
      <c r="IMI222" s="52"/>
      <c r="IMJ222" s="52"/>
      <c r="IMK222" s="52"/>
      <c r="IML222" s="52"/>
      <c r="IMM222" s="52"/>
      <c r="IMN222" s="52"/>
      <c r="IMO222" s="52"/>
      <c r="IMP222" s="52"/>
      <c r="IMQ222" s="52"/>
      <c r="IMR222" s="52"/>
      <c r="IMS222" s="52"/>
      <c r="IMT222" s="52"/>
      <c r="IMU222" s="52"/>
      <c r="IMV222" s="52"/>
      <c r="IMW222" s="52"/>
      <c r="IMX222" s="52"/>
      <c r="IMY222" s="52"/>
      <c r="IMZ222" s="52"/>
      <c r="INA222" s="52"/>
      <c r="INB222" s="52"/>
      <c r="INC222" s="52"/>
      <c r="IND222" s="52"/>
      <c r="INE222" s="52"/>
      <c r="INF222" s="52"/>
      <c r="ING222" s="52"/>
      <c r="INH222" s="52"/>
      <c r="INI222" s="52"/>
      <c r="INJ222" s="52"/>
      <c r="INK222" s="52"/>
      <c r="INL222" s="52"/>
      <c r="INM222" s="52"/>
      <c r="INN222" s="52"/>
      <c r="INO222" s="52"/>
      <c r="INP222" s="52"/>
      <c r="INQ222" s="52"/>
      <c r="INR222" s="52"/>
      <c r="INS222" s="52"/>
      <c r="INT222" s="52"/>
      <c r="INU222" s="52"/>
      <c r="INV222" s="52"/>
      <c r="INW222" s="52"/>
      <c r="INX222" s="52"/>
      <c r="INY222" s="52"/>
      <c r="INZ222" s="52"/>
      <c r="IOA222" s="52"/>
      <c r="IOB222" s="52"/>
      <c r="IOC222" s="52"/>
      <c r="IOD222" s="52"/>
      <c r="IOE222" s="52"/>
      <c r="IOF222" s="52"/>
      <c r="IOG222" s="52"/>
      <c r="IOH222" s="52"/>
      <c r="IOI222" s="52"/>
      <c r="IOJ222" s="52"/>
      <c r="IOK222" s="52"/>
      <c r="IOL222" s="52"/>
      <c r="IOM222" s="52"/>
      <c r="ION222" s="52"/>
      <c r="IOO222" s="52"/>
      <c r="IOP222" s="52"/>
      <c r="IOQ222" s="52"/>
      <c r="IOR222" s="52"/>
      <c r="IOS222" s="52"/>
      <c r="IOT222" s="52"/>
      <c r="IOU222" s="52"/>
      <c r="IOV222" s="52"/>
      <c r="IOW222" s="52"/>
      <c r="IOX222" s="52"/>
      <c r="IOY222" s="52"/>
      <c r="IOZ222" s="52"/>
      <c r="IPA222" s="52"/>
      <c r="IPB222" s="52"/>
      <c r="IPC222" s="52"/>
      <c r="IPD222" s="52"/>
      <c r="IPE222" s="52"/>
      <c r="IPF222" s="52"/>
      <c r="IPG222" s="52"/>
      <c r="IPH222" s="52"/>
      <c r="IPI222" s="52"/>
      <c r="IPJ222" s="52"/>
      <c r="IPK222" s="52"/>
      <c r="IPL222" s="52"/>
      <c r="IPM222" s="52"/>
      <c r="IPN222" s="52"/>
      <c r="IPO222" s="52"/>
      <c r="IPP222" s="52"/>
      <c r="IPQ222" s="52"/>
      <c r="IPR222" s="52"/>
      <c r="IPS222" s="52"/>
      <c r="IPT222" s="52"/>
      <c r="IPU222" s="52"/>
      <c r="IPV222" s="52"/>
      <c r="IPW222" s="52"/>
      <c r="IPX222" s="52"/>
      <c r="IPY222" s="52"/>
      <c r="IPZ222" s="52"/>
      <c r="IQA222" s="52"/>
      <c r="IQB222" s="52"/>
      <c r="IQC222" s="52"/>
      <c r="IQD222" s="52"/>
      <c r="IQE222" s="52"/>
      <c r="IQF222" s="52"/>
      <c r="IQG222" s="52"/>
      <c r="IQH222" s="52"/>
      <c r="IQI222" s="52"/>
      <c r="IQJ222" s="52"/>
      <c r="IQK222" s="52"/>
      <c r="IQL222" s="52"/>
      <c r="IQM222" s="52"/>
      <c r="IQN222" s="52"/>
      <c r="IQO222" s="52"/>
      <c r="IQP222" s="52"/>
      <c r="IQQ222" s="52"/>
      <c r="IQR222" s="52"/>
      <c r="IQS222" s="52"/>
      <c r="IQT222" s="52"/>
      <c r="IQU222" s="52"/>
      <c r="IQV222" s="52"/>
      <c r="IQW222" s="52"/>
      <c r="IQX222" s="52"/>
      <c r="IQY222" s="52"/>
      <c r="IQZ222" s="52"/>
      <c r="IRA222" s="52"/>
      <c r="IRB222" s="52"/>
      <c r="IRC222" s="52"/>
      <c r="IRD222" s="52"/>
      <c r="IRE222" s="52"/>
      <c r="IRF222" s="52"/>
      <c r="IRG222" s="52"/>
      <c r="IRH222" s="52"/>
      <c r="IRI222" s="52"/>
      <c r="IRJ222" s="52"/>
      <c r="IRK222" s="52"/>
      <c r="IRL222" s="52"/>
      <c r="IRM222" s="52"/>
      <c r="IRN222" s="52"/>
      <c r="IRO222" s="52"/>
      <c r="IRP222" s="52"/>
      <c r="IRQ222" s="52"/>
      <c r="IRR222" s="52"/>
      <c r="IRS222" s="52"/>
      <c r="IRT222" s="52"/>
      <c r="IRU222" s="52"/>
      <c r="IRV222" s="52"/>
      <c r="IRW222" s="52"/>
      <c r="IRX222" s="52"/>
      <c r="IRY222" s="52"/>
      <c r="IRZ222" s="52"/>
      <c r="ISA222" s="52"/>
      <c r="ISB222" s="52"/>
      <c r="ISC222" s="52"/>
      <c r="ISD222" s="52"/>
      <c r="ISE222" s="52"/>
      <c r="ISF222" s="52"/>
      <c r="ISG222" s="52"/>
      <c r="ISH222" s="52"/>
      <c r="ISI222" s="52"/>
      <c r="ISJ222" s="52"/>
      <c r="ISK222" s="52"/>
      <c r="ISL222" s="52"/>
      <c r="ISM222" s="52"/>
      <c r="ISN222" s="52"/>
      <c r="ISO222" s="52"/>
      <c r="ISP222" s="52"/>
      <c r="ISQ222" s="52"/>
      <c r="ISR222" s="52"/>
      <c r="ISS222" s="52"/>
      <c r="IST222" s="52"/>
      <c r="ISU222" s="52"/>
      <c r="ISV222" s="52"/>
      <c r="ISW222" s="52"/>
      <c r="ISX222" s="52"/>
      <c r="ISY222" s="52"/>
      <c r="ISZ222" s="52"/>
      <c r="ITA222" s="52"/>
      <c r="ITB222" s="52"/>
      <c r="ITC222" s="52"/>
      <c r="ITD222" s="52"/>
      <c r="ITE222" s="52"/>
      <c r="ITF222" s="52"/>
      <c r="ITG222" s="52"/>
      <c r="ITH222" s="52"/>
      <c r="ITI222" s="52"/>
      <c r="ITJ222" s="52"/>
      <c r="ITK222" s="52"/>
      <c r="ITL222" s="52"/>
      <c r="ITM222" s="52"/>
      <c r="ITN222" s="52"/>
      <c r="ITO222" s="52"/>
      <c r="ITP222" s="52"/>
      <c r="ITQ222" s="52"/>
      <c r="ITR222" s="52"/>
      <c r="ITS222" s="52"/>
      <c r="ITT222" s="52"/>
      <c r="ITU222" s="52"/>
      <c r="ITV222" s="52"/>
      <c r="ITW222" s="52"/>
      <c r="ITX222" s="52"/>
      <c r="ITY222" s="52"/>
      <c r="ITZ222" s="52"/>
      <c r="IUA222" s="52"/>
      <c r="IUB222" s="52"/>
      <c r="IUC222" s="52"/>
      <c r="IUD222" s="52"/>
      <c r="IUE222" s="52"/>
      <c r="IUF222" s="52"/>
      <c r="IUG222" s="52"/>
      <c r="IUH222" s="52"/>
      <c r="IUI222" s="52"/>
      <c r="IUJ222" s="52"/>
      <c r="IUK222" s="52"/>
      <c r="IUL222" s="52"/>
      <c r="IUM222" s="52"/>
      <c r="IUN222" s="52"/>
      <c r="IUO222" s="52"/>
      <c r="IUP222" s="52"/>
      <c r="IUQ222" s="52"/>
      <c r="IUR222" s="52"/>
      <c r="IUS222" s="52"/>
      <c r="IUT222" s="52"/>
      <c r="IUU222" s="52"/>
      <c r="IUV222" s="52"/>
      <c r="IUW222" s="52"/>
      <c r="IUX222" s="52"/>
      <c r="IUY222" s="52"/>
      <c r="IUZ222" s="52"/>
      <c r="IVA222" s="52"/>
      <c r="IVB222" s="52"/>
      <c r="IVC222" s="52"/>
      <c r="IVD222" s="52"/>
      <c r="IVE222" s="52"/>
      <c r="IVF222" s="52"/>
      <c r="IVG222" s="52"/>
      <c r="IVH222" s="52"/>
      <c r="IVI222" s="52"/>
      <c r="IVJ222" s="52"/>
      <c r="IVK222" s="52"/>
      <c r="IVL222" s="52"/>
      <c r="IVM222" s="52"/>
      <c r="IVN222" s="52"/>
      <c r="IVO222" s="52"/>
      <c r="IVP222" s="52"/>
      <c r="IVQ222" s="52"/>
      <c r="IVR222" s="52"/>
      <c r="IVS222" s="52"/>
      <c r="IVT222" s="52"/>
      <c r="IVU222" s="52"/>
      <c r="IVV222" s="52"/>
      <c r="IVW222" s="52"/>
      <c r="IVX222" s="52"/>
      <c r="IVY222" s="52"/>
      <c r="IVZ222" s="52"/>
      <c r="IWA222" s="52"/>
      <c r="IWB222" s="52"/>
      <c r="IWC222" s="52"/>
      <c r="IWD222" s="52"/>
      <c r="IWE222" s="52"/>
      <c r="IWF222" s="52"/>
      <c r="IWG222" s="52"/>
      <c r="IWH222" s="52"/>
      <c r="IWI222" s="52"/>
      <c r="IWJ222" s="52"/>
      <c r="IWK222" s="52"/>
      <c r="IWL222" s="52"/>
      <c r="IWM222" s="52"/>
      <c r="IWN222" s="52"/>
      <c r="IWO222" s="52"/>
      <c r="IWP222" s="52"/>
      <c r="IWQ222" s="52"/>
      <c r="IWR222" s="52"/>
      <c r="IWS222" s="52"/>
      <c r="IWT222" s="52"/>
      <c r="IWU222" s="52"/>
      <c r="IWV222" s="52"/>
      <c r="IWW222" s="52"/>
      <c r="IWX222" s="52"/>
      <c r="IWY222" s="52"/>
      <c r="IWZ222" s="52"/>
      <c r="IXA222" s="52"/>
      <c r="IXB222" s="52"/>
      <c r="IXC222" s="52"/>
      <c r="IXD222" s="52"/>
      <c r="IXE222" s="52"/>
      <c r="IXF222" s="52"/>
      <c r="IXG222" s="52"/>
      <c r="IXH222" s="52"/>
      <c r="IXI222" s="52"/>
      <c r="IXJ222" s="52"/>
      <c r="IXK222" s="52"/>
      <c r="IXL222" s="52"/>
      <c r="IXM222" s="52"/>
      <c r="IXN222" s="52"/>
      <c r="IXO222" s="52"/>
      <c r="IXP222" s="52"/>
      <c r="IXQ222" s="52"/>
      <c r="IXR222" s="52"/>
      <c r="IXS222" s="52"/>
      <c r="IXT222" s="52"/>
      <c r="IXU222" s="52"/>
      <c r="IXV222" s="52"/>
      <c r="IXW222" s="52"/>
      <c r="IXX222" s="52"/>
      <c r="IXY222" s="52"/>
      <c r="IXZ222" s="52"/>
      <c r="IYA222" s="52"/>
      <c r="IYB222" s="52"/>
      <c r="IYC222" s="52"/>
      <c r="IYD222" s="52"/>
      <c r="IYE222" s="52"/>
      <c r="IYF222" s="52"/>
      <c r="IYG222" s="52"/>
      <c r="IYH222" s="52"/>
      <c r="IYI222" s="52"/>
      <c r="IYJ222" s="52"/>
      <c r="IYK222" s="52"/>
      <c r="IYL222" s="52"/>
      <c r="IYM222" s="52"/>
      <c r="IYN222" s="52"/>
      <c r="IYO222" s="52"/>
      <c r="IYP222" s="52"/>
      <c r="IYQ222" s="52"/>
      <c r="IYR222" s="52"/>
      <c r="IYS222" s="52"/>
      <c r="IYT222" s="52"/>
      <c r="IYU222" s="52"/>
      <c r="IYV222" s="52"/>
      <c r="IYW222" s="52"/>
      <c r="IYX222" s="52"/>
      <c r="IYY222" s="52"/>
      <c r="IYZ222" s="52"/>
      <c r="IZA222" s="52"/>
      <c r="IZB222" s="52"/>
      <c r="IZC222" s="52"/>
      <c r="IZD222" s="52"/>
      <c r="IZE222" s="52"/>
      <c r="IZF222" s="52"/>
      <c r="IZG222" s="52"/>
      <c r="IZH222" s="52"/>
      <c r="IZI222" s="52"/>
      <c r="IZJ222" s="52"/>
      <c r="IZK222" s="52"/>
      <c r="IZL222" s="52"/>
      <c r="IZM222" s="52"/>
      <c r="IZN222" s="52"/>
      <c r="IZO222" s="52"/>
      <c r="IZP222" s="52"/>
      <c r="IZQ222" s="52"/>
      <c r="IZR222" s="52"/>
      <c r="IZS222" s="52"/>
      <c r="IZT222" s="52"/>
      <c r="IZU222" s="52"/>
      <c r="IZV222" s="52"/>
      <c r="IZW222" s="52"/>
      <c r="IZX222" s="52"/>
      <c r="IZY222" s="52"/>
      <c r="IZZ222" s="52"/>
      <c r="JAA222" s="52"/>
      <c r="JAB222" s="52"/>
      <c r="JAC222" s="52"/>
      <c r="JAD222" s="52"/>
      <c r="JAE222" s="52"/>
      <c r="JAF222" s="52"/>
      <c r="JAG222" s="52"/>
      <c r="JAH222" s="52"/>
      <c r="JAI222" s="52"/>
      <c r="JAJ222" s="52"/>
      <c r="JAK222" s="52"/>
      <c r="JAL222" s="52"/>
      <c r="JAM222" s="52"/>
      <c r="JAN222" s="52"/>
      <c r="JAO222" s="52"/>
      <c r="JAP222" s="52"/>
      <c r="JAQ222" s="52"/>
      <c r="JAR222" s="52"/>
      <c r="JAS222" s="52"/>
      <c r="JAT222" s="52"/>
      <c r="JAU222" s="52"/>
      <c r="JAV222" s="52"/>
      <c r="JAW222" s="52"/>
      <c r="JAX222" s="52"/>
      <c r="JAY222" s="52"/>
      <c r="JAZ222" s="52"/>
      <c r="JBA222" s="52"/>
      <c r="JBB222" s="52"/>
      <c r="JBC222" s="52"/>
      <c r="JBD222" s="52"/>
      <c r="JBE222" s="52"/>
      <c r="JBF222" s="52"/>
      <c r="JBG222" s="52"/>
      <c r="JBH222" s="52"/>
      <c r="JBI222" s="52"/>
      <c r="JBJ222" s="52"/>
      <c r="JBK222" s="52"/>
      <c r="JBL222" s="52"/>
      <c r="JBM222" s="52"/>
      <c r="JBN222" s="52"/>
      <c r="JBO222" s="52"/>
      <c r="JBP222" s="52"/>
      <c r="JBQ222" s="52"/>
      <c r="JBR222" s="52"/>
      <c r="JBS222" s="52"/>
      <c r="JBT222" s="52"/>
      <c r="JBU222" s="52"/>
      <c r="JBV222" s="52"/>
      <c r="JBW222" s="52"/>
      <c r="JBX222" s="52"/>
      <c r="JBY222" s="52"/>
      <c r="JBZ222" s="52"/>
      <c r="JCA222" s="52"/>
      <c r="JCB222" s="52"/>
      <c r="JCC222" s="52"/>
      <c r="JCD222" s="52"/>
      <c r="JCE222" s="52"/>
      <c r="JCF222" s="52"/>
      <c r="JCG222" s="52"/>
      <c r="JCH222" s="52"/>
      <c r="JCI222" s="52"/>
      <c r="JCJ222" s="52"/>
      <c r="JCK222" s="52"/>
      <c r="JCL222" s="52"/>
      <c r="JCM222" s="52"/>
      <c r="JCN222" s="52"/>
      <c r="JCO222" s="52"/>
      <c r="JCP222" s="52"/>
      <c r="JCQ222" s="52"/>
      <c r="JCR222" s="52"/>
      <c r="JCS222" s="52"/>
      <c r="JCT222" s="52"/>
      <c r="JCU222" s="52"/>
      <c r="JCV222" s="52"/>
      <c r="JCW222" s="52"/>
      <c r="JCX222" s="52"/>
      <c r="JCY222" s="52"/>
      <c r="JCZ222" s="52"/>
      <c r="JDA222" s="52"/>
      <c r="JDB222" s="52"/>
      <c r="JDC222" s="52"/>
      <c r="JDD222" s="52"/>
      <c r="JDE222" s="52"/>
      <c r="JDF222" s="52"/>
      <c r="JDG222" s="52"/>
      <c r="JDH222" s="52"/>
      <c r="JDI222" s="52"/>
      <c r="JDJ222" s="52"/>
      <c r="JDK222" s="52"/>
      <c r="JDL222" s="52"/>
      <c r="JDM222" s="52"/>
      <c r="JDN222" s="52"/>
      <c r="JDO222" s="52"/>
      <c r="JDP222" s="52"/>
      <c r="JDQ222" s="52"/>
      <c r="JDR222" s="52"/>
      <c r="JDS222" s="52"/>
      <c r="JDT222" s="52"/>
      <c r="JDU222" s="52"/>
      <c r="JDV222" s="52"/>
      <c r="JDW222" s="52"/>
      <c r="JDX222" s="52"/>
      <c r="JDY222" s="52"/>
      <c r="JDZ222" s="52"/>
      <c r="JEA222" s="52"/>
      <c r="JEB222" s="52"/>
      <c r="JEC222" s="52"/>
      <c r="JED222" s="52"/>
      <c r="JEE222" s="52"/>
      <c r="JEF222" s="52"/>
      <c r="JEG222" s="52"/>
      <c r="JEH222" s="52"/>
      <c r="JEI222" s="52"/>
      <c r="JEJ222" s="52"/>
      <c r="JEK222" s="52"/>
      <c r="JEL222" s="52"/>
      <c r="JEM222" s="52"/>
      <c r="JEN222" s="52"/>
      <c r="JEO222" s="52"/>
      <c r="JEP222" s="52"/>
      <c r="JEQ222" s="52"/>
      <c r="JER222" s="52"/>
      <c r="JES222" s="52"/>
      <c r="JET222" s="52"/>
      <c r="JEU222" s="52"/>
      <c r="JEV222" s="52"/>
      <c r="JEW222" s="52"/>
      <c r="JEX222" s="52"/>
      <c r="JEY222" s="52"/>
      <c r="JEZ222" s="52"/>
      <c r="JFA222" s="52"/>
      <c r="JFB222" s="52"/>
      <c r="JFC222" s="52"/>
      <c r="JFD222" s="52"/>
      <c r="JFE222" s="52"/>
      <c r="JFF222" s="52"/>
      <c r="JFG222" s="52"/>
      <c r="JFH222" s="52"/>
      <c r="JFI222" s="52"/>
      <c r="JFJ222" s="52"/>
      <c r="JFK222" s="52"/>
      <c r="JFL222" s="52"/>
      <c r="JFM222" s="52"/>
      <c r="JFN222" s="52"/>
      <c r="JFO222" s="52"/>
      <c r="JFP222" s="52"/>
      <c r="JFQ222" s="52"/>
      <c r="JFR222" s="52"/>
      <c r="JFS222" s="52"/>
      <c r="JFT222" s="52"/>
      <c r="JFU222" s="52"/>
      <c r="JFV222" s="52"/>
      <c r="JFW222" s="52"/>
      <c r="JFX222" s="52"/>
      <c r="JFY222" s="52"/>
      <c r="JFZ222" s="52"/>
      <c r="JGA222" s="52"/>
      <c r="JGB222" s="52"/>
      <c r="JGC222" s="52"/>
      <c r="JGD222" s="52"/>
      <c r="JGE222" s="52"/>
      <c r="JGF222" s="52"/>
      <c r="JGG222" s="52"/>
      <c r="JGH222" s="52"/>
      <c r="JGI222" s="52"/>
      <c r="JGJ222" s="52"/>
      <c r="JGK222" s="52"/>
      <c r="JGL222" s="52"/>
      <c r="JGM222" s="52"/>
      <c r="JGN222" s="52"/>
      <c r="JGO222" s="52"/>
      <c r="JGP222" s="52"/>
      <c r="JGQ222" s="52"/>
      <c r="JGR222" s="52"/>
      <c r="JGS222" s="52"/>
      <c r="JGT222" s="52"/>
      <c r="JGU222" s="52"/>
      <c r="JGV222" s="52"/>
      <c r="JGW222" s="52"/>
      <c r="JGX222" s="52"/>
      <c r="JGY222" s="52"/>
      <c r="JGZ222" s="52"/>
      <c r="JHA222" s="52"/>
      <c r="JHB222" s="52"/>
      <c r="JHC222" s="52"/>
      <c r="JHD222" s="52"/>
      <c r="JHE222" s="52"/>
      <c r="JHF222" s="52"/>
      <c r="JHG222" s="52"/>
      <c r="JHH222" s="52"/>
      <c r="JHI222" s="52"/>
      <c r="JHJ222" s="52"/>
      <c r="JHK222" s="52"/>
      <c r="JHL222" s="52"/>
      <c r="JHM222" s="52"/>
      <c r="JHN222" s="52"/>
      <c r="JHO222" s="52"/>
      <c r="JHP222" s="52"/>
      <c r="JHQ222" s="52"/>
      <c r="JHR222" s="52"/>
      <c r="JHS222" s="52"/>
      <c r="JHT222" s="52"/>
      <c r="JHU222" s="52"/>
      <c r="JHV222" s="52"/>
      <c r="JHW222" s="52"/>
      <c r="JHX222" s="52"/>
      <c r="JHY222" s="52"/>
      <c r="JHZ222" s="52"/>
      <c r="JIA222" s="52"/>
      <c r="JIB222" s="52"/>
      <c r="JIC222" s="52"/>
      <c r="JID222" s="52"/>
      <c r="JIE222" s="52"/>
      <c r="JIF222" s="52"/>
      <c r="JIG222" s="52"/>
      <c r="JIH222" s="52"/>
      <c r="JII222" s="52"/>
      <c r="JIJ222" s="52"/>
      <c r="JIK222" s="52"/>
      <c r="JIL222" s="52"/>
      <c r="JIM222" s="52"/>
      <c r="JIN222" s="52"/>
      <c r="JIO222" s="52"/>
      <c r="JIP222" s="52"/>
      <c r="JIQ222" s="52"/>
      <c r="JIR222" s="52"/>
      <c r="JIS222" s="52"/>
      <c r="JIT222" s="52"/>
      <c r="JIU222" s="52"/>
      <c r="JIV222" s="52"/>
      <c r="JIW222" s="52"/>
      <c r="JIX222" s="52"/>
      <c r="JIY222" s="52"/>
      <c r="JIZ222" s="52"/>
      <c r="JJA222" s="52"/>
      <c r="JJB222" s="52"/>
      <c r="JJC222" s="52"/>
      <c r="JJD222" s="52"/>
      <c r="JJE222" s="52"/>
      <c r="JJF222" s="52"/>
      <c r="JJG222" s="52"/>
      <c r="JJH222" s="52"/>
      <c r="JJI222" s="52"/>
      <c r="JJJ222" s="52"/>
      <c r="JJK222" s="52"/>
      <c r="JJL222" s="52"/>
      <c r="JJM222" s="52"/>
      <c r="JJN222" s="52"/>
      <c r="JJO222" s="52"/>
      <c r="JJP222" s="52"/>
      <c r="JJQ222" s="52"/>
      <c r="JJR222" s="52"/>
      <c r="JJS222" s="52"/>
      <c r="JJT222" s="52"/>
      <c r="JJU222" s="52"/>
      <c r="JJV222" s="52"/>
      <c r="JJW222" s="52"/>
      <c r="JJX222" s="52"/>
      <c r="JJY222" s="52"/>
      <c r="JJZ222" s="52"/>
      <c r="JKA222" s="52"/>
      <c r="JKB222" s="52"/>
      <c r="JKC222" s="52"/>
      <c r="JKD222" s="52"/>
      <c r="JKE222" s="52"/>
      <c r="JKF222" s="52"/>
      <c r="JKG222" s="52"/>
      <c r="JKH222" s="52"/>
      <c r="JKI222" s="52"/>
      <c r="JKJ222" s="52"/>
      <c r="JKK222" s="52"/>
      <c r="JKL222" s="52"/>
      <c r="JKM222" s="52"/>
      <c r="JKN222" s="52"/>
      <c r="JKO222" s="52"/>
      <c r="JKP222" s="52"/>
      <c r="JKQ222" s="52"/>
      <c r="JKR222" s="52"/>
      <c r="JKS222" s="52"/>
      <c r="JKT222" s="52"/>
      <c r="JKU222" s="52"/>
      <c r="JKV222" s="52"/>
      <c r="JKW222" s="52"/>
      <c r="JKX222" s="52"/>
      <c r="JKY222" s="52"/>
      <c r="JKZ222" s="52"/>
      <c r="JLA222" s="52"/>
      <c r="JLB222" s="52"/>
      <c r="JLC222" s="52"/>
      <c r="JLD222" s="52"/>
      <c r="JLE222" s="52"/>
      <c r="JLF222" s="52"/>
      <c r="JLG222" s="52"/>
      <c r="JLH222" s="52"/>
      <c r="JLI222" s="52"/>
      <c r="JLJ222" s="52"/>
      <c r="JLK222" s="52"/>
      <c r="JLL222" s="52"/>
      <c r="JLM222" s="52"/>
      <c r="JLN222" s="52"/>
      <c r="JLO222" s="52"/>
      <c r="JLP222" s="52"/>
      <c r="JLQ222" s="52"/>
      <c r="JLR222" s="52"/>
      <c r="JLS222" s="52"/>
      <c r="JLT222" s="52"/>
      <c r="JLU222" s="52"/>
      <c r="JLV222" s="52"/>
      <c r="JLW222" s="52"/>
      <c r="JLX222" s="52"/>
      <c r="JLY222" s="52"/>
      <c r="JLZ222" s="52"/>
      <c r="JMA222" s="52"/>
      <c r="JMB222" s="52"/>
      <c r="JMC222" s="52"/>
      <c r="JMD222" s="52"/>
      <c r="JME222" s="52"/>
      <c r="JMF222" s="52"/>
      <c r="JMG222" s="52"/>
      <c r="JMH222" s="52"/>
      <c r="JMI222" s="52"/>
      <c r="JMJ222" s="52"/>
      <c r="JMK222" s="52"/>
      <c r="JML222" s="52"/>
      <c r="JMM222" s="52"/>
      <c r="JMN222" s="52"/>
      <c r="JMO222" s="52"/>
      <c r="JMP222" s="52"/>
      <c r="JMQ222" s="52"/>
      <c r="JMR222" s="52"/>
      <c r="JMS222" s="52"/>
      <c r="JMT222" s="52"/>
      <c r="JMU222" s="52"/>
      <c r="JMV222" s="52"/>
      <c r="JMW222" s="52"/>
      <c r="JMX222" s="52"/>
      <c r="JMY222" s="52"/>
      <c r="JMZ222" s="52"/>
      <c r="JNA222" s="52"/>
      <c r="JNB222" s="52"/>
      <c r="JNC222" s="52"/>
      <c r="JND222" s="52"/>
      <c r="JNE222" s="52"/>
      <c r="JNF222" s="52"/>
      <c r="JNG222" s="52"/>
      <c r="JNH222" s="52"/>
      <c r="JNI222" s="52"/>
      <c r="JNJ222" s="52"/>
      <c r="JNK222" s="52"/>
      <c r="JNL222" s="52"/>
      <c r="JNM222" s="52"/>
      <c r="JNN222" s="52"/>
      <c r="JNO222" s="52"/>
      <c r="JNP222" s="52"/>
      <c r="JNQ222" s="52"/>
      <c r="JNR222" s="52"/>
      <c r="JNS222" s="52"/>
      <c r="JNT222" s="52"/>
      <c r="JNU222" s="52"/>
      <c r="JNV222" s="52"/>
      <c r="JNW222" s="52"/>
      <c r="JNX222" s="52"/>
      <c r="JNY222" s="52"/>
      <c r="JNZ222" s="52"/>
      <c r="JOA222" s="52"/>
      <c r="JOB222" s="52"/>
      <c r="JOC222" s="52"/>
      <c r="JOD222" s="52"/>
      <c r="JOE222" s="52"/>
      <c r="JOF222" s="52"/>
      <c r="JOG222" s="52"/>
      <c r="JOH222" s="52"/>
      <c r="JOI222" s="52"/>
      <c r="JOJ222" s="52"/>
      <c r="JOK222" s="52"/>
      <c r="JOL222" s="52"/>
      <c r="JOM222" s="52"/>
      <c r="JON222" s="52"/>
      <c r="JOO222" s="52"/>
      <c r="JOP222" s="52"/>
      <c r="JOQ222" s="52"/>
      <c r="JOR222" s="52"/>
      <c r="JOS222" s="52"/>
      <c r="JOT222" s="52"/>
      <c r="JOU222" s="52"/>
      <c r="JOV222" s="52"/>
      <c r="JOW222" s="52"/>
      <c r="JOX222" s="52"/>
      <c r="JOY222" s="52"/>
      <c r="JOZ222" s="52"/>
      <c r="JPA222" s="52"/>
      <c r="JPB222" s="52"/>
      <c r="JPC222" s="52"/>
      <c r="JPD222" s="52"/>
      <c r="JPE222" s="52"/>
      <c r="JPF222" s="52"/>
      <c r="JPG222" s="52"/>
      <c r="JPH222" s="52"/>
      <c r="JPI222" s="52"/>
      <c r="JPJ222" s="52"/>
      <c r="JPK222" s="52"/>
      <c r="JPL222" s="52"/>
      <c r="JPM222" s="52"/>
      <c r="JPN222" s="52"/>
      <c r="JPO222" s="52"/>
      <c r="JPP222" s="52"/>
      <c r="JPQ222" s="52"/>
      <c r="JPR222" s="52"/>
      <c r="JPS222" s="52"/>
      <c r="JPT222" s="52"/>
      <c r="JPU222" s="52"/>
      <c r="JPV222" s="52"/>
      <c r="JPW222" s="52"/>
      <c r="JPX222" s="52"/>
      <c r="JPY222" s="52"/>
      <c r="JPZ222" s="52"/>
      <c r="JQA222" s="52"/>
      <c r="JQB222" s="52"/>
      <c r="JQC222" s="52"/>
      <c r="JQD222" s="52"/>
      <c r="JQE222" s="52"/>
      <c r="JQF222" s="52"/>
      <c r="JQG222" s="52"/>
      <c r="JQH222" s="52"/>
      <c r="JQI222" s="52"/>
      <c r="JQJ222" s="52"/>
      <c r="JQK222" s="52"/>
      <c r="JQL222" s="52"/>
      <c r="JQM222" s="52"/>
      <c r="JQN222" s="52"/>
      <c r="JQO222" s="52"/>
      <c r="JQP222" s="52"/>
      <c r="JQQ222" s="52"/>
      <c r="JQR222" s="52"/>
      <c r="JQS222" s="52"/>
      <c r="JQT222" s="52"/>
      <c r="JQU222" s="52"/>
      <c r="JQV222" s="52"/>
      <c r="JQW222" s="52"/>
      <c r="JQX222" s="52"/>
      <c r="JQY222" s="52"/>
      <c r="JQZ222" s="52"/>
      <c r="JRA222" s="52"/>
      <c r="JRB222" s="52"/>
      <c r="JRC222" s="52"/>
      <c r="JRD222" s="52"/>
      <c r="JRE222" s="52"/>
      <c r="JRF222" s="52"/>
      <c r="JRG222" s="52"/>
      <c r="JRH222" s="52"/>
      <c r="JRI222" s="52"/>
      <c r="JRJ222" s="52"/>
      <c r="JRK222" s="52"/>
      <c r="JRL222" s="52"/>
      <c r="JRM222" s="52"/>
      <c r="JRN222" s="52"/>
      <c r="JRO222" s="52"/>
      <c r="JRP222" s="52"/>
      <c r="JRQ222" s="52"/>
      <c r="JRR222" s="52"/>
      <c r="JRS222" s="52"/>
      <c r="JRT222" s="52"/>
      <c r="JRU222" s="52"/>
      <c r="JRV222" s="52"/>
      <c r="JRW222" s="52"/>
      <c r="JRX222" s="52"/>
      <c r="JRY222" s="52"/>
      <c r="JRZ222" s="52"/>
      <c r="JSA222" s="52"/>
      <c r="JSB222" s="52"/>
      <c r="JSC222" s="52"/>
      <c r="JSD222" s="52"/>
      <c r="JSE222" s="52"/>
      <c r="JSF222" s="52"/>
      <c r="JSG222" s="52"/>
      <c r="JSH222" s="52"/>
      <c r="JSI222" s="52"/>
      <c r="JSJ222" s="52"/>
      <c r="JSK222" s="52"/>
      <c r="JSL222" s="52"/>
      <c r="JSM222" s="52"/>
      <c r="JSN222" s="52"/>
      <c r="JSO222" s="52"/>
      <c r="JSP222" s="52"/>
      <c r="JSQ222" s="52"/>
      <c r="JSR222" s="52"/>
      <c r="JSS222" s="52"/>
      <c r="JST222" s="52"/>
      <c r="JSU222" s="52"/>
      <c r="JSV222" s="52"/>
      <c r="JSW222" s="52"/>
      <c r="JSX222" s="52"/>
      <c r="JSY222" s="52"/>
      <c r="JSZ222" s="52"/>
      <c r="JTA222" s="52"/>
      <c r="JTB222" s="52"/>
      <c r="JTC222" s="52"/>
      <c r="JTD222" s="52"/>
      <c r="JTE222" s="52"/>
      <c r="JTF222" s="52"/>
      <c r="JTG222" s="52"/>
      <c r="JTH222" s="52"/>
      <c r="JTI222" s="52"/>
      <c r="JTJ222" s="52"/>
      <c r="JTK222" s="52"/>
      <c r="JTL222" s="52"/>
      <c r="JTM222" s="52"/>
      <c r="JTN222" s="52"/>
      <c r="JTO222" s="52"/>
      <c r="JTP222" s="52"/>
      <c r="JTQ222" s="52"/>
      <c r="JTR222" s="52"/>
      <c r="JTS222" s="52"/>
      <c r="JTT222" s="52"/>
      <c r="JTU222" s="52"/>
      <c r="JTV222" s="52"/>
      <c r="JTW222" s="52"/>
      <c r="JTX222" s="52"/>
      <c r="JTY222" s="52"/>
      <c r="JTZ222" s="52"/>
      <c r="JUA222" s="52"/>
      <c r="JUB222" s="52"/>
      <c r="JUC222" s="52"/>
      <c r="JUD222" s="52"/>
      <c r="JUE222" s="52"/>
      <c r="JUF222" s="52"/>
      <c r="JUG222" s="52"/>
      <c r="JUH222" s="52"/>
      <c r="JUI222" s="52"/>
      <c r="JUJ222" s="52"/>
      <c r="JUK222" s="52"/>
      <c r="JUL222" s="52"/>
      <c r="JUM222" s="52"/>
      <c r="JUN222" s="52"/>
      <c r="JUO222" s="52"/>
      <c r="JUP222" s="52"/>
      <c r="JUQ222" s="52"/>
      <c r="JUR222" s="52"/>
      <c r="JUS222" s="52"/>
      <c r="JUT222" s="52"/>
      <c r="JUU222" s="52"/>
      <c r="JUV222" s="52"/>
      <c r="JUW222" s="52"/>
      <c r="JUX222" s="52"/>
      <c r="JUY222" s="52"/>
      <c r="JUZ222" s="52"/>
      <c r="JVA222" s="52"/>
      <c r="JVB222" s="52"/>
      <c r="JVC222" s="52"/>
      <c r="JVD222" s="52"/>
      <c r="JVE222" s="52"/>
      <c r="JVF222" s="52"/>
      <c r="JVG222" s="52"/>
      <c r="JVH222" s="52"/>
      <c r="JVI222" s="52"/>
      <c r="JVJ222" s="52"/>
      <c r="JVK222" s="52"/>
      <c r="JVL222" s="52"/>
      <c r="JVM222" s="52"/>
      <c r="JVN222" s="52"/>
      <c r="JVO222" s="52"/>
      <c r="JVP222" s="52"/>
      <c r="JVQ222" s="52"/>
      <c r="JVR222" s="52"/>
      <c r="JVS222" s="52"/>
      <c r="JVT222" s="52"/>
      <c r="JVU222" s="52"/>
      <c r="JVV222" s="52"/>
      <c r="JVW222" s="52"/>
      <c r="JVX222" s="52"/>
      <c r="JVY222" s="52"/>
      <c r="JVZ222" s="52"/>
      <c r="JWA222" s="52"/>
      <c r="JWB222" s="52"/>
      <c r="JWC222" s="52"/>
      <c r="JWD222" s="52"/>
      <c r="JWE222" s="52"/>
      <c r="JWF222" s="52"/>
      <c r="JWG222" s="52"/>
      <c r="JWH222" s="52"/>
      <c r="JWI222" s="52"/>
      <c r="JWJ222" s="52"/>
      <c r="JWK222" s="52"/>
      <c r="JWL222" s="52"/>
      <c r="JWM222" s="52"/>
      <c r="JWN222" s="52"/>
      <c r="JWO222" s="52"/>
      <c r="JWP222" s="52"/>
      <c r="JWQ222" s="52"/>
      <c r="JWR222" s="52"/>
      <c r="JWS222" s="52"/>
      <c r="JWT222" s="52"/>
      <c r="JWU222" s="52"/>
      <c r="JWV222" s="52"/>
      <c r="JWW222" s="52"/>
      <c r="JWX222" s="52"/>
      <c r="JWY222" s="52"/>
      <c r="JWZ222" s="52"/>
      <c r="JXA222" s="52"/>
      <c r="JXB222" s="52"/>
      <c r="JXC222" s="52"/>
      <c r="JXD222" s="52"/>
      <c r="JXE222" s="52"/>
      <c r="JXF222" s="52"/>
      <c r="JXG222" s="52"/>
      <c r="JXH222" s="52"/>
      <c r="JXI222" s="52"/>
      <c r="JXJ222" s="52"/>
      <c r="JXK222" s="52"/>
      <c r="JXL222" s="52"/>
      <c r="JXM222" s="52"/>
      <c r="JXN222" s="52"/>
      <c r="JXO222" s="52"/>
      <c r="JXP222" s="52"/>
      <c r="JXQ222" s="52"/>
      <c r="JXR222" s="52"/>
      <c r="JXS222" s="52"/>
      <c r="JXT222" s="52"/>
      <c r="JXU222" s="52"/>
      <c r="JXV222" s="52"/>
      <c r="JXW222" s="52"/>
      <c r="JXX222" s="52"/>
      <c r="JXY222" s="52"/>
      <c r="JXZ222" s="52"/>
      <c r="JYA222" s="52"/>
      <c r="JYB222" s="52"/>
      <c r="JYC222" s="52"/>
      <c r="JYD222" s="52"/>
      <c r="JYE222" s="52"/>
      <c r="JYF222" s="52"/>
      <c r="JYG222" s="52"/>
      <c r="JYH222" s="52"/>
      <c r="JYI222" s="52"/>
      <c r="JYJ222" s="52"/>
      <c r="JYK222" s="52"/>
      <c r="JYL222" s="52"/>
      <c r="JYM222" s="52"/>
      <c r="JYN222" s="52"/>
      <c r="JYO222" s="52"/>
      <c r="JYP222" s="52"/>
      <c r="JYQ222" s="52"/>
      <c r="JYR222" s="52"/>
      <c r="JYS222" s="52"/>
      <c r="JYT222" s="52"/>
      <c r="JYU222" s="52"/>
      <c r="JYV222" s="52"/>
      <c r="JYW222" s="52"/>
      <c r="JYX222" s="52"/>
      <c r="JYY222" s="52"/>
      <c r="JYZ222" s="52"/>
      <c r="JZA222" s="52"/>
      <c r="JZB222" s="52"/>
      <c r="JZC222" s="52"/>
      <c r="JZD222" s="52"/>
      <c r="JZE222" s="52"/>
      <c r="JZF222" s="52"/>
      <c r="JZG222" s="52"/>
      <c r="JZH222" s="52"/>
      <c r="JZI222" s="52"/>
      <c r="JZJ222" s="52"/>
      <c r="JZK222" s="52"/>
      <c r="JZL222" s="52"/>
      <c r="JZM222" s="52"/>
      <c r="JZN222" s="52"/>
      <c r="JZO222" s="52"/>
      <c r="JZP222" s="52"/>
      <c r="JZQ222" s="52"/>
      <c r="JZR222" s="52"/>
      <c r="JZS222" s="52"/>
      <c r="JZT222" s="52"/>
      <c r="JZU222" s="52"/>
      <c r="JZV222" s="52"/>
      <c r="JZW222" s="52"/>
      <c r="JZX222" s="52"/>
      <c r="JZY222" s="52"/>
      <c r="JZZ222" s="52"/>
      <c r="KAA222" s="52"/>
      <c r="KAB222" s="52"/>
      <c r="KAC222" s="52"/>
      <c r="KAD222" s="52"/>
      <c r="KAE222" s="52"/>
      <c r="KAF222" s="52"/>
      <c r="KAG222" s="52"/>
      <c r="KAH222" s="52"/>
      <c r="KAI222" s="52"/>
      <c r="KAJ222" s="52"/>
      <c r="KAK222" s="52"/>
      <c r="KAL222" s="52"/>
      <c r="KAM222" s="52"/>
      <c r="KAN222" s="52"/>
      <c r="KAO222" s="52"/>
      <c r="KAP222" s="52"/>
      <c r="KAQ222" s="52"/>
      <c r="KAR222" s="52"/>
      <c r="KAS222" s="52"/>
      <c r="KAT222" s="52"/>
      <c r="KAU222" s="52"/>
      <c r="KAV222" s="52"/>
      <c r="KAW222" s="52"/>
      <c r="KAX222" s="52"/>
      <c r="KAY222" s="52"/>
      <c r="KAZ222" s="52"/>
      <c r="KBA222" s="52"/>
      <c r="KBB222" s="52"/>
      <c r="KBC222" s="52"/>
      <c r="KBD222" s="52"/>
      <c r="KBE222" s="52"/>
      <c r="KBF222" s="52"/>
      <c r="KBG222" s="52"/>
      <c r="KBH222" s="52"/>
      <c r="KBI222" s="52"/>
      <c r="KBJ222" s="52"/>
      <c r="KBK222" s="52"/>
      <c r="KBL222" s="52"/>
      <c r="KBM222" s="52"/>
      <c r="KBN222" s="52"/>
      <c r="KBO222" s="52"/>
      <c r="KBP222" s="52"/>
      <c r="KBQ222" s="52"/>
      <c r="KBR222" s="52"/>
      <c r="KBS222" s="52"/>
      <c r="KBT222" s="52"/>
      <c r="KBU222" s="52"/>
      <c r="KBV222" s="52"/>
      <c r="KBW222" s="52"/>
      <c r="KBX222" s="52"/>
      <c r="KBY222" s="52"/>
      <c r="KBZ222" s="52"/>
      <c r="KCA222" s="52"/>
      <c r="KCB222" s="52"/>
      <c r="KCC222" s="52"/>
      <c r="KCD222" s="52"/>
      <c r="KCE222" s="52"/>
      <c r="KCF222" s="52"/>
      <c r="KCG222" s="52"/>
      <c r="KCH222" s="52"/>
      <c r="KCI222" s="52"/>
      <c r="KCJ222" s="52"/>
      <c r="KCK222" s="52"/>
      <c r="KCL222" s="52"/>
      <c r="KCM222" s="52"/>
      <c r="KCN222" s="52"/>
      <c r="KCO222" s="52"/>
      <c r="KCP222" s="52"/>
      <c r="KCQ222" s="52"/>
      <c r="KCR222" s="52"/>
      <c r="KCS222" s="52"/>
      <c r="KCT222" s="52"/>
      <c r="KCU222" s="52"/>
      <c r="KCV222" s="52"/>
      <c r="KCW222" s="52"/>
      <c r="KCX222" s="52"/>
      <c r="KCY222" s="52"/>
      <c r="KCZ222" s="52"/>
      <c r="KDA222" s="52"/>
      <c r="KDB222" s="52"/>
      <c r="KDC222" s="52"/>
      <c r="KDD222" s="52"/>
      <c r="KDE222" s="52"/>
      <c r="KDF222" s="52"/>
      <c r="KDG222" s="52"/>
      <c r="KDH222" s="52"/>
      <c r="KDI222" s="52"/>
      <c r="KDJ222" s="52"/>
      <c r="KDK222" s="52"/>
      <c r="KDL222" s="52"/>
      <c r="KDM222" s="52"/>
      <c r="KDN222" s="52"/>
      <c r="KDO222" s="52"/>
      <c r="KDP222" s="52"/>
      <c r="KDQ222" s="52"/>
      <c r="KDR222" s="52"/>
      <c r="KDS222" s="52"/>
      <c r="KDT222" s="52"/>
      <c r="KDU222" s="52"/>
      <c r="KDV222" s="52"/>
      <c r="KDW222" s="52"/>
      <c r="KDX222" s="52"/>
      <c r="KDY222" s="52"/>
      <c r="KDZ222" s="52"/>
      <c r="KEA222" s="52"/>
      <c r="KEB222" s="52"/>
      <c r="KEC222" s="52"/>
      <c r="KED222" s="52"/>
      <c r="KEE222" s="52"/>
      <c r="KEF222" s="52"/>
      <c r="KEG222" s="52"/>
      <c r="KEH222" s="52"/>
      <c r="KEI222" s="52"/>
      <c r="KEJ222" s="52"/>
      <c r="KEK222" s="52"/>
      <c r="KEL222" s="52"/>
      <c r="KEM222" s="52"/>
      <c r="KEN222" s="52"/>
      <c r="KEO222" s="52"/>
      <c r="KEP222" s="52"/>
      <c r="KEQ222" s="52"/>
      <c r="KER222" s="52"/>
      <c r="KES222" s="52"/>
      <c r="KET222" s="52"/>
      <c r="KEU222" s="52"/>
      <c r="KEV222" s="52"/>
      <c r="KEW222" s="52"/>
      <c r="KEX222" s="52"/>
      <c r="KEY222" s="52"/>
      <c r="KEZ222" s="52"/>
      <c r="KFA222" s="52"/>
      <c r="KFB222" s="52"/>
      <c r="KFC222" s="52"/>
      <c r="KFD222" s="52"/>
      <c r="KFE222" s="52"/>
      <c r="KFF222" s="52"/>
      <c r="KFG222" s="52"/>
      <c r="KFH222" s="52"/>
      <c r="KFI222" s="52"/>
      <c r="KFJ222" s="52"/>
      <c r="KFK222" s="52"/>
      <c r="KFL222" s="52"/>
      <c r="KFM222" s="52"/>
      <c r="KFN222" s="52"/>
      <c r="KFO222" s="52"/>
      <c r="KFP222" s="52"/>
      <c r="KFQ222" s="52"/>
      <c r="KFR222" s="52"/>
      <c r="KFS222" s="52"/>
      <c r="KFT222" s="52"/>
      <c r="KFU222" s="52"/>
      <c r="KFV222" s="52"/>
      <c r="KFW222" s="52"/>
      <c r="KFX222" s="52"/>
      <c r="KFY222" s="52"/>
      <c r="KFZ222" s="52"/>
      <c r="KGA222" s="52"/>
      <c r="KGB222" s="52"/>
      <c r="KGC222" s="52"/>
      <c r="KGD222" s="52"/>
      <c r="KGE222" s="52"/>
      <c r="KGF222" s="52"/>
      <c r="KGG222" s="52"/>
      <c r="KGH222" s="52"/>
      <c r="KGI222" s="52"/>
      <c r="KGJ222" s="52"/>
      <c r="KGK222" s="52"/>
      <c r="KGL222" s="52"/>
      <c r="KGM222" s="52"/>
      <c r="KGN222" s="52"/>
      <c r="KGO222" s="52"/>
      <c r="KGP222" s="52"/>
      <c r="KGQ222" s="52"/>
      <c r="KGR222" s="52"/>
      <c r="KGS222" s="52"/>
      <c r="KGT222" s="52"/>
      <c r="KGU222" s="52"/>
      <c r="KGV222" s="52"/>
      <c r="KGW222" s="52"/>
      <c r="KGX222" s="52"/>
      <c r="KGY222" s="52"/>
      <c r="KGZ222" s="52"/>
      <c r="KHA222" s="52"/>
      <c r="KHB222" s="52"/>
      <c r="KHC222" s="52"/>
      <c r="KHD222" s="52"/>
      <c r="KHE222" s="52"/>
      <c r="KHF222" s="52"/>
      <c r="KHG222" s="52"/>
      <c r="KHH222" s="52"/>
      <c r="KHI222" s="52"/>
      <c r="KHJ222" s="52"/>
      <c r="KHK222" s="52"/>
      <c r="KHL222" s="52"/>
      <c r="KHM222" s="52"/>
      <c r="KHN222" s="52"/>
      <c r="KHO222" s="52"/>
      <c r="KHP222" s="52"/>
      <c r="KHQ222" s="52"/>
      <c r="KHR222" s="52"/>
      <c r="KHS222" s="52"/>
      <c r="KHT222" s="52"/>
      <c r="KHU222" s="52"/>
      <c r="KHV222" s="52"/>
      <c r="KHW222" s="52"/>
      <c r="KHX222" s="52"/>
      <c r="KHY222" s="52"/>
      <c r="KHZ222" s="52"/>
      <c r="KIA222" s="52"/>
      <c r="KIB222" s="52"/>
      <c r="KIC222" s="52"/>
      <c r="KID222" s="52"/>
      <c r="KIE222" s="52"/>
      <c r="KIF222" s="52"/>
      <c r="KIG222" s="52"/>
      <c r="KIH222" s="52"/>
      <c r="KII222" s="52"/>
      <c r="KIJ222" s="52"/>
      <c r="KIK222" s="52"/>
      <c r="KIL222" s="52"/>
      <c r="KIM222" s="52"/>
      <c r="KIN222" s="52"/>
      <c r="KIO222" s="52"/>
      <c r="KIP222" s="52"/>
      <c r="KIQ222" s="52"/>
      <c r="KIR222" s="52"/>
      <c r="KIS222" s="52"/>
      <c r="KIT222" s="52"/>
      <c r="KIU222" s="52"/>
      <c r="KIV222" s="52"/>
      <c r="KIW222" s="52"/>
      <c r="KIX222" s="52"/>
      <c r="KIY222" s="52"/>
      <c r="KIZ222" s="52"/>
      <c r="KJA222" s="52"/>
      <c r="KJB222" s="52"/>
      <c r="KJC222" s="52"/>
      <c r="KJD222" s="52"/>
      <c r="KJE222" s="52"/>
      <c r="KJF222" s="52"/>
      <c r="KJG222" s="52"/>
      <c r="KJH222" s="52"/>
      <c r="KJI222" s="52"/>
      <c r="KJJ222" s="52"/>
      <c r="KJK222" s="52"/>
      <c r="KJL222" s="52"/>
      <c r="KJM222" s="52"/>
      <c r="KJN222" s="52"/>
      <c r="KJO222" s="52"/>
      <c r="KJP222" s="52"/>
      <c r="KJQ222" s="52"/>
      <c r="KJR222" s="52"/>
      <c r="KJS222" s="52"/>
      <c r="KJT222" s="52"/>
      <c r="KJU222" s="52"/>
      <c r="KJV222" s="52"/>
      <c r="KJW222" s="52"/>
      <c r="KJX222" s="52"/>
      <c r="KJY222" s="52"/>
      <c r="KJZ222" s="52"/>
      <c r="KKA222" s="52"/>
      <c r="KKB222" s="52"/>
      <c r="KKC222" s="52"/>
      <c r="KKD222" s="52"/>
      <c r="KKE222" s="52"/>
      <c r="KKF222" s="52"/>
      <c r="KKG222" s="52"/>
      <c r="KKH222" s="52"/>
      <c r="KKI222" s="52"/>
      <c r="KKJ222" s="52"/>
      <c r="KKK222" s="52"/>
      <c r="KKL222" s="52"/>
      <c r="KKM222" s="52"/>
      <c r="KKN222" s="52"/>
      <c r="KKO222" s="52"/>
      <c r="KKP222" s="52"/>
      <c r="KKQ222" s="52"/>
      <c r="KKR222" s="52"/>
      <c r="KKS222" s="52"/>
      <c r="KKT222" s="52"/>
      <c r="KKU222" s="52"/>
      <c r="KKV222" s="52"/>
      <c r="KKW222" s="52"/>
      <c r="KKX222" s="52"/>
      <c r="KKY222" s="52"/>
      <c r="KKZ222" s="52"/>
      <c r="KLA222" s="52"/>
      <c r="KLB222" s="52"/>
      <c r="KLC222" s="52"/>
      <c r="KLD222" s="52"/>
      <c r="KLE222" s="52"/>
      <c r="KLF222" s="52"/>
      <c r="KLG222" s="52"/>
      <c r="KLH222" s="52"/>
      <c r="KLI222" s="52"/>
      <c r="KLJ222" s="52"/>
      <c r="KLK222" s="52"/>
      <c r="KLL222" s="52"/>
      <c r="KLM222" s="52"/>
      <c r="KLN222" s="52"/>
      <c r="KLO222" s="52"/>
      <c r="KLP222" s="52"/>
      <c r="KLQ222" s="52"/>
      <c r="KLR222" s="52"/>
      <c r="KLS222" s="52"/>
      <c r="KLT222" s="52"/>
      <c r="KLU222" s="52"/>
      <c r="KLV222" s="52"/>
      <c r="KLW222" s="52"/>
      <c r="KLX222" s="52"/>
      <c r="KLY222" s="52"/>
      <c r="KLZ222" s="52"/>
      <c r="KMA222" s="52"/>
      <c r="KMB222" s="52"/>
      <c r="KMC222" s="52"/>
      <c r="KMD222" s="52"/>
      <c r="KME222" s="52"/>
      <c r="KMF222" s="52"/>
      <c r="KMG222" s="52"/>
      <c r="KMH222" s="52"/>
      <c r="KMI222" s="52"/>
      <c r="KMJ222" s="52"/>
      <c r="KMK222" s="52"/>
      <c r="KML222" s="52"/>
      <c r="KMM222" s="52"/>
      <c r="KMN222" s="52"/>
      <c r="KMO222" s="52"/>
      <c r="KMP222" s="52"/>
      <c r="KMQ222" s="52"/>
      <c r="KMR222" s="52"/>
      <c r="KMS222" s="52"/>
      <c r="KMT222" s="52"/>
      <c r="KMU222" s="52"/>
      <c r="KMV222" s="52"/>
      <c r="KMW222" s="52"/>
      <c r="KMX222" s="52"/>
      <c r="KMY222" s="52"/>
      <c r="KMZ222" s="52"/>
      <c r="KNA222" s="52"/>
      <c r="KNB222" s="52"/>
      <c r="KNC222" s="52"/>
      <c r="KND222" s="52"/>
      <c r="KNE222" s="52"/>
      <c r="KNF222" s="52"/>
      <c r="KNG222" s="52"/>
      <c r="KNH222" s="52"/>
      <c r="KNI222" s="52"/>
      <c r="KNJ222" s="52"/>
      <c r="KNK222" s="52"/>
      <c r="KNL222" s="52"/>
      <c r="KNM222" s="52"/>
      <c r="KNN222" s="52"/>
      <c r="KNO222" s="52"/>
      <c r="KNP222" s="52"/>
      <c r="KNQ222" s="52"/>
      <c r="KNR222" s="52"/>
      <c r="KNS222" s="52"/>
      <c r="KNT222" s="52"/>
      <c r="KNU222" s="52"/>
      <c r="KNV222" s="52"/>
      <c r="KNW222" s="52"/>
      <c r="KNX222" s="52"/>
      <c r="KNY222" s="52"/>
      <c r="KNZ222" s="52"/>
      <c r="KOA222" s="52"/>
      <c r="KOB222" s="52"/>
      <c r="KOC222" s="52"/>
      <c r="KOD222" s="52"/>
      <c r="KOE222" s="52"/>
      <c r="KOF222" s="52"/>
      <c r="KOG222" s="52"/>
      <c r="KOH222" s="52"/>
      <c r="KOI222" s="52"/>
      <c r="KOJ222" s="52"/>
      <c r="KOK222" s="52"/>
      <c r="KOL222" s="52"/>
      <c r="KOM222" s="52"/>
      <c r="KON222" s="52"/>
      <c r="KOO222" s="52"/>
      <c r="KOP222" s="52"/>
      <c r="KOQ222" s="52"/>
      <c r="KOR222" s="52"/>
      <c r="KOS222" s="52"/>
      <c r="KOT222" s="52"/>
      <c r="KOU222" s="52"/>
      <c r="KOV222" s="52"/>
      <c r="KOW222" s="52"/>
      <c r="KOX222" s="52"/>
      <c r="KOY222" s="52"/>
      <c r="KOZ222" s="52"/>
      <c r="KPA222" s="52"/>
      <c r="KPB222" s="52"/>
      <c r="KPC222" s="52"/>
      <c r="KPD222" s="52"/>
      <c r="KPE222" s="52"/>
      <c r="KPF222" s="52"/>
      <c r="KPG222" s="52"/>
      <c r="KPH222" s="52"/>
      <c r="KPI222" s="52"/>
      <c r="KPJ222" s="52"/>
      <c r="KPK222" s="52"/>
      <c r="KPL222" s="52"/>
      <c r="KPM222" s="52"/>
      <c r="KPN222" s="52"/>
      <c r="KPO222" s="52"/>
      <c r="KPP222" s="52"/>
      <c r="KPQ222" s="52"/>
      <c r="KPR222" s="52"/>
      <c r="KPS222" s="52"/>
      <c r="KPT222" s="52"/>
      <c r="KPU222" s="52"/>
      <c r="KPV222" s="52"/>
      <c r="KPW222" s="52"/>
      <c r="KPX222" s="52"/>
      <c r="KPY222" s="52"/>
      <c r="KPZ222" s="52"/>
      <c r="KQA222" s="52"/>
      <c r="KQB222" s="52"/>
      <c r="KQC222" s="52"/>
      <c r="KQD222" s="52"/>
      <c r="KQE222" s="52"/>
      <c r="KQF222" s="52"/>
      <c r="KQG222" s="52"/>
      <c r="KQH222" s="52"/>
      <c r="KQI222" s="52"/>
      <c r="KQJ222" s="52"/>
      <c r="KQK222" s="52"/>
      <c r="KQL222" s="52"/>
      <c r="KQM222" s="52"/>
      <c r="KQN222" s="52"/>
      <c r="KQO222" s="52"/>
      <c r="KQP222" s="52"/>
      <c r="KQQ222" s="52"/>
      <c r="KQR222" s="52"/>
      <c r="KQS222" s="52"/>
      <c r="KQT222" s="52"/>
      <c r="KQU222" s="52"/>
      <c r="KQV222" s="52"/>
      <c r="KQW222" s="52"/>
      <c r="KQX222" s="52"/>
      <c r="KQY222" s="52"/>
      <c r="KQZ222" s="52"/>
      <c r="KRA222" s="52"/>
      <c r="KRB222" s="52"/>
      <c r="KRC222" s="52"/>
      <c r="KRD222" s="52"/>
      <c r="KRE222" s="52"/>
      <c r="KRF222" s="52"/>
      <c r="KRG222" s="52"/>
      <c r="KRH222" s="52"/>
      <c r="KRI222" s="52"/>
      <c r="KRJ222" s="52"/>
      <c r="KRK222" s="52"/>
      <c r="KRL222" s="52"/>
      <c r="KRM222" s="52"/>
      <c r="KRN222" s="52"/>
      <c r="KRO222" s="52"/>
      <c r="KRP222" s="52"/>
      <c r="KRQ222" s="52"/>
      <c r="KRR222" s="52"/>
      <c r="KRS222" s="52"/>
      <c r="KRT222" s="52"/>
      <c r="KRU222" s="52"/>
      <c r="KRV222" s="52"/>
      <c r="KRW222" s="52"/>
      <c r="KRX222" s="52"/>
      <c r="KRY222" s="52"/>
      <c r="KRZ222" s="52"/>
      <c r="KSA222" s="52"/>
      <c r="KSB222" s="52"/>
      <c r="KSC222" s="52"/>
      <c r="KSD222" s="52"/>
      <c r="KSE222" s="52"/>
      <c r="KSF222" s="52"/>
      <c r="KSG222" s="52"/>
      <c r="KSH222" s="52"/>
      <c r="KSI222" s="52"/>
      <c r="KSJ222" s="52"/>
      <c r="KSK222" s="52"/>
      <c r="KSL222" s="52"/>
      <c r="KSM222" s="52"/>
      <c r="KSN222" s="52"/>
      <c r="KSO222" s="52"/>
      <c r="KSP222" s="52"/>
      <c r="KSQ222" s="52"/>
      <c r="KSR222" s="52"/>
      <c r="KSS222" s="52"/>
      <c r="KST222" s="52"/>
      <c r="KSU222" s="52"/>
      <c r="KSV222" s="52"/>
      <c r="KSW222" s="52"/>
      <c r="KSX222" s="52"/>
      <c r="KSY222" s="52"/>
      <c r="KSZ222" s="52"/>
      <c r="KTA222" s="52"/>
      <c r="KTB222" s="52"/>
      <c r="KTC222" s="52"/>
      <c r="KTD222" s="52"/>
      <c r="KTE222" s="52"/>
      <c r="KTF222" s="52"/>
      <c r="KTG222" s="52"/>
      <c r="KTH222" s="52"/>
      <c r="KTI222" s="52"/>
      <c r="KTJ222" s="52"/>
      <c r="KTK222" s="52"/>
      <c r="KTL222" s="52"/>
      <c r="KTM222" s="52"/>
      <c r="KTN222" s="52"/>
      <c r="KTO222" s="52"/>
      <c r="KTP222" s="52"/>
      <c r="KTQ222" s="52"/>
      <c r="KTR222" s="52"/>
      <c r="KTS222" s="52"/>
      <c r="KTT222" s="52"/>
      <c r="KTU222" s="52"/>
      <c r="KTV222" s="52"/>
      <c r="KTW222" s="52"/>
      <c r="KTX222" s="52"/>
      <c r="KTY222" s="52"/>
      <c r="KTZ222" s="52"/>
      <c r="KUA222" s="52"/>
      <c r="KUB222" s="52"/>
      <c r="KUC222" s="52"/>
      <c r="KUD222" s="52"/>
      <c r="KUE222" s="52"/>
      <c r="KUF222" s="52"/>
      <c r="KUG222" s="52"/>
      <c r="KUH222" s="52"/>
      <c r="KUI222" s="52"/>
      <c r="KUJ222" s="52"/>
      <c r="KUK222" s="52"/>
      <c r="KUL222" s="52"/>
      <c r="KUM222" s="52"/>
      <c r="KUN222" s="52"/>
      <c r="KUO222" s="52"/>
      <c r="KUP222" s="52"/>
      <c r="KUQ222" s="52"/>
      <c r="KUR222" s="52"/>
      <c r="KUS222" s="52"/>
      <c r="KUT222" s="52"/>
      <c r="KUU222" s="52"/>
      <c r="KUV222" s="52"/>
      <c r="KUW222" s="52"/>
      <c r="KUX222" s="52"/>
      <c r="KUY222" s="52"/>
      <c r="KUZ222" s="52"/>
      <c r="KVA222" s="52"/>
      <c r="KVB222" s="52"/>
      <c r="KVC222" s="52"/>
      <c r="KVD222" s="52"/>
      <c r="KVE222" s="52"/>
      <c r="KVF222" s="52"/>
      <c r="KVG222" s="52"/>
      <c r="KVH222" s="52"/>
      <c r="KVI222" s="52"/>
      <c r="KVJ222" s="52"/>
      <c r="KVK222" s="52"/>
      <c r="KVL222" s="52"/>
      <c r="KVM222" s="52"/>
      <c r="KVN222" s="52"/>
      <c r="KVO222" s="52"/>
      <c r="KVP222" s="52"/>
      <c r="KVQ222" s="52"/>
      <c r="KVR222" s="52"/>
      <c r="KVS222" s="52"/>
      <c r="KVT222" s="52"/>
      <c r="KVU222" s="52"/>
      <c r="KVV222" s="52"/>
      <c r="KVW222" s="52"/>
      <c r="KVX222" s="52"/>
      <c r="KVY222" s="52"/>
      <c r="KVZ222" s="52"/>
      <c r="KWA222" s="52"/>
      <c r="KWB222" s="52"/>
      <c r="KWC222" s="52"/>
      <c r="KWD222" s="52"/>
      <c r="KWE222" s="52"/>
      <c r="KWF222" s="52"/>
      <c r="KWG222" s="52"/>
      <c r="KWH222" s="52"/>
      <c r="KWI222" s="52"/>
      <c r="KWJ222" s="52"/>
      <c r="KWK222" s="52"/>
      <c r="KWL222" s="52"/>
      <c r="KWM222" s="52"/>
      <c r="KWN222" s="52"/>
      <c r="KWO222" s="52"/>
      <c r="KWP222" s="52"/>
      <c r="KWQ222" s="52"/>
      <c r="KWR222" s="52"/>
      <c r="KWS222" s="52"/>
      <c r="KWT222" s="52"/>
      <c r="KWU222" s="52"/>
      <c r="KWV222" s="52"/>
      <c r="KWW222" s="52"/>
      <c r="KWX222" s="52"/>
      <c r="KWY222" s="52"/>
      <c r="KWZ222" s="52"/>
      <c r="KXA222" s="52"/>
      <c r="KXB222" s="52"/>
      <c r="KXC222" s="52"/>
      <c r="KXD222" s="52"/>
      <c r="KXE222" s="52"/>
      <c r="KXF222" s="52"/>
      <c r="KXG222" s="52"/>
      <c r="KXH222" s="52"/>
      <c r="KXI222" s="52"/>
      <c r="KXJ222" s="52"/>
      <c r="KXK222" s="52"/>
      <c r="KXL222" s="52"/>
      <c r="KXM222" s="52"/>
      <c r="KXN222" s="52"/>
      <c r="KXO222" s="52"/>
      <c r="KXP222" s="52"/>
      <c r="KXQ222" s="52"/>
      <c r="KXR222" s="52"/>
      <c r="KXS222" s="52"/>
      <c r="KXT222" s="52"/>
      <c r="KXU222" s="52"/>
      <c r="KXV222" s="52"/>
      <c r="KXW222" s="52"/>
      <c r="KXX222" s="52"/>
      <c r="KXY222" s="52"/>
      <c r="KXZ222" s="52"/>
      <c r="KYA222" s="52"/>
      <c r="KYB222" s="52"/>
      <c r="KYC222" s="52"/>
      <c r="KYD222" s="52"/>
      <c r="KYE222" s="52"/>
      <c r="KYF222" s="52"/>
      <c r="KYG222" s="52"/>
      <c r="KYH222" s="52"/>
      <c r="KYI222" s="52"/>
      <c r="KYJ222" s="52"/>
      <c r="KYK222" s="52"/>
      <c r="KYL222" s="52"/>
      <c r="KYM222" s="52"/>
      <c r="KYN222" s="52"/>
      <c r="KYO222" s="52"/>
      <c r="KYP222" s="52"/>
      <c r="KYQ222" s="52"/>
      <c r="KYR222" s="52"/>
      <c r="KYS222" s="52"/>
      <c r="KYT222" s="52"/>
      <c r="KYU222" s="52"/>
      <c r="KYV222" s="52"/>
      <c r="KYW222" s="52"/>
      <c r="KYX222" s="52"/>
      <c r="KYY222" s="52"/>
      <c r="KYZ222" s="52"/>
      <c r="KZA222" s="52"/>
      <c r="KZB222" s="52"/>
      <c r="KZC222" s="52"/>
      <c r="KZD222" s="52"/>
      <c r="KZE222" s="52"/>
      <c r="KZF222" s="52"/>
      <c r="KZG222" s="52"/>
      <c r="KZH222" s="52"/>
      <c r="KZI222" s="52"/>
      <c r="KZJ222" s="52"/>
      <c r="KZK222" s="52"/>
      <c r="KZL222" s="52"/>
      <c r="KZM222" s="52"/>
      <c r="KZN222" s="52"/>
      <c r="KZO222" s="52"/>
      <c r="KZP222" s="52"/>
      <c r="KZQ222" s="52"/>
      <c r="KZR222" s="52"/>
      <c r="KZS222" s="52"/>
      <c r="KZT222" s="52"/>
      <c r="KZU222" s="52"/>
      <c r="KZV222" s="52"/>
      <c r="KZW222" s="52"/>
      <c r="KZX222" s="52"/>
      <c r="KZY222" s="52"/>
      <c r="KZZ222" s="52"/>
      <c r="LAA222" s="52"/>
      <c r="LAB222" s="52"/>
      <c r="LAC222" s="52"/>
      <c r="LAD222" s="52"/>
      <c r="LAE222" s="52"/>
      <c r="LAF222" s="52"/>
      <c r="LAG222" s="52"/>
      <c r="LAH222" s="52"/>
      <c r="LAI222" s="52"/>
      <c r="LAJ222" s="52"/>
      <c r="LAK222" s="52"/>
      <c r="LAL222" s="52"/>
      <c r="LAM222" s="52"/>
      <c r="LAN222" s="52"/>
      <c r="LAO222" s="52"/>
      <c r="LAP222" s="52"/>
      <c r="LAQ222" s="52"/>
      <c r="LAR222" s="52"/>
      <c r="LAS222" s="52"/>
      <c r="LAT222" s="52"/>
      <c r="LAU222" s="52"/>
      <c r="LAV222" s="52"/>
      <c r="LAW222" s="52"/>
      <c r="LAX222" s="52"/>
      <c r="LAY222" s="52"/>
      <c r="LAZ222" s="52"/>
      <c r="LBA222" s="52"/>
      <c r="LBB222" s="52"/>
      <c r="LBC222" s="52"/>
      <c r="LBD222" s="52"/>
      <c r="LBE222" s="52"/>
      <c r="LBF222" s="52"/>
      <c r="LBG222" s="52"/>
      <c r="LBH222" s="52"/>
      <c r="LBI222" s="52"/>
      <c r="LBJ222" s="52"/>
      <c r="LBK222" s="52"/>
      <c r="LBL222" s="52"/>
      <c r="LBM222" s="52"/>
      <c r="LBN222" s="52"/>
      <c r="LBO222" s="52"/>
      <c r="LBP222" s="52"/>
      <c r="LBQ222" s="52"/>
      <c r="LBR222" s="52"/>
      <c r="LBS222" s="52"/>
      <c r="LBT222" s="52"/>
      <c r="LBU222" s="52"/>
      <c r="LBV222" s="52"/>
      <c r="LBW222" s="52"/>
      <c r="LBX222" s="52"/>
      <c r="LBY222" s="52"/>
      <c r="LBZ222" s="52"/>
      <c r="LCA222" s="52"/>
      <c r="LCB222" s="52"/>
      <c r="LCC222" s="52"/>
      <c r="LCD222" s="52"/>
      <c r="LCE222" s="52"/>
      <c r="LCF222" s="52"/>
      <c r="LCG222" s="52"/>
      <c r="LCH222" s="52"/>
      <c r="LCI222" s="52"/>
      <c r="LCJ222" s="52"/>
      <c r="LCK222" s="52"/>
      <c r="LCL222" s="52"/>
      <c r="LCM222" s="52"/>
      <c r="LCN222" s="52"/>
      <c r="LCO222" s="52"/>
      <c r="LCP222" s="52"/>
      <c r="LCQ222" s="52"/>
      <c r="LCR222" s="52"/>
      <c r="LCS222" s="52"/>
      <c r="LCT222" s="52"/>
      <c r="LCU222" s="52"/>
      <c r="LCV222" s="52"/>
      <c r="LCW222" s="52"/>
      <c r="LCX222" s="52"/>
      <c r="LCY222" s="52"/>
      <c r="LCZ222" s="52"/>
      <c r="LDA222" s="52"/>
      <c r="LDB222" s="52"/>
      <c r="LDC222" s="52"/>
      <c r="LDD222" s="52"/>
      <c r="LDE222" s="52"/>
      <c r="LDF222" s="52"/>
      <c r="LDG222" s="52"/>
      <c r="LDH222" s="52"/>
      <c r="LDI222" s="52"/>
      <c r="LDJ222" s="52"/>
      <c r="LDK222" s="52"/>
      <c r="LDL222" s="52"/>
      <c r="LDM222" s="52"/>
      <c r="LDN222" s="52"/>
      <c r="LDO222" s="52"/>
      <c r="LDP222" s="52"/>
      <c r="LDQ222" s="52"/>
      <c r="LDR222" s="52"/>
      <c r="LDS222" s="52"/>
      <c r="LDT222" s="52"/>
      <c r="LDU222" s="52"/>
      <c r="LDV222" s="52"/>
      <c r="LDW222" s="52"/>
      <c r="LDX222" s="52"/>
      <c r="LDY222" s="52"/>
      <c r="LDZ222" s="52"/>
      <c r="LEA222" s="52"/>
      <c r="LEB222" s="52"/>
      <c r="LEC222" s="52"/>
      <c r="LED222" s="52"/>
      <c r="LEE222" s="52"/>
      <c r="LEF222" s="52"/>
      <c r="LEG222" s="52"/>
      <c r="LEH222" s="52"/>
      <c r="LEI222" s="52"/>
      <c r="LEJ222" s="52"/>
      <c r="LEK222" s="52"/>
      <c r="LEL222" s="52"/>
      <c r="LEM222" s="52"/>
      <c r="LEN222" s="52"/>
      <c r="LEO222" s="52"/>
      <c r="LEP222" s="52"/>
      <c r="LEQ222" s="52"/>
      <c r="LER222" s="52"/>
      <c r="LES222" s="52"/>
      <c r="LET222" s="52"/>
      <c r="LEU222" s="52"/>
      <c r="LEV222" s="52"/>
      <c r="LEW222" s="52"/>
      <c r="LEX222" s="52"/>
      <c r="LEY222" s="52"/>
      <c r="LEZ222" s="52"/>
      <c r="LFA222" s="52"/>
      <c r="LFB222" s="52"/>
      <c r="LFC222" s="52"/>
      <c r="LFD222" s="52"/>
      <c r="LFE222" s="52"/>
      <c r="LFF222" s="52"/>
      <c r="LFG222" s="52"/>
      <c r="LFH222" s="52"/>
      <c r="LFI222" s="52"/>
      <c r="LFJ222" s="52"/>
      <c r="LFK222" s="52"/>
      <c r="LFL222" s="52"/>
      <c r="LFM222" s="52"/>
      <c r="LFN222" s="52"/>
      <c r="LFO222" s="52"/>
      <c r="LFP222" s="52"/>
      <c r="LFQ222" s="52"/>
      <c r="LFR222" s="52"/>
      <c r="LFS222" s="52"/>
      <c r="LFT222" s="52"/>
      <c r="LFU222" s="52"/>
      <c r="LFV222" s="52"/>
      <c r="LFW222" s="52"/>
      <c r="LFX222" s="52"/>
      <c r="LFY222" s="52"/>
      <c r="LFZ222" s="52"/>
      <c r="LGA222" s="52"/>
      <c r="LGB222" s="52"/>
      <c r="LGC222" s="52"/>
      <c r="LGD222" s="52"/>
      <c r="LGE222" s="52"/>
      <c r="LGF222" s="52"/>
      <c r="LGG222" s="52"/>
      <c r="LGH222" s="52"/>
      <c r="LGI222" s="52"/>
      <c r="LGJ222" s="52"/>
      <c r="LGK222" s="52"/>
      <c r="LGL222" s="52"/>
      <c r="LGM222" s="52"/>
      <c r="LGN222" s="52"/>
      <c r="LGO222" s="52"/>
      <c r="LGP222" s="52"/>
      <c r="LGQ222" s="52"/>
      <c r="LGR222" s="52"/>
      <c r="LGS222" s="52"/>
      <c r="LGT222" s="52"/>
      <c r="LGU222" s="52"/>
      <c r="LGV222" s="52"/>
      <c r="LGW222" s="52"/>
      <c r="LGX222" s="52"/>
      <c r="LGY222" s="52"/>
      <c r="LGZ222" s="52"/>
      <c r="LHA222" s="52"/>
      <c r="LHB222" s="52"/>
      <c r="LHC222" s="52"/>
      <c r="LHD222" s="52"/>
      <c r="LHE222" s="52"/>
      <c r="LHF222" s="52"/>
      <c r="LHG222" s="52"/>
      <c r="LHH222" s="52"/>
      <c r="LHI222" s="52"/>
      <c r="LHJ222" s="52"/>
      <c r="LHK222" s="52"/>
      <c r="LHL222" s="52"/>
      <c r="LHM222" s="52"/>
      <c r="LHN222" s="52"/>
      <c r="LHO222" s="52"/>
      <c r="LHP222" s="52"/>
      <c r="LHQ222" s="52"/>
      <c r="LHR222" s="52"/>
      <c r="LHS222" s="52"/>
      <c r="LHT222" s="52"/>
      <c r="LHU222" s="52"/>
      <c r="LHV222" s="52"/>
      <c r="LHW222" s="52"/>
      <c r="LHX222" s="52"/>
      <c r="LHY222" s="52"/>
      <c r="LHZ222" s="52"/>
      <c r="LIA222" s="52"/>
      <c r="LIB222" s="52"/>
      <c r="LIC222" s="52"/>
      <c r="LID222" s="52"/>
      <c r="LIE222" s="52"/>
      <c r="LIF222" s="52"/>
      <c r="LIG222" s="52"/>
      <c r="LIH222" s="52"/>
      <c r="LII222" s="52"/>
      <c r="LIJ222" s="52"/>
      <c r="LIK222" s="52"/>
      <c r="LIL222" s="52"/>
      <c r="LIM222" s="52"/>
      <c r="LIN222" s="52"/>
      <c r="LIO222" s="52"/>
      <c r="LIP222" s="52"/>
      <c r="LIQ222" s="52"/>
      <c r="LIR222" s="52"/>
      <c r="LIS222" s="52"/>
      <c r="LIT222" s="52"/>
      <c r="LIU222" s="52"/>
      <c r="LIV222" s="52"/>
      <c r="LIW222" s="52"/>
      <c r="LIX222" s="52"/>
      <c r="LIY222" s="52"/>
      <c r="LIZ222" s="52"/>
      <c r="LJA222" s="52"/>
      <c r="LJB222" s="52"/>
      <c r="LJC222" s="52"/>
      <c r="LJD222" s="52"/>
      <c r="LJE222" s="52"/>
      <c r="LJF222" s="52"/>
      <c r="LJG222" s="52"/>
      <c r="LJH222" s="52"/>
      <c r="LJI222" s="52"/>
      <c r="LJJ222" s="52"/>
      <c r="LJK222" s="52"/>
      <c r="LJL222" s="52"/>
      <c r="LJM222" s="52"/>
      <c r="LJN222" s="52"/>
      <c r="LJO222" s="52"/>
      <c r="LJP222" s="52"/>
      <c r="LJQ222" s="52"/>
      <c r="LJR222" s="52"/>
      <c r="LJS222" s="52"/>
      <c r="LJT222" s="52"/>
      <c r="LJU222" s="52"/>
      <c r="LJV222" s="52"/>
      <c r="LJW222" s="52"/>
      <c r="LJX222" s="52"/>
      <c r="LJY222" s="52"/>
      <c r="LJZ222" s="52"/>
      <c r="LKA222" s="52"/>
      <c r="LKB222" s="52"/>
      <c r="LKC222" s="52"/>
      <c r="LKD222" s="52"/>
      <c r="LKE222" s="52"/>
      <c r="LKF222" s="52"/>
      <c r="LKG222" s="52"/>
      <c r="LKH222" s="52"/>
      <c r="LKI222" s="52"/>
      <c r="LKJ222" s="52"/>
      <c r="LKK222" s="52"/>
      <c r="LKL222" s="52"/>
      <c r="LKM222" s="52"/>
      <c r="LKN222" s="52"/>
      <c r="LKO222" s="52"/>
      <c r="LKP222" s="52"/>
      <c r="LKQ222" s="52"/>
      <c r="LKR222" s="52"/>
      <c r="LKS222" s="52"/>
      <c r="LKT222" s="52"/>
      <c r="LKU222" s="52"/>
      <c r="LKV222" s="52"/>
      <c r="LKW222" s="52"/>
      <c r="LKX222" s="52"/>
      <c r="LKY222" s="52"/>
      <c r="LKZ222" s="52"/>
      <c r="LLA222" s="52"/>
      <c r="LLB222" s="52"/>
      <c r="LLC222" s="52"/>
      <c r="LLD222" s="52"/>
      <c r="LLE222" s="52"/>
      <c r="LLF222" s="52"/>
      <c r="LLG222" s="52"/>
      <c r="LLH222" s="52"/>
      <c r="LLI222" s="52"/>
      <c r="LLJ222" s="52"/>
      <c r="LLK222" s="52"/>
      <c r="LLL222" s="52"/>
      <c r="LLM222" s="52"/>
      <c r="LLN222" s="52"/>
      <c r="LLO222" s="52"/>
      <c r="LLP222" s="52"/>
      <c r="LLQ222" s="52"/>
      <c r="LLR222" s="52"/>
      <c r="LLS222" s="52"/>
      <c r="LLT222" s="52"/>
      <c r="LLU222" s="52"/>
      <c r="LLV222" s="52"/>
      <c r="LLW222" s="52"/>
      <c r="LLX222" s="52"/>
      <c r="LLY222" s="52"/>
      <c r="LLZ222" s="52"/>
      <c r="LMA222" s="52"/>
      <c r="LMB222" s="52"/>
      <c r="LMC222" s="52"/>
      <c r="LMD222" s="52"/>
      <c r="LME222" s="52"/>
      <c r="LMF222" s="52"/>
      <c r="LMG222" s="52"/>
      <c r="LMH222" s="52"/>
      <c r="LMI222" s="52"/>
      <c r="LMJ222" s="52"/>
      <c r="LMK222" s="52"/>
      <c r="LML222" s="52"/>
      <c r="LMM222" s="52"/>
      <c r="LMN222" s="52"/>
      <c r="LMO222" s="52"/>
      <c r="LMP222" s="52"/>
      <c r="LMQ222" s="52"/>
      <c r="LMR222" s="52"/>
      <c r="LMS222" s="52"/>
      <c r="LMT222" s="52"/>
      <c r="LMU222" s="52"/>
      <c r="LMV222" s="52"/>
      <c r="LMW222" s="52"/>
      <c r="LMX222" s="52"/>
      <c r="LMY222" s="52"/>
      <c r="LMZ222" s="52"/>
      <c r="LNA222" s="52"/>
      <c r="LNB222" s="52"/>
      <c r="LNC222" s="52"/>
      <c r="LND222" s="52"/>
      <c r="LNE222" s="52"/>
      <c r="LNF222" s="52"/>
      <c r="LNG222" s="52"/>
      <c r="LNH222" s="52"/>
      <c r="LNI222" s="52"/>
      <c r="LNJ222" s="52"/>
      <c r="LNK222" s="52"/>
      <c r="LNL222" s="52"/>
      <c r="LNM222" s="52"/>
      <c r="LNN222" s="52"/>
      <c r="LNO222" s="52"/>
      <c r="LNP222" s="52"/>
      <c r="LNQ222" s="52"/>
      <c r="LNR222" s="52"/>
      <c r="LNS222" s="52"/>
      <c r="LNT222" s="52"/>
      <c r="LNU222" s="52"/>
      <c r="LNV222" s="52"/>
      <c r="LNW222" s="52"/>
      <c r="LNX222" s="52"/>
      <c r="LNY222" s="52"/>
      <c r="LNZ222" s="52"/>
      <c r="LOA222" s="52"/>
      <c r="LOB222" s="52"/>
      <c r="LOC222" s="52"/>
      <c r="LOD222" s="52"/>
      <c r="LOE222" s="52"/>
      <c r="LOF222" s="52"/>
      <c r="LOG222" s="52"/>
      <c r="LOH222" s="52"/>
      <c r="LOI222" s="52"/>
      <c r="LOJ222" s="52"/>
      <c r="LOK222" s="52"/>
      <c r="LOL222" s="52"/>
      <c r="LOM222" s="52"/>
      <c r="LON222" s="52"/>
      <c r="LOO222" s="52"/>
      <c r="LOP222" s="52"/>
      <c r="LOQ222" s="52"/>
      <c r="LOR222" s="52"/>
      <c r="LOS222" s="52"/>
      <c r="LOT222" s="52"/>
      <c r="LOU222" s="52"/>
      <c r="LOV222" s="52"/>
      <c r="LOW222" s="52"/>
      <c r="LOX222" s="52"/>
      <c r="LOY222" s="52"/>
      <c r="LOZ222" s="52"/>
      <c r="LPA222" s="52"/>
      <c r="LPB222" s="52"/>
      <c r="LPC222" s="52"/>
      <c r="LPD222" s="52"/>
      <c r="LPE222" s="52"/>
      <c r="LPF222" s="52"/>
      <c r="LPG222" s="52"/>
      <c r="LPH222" s="52"/>
      <c r="LPI222" s="52"/>
      <c r="LPJ222" s="52"/>
      <c r="LPK222" s="52"/>
      <c r="LPL222" s="52"/>
      <c r="LPM222" s="52"/>
      <c r="LPN222" s="52"/>
      <c r="LPO222" s="52"/>
      <c r="LPP222" s="52"/>
      <c r="LPQ222" s="52"/>
      <c r="LPR222" s="52"/>
      <c r="LPS222" s="52"/>
      <c r="LPT222" s="52"/>
      <c r="LPU222" s="52"/>
      <c r="LPV222" s="52"/>
      <c r="LPW222" s="52"/>
      <c r="LPX222" s="52"/>
      <c r="LPY222" s="52"/>
      <c r="LPZ222" s="52"/>
      <c r="LQA222" s="52"/>
      <c r="LQB222" s="52"/>
      <c r="LQC222" s="52"/>
      <c r="LQD222" s="52"/>
      <c r="LQE222" s="52"/>
      <c r="LQF222" s="52"/>
      <c r="LQG222" s="52"/>
      <c r="LQH222" s="52"/>
      <c r="LQI222" s="52"/>
      <c r="LQJ222" s="52"/>
      <c r="LQK222" s="52"/>
      <c r="LQL222" s="52"/>
      <c r="LQM222" s="52"/>
      <c r="LQN222" s="52"/>
      <c r="LQO222" s="52"/>
      <c r="LQP222" s="52"/>
      <c r="LQQ222" s="52"/>
      <c r="LQR222" s="52"/>
      <c r="LQS222" s="52"/>
      <c r="LQT222" s="52"/>
      <c r="LQU222" s="52"/>
      <c r="LQV222" s="52"/>
      <c r="LQW222" s="52"/>
      <c r="LQX222" s="52"/>
      <c r="LQY222" s="52"/>
      <c r="LQZ222" s="52"/>
      <c r="LRA222" s="52"/>
      <c r="LRB222" s="52"/>
      <c r="LRC222" s="52"/>
      <c r="LRD222" s="52"/>
      <c r="LRE222" s="52"/>
      <c r="LRF222" s="52"/>
      <c r="LRG222" s="52"/>
      <c r="LRH222" s="52"/>
      <c r="LRI222" s="52"/>
      <c r="LRJ222" s="52"/>
      <c r="LRK222" s="52"/>
      <c r="LRL222" s="52"/>
      <c r="LRM222" s="52"/>
      <c r="LRN222" s="52"/>
      <c r="LRO222" s="52"/>
      <c r="LRP222" s="52"/>
      <c r="LRQ222" s="52"/>
      <c r="LRR222" s="52"/>
      <c r="LRS222" s="52"/>
      <c r="LRT222" s="52"/>
      <c r="LRU222" s="52"/>
      <c r="LRV222" s="52"/>
      <c r="LRW222" s="52"/>
      <c r="LRX222" s="52"/>
      <c r="LRY222" s="52"/>
      <c r="LRZ222" s="52"/>
      <c r="LSA222" s="52"/>
      <c r="LSB222" s="52"/>
      <c r="LSC222" s="52"/>
      <c r="LSD222" s="52"/>
      <c r="LSE222" s="52"/>
      <c r="LSF222" s="52"/>
      <c r="LSG222" s="52"/>
      <c r="LSH222" s="52"/>
      <c r="LSI222" s="52"/>
      <c r="LSJ222" s="52"/>
      <c r="LSK222" s="52"/>
      <c r="LSL222" s="52"/>
      <c r="LSM222" s="52"/>
      <c r="LSN222" s="52"/>
      <c r="LSO222" s="52"/>
      <c r="LSP222" s="52"/>
      <c r="LSQ222" s="52"/>
      <c r="LSR222" s="52"/>
      <c r="LSS222" s="52"/>
      <c r="LST222" s="52"/>
      <c r="LSU222" s="52"/>
      <c r="LSV222" s="52"/>
      <c r="LSW222" s="52"/>
      <c r="LSX222" s="52"/>
      <c r="LSY222" s="52"/>
      <c r="LSZ222" s="52"/>
      <c r="LTA222" s="52"/>
      <c r="LTB222" s="52"/>
      <c r="LTC222" s="52"/>
      <c r="LTD222" s="52"/>
      <c r="LTE222" s="52"/>
      <c r="LTF222" s="52"/>
      <c r="LTG222" s="52"/>
      <c r="LTH222" s="52"/>
      <c r="LTI222" s="52"/>
      <c r="LTJ222" s="52"/>
      <c r="LTK222" s="52"/>
      <c r="LTL222" s="52"/>
      <c r="LTM222" s="52"/>
      <c r="LTN222" s="52"/>
      <c r="LTO222" s="52"/>
      <c r="LTP222" s="52"/>
      <c r="LTQ222" s="52"/>
      <c r="LTR222" s="52"/>
      <c r="LTS222" s="52"/>
      <c r="LTT222" s="52"/>
      <c r="LTU222" s="52"/>
      <c r="LTV222" s="52"/>
      <c r="LTW222" s="52"/>
      <c r="LTX222" s="52"/>
      <c r="LTY222" s="52"/>
      <c r="LTZ222" s="52"/>
      <c r="LUA222" s="52"/>
      <c r="LUB222" s="52"/>
      <c r="LUC222" s="52"/>
      <c r="LUD222" s="52"/>
      <c r="LUE222" s="52"/>
      <c r="LUF222" s="52"/>
      <c r="LUG222" s="52"/>
      <c r="LUH222" s="52"/>
      <c r="LUI222" s="52"/>
      <c r="LUJ222" s="52"/>
      <c r="LUK222" s="52"/>
      <c r="LUL222" s="52"/>
      <c r="LUM222" s="52"/>
      <c r="LUN222" s="52"/>
      <c r="LUO222" s="52"/>
      <c r="LUP222" s="52"/>
      <c r="LUQ222" s="52"/>
      <c r="LUR222" s="52"/>
      <c r="LUS222" s="52"/>
      <c r="LUT222" s="52"/>
      <c r="LUU222" s="52"/>
      <c r="LUV222" s="52"/>
      <c r="LUW222" s="52"/>
      <c r="LUX222" s="52"/>
      <c r="LUY222" s="52"/>
      <c r="LUZ222" s="52"/>
      <c r="LVA222" s="52"/>
      <c r="LVB222" s="52"/>
      <c r="LVC222" s="52"/>
      <c r="LVD222" s="52"/>
      <c r="LVE222" s="52"/>
      <c r="LVF222" s="52"/>
      <c r="LVG222" s="52"/>
      <c r="LVH222" s="52"/>
      <c r="LVI222" s="52"/>
      <c r="LVJ222" s="52"/>
      <c r="LVK222" s="52"/>
      <c r="LVL222" s="52"/>
      <c r="LVM222" s="52"/>
      <c r="LVN222" s="52"/>
      <c r="LVO222" s="52"/>
      <c r="LVP222" s="52"/>
      <c r="LVQ222" s="52"/>
      <c r="LVR222" s="52"/>
      <c r="LVS222" s="52"/>
      <c r="LVT222" s="52"/>
      <c r="LVU222" s="52"/>
      <c r="LVV222" s="52"/>
      <c r="LVW222" s="52"/>
      <c r="LVX222" s="52"/>
      <c r="LVY222" s="52"/>
      <c r="LVZ222" s="52"/>
      <c r="LWA222" s="52"/>
      <c r="LWB222" s="52"/>
      <c r="LWC222" s="52"/>
      <c r="LWD222" s="52"/>
      <c r="LWE222" s="52"/>
      <c r="LWF222" s="52"/>
      <c r="LWG222" s="52"/>
      <c r="LWH222" s="52"/>
      <c r="LWI222" s="52"/>
      <c r="LWJ222" s="52"/>
      <c r="LWK222" s="52"/>
      <c r="LWL222" s="52"/>
      <c r="LWM222" s="52"/>
      <c r="LWN222" s="52"/>
      <c r="LWO222" s="52"/>
      <c r="LWP222" s="52"/>
      <c r="LWQ222" s="52"/>
      <c r="LWR222" s="52"/>
      <c r="LWS222" s="52"/>
      <c r="LWT222" s="52"/>
      <c r="LWU222" s="52"/>
      <c r="LWV222" s="52"/>
      <c r="LWW222" s="52"/>
      <c r="LWX222" s="52"/>
      <c r="LWY222" s="52"/>
      <c r="LWZ222" s="52"/>
      <c r="LXA222" s="52"/>
      <c r="LXB222" s="52"/>
      <c r="LXC222" s="52"/>
      <c r="LXD222" s="52"/>
      <c r="LXE222" s="52"/>
      <c r="LXF222" s="52"/>
      <c r="LXG222" s="52"/>
      <c r="LXH222" s="52"/>
      <c r="LXI222" s="52"/>
      <c r="LXJ222" s="52"/>
      <c r="LXK222" s="52"/>
      <c r="LXL222" s="52"/>
      <c r="LXM222" s="52"/>
      <c r="LXN222" s="52"/>
      <c r="LXO222" s="52"/>
      <c r="LXP222" s="52"/>
      <c r="LXQ222" s="52"/>
      <c r="LXR222" s="52"/>
      <c r="LXS222" s="52"/>
      <c r="LXT222" s="52"/>
      <c r="LXU222" s="52"/>
      <c r="LXV222" s="52"/>
      <c r="LXW222" s="52"/>
      <c r="LXX222" s="52"/>
      <c r="LXY222" s="52"/>
      <c r="LXZ222" s="52"/>
      <c r="LYA222" s="52"/>
      <c r="LYB222" s="52"/>
      <c r="LYC222" s="52"/>
      <c r="LYD222" s="52"/>
      <c r="LYE222" s="52"/>
      <c r="LYF222" s="52"/>
      <c r="LYG222" s="52"/>
      <c r="LYH222" s="52"/>
      <c r="LYI222" s="52"/>
      <c r="LYJ222" s="52"/>
      <c r="LYK222" s="52"/>
      <c r="LYL222" s="52"/>
      <c r="LYM222" s="52"/>
      <c r="LYN222" s="52"/>
      <c r="LYO222" s="52"/>
      <c r="LYP222" s="52"/>
      <c r="LYQ222" s="52"/>
      <c r="LYR222" s="52"/>
      <c r="LYS222" s="52"/>
      <c r="LYT222" s="52"/>
      <c r="LYU222" s="52"/>
      <c r="LYV222" s="52"/>
      <c r="LYW222" s="52"/>
      <c r="LYX222" s="52"/>
      <c r="LYY222" s="52"/>
      <c r="LYZ222" s="52"/>
      <c r="LZA222" s="52"/>
      <c r="LZB222" s="52"/>
      <c r="LZC222" s="52"/>
      <c r="LZD222" s="52"/>
      <c r="LZE222" s="52"/>
      <c r="LZF222" s="52"/>
      <c r="LZG222" s="52"/>
      <c r="LZH222" s="52"/>
      <c r="LZI222" s="52"/>
      <c r="LZJ222" s="52"/>
      <c r="LZK222" s="52"/>
      <c r="LZL222" s="52"/>
      <c r="LZM222" s="52"/>
      <c r="LZN222" s="52"/>
      <c r="LZO222" s="52"/>
      <c r="LZP222" s="52"/>
      <c r="LZQ222" s="52"/>
      <c r="LZR222" s="52"/>
      <c r="LZS222" s="52"/>
      <c r="LZT222" s="52"/>
      <c r="LZU222" s="52"/>
      <c r="LZV222" s="52"/>
      <c r="LZW222" s="52"/>
      <c r="LZX222" s="52"/>
      <c r="LZY222" s="52"/>
      <c r="LZZ222" s="52"/>
      <c r="MAA222" s="52"/>
      <c r="MAB222" s="52"/>
      <c r="MAC222" s="52"/>
      <c r="MAD222" s="52"/>
      <c r="MAE222" s="52"/>
      <c r="MAF222" s="52"/>
      <c r="MAG222" s="52"/>
      <c r="MAH222" s="52"/>
      <c r="MAI222" s="52"/>
      <c r="MAJ222" s="52"/>
      <c r="MAK222" s="52"/>
      <c r="MAL222" s="52"/>
      <c r="MAM222" s="52"/>
      <c r="MAN222" s="52"/>
      <c r="MAO222" s="52"/>
      <c r="MAP222" s="52"/>
      <c r="MAQ222" s="52"/>
      <c r="MAR222" s="52"/>
      <c r="MAS222" s="52"/>
      <c r="MAT222" s="52"/>
      <c r="MAU222" s="52"/>
      <c r="MAV222" s="52"/>
      <c r="MAW222" s="52"/>
      <c r="MAX222" s="52"/>
      <c r="MAY222" s="52"/>
      <c r="MAZ222" s="52"/>
      <c r="MBA222" s="52"/>
      <c r="MBB222" s="52"/>
      <c r="MBC222" s="52"/>
      <c r="MBD222" s="52"/>
      <c r="MBE222" s="52"/>
      <c r="MBF222" s="52"/>
      <c r="MBG222" s="52"/>
      <c r="MBH222" s="52"/>
      <c r="MBI222" s="52"/>
      <c r="MBJ222" s="52"/>
      <c r="MBK222" s="52"/>
      <c r="MBL222" s="52"/>
      <c r="MBM222" s="52"/>
      <c r="MBN222" s="52"/>
      <c r="MBO222" s="52"/>
      <c r="MBP222" s="52"/>
      <c r="MBQ222" s="52"/>
      <c r="MBR222" s="52"/>
      <c r="MBS222" s="52"/>
      <c r="MBT222" s="52"/>
      <c r="MBU222" s="52"/>
      <c r="MBV222" s="52"/>
      <c r="MBW222" s="52"/>
      <c r="MBX222" s="52"/>
      <c r="MBY222" s="52"/>
      <c r="MBZ222" s="52"/>
      <c r="MCA222" s="52"/>
      <c r="MCB222" s="52"/>
      <c r="MCC222" s="52"/>
      <c r="MCD222" s="52"/>
      <c r="MCE222" s="52"/>
      <c r="MCF222" s="52"/>
      <c r="MCG222" s="52"/>
      <c r="MCH222" s="52"/>
      <c r="MCI222" s="52"/>
      <c r="MCJ222" s="52"/>
      <c r="MCK222" s="52"/>
      <c r="MCL222" s="52"/>
      <c r="MCM222" s="52"/>
      <c r="MCN222" s="52"/>
      <c r="MCO222" s="52"/>
      <c r="MCP222" s="52"/>
      <c r="MCQ222" s="52"/>
      <c r="MCR222" s="52"/>
      <c r="MCS222" s="52"/>
      <c r="MCT222" s="52"/>
      <c r="MCU222" s="52"/>
      <c r="MCV222" s="52"/>
      <c r="MCW222" s="52"/>
      <c r="MCX222" s="52"/>
      <c r="MCY222" s="52"/>
      <c r="MCZ222" s="52"/>
      <c r="MDA222" s="52"/>
      <c r="MDB222" s="52"/>
      <c r="MDC222" s="52"/>
      <c r="MDD222" s="52"/>
      <c r="MDE222" s="52"/>
      <c r="MDF222" s="52"/>
      <c r="MDG222" s="52"/>
      <c r="MDH222" s="52"/>
      <c r="MDI222" s="52"/>
      <c r="MDJ222" s="52"/>
      <c r="MDK222" s="52"/>
      <c r="MDL222" s="52"/>
      <c r="MDM222" s="52"/>
      <c r="MDN222" s="52"/>
      <c r="MDO222" s="52"/>
      <c r="MDP222" s="52"/>
      <c r="MDQ222" s="52"/>
      <c r="MDR222" s="52"/>
      <c r="MDS222" s="52"/>
      <c r="MDT222" s="52"/>
      <c r="MDU222" s="52"/>
      <c r="MDV222" s="52"/>
      <c r="MDW222" s="52"/>
      <c r="MDX222" s="52"/>
      <c r="MDY222" s="52"/>
      <c r="MDZ222" s="52"/>
      <c r="MEA222" s="52"/>
      <c r="MEB222" s="52"/>
      <c r="MEC222" s="52"/>
      <c r="MED222" s="52"/>
      <c r="MEE222" s="52"/>
      <c r="MEF222" s="52"/>
      <c r="MEG222" s="52"/>
      <c r="MEH222" s="52"/>
      <c r="MEI222" s="52"/>
      <c r="MEJ222" s="52"/>
      <c r="MEK222" s="52"/>
      <c r="MEL222" s="52"/>
      <c r="MEM222" s="52"/>
      <c r="MEN222" s="52"/>
      <c r="MEO222" s="52"/>
      <c r="MEP222" s="52"/>
      <c r="MEQ222" s="52"/>
      <c r="MER222" s="52"/>
      <c r="MES222" s="52"/>
      <c r="MET222" s="52"/>
      <c r="MEU222" s="52"/>
      <c r="MEV222" s="52"/>
      <c r="MEW222" s="52"/>
      <c r="MEX222" s="52"/>
      <c r="MEY222" s="52"/>
      <c r="MEZ222" s="52"/>
      <c r="MFA222" s="52"/>
      <c r="MFB222" s="52"/>
      <c r="MFC222" s="52"/>
      <c r="MFD222" s="52"/>
      <c r="MFE222" s="52"/>
      <c r="MFF222" s="52"/>
      <c r="MFG222" s="52"/>
      <c r="MFH222" s="52"/>
      <c r="MFI222" s="52"/>
      <c r="MFJ222" s="52"/>
      <c r="MFK222" s="52"/>
      <c r="MFL222" s="52"/>
      <c r="MFM222" s="52"/>
      <c r="MFN222" s="52"/>
      <c r="MFO222" s="52"/>
      <c r="MFP222" s="52"/>
      <c r="MFQ222" s="52"/>
      <c r="MFR222" s="52"/>
      <c r="MFS222" s="52"/>
      <c r="MFT222" s="52"/>
      <c r="MFU222" s="52"/>
      <c r="MFV222" s="52"/>
      <c r="MFW222" s="52"/>
      <c r="MFX222" s="52"/>
      <c r="MFY222" s="52"/>
      <c r="MFZ222" s="52"/>
      <c r="MGA222" s="52"/>
      <c r="MGB222" s="52"/>
      <c r="MGC222" s="52"/>
      <c r="MGD222" s="52"/>
      <c r="MGE222" s="52"/>
      <c r="MGF222" s="52"/>
      <c r="MGG222" s="52"/>
      <c r="MGH222" s="52"/>
      <c r="MGI222" s="52"/>
      <c r="MGJ222" s="52"/>
      <c r="MGK222" s="52"/>
      <c r="MGL222" s="52"/>
      <c r="MGM222" s="52"/>
      <c r="MGN222" s="52"/>
      <c r="MGO222" s="52"/>
      <c r="MGP222" s="52"/>
      <c r="MGQ222" s="52"/>
      <c r="MGR222" s="52"/>
      <c r="MGS222" s="52"/>
      <c r="MGT222" s="52"/>
      <c r="MGU222" s="52"/>
      <c r="MGV222" s="52"/>
      <c r="MGW222" s="52"/>
      <c r="MGX222" s="52"/>
      <c r="MGY222" s="52"/>
      <c r="MGZ222" s="52"/>
      <c r="MHA222" s="52"/>
      <c r="MHB222" s="52"/>
      <c r="MHC222" s="52"/>
      <c r="MHD222" s="52"/>
      <c r="MHE222" s="52"/>
      <c r="MHF222" s="52"/>
      <c r="MHG222" s="52"/>
      <c r="MHH222" s="52"/>
      <c r="MHI222" s="52"/>
      <c r="MHJ222" s="52"/>
      <c r="MHK222" s="52"/>
      <c r="MHL222" s="52"/>
      <c r="MHM222" s="52"/>
      <c r="MHN222" s="52"/>
      <c r="MHO222" s="52"/>
      <c r="MHP222" s="52"/>
      <c r="MHQ222" s="52"/>
      <c r="MHR222" s="52"/>
      <c r="MHS222" s="52"/>
      <c r="MHT222" s="52"/>
      <c r="MHU222" s="52"/>
      <c r="MHV222" s="52"/>
      <c r="MHW222" s="52"/>
      <c r="MHX222" s="52"/>
      <c r="MHY222" s="52"/>
      <c r="MHZ222" s="52"/>
      <c r="MIA222" s="52"/>
      <c r="MIB222" s="52"/>
      <c r="MIC222" s="52"/>
      <c r="MID222" s="52"/>
      <c r="MIE222" s="52"/>
      <c r="MIF222" s="52"/>
      <c r="MIG222" s="52"/>
      <c r="MIH222" s="52"/>
      <c r="MII222" s="52"/>
      <c r="MIJ222" s="52"/>
      <c r="MIK222" s="52"/>
      <c r="MIL222" s="52"/>
      <c r="MIM222" s="52"/>
      <c r="MIN222" s="52"/>
      <c r="MIO222" s="52"/>
      <c r="MIP222" s="52"/>
      <c r="MIQ222" s="52"/>
      <c r="MIR222" s="52"/>
      <c r="MIS222" s="52"/>
      <c r="MIT222" s="52"/>
      <c r="MIU222" s="52"/>
      <c r="MIV222" s="52"/>
      <c r="MIW222" s="52"/>
      <c r="MIX222" s="52"/>
      <c r="MIY222" s="52"/>
      <c r="MIZ222" s="52"/>
      <c r="MJA222" s="52"/>
      <c r="MJB222" s="52"/>
      <c r="MJC222" s="52"/>
      <c r="MJD222" s="52"/>
      <c r="MJE222" s="52"/>
      <c r="MJF222" s="52"/>
      <c r="MJG222" s="52"/>
      <c r="MJH222" s="52"/>
      <c r="MJI222" s="52"/>
      <c r="MJJ222" s="52"/>
      <c r="MJK222" s="52"/>
      <c r="MJL222" s="52"/>
      <c r="MJM222" s="52"/>
      <c r="MJN222" s="52"/>
      <c r="MJO222" s="52"/>
      <c r="MJP222" s="52"/>
      <c r="MJQ222" s="52"/>
      <c r="MJR222" s="52"/>
      <c r="MJS222" s="52"/>
      <c r="MJT222" s="52"/>
      <c r="MJU222" s="52"/>
      <c r="MJV222" s="52"/>
      <c r="MJW222" s="52"/>
      <c r="MJX222" s="52"/>
      <c r="MJY222" s="52"/>
      <c r="MJZ222" s="52"/>
      <c r="MKA222" s="52"/>
      <c r="MKB222" s="52"/>
      <c r="MKC222" s="52"/>
      <c r="MKD222" s="52"/>
      <c r="MKE222" s="52"/>
      <c r="MKF222" s="52"/>
      <c r="MKG222" s="52"/>
      <c r="MKH222" s="52"/>
      <c r="MKI222" s="52"/>
      <c r="MKJ222" s="52"/>
      <c r="MKK222" s="52"/>
      <c r="MKL222" s="52"/>
      <c r="MKM222" s="52"/>
      <c r="MKN222" s="52"/>
      <c r="MKO222" s="52"/>
      <c r="MKP222" s="52"/>
      <c r="MKQ222" s="52"/>
      <c r="MKR222" s="52"/>
      <c r="MKS222" s="52"/>
      <c r="MKT222" s="52"/>
      <c r="MKU222" s="52"/>
      <c r="MKV222" s="52"/>
      <c r="MKW222" s="52"/>
      <c r="MKX222" s="52"/>
      <c r="MKY222" s="52"/>
      <c r="MKZ222" s="52"/>
      <c r="MLA222" s="52"/>
      <c r="MLB222" s="52"/>
      <c r="MLC222" s="52"/>
      <c r="MLD222" s="52"/>
      <c r="MLE222" s="52"/>
      <c r="MLF222" s="52"/>
      <c r="MLG222" s="52"/>
      <c r="MLH222" s="52"/>
      <c r="MLI222" s="52"/>
      <c r="MLJ222" s="52"/>
      <c r="MLK222" s="52"/>
      <c r="MLL222" s="52"/>
      <c r="MLM222" s="52"/>
      <c r="MLN222" s="52"/>
      <c r="MLO222" s="52"/>
      <c r="MLP222" s="52"/>
      <c r="MLQ222" s="52"/>
      <c r="MLR222" s="52"/>
      <c r="MLS222" s="52"/>
      <c r="MLT222" s="52"/>
      <c r="MLU222" s="52"/>
      <c r="MLV222" s="52"/>
      <c r="MLW222" s="52"/>
      <c r="MLX222" s="52"/>
      <c r="MLY222" s="52"/>
      <c r="MLZ222" s="52"/>
      <c r="MMA222" s="52"/>
      <c r="MMB222" s="52"/>
      <c r="MMC222" s="52"/>
      <c r="MMD222" s="52"/>
      <c r="MME222" s="52"/>
      <c r="MMF222" s="52"/>
      <c r="MMG222" s="52"/>
      <c r="MMH222" s="52"/>
      <c r="MMI222" s="52"/>
      <c r="MMJ222" s="52"/>
      <c r="MMK222" s="52"/>
      <c r="MML222" s="52"/>
      <c r="MMM222" s="52"/>
      <c r="MMN222" s="52"/>
      <c r="MMO222" s="52"/>
      <c r="MMP222" s="52"/>
      <c r="MMQ222" s="52"/>
      <c r="MMR222" s="52"/>
      <c r="MMS222" s="52"/>
      <c r="MMT222" s="52"/>
      <c r="MMU222" s="52"/>
      <c r="MMV222" s="52"/>
      <c r="MMW222" s="52"/>
      <c r="MMX222" s="52"/>
      <c r="MMY222" s="52"/>
      <c r="MMZ222" s="52"/>
      <c r="MNA222" s="52"/>
      <c r="MNB222" s="52"/>
      <c r="MNC222" s="52"/>
      <c r="MND222" s="52"/>
      <c r="MNE222" s="52"/>
      <c r="MNF222" s="52"/>
      <c r="MNG222" s="52"/>
      <c r="MNH222" s="52"/>
      <c r="MNI222" s="52"/>
      <c r="MNJ222" s="52"/>
      <c r="MNK222" s="52"/>
      <c r="MNL222" s="52"/>
      <c r="MNM222" s="52"/>
      <c r="MNN222" s="52"/>
      <c r="MNO222" s="52"/>
      <c r="MNP222" s="52"/>
      <c r="MNQ222" s="52"/>
      <c r="MNR222" s="52"/>
      <c r="MNS222" s="52"/>
      <c r="MNT222" s="52"/>
      <c r="MNU222" s="52"/>
      <c r="MNV222" s="52"/>
      <c r="MNW222" s="52"/>
      <c r="MNX222" s="52"/>
      <c r="MNY222" s="52"/>
      <c r="MNZ222" s="52"/>
      <c r="MOA222" s="52"/>
      <c r="MOB222" s="52"/>
      <c r="MOC222" s="52"/>
      <c r="MOD222" s="52"/>
      <c r="MOE222" s="52"/>
      <c r="MOF222" s="52"/>
      <c r="MOG222" s="52"/>
      <c r="MOH222" s="52"/>
      <c r="MOI222" s="52"/>
      <c r="MOJ222" s="52"/>
      <c r="MOK222" s="52"/>
      <c r="MOL222" s="52"/>
      <c r="MOM222" s="52"/>
      <c r="MON222" s="52"/>
      <c r="MOO222" s="52"/>
      <c r="MOP222" s="52"/>
      <c r="MOQ222" s="52"/>
      <c r="MOR222" s="52"/>
      <c r="MOS222" s="52"/>
      <c r="MOT222" s="52"/>
      <c r="MOU222" s="52"/>
      <c r="MOV222" s="52"/>
      <c r="MOW222" s="52"/>
      <c r="MOX222" s="52"/>
      <c r="MOY222" s="52"/>
      <c r="MOZ222" s="52"/>
      <c r="MPA222" s="52"/>
      <c r="MPB222" s="52"/>
      <c r="MPC222" s="52"/>
      <c r="MPD222" s="52"/>
      <c r="MPE222" s="52"/>
      <c r="MPF222" s="52"/>
      <c r="MPG222" s="52"/>
      <c r="MPH222" s="52"/>
      <c r="MPI222" s="52"/>
      <c r="MPJ222" s="52"/>
      <c r="MPK222" s="52"/>
      <c r="MPL222" s="52"/>
      <c r="MPM222" s="52"/>
      <c r="MPN222" s="52"/>
      <c r="MPO222" s="52"/>
      <c r="MPP222" s="52"/>
      <c r="MPQ222" s="52"/>
      <c r="MPR222" s="52"/>
      <c r="MPS222" s="52"/>
      <c r="MPT222" s="52"/>
      <c r="MPU222" s="52"/>
      <c r="MPV222" s="52"/>
      <c r="MPW222" s="52"/>
      <c r="MPX222" s="52"/>
      <c r="MPY222" s="52"/>
      <c r="MPZ222" s="52"/>
      <c r="MQA222" s="52"/>
      <c r="MQB222" s="52"/>
      <c r="MQC222" s="52"/>
      <c r="MQD222" s="52"/>
      <c r="MQE222" s="52"/>
      <c r="MQF222" s="52"/>
      <c r="MQG222" s="52"/>
      <c r="MQH222" s="52"/>
      <c r="MQI222" s="52"/>
      <c r="MQJ222" s="52"/>
      <c r="MQK222" s="52"/>
      <c r="MQL222" s="52"/>
      <c r="MQM222" s="52"/>
      <c r="MQN222" s="52"/>
      <c r="MQO222" s="52"/>
      <c r="MQP222" s="52"/>
      <c r="MQQ222" s="52"/>
      <c r="MQR222" s="52"/>
      <c r="MQS222" s="52"/>
      <c r="MQT222" s="52"/>
      <c r="MQU222" s="52"/>
      <c r="MQV222" s="52"/>
      <c r="MQW222" s="52"/>
      <c r="MQX222" s="52"/>
      <c r="MQY222" s="52"/>
      <c r="MQZ222" s="52"/>
      <c r="MRA222" s="52"/>
      <c r="MRB222" s="52"/>
      <c r="MRC222" s="52"/>
      <c r="MRD222" s="52"/>
      <c r="MRE222" s="52"/>
      <c r="MRF222" s="52"/>
      <c r="MRG222" s="52"/>
      <c r="MRH222" s="52"/>
      <c r="MRI222" s="52"/>
      <c r="MRJ222" s="52"/>
      <c r="MRK222" s="52"/>
      <c r="MRL222" s="52"/>
      <c r="MRM222" s="52"/>
      <c r="MRN222" s="52"/>
      <c r="MRO222" s="52"/>
      <c r="MRP222" s="52"/>
      <c r="MRQ222" s="52"/>
      <c r="MRR222" s="52"/>
      <c r="MRS222" s="52"/>
      <c r="MRT222" s="52"/>
      <c r="MRU222" s="52"/>
      <c r="MRV222" s="52"/>
      <c r="MRW222" s="52"/>
      <c r="MRX222" s="52"/>
      <c r="MRY222" s="52"/>
      <c r="MRZ222" s="52"/>
      <c r="MSA222" s="52"/>
      <c r="MSB222" s="52"/>
      <c r="MSC222" s="52"/>
      <c r="MSD222" s="52"/>
      <c r="MSE222" s="52"/>
      <c r="MSF222" s="52"/>
      <c r="MSG222" s="52"/>
      <c r="MSH222" s="52"/>
      <c r="MSI222" s="52"/>
      <c r="MSJ222" s="52"/>
      <c r="MSK222" s="52"/>
      <c r="MSL222" s="52"/>
      <c r="MSM222" s="52"/>
      <c r="MSN222" s="52"/>
      <c r="MSO222" s="52"/>
      <c r="MSP222" s="52"/>
      <c r="MSQ222" s="52"/>
      <c r="MSR222" s="52"/>
      <c r="MSS222" s="52"/>
      <c r="MST222" s="52"/>
      <c r="MSU222" s="52"/>
      <c r="MSV222" s="52"/>
      <c r="MSW222" s="52"/>
      <c r="MSX222" s="52"/>
      <c r="MSY222" s="52"/>
      <c r="MSZ222" s="52"/>
      <c r="MTA222" s="52"/>
      <c r="MTB222" s="52"/>
      <c r="MTC222" s="52"/>
      <c r="MTD222" s="52"/>
      <c r="MTE222" s="52"/>
      <c r="MTF222" s="52"/>
      <c r="MTG222" s="52"/>
      <c r="MTH222" s="52"/>
      <c r="MTI222" s="52"/>
      <c r="MTJ222" s="52"/>
      <c r="MTK222" s="52"/>
      <c r="MTL222" s="52"/>
      <c r="MTM222" s="52"/>
      <c r="MTN222" s="52"/>
      <c r="MTO222" s="52"/>
      <c r="MTP222" s="52"/>
      <c r="MTQ222" s="52"/>
      <c r="MTR222" s="52"/>
      <c r="MTS222" s="52"/>
      <c r="MTT222" s="52"/>
      <c r="MTU222" s="52"/>
      <c r="MTV222" s="52"/>
      <c r="MTW222" s="52"/>
      <c r="MTX222" s="52"/>
      <c r="MTY222" s="52"/>
      <c r="MTZ222" s="52"/>
      <c r="MUA222" s="52"/>
      <c r="MUB222" s="52"/>
      <c r="MUC222" s="52"/>
      <c r="MUD222" s="52"/>
      <c r="MUE222" s="52"/>
      <c r="MUF222" s="52"/>
      <c r="MUG222" s="52"/>
      <c r="MUH222" s="52"/>
      <c r="MUI222" s="52"/>
      <c r="MUJ222" s="52"/>
      <c r="MUK222" s="52"/>
      <c r="MUL222" s="52"/>
      <c r="MUM222" s="52"/>
      <c r="MUN222" s="52"/>
      <c r="MUO222" s="52"/>
      <c r="MUP222" s="52"/>
      <c r="MUQ222" s="52"/>
      <c r="MUR222" s="52"/>
      <c r="MUS222" s="52"/>
      <c r="MUT222" s="52"/>
      <c r="MUU222" s="52"/>
      <c r="MUV222" s="52"/>
      <c r="MUW222" s="52"/>
      <c r="MUX222" s="52"/>
      <c r="MUY222" s="52"/>
      <c r="MUZ222" s="52"/>
      <c r="MVA222" s="52"/>
      <c r="MVB222" s="52"/>
      <c r="MVC222" s="52"/>
      <c r="MVD222" s="52"/>
      <c r="MVE222" s="52"/>
      <c r="MVF222" s="52"/>
      <c r="MVG222" s="52"/>
      <c r="MVH222" s="52"/>
      <c r="MVI222" s="52"/>
      <c r="MVJ222" s="52"/>
      <c r="MVK222" s="52"/>
      <c r="MVL222" s="52"/>
      <c r="MVM222" s="52"/>
      <c r="MVN222" s="52"/>
      <c r="MVO222" s="52"/>
      <c r="MVP222" s="52"/>
      <c r="MVQ222" s="52"/>
      <c r="MVR222" s="52"/>
      <c r="MVS222" s="52"/>
      <c r="MVT222" s="52"/>
      <c r="MVU222" s="52"/>
      <c r="MVV222" s="52"/>
      <c r="MVW222" s="52"/>
      <c r="MVX222" s="52"/>
      <c r="MVY222" s="52"/>
      <c r="MVZ222" s="52"/>
      <c r="MWA222" s="52"/>
      <c r="MWB222" s="52"/>
      <c r="MWC222" s="52"/>
      <c r="MWD222" s="52"/>
      <c r="MWE222" s="52"/>
      <c r="MWF222" s="52"/>
      <c r="MWG222" s="52"/>
      <c r="MWH222" s="52"/>
      <c r="MWI222" s="52"/>
      <c r="MWJ222" s="52"/>
      <c r="MWK222" s="52"/>
      <c r="MWL222" s="52"/>
      <c r="MWM222" s="52"/>
      <c r="MWN222" s="52"/>
      <c r="MWO222" s="52"/>
      <c r="MWP222" s="52"/>
      <c r="MWQ222" s="52"/>
      <c r="MWR222" s="52"/>
      <c r="MWS222" s="52"/>
      <c r="MWT222" s="52"/>
      <c r="MWU222" s="52"/>
      <c r="MWV222" s="52"/>
      <c r="MWW222" s="52"/>
      <c r="MWX222" s="52"/>
      <c r="MWY222" s="52"/>
      <c r="MWZ222" s="52"/>
      <c r="MXA222" s="52"/>
      <c r="MXB222" s="52"/>
      <c r="MXC222" s="52"/>
      <c r="MXD222" s="52"/>
      <c r="MXE222" s="52"/>
      <c r="MXF222" s="52"/>
      <c r="MXG222" s="52"/>
      <c r="MXH222" s="52"/>
      <c r="MXI222" s="52"/>
      <c r="MXJ222" s="52"/>
      <c r="MXK222" s="52"/>
      <c r="MXL222" s="52"/>
      <c r="MXM222" s="52"/>
      <c r="MXN222" s="52"/>
      <c r="MXO222" s="52"/>
      <c r="MXP222" s="52"/>
      <c r="MXQ222" s="52"/>
      <c r="MXR222" s="52"/>
      <c r="MXS222" s="52"/>
      <c r="MXT222" s="52"/>
      <c r="MXU222" s="52"/>
      <c r="MXV222" s="52"/>
      <c r="MXW222" s="52"/>
      <c r="MXX222" s="52"/>
      <c r="MXY222" s="52"/>
      <c r="MXZ222" s="52"/>
      <c r="MYA222" s="52"/>
      <c r="MYB222" s="52"/>
      <c r="MYC222" s="52"/>
      <c r="MYD222" s="52"/>
      <c r="MYE222" s="52"/>
      <c r="MYF222" s="52"/>
      <c r="MYG222" s="52"/>
      <c r="MYH222" s="52"/>
      <c r="MYI222" s="52"/>
      <c r="MYJ222" s="52"/>
      <c r="MYK222" s="52"/>
      <c r="MYL222" s="52"/>
      <c r="MYM222" s="52"/>
      <c r="MYN222" s="52"/>
      <c r="MYO222" s="52"/>
      <c r="MYP222" s="52"/>
      <c r="MYQ222" s="52"/>
      <c r="MYR222" s="52"/>
      <c r="MYS222" s="52"/>
      <c r="MYT222" s="52"/>
      <c r="MYU222" s="52"/>
      <c r="MYV222" s="52"/>
      <c r="MYW222" s="52"/>
      <c r="MYX222" s="52"/>
      <c r="MYY222" s="52"/>
      <c r="MYZ222" s="52"/>
      <c r="MZA222" s="52"/>
      <c r="MZB222" s="52"/>
      <c r="MZC222" s="52"/>
      <c r="MZD222" s="52"/>
      <c r="MZE222" s="52"/>
      <c r="MZF222" s="52"/>
      <c r="MZG222" s="52"/>
      <c r="MZH222" s="52"/>
      <c r="MZI222" s="52"/>
      <c r="MZJ222" s="52"/>
      <c r="MZK222" s="52"/>
      <c r="MZL222" s="52"/>
      <c r="MZM222" s="52"/>
      <c r="MZN222" s="52"/>
      <c r="MZO222" s="52"/>
      <c r="MZP222" s="52"/>
      <c r="MZQ222" s="52"/>
      <c r="MZR222" s="52"/>
      <c r="MZS222" s="52"/>
      <c r="MZT222" s="52"/>
      <c r="MZU222" s="52"/>
      <c r="MZV222" s="52"/>
      <c r="MZW222" s="52"/>
      <c r="MZX222" s="52"/>
      <c r="MZY222" s="52"/>
      <c r="MZZ222" s="52"/>
      <c r="NAA222" s="52"/>
      <c r="NAB222" s="52"/>
      <c r="NAC222" s="52"/>
      <c r="NAD222" s="52"/>
      <c r="NAE222" s="52"/>
      <c r="NAF222" s="52"/>
      <c r="NAG222" s="52"/>
      <c r="NAH222" s="52"/>
      <c r="NAI222" s="52"/>
      <c r="NAJ222" s="52"/>
      <c r="NAK222" s="52"/>
      <c r="NAL222" s="52"/>
      <c r="NAM222" s="52"/>
      <c r="NAN222" s="52"/>
      <c r="NAO222" s="52"/>
      <c r="NAP222" s="52"/>
      <c r="NAQ222" s="52"/>
      <c r="NAR222" s="52"/>
      <c r="NAS222" s="52"/>
      <c r="NAT222" s="52"/>
      <c r="NAU222" s="52"/>
      <c r="NAV222" s="52"/>
      <c r="NAW222" s="52"/>
      <c r="NAX222" s="52"/>
      <c r="NAY222" s="52"/>
      <c r="NAZ222" s="52"/>
      <c r="NBA222" s="52"/>
      <c r="NBB222" s="52"/>
      <c r="NBC222" s="52"/>
      <c r="NBD222" s="52"/>
      <c r="NBE222" s="52"/>
      <c r="NBF222" s="52"/>
      <c r="NBG222" s="52"/>
      <c r="NBH222" s="52"/>
      <c r="NBI222" s="52"/>
      <c r="NBJ222" s="52"/>
      <c r="NBK222" s="52"/>
      <c r="NBL222" s="52"/>
      <c r="NBM222" s="52"/>
      <c r="NBN222" s="52"/>
      <c r="NBO222" s="52"/>
      <c r="NBP222" s="52"/>
      <c r="NBQ222" s="52"/>
      <c r="NBR222" s="52"/>
      <c r="NBS222" s="52"/>
      <c r="NBT222" s="52"/>
      <c r="NBU222" s="52"/>
      <c r="NBV222" s="52"/>
      <c r="NBW222" s="52"/>
      <c r="NBX222" s="52"/>
      <c r="NBY222" s="52"/>
      <c r="NBZ222" s="52"/>
      <c r="NCA222" s="52"/>
      <c r="NCB222" s="52"/>
      <c r="NCC222" s="52"/>
      <c r="NCD222" s="52"/>
      <c r="NCE222" s="52"/>
      <c r="NCF222" s="52"/>
      <c r="NCG222" s="52"/>
      <c r="NCH222" s="52"/>
      <c r="NCI222" s="52"/>
      <c r="NCJ222" s="52"/>
      <c r="NCK222" s="52"/>
      <c r="NCL222" s="52"/>
      <c r="NCM222" s="52"/>
      <c r="NCN222" s="52"/>
      <c r="NCO222" s="52"/>
      <c r="NCP222" s="52"/>
      <c r="NCQ222" s="52"/>
      <c r="NCR222" s="52"/>
      <c r="NCS222" s="52"/>
      <c r="NCT222" s="52"/>
      <c r="NCU222" s="52"/>
      <c r="NCV222" s="52"/>
      <c r="NCW222" s="52"/>
      <c r="NCX222" s="52"/>
      <c r="NCY222" s="52"/>
      <c r="NCZ222" s="52"/>
      <c r="NDA222" s="52"/>
      <c r="NDB222" s="52"/>
      <c r="NDC222" s="52"/>
      <c r="NDD222" s="52"/>
      <c r="NDE222" s="52"/>
      <c r="NDF222" s="52"/>
      <c r="NDG222" s="52"/>
      <c r="NDH222" s="52"/>
      <c r="NDI222" s="52"/>
      <c r="NDJ222" s="52"/>
      <c r="NDK222" s="52"/>
      <c r="NDL222" s="52"/>
      <c r="NDM222" s="52"/>
      <c r="NDN222" s="52"/>
      <c r="NDO222" s="52"/>
      <c r="NDP222" s="52"/>
      <c r="NDQ222" s="52"/>
      <c r="NDR222" s="52"/>
      <c r="NDS222" s="52"/>
      <c r="NDT222" s="52"/>
      <c r="NDU222" s="52"/>
      <c r="NDV222" s="52"/>
      <c r="NDW222" s="52"/>
      <c r="NDX222" s="52"/>
      <c r="NDY222" s="52"/>
      <c r="NDZ222" s="52"/>
      <c r="NEA222" s="52"/>
      <c r="NEB222" s="52"/>
      <c r="NEC222" s="52"/>
      <c r="NED222" s="52"/>
      <c r="NEE222" s="52"/>
      <c r="NEF222" s="52"/>
      <c r="NEG222" s="52"/>
      <c r="NEH222" s="52"/>
      <c r="NEI222" s="52"/>
      <c r="NEJ222" s="52"/>
      <c r="NEK222" s="52"/>
      <c r="NEL222" s="52"/>
      <c r="NEM222" s="52"/>
      <c r="NEN222" s="52"/>
      <c r="NEO222" s="52"/>
      <c r="NEP222" s="52"/>
      <c r="NEQ222" s="52"/>
      <c r="NER222" s="52"/>
      <c r="NES222" s="52"/>
      <c r="NET222" s="52"/>
      <c r="NEU222" s="52"/>
      <c r="NEV222" s="52"/>
      <c r="NEW222" s="52"/>
      <c r="NEX222" s="52"/>
      <c r="NEY222" s="52"/>
      <c r="NEZ222" s="52"/>
      <c r="NFA222" s="52"/>
      <c r="NFB222" s="52"/>
      <c r="NFC222" s="52"/>
      <c r="NFD222" s="52"/>
      <c r="NFE222" s="52"/>
      <c r="NFF222" s="52"/>
      <c r="NFG222" s="52"/>
      <c r="NFH222" s="52"/>
      <c r="NFI222" s="52"/>
      <c r="NFJ222" s="52"/>
      <c r="NFK222" s="52"/>
      <c r="NFL222" s="52"/>
      <c r="NFM222" s="52"/>
      <c r="NFN222" s="52"/>
      <c r="NFO222" s="52"/>
      <c r="NFP222" s="52"/>
      <c r="NFQ222" s="52"/>
      <c r="NFR222" s="52"/>
      <c r="NFS222" s="52"/>
      <c r="NFT222" s="52"/>
      <c r="NFU222" s="52"/>
      <c r="NFV222" s="52"/>
      <c r="NFW222" s="52"/>
      <c r="NFX222" s="52"/>
      <c r="NFY222" s="52"/>
      <c r="NFZ222" s="52"/>
      <c r="NGA222" s="52"/>
      <c r="NGB222" s="52"/>
      <c r="NGC222" s="52"/>
      <c r="NGD222" s="52"/>
      <c r="NGE222" s="52"/>
      <c r="NGF222" s="52"/>
      <c r="NGG222" s="52"/>
      <c r="NGH222" s="52"/>
      <c r="NGI222" s="52"/>
      <c r="NGJ222" s="52"/>
      <c r="NGK222" s="52"/>
      <c r="NGL222" s="52"/>
      <c r="NGM222" s="52"/>
      <c r="NGN222" s="52"/>
      <c r="NGO222" s="52"/>
      <c r="NGP222" s="52"/>
      <c r="NGQ222" s="52"/>
      <c r="NGR222" s="52"/>
      <c r="NGS222" s="52"/>
      <c r="NGT222" s="52"/>
      <c r="NGU222" s="52"/>
      <c r="NGV222" s="52"/>
      <c r="NGW222" s="52"/>
      <c r="NGX222" s="52"/>
      <c r="NGY222" s="52"/>
      <c r="NGZ222" s="52"/>
      <c r="NHA222" s="52"/>
      <c r="NHB222" s="52"/>
      <c r="NHC222" s="52"/>
      <c r="NHD222" s="52"/>
      <c r="NHE222" s="52"/>
      <c r="NHF222" s="52"/>
      <c r="NHG222" s="52"/>
      <c r="NHH222" s="52"/>
      <c r="NHI222" s="52"/>
      <c r="NHJ222" s="52"/>
      <c r="NHK222" s="52"/>
      <c r="NHL222" s="52"/>
      <c r="NHM222" s="52"/>
      <c r="NHN222" s="52"/>
      <c r="NHO222" s="52"/>
      <c r="NHP222" s="52"/>
      <c r="NHQ222" s="52"/>
      <c r="NHR222" s="52"/>
      <c r="NHS222" s="52"/>
      <c r="NHT222" s="52"/>
      <c r="NHU222" s="52"/>
      <c r="NHV222" s="52"/>
      <c r="NHW222" s="52"/>
      <c r="NHX222" s="52"/>
      <c r="NHY222" s="52"/>
      <c r="NHZ222" s="52"/>
      <c r="NIA222" s="52"/>
      <c r="NIB222" s="52"/>
      <c r="NIC222" s="52"/>
      <c r="NID222" s="52"/>
      <c r="NIE222" s="52"/>
      <c r="NIF222" s="52"/>
      <c r="NIG222" s="52"/>
      <c r="NIH222" s="52"/>
      <c r="NII222" s="52"/>
      <c r="NIJ222" s="52"/>
      <c r="NIK222" s="52"/>
      <c r="NIL222" s="52"/>
      <c r="NIM222" s="52"/>
      <c r="NIN222" s="52"/>
      <c r="NIO222" s="52"/>
      <c r="NIP222" s="52"/>
      <c r="NIQ222" s="52"/>
      <c r="NIR222" s="52"/>
      <c r="NIS222" s="52"/>
      <c r="NIT222" s="52"/>
      <c r="NIU222" s="52"/>
      <c r="NIV222" s="52"/>
      <c r="NIW222" s="52"/>
      <c r="NIX222" s="52"/>
      <c r="NIY222" s="52"/>
      <c r="NIZ222" s="52"/>
      <c r="NJA222" s="52"/>
      <c r="NJB222" s="52"/>
      <c r="NJC222" s="52"/>
      <c r="NJD222" s="52"/>
      <c r="NJE222" s="52"/>
      <c r="NJF222" s="52"/>
      <c r="NJG222" s="52"/>
      <c r="NJH222" s="52"/>
      <c r="NJI222" s="52"/>
      <c r="NJJ222" s="52"/>
      <c r="NJK222" s="52"/>
      <c r="NJL222" s="52"/>
      <c r="NJM222" s="52"/>
      <c r="NJN222" s="52"/>
      <c r="NJO222" s="52"/>
      <c r="NJP222" s="52"/>
      <c r="NJQ222" s="52"/>
      <c r="NJR222" s="52"/>
      <c r="NJS222" s="52"/>
      <c r="NJT222" s="52"/>
      <c r="NJU222" s="52"/>
      <c r="NJV222" s="52"/>
      <c r="NJW222" s="52"/>
      <c r="NJX222" s="52"/>
      <c r="NJY222" s="52"/>
      <c r="NJZ222" s="52"/>
      <c r="NKA222" s="52"/>
      <c r="NKB222" s="52"/>
      <c r="NKC222" s="52"/>
      <c r="NKD222" s="52"/>
      <c r="NKE222" s="52"/>
      <c r="NKF222" s="52"/>
      <c r="NKG222" s="52"/>
      <c r="NKH222" s="52"/>
      <c r="NKI222" s="52"/>
      <c r="NKJ222" s="52"/>
      <c r="NKK222" s="52"/>
      <c r="NKL222" s="52"/>
      <c r="NKM222" s="52"/>
      <c r="NKN222" s="52"/>
      <c r="NKO222" s="52"/>
      <c r="NKP222" s="52"/>
      <c r="NKQ222" s="52"/>
      <c r="NKR222" s="52"/>
      <c r="NKS222" s="52"/>
      <c r="NKT222" s="52"/>
      <c r="NKU222" s="52"/>
      <c r="NKV222" s="52"/>
      <c r="NKW222" s="52"/>
      <c r="NKX222" s="52"/>
      <c r="NKY222" s="52"/>
      <c r="NKZ222" s="52"/>
      <c r="NLA222" s="52"/>
      <c r="NLB222" s="52"/>
      <c r="NLC222" s="52"/>
      <c r="NLD222" s="52"/>
      <c r="NLE222" s="52"/>
      <c r="NLF222" s="52"/>
      <c r="NLG222" s="52"/>
      <c r="NLH222" s="52"/>
      <c r="NLI222" s="52"/>
      <c r="NLJ222" s="52"/>
      <c r="NLK222" s="52"/>
      <c r="NLL222" s="52"/>
      <c r="NLM222" s="52"/>
      <c r="NLN222" s="52"/>
      <c r="NLO222" s="52"/>
      <c r="NLP222" s="52"/>
      <c r="NLQ222" s="52"/>
      <c r="NLR222" s="52"/>
      <c r="NLS222" s="52"/>
      <c r="NLT222" s="52"/>
      <c r="NLU222" s="52"/>
      <c r="NLV222" s="52"/>
      <c r="NLW222" s="52"/>
      <c r="NLX222" s="52"/>
      <c r="NLY222" s="52"/>
      <c r="NLZ222" s="52"/>
      <c r="NMA222" s="52"/>
      <c r="NMB222" s="52"/>
      <c r="NMC222" s="52"/>
      <c r="NMD222" s="52"/>
      <c r="NME222" s="52"/>
      <c r="NMF222" s="52"/>
      <c r="NMG222" s="52"/>
      <c r="NMH222" s="52"/>
      <c r="NMI222" s="52"/>
      <c r="NMJ222" s="52"/>
      <c r="NMK222" s="52"/>
      <c r="NML222" s="52"/>
      <c r="NMM222" s="52"/>
      <c r="NMN222" s="52"/>
      <c r="NMO222" s="52"/>
      <c r="NMP222" s="52"/>
      <c r="NMQ222" s="52"/>
      <c r="NMR222" s="52"/>
      <c r="NMS222" s="52"/>
      <c r="NMT222" s="52"/>
      <c r="NMU222" s="52"/>
      <c r="NMV222" s="52"/>
      <c r="NMW222" s="52"/>
      <c r="NMX222" s="52"/>
      <c r="NMY222" s="52"/>
      <c r="NMZ222" s="52"/>
      <c r="NNA222" s="52"/>
      <c r="NNB222" s="52"/>
      <c r="NNC222" s="52"/>
      <c r="NND222" s="52"/>
      <c r="NNE222" s="52"/>
      <c r="NNF222" s="52"/>
      <c r="NNG222" s="52"/>
      <c r="NNH222" s="52"/>
      <c r="NNI222" s="52"/>
      <c r="NNJ222" s="52"/>
      <c r="NNK222" s="52"/>
      <c r="NNL222" s="52"/>
      <c r="NNM222" s="52"/>
      <c r="NNN222" s="52"/>
      <c r="NNO222" s="52"/>
      <c r="NNP222" s="52"/>
      <c r="NNQ222" s="52"/>
      <c r="NNR222" s="52"/>
      <c r="NNS222" s="52"/>
      <c r="NNT222" s="52"/>
      <c r="NNU222" s="52"/>
      <c r="NNV222" s="52"/>
      <c r="NNW222" s="52"/>
      <c r="NNX222" s="52"/>
      <c r="NNY222" s="52"/>
      <c r="NNZ222" s="52"/>
      <c r="NOA222" s="52"/>
      <c r="NOB222" s="52"/>
      <c r="NOC222" s="52"/>
      <c r="NOD222" s="52"/>
      <c r="NOE222" s="52"/>
      <c r="NOF222" s="52"/>
      <c r="NOG222" s="52"/>
      <c r="NOH222" s="52"/>
      <c r="NOI222" s="52"/>
      <c r="NOJ222" s="52"/>
      <c r="NOK222" s="52"/>
      <c r="NOL222" s="52"/>
      <c r="NOM222" s="52"/>
      <c r="NON222" s="52"/>
      <c r="NOO222" s="52"/>
      <c r="NOP222" s="52"/>
      <c r="NOQ222" s="52"/>
      <c r="NOR222" s="52"/>
      <c r="NOS222" s="52"/>
      <c r="NOT222" s="52"/>
      <c r="NOU222" s="52"/>
      <c r="NOV222" s="52"/>
      <c r="NOW222" s="52"/>
      <c r="NOX222" s="52"/>
      <c r="NOY222" s="52"/>
      <c r="NOZ222" s="52"/>
      <c r="NPA222" s="52"/>
      <c r="NPB222" s="52"/>
      <c r="NPC222" s="52"/>
      <c r="NPD222" s="52"/>
      <c r="NPE222" s="52"/>
      <c r="NPF222" s="52"/>
      <c r="NPG222" s="52"/>
      <c r="NPH222" s="52"/>
      <c r="NPI222" s="52"/>
      <c r="NPJ222" s="52"/>
      <c r="NPK222" s="52"/>
      <c r="NPL222" s="52"/>
      <c r="NPM222" s="52"/>
      <c r="NPN222" s="52"/>
      <c r="NPO222" s="52"/>
      <c r="NPP222" s="52"/>
      <c r="NPQ222" s="52"/>
      <c r="NPR222" s="52"/>
      <c r="NPS222" s="52"/>
      <c r="NPT222" s="52"/>
      <c r="NPU222" s="52"/>
      <c r="NPV222" s="52"/>
      <c r="NPW222" s="52"/>
      <c r="NPX222" s="52"/>
      <c r="NPY222" s="52"/>
      <c r="NPZ222" s="52"/>
      <c r="NQA222" s="52"/>
      <c r="NQB222" s="52"/>
      <c r="NQC222" s="52"/>
      <c r="NQD222" s="52"/>
      <c r="NQE222" s="52"/>
      <c r="NQF222" s="52"/>
      <c r="NQG222" s="52"/>
      <c r="NQH222" s="52"/>
      <c r="NQI222" s="52"/>
      <c r="NQJ222" s="52"/>
      <c r="NQK222" s="52"/>
      <c r="NQL222" s="52"/>
      <c r="NQM222" s="52"/>
      <c r="NQN222" s="52"/>
      <c r="NQO222" s="52"/>
      <c r="NQP222" s="52"/>
      <c r="NQQ222" s="52"/>
      <c r="NQR222" s="52"/>
      <c r="NQS222" s="52"/>
      <c r="NQT222" s="52"/>
      <c r="NQU222" s="52"/>
      <c r="NQV222" s="52"/>
      <c r="NQW222" s="52"/>
      <c r="NQX222" s="52"/>
      <c r="NQY222" s="52"/>
      <c r="NQZ222" s="52"/>
      <c r="NRA222" s="52"/>
      <c r="NRB222" s="52"/>
      <c r="NRC222" s="52"/>
      <c r="NRD222" s="52"/>
      <c r="NRE222" s="52"/>
      <c r="NRF222" s="52"/>
      <c r="NRG222" s="52"/>
      <c r="NRH222" s="52"/>
      <c r="NRI222" s="52"/>
      <c r="NRJ222" s="52"/>
      <c r="NRK222" s="52"/>
      <c r="NRL222" s="52"/>
      <c r="NRM222" s="52"/>
      <c r="NRN222" s="52"/>
      <c r="NRO222" s="52"/>
      <c r="NRP222" s="52"/>
      <c r="NRQ222" s="52"/>
      <c r="NRR222" s="52"/>
      <c r="NRS222" s="52"/>
      <c r="NRT222" s="52"/>
      <c r="NRU222" s="52"/>
      <c r="NRV222" s="52"/>
      <c r="NRW222" s="52"/>
      <c r="NRX222" s="52"/>
      <c r="NRY222" s="52"/>
      <c r="NRZ222" s="52"/>
      <c r="NSA222" s="52"/>
      <c r="NSB222" s="52"/>
      <c r="NSC222" s="52"/>
      <c r="NSD222" s="52"/>
      <c r="NSE222" s="52"/>
      <c r="NSF222" s="52"/>
      <c r="NSG222" s="52"/>
      <c r="NSH222" s="52"/>
      <c r="NSI222" s="52"/>
      <c r="NSJ222" s="52"/>
      <c r="NSK222" s="52"/>
      <c r="NSL222" s="52"/>
      <c r="NSM222" s="52"/>
      <c r="NSN222" s="52"/>
      <c r="NSO222" s="52"/>
      <c r="NSP222" s="52"/>
      <c r="NSQ222" s="52"/>
      <c r="NSR222" s="52"/>
      <c r="NSS222" s="52"/>
      <c r="NST222" s="52"/>
      <c r="NSU222" s="52"/>
      <c r="NSV222" s="52"/>
      <c r="NSW222" s="52"/>
      <c r="NSX222" s="52"/>
      <c r="NSY222" s="52"/>
      <c r="NSZ222" s="52"/>
      <c r="NTA222" s="52"/>
      <c r="NTB222" s="52"/>
      <c r="NTC222" s="52"/>
      <c r="NTD222" s="52"/>
      <c r="NTE222" s="52"/>
      <c r="NTF222" s="52"/>
      <c r="NTG222" s="52"/>
      <c r="NTH222" s="52"/>
      <c r="NTI222" s="52"/>
      <c r="NTJ222" s="52"/>
      <c r="NTK222" s="52"/>
      <c r="NTL222" s="52"/>
      <c r="NTM222" s="52"/>
      <c r="NTN222" s="52"/>
      <c r="NTO222" s="52"/>
      <c r="NTP222" s="52"/>
      <c r="NTQ222" s="52"/>
      <c r="NTR222" s="52"/>
      <c r="NTS222" s="52"/>
      <c r="NTT222" s="52"/>
      <c r="NTU222" s="52"/>
      <c r="NTV222" s="52"/>
      <c r="NTW222" s="52"/>
      <c r="NTX222" s="52"/>
      <c r="NTY222" s="52"/>
      <c r="NTZ222" s="52"/>
      <c r="NUA222" s="52"/>
      <c r="NUB222" s="52"/>
      <c r="NUC222" s="52"/>
      <c r="NUD222" s="52"/>
      <c r="NUE222" s="52"/>
      <c r="NUF222" s="52"/>
      <c r="NUG222" s="52"/>
      <c r="NUH222" s="52"/>
      <c r="NUI222" s="52"/>
      <c r="NUJ222" s="52"/>
      <c r="NUK222" s="52"/>
      <c r="NUL222" s="52"/>
      <c r="NUM222" s="52"/>
      <c r="NUN222" s="52"/>
      <c r="NUO222" s="52"/>
      <c r="NUP222" s="52"/>
      <c r="NUQ222" s="52"/>
      <c r="NUR222" s="52"/>
      <c r="NUS222" s="52"/>
      <c r="NUT222" s="52"/>
      <c r="NUU222" s="52"/>
      <c r="NUV222" s="52"/>
      <c r="NUW222" s="52"/>
      <c r="NUX222" s="52"/>
      <c r="NUY222" s="52"/>
      <c r="NUZ222" s="52"/>
      <c r="NVA222" s="52"/>
      <c r="NVB222" s="52"/>
      <c r="NVC222" s="52"/>
      <c r="NVD222" s="52"/>
      <c r="NVE222" s="52"/>
      <c r="NVF222" s="52"/>
      <c r="NVG222" s="52"/>
      <c r="NVH222" s="52"/>
      <c r="NVI222" s="52"/>
      <c r="NVJ222" s="52"/>
      <c r="NVK222" s="52"/>
      <c r="NVL222" s="52"/>
      <c r="NVM222" s="52"/>
      <c r="NVN222" s="52"/>
      <c r="NVO222" s="52"/>
      <c r="NVP222" s="52"/>
      <c r="NVQ222" s="52"/>
      <c r="NVR222" s="52"/>
      <c r="NVS222" s="52"/>
      <c r="NVT222" s="52"/>
      <c r="NVU222" s="52"/>
      <c r="NVV222" s="52"/>
      <c r="NVW222" s="52"/>
      <c r="NVX222" s="52"/>
      <c r="NVY222" s="52"/>
      <c r="NVZ222" s="52"/>
      <c r="NWA222" s="52"/>
      <c r="NWB222" s="52"/>
      <c r="NWC222" s="52"/>
      <c r="NWD222" s="52"/>
      <c r="NWE222" s="52"/>
      <c r="NWF222" s="52"/>
      <c r="NWG222" s="52"/>
      <c r="NWH222" s="52"/>
      <c r="NWI222" s="52"/>
      <c r="NWJ222" s="52"/>
      <c r="NWK222" s="52"/>
      <c r="NWL222" s="52"/>
      <c r="NWM222" s="52"/>
      <c r="NWN222" s="52"/>
      <c r="NWO222" s="52"/>
      <c r="NWP222" s="52"/>
      <c r="NWQ222" s="52"/>
      <c r="NWR222" s="52"/>
      <c r="NWS222" s="52"/>
      <c r="NWT222" s="52"/>
      <c r="NWU222" s="52"/>
      <c r="NWV222" s="52"/>
      <c r="NWW222" s="52"/>
      <c r="NWX222" s="52"/>
      <c r="NWY222" s="52"/>
      <c r="NWZ222" s="52"/>
      <c r="NXA222" s="52"/>
      <c r="NXB222" s="52"/>
      <c r="NXC222" s="52"/>
      <c r="NXD222" s="52"/>
      <c r="NXE222" s="52"/>
      <c r="NXF222" s="52"/>
      <c r="NXG222" s="52"/>
      <c r="NXH222" s="52"/>
      <c r="NXI222" s="52"/>
      <c r="NXJ222" s="52"/>
      <c r="NXK222" s="52"/>
      <c r="NXL222" s="52"/>
      <c r="NXM222" s="52"/>
      <c r="NXN222" s="52"/>
      <c r="NXO222" s="52"/>
      <c r="NXP222" s="52"/>
      <c r="NXQ222" s="52"/>
      <c r="NXR222" s="52"/>
      <c r="NXS222" s="52"/>
      <c r="NXT222" s="52"/>
      <c r="NXU222" s="52"/>
      <c r="NXV222" s="52"/>
      <c r="NXW222" s="52"/>
      <c r="NXX222" s="52"/>
      <c r="NXY222" s="52"/>
      <c r="NXZ222" s="52"/>
      <c r="NYA222" s="52"/>
      <c r="NYB222" s="52"/>
      <c r="NYC222" s="52"/>
      <c r="NYD222" s="52"/>
      <c r="NYE222" s="52"/>
      <c r="NYF222" s="52"/>
      <c r="NYG222" s="52"/>
      <c r="NYH222" s="52"/>
      <c r="NYI222" s="52"/>
      <c r="NYJ222" s="52"/>
      <c r="NYK222" s="52"/>
      <c r="NYL222" s="52"/>
      <c r="NYM222" s="52"/>
      <c r="NYN222" s="52"/>
      <c r="NYO222" s="52"/>
      <c r="NYP222" s="52"/>
      <c r="NYQ222" s="52"/>
      <c r="NYR222" s="52"/>
      <c r="NYS222" s="52"/>
      <c r="NYT222" s="52"/>
      <c r="NYU222" s="52"/>
      <c r="NYV222" s="52"/>
      <c r="NYW222" s="52"/>
      <c r="NYX222" s="52"/>
      <c r="NYY222" s="52"/>
      <c r="NYZ222" s="52"/>
      <c r="NZA222" s="52"/>
      <c r="NZB222" s="52"/>
      <c r="NZC222" s="52"/>
      <c r="NZD222" s="52"/>
      <c r="NZE222" s="52"/>
      <c r="NZF222" s="52"/>
      <c r="NZG222" s="52"/>
      <c r="NZH222" s="52"/>
      <c r="NZI222" s="52"/>
      <c r="NZJ222" s="52"/>
      <c r="NZK222" s="52"/>
      <c r="NZL222" s="52"/>
      <c r="NZM222" s="52"/>
      <c r="NZN222" s="52"/>
      <c r="NZO222" s="52"/>
      <c r="NZP222" s="52"/>
      <c r="NZQ222" s="52"/>
      <c r="NZR222" s="52"/>
      <c r="NZS222" s="52"/>
      <c r="NZT222" s="52"/>
      <c r="NZU222" s="52"/>
      <c r="NZV222" s="52"/>
      <c r="NZW222" s="52"/>
      <c r="NZX222" s="52"/>
      <c r="NZY222" s="52"/>
      <c r="NZZ222" s="52"/>
      <c r="OAA222" s="52"/>
      <c r="OAB222" s="52"/>
      <c r="OAC222" s="52"/>
      <c r="OAD222" s="52"/>
      <c r="OAE222" s="52"/>
      <c r="OAF222" s="52"/>
      <c r="OAG222" s="52"/>
      <c r="OAH222" s="52"/>
      <c r="OAI222" s="52"/>
      <c r="OAJ222" s="52"/>
      <c r="OAK222" s="52"/>
      <c r="OAL222" s="52"/>
      <c r="OAM222" s="52"/>
      <c r="OAN222" s="52"/>
      <c r="OAO222" s="52"/>
      <c r="OAP222" s="52"/>
      <c r="OAQ222" s="52"/>
      <c r="OAR222" s="52"/>
      <c r="OAS222" s="52"/>
      <c r="OAT222" s="52"/>
      <c r="OAU222" s="52"/>
      <c r="OAV222" s="52"/>
      <c r="OAW222" s="52"/>
      <c r="OAX222" s="52"/>
      <c r="OAY222" s="52"/>
      <c r="OAZ222" s="52"/>
      <c r="OBA222" s="52"/>
      <c r="OBB222" s="52"/>
      <c r="OBC222" s="52"/>
      <c r="OBD222" s="52"/>
      <c r="OBE222" s="52"/>
      <c r="OBF222" s="52"/>
      <c r="OBG222" s="52"/>
      <c r="OBH222" s="52"/>
      <c r="OBI222" s="52"/>
      <c r="OBJ222" s="52"/>
      <c r="OBK222" s="52"/>
      <c r="OBL222" s="52"/>
      <c r="OBM222" s="52"/>
      <c r="OBN222" s="52"/>
      <c r="OBO222" s="52"/>
      <c r="OBP222" s="52"/>
      <c r="OBQ222" s="52"/>
      <c r="OBR222" s="52"/>
      <c r="OBS222" s="52"/>
      <c r="OBT222" s="52"/>
      <c r="OBU222" s="52"/>
      <c r="OBV222" s="52"/>
      <c r="OBW222" s="52"/>
      <c r="OBX222" s="52"/>
      <c r="OBY222" s="52"/>
      <c r="OBZ222" s="52"/>
      <c r="OCA222" s="52"/>
      <c r="OCB222" s="52"/>
      <c r="OCC222" s="52"/>
      <c r="OCD222" s="52"/>
      <c r="OCE222" s="52"/>
      <c r="OCF222" s="52"/>
      <c r="OCG222" s="52"/>
      <c r="OCH222" s="52"/>
      <c r="OCI222" s="52"/>
      <c r="OCJ222" s="52"/>
      <c r="OCK222" s="52"/>
      <c r="OCL222" s="52"/>
      <c r="OCM222" s="52"/>
      <c r="OCN222" s="52"/>
      <c r="OCO222" s="52"/>
      <c r="OCP222" s="52"/>
      <c r="OCQ222" s="52"/>
      <c r="OCR222" s="52"/>
      <c r="OCS222" s="52"/>
      <c r="OCT222" s="52"/>
      <c r="OCU222" s="52"/>
      <c r="OCV222" s="52"/>
      <c r="OCW222" s="52"/>
      <c r="OCX222" s="52"/>
      <c r="OCY222" s="52"/>
      <c r="OCZ222" s="52"/>
      <c r="ODA222" s="52"/>
      <c r="ODB222" s="52"/>
      <c r="ODC222" s="52"/>
      <c r="ODD222" s="52"/>
      <c r="ODE222" s="52"/>
      <c r="ODF222" s="52"/>
      <c r="ODG222" s="52"/>
      <c r="ODH222" s="52"/>
      <c r="ODI222" s="52"/>
      <c r="ODJ222" s="52"/>
      <c r="ODK222" s="52"/>
      <c r="ODL222" s="52"/>
      <c r="ODM222" s="52"/>
      <c r="ODN222" s="52"/>
      <c r="ODO222" s="52"/>
      <c r="ODP222" s="52"/>
      <c r="ODQ222" s="52"/>
      <c r="ODR222" s="52"/>
      <c r="ODS222" s="52"/>
      <c r="ODT222" s="52"/>
      <c r="ODU222" s="52"/>
      <c r="ODV222" s="52"/>
      <c r="ODW222" s="52"/>
      <c r="ODX222" s="52"/>
      <c r="ODY222" s="52"/>
      <c r="ODZ222" s="52"/>
      <c r="OEA222" s="52"/>
      <c r="OEB222" s="52"/>
      <c r="OEC222" s="52"/>
      <c r="OED222" s="52"/>
      <c r="OEE222" s="52"/>
      <c r="OEF222" s="52"/>
      <c r="OEG222" s="52"/>
      <c r="OEH222" s="52"/>
      <c r="OEI222" s="52"/>
      <c r="OEJ222" s="52"/>
      <c r="OEK222" s="52"/>
      <c r="OEL222" s="52"/>
      <c r="OEM222" s="52"/>
      <c r="OEN222" s="52"/>
      <c r="OEO222" s="52"/>
      <c r="OEP222" s="52"/>
      <c r="OEQ222" s="52"/>
      <c r="OER222" s="52"/>
      <c r="OES222" s="52"/>
      <c r="OET222" s="52"/>
      <c r="OEU222" s="52"/>
      <c r="OEV222" s="52"/>
      <c r="OEW222" s="52"/>
      <c r="OEX222" s="52"/>
      <c r="OEY222" s="52"/>
      <c r="OEZ222" s="52"/>
      <c r="OFA222" s="52"/>
      <c r="OFB222" s="52"/>
      <c r="OFC222" s="52"/>
      <c r="OFD222" s="52"/>
      <c r="OFE222" s="52"/>
      <c r="OFF222" s="52"/>
      <c r="OFG222" s="52"/>
      <c r="OFH222" s="52"/>
      <c r="OFI222" s="52"/>
      <c r="OFJ222" s="52"/>
      <c r="OFK222" s="52"/>
      <c r="OFL222" s="52"/>
      <c r="OFM222" s="52"/>
      <c r="OFN222" s="52"/>
      <c r="OFO222" s="52"/>
      <c r="OFP222" s="52"/>
      <c r="OFQ222" s="52"/>
      <c r="OFR222" s="52"/>
      <c r="OFS222" s="52"/>
      <c r="OFT222" s="52"/>
      <c r="OFU222" s="52"/>
      <c r="OFV222" s="52"/>
      <c r="OFW222" s="52"/>
      <c r="OFX222" s="52"/>
      <c r="OFY222" s="52"/>
      <c r="OFZ222" s="52"/>
      <c r="OGA222" s="52"/>
      <c r="OGB222" s="52"/>
      <c r="OGC222" s="52"/>
      <c r="OGD222" s="52"/>
      <c r="OGE222" s="52"/>
      <c r="OGF222" s="52"/>
      <c r="OGG222" s="52"/>
      <c r="OGH222" s="52"/>
      <c r="OGI222" s="52"/>
      <c r="OGJ222" s="52"/>
      <c r="OGK222" s="52"/>
      <c r="OGL222" s="52"/>
      <c r="OGM222" s="52"/>
      <c r="OGN222" s="52"/>
      <c r="OGO222" s="52"/>
      <c r="OGP222" s="52"/>
      <c r="OGQ222" s="52"/>
      <c r="OGR222" s="52"/>
      <c r="OGS222" s="52"/>
      <c r="OGT222" s="52"/>
      <c r="OGU222" s="52"/>
      <c r="OGV222" s="52"/>
      <c r="OGW222" s="52"/>
      <c r="OGX222" s="52"/>
      <c r="OGY222" s="52"/>
      <c r="OGZ222" s="52"/>
      <c r="OHA222" s="52"/>
      <c r="OHB222" s="52"/>
      <c r="OHC222" s="52"/>
      <c r="OHD222" s="52"/>
      <c r="OHE222" s="52"/>
      <c r="OHF222" s="52"/>
      <c r="OHG222" s="52"/>
      <c r="OHH222" s="52"/>
      <c r="OHI222" s="52"/>
      <c r="OHJ222" s="52"/>
      <c r="OHK222" s="52"/>
      <c r="OHL222" s="52"/>
      <c r="OHM222" s="52"/>
      <c r="OHN222" s="52"/>
      <c r="OHO222" s="52"/>
      <c r="OHP222" s="52"/>
      <c r="OHQ222" s="52"/>
      <c r="OHR222" s="52"/>
      <c r="OHS222" s="52"/>
      <c r="OHT222" s="52"/>
      <c r="OHU222" s="52"/>
      <c r="OHV222" s="52"/>
      <c r="OHW222" s="52"/>
      <c r="OHX222" s="52"/>
      <c r="OHY222" s="52"/>
      <c r="OHZ222" s="52"/>
      <c r="OIA222" s="52"/>
      <c r="OIB222" s="52"/>
      <c r="OIC222" s="52"/>
      <c r="OID222" s="52"/>
      <c r="OIE222" s="52"/>
      <c r="OIF222" s="52"/>
      <c r="OIG222" s="52"/>
      <c r="OIH222" s="52"/>
      <c r="OII222" s="52"/>
      <c r="OIJ222" s="52"/>
      <c r="OIK222" s="52"/>
      <c r="OIL222" s="52"/>
      <c r="OIM222" s="52"/>
      <c r="OIN222" s="52"/>
      <c r="OIO222" s="52"/>
      <c r="OIP222" s="52"/>
      <c r="OIQ222" s="52"/>
      <c r="OIR222" s="52"/>
      <c r="OIS222" s="52"/>
      <c r="OIT222" s="52"/>
      <c r="OIU222" s="52"/>
      <c r="OIV222" s="52"/>
      <c r="OIW222" s="52"/>
      <c r="OIX222" s="52"/>
      <c r="OIY222" s="52"/>
      <c r="OIZ222" s="52"/>
      <c r="OJA222" s="52"/>
      <c r="OJB222" s="52"/>
      <c r="OJC222" s="52"/>
      <c r="OJD222" s="52"/>
      <c r="OJE222" s="52"/>
      <c r="OJF222" s="52"/>
      <c r="OJG222" s="52"/>
      <c r="OJH222" s="52"/>
      <c r="OJI222" s="52"/>
      <c r="OJJ222" s="52"/>
      <c r="OJK222" s="52"/>
      <c r="OJL222" s="52"/>
      <c r="OJM222" s="52"/>
      <c r="OJN222" s="52"/>
      <c r="OJO222" s="52"/>
      <c r="OJP222" s="52"/>
      <c r="OJQ222" s="52"/>
      <c r="OJR222" s="52"/>
      <c r="OJS222" s="52"/>
      <c r="OJT222" s="52"/>
      <c r="OJU222" s="52"/>
      <c r="OJV222" s="52"/>
      <c r="OJW222" s="52"/>
      <c r="OJX222" s="52"/>
      <c r="OJY222" s="52"/>
      <c r="OJZ222" s="52"/>
      <c r="OKA222" s="52"/>
      <c r="OKB222" s="52"/>
      <c r="OKC222" s="52"/>
      <c r="OKD222" s="52"/>
      <c r="OKE222" s="52"/>
      <c r="OKF222" s="52"/>
      <c r="OKG222" s="52"/>
      <c r="OKH222" s="52"/>
      <c r="OKI222" s="52"/>
      <c r="OKJ222" s="52"/>
      <c r="OKK222" s="52"/>
      <c r="OKL222" s="52"/>
      <c r="OKM222" s="52"/>
      <c r="OKN222" s="52"/>
      <c r="OKO222" s="52"/>
      <c r="OKP222" s="52"/>
      <c r="OKQ222" s="52"/>
      <c r="OKR222" s="52"/>
      <c r="OKS222" s="52"/>
      <c r="OKT222" s="52"/>
      <c r="OKU222" s="52"/>
      <c r="OKV222" s="52"/>
      <c r="OKW222" s="52"/>
      <c r="OKX222" s="52"/>
      <c r="OKY222" s="52"/>
      <c r="OKZ222" s="52"/>
      <c r="OLA222" s="52"/>
      <c r="OLB222" s="52"/>
      <c r="OLC222" s="52"/>
      <c r="OLD222" s="52"/>
      <c r="OLE222" s="52"/>
      <c r="OLF222" s="52"/>
      <c r="OLG222" s="52"/>
      <c r="OLH222" s="52"/>
      <c r="OLI222" s="52"/>
      <c r="OLJ222" s="52"/>
      <c r="OLK222" s="52"/>
      <c r="OLL222" s="52"/>
      <c r="OLM222" s="52"/>
      <c r="OLN222" s="52"/>
      <c r="OLO222" s="52"/>
      <c r="OLP222" s="52"/>
      <c r="OLQ222" s="52"/>
      <c r="OLR222" s="52"/>
      <c r="OLS222" s="52"/>
      <c r="OLT222" s="52"/>
      <c r="OLU222" s="52"/>
      <c r="OLV222" s="52"/>
      <c r="OLW222" s="52"/>
      <c r="OLX222" s="52"/>
      <c r="OLY222" s="52"/>
      <c r="OLZ222" s="52"/>
      <c r="OMA222" s="52"/>
      <c r="OMB222" s="52"/>
      <c r="OMC222" s="52"/>
      <c r="OMD222" s="52"/>
      <c r="OME222" s="52"/>
      <c r="OMF222" s="52"/>
      <c r="OMG222" s="52"/>
      <c r="OMH222" s="52"/>
      <c r="OMI222" s="52"/>
      <c r="OMJ222" s="52"/>
      <c r="OMK222" s="52"/>
      <c r="OML222" s="52"/>
      <c r="OMM222" s="52"/>
      <c r="OMN222" s="52"/>
      <c r="OMO222" s="52"/>
      <c r="OMP222" s="52"/>
      <c r="OMQ222" s="52"/>
      <c r="OMR222" s="52"/>
      <c r="OMS222" s="52"/>
      <c r="OMT222" s="52"/>
      <c r="OMU222" s="52"/>
      <c r="OMV222" s="52"/>
      <c r="OMW222" s="52"/>
      <c r="OMX222" s="52"/>
      <c r="OMY222" s="52"/>
      <c r="OMZ222" s="52"/>
      <c r="ONA222" s="52"/>
      <c r="ONB222" s="52"/>
      <c r="ONC222" s="52"/>
      <c r="OND222" s="52"/>
      <c r="ONE222" s="52"/>
      <c r="ONF222" s="52"/>
      <c r="ONG222" s="52"/>
      <c r="ONH222" s="52"/>
      <c r="ONI222" s="52"/>
      <c r="ONJ222" s="52"/>
      <c r="ONK222" s="52"/>
      <c r="ONL222" s="52"/>
      <c r="ONM222" s="52"/>
      <c r="ONN222" s="52"/>
      <c r="ONO222" s="52"/>
      <c r="ONP222" s="52"/>
      <c r="ONQ222" s="52"/>
      <c r="ONR222" s="52"/>
      <c r="ONS222" s="52"/>
      <c r="ONT222" s="52"/>
      <c r="ONU222" s="52"/>
      <c r="ONV222" s="52"/>
      <c r="ONW222" s="52"/>
      <c r="ONX222" s="52"/>
      <c r="ONY222" s="52"/>
      <c r="ONZ222" s="52"/>
      <c r="OOA222" s="52"/>
      <c r="OOB222" s="52"/>
      <c r="OOC222" s="52"/>
      <c r="OOD222" s="52"/>
      <c r="OOE222" s="52"/>
      <c r="OOF222" s="52"/>
      <c r="OOG222" s="52"/>
      <c r="OOH222" s="52"/>
      <c r="OOI222" s="52"/>
      <c r="OOJ222" s="52"/>
      <c r="OOK222" s="52"/>
      <c r="OOL222" s="52"/>
      <c r="OOM222" s="52"/>
      <c r="OON222" s="52"/>
      <c r="OOO222" s="52"/>
      <c r="OOP222" s="52"/>
      <c r="OOQ222" s="52"/>
      <c r="OOR222" s="52"/>
      <c r="OOS222" s="52"/>
      <c r="OOT222" s="52"/>
      <c r="OOU222" s="52"/>
      <c r="OOV222" s="52"/>
      <c r="OOW222" s="52"/>
      <c r="OOX222" s="52"/>
      <c r="OOY222" s="52"/>
      <c r="OOZ222" s="52"/>
      <c r="OPA222" s="52"/>
      <c r="OPB222" s="52"/>
      <c r="OPC222" s="52"/>
      <c r="OPD222" s="52"/>
      <c r="OPE222" s="52"/>
      <c r="OPF222" s="52"/>
      <c r="OPG222" s="52"/>
      <c r="OPH222" s="52"/>
      <c r="OPI222" s="52"/>
      <c r="OPJ222" s="52"/>
      <c r="OPK222" s="52"/>
      <c r="OPL222" s="52"/>
      <c r="OPM222" s="52"/>
      <c r="OPN222" s="52"/>
      <c r="OPO222" s="52"/>
      <c r="OPP222" s="52"/>
      <c r="OPQ222" s="52"/>
      <c r="OPR222" s="52"/>
      <c r="OPS222" s="52"/>
      <c r="OPT222" s="52"/>
      <c r="OPU222" s="52"/>
      <c r="OPV222" s="52"/>
      <c r="OPW222" s="52"/>
      <c r="OPX222" s="52"/>
      <c r="OPY222" s="52"/>
      <c r="OPZ222" s="52"/>
      <c r="OQA222" s="52"/>
      <c r="OQB222" s="52"/>
      <c r="OQC222" s="52"/>
      <c r="OQD222" s="52"/>
      <c r="OQE222" s="52"/>
      <c r="OQF222" s="52"/>
      <c r="OQG222" s="52"/>
      <c r="OQH222" s="52"/>
      <c r="OQI222" s="52"/>
      <c r="OQJ222" s="52"/>
      <c r="OQK222" s="52"/>
      <c r="OQL222" s="52"/>
      <c r="OQM222" s="52"/>
      <c r="OQN222" s="52"/>
      <c r="OQO222" s="52"/>
      <c r="OQP222" s="52"/>
      <c r="OQQ222" s="52"/>
      <c r="OQR222" s="52"/>
      <c r="OQS222" s="52"/>
      <c r="OQT222" s="52"/>
      <c r="OQU222" s="52"/>
      <c r="OQV222" s="52"/>
      <c r="OQW222" s="52"/>
      <c r="OQX222" s="52"/>
      <c r="OQY222" s="52"/>
      <c r="OQZ222" s="52"/>
      <c r="ORA222" s="52"/>
      <c r="ORB222" s="52"/>
      <c r="ORC222" s="52"/>
      <c r="ORD222" s="52"/>
      <c r="ORE222" s="52"/>
      <c r="ORF222" s="52"/>
      <c r="ORG222" s="52"/>
      <c r="ORH222" s="52"/>
      <c r="ORI222" s="52"/>
      <c r="ORJ222" s="52"/>
      <c r="ORK222" s="52"/>
      <c r="ORL222" s="52"/>
      <c r="ORM222" s="52"/>
      <c r="ORN222" s="52"/>
      <c r="ORO222" s="52"/>
      <c r="ORP222" s="52"/>
      <c r="ORQ222" s="52"/>
      <c r="ORR222" s="52"/>
      <c r="ORS222" s="52"/>
      <c r="ORT222" s="52"/>
      <c r="ORU222" s="52"/>
      <c r="ORV222" s="52"/>
      <c r="ORW222" s="52"/>
      <c r="ORX222" s="52"/>
      <c r="ORY222" s="52"/>
      <c r="ORZ222" s="52"/>
      <c r="OSA222" s="52"/>
      <c r="OSB222" s="52"/>
      <c r="OSC222" s="52"/>
      <c r="OSD222" s="52"/>
      <c r="OSE222" s="52"/>
      <c r="OSF222" s="52"/>
      <c r="OSG222" s="52"/>
      <c r="OSH222" s="52"/>
      <c r="OSI222" s="52"/>
      <c r="OSJ222" s="52"/>
      <c r="OSK222" s="52"/>
      <c r="OSL222" s="52"/>
      <c r="OSM222" s="52"/>
      <c r="OSN222" s="52"/>
      <c r="OSO222" s="52"/>
      <c r="OSP222" s="52"/>
      <c r="OSQ222" s="52"/>
      <c r="OSR222" s="52"/>
      <c r="OSS222" s="52"/>
      <c r="OST222" s="52"/>
      <c r="OSU222" s="52"/>
      <c r="OSV222" s="52"/>
      <c r="OSW222" s="52"/>
      <c r="OSX222" s="52"/>
      <c r="OSY222" s="52"/>
      <c r="OSZ222" s="52"/>
      <c r="OTA222" s="52"/>
      <c r="OTB222" s="52"/>
      <c r="OTC222" s="52"/>
      <c r="OTD222" s="52"/>
      <c r="OTE222" s="52"/>
      <c r="OTF222" s="52"/>
      <c r="OTG222" s="52"/>
      <c r="OTH222" s="52"/>
      <c r="OTI222" s="52"/>
      <c r="OTJ222" s="52"/>
      <c r="OTK222" s="52"/>
      <c r="OTL222" s="52"/>
      <c r="OTM222" s="52"/>
      <c r="OTN222" s="52"/>
      <c r="OTO222" s="52"/>
      <c r="OTP222" s="52"/>
      <c r="OTQ222" s="52"/>
      <c r="OTR222" s="52"/>
      <c r="OTS222" s="52"/>
      <c r="OTT222" s="52"/>
      <c r="OTU222" s="52"/>
      <c r="OTV222" s="52"/>
      <c r="OTW222" s="52"/>
      <c r="OTX222" s="52"/>
      <c r="OTY222" s="52"/>
      <c r="OTZ222" s="52"/>
      <c r="OUA222" s="52"/>
      <c r="OUB222" s="52"/>
      <c r="OUC222" s="52"/>
      <c r="OUD222" s="52"/>
      <c r="OUE222" s="52"/>
      <c r="OUF222" s="52"/>
      <c r="OUG222" s="52"/>
      <c r="OUH222" s="52"/>
      <c r="OUI222" s="52"/>
      <c r="OUJ222" s="52"/>
      <c r="OUK222" s="52"/>
      <c r="OUL222" s="52"/>
      <c r="OUM222" s="52"/>
      <c r="OUN222" s="52"/>
      <c r="OUO222" s="52"/>
      <c r="OUP222" s="52"/>
      <c r="OUQ222" s="52"/>
      <c r="OUR222" s="52"/>
      <c r="OUS222" s="52"/>
      <c r="OUT222" s="52"/>
      <c r="OUU222" s="52"/>
      <c r="OUV222" s="52"/>
      <c r="OUW222" s="52"/>
      <c r="OUX222" s="52"/>
      <c r="OUY222" s="52"/>
      <c r="OUZ222" s="52"/>
      <c r="OVA222" s="52"/>
      <c r="OVB222" s="52"/>
      <c r="OVC222" s="52"/>
      <c r="OVD222" s="52"/>
      <c r="OVE222" s="52"/>
      <c r="OVF222" s="52"/>
      <c r="OVG222" s="52"/>
      <c r="OVH222" s="52"/>
      <c r="OVI222" s="52"/>
      <c r="OVJ222" s="52"/>
      <c r="OVK222" s="52"/>
      <c r="OVL222" s="52"/>
      <c r="OVM222" s="52"/>
      <c r="OVN222" s="52"/>
      <c r="OVO222" s="52"/>
      <c r="OVP222" s="52"/>
      <c r="OVQ222" s="52"/>
      <c r="OVR222" s="52"/>
      <c r="OVS222" s="52"/>
      <c r="OVT222" s="52"/>
      <c r="OVU222" s="52"/>
      <c r="OVV222" s="52"/>
      <c r="OVW222" s="52"/>
      <c r="OVX222" s="52"/>
      <c r="OVY222" s="52"/>
      <c r="OVZ222" s="52"/>
      <c r="OWA222" s="52"/>
      <c r="OWB222" s="52"/>
      <c r="OWC222" s="52"/>
      <c r="OWD222" s="52"/>
      <c r="OWE222" s="52"/>
      <c r="OWF222" s="52"/>
      <c r="OWG222" s="52"/>
      <c r="OWH222" s="52"/>
      <c r="OWI222" s="52"/>
      <c r="OWJ222" s="52"/>
      <c r="OWK222" s="52"/>
      <c r="OWL222" s="52"/>
      <c r="OWM222" s="52"/>
      <c r="OWN222" s="52"/>
      <c r="OWO222" s="52"/>
      <c r="OWP222" s="52"/>
      <c r="OWQ222" s="52"/>
      <c r="OWR222" s="52"/>
      <c r="OWS222" s="52"/>
      <c r="OWT222" s="52"/>
      <c r="OWU222" s="52"/>
      <c r="OWV222" s="52"/>
      <c r="OWW222" s="52"/>
      <c r="OWX222" s="52"/>
      <c r="OWY222" s="52"/>
      <c r="OWZ222" s="52"/>
      <c r="OXA222" s="52"/>
      <c r="OXB222" s="52"/>
      <c r="OXC222" s="52"/>
      <c r="OXD222" s="52"/>
      <c r="OXE222" s="52"/>
      <c r="OXF222" s="52"/>
      <c r="OXG222" s="52"/>
      <c r="OXH222" s="52"/>
      <c r="OXI222" s="52"/>
      <c r="OXJ222" s="52"/>
      <c r="OXK222" s="52"/>
      <c r="OXL222" s="52"/>
      <c r="OXM222" s="52"/>
      <c r="OXN222" s="52"/>
      <c r="OXO222" s="52"/>
      <c r="OXP222" s="52"/>
      <c r="OXQ222" s="52"/>
      <c r="OXR222" s="52"/>
      <c r="OXS222" s="52"/>
      <c r="OXT222" s="52"/>
      <c r="OXU222" s="52"/>
      <c r="OXV222" s="52"/>
      <c r="OXW222" s="52"/>
      <c r="OXX222" s="52"/>
      <c r="OXY222" s="52"/>
      <c r="OXZ222" s="52"/>
      <c r="OYA222" s="52"/>
      <c r="OYB222" s="52"/>
      <c r="OYC222" s="52"/>
      <c r="OYD222" s="52"/>
      <c r="OYE222" s="52"/>
      <c r="OYF222" s="52"/>
      <c r="OYG222" s="52"/>
      <c r="OYH222" s="52"/>
      <c r="OYI222" s="52"/>
      <c r="OYJ222" s="52"/>
      <c r="OYK222" s="52"/>
      <c r="OYL222" s="52"/>
      <c r="OYM222" s="52"/>
      <c r="OYN222" s="52"/>
      <c r="OYO222" s="52"/>
      <c r="OYP222" s="52"/>
      <c r="OYQ222" s="52"/>
      <c r="OYR222" s="52"/>
      <c r="OYS222" s="52"/>
      <c r="OYT222" s="52"/>
      <c r="OYU222" s="52"/>
      <c r="OYV222" s="52"/>
      <c r="OYW222" s="52"/>
      <c r="OYX222" s="52"/>
      <c r="OYY222" s="52"/>
      <c r="OYZ222" s="52"/>
      <c r="OZA222" s="52"/>
      <c r="OZB222" s="52"/>
      <c r="OZC222" s="52"/>
      <c r="OZD222" s="52"/>
      <c r="OZE222" s="52"/>
      <c r="OZF222" s="52"/>
      <c r="OZG222" s="52"/>
      <c r="OZH222" s="52"/>
      <c r="OZI222" s="52"/>
      <c r="OZJ222" s="52"/>
      <c r="OZK222" s="52"/>
      <c r="OZL222" s="52"/>
      <c r="OZM222" s="52"/>
      <c r="OZN222" s="52"/>
      <c r="OZO222" s="52"/>
      <c r="OZP222" s="52"/>
      <c r="OZQ222" s="52"/>
      <c r="OZR222" s="52"/>
      <c r="OZS222" s="52"/>
      <c r="OZT222" s="52"/>
      <c r="OZU222" s="52"/>
      <c r="OZV222" s="52"/>
      <c r="OZW222" s="52"/>
      <c r="OZX222" s="52"/>
      <c r="OZY222" s="52"/>
      <c r="OZZ222" s="52"/>
      <c r="PAA222" s="52"/>
      <c r="PAB222" s="52"/>
      <c r="PAC222" s="52"/>
      <c r="PAD222" s="52"/>
      <c r="PAE222" s="52"/>
      <c r="PAF222" s="52"/>
      <c r="PAG222" s="52"/>
      <c r="PAH222" s="52"/>
      <c r="PAI222" s="52"/>
      <c r="PAJ222" s="52"/>
      <c r="PAK222" s="52"/>
      <c r="PAL222" s="52"/>
      <c r="PAM222" s="52"/>
      <c r="PAN222" s="52"/>
      <c r="PAO222" s="52"/>
      <c r="PAP222" s="52"/>
      <c r="PAQ222" s="52"/>
      <c r="PAR222" s="52"/>
      <c r="PAS222" s="52"/>
      <c r="PAT222" s="52"/>
      <c r="PAU222" s="52"/>
      <c r="PAV222" s="52"/>
      <c r="PAW222" s="52"/>
      <c r="PAX222" s="52"/>
      <c r="PAY222" s="52"/>
      <c r="PAZ222" s="52"/>
      <c r="PBA222" s="52"/>
      <c r="PBB222" s="52"/>
      <c r="PBC222" s="52"/>
      <c r="PBD222" s="52"/>
      <c r="PBE222" s="52"/>
      <c r="PBF222" s="52"/>
      <c r="PBG222" s="52"/>
      <c r="PBH222" s="52"/>
      <c r="PBI222" s="52"/>
      <c r="PBJ222" s="52"/>
      <c r="PBK222" s="52"/>
      <c r="PBL222" s="52"/>
      <c r="PBM222" s="52"/>
      <c r="PBN222" s="52"/>
      <c r="PBO222" s="52"/>
      <c r="PBP222" s="52"/>
      <c r="PBQ222" s="52"/>
      <c r="PBR222" s="52"/>
      <c r="PBS222" s="52"/>
      <c r="PBT222" s="52"/>
      <c r="PBU222" s="52"/>
      <c r="PBV222" s="52"/>
      <c r="PBW222" s="52"/>
      <c r="PBX222" s="52"/>
      <c r="PBY222" s="52"/>
      <c r="PBZ222" s="52"/>
      <c r="PCA222" s="52"/>
      <c r="PCB222" s="52"/>
      <c r="PCC222" s="52"/>
      <c r="PCD222" s="52"/>
      <c r="PCE222" s="52"/>
      <c r="PCF222" s="52"/>
      <c r="PCG222" s="52"/>
      <c r="PCH222" s="52"/>
      <c r="PCI222" s="52"/>
      <c r="PCJ222" s="52"/>
      <c r="PCK222" s="52"/>
      <c r="PCL222" s="52"/>
      <c r="PCM222" s="52"/>
      <c r="PCN222" s="52"/>
      <c r="PCO222" s="52"/>
      <c r="PCP222" s="52"/>
      <c r="PCQ222" s="52"/>
      <c r="PCR222" s="52"/>
      <c r="PCS222" s="52"/>
      <c r="PCT222" s="52"/>
      <c r="PCU222" s="52"/>
      <c r="PCV222" s="52"/>
      <c r="PCW222" s="52"/>
      <c r="PCX222" s="52"/>
      <c r="PCY222" s="52"/>
      <c r="PCZ222" s="52"/>
      <c r="PDA222" s="52"/>
      <c r="PDB222" s="52"/>
      <c r="PDC222" s="52"/>
      <c r="PDD222" s="52"/>
      <c r="PDE222" s="52"/>
      <c r="PDF222" s="52"/>
      <c r="PDG222" s="52"/>
      <c r="PDH222" s="52"/>
      <c r="PDI222" s="52"/>
      <c r="PDJ222" s="52"/>
      <c r="PDK222" s="52"/>
      <c r="PDL222" s="52"/>
      <c r="PDM222" s="52"/>
      <c r="PDN222" s="52"/>
      <c r="PDO222" s="52"/>
      <c r="PDP222" s="52"/>
      <c r="PDQ222" s="52"/>
      <c r="PDR222" s="52"/>
      <c r="PDS222" s="52"/>
      <c r="PDT222" s="52"/>
      <c r="PDU222" s="52"/>
      <c r="PDV222" s="52"/>
      <c r="PDW222" s="52"/>
      <c r="PDX222" s="52"/>
      <c r="PDY222" s="52"/>
      <c r="PDZ222" s="52"/>
      <c r="PEA222" s="52"/>
      <c r="PEB222" s="52"/>
      <c r="PEC222" s="52"/>
      <c r="PED222" s="52"/>
      <c r="PEE222" s="52"/>
      <c r="PEF222" s="52"/>
      <c r="PEG222" s="52"/>
      <c r="PEH222" s="52"/>
      <c r="PEI222" s="52"/>
      <c r="PEJ222" s="52"/>
      <c r="PEK222" s="52"/>
      <c r="PEL222" s="52"/>
      <c r="PEM222" s="52"/>
      <c r="PEN222" s="52"/>
      <c r="PEO222" s="52"/>
      <c r="PEP222" s="52"/>
      <c r="PEQ222" s="52"/>
      <c r="PER222" s="52"/>
      <c r="PES222" s="52"/>
      <c r="PET222" s="52"/>
      <c r="PEU222" s="52"/>
      <c r="PEV222" s="52"/>
      <c r="PEW222" s="52"/>
      <c r="PEX222" s="52"/>
      <c r="PEY222" s="52"/>
      <c r="PEZ222" s="52"/>
      <c r="PFA222" s="52"/>
      <c r="PFB222" s="52"/>
      <c r="PFC222" s="52"/>
      <c r="PFD222" s="52"/>
      <c r="PFE222" s="52"/>
      <c r="PFF222" s="52"/>
      <c r="PFG222" s="52"/>
      <c r="PFH222" s="52"/>
      <c r="PFI222" s="52"/>
      <c r="PFJ222" s="52"/>
      <c r="PFK222" s="52"/>
      <c r="PFL222" s="52"/>
      <c r="PFM222" s="52"/>
      <c r="PFN222" s="52"/>
      <c r="PFO222" s="52"/>
      <c r="PFP222" s="52"/>
      <c r="PFQ222" s="52"/>
      <c r="PFR222" s="52"/>
      <c r="PFS222" s="52"/>
      <c r="PFT222" s="52"/>
      <c r="PFU222" s="52"/>
      <c r="PFV222" s="52"/>
      <c r="PFW222" s="52"/>
      <c r="PFX222" s="52"/>
      <c r="PFY222" s="52"/>
      <c r="PFZ222" s="52"/>
      <c r="PGA222" s="52"/>
      <c r="PGB222" s="52"/>
      <c r="PGC222" s="52"/>
      <c r="PGD222" s="52"/>
      <c r="PGE222" s="52"/>
      <c r="PGF222" s="52"/>
      <c r="PGG222" s="52"/>
      <c r="PGH222" s="52"/>
      <c r="PGI222" s="52"/>
      <c r="PGJ222" s="52"/>
      <c r="PGK222" s="52"/>
      <c r="PGL222" s="52"/>
      <c r="PGM222" s="52"/>
      <c r="PGN222" s="52"/>
      <c r="PGO222" s="52"/>
      <c r="PGP222" s="52"/>
      <c r="PGQ222" s="52"/>
      <c r="PGR222" s="52"/>
      <c r="PGS222" s="52"/>
      <c r="PGT222" s="52"/>
      <c r="PGU222" s="52"/>
      <c r="PGV222" s="52"/>
      <c r="PGW222" s="52"/>
      <c r="PGX222" s="52"/>
      <c r="PGY222" s="52"/>
      <c r="PGZ222" s="52"/>
      <c r="PHA222" s="52"/>
      <c r="PHB222" s="52"/>
      <c r="PHC222" s="52"/>
      <c r="PHD222" s="52"/>
      <c r="PHE222" s="52"/>
      <c r="PHF222" s="52"/>
      <c r="PHG222" s="52"/>
      <c r="PHH222" s="52"/>
      <c r="PHI222" s="52"/>
      <c r="PHJ222" s="52"/>
      <c r="PHK222" s="52"/>
      <c r="PHL222" s="52"/>
      <c r="PHM222" s="52"/>
      <c r="PHN222" s="52"/>
      <c r="PHO222" s="52"/>
      <c r="PHP222" s="52"/>
      <c r="PHQ222" s="52"/>
      <c r="PHR222" s="52"/>
      <c r="PHS222" s="52"/>
      <c r="PHT222" s="52"/>
      <c r="PHU222" s="52"/>
      <c r="PHV222" s="52"/>
      <c r="PHW222" s="52"/>
      <c r="PHX222" s="52"/>
      <c r="PHY222" s="52"/>
      <c r="PHZ222" s="52"/>
      <c r="PIA222" s="52"/>
      <c r="PIB222" s="52"/>
      <c r="PIC222" s="52"/>
      <c r="PID222" s="52"/>
      <c r="PIE222" s="52"/>
      <c r="PIF222" s="52"/>
      <c r="PIG222" s="52"/>
      <c r="PIH222" s="52"/>
      <c r="PII222" s="52"/>
      <c r="PIJ222" s="52"/>
      <c r="PIK222" s="52"/>
      <c r="PIL222" s="52"/>
      <c r="PIM222" s="52"/>
      <c r="PIN222" s="52"/>
      <c r="PIO222" s="52"/>
      <c r="PIP222" s="52"/>
      <c r="PIQ222" s="52"/>
      <c r="PIR222" s="52"/>
      <c r="PIS222" s="52"/>
      <c r="PIT222" s="52"/>
      <c r="PIU222" s="52"/>
      <c r="PIV222" s="52"/>
      <c r="PIW222" s="52"/>
      <c r="PIX222" s="52"/>
      <c r="PIY222" s="52"/>
      <c r="PIZ222" s="52"/>
      <c r="PJA222" s="52"/>
      <c r="PJB222" s="52"/>
      <c r="PJC222" s="52"/>
      <c r="PJD222" s="52"/>
      <c r="PJE222" s="52"/>
      <c r="PJF222" s="52"/>
      <c r="PJG222" s="52"/>
      <c r="PJH222" s="52"/>
      <c r="PJI222" s="52"/>
      <c r="PJJ222" s="52"/>
      <c r="PJK222" s="52"/>
      <c r="PJL222" s="52"/>
      <c r="PJM222" s="52"/>
      <c r="PJN222" s="52"/>
      <c r="PJO222" s="52"/>
      <c r="PJP222" s="52"/>
      <c r="PJQ222" s="52"/>
      <c r="PJR222" s="52"/>
      <c r="PJS222" s="52"/>
      <c r="PJT222" s="52"/>
      <c r="PJU222" s="52"/>
      <c r="PJV222" s="52"/>
      <c r="PJW222" s="52"/>
      <c r="PJX222" s="52"/>
      <c r="PJY222" s="52"/>
      <c r="PJZ222" s="52"/>
      <c r="PKA222" s="52"/>
      <c r="PKB222" s="52"/>
      <c r="PKC222" s="52"/>
      <c r="PKD222" s="52"/>
      <c r="PKE222" s="52"/>
      <c r="PKF222" s="52"/>
      <c r="PKG222" s="52"/>
      <c r="PKH222" s="52"/>
      <c r="PKI222" s="52"/>
      <c r="PKJ222" s="52"/>
      <c r="PKK222" s="52"/>
      <c r="PKL222" s="52"/>
      <c r="PKM222" s="52"/>
      <c r="PKN222" s="52"/>
      <c r="PKO222" s="52"/>
      <c r="PKP222" s="52"/>
      <c r="PKQ222" s="52"/>
      <c r="PKR222" s="52"/>
      <c r="PKS222" s="52"/>
      <c r="PKT222" s="52"/>
      <c r="PKU222" s="52"/>
      <c r="PKV222" s="52"/>
      <c r="PKW222" s="52"/>
      <c r="PKX222" s="52"/>
      <c r="PKY222" s="52"/>
      <c r="PKZ222" s="52"/>
      <c r="PLA222" s="52"/>
      <c r="PLB222" s="52"/>
      <c r="PLC222" s="52"/>
      <c r="PLD222" s="52"/>
      <c r="PLE222" s="52"/>
      <c r="PLF222" s="52"/>
      <c r="PLG222" s="52"/>
      <c r="PLH222" s="52"/>
      <c r="PLI222" s="52"/>
      <c r="PLJ222" s="52"/>
      <c r="PLK222" s="52"/>
      <c r="PLL222" s="52"/>
      <c r="PLM222" s="52"/>
      <c r="PLN222" s="52"/>
      <c r="PLO222" s="52"/>
      <c r="PLP222" s="52"/>
      <c r="PLQ222" s="52"/>
      <c r="PLR222" s="52"/>
      <c r="PLS222" s="52"/>
      <c r="PLT222" s="52"/>
      <c r="PLU222" s="52"/>
      <c r="PLV222" s="52"/>
      <c r="PLW222" s="52"/>
      <c r="PLX222" s="52"/>
      <c r="PLY222" s="52"/>
      <c r="PLZ222" s="52"/>
      <c r="PMA222" s="52"/>
      <c r="PMB222" s="52"/>
      <c r="PMC222" s="52"/>
      <c r="PMD222" s="52"/>
      <c r="PME222" s="52"/>
      <c r="PMF222" s="52"/>
      <c r="PMG222" s="52"/>
      <c r="PMH222" s="52"/>
      <c r="PMI222" s="52"/>
      <c r="PMJ222" s="52"/>
      <c r="PMK222" s="52"/>
      <c r="PML222" s="52"/>
      <c r="PMM222" s="52"/>
      <c r="PMN222" s="52"/>
      <c r="PMO222" s="52"/>
      <c r="PMP222" s="52"/>
      <c r="PMQ222" s="52"/>
      <c r="PMR222" s="52"/>
      <c r="PMS222" s="52"/>
      <c r="PMT222" s="52"/>
      <c r="PMU222" s="52"/>
      <c r="PMV222" s="52"/>
      <c r="PMW222" s="52"/>
      <c r="PMX222" s="52"/>
      <c r="PMY222" s="52"/>
      <c r="PMZ222" s="52"/>
      <c r="PNA222" s="52"/>
      <c r="PNB222" s="52"/>
      <c r="PNC222" s="52"/>
      <c r="PND222" s="52"/>
      <c r="PNE222" s="52"/>
      <c r="PNF222" s="52"/>
      <c r="PNG222" s="52"/>
      <c r="PNH222" s="52"/>
      <c r="PNI222" s="52"/>
      <c r="PNJ222" s="52"/>
      <c r="PNK222" s="52"/>
      <c r="PNL222" s="52"/>
      <c r="PNM222" s="52"/>
      <c r="PNN222" s="52"/>
      <c r="PNO222" s="52"/>
      <c r="PNP222" s="52"/>
      <c r="PNQ222" s="52"/>
      <c r="PNR222" s="52"/>
      <c r="PNS222" s="52"/>
      <c r="PNT222" s="52"/>
      <c r="PNU222" s="52"/>
      <c r="PNV222" s="52"/>
      <c r="PNW222" s="52"/>
      <c r="PNX222" s="52"/>
      <c r="PNY222" s="52"/>
      <c r="PNZ222" s="52"/>
      <c r="POA222" s="52"/>
      <c r="POB222" s="52"/>
      <c r="POC222" s="52"/>
      <c r="POD222" s="52"/>
      <c r="POE222" s="52"/>
      <c r="POF222" s="52"/>
      <c r="POG222" s="52"/>
      <c r="POH222" s="52"/>
      <c r="POI222" s="52"/>
      <c r="POJ222" s="52"/>
      <c r="POK222" s="52"/>
      <c r="POL222" s="52"/>
      <c r="POM222" s="52"/>
      <c r="PON222" s="52"/>
      <c r="POO222" s="52"/>
      <c r="POP222" s="52"/>
      <c r="POQ222" s="52"/>
      <c r="POR222" s="52"/>
      <c r="POS222" s="52"/>
      <c r="POT222" s="52"/>
      <c r="POU222" s="52"/>
      <c r="POV222" s="52"/>
      <c r="POW222" s="52"/>
      <c r="POX222" s="52"/>
      <c r="POY222" s="52"/>
      <c r="POZ222" s="52"/>
      <c r="PPA222" s="52"/>
      <c r="PPB222" s="52"/>
      <c r="PPC222" s="52"/>
      <c r="PPD222" s="52"/>
      <c r="PPE222" s="52"/>
      <c r="PPF222" s="52"/>
      <c r="PPG222" s="52"/>
      <c r="PPH222" s="52"/>
      <c r="PPI222" s="52"/>
      <c r="PPJ222" s="52"/>
      <c r="PPK222" s="52"/>
      <c r="PPL222" s="52"/>
      <c r="PPM222" s="52"/>
      <c r="PPN222" s="52"/>
      <c r="PPO222" s="52"/>
      <c r="PPP222" s="52"/>
      <c r="PPQ222" s="52"/>
      <c r="PPR222" s="52"/>
      <c r="PPS222" s="52"/>
      <c r="PPT222" s="52"/>
      <c r="PPU222" s="52"/>
      <c r="PPV222" s="52"/>
      <c r="PPW222" s="52"/>
      <c r="PPX222" s="52"/>
      <c r="PPY222" s="52"/>
      <c r="PPZ222" s="52"/>
      <c r="PQA222" s="52"/>
      <c r="PQB222" s="52"/>
      <c r="PQC222" s="52"/>
      <c r="PQD222" s="52"/>
      <c r="PQE222" s="52"/>
      <c r="PQF222" s="52"/>
      <c r="PQG222" s="52"/>
      <c r="PQH222" s="52"/>
      <c r="PQI222" s="52"/>
      <c r="PQJ222" s="52"/>
      <c r="PQK222" s="52"/>
      <c r="PQL222" s="52"/>
      <c r="PQM222" s="52"/>
      <c r="PQN222" s="52"/>
      <c r="PQO222" s="52"/>
      <c r="PQP222" s="52"/>
      <c r="PQQ222" s="52"/>
      <c r="PQR222" s="52"/>
      <c r="PQS222" s="52"/>
      <c r="PQT222" s="52"/>
      <c r="PQU222" s="52"/>
      <c r="PQV222" s="52"/>
      <c r="PQW222" s="52"/>
      <c r="PQX222" s="52"/>
      <c r="PQY222" s="52"/>
      <c r="PQZ222" s="52"/>
      <c r="PRA222" s="52"/>
      <c r="PRB222" s="52"/>
      <c r="PRC222" s="52"/>
      <c r="PRD222" s="52"/>
      <c r="PRE222" s="52"/>
      <c r="PRF222" s="52"/>
      <c r="PRG222" s="52"/>
      <c r="PRH222" s="52"/>
      <c r="PRI222" s="52"/>
      <c r="PRJ222" s="52"/>
      <c r="PRK222" s="52"/>
      <c r="PRL222" s="52"/>
      <c r="PRM222" s="52"/>
      <c r="PRN222" s="52"/>
      <c r="PRO222" s="52"/>
      <c r="PRP222" s="52"/>
      <c r="PRQ222" s="52"/>
      <c r="PRR222" s="52"/>
      <c r="PRS222" s="52"/>
      <c r="PRT222" s="52"/>
      <c r="PRU222" s="52"/>
      <c r="PRV222" s="52"/>
      <c r="PRW222" s="52"/>
      <c r="PRX222" s="52"/>
      <c r="PRY222" s="52"/>
      <c r="PRZ222" s="52"/>
      <c r="PSA222" s="52"/>
      <c r="PSB222" s="52"/>
      <c r="PSC222" s="52"/>
      <c r="PSD222" s="52"/>
      <c r="PSE222" s="52"/>
      <c r="PSF222" s="52"/>
      <c r="PSG222" s="52"/>
      <c r="PSH222" s="52"/>
      <c r="PSI222" s="52"/>
      <c r="PSJ222" s="52"/>
      <c r="PSK222" s="52"/>
      <c r="PSL222" s="52"/>
      <c r="PSM222" s="52"/>
      <c r="PSN222" s="52"/>
      <c r="PSO222" s="52"/>
      <c r="PSP222" s="52"/>
      <c r="PSQ222" s="52"/>
      <c r="PSR222" s="52"/>
      <c r="PSS222" s="52"/>
      <c r="PST222" s="52"/>
      <c r="PSU222" s="52"/>
      <c r="PSV222" s="52"/>
      <c r="PSW222" s="52"/>
      <c r="PSX222" s="52"/>
      <c r="PSY222" s="52"/>
      <c r="PSZ222" s="52"/>
      <c r="PTA222" s="52"/>
      <c r="PTB222" s="52"/>
      <c r="PTC222" s="52"/>
      <c r="PTD222" s="52"/>
      <c r="PTE222" s="52"/>
      <c r="PTF222" s="52"/>
      <c r="PTG222" s="52"/>
      <c r="PTH222" s="52"/>
      <c r="PTI222" s="52"/>
      <c r="PTJ222" s="52"/>
      <c r="PTK222" s="52"/>
      <c r="PTL222" s="52"/>
      <c r="PTM222" s="52"/>
      <c r="PTN222" s="52"/>
      <c r="PTO222" s="52"/>
      <c r="PTP222" s="52"/>
      <c r="PTQ222" s="52"/>
      <c r="PTR222" s="52"/>
      <c r="PTS222" s="52"/>
      <c r="PTT222" s="52"/>
      <c r="PTU222" s="52"/>
      <c r="PTV222" s="52"/>
      <c r="PTW222" s="52"/>
      <c r="PTX222" s="52"/>
      <c r="PTY222" s="52"/>
      <c r="PTZ222" s="52"/>
      <c r="PUA222" s="52"/>
      <c r="PUB222" s="52"/>
      <c r="PUC222" s="52"/>
      <c r="PUD222" s="52"/>
      <c r="PUE222" s="52"/>
      <c r="PUF222" s="52"/>
      <c r="PUG222" s="52"/>
      <c r="PUH222" s="52"/>
      <c r="PUI222" s="52"/>
      <c r="PUJ222" s="52"/>
      <c r="PUK222" s="52"/>
      <c r="PUL222" s="52"/>
      <c r="PUM222" s="52"/>
      <c r="PUN222" s="52"/>
      <c r="PUO222" s="52"/>
      <c r="PUP222" s="52"/>
      <c r="PUQ222" s="52"/>
      <c r="PUR222" s="52"/>
      <c r="PUS222" s="52"/>
      <c r="PUT222" s="52"/>
      <c r="PUU222" s="52"/>
      <c r="PUV222" s="52"/>
      <c r="PUW222" s="52"/>
      <c r="PUX222" s="52"/>
      <c r="PUY222" s="52"/>
      <c r="PUZ222" s="52"/>
      <c r="PVA222" s="52"/>
      <c r="PVB222" s="52"/>
      <c r="PVC222" s="52"/>
      <c r="PVD222" s="52"/>
      <c r="PVE222" s="52"/>
      <c r="PVF222" s="52"/>
      <c r="PVG222" s="52"/>
      <c r="PVH222" s="52"/>
      <c r="PVI222" s="52"/>
      <c r="PVJ222" s="52"/>
      <c r="PVK222" s="52"/>
      <c r="PVL222" s="52"/>
      <c r="PVM222" s="52"/>
      <c r="PVN222" s="52"/>
      <c r="PVO222" s="52"/>
      <c r="PVP222" s="52"/>
      <c r="PVQ222" s="52"/>
      <c r="PVR222" s="52"/>
      <c r="PVS222" s="52"/>
      <c r="PVT222" s="52"/>
      <c r="PVU222" s="52"/>
      <c r="PVV222" s="52"/>
      <c r="PVW222" s="52"/>
      <c r="PVX222" s="52"/>
      <c r="PVY222" s="52"/>
      <c r="PVZ222" s="52"/>
      <c r="PWA222" s="52"/>
      <c r="PWB222" s="52"/>
      <c r="PWC222" s="52"/>
      <c r="PWD222" s="52"/>
      <c r="PWE222" s="52"/>
      <c r="PWF222" s="52"/>
      <c r="PWG222" s="52"/>
      <c r="PWH222" s="52"/>
      <c r="PWI222" s="52"/>
      <c r="PWJ222" s="52"/>
      <c r="PWK222" s="52"/>
      <c r="PWL222" s="52"/>
      <c r="PWM222" s="52"/>
      <c r="PWN222" s="52"/>
      <c r="PWO222" s="52"/>
      <c r="PWP222" s="52"/>
      <c r="PWQ222" s="52"/>
      <c r="PWR222" s="52"/>
      <c r="PWS222" s="52"/>
      <c r="PWT222" s="52"/>
      <c r="PWU222" s="52"/>
      <c r="PWV222" s="52"/>
      <c r="PWW222" s="52"/>
      <c r="PWX222" s="52"/>
      <c r="PWY222" s="52"/>
      <c r="PWZ222" s="52"/>
      <c r="PXA222" s="52"/>
      <c r="PXB222" s="52"/>
      <c r="PXC222" s="52"/>
      <c r="PXD222" s="52"/>
      <c r="PXE222" s="52"/>
      <c r="PXF222" s="52"/>
      <c r="PXG222" s="52"/>
      <c r="PXH222" s="52"/>
      <c r="PXI222" s="52"/>
      <c r="PXJ222" s="52"/>
      <c r="PXK222" s="52"/>
      <c r="PXL222" s="52"/>
      <c r="PXM222" s="52"/>
      <c r="PXN222" s="52"/>
      <c r="PXO222" s="52"/>
      <c r="PXP222" s="52"/>
      <c r="PXQ222" s="52"/>
      <c r="PXR222" s="52"/>
      <c r="PXS222" s="52"/>
      <c r="PXT222" s="52"/>
      <c r="PXU222" s="52"/>
      <c r="PXV222" s="52"/>
      <c r="PXW222" s="52"/>
      <c r="PXX222" s="52"/>
      <c r="PXY222" s="52"/>
      <c r="PXZ222" s="52"/>
      <c r="PYA222" s="52"/>
      <c r="PYB222" s="52"/>
      <c r="PYC222" s="52"/>
      <c r="PYD222" s="52"/>
      <c r="PYE222" s="52"/>
      <c r="PYF222" s="52"/>
      <c r="PYG222" s="52"/>
      <c r="PYH222" s="52"/>
      <c r="PYI222" s="52"/>
      <c r="PYJ222" s="52"/>
      <c r="PYK222" s="52"/>
      <c r="PYL222" s="52"/>
      <c r="PYM222" s="52"/>
      <c r="PYN222" s="52"/>
      <c r="PYO222" s="52"/>
      <c r="PYP222" s="52"/>
      <c r="PYQ222" s="52"/>
      <c r="PYR222" s="52"/>
      <c r="PYS222" s="52"/>
      <c r="PYT222" s="52"/>
      <c r="PYU222" s="52"/>
      <c r="PYV222" s="52"/>
      <c r="PYW222" s="52"/>
      <c r="PYX222" s="52"/>
      <c r="PYY222" s="52"/>
      <c r="PYZ222" s="52"/>
      <c r="PZA222" s="52"/>
      <c r="PZB222" s="52"/>
      <c r="PZC222" s="52"/>
      <c r="PZD222" s="52"/>
      <c r="PZE222" s="52"/>
      <c r="PZF222" s="52"/>
      <c r="PZG222" s="52"/>
      <c r="PZH222" s="52"/>
      <c r="PZI222" s="52"/>
      <c r="PZJ222" s="52"/>
      <c r="PZK222" s="52"/>
      <c r="PZL222" s="52"/>
      <c r="PZM222" s="52"/>
      <c r="PZN222" s="52"/>
      <c r="PZO222" s="52"/>
      <c r="PZP222" s="52"/>
      <c r="PZQ222" s="52"/>
      <c r="PZR222" s="52"/>
      <c r="PZS222" s="52"/>
      <c r="PZT222" s="52"/>
      <c r="PZU222" s="52"/>
      <c r="PZV222" s="52"/>
      <c r="PZW222" s="52"/>
      <c r="PZX222" s="52"/>
      <c r="PZY222" s="52"/>
      <c r="PZZ222" s="52"/>
      <c r="QAA222" s="52"/>
      <c r="QAB222" s="52"/>
      <c r="QAC222" s="52"/>
      <c r="QAD222" s="52"/>
      <c r="QAE222" s="52"/>
      <c r="QAF222" s="52"/>
      <c r="QAG222" s="52"/>
      <c r="QAH222" s="52"/>
      <c r="QAI222" s="52"/>
      <c r="QAJ222" s="52"/>
      <c r="QAK222" s="52"/>
      <c r="QAL222" s="52"/>
      <c r="QAM222" s="52"/>
      <c r="QAN222" s="52"/>
      <c r="QAO222" s="52"/>
      <c r="QAP222" s="52"/>
      <c r="QAQ222" s="52"/>
      <c r="QAR222" s="52"/>
      <c r="QAS222" s="52"/>
      <c r="QAT222" s="52"/>
      <c r="QAU222" s="52"/>
      <c r="QAV222" s="52"/>
      <c r="QAW222" s="52"/>
      <c r="QAX222" s="52"/>
      <c r="QAY222" s="52"/>
      <c r="QAZ222" s="52"/>
      <c r="QBA222" s="52"/>
      <c r="QBB222" s="52"/>
      <c r="QBC222" s="52"/>
      <c r="QBD222" s="52"/>
      <c r="QBE222" s="52"/>
      <c r="QBF222" s="52"/>
      <c r="QBG222" s="52"/>
      <c r="QBH222" s="52"/>
      <c r="QBI222" s="52"/>
      <c r="QBJ222" s="52"/>
      <c r="QBK222" s="52"/>
      <c r="QBL222" s="52"/>
      <c r="QBM222" s="52"/>
      <c r="QBN222" s="52"/>
      <c r="QBO222" s="52"/>
      <c r="QBP222" s="52"/>
      <c r="QBQ222" s="52"/>
      <c r="QBR222" s="52"/>
      <c r="QBS222" s="52"/>
      <c r="QBT222" s="52"/>
      <c r="QBU222" s="52"/>
      <c r="QBV222" s="52"/>
      <c r="QBW222" s="52"/>
      <c r="QBX222" s="52"/>
      <c r="QBY222" s="52"/>
      <c r="QBZ222" s="52"/>
      <c r="QCA222" s="52"/>
      <c r="QCB222" s="52"/>
      <c r="QCC222" s="52"/>
      <c r="QCD222" s="52"/>
      <c r="QCE222" s="52"/>
      <c r="QCF222" s="52"/>
      <c r="QCG222" s="52"/>
      <c r="QCH222" s="52"/>
      <c r="QCI222" s="52"/>
      <c r="QCJ222" s="52"/>
      <c r="QCK222" s="52"/>
      <c r="QCL222" s="52"/>
      <c r="QCM222" s="52"/>
      <c r="QCN222" s="52"/>
      <c r="QCO222" s="52"/>
      <c r="QCP222" s="52"/>
      <c r="QCQ222" s="52"/>
      <c r="QCR222" s="52"/>
      <c r="QCS222" s="52"/>
      <c r="QCT222" s="52"/>
      <c r="QCU222" s="52"/>
      <c r="QCV222" s="52"/>
      <c r="QCW222" s="52"/>
      <c r="QCX222" s="52"/>
      <c r="QCY222" s="52"/>
      <c r="QCZ222" s="52"/>
      <c r="QDA222" s="52"/>
      <c r="QDB222" s="52"/>
      <c r="QDC222" s="52"/>
      <c r="QDD222" s="52"/>
      <c r="QDE222" s="52"/>
      <c r="QDF222" s="52"/>
      <c r="QDG222" s="52"/>
      <c r="QDH222" s="52"/>
      <c r="QDI222" s="52"/>
      <c r="QDJ222" s="52"/>
      <c r="QDK222" s="52"/>
      <c r="QDL222" s="52"/>
      <c r="QDM222" s="52"/>
      <c r="QDN222" s="52"/>
      <c r="QDO222" s="52"/>
      <c r="QDP222" s="52"/>
      <c r="QDQ222" s="52"/>
      <c r="QDR222" s="52"/>
      <c r="QDS222" s="52"/>
      <c r="QDT222" s="52"/>
      <c r="QDU222" s="52"/>
      <c r="QDV222" s="52"/>
      <c r="QDW222" s="52"/>
      <c r="QDX222" s="52"/>
      <c r="QDY222" s="52"/>
      <c r="QDZ222" s="52"/>
      <c r="QEA222" s="52"/>
      <c r="QEB222" s="52"/>
      <c r="QEC222" s="52"/>
      <c r="QED222" s="52"/>
      <c r="QEE222" s="52"/>
      <c r="QEF222" s="52"/>
      <c r="QEG222" s="52"/>
      <c r="QEH222" s="52"/>
      <c r="QEI222" s="52"/>
      <c r="QEJ222" s="52"/>
      <c r="QEK222" s="52"/>
      <c r="QEL222" s="52"/>
      <c r="QEM222" s="52"/>
      <c r="QEN222" s="52"/>
      <c r="QEO222" s="52"/>
      <c r="QEP222" s="52"/>
      <c r="QEQ222" s="52"/>
      <c r="QER222" s="52"/>
      <c r="QES222" s="52"/>
      <c r="QET222" s="52"/>
      <c r="QEU222" s="52"/>
      <c r="QEV222" s="52"/>
      <c r="QEW222" s="52"/>
      <c r="QEX222" s="52"/>
      <c r="QEY222" s="52"/>
      <c r="QEZ222" s="52"/>
      <c r="QFA222" s="52"/>
      <c r="QFB222" s="52"/>
      <c r="QFC222" s="52"/>
      <c r="QFD222" s="52"/>
      <c r="QFE222" s="52"/>
      <c r="QFF222" s="52"/>
      <c r="QFG222" s="52"/>
      <c r="QFH222" s="52"/>
      <c r="QFI222" s="52"/>
      <c r="QFJ222" s="52"/>
      <c r="QFK222" s="52"/>
      <c r="QFL222" s="52"/>
      <c r="QFM222" s="52"/>
      <c r="QFN222" s="52"/>
      <c r="QFO222" s="52"/>
      <c r="QFP222" s="52"/>
      <c r="QFQ222" s="52"/>
      <c r="QFR222" s="52"/>
      <c r="QFS222" s="52"/>
      <c r="QFT222" s="52"/>
      <c r="QFU222" s="52"/>
      <c r="QFV222" s="52"/>
      <c r="QFW222" s="52"/>
      <c r="QFX222" s="52"/>
      <c r="QFY222" s="52"/>
      <c r="QFZ222" s="52"/>
      <c r="QGA222" s="52"/>
      <c r="QGB222" s="52"/>
      <c r="QGC222" s="52"/>
      <c r="QGD222" s="52"/>
      <c r="QGE222" s="52"/>
      <c r="QGF222" s="52"/>
      <c r="QGG222" s="52"/>
      <c r="QGH222" s="52"/>
      <c r="QGI222" s="52"/>
      <c r="QGJ222" s="52"/>
      <c r="QGK222" s="52"/>
      <c r="QGL222" s="52"/>
      <c r="QGM222" s="52"/>
      <c r="QGN222" s="52"/>
      <c r="QGO222" s="52"/>
      <c r="QGP222" s="52"/>
      <c r="QGQ222" s="52"/>
      <c r="QGR222" s="52"/>
      <c r="QGS222" s="52"/>
      <c r="QGT222" s="52"/>
      <c r="QGU222" s="52"/>
      <c r="QGV222" s="52"/>
      <c r="QGW222" s="52"/>
      <c r="QGX222" s="52"/>
      <c r="QGY222" s="52"/>
      <c r="QGZ222" s="52"/>
      <c r="QHA222" s="52"/>
      <c r="QHB222" s="52"/>
      <c r="QHC222" s="52"/>
      <c r="QHD222" s="52"/>
      <c r="QHE222" s="52"/>
      <c r="QHF222" s="52"/>
      <c r="QHG222" s="52"/>
      <c r="QHH222" s="52"/>
      <c r="QHI222" s="52"/>
      <c r="QHJ222" s="52"/>
      <c r="QHK222" s="52"/>
      <c r="QHL222" s="52"/>
      <c r="QHM222" s="52"/>
      <c r="QHN222" s="52"/>
      <c r="QHO222" s="52"/>
      <c r="QHP222" s="52"/>
      <c r="QHQ222" s="52"/>
      <c r="QHR222" s="52"/>
      <c r="QHS222" s="52"/>
      <c r="QHT222" s="52"/>
      <c r="QHU222" s="52"/>
      <c r="QHV222" s="52"/>
      <c r="QHW222" s="52"/>
      <c r="QHX222" s="52"/>
      <c r="QHY222" s="52"/>
      <c r="QHZ222" s="52"/>
      <c r="QIA222" s="52"/>
      <c r="QIB222" s="52"/>
      <c r="QIC222" s="52"/>
      <c r="QID222" s="52"/>
      <c r="QIE222" s="52"/>
      <c r="QIF222" s="52"/>
      <c r="QIG222" s="52"/>
      <c r="QIH222" s="52"/>
      <c r="QII222" s="52"/>
      <c r="QIJ222" s="52"/>
      <c r="QIK222" s="52"/>
      <c r="QIL222" s="52"/>
      <c r="QIM222" s="52"/>
      <c r="QIN222" s="52"/>
      <c r="QIO222" s="52"/>
      <c r="QIP222" s="52"/>
      <c r="QIQ222" s="52"/>
      <c r="QIR222" s="52"/>
      <c r="QIS222" s="52"/>
      <c r="QIT222" s="52"/>
      <c r="QIU222" s="52"/>
      <c r="QIV222" s="52"/>
      <c r="QIW222" s="52"/>
      <c r="QIX222" s="52"/>
      <c r="QIY222" s="52"/>
      <c r="QIZ222" s="52"/>
      <c r="QJA222" s="52"/>
      <c r="QJB222" s="52"/>
      <c r="QJC222" s="52"/>
      <c r="QJD222" s="52"/>
      <c r="QJE222" s="52"/>
      <c r="QJF222" s="52"/>
      <c r="QJG222" s="52"/>
      <c r="QJH222" s="52"/>
      <c r="QJI222" s="52"/>
      <c r="QJJ222" s="52"/>
      <c r="QJK222" s="52"/>
      <c r="QJL222" s="52"/>
      <c r="QJM222" s="52"/>
      <c r="QJN222" s="52"/>
      <c r="QJO222" s="52"/>
      <c r="QJP222" s="52"/>
      <c r="QJQ222" s="52"/>
      <c r="QJR222" s="52"/>
      <c r="QJS222" s="52"/>
      <c r="QJT222" s="52"/>
      <c r="QJU222" s="52"/>
      <c r="QJV222" s="52"/>
      <c r="QJW222" s="52"/>
      <c r="QJX222" s="52"/>
      <c r="QJY222" s="52"/>
      <c r="QJZ222" s="52"/>
      <c r="QKA222" s="52"/>
      <c r="QKB222" s="52"/>
      <c r="QKC222" s="52"/>
      <c r="QKD222" s="52"/>
      <c r="QKE222" s="52"/>
      <c r="QKF222" s="52"/>
      <c r="QKG222" s="52"/>
      <c r="QKH222" s="52"/>
      <c r="QKI222" s="52"/>
      <c r="QKJ222" s="52"/>
      <c r="QKK222" s="52"/>
      <c r="QKL222" s="52"/>
      <c r="QKM222" s="52"/>
      <c r="QKN222" s="52"/>
      <c r="QKO222" s="52"/>
      <c r="QKP222" s="52"/>
      <c r="QKQ222" s="52"/>
      <c r="QKR222" s="52"/>
      <c r="QKS222" s="52"/>
      <c r="QKT222" s="52"/>
      <c r="QKU222" s="52"/>
      <c r="QKV222" s="52"/>
      <c r="QKW222" s="52"/>
      <c r="QKX222" s="52"/>
      <c r="QKY222" s="52"/>
      <c r="QKZ222" s="52"/>
      <c r="QLA222" s="52"/>
      <c r="QLB222" s="52"/>
      <c r="QLC222" s="52"/>
      <c r="QLD222" s="52"/>
      <c r="QLE222" s="52"/>
      <c r="QLF222" s="52"/>
      <c r="QLG222" s="52"/>
      <c r="QLH222" s="52"/>
      <c r="QLI222" s="52"/>
      <c r="QLJ222" s="52"/>
      <c r="QLK222" s="52"/>
      <c r="QLL222" s="52"/>
      <c r="QLM222" s="52"/>
      <c r="QLN222" s="52"/>
      <c r="QLO222" s="52"/>
      <c r="QLP222" s="52"/>
      <c r="QLQ222" s="52"/>
      <c r="QLR222" s="52"/>
      <c r="QLS222" s="52"/>
      <c r="QLT222" s="52"/>
      <c r="QLU222" s="52"/>
      <c r="QLV222" s="52"/>
      <c r="QLW222" s="52"/>
      <c r="QLX222" s="52"/>
      <c r="QLY222" s="52"/>
      <c r="QLZ222" s="52"/>
      <c r="QMA222" s="52"/>
      <c r="QMB222" s="52"/>
      <c r="QMC222" s="52"/>
      <c r="QMD222" s="52"/>
      <c r="QME222" s="52"/>
      <c r="QMF222" s="52"/>
      <c r="QMG222" s="52"/>
      <c r="QMH222" s="52"/>
      <c r="QMI222" s="52"/>
      <c r="QMJ222" s="52"/>
      <c r="QMK222" s="52"/>
      <c r="QML222" s="52"/>
      <c r="QMM222" s="52"/>
      <c r="QMN222" s="52"/>
      <c r="QMO222" s="52"/>
      <c r="QMP222" s="52"/>
      <c r="QMQ222" s="52"/>
      <c r="QMR222" s="52"/>
      <c r="QMS222" s="52"/>
      <c r="QMT222" s="52"/>
      <c r="QMU222" s="52"/>
      <c r="QMV222" s="52"/>
      <c r="QMW222" s="52"/>
      <c r="QMX222" s="52"/>
      <c r="QMY222" s="52"/>
      <c r="QMZ222" s="52"/>
      <c r="QNA222" s="52"/>
      <c r="QNB222" s="52"/>
      <c r="QNC222" s="52"/>
      <c r="QND222" s="52"/>
      <c r="QNE222" s="52"/>
      <c r="QNF222" s="52"/>
      <c r="QNG222" s="52"/>
      <c r="QNH222" s="52"/>
      <c r="QNI222" s="52"/>
      <c r="QNJ222" s="52"/>
      <c r="QNK222" s="52"/>
      <c r="QNL222" s="52"/>
      <c r="QNM222" s="52"/>
      <c r="QNN222" s="52"/>
      <c r="QNO222" s="52"/>
      <c r="QNP222" s="52"/>
      <c r="QNQ222" s="52"/>
      <c r="QNR222" s="52"/>
      <c r="QNS222" s="52"/>
      <c r="QNT222" s="52"/>
      <c r="QNU222" s="52"/>
      <c r="QNV222" s="52"/>
      <c r="QNW222" s="52"/>
      <c r="QNX222" s="52"/>
      <c r="QNY222" s="52"/>
      <c r="QNZ222" s="52"/>
      <c r="QOA222" s="52"/>
      <c r="QOB222" s="52"/>
      <c r="QOC222" s="52"/>
      <c r="QOD222" s="52"/>
      <c r="QOE222" s="52"/>
      <c r="QOF222" s="52"/>
      <c r="QOG222" s="52"/>
      <c r="QOH222" s="52"/>
      <c r="QOI222" s="52"/>
      <c r="QOJ222" s="52"/>
      <c r="QOK222" s="52"/>
      <c r="QOL222" s="52"/>
      <c r="QOM222" s="52"/>
      <c r="QON222" s="52"/>
      <c r="QOO222" s="52"/>
      <c r="QOP222" s="52"/>
      <c r="QOQ222" s="52"/>
      <c r="QOR222" s="52"/>
      <c r="QOS222" s="52"/>
      <c r="QOT222" s="52"/>
      <c r="QOU222" s="52"/>
      <c r="QOV222" s="52"/>
      <c r="QOW222" s="52"/>
      <c r="QOX222" s="52"/>
      <c r="QOY222" s="52"/>
      <c r="QOZ222" s="52"/>
      <c r="QPA222" s="52"/>
      <c r="QPB222" s="52"/>
      <c r="QPC222" s="52"/>
      <c r="QPD222" s="52"/>
      <c r="QPE222" s="52"/>
      <c r="QPF222" s="52"/>
      <c r="QPG222" s="52"/>
      <c r="QPH222" s="52"/>
      <c r="QPI222" s="52"/>
      <c r="QPJ222" s="52"/>
      <c r="QPK222" s="52"/>
      <c r="QPL222" s="52"/>
      <c r="QPM222" s="52"/>
      <c r="QPN222" s="52"/>
      <c r="QPO222" s="52"/>
      <c r="QPP222" s="52"/>
      <c r="QPQ222" s="52"/>
      <c r="QPR222" s="52"/>
      <c r="QPS222" s="52"/>
      <c r="QPT222" s="52"/>
      <c r="QPU222" s="52"/>
      <c r="QPV222" s="52"/>
      <c r="QPW222" s="52"/>
      <c r="QPX222" s="52"/>
      <c r="QPY222" s="52"/>
      <c r="QPZ222" s="52"/>
      <c r="QQA222" s="52"/>
      <c r="QQB222" s="52"/>
      <c r="QQC222" s="52"/>
      <c r="QQD222" s="52"/>
      <c r="QQE222" s="52"/>
      <c r="QQF222" s="52"/>
      <c r="QQG222" s="52"/>
      <c r="QQH222" s="52"/>
      <c r="QQI222" s="52"/>
      <c r="QQJ222" s="52"/>
      <c r="QQK222" s="52"/>
      <c r="QQL222" s="52"/>
      <c r="QQM222" s="52"/>
      <c r="QQN222" s="52"/>
      <c r="QQO222" s="52"/>
      <c r="QQP222" s="52"/>
      <c r="QQQ222" s="52"/>
      <c r="QQR222" s="52"/>
      <c r="QQS222" s="52"/>
      <c r="QQT222" s="52"/>
      <c r="QQU222" s="52"/>
      <c r="QQV222" s="52"/>
      <c r="QQW222" s="52"/>
      <c r="QQX222" s="52"/>
      <c r="QQY222" s="52"/>
      <c r="QQZ222" s="52"/>
      <c r="QRA222" s="52"/>
      <c r="QRB222" s="52"/>
      <c r="QRC222" s="52"/>
      <c r="QRD222" s="52"/>
      <c r="QRE222" s="52"/>
      <c r="QRF222" s="52"/>
      <c r="QRG222" s="52"/>
      <c r="QRH222" s="52"/>
      <c r="QRI222" s="52"/>
      <c r="QRJ222" s="52"/>
      <c r="QRK222" s="52"/>
      <c r="QRL222" s="52"/>
      <c r="QRM222" s="52"/>
      <c r="QRN222" s="52"/>
      <c r="QRO222" s="52"/>
      <c r="QRP222" s="52"/>
      <c r="QRQ222" s="52"/>
      <c r="QRR222" s="52"/>
      <c r="QRS222" s="52"/>
      <c r="QRT222" s="52"/>
      <c r="QRU222" s="52"/>
      <c r="QRV222" s="52"/>
      <c r="QRW222" s="52"/>
      <c r="QRX222" s="52"/>
      <c r="QRY222" s="52"/>
      <c r="QRZ222" s="52"/>
      <c r="QSA222" s="52"/>
      <c r="QSB222" s="52"/>
      <c r="QSC222" s="52"/>
      <c r="QSD222" s="52"/>
      <c r="QSE222" s="52"/>
      <c r="QSF222" s="52"/>
      <c r="QSG222" s="52"/>
      <c r="QSH222" s="52"/>
      <c r="QSI222" s="52"/>
      <c r="QSJ222" s="52"/>
      <c r="QSK222" s="52"/>
      <c r="QSL222" s="52"/>
      <c r="QSM222" s="52"/>
      <c r="QSN222" s="52"/>
      <c r="QSO222" s="52"/>
      <c r="QSP222" s="52"/>
      <c r="QSQ222" s="52"/>
      <c r="QSR222" s="52"/>
      <c r="QSS222" s="52"/>
      <c r="QST222" s="52"/>
      <c r="QSU222" s="52"/>
      <c r="QSV222" s="52"/>
      <c r="QSW222" s="52"/>
      <c r="QSX222" s="52"/>
      <c r="QSY222" s="52"/>
      <c r="QSZ222" s="52"/>
      <c r="QTA222" s="52"/>
      <c r="QTB222" s="52"/>
      <c r="QTC222" s="52"/>
      <c r="QTD222" s="52"/>
      <c r="QTE222" s="52"/>
      <c r="QTF222" s="52"/>
      <c r="QTG222" s="52"/>
      <c r="QTH222" s="52"/>
      <c r="QTI222" s="52"/>
      <c r="QTJ222" s="52"/>
      <c r="QTK222" s="52"/>
      <c r="QTL222" s="52"/>
      <c r="QTM222" s="52"/>
      <c r="QTN222" s="52"/>
      <c r="QTO222" s="52"/>
      <c r="QTP222" s="52"/>
      <c r="QTQ222" s="52"/>
      <c r="QTR222" s="52"/>
      <c r="QTS222" s="52"/>
      <c r="QTT222" s="52"/>
      <c r="QTU222" s="52"/>
      <c r="QTV222" s="52"/>
      <c r="QTW222" s="52"/>
      <c r="QTX222" s="52"/>
      <c r="QTY222" s="52"/>
      <c r="QTZ222" s="52"/>
      <c r="QUA222" s="52"/>
      <c r="QUB222" s="52"/>
      <c r="QUC222" s="52"/>
      <c r="QUD222" s="52"/>
      <c r="QUE222" s="52"/>
      <c r="QUF222" s="52"/>
      <c r="QUG222" s="52"/>
      <c r="QUH222" s="52"/>
      <c r="QUI222" s="52"/>
      <c r="QUJ222" s="52"/>
      <c r="QUK222" s="52"/>
      <c r="QUL222" s="52"/>
      <c r="QUM222" s="52"/>
      <c r="QUN222" s="52"/>
      <c r="QUO222" s="52"/>
      <c r="QUP222" s="52"/>
      <c r="QUQ222" s="52"/>
      <c r="QUR222" s="52"/>
      <c r="QUS222" s="52"/>
      <c r="QUT222" s="52"/>
      <c r="QUU222" s="52"/>
      <c r="QUV222" s="52"/>
      <c r="QUW222" s="52"/>
      <c r="QUX222" s="52"/>
      <c r="QUY222" s="52"/>
      <c r="QUZ222" s="52"/>
      <c r="QVA222" s="52"/>
      <c r="QVB222" s="52"/>
      <c r="QVC222" s="52"/>
      <c r="QVD222" s="52"/>
      <c r="QVE222" s="52"/>
      <c r="QVF222" s="52"/>
      <c r="QVG222" s="52"/>
      <c r="QVH222" s="52"/>
      <c r="QVI222" s="52"/>
      <c r="QVJ222" s="52"/>
      <c r="QVK222" s="52"/>
      <c r="QVL222" s="52"/>
      <c r="QVM222" s="52"/>
      <c r="QVN222" s="52"/>
      <c r="QVO222" s="52"/>
      <c r="QVP222" s="52"/>
      <c r="QVQ222" s="52"/>
      <c r="QVR222" s="52"/>
      <c r="QVS222" s="52"/>
      <c r="QVT222" s="52"/>
      <c r="QVU222" s="52"/>
      <c r="QVV222" s="52"/>
      <c r="QVW222" s="52"/>
      <c r="QVX222" s="52"/>
      <c r="QVY222" s="52"/>
      <c r="QVZ222" s="52"/>
      <c r="QWA222" s="52"/>
      <c r="QWB222" s="52"/>
      <c r="QWC222" s="52"/>
      <c r="QWD222" s="52"/>
      <c r="QWE222" s="52"/>
      <c r="QWF222" s="52"/>
      <c r="QWG222" s="52"/>
      <c r="QWH222" s="52"/>
      <c r="QWI222" s="52"/>
      <c r="QWJ222" s="52"/>
      <c r="QWK222" s="52"/>
      <c r="QWL222" s="52"/>
      <c r="QWM222" s="52"/>
      <c r="QWN222" s="52"/>
      <c r="QWO222" s="52"/>
      <c r="QWP222" s="52"/>
      <c r="QWQ222" s="52"/>
      <c r="QWR222" s="52"/>
      <c r="QWS222" s="52"/>
      <c r="QWT222" s="52"/>
      <c r="QWU222" s="52"/>
      <c r="QWV222" s="52"/>
      <c r="QWW222" s="52"/>
      <c r="QWX222" s="52"/>
      <c r="QWY222" s="52"/>
      <c r="QWZ222" s="52"/>
      <c r="QXA222" s="52"/>
      <c r="QXB222" s="52"/>
      <c r="QXC222" s="52"/>
      <c r="QXD222" s="52"/>
      <c r="QXE222" s="52"/>
      <c r="QXF222" s="52"/>
      <c r="QXG222" s="52"/>
      <c r="QXH222" s="52"/>
      <c r="QXI222" s="52"/>
      <c r="QXJ222" s="52"/>
      <c r="QXK222" s="52"/>
      <c r="QXL222" s="52"/>
      <c r="QXM222" s="52"/>
      <c r="QXN222" s="52"/>
      <c r="QXO222" s="52"/>
      <c r="QXP222" s="52"/>
      <c r="QXQ222" s="52"/>
      <c r="QXR222" s="52"/>
      <c r="QXS222" s="52"/>
      <c r="QXT222" s="52"/>
      <c r="QXU222" s="52"/>
      <c r="QXV222" s="52"/>
      <c r="QXW222" s="52"/>
      <c r="QXX222" s="52"/>
      <c r="QXY222" s="52"/>
      <c r="QXZ222" s="52"/>
      <c r="QYA222" s="52"/>
      <c r="QYB222" s="52"/>
      <c r="QYC222" s="52"/>
      <c r="QYD222" s="52"/>
      <c r="QYE222" s="52"/>
      <c r="QYF222" s="52"/>
      <c r="QYG222" s="52"/>
      <c r="QYH222" s="52"/>
      <c r="QYI222" s="52"/>
      <c r="QYJ222" s="52"/>
      <c r="QYK222" s="52"/>
      <c r="QYL222" s="52"/>
      <c r="QYM222" s="52"/>
      <c r="QYN222" s="52"/>
      <c r="QYO222" s="52"/>
      <c r="QYP222" s="52"/>
      <c r="QYQ222" s="52"/>
      <c r="QYR222" s="52"/>
      <c r="QYS222" s="52"/>
      <c r="QYT222" s="52"/>
      <c r="QYU222" s="52"/>
      <c r="QYV222" s="52"/>
      <c r="QYW222" s="52"/>
      <c r="QYX222" s="52"/>
      <c r="QYY222" s="52"/>
      <c r="QYZ222" s="52"/>
      <c r="QZA222" s="52"/>
      <c r="QZB222" s="52"/>
      <c r="QZC222" s="52"/>
      <c r="QZD222" s="52"/>
      <c r="QZE222" s="52"/>
      <c r="QZF222" s="52"/>
      <c r="QZG222" s="52"/>
      <c r="QZH222" s="52"/>
      <c r="QZI222" s="52"/>
      <c r="QZJ222" s="52"/>
      <c r="QZK222" s="52"/>
      <c r="QZL222" s="52"/>
      <c r="QZM222" s="52"/>
      <c r="QZN222" s="52"/>
      <c r="QZO222" s="52"/>
      <c r="QZP222" s="52"/>
      <c r="QZQ222" s="52"/>
      <c r="QZR222" s="52"/>
      <c r="QZS222" s="52"/>
      <c r="QZT222" s="52"/>
      <c r="QZU222" s="52"/>
      <c r="QZV222" s="52"/>
      <c r="QZW222" s="52"/>
      <c r="QZX222" s="52"/>
      <c r="QZY222" s="52"/>
      <c r="QZZ222" s="52"/>
      <c r="RAA222" s="52"/>
      <c r="RAB222" s="52"/>
      <c r="RAC222" s="52"/>
      <c r="RAD222" s="52"/>
      <c r="RAE222" s="52"/>
      <c r="RAF222" s="52"/>
      <c r="RAG222" s="52"/>
      <c r="RAH222" s="52"/>
      <c r="RAI222" s="52"/>
      <c r="RAJ222" s="52"/>
      <c r="RAK222" s="52"/>
      <c r="RAL222" s="52"/>
      <c r="RAM222" s="52"/>
      <c r="RAN222" s="52"/>
      <c r="RAO222" s="52"/>
      <c r="RAP222" s="52"/>
      <c r="RAQ222" s="52"/>
      <c r="RAR222" s="52"/>
      <c r="RAS222" s="52"/>
      <c r="RAT222" s="52"/>
      <c r="RAU222" s="52"/>
      <c r="RAV222" s="52"/>
      <c r="RAW222" s="52"/>
      <c r="RAX222" s="52"/>
      <c r="RAY222" s="52"/>
      <c r="RAZ222" s="52"/>
      <c r="RBA222" s="52"/>
      <c r="RBB222" s="52"/>
      <c r="RBC222" s="52"/>
      <c r="RBD222" s="52"/>
      <c r="RBE222" s="52"/>
      <c r="RBF222" s="52"/>
      <c r="RBG222" s="52"/>
      <c r="RBH222" s="52"/>
      <c r="RBI222" s="52"/>
      <c r="RBJ222" s="52"/>
      <c r="RBK222" s="52"/>
      <c r="RBL222" s="52"/>
      <c r="RBM222" s="52"/>
      <c r="RBN222" s="52"/>
      <c r="RBO222" s="52"/>
      <c r="RBP222" s="52"/>
      <c r="RBQ222" s="52"/>
      <c r="RBR222" s="52"/>
      <c r="RBS222" s="52"/>
      <c r="RBT222" s="52"/>
      <c r="RBU222" s="52"/>
      <c r="RBV222" s="52"/>
      <c r="RBW222" s="52"/>
      <c r="RBX222" s="52"/>
      <c r="RBY222" s="52"/>
      <c r="RBZ222" s="52"/>
      <c r="RCA222" s="52"/>
      <c r="RCB222" s="52"/>
      <c r="RCC222" s="52"/>
      <c r="RCD222" s="52"/>
      <c r="RCE222" s="52"/>
      <c r="RCF222" s="52"/>
      <c r="RCG222" s="52"/>
      <c r="RCH222" s="52"/>
      <c r="RCI222" s="52"/>
      <c r="RCJ222" s="52"/>
      <c r="RCK222" s="52"/>
      <c r="RCL222" s="52"/>
      <c r="RCM222" s="52"/>
      <c r="RCN222" s="52"/>
      <c r="RCO222" s="52"/>
      <c r="RCP222" s="52"/>
      <c r="RCQ222" s="52"/>
      <c r="RCR222" s="52"/>
      <c r="RCS222" s="52"/>
      <c r="RCT222" s="52"/>
      <c r="RCU222" s="52"/>
      <c r="RCV222" s="52"/>
      <c r="RCW222" s="52"/>
      <c r="RCX222" s="52"/>
      <c r="RCY222" s="52"/>
      <c r="RCZ222" s="52"/>
      <c r="RDA222" s="52"/>
      <c r="RDB222" s="52"/>
      <c r="RDC222" s="52"/>
      <c r="RDD222" s="52"/>
      <c r="RDE222" s="52"/>
      <c r="RDF222" s="52"/>
      <c r="RDG222" s="52"/>
      <c r="RDH222" s="52"/>
      <c r="RDI222" s="52"/>
      <c r="RDJ222" s="52"/>
      <c r="RDK222" s="52"/>
      <c r="RDL222" s="52"/>
      <c r="RDM222" s="52"/>
      <c r="RDN222" s="52"/>
      <c r="RDO222" s="52"/>
      <c r="RDP222" s="52"/>
      <c r="RDQ222" s="52"/>
      <c r="RDR222" s="52"/>
      <c r="RDS222" s="52"/>
      <c r="RDT222" s="52"/>
      <c r="RDU222" s="52"/>
      <c r="RDV222" s="52"/>
      <c r="RDW222" s="52"/>
      <c r="RDX222" s="52"/>
      <c r="RDY222" s="52"/>
      <c r="RDZ222" s="52"/>
      <c r="REA222" s="52"/>
      <c r="REB222" s="52"/>
      <c r="REC222" s="52"/>
      <c r="RED222" s="52"/>
      <c r="REE222" s="52"/>
      <c r="REF222" s="52"/>
      <c r="REG222" s="52"/>
      <c r="REH222" s="52"/>
      <c r="REI222" s="52"/>
      <c r="REJ222" s="52"/>
      <c r="REK222" s="52"/>
      <c r="REL222" s="52"/>
      <c r="REM222" s="52"/>
      <c r="REN222" s="52"/>
      <c r="REO222" s="52"/>
      <c r="REP222" s="52"/>
      <c r="REQ222" s="52"/>
      <c r="RER222" s="52"/>
      <c r="RES222" s="52"/>
      <c r="RET222" s="52"/>
      <c r="REU222" s="52"/>
      <c r="REV222" s="52"/>
      <c r="REW222" s="52"/>
      <c r="REX222" s="52"/>
      <c r="REY222" s="52"/>
      <c r="REZ222" s="52"/>
      <c r="RFA222" s="52"/>
      <c r="RFB222" s="52"/>
      <c r="RFC222" s="52"/>
      <c r="RFD222" s="52"/>
      <c r="RFE222" s="52"/>
      <c r="RFF222" s="52"/>
      <c r="RFG222" s="52"/>
      <c r="RFH222" s="52"/>
      <c r="RFI222" s="52"/>
      <c r="RFJ222" s="52"/>
      <c r="RFK222" s="52"/>
      <c r="RFL222" s="52"/>
      <c r="RFM222" s="52"/>
      <c r="RFN222" s="52"/>
      <c r="RFO222" s="52"/>
      <c r="RFP222" s="52"/>
      <c r="RFQ222" s="52"/>
      <c r="RFR222" s="52"/>
      <c r="RFS222" s="52"/>
      <c r="RFT222" s="52"/>
      <c r="RFU222" s="52"/>
      <c r="RFV222" s="52"/>
      <c r="RFW222" s="52"/>
      <c r="RFX222" s="52"/>
      <c r="RFY222" s="52"/>
      <c r="RFZ222" s="52"/>
      <c r="RGA222" s="52"/>
      <c r="RGB222" s="52"/>
      <c r="RGC222" s="52"/>
      <c r="RGD222" s="52"/>
      <c r="RGE222" s="52"/>
      <c r="RGF222" s="52"/>
      <c r="RGG222" s="52"/>
      <c r="RGH222" s="52"/>
      <c r="RGI222" s="52"/>
      <c r="RGJ222" s="52"/>
      <c r="RGK222" s="52"/>
      <c r="RGL222" s="52"/>
      <c r="RGM222" s="52"/>
      <c r="RGN222" s="52"/>
      <c r="RGO222" s="52"/>
      <c r="RGP222" s="52"/>
      <c r="RGQ222" s="52"/>
      <c r="RGR222" s="52"/>
      <c r="RGS222" s="52"/>
      <c r="RGT222" s="52"/>
      <c r="RGU222" s="52"/>
      <c r="RGV222" s="52"/>
      <c r="RGW222" s="52"/>
      <c r="RGX222" s="52"/>
      <c r="RGY222" s="52"/>
      <c r="RGZ222" s="52"/>
      <c r="RHA222" s="52"/>
      <c r="RHB222" s="52"/>
      <c r="RHC222" s="52"/>
      <c r="RHD222" s="52"/>
      <c r="RHE222" s="52"/>
      <c r="RHF222" s="52"/>
      <c r="RHG222" s="52"/>
      <c r="RHH222" s="52"/>
      <c r="RHI222" s="52"/>
      <c r="RHJ222" s="52"/>
      <c r="RHK222" s="52"/>
      <c r="RHL222" s="52"/>
      <c r="RHM222" s="52"/>
      <c r="RHN222" s="52"/>
      <c r="RHO222" s="52"/>
      <c r="RHP222" s="52"/>
      <c r="RHQ222" s="52"/>
      <c r="RHR222" s="52"/>
      <c r="RHS222" s="52"/>
      <c r="RHT222" s="52"/>
      <c r="RHU222" s="52"/>
      <c r="RHV222" s="52"/>
      <c r="RHW222" s="52"/>
      <c r="RHX222" s="52"/>
      <c r="RHY222" s="52"/>
      <c r="RHZ222" s="52"/>
      <c r="RIA222" s="52"/>
      <c r="RIB222" s="52"/>
      <c r="RIC222" s="52"/>
      <c r="RID222" s="52"/>
      <c r="RIE222" s="52"/>
      <c r="RIF222" s="52"/>
      <c r="RIG222" s="52"/>
      <c r="RIH222" s="52"/>
      <c r="RII222" s="52"/>
      <c r="RIJ222" s="52"/>
      <c r="RIK222" s="52"/>
      <c r="RIL222" s="52"/>
      <c r="RIM222" s="52"/>
      <c r="RIN222" s="52"/>
      <c r="RIO222" s="52"/>
      <c r="RIP222" s="52"/>
      <c r="RIQ222" s="52"/>
      <c r="RIR222" s="52"/>
      <c r="RIS222" s="52"/>
      <c r="RIT222" s="52"/>
      <c r="RIU222" s="52"/>
      <c r="RIV222" s="52"/>
      <c r="RIW222" s="52"/>
      <c r="RIX222" s="52"/>
      <c r="RIY222" s="52"/>
      <c r="RIZ222" s="52"/>
      <c r="RJA222" s="52"/>
      <c r="RJB222" s="52"/>
      <c r="RJC222" s="52"/>
      <c r="RJD222" s="52"/>
      <c r="RJE222" s="52"/>
      <c r="RJF222" s="52"/>
      <c r="RJG222" s="52"/>
      <c r="RJH222" s="52"/>
      <c r="RJI222" s="52"/>
      <c r="RJJ222" s="52"/>
      <c r="RJK222" s="52"/>
      <c r="RJL222" s="52"/>
      <c r="RJM222" s="52"/>
      <c r="RJN222" s="52"/>
      <c r="RJO222" s="52"/>
      <c r="RJP222" s="52"/>
      <c r="RJQ222" s="52"/>
      <c r="RJR222" s="52"/>
      <c r="RJS222" s="52"/>
      <c r="RJT222" s="52"/>
      <c r="RJU222" s="52"/>
      <c r="RJV222" s="52"/>
      <c r="RJW222" s="52"/>
      <c r="RJX222" s="52"/>
      <c r="RJY222" s="52"/>
      <c r="RJZ222" s="52"/>
      <c r="RKA222" s="52"/>
      <c r="RKB222" s="52"/>
      <c r="RKC222" s="52"/>
      <c r="RKD222" s="52"/>
      <c r="RKE222" s="52"/>
      <c r="RKF222" s="52"/>
      <c r="RKG222" s="52"/>
      <c r="RKH222" s="52"/>
      <c r="RKI222" s="52"/>
      <c r="RKJ222" s="52"/>
      <c r="RKK222" s="52"/>
      <c r="RKL222" s="52"/>
      <c r="RKM222" s="52"/>
      <c r="RKN222" s="52"/>
      <c r="RKO222" s="52"/>
      <c r="RKP222" s="52"/>
      <c r="RKQ222" s="52"/>
      <c r="RKR222" s="52"/>
      <c r="RKS222" s="52"/>
      <c r="RKT222" s="52"/>
      <c r="RKU222" s="52"/>
      <c r="RKV222" s="52"/>
      <c r="RKW222" s="52"/>
      <c r="RKX222" s="52"/>
      <c r="RKY222" s="52"/>
      <c r="RKZ222" s="52"/>
      <c r="RLA222" s="52"/>
      <c r="RLB222" s="52"/>
      <c r="RLC222" s="52"/>
      <c r="RLD222" s="52"/>
      <c r="RLE222" s="52"/>
      <c r="RLF222" s="52"/>
      <c r="RLG222" s="52"/>
      <c r="RLH222" s="52"/>
      <c r="RLI222" s="52"/>
      <c r="RLJ222" s="52"/>
      <c r="RLK222" s="52"/>
      <c r="RLL222" s="52"/>
      <c r="RLM222" s="52"/>
      <c r="RLN222" s="52"/>
      <c r="RLO222" s="52"/>
      <c r="RLP222" s="52"/>
      <c r="RLQ222" s="52"/>
      <c r="RLR222" s="52"/>
      <c r="RLS222" s="52"/>
      <c r="RLT222" s="52"/>
      <c r="RLU222" s="52"/>
      <c r="RLV222" s="52"/>
      <c r="RLW222" s="52"/>
      <c r="RLX222" s="52"/>
      <c r="RLY222" s="52"/>
      <c r="RLZ222" s="52"/>
      <c r="RMA222" s="52"/>
      <c r="RMB222" s="52"/>
      <c r="RMC222" s="52"/>
      <c r="RMD222" s="52"/>
      <c r="RME222" s="52"/>
      <c r="RMF222" s="52"/>
      <c r="RMG222" s="52"/>
      <c r="RMH222" s="52"/>
      <c r="RMI222" s="52"/>
      <c r="RMJ222" s="52"/>
      <c r="RMK222" s="52"/>
      <c r="RML222" s="52"/>
      <c r="RMM222" s="52"/>
      <c r="RMN222" s="52"/>
      <c r="RMO222" s="52"/>
      <c r="RMP222" s="52"/>
      <c r="RMQ222" s="52"/>
      <c r="RMR222" s="52"/>
      <c r="RMS222" s="52"/>
      <c r="RMT222" s="52"/>
      <c r="RMU222" s="52"/>
      <c r="RMV222" s="52"/>
      <c r="RMW222" s="52"/>
      <c r="RMX222" s="52"/>
      <c r="RMY222" s="52"/>
      <c r="RMZ222" s="52"/>
      <c r="RNA222" s="52"/>
      <c r="RNB222" s="52"/>
      <c r="RNC222" s="52"/>
      <c r="RND222" s="52"/>
      <c r="RNE222" s="52"/>
      <c r="RNF222" s="52"/>
      <c r="RNG222" s="52"/>
      <c r="RNH222" s="52"/>
      <c r="RNI222" s="52"/>
      <c r="RNJ222" s="52"/>
      <c r="RNK222" s="52"/>
      <c r="RNL222" s="52"/>
      <c r="RNM222" s="52"/>
      <c r="RNN222" s="52"/>
      <c r="RNO222" s="52"/>
      <c r="RNP222" s="52"/>
      <c r="RNQ222" s="52"/>
      <c r="RNR222" s="52"/>
      <c r="RNS222" s="52"/>
      <c r="RNT222" s="52"/>
      <c r="RNU222" s="52"/>
      <c r="RNV222" s="52"/>
      <c r="RNW222" s="52"/>
      <c r="RNX222" s="52"/>
      <c r="RNY222" s="52"/>
      <c r="RNZ222" s="52"/>
      <c r="ROA222" s="52"/>
      <c r="ROB222" s="52"/>
      <c r="ROC222" s="52"/>
      <c r="ROD222" s="52"/>
      <c r="ROE222" s="52"/>
      <c r="ROF222" s="52"/>
      <c r="ROG222" s="52"/>
      <c r="ROH222" s="52"/>
      <c r="ROI222" s="52"/>
      <c r="ROJ222" s="52"/>
      <c r="ROK222" s="52"/>
      <c r="ROL222" s="52"/>
      <c r="ROM222" s="52"/>
      <c r="RON222" s="52"/>
      <c r="ROO222" s="52"/>
      <c r="ROP222" s="52"/>
      <c r="ROQ222" s="52"/>
      <c r="ROR222" s="52"/>
      <c r="ROS222" s="52"/>
      <c r="ROT222" s="52"/>
      <c r="ROU222" s="52"/>
      <c r="ROV222" s="52"/>
      <c r="ROW222" s="52"/>
      <c r="ROX222" s="52"/>
      <c r="ROY222" s="52"/>
      <c r="ROZ222" s="52"/>
      <c r="RPA222" s="52"/>
      <c r="RPB222" s="52"/>
      <c r="RPC222" s="52"/>
      <c r="RPD222" s="52"/>
      <c r="RPE222" s="52"/>
      <c r="RPF222" s="52"/>
      <c r="RPG222" s="52"/>
      <c r="RPH222" s="52"/>
      <c r="RPI222" s="52"/>
      <c r="RPJ222" s="52"/>
      <c r="RPK222" s="52"/>
      <c r="RPL222" s="52"/>
      <c r="RPM222" s="52"/>
      <c r="RPN222" s="52"/>
      <c r="RPO222" s="52"/>
      <c r="RPP222" s="52"/>
      <c r="RPQ222" s="52"/>
      <c r="RPR222" s="52"/>
      <c r="RPS222" s="52"/>
      <c r="RPT222" s="52"/>
      <c r="RPU222" s="52"/>
      <c r="RPV222" s="52"/>
      <c r="RPW222" s="52"/>
      <c r="RPX222" s="52"/>
      <c r="RPY222" s="52"/>
      <c r="RPZ222" s="52"/>
      <c r="RQA222" s="52"/>
      <c r="RQB222" s="52"/>
      <c r="RQC222" s="52"/>
      <c r="RQD222" s="52"/>
      <c r="RQE222" s="52"/>
      <c r="RQF222" s="52"/>
      <c r="RQG222" s="52"/>
      <c r="RQH222" s="52"/>
      <c r="RQI222" s="52"/>
      <c r="RQJ222" s="52"/>
      <c r="RQK222" s="52"/>
      <c r="RQL222" s="52"/>
      <c r="RQM222" s="52"/>
      <c r="RQN222" s="52"/>
      <c r="RQO222" s="52"/>
      <c r="RQP222" s="52"/>
      <c r="RQQ222" s="52"/>
      <c r="RQR222" s="52"/>
      <c r="RQS222" s="52"/>
      <c r="RQT222" s="52"/>
      <c r="RQU222" s="52"/>
      <c r="RQV222" s="52"/>
      <c r="RQW222" s="52"/>
      <c r="RQX222" s="52"/>
      <c r="RQY222" s="52"/>
      <c r="RQZ222" s="52"/>
      <c r="RRA222" s="52"/>
      <c r="RRB222" s="52"/>
      <c r="RRC222" s="52"/>
      <c r="RRD222" s="52"/>
      <c r="RRE222" s="52"/>
      <c r="RRF222" s="52"/>
      <c r="RRG222" s="52"/>
      <c r="RRH222" s="52"/>
      <c r="RRI222" s="52"/>
      <c r="RRJ222" s="52"/>
      <c r="RRK222" s="52"/>
      <c r="RRL222" s="52"/>
      <c r="RRM222" s="52"/>
      <c r="RRN222" s="52"/>
      <c r="RRO222" s="52"/>
      <c r="RRP222" s="52"/>
      <c r="RRQ222" s="52"/>
      <c r="RRR222" s="52"/>
      <c r="RRS222" s="52"/>
      <c r="RRT222" s="52"/>
      <c r="RRU222" s="52"/>
      <c r="RRV222" s="52"/>
      <c r="RRW222" s="52"/>
      <c r="RRX222" s="52"/>
      <c r="RRY222" s="52"/>
      <c r="RRZ222" s="52"/>
      <c r="RSA222" s="52"/>
      <c r="RSB222" s="52"/>
      <c r="RSC222" s="52"/>
      <c r="RSD222" s="52"/>
      <c r="RSE222" s="52"/>
      <c r="RSF222" s="52"/>
      <c r="RSG222" s="52"/>
      <c r="RSH222" s="52"/>
      <c r="RSI222" s="52"/>
      <c r="RSJ222" s="52"/>
      <c r="RSK222" s="52"/>
      <c r="RSL222" s="52"/>
      <c r="RSM222" s="52"/>
      <c r="RSN222" s="52"/>
      <c r="RSO222" s="52"/>
      <c r="RSP222" s="52"/>
      <c r="RSQ222" s="52"/>
      <c r="RSR222" s="52"/>
      <c r="RSS222" s="52"/>
      <c r="RST222" s="52"/>
      <c r="RSU222" s="52"/>
      <c r="RSV222" s="52"/>
      <c r="RSW222" s="52"/>
      <c r="RSX222" s="52"/>
      <c r="RSY222" s="52"/>
      <c r="RSZ222" s="52"/>
      <c r="RTA222" s="52"/>
      <c r="RTB222" s="52"/>
      <c r="RTC222" s="52"/>
      <c r="RTD222" s="52"/>
      <c r="RTE222" s="52"/>
      <c r="RTF222" s="52"/>
      <c r="RTG222" s="52"/>
      <c r="RTH222" s="52"/>
      <c r="RTI222" s="52"/>
      <c r="RTJ222" s="52"/>
      <c r="RTK222" s="52"/>
      <c r="RTL222" s="52"/>
      <c r="RTM222" s="52"/>
      <c r="RTN222" s="52"/>
      <c r="RTO222" s="52"/>
      <c r="RTP222" s="52"/>
      <c r="RTQ222" s="52"/>
      <c r="RTR222" s="52"/>
      <c r="RTS222" s="52"/>
      <c r="RTT222" s="52"/>
      <c r="RTU222" s="52"/>
      <c r="RTV222" s="52"/>
      <c r="RTW222" s="52"/>
      <c r="RTX222" s="52"/>
      <c r="RTY222" s="52"/>
      <c r="RTZ222" s="52"/>
      <c r="RUA222" s="52"/>
      <c r="RUB222" s="52"/>
      <c r="RUC222" s="52"/>
      <c r="RUD222" s="52"/>
      <c r="RUE222" s="52"/>
      <c r="RUF222" s="52"/>
      <c r="RUG222" s="52"/>
      <c r="RUH222" s="52"/>
      <c r="RUI222" s="52"/>
      <c r="RUJ222" s="52"/>
      <c r="RUK222" s="52"/>
      <c r="RUL222" s="52"/>
      <c r="RUM222" s="52"/>
      <c r="RUN222" s="52"/>
      <c r="RUO222" s="52"/>
      <c r="RUP222" s="52"/>
      <c r="RUQ222" s="52"/>
      <c r="RUR222" s="52"/>
      <c r="RUS222" s="52"/>
      <c r="RUT222" s="52"/>
      <c r="RUU222" s="52"/>
      <c r="RUV222" s="52"/>
      <c r="RUW222" s="52"/>
      <c r="RUX222" s="52"/>
      <c r="RUY222" s="52"/>
      <c r="RUZ222" s="52"/>
      <c r="RVA222" s="52"/>
      <c r="RVB222" s="52"/>
      <c r="RVC222" s="52"/>
      <c r="RVD222" s="52"/>
      <c r="RVE222" s="52"/>
      <c r="RVF222" s="52"/>
      <c r="RVG222" s="52"/>
      <c r="RVH222" s="52"/>
      <c r="RVI222" s="52"/>
      <c r="RVJ222" s="52"/>
      <c r="RVK222" s="52"/>
      <c r="RVL222" s="52"/>
      <c r="RVM222" s="52"/>
      <c r="RVN222" s="52"/>
      <c r="RVO222" s="52"/>
      <c r="RVP222" s="52"/>
      <c r="RVQ222" s="52"/>
      <c r="RVR222" s="52"/>
      <c r="RVS222" s="52"/>
      <c r="RVT222" s="52"/>
      <c r="RVU222" s="52"/>
      <c r="RVV222" s="52"/>
      <c r="RVW222" s="52"/>
      <c r="RVX222" s="52"/>
      <c r="RVY222" s="52"/>
      <c r="RVZ222" s="52"/>
      <c r="RWA222" s="52"/>
      <c r="RWB222" s="52"/>
      <c r="RWC222" s="52"/>
      <c r="RWD222" s="52"/>
      <c r="RWE222" s="52"/>
      <c r="RWF222" s="52"/>
      <c r="RWG222" s="52"/>
      <c r="RWH222" s="52"/>
      <c r="RWI222" s="52"/>
      <c r="RWJ222" s="52"/>
      <c r="RWK222" s="52"/>
      <c r="RWL222" s="52"/>
      <c r="RWM222" s="52"/>
      <c r="RWN222" s="52"/>
      <c r="RWO222" s="52"/>
      <c r="RWP222" s="52"/>
      <c r="RWQ222" s="52"/>
      <c r="RWR222" s="52"/>
      <c r="RWS222" s="52"/>
      <c r="RWT222" s="52"/>
      <c r="RWU222" s="52"/>
      <c r="RWV222" s="52"/>
      <c r="RWW222" s="52"/>
      <c r="RWX222" s="52"/>
      <c r="RWY222" s="52"/>
      <c r="RWZ222" s="52"/>
      <c r="RXA222" s="52"/>
      <c r="RXB222" s="52"/>
      <c r="RXC222" s="52"/>
      <c r="RXD222" s="52"/>
      <c r="RXE222" s="52"/>
      <c r="RXF222" s="52"/>
      <c r="RXG222" s="52"/>
      <c r="RXH222" s="52"/>
      <c r="RXI222" s="52"/>
      <c r="RXJ222" s="52"/>
      <c r="RXK222" s="52"/>
      <c r="RXL222" s="52"/>
      <c r="RXM222" s="52"/>
      <c r="RXN222" s="52"/>
      <c r="RXO222" s="52"/>
      <c r="RXP222" s="52"/>
      <c r="RXQ222" s="52"/>
      <c r="RXR222" s="52"/>
      <c r="RXS222" s="52"/>
      <c r="RXT222" s="52"/>
      <c r="RXU222" s="52"/>
      <c r="RXV222" s="52"/>
      <c r="RXW222" s="52"/>
      <c r="RXX222" s="52"/>
      <c r="RXY222" s="52"/>
      <c r="RXZ222" s="52"/>
      <c r="RYA222" s="52"/>
      <c r="RYB222" s="52"/>
      <c r="RYC222" s="52"/>
      <c r="RYD222" s="52"/>
      <c r="RYE222" s="52"/>
      <c r="RYF222" s="52"/>
      <c r="RYG222" s="52"/>
      <c r="RYH222" s="52"/>
      <c r="RYI222" s="52"/>
      <c r="RYJ222" s="52"/>
      <c r="RYK222" s="52"/>
      <c r="RYL222" s="52"/>
      <c r="RYM222" s="52"/>
      <c r="RYN222" s="52"/>
      <c r="RYO222" s="52"/>
      <c r="RYP222" s="52"/>
      <c r="RYQ222" s="52"/>
      <c r="RYR222" s="52"/>
      <c r="RYS222" s="52"/>
      <c r="RYT222" s="52"/>
      <c r="RYU222" s="52"/>
      <c r="RYV222" s="52"/>
      <c r="RYW222" s="52"/>
      <c r="RYX222" s="52"/>
      <c r="RYY222" s="52"/>
      <c r="RYZ222" s="52"/>
      <c r="RZA222" s="52"/>
      <c r="RZB222" s="52"/>
      <c r="RZC222" s="52"/>
      <c r="RZD222" s="52"/>
      <c r="RZE222" s="52"/>
      <c r="RZF222" s="52"/>
      <c r="RZG222" s="52"/>
      <c r="RZH222" s="52"/>
      <c r="RZI222" s="52"/>
      <c r="RZJ222" s="52"/>
      <c r="RZK222" s="52"/>
      <c r="RZL222" s="52"/>
      <c r="RZM222" s="52"/>
      <c r="RZN222" s="52"/>
      <c r="RZO222" s="52"/>
      <c r="RZP222" s="52"/>
      <c r="RZQ222" s="52"/>
      <c r="RZR222" s="52"/>
      <c r="RZS222" s="52"/>
      <c r="RZT222" s="52"/>
      <c r="RZU222" s="52"/>
      <c r="RZV222" s="52"/>
      <c r="RZW222" s="52"/>
      <c r="RZX222" s="52"/>
      <c r="RZY222" s="52"/>
      <c r="RZZ222" s="52"/>
      <c r="SAA222" s="52"/>
      <c r="SAB222" s="52"/>
      <c r="SAC222" s="52"/>
      <c r="SAD222" s="52"/>
      <c r="SAE222" s="52"/>
      <c r="SAF222" s="52"/>
      <c r="SAG222" s="52"/>
      <c r="SAH222" s="52"/>
      <c r="SAI222" s="52"/>
      <c r="SAJ222" s="52"/>
      <c r="SAK222" s="52"/>
      <c r="SAL222" s="52"/>
      <c r="SAM222" s="52"/>
      <c r="SAN222" s="52"/>
      <c r="SAO222" s="52"/>
      <c r="SAP222" s="52"/>
      <c r="SAQ222" s="52"/>
      <c r="SAR222" s="52"/>
      <c r="SAS222" s="52"/>
      <c r="SAT222" s="52"/>
      <c r="SAU222" s="52"/>
      <c r="SAV222" s="52"/>
      <c r="SAW222" s="52"/>
      <c r="SAX222" s="52"/>
      <c r="SAY222" s="52"/>
      <c r="SAZ222" s="52"/>
      <c r="SBA222" s="52"/>
      <c r="SBB222" s="52"/>
      <c r="SBC222" s="52"/>
      <c r="SBD222" s="52"/>
      <c r="SBE222" s="52"/>
      <c r="SBF222" s="52"/>
      <c r="SBG222" s="52"/>
      <c r="SBH222" s="52"/>
      <c r="SBI222" s="52"/>
      <c r="SBJ222" s="52"/>
      <c r="SBK222" s="52"/>
      <c r="SBL222" s="52"/>
      <c r="SBM222" s="52"/>
      <c r="SBN222" s="52"/>
      <c r="SBO222" s="52"/>
      <c r="SBP222" s="52"/>
      <c r="SBQ222" s="52"/>
      <c r="SBR222" s="52"/>
      <c r="SBS222" s="52"/>
      <c r="SBT222" s="52"/>
      <c r="SBU222" s="52"/>
      <c r="SBV222" s="52"/>
      <c r="SBW222" s="52"/>
      <c r="SBX222" s="52"/>
      <c r="SBY222" s="52"/>
      <c r="SBZ222" s="52"/>
      <c r="SCA222" s="52"/>
      <c r="SCB222" s="52"/>
      <c r="SCC222" s="52"/>
      <c r="SCD222" s="52"/>
      <c r="SCE222" s="52"/>
      <c r="SCF222" s="52"/>
      <c r="SCG222" s="52"/>
      <c r="SCH222" s="52"/>
      <c r="SCI222" s="52"/>
      <c r="SCJ222" s="52"/>
      <c r="SCK222" s="52"/>
      <c r="SCL222" s="52"/>
      <c r="SCM222" s="52"/>
      <c r="SCN222" s="52"/>
      <c r="SCO222" s="52"/>
      <c r="SCP222" s="52"/>
      <c r="SCQ222" s="52"/>
      <c r="SCR222" s="52"/>
      <c r="SCS222" s="52"/>
      <c r="SCT222" s="52"/>
      <c r="SCU222" s="52"/>
      <c r="SCV222" s="52"/>
      <c r="SCW222" s="52"/>
      <c r="SCX222" s="52"/>
      <c r="SCY222" s="52"/>
      <c r="SCZ222" s="52"/>
      <c r="SDA222" s="52"/>
      <c r="SDB222" s="52"/>
      <c r="SDC222" s="52"/>
      <c r="SDD222" s="52"/>
      <c r="SDE222" s="52"/>
      <c r="SDF222" s="52"/>
      <c r="SDG222" s="52"/>
      <c r="SDH222" s="52"/>
      <c r="SDI222" s="52"/>
      <c r="SDJ222" s="52"/>
      <c r="SDK222" s="52"/>
      <c r="SDL222" s="52"/>
      <c r="SDM222" s="52"/>
      <c r="SDN222" s="52"/>
      <c r="SDO222" s="52"/>
      <c r="SDP222" s="52"/>
      <c r="SDQ222" s="52"/>
      <c r="SDR222" s="52"/>
      <c r="SDS222" s="52"/>
      <c r="SDT222" s="52"/>
      <c r="SDU222" s="52"/>
      <c r="SDV222" s="52"/>
      <c r="SDW222" s="52"/>
      <c r="SDX222" s="52"/>
      <c r="SDY222" s="52"/>
      <c r="SDZ222" s="52"/>
      <c r="SEA222" s="52"/>
      <c r="SEB222" s="52"/>
      <c r="SEC222" s="52"/>
      <c r="SED222" s="52"/>
      <c r="SEE222" s="52"/>
      <c r="SEF222" s="52"/>
      <c r="SEG222" s="52"/>
      <c r="SEH222" s="52"/>
      <c r="SEI222" s="52"/>
      <c r="SEJ222" s="52"/>
      <c r="SEK222" s="52"/>
      <c r="SEL222" s="52"/>
      <c r="SEM222" s="52"/>
      <c r="SEN222" s="52"/>
      <c r="SEO222" s="52"/>
      <c r="SEP222" s="52"/>
      <c r="SEQ222" s="52"/>
      <c r="SER222" s="52"/>
      <c r="SES222" s="52"/>
      <c r="SET222" s="52"/>
      <c r="SEU222" s="52"/>
      <c r="SEV222" s="52"/>
      <c r="SEW222" s="52"/>
      <c r="SEX222" s="52"/>
      <c r="SEY222" s="52"/>
      <c r="SEZ222" s="52"/>
      <c r="SFA222" s="52"/>
      <c r="SFB222" s="52"/>
      <c r="SFC222" s="52"/>
      <c r="SFD222" s="52"/>
      <c r="SFE222" s="52"/>
      <c r="SFF222" s="52"/>
      <c r="SFG222" s="52"/>
      <c r="SFH222" s="52"/>
      <c r="SFI222" s="52"/>
      <c r="SFJ222" s="52"/>
      <c r="SFK222" s="52"/>
      <c r="SFL222" s="52"/>
      <c r="SFM222" s="52"/>
      <c r="SFN222" s="52"/>
      <c r="SFO222" s="52"/>
      <c r="SFP222" s="52"/>
      <c r="SFQ222" s="52"/>
      <c r="SFR222" s="52"/>
      <c r="SFS222" s="52"/>
      <c r="SFT222" s="52"/>
      <c r="SFU222" s="52"/>
      <c r="SFV222" s="52"/>
      <c r="SFW222" s="52"/>
      <c r="SFX222" s="52"/>
      <c r="SFY222" s="52"/>
      <c r="SFZ222" s="52"/>
      <c r="SGA222" s="52"/>
      <c r="SGB222" s="52"/>
      <c r="SGC222" s="52"/>
      <c r="SGD222" s="52"/>
      <c r="SGE222" s="52"/>
      <c r="SGF222" s="52"/>
      <c r="SGG222" s="52"/>
      <c r="SGH222" s="52"/>
      <c r="SGI222" s="52"/>
      <c r="SGJ222" s="52"/>
      <c r="SGK222" s="52"/>
      <c r="SGL222" s="52"/>
      <c r="SGM222" s="52"/>
      <c r="SGN222" s="52"/>
      <c r="SGO222" s="52"/>
      <c r="SGP222" s="52"/>
      <c r="SGQ222" s="52"/>
      <c r="SGR222" s="52"/>
      <c r="SGS222" s="52"/>
      <c r="SGT222" s="52"/>
      <c r="SGU222" s="52"/>
      <c r="SGV222" s="52"/>
      <c r="SGW222" s="52"/>
      <c r="SGX222" s="52"/>
      <c r="SGY222" s="52"/>
      <c r="SGZ222" s="52"/>
      <c r="SHA222" s="52"/>
      <c r="SHB222" s="52"/>
      <c r="SHC222" s="52"/>
      <c r="SHD222" s="52"/>
      <c r="SHE222" s="52"/>
      <c r="SHF222" s="52"/>
      <c r="SHG222" s="52"/>
      <c r="SHH222" s="52"/>
      <c r="SHI222" s="52"/>
      <c r="SHJ222" s="52"/>
      <c r="SHK222" s="52"/>
      <c r="SHL222" s="52"/>
      <c r="SHM222" s="52"/>
      <c r="SHN222" s="52"/>
      <c r="SHO222" s="52"/>
      <c r="SHP222" s="52"/>
      <c r="SHQ222" s="52"/>
      <c r="SHR222" s="52"/>
      <c r="SHS222" s="52"/>
      <c r="SHT222" s="52"/>
      <c r="SHU222" s="52"/>
      <c r="SHV222" s="52"/>
      <c r="SHW222" s="52"/>
      <c r="SHX222" s="52"/>
      <c r="SHY222" s="52"/>
      <c r="SHZ222" s="52"/>
      <c r="SIA222" s="52"/>
      <c r="SIB222" s="52"/>
      <c r="SIC222" s="52"/>
      <c r="SID222" s="52"/>
      <c r="SIE222" s="52"/>
      <c r="SIF222" s="52"/>
      <c r="SIG222" s="52"/>
      <c r="SIH222" s="52"/>
      <c r="SII222" s="52"/>
      <c r="SIJ222" s="52"/>
      <c r="SIK222" s="52"/>
      <c r="SIL222" s="52"/>
      <c r="SIM222" s="52"/>
      <c r="SIN222" s="52"/>
      <c r="SIO222" s="52"/>
      <c r="SIP222" s="52"/>
      <c r="SIQ222" s="52"/>
      <c r="SIR222" s="52"/>
      <c r="SIS222" s="52"/>
      <c r="SIT222" s="52"/>
      <c r="SIU222" s="52"/>
      <c r="SIV222" s="52"/>
      <c r="SIW222" s="52"/>
      <c r="SIX222" s="52"/>
      <c r="SIY222" s="52"/>
      <c r="SIZ222" s="52"/>
      <c r="SJA222" s="52"/>
      <c r="SJB222" s="52"/>
      <c r="SJC222" s="52"/>
      <c r="SJD222" s="52"/>
      <c r="SJE222" s="52"/>
      <c r="SJF222" s="52"/>
      <c r="SJG222" s="52"/>
      <c r="SJH222" s="52"/>
      <c r="SJI222" s="52"/>
      <c r="SJJ222" s="52"/>
      <c r="SJK222" s="52"/>
      <c r="SJL222" s="52"/>
      <c r="SJM222" s="52"/>
      <c r="SJN222" s="52"/>
      <c r="SJO222" s="52"/>
      <c r="SJP222" s="52"/>
      <c r="SJQ222" s="52"/>
      <c r="SJR222" s="52"/>
      <c r="SJS222" s="52"/>
      <c r="SJT222" s="52"/>
      <c r="SJU222" s="52"/>
      <c r="SJV222" s="52"/>
      <c r="SJW222" s="52"/>
      <c r="SJX222" s="52"/>
      <c r="SJY222" s="52"/>
      <c r="SJZ222" s="52"/>
      <c r="SKA222" s="52"/>
      <c r="SKB222" s="52"/>
      <c r="SKC222" s="52"/>
      <c r="SKD222" s="52"/>
      <c r="SKE222" s="52"/>
      <c r="SKF222" s="52"/>
      <c r="SKG222" s="52"/>
      <c r="SKH222" s="52"/>
      <c r="SKI222" s="52"/>
      <c r="SKJ222" s="52"/>
      <c r="SKK222" s="52"/>
      <c r="SKL222" s="52"/>
      <c r="SKM222" s="52"/>
      <c r="SKN222" s="52"/>
      <c r="SKO222" s="52"/>
      <c r="SKP222" s="52"/>
      <c r="SKQ222" s="52"/>
      <c r="SKR222" s="52"/>
      <c r="SKS222" s="52"/>
      <c r="SKT222" s="52"/>
      <c r="SKU222" s="52"/>
      <c r="SKV222" s="52"/>
      <c r="SKW222" s="52"/>
      <c r="SKX222" s="52"/>
      <c r="SKY222" s="52"/>
      <c r="SKZ222" s="52"/>
      <c r="SLA222" s="52"/>
      <c r="SLB222" s="52"/>
      <c r="SLC222" s="52"/>
      <c r="SLD222" s="52"/>
      <c r="SLE222" s="52"/>
      <c r="SLF222" s="52"/>
      <c r="SLG222" s="52"/>
      <c r="SLH222" s="52"/>
      <c r="SLI222" s="52"/>
      <c r="SLJ222" s="52"/>
      <c r="SLK222" s="52"/>
      <c r="SLL222" s="52"/>
      <c r="SLM222" s="52"/>
      <c r="SLN222" s="52"/>
      <c r="SLO222" s="52"/>
      <c r="SLP222" s="52"/>
      <c r="SLQ222" s="52"/>
      <c r="SLR222" s="52"/>
      <c r="SLS222" s="52"/>
      <c r="SLT222" s="52"/>
      <c r="SLU222" s="52"/>
      <c r="SLV222" s="52"/>
      <c r="SLW222" s="52"/>
      <c r="SLX222" s="52"/>
      <c r="SLY222" s="52"/>
      <c r="SLZ222" s="52"/>
      <c r="SMA222" s="52"/>
      <c r="SMB222" s="52"/>
      <c r="SMC222" s="52"/>
      <c r="SMD222" s="52"/>
      <c r="SME222" s="52"/>
      <c r="SMF222" s="52"/>
      <c r="SMG222" s="52"/>
      <c r="SMH222" s="52"/>
      <c r="SMI222" s="52"/>
      <c r="SMJ222" s="52"/>
      <c r="SMK222" s="52"/>
      <c r="SML222" s="52"/>
      <c r="SMM222" s="52"/>
      <c r="SMN222" s="52"/>
      <c r="SMO222" s="52"/>
      <c r="SMP222" s="52"/>
      <c r="SMQ222" s="52"/>
      <c r="SMR222" s="52"/>
      <c r="SMS222" s="52"/>
      <c r="SMT222" s="52"/>
      <c r="SMU222" s="52"/>
      <c r="SMV222" s="52"/>
      <c r="SMW222" s="52"/>
      <c r="SMX222" s="52"/>
      <c r="SMY222" s="52"/>
      <c r="SMZ222" s="52"/>
      <c r="SNA222" s="52"/>
      <c r="SNB222" s="52"/>
      <c r="SNC222" s="52"/>
      <c r="SND222" s="52"/>
      <c r="SNE222" s="52"/>
      <c r="SNF222" s="52"/>
      <c r="SNG222" s="52"/>
      <c r="SNH222" s="52"/>
      <c r="SNI222" s="52"/>
      <c r="SNJ222" s="52"/>
      <c r="SNK222" s="52"/>
      <c r="SNL222" s="52"/>
      <c r="SNM222" s="52"/>
      <c r="SNN222" s="52"/>
      <c r="SNO222" s="52"/>
      <c r="SNP222" s="52"/>
      <c r="SNQ222" s="52"/>
      <c r="SNR222" s="52"/>
      <c r="SNS222" s="52"/>
      <c r="SNT222" s="52"/>
      <c r="SNU222" s="52"/>
      <c r="SNV222" s="52"/>
      <c r="SNW222" s="52"/>
      <c r="SNX222" s="52"/>
      <c r="SNY222" s="52"/>
      <c r="SNZ222" s="52"/>
      <c r="SOA222" s="52"/>
      <c r="SOB222" s="52"/>
      <c r="SOC222" s="52"/>
      <c r="SOD222" s="52"/>
      <c r="SOE222" s="52"/>
      <c r="SOF222" s="52"/>
      <c r="SOG222" s="52"/>
      <c r="SOH222" s="52"/>
      <c r="SOI222" s="52"/>
      <c r="SOJ222" s="52"/>
      <c r="SOK222" s="52"/>
      <c r="SOL222" s="52"/>
      <c r="SOM222" s="52"/>
      <c r="SON222" s="52"/>
      <c r="SOO222" s="52"/>
      <c r="SOP222" s="52"/>
      <c r="SOQ222" s="52"/>
      <c r="SOR222" s="52"/>
      <c r="SOS222" s="52"/>
      <c r="SOT222" s="52"/>
      <c r="SOU222" s="52"/>
      <c r="SOV222" s="52"/>
      <c r="SOW222" s="52"/>
      <c r="SOX222" s="52"/>
      <c r="SOY222" s="52"/>
      <c r="SOZ222" s="52"/>
      <c r="SPA222" s="52"/>
      <c r="SPB222" s="52"/>
      <c r="SPC222" s="52"/>
      <c r="SPD222" s="52"/>
      <c r="SPE222" s="52"/>
      <c r="SPF222" s="52"/>
      <c r="SPG222" s="52"/>
      <c r="SPH222" s="52"/>
      <c r="SPI222" s="52"/>
      <c r="SPJ222" s="52"/>
      <c r="SPK222" s="52"/>
      <c r="SPL222" s="52"/>
      <c r="SPM222" s="52"/>
      <c r="SPN222" s="52"/>
      <c r="SPO222" s="52"/>
      <c r="SPP222" s="52"/>
      <c r="SPQ222" s="52"/>
      <c r="SPR222" s="52"/>
      <c r="SPS222" s="52"/>
      <c r="SPT222" s="52"/>
      <c r="SPU222" s="52"/>
      <c r="SPV222" s="52"/>
      <c r="SPW222" s="52"/>
      <c r="SPX222" s="52"/>
      <c r="SPY222" s="52"/>
      <c r="SPZ222" s="52"/>
      <c r="SQA222" s="52"/>
      <c r="SQB222" s="52"/>
      <c r="SQC222" s="52"/>
      <c r="SQD222" s="52"/>
      <c r="SQE222" s="52"/>
      <c r="SQF222" s="52"/>
      <c r="SQG222" s="52"/>
      <c r="SQH222" s="52"/>
      <c r="SQI222" s="52"/>
      <c r="SQJ222" s="52"/>
      <c r="SQK222" s="52"/>
      <c r="SQL222" s="52"/>
      <c r="SQM222" s="52"/>
      <c r="SQN222" s="52"/>
      <c r="SQO222" s="52"/>
      <c r="SQP222" s="52"/>
      <c r="SQQ222" s="52"/>
      <c r="SQR222" s="52"/>
      <c r="SQS222" s="52"/>
      <c r="SQT222" s="52"/>
      <c r="SQU222" s="52"/>
      <c r="SQV222" s="52"/>
      <c r="SQW222" s="52"/>
      <c r="SQX222" s="52"/>
      <c r="SQY222" s="52"/>
      <c r="SQZ222" s="52"/>
      <c r="SRA222" s="52"/>
      <c r="SRB222" s="52"/>
      <c r="SRC222" s="52"/>
      <c r="SRD222" s="52"/>
      <c r="SRE222" s="52"/>
      <c r="SRF222" s="52"/>
      <c r="SRG222" s="52"/>
      <c r="SRH222" s="52"/>
      <c r="SRI222" s="52"/>
      <c r="SRJ222" s="52"/>
      <c r="SRK222" s="52"/>
      <c r="SRL222" s="52"/>
      <c r="SRM222" s="52"/>
      <c r="SRN222" s="52"/>
      <c r="SRO222" s="52"/>
      <c r="SRP222" s="52"/>
      <c r="SRQ222" s="52"/>
      <c r="SRR222" s="52"/>
      <c r="SRS222" s="52"/>
      <c r="SRT222" s="52"/>
      <c r="SRU222" s="52"/>
      <c r="SRV222" s="52"/>
      <c r="SRW222" s="52"/>
      <c r="SRX222" s="52"/>
      <c r="SRY222" s="52"/>
      <c r="SRZ222" s="52"/>
      <c r="SSA222" s="52"/>
      <c r="SSB222" s="52"/>
      <c r="SSC222" s="52"/>
      <c r="SSD222" s="52"/>
      <c r="SSE222" s="52"/>
      <c r="SSF222" s="52"/>
      <c r="SSG222" s="52"/>
      <c r="SSH222" s="52"/>
      <c r="SSI222" s="52"/>
      <c r="SSJ222" s="52"/>
      <c r="SSK222" s="52"/>
      <c r="SSL222" s="52"/>
      <c r="SSM222" s="52"/>
      <c r="SSN222" s="52"/>
      <c r="SSO222" s="52"/>
      <c r="SSP222" s="52"/>
      <c r="SSQ222" s="52"/>
      <c r="SSR222" s="52"/>
      <c r="SSS222" s="52"/>
      <c r="SST222" s="52"/>
      <c r="SSU222" s="52"/>
      <c r="SSV222" s="52"/>
      <c r="SSW222" s="52"/>
      <c r="SSX222" s="52"/>
      <c r="SSY222" s="52"/>
      <c r="SSZ222" s="52"/>
      <c r="STA222" s="52"/>
      <c r="STB222" s="52"/>
      <c r="STC222" s="52"/>
      <c r="STD222" s="52"/>
      <c r="STE222" s="52"/>
      <c r="STF222" s="52"/>
      <c r="STG222" s="52"/>
      <c r="STH222" s="52"/>
      <c r="STI222" s="52"/>
      <c r="STJ222" s="52"/>
      <c r="STK222" s="52"/>
      <c r="STL222" s="52"/>
      <c r="STM222" s="52"/>
      <c r="STN222" s="52"/>
      <c r="STO222" s="52"/>
      <c r="STP222" s="52"/>
      <c r="STQ222" s="52"/>
      <c r="STR222" s="52"/>
      <c r="STS222" s="52"/>
      <c r="STT222" s="52"/>
      <c r="STU222" s="52"/>
      <c r="STV222" s="52"/>
      <c r="STW222" s="52"/>
      <c r="STX222" s="52"/>
      <c r="STY222" s="52"/>
      <c r="STZ222" s="52"/>
      <c r="SUA222" s="52"/>
      <c r="SUB222" s="52"/>
      <c r="SUC222" s="52"/>
      <c r="SUD222" s="52"/>
      <c r="SUE222" s="52"/>
      <c r="SUF222" s="52"/>
      <c r="SUG222" s="52"/>
      <c r="SUH222" s="52"/>
      <c r="SUI222" s="52"/>
      <c r="SUJ222" s="52"/>
      <c r="SUK222" s="52"/>
      <c r="SUL222" s="52"/>
      <c r="SUM222" s="52"/>
      <c r="SUN222" s="52"/>
      <c r="SUO222" s="52"/>
      <c r="SUP222" s="52"/>
      <c r="SUQ222" s="52"/>
      <c r="SUR222" s="52"/>
      <c r="SUS222" s="52"/>
      <c r="SUT222" s="52"/>
      <c r="SUU222" s="52"/>
      <c r="SUV222" s="52"/>
      <c r="SUW222" s="52"/>
      <c r="SUX222" s="52"/>
      <c r="SUY222" s="52"/>
      <c r="SUZ222" s="52"/>
      <c r="SVA222" s="52"/>
      <c r="SVB222" s="52"/>
      <c r="SVC222" s="52"/>
      <c r="SVD222" s="52"/>
      <c r="SVE222" s="52"/>
      <c r="SVF222" s="52"/>
      <c r="SVG222" s="52"/>
      <c r="SVH222" s="52"/>
      <c r="SVI222" s="52"/>
      <c r="SVJ222" s="52"/>
      <c r="SVK222" s="52"/>
      <c r="SVL222" s="52"/>
      <c r="SVM222" s="52"/>
      <c r="SVN222" s="52"/>
      <c r="SVO222" s="52"/>
      <c r="SVP222" s="52"/>
      <c r="SVQ222" s="52"/>
      <c r="SVR222" s="52"/>
      <c r="SVS222" s="52"/>
      <c r="SVT222" s="52"/>
      <c r="SVU222" s="52"/>
      <c r="SVV222" s="52"/>
      <c r="SVW222" s="52"/>
      <c r="SVX222" s="52"/>
      <c r="SVY222" s="52"/>
      <c r="SVZ222" s="52"/>
      <c r="SWA222" s="52"/>
      <c r="SWB222" s="52"/>
      <c r="SWC222" s="52"/>
      <c r="SWD222" s="52"/>
      <c r="SWE222" s="52"/>
      <c r="SWF222" s="52"/>
      <c r="SWG222" s="52"/>
      <c r="SWH222" s="52"/>
      <c r="SWI222" s="52"/>
      <c r="SWJ222" s="52"/>
      <c r="SWK222" s="52"/>
      <c r="SWL222" s="52"/>
      <c r="SWM222" s="52"/>
      <c r="SWN222" s="52"/>
      <c r="SWO222" s="52"/>
      <c r="SWP222" s="52"/>
      <c r="SWQ222" s="52"/>
      <c r="SWR222" s="52"/>
      <c r="SWS222" s="52"/>
      <c r="SWT222" s="52"/>
      <c r="SWU222" s="52"/>
      <c r="SWV222" s="52"/>
      <c r="SWW222" s="52"/>
      <c r="SWX222" s="52"/>
      <c r="SWY222" s="52"/>
      <c r="SWZ222" s="52"/>
      <c r="SXA222" s="52"/>
      <c r="SXB222" s="52"/>
      <c r="SXC222" s="52"/>
      <c r="SXD222" s="52"/>
      <c r="SXE222" s="52"/>
      <c r="SXF222" s="52"/>
      <c r="SXG222" s="52"/>
      <c r="SXH222" s="52"/>
      <c r="SXI222" s="52"/>
      <c r="SXJ222" s="52"/>
      <c r="SXK222" s="52"/>
      <c r="SXL222" s="52"/>
      <c r="SXM222" s="52"/>
      <c r="SXN222" s="52"/>
      <c r="SXO222" s="52"/>
      <c r="SXP222" s="52"/>
      <c r="SXQ222" s="52"/>
      <c r="SXR222" s="52"/>
      <c r="SXS222" s="52"/>
      <c r="SXT222" s="52"/>
      <c r="SXU222" s="52"/>
      <c r="SXV222" s="52"/>
      <c r="SXW222" s="52"/>
      <c r="SXX222" s="52"/>
      <c r="SXY222" s="52"/>
      <c r="SXZ222" s="52"/>
      <c r="SYA222" s="52"/>
      <c r="SYB222" s="52"/>
      <c r="SYC222" s="52"/>
      <c r="SYD222" s="52"/>
      <c r="SYE222" s="52"/>
      <c r="SYF222" s="52"/>
      <c r="SYG222" s="52"/>
      <c r="SYH222" s="52"/>
      <c r="SYI222" s="52"/>
      <c r="SYJ222" s="52"/>
      <c r="SYK222" s="52"/>
      <c r="SYL222" s="52"/>
      <c r="SYM222" s="52"/>
      <c r="SYN222" s="52"/>
      <c r="SYO222" s="52"/>
      <c r="SYP222" s="52"/>
      <c r="SYQ222" s="52"/>
      <c r="SYR222" s="52"/>
      <c r="SYS222" s="52"/>
      <c r="SYT222" s="52"/>
      <c r="SYU222" s="52"/>
      <c r="SYV222" s="52"/>
      <c r="SYW222" s="52"/>
      <c r="SYX222" s="52"/>
      <c r="SYY222" s="52"/>
      <c r="SYZ222" s="52"/>
      <c r="SZA222" s="52"/>
      <c r="SZB222" s="52"/>
      <c r="SZC222" s="52"/>
      <c r="SZD222" s="52"/>
      <c r="SZE222" s="52"/>
      <c r="SZF222" s="52"/>
      <c r="SZG222" s="52"/>
      <c r="SZH222" s="52"/>
      <c r="SZI222" s="52"/>
      <c r="SZJ222" s="52"/>
      <c r="SZK222" s="52"/>
      <c r="SZL222" s="52"/>
      <c r="SZM222" s="52"/>
      <c r="SZN222" s="52"/>
      <c r="SZO222" s="52"/>
      <c r="SZP222" s="52"/>
      <c r="SZQ222" s="52"/>
      <c r="SZR222" s="52"/>
      <c r="SZS222" s="52"/>
      <c r="SZT222" s="52"/>
      <c r="SZU222" s="52"/>
      <c r="SZV222" s="52"/>
      <c r="SZW222" s="52"/>
      <c r="SZX222" s="52"/>
      <c r="SZY222" s="52"/>
      <c r="SZZ222" s="52"/>
      <c r="TAA222" s="52"/>
      <c r="TAB222" s="52"/>
      <c r="TAC222" s="52"/>
      <c r="TAD222" s="52"/>
      <c r="TAE222" s="52"/>
      <c r="TAF222" s="52"/>
      <c r="TAG222" s="52"/>
      <c r="TAH222" s="52"/>
      <c r="TAI222" s="52"/>
      <c r="TAJ222" s="52"/>
      <c r="TAK222" s="52"/>
      <c r="TAL222" s="52"/>
      <c r="TAM222" s="52"/>
      <c r="TAN222" s="52"/>
      <c r="TAO222" s="52"/>
      <c r="TAP222" s="52"/>
      <c r="TAQ222" s="52"/>
      <c r="TAR222" s="52"/>
      <c r="TAS222" s="52"/>
      <c r="TAT222" s="52"/>
      <c r="TAU222" s="52"/>
      <c r="TAV222" s="52"/>
      <c r="TAW222" s="52"/>
      <c r="TAX222" s="52"/>
      <c r="TAY222" s="52"/>
      <c r="TAZ222" s="52"/>
      <c r="TBA222" s="52"/>
      <c r="TBB222" s="52"/>
      <c r="TBC222" s="52"/>
      <c r="TBD222" s="52"/>
      <c r="TBE222" s="52"/>
      <c r="TBF222" s="52"/>
      <c r="TBG222" s="52"/>
      <c r="TBH222" s="52"/>
      <c r="TBI222" s="52"/>
      <c r="TBJ222" s="52"/>
      <c r="TBK222" s="52"/>
      <c r="TBL222" s="52"/>
      <c r="TBM222" s="52"/>
      <c r="TBN222" s="52"/>
      <c r="TBO222" s="52"/>
      <c r="TBP222" s="52"/>
      <c r="TBQ222" s="52"/>
      <c r="TBR222" s="52"/>
      <c r="TBS222" s="52"/>
      <c r="TBT222" s="52"/>
      <c r="TBU222" s="52"/>
      <c r="TBV222" s="52"/>
      <c r="TBW222" s="52"/>
      <c r="TBX222" s="52"/>
      <c r="TBY222" s="52"/>
      <c r="TBZ222" s="52"/>
      <c r="TCA222" s="52"/>
      <c r="TCB222" s="52"/>
      <c r="TCC222" s="52"/>
      <c r="TCD222" s="52"/>
      <c r="TCE222" s="52"/>
      <c r="TCF222" s="52"/>
      <c r="TCG222" s="52"/>
      <c r="TCH222" s="52"/>
      <c r="TCI222" s="52"/>
      <c r="TCJ222" s="52"/>
      <c r="TCK222" s="52"/>
      <c r="TCL222" s="52"/>
      <c r="TCM222" s="52"/>
      <c r="TCN222" s="52"/>
      <c r="TCO222" s="52"/>
      <c r="TCP222" s="52"/>
      <c r="TCQ222" s="52"/>
      <c r="TCR222" s="52"/>
      <c r="TCS222" s="52"/>
      <c r="TCT222" s="52"/>
      <c r="TCU222" s="52"/>
      <c r="TCV222" s="52"/>
      <c r="TCW222" s="52"/>
      <c r="TCX222" s="52"/>
      <c r="TCY222" s="52"/>
      <c r="TCZ222" s="52"/>
      <c r="TDA222" s="52"/>
      <c r="TDB222" s="52"/>
      <c r="TDC222" s="52"/>
      <c r="TDD222" s="52"/>
      <c r="TDE222" s="52"/>
      <c r="TDF222" s="52"/>
      <c r="TDG222" s="52"/>
      <c r="TDH222" s="52"/>
      <c r="TDI222" s="52"/>
      <c r="TDJ222" s="52"/>
      <c r="TDK222" s="52"/>
      <c r="TDL222" s="52"/>
      <c r="TDM222" s="52"/>
      <c r="TDN222" s="52"/>
      <c r="TDO222" s="52"/>
      <c r="TDP222" s="52"/>
      <c r="TDQ222" s="52"/>
      <c r="TDR222" s="52"/>
      <c r="TDS222" s="52"/>
      <c r="TDT222" s="52"/>
      <c r="TDU222" s="52"/>
      <c r="TDV222" s="52"/>
      <c r="TDW222" s="52"/>
      <c r="TDX222" s="52"/>
      <c r="TDY222" s="52"/>
      <c r="TDZ222" s="52"/>
      <c r="TEA222" s="52"/>
      <c r="TEB222" s="52"/>
      <c r="TEC222" s="52"/>
      <c r="TED222" s="52"/>
      <c r="TEE222" s="52"/>
      <c r="TEF222" s="52"/>
      <c r="TEG222" s="52"/>
      <c r="TEH222" s="52"/>
      <c r="TEI222" s="52"/>
      <c r="TEJ222" s="52"/>
      <c r="TEK222" s="52"/>
      <c r="TEL222" s="52"/>
      <c r="TEM222" s="52"/>
      <c r="TEN222" s="52"/>
      <c r="TEO222" s="52"/>
      <c r="TEP222" s="52"/>
      <c r="TEQ222" s="52"/>
      <c r="TER222" s="52"/>
      <c r="TES222" s="52"/>
      <c r="TET222" s="52"/>
      <c r="TEU222" s="52"/>
      <c r="TEV222" s="52"/>
      <c r="TEW222" s="52"/>
      <c r="TEX222" s="52"/>
      <c r="TEY222" s="52"/>
      <c r="TEZ222" s="52"/>
      <c r="TFA222" s="52"/>
      <c r="TFB222" s="52"/>
      <c r="TFC222" s="52"/>
      <c r="TFD222" s="52"/>
      <c r="TFE222" s="52"/>
      <c r="TFF222" s="52"/>
      <c r="TFG222" s="52"/>
      <c r="TFH222" s="52"/>
      <c r="TFI222" s="52"/>
      <c r="TFJ222" s="52"/>
      <c r="TFK222" s="52"/>
      <c r="TFL222" s="52"/>
      <c r="TFM222" s="52"/>
      <c r="TFN222" s="52"/>
      <c r="TFO222" s="52"/>
      <c r="TFP222" s="52"/>
      <c r="TFQ222" s="52"/>
      <c r="TFR222" s="52"/>
      <c r="TFS222" s="52"/>
      <c r="TFT222" s="52"/>
      <c r="TFU222" s="52"/>
      <c r="TFV222" s="52"/>
      <c r="TFW222" s="52"/>
      <c r="TFX222" s="52"/>
      <c r="TFY222" s="52"/>
      <c r="TFZ222" s="52"/>
      <c r="TGA222" s="52"/>
      <c r="TGB222" s="52"/>
      <c r="TGC222" s="52"/>
      <c r="TGD222" s="52"/>
      <c r="TGE222" s="52"/>
      <c r="TGF222" s="52"/>
      <c r="TGG222" s="52"/>
      <c r="TGH222" s="52"/>
      <c r="TGI222" s="52"/>
      <c r="TGJ222" s="52"/>
      <c r="TGK222" s="52"/>
      <c r="TGL222" s="52"/>
      <c r="TGM222" s="52"/>
      <c r="TGN222" s="52"/>
      <c r="TGO222" s="52"/>
      <c r="TGP222" s="52"/>
      <c r="TGQ222" s="52"/>
      <c r="TGR222" s="52"/>
      <c r="TGS222" s="52"/>
      <c r="TGT222" s="52"/>
      <c r="TGU222" s="52"/>
      <c r="TGV222" s="52"/>
      <c r="TGW222" s="52"/>
      <c r="TGX222" s="52"/>
      <c r="TGY222" s="52"/>
      <c r="TGZ222" s="52"/>
      <c r="THA222" s="52"/>
      <c r="THB222" s="52"/>
      <c r="THC222" s="52"/>
      <c r="THD222" s="52"/>
      <c r="THE222" s="52"/>
      <c r="THF222" s="52"/>
      <c r="THG222" s="52"/>
      <c r="THH222" s="52"/>
      <c r="THI222" s="52"/>
      <c r="THJ222" s="52"/>
      <c r="THK222" s="52"/>
      <c r="THL222" s="52"/>
      <c r="THM222" s="52"/>
      <c r="THN222" s="52"/>
      <c r="THO222" s="52"/>
      <c r="THP222" s="52"/>
      <c r="THQ222" s="52"/>
      <c r="THR222" s="52"/>
      <c r="THS222" s="52"/>
      <c r="THT222" s="52"/>
      <c r="THU222" s="52"/>
      <c r="THV222" s="52"/>
      <c r="THW222" s="52"/>
      <c r="THX222" s="52"/>
      <c r="THY222" s="52"/>
      <c r="THZ222" s="52"/>
      <c r="TIA222" s="52"/>
      <c r="TIB222" s="52"/>
      <c r="TIC222" s="52"/>
      <c r="TID222" s="52"/>
      <c r="TIE222" s="52"/>
      <c r="TIF222" s="52"/>
      <c r="TIG222" s="52"/>
      <c r="TIH222" s="52"/>
      <c r="TII222" s="52"/>
      <c r="TIJ222" s="52"/>
      <c r="TIK222" s="52"/>
      <c r="TIL222" s="52"/>
      <c r="TIM222" s="52"/>
      <c r="TIN222" s="52"/>
      <c r="TIO222" s="52"/>
      <c r="TIP222" s="52"/>
      <c r="TIQ222" s="52"/>
      <c r="TIR222" s="52"/>
      <c r="TIS222" s="52"/>
      <c r="TIT222" s="52"/>
      <c r="TIU222" s="52"/>
      <c r="TIV222" s="52"/>
      <c r="TIW222" s="52"/>
      <c r="TIX222" s="52"/>
      <c r="TIY222" s="52"/>
      <c r="TIZ222" s="52"/>
      <c r="TJA222" s="52"/>
      <c r="TJB222" s="52"/>
      <c r="TJC222" s="52"/>
      <c r="TJD222" s="52"/>
      <c r="TJE222" s="52"/>
      <c r="TJF222" s="52"/>
      <c r="TJG222" s="52"/>
      <c r="TJH222" s="52"/>
      <c r="TJI222" s="52"/>
      <c r="TJJ222" s="52"/>
      <c r="TJK222" s="52"/>
      <c r="TJL222" s="52"/>
      <c r="TJM222" s="52"/>
      <c r="TJN222" s="52"/>
      <c r="TJO222" s="52"/>
      <c r="TJP222" s="52"/>
      <c r="TJQ222" s="52"/>
      <c r="TJR222" s="52"/>
      <c r="TJS222" s="52"/>
      <c r="TJT222" s="52"/>
      <c r="TJU222" s="52"/>
      <c r="TJV222" s="52"/>
      <c r="TJW222" s="52"/>
      <c r="TJX222" s="52"/>
      <c r="TJY222" s="52"/>
      <c r="TJZ222" s="52"/>
      <c r="TKA222" s="52"/>
      <c r="TKB222" s="52"/>
      <c r="TKC222" s="52"/>
      <c r="TKD222" s="52"/>
      <c r="TKE222" s="52"/>
      <c r="TKF222" s="52"/>
      <c r="TKG222" s="52"/>
      <c r="TKH222" s="52"/>
      <c r="TKI222" s="52"/>
      <c r="TKJ222" s="52"/>
      <c r="TKK222" s="52"/>
      <c r="TKL222" s="52"/>
      <c r="TKM222" s="52"/>
      <c r="TKN222" s="52"/>
      <c r="TKO222" s="52"/>
      <c r="TKP222" s="52"/>
      <c r="TKQ222" s="52"/>
      <c r="TKR222" s="52"/>
      <c r="TKS222" s="52"/>
      <c r="TKT222" s="52"/>
      <c r="TKU222" s="52"/>
      <c r="TKV222" s="52"/>
      <c r="TKW222" s="52"/>
      <c r="TKX222" s="52"/>
      <c r="TKY222" s="52"/>
      <c r="TKZ222" s="52"/>
      <c r="TLA222" s="52"/>
      <c r="TLB222" s="52"/>
      <c r="TLC222" s="52"/>
      <c r="TLD222" s="52"/>
      <c r="TLE222" s="52"/>
      <c r="TLF222" s="52"/>
      <c r="TLG222" s="52"/>
      <c r="TLH222" s="52"/>
      <c r="TLI222" s="52"/>
      <c r="TLJ222" s="52"/>
      <c r="TLK222" s="52"/>
      <c r="TLL222" s="52"/>
      <c r="TLM222" s="52"/>
      <c r="TLN222" s="52"/>
      <c r="TLO222" s="52"/>
      <c r="TLP222" s="52"/>
      <c r="TLQ222" s="52"/>
      <c r="TLR222" s="52"/>
      <c r="TLS222" s="52"/>
      <c r="TLT222" s="52"/>
      <c r="TLU222" s="52"/>
      <c r="TLV222" s="52"/>
      <c r="TLW222" s="52"/>
      <c r="TLX222" s="52"/>
      <c r="TLY222" s="52"/>
      <c r="TLZ222" s="52"/>
      <c r="TMA222" s="52"/>
      <c r="TMB222" s="52"/>
      <c r="TMC222" s="52"/>
      <c r="TMD222" s="52"/>
      <c r="TME222" s="52"/>
      <c r="TMF222" s="52"/>
      <c r="TMG222" s="52"/>
      <c r="TMH222" s="52"/>
      <c r="TMI222" s="52"/>
      <c r="TMJ222" s="52"/>
      <c r="TMK222" s="52"/>
      <c r="TML222" s="52"/>
      <c r="TMM222" s="52"/>
      <c r="TMN222" s="52"/>
      <c r="TMO222" s="52"/>
      <c r="TMP222" s="52"/>
      <c r="TMQ222" s="52"/>
      <c r="TMR222" s="52"/>
      <c r="TMS222" s="52"/>
      <c r="TMT222" s="52"/>
      <c r="TMU222" s="52"/>
      <c r="TMV222" s="52"/>
      <c r="TMW222" s="52"/>
      <c r="TMX222" s="52"/>
      <c r="TMY222" s="52"/>
      <c r="TMZ222" s="52"/>
      <c r="TNA222" s="52"/>
      <c r="TNB222" s="52"/>
      <c r="TNC222" s="52"/>
      <c r="TND222" s="52"/>
      <c r="TNE222" s="52"/>
      <c r="TNF222" s="52"/>
      <c r="TNG222" s="52"/>
      <c r="TNH222" s="52"/>
      <c r="TNI222" s="52"/>
      <c r="TNJ222" s="52"/>
      <c r="TNK222" s="52"/>
      <c r="TNL222" s="52"/>
      <c r="TNM222" s="52"/>
      <c r="TNN222" s="52"/>
      <c r="TNO222" s="52"/>
      <c r="TNP222" s="52"/>
      <c r="TNQ222" s="52"/>
      <c r="TNR222" s="52"/>
      <c r="TNS222" s="52"/>
      <c r="TNT222" s="52"/>
      <c r="TNU222" s="52"/>
      <c r="TNV222" s="52"/>
      <c r="TNW222" s="52"/>
      <c r="TNX222" s="52"/>
      <c r="TNY222" s="52"/>
      <c r="TNZ222" s="52"/>
      <c r="TOA222" s="52"/>
      <c r="TOB222" s="52"/>
      <c r="TOC222" s="52"/>
      <c r="TOD222" s="52"/>
      <c r="TOE222" s="52"/>
      <c r="TOF222" s="52"/>
      <c r="TOG222" s="52"/>
      <c r="TOH222" s="52"/>
      <c r="TOI222" s="52"/>
      <c r="TOJ222" s="52"/>
      <c r="TOK222" s="52"/>
      <c r="TOL222" s="52"/>
      <c r="TOM222" s="52"/>
      <c r="TON222" s="52"/>
      <c r="TOO222" s="52"/>
      <c r="TOP222" s="52"/>
      <c r="TOQ222" s="52"/>
      <c r="TOR222" s="52"/>
      <c r="TOS222" s="52"/>
      <c r="TOT222" s="52"/>
      <c r="TOU222" s="52"/>
      <c r="TOV222" s="52"/>
      <c r="TOW222" s="52"/>
      <c r="TOX222" s="52"/>
      <c r="TOY222" s="52"/>
      <c r="TOZ222" s="52"/>
      <c r="TPA222" s="52"/>
      <c r="TPB222" s="52"/>
      <c r="TPC222" s="52"/>
      <c r="TPD222" s="52"/>
      <c r="TPE222" s="52"/>
      <c r="TPF222" s="52"/>
      <c r="TPG222" s="52"/>
      <c r="TPH222" s="52"/>
      <c r="TPI222" s="52"/>
      <c r="TPJ222" s="52"/>
      <c r="TPK222" s="52"/>
      <c r="TPL222" s="52"/>
      <c r="TPM222" s="52"/>
      <c r="TPN222" s="52"/>
      <c r="TPO222" s="52"/>
      <c r="TPP222" s="52"/>
      <c r="TPQ222" s="52"/>
      <c r="TPR222" s="52"/>
      <c r="TPS222" s="52"/>
      <c r="TPT222" s="52"/>
      <c r="TPU222" s="52"/>
      <c r="TPV222" s="52"/>
      <c r="TPW222" s="52"/>
      <c r="TPX222" s="52"/>
      <c r="TPY222" s="52"/>
      <c r="TPZ222" s="52"/>
      <c r="TQA222" s="52"/>
      <c r="TQB222" s="52"/>
      <c r="TQC222" s="52"/>
      <c r="TQD222" s="52"/>
      <c r="TQE222" s="52"/>
      <c r="TQF222" s="52"/>
      <c r="TQG222" s="52"/>
      <c r="TQH222" s="52"/>
      <c r="TQI222" s="52"/>
      <c r="TQJ222" s="52"/>
      <c r="TQK222" s="52"/>
      <c r="TQL222" s="52"/>
      <c r="TQM222" s="52"/>
      <c r="TQN222" s="52"/>
      <c r="TQO222" s="52"/>
      <c r="TQP222" s="52"/>
      <c r="TQQ222" s="52"/>
      <c r="TQR222" s="52"/>
      <c r="TQS222" s="52"/>
      <c r="TQT222" s="52"/>
      <c r="TQU222" s="52"/>
      <c r="TQV222" s="52"/>
      <c r="TQW222" s="52"/>
      <c r="TQX222" s="52"/>
      <c r="TQY222" s="52"/>
      <c r="TQZ222" s="52"/>
      <c r="TRA222" s="52"/>
      <c r="TRB222" s="52"/>
      <c r="TRC222" s="52"/>
      <c r="TRD222" s="52"/>
      <c r="TRE222" s="52"/>
      <c r="TRF222" s="52"/>
      <c r="TRG222" s="52"/>
      <c r="TRH222" s="52"/>
      <c r="TRI222" s="52"/>
      <c r="TRJ222" s="52"/>
      <c r="TRK222" s="52"/>
      <c r="TRL222" s="52"/>
      <c r="TRM222" s="52"/>
      <c r="TRN222" s="52"/>
      <c r="TRO222" s="52"/>
      <c r="TRP222" s="52"/>
      <c r="TRQ222" s="52"/>
      <c r="TRR222" s="52"/>
      <c r="TRS222" s="52"/>
      <c r="TRT222" s="52"/>
      <c r="TRU222" s="52"/>
      <c r="TRV222" s="52"/>
      <c r="TRW222" s="52"/>
      <c r="TRX222" s="52"/>
      <c r="TRY222" s="52"/>
      <c r="TRZ222" s="52"/>
      <c r="TSA222" s="52"/>
      <c r="TSB222" s="52"/>
      <c r="TSC222" s="52"/>
      <c r="TSD222" s="52"/>
      <c r="TSE222" s="52"/>
      <c r="TSF222" s="52"/>
      <c r="TSG222" s="52"/>
      <c r="TSH222" s="52"/>
      <c r="TSI222" s="52"/>
      <c r="TSJ222" s="52"/>
      <c r="TSK222" s="52"/>
      <c r="TSL222" s="52"/>
      <c r="TSM222" s="52"/>
      <c r="TSN222" s="52"/>
      <c r="TSO222" s="52"/>
      <c r="TSP222" s="52"/>
      <c r="TSQ222" s="52"/>
      <c r="TSR222" s="52"/>
      <c r="TSS222" s="52"/>
      <c r="TST222" s="52"/>
      <c r="TSU222" s="52"/>
      <c r="TSV222" s="52"/>
      <c r="TSW222" s="52"/>
      <c r="TSX222" s="52"/>
      <c r="TSY222" s="52"/>
      <c r="TSZ222" s="52"/>
      <c r="TTA222" s="52"/>
      <c r="TTB222" s="52"/>
      <c r="TTC222" s="52"/>
      <c r="TTD222" s="52"/>
      <c r="TTE222" s="52"/>
      <c r="TTF222" s="52"/>
      <c r="TTG222" s="52"/>
      <c r="TTH222" s="52"/>
      <c r="TTI222" s="52"/>
      <c r="TTJ222" s="52"/>
      <c r="TTK222" s="52"/>
      <c r="TTL222" s="52"/>
      <c r="TTM222" s="52"/>
      <c r="TTN222" s="52"/>
      <c r="TTO222" s="52"/>
      <c r="TTP222" s="52"/>
      <c r="TTQ222" s="52"/>
      <c r="TTR222" s="52"/>
      <c r="TTS222" s="52"/>
      <c r="TTT222" s="52"/>
      <c r="TTU222" s="52"/>
      <c r="TTV222" s="52"/>
      <c r="TTW222" s="52"/>
      <c r="TTX222" s="52"/>
      <c r="TTY222" s="52"/>
      <c r="TTZ222" s="52"/>
      <c r="TUA222" s="52"/>
      <c r="TUB222" s="52"/>
      <c r="TUC222" s="52"/>
      <c r="TUD222" s="52"/>
      <c r="TUE222" s="52"/>
      <c r="TUF222" s="52"/>
      <c r="TUG222" s="52"/>
      <c r="TUH222" s="52"/>
      <c r="TUI222" s="52"/>
      <c r="TUJ222" s="52"/>
      <c r="TUK222" s="52"/>
      <c r="TUL222" s="52"/>
      <c r="TUM222" s="52"/>
      <c r="TUN222" s="52"/>
      <c r="TUO222" s="52"/>
      <c r="TUP222" s="52"/>
      <c r="TUQ222" s="52"/>
      <c r="TUR222" s="52"/>
      <c r="TUS222" s="52"/>
      <c r="TUT222" s="52"/>
      <c r="TUU222" s="52"/>
      <c r="TUV222" s="52"/>
      <c r="TUW222" s="52"/>
      <c r="TUX222" s="52"/>
      <c r="TUY222" s="52"/>
      <c r="TUZ222" s="52"/>
      <c r="TVA222" s="52"/>
      <c r="TVB222" s="52"/>
      <c r="TVC222" s="52"/>
      <c r="TVD222" s="52"/>
      <c r="TVE222" s="52"/>
      <c r="TVF222" s="52"/>
      <c r="TVG222" s="52"/>
      <c r="TVH222" s="52"/>
      <c r="TVI222" s="52"/>
      <c r="TVJ222" s="52"/>
      <c r="TVK222" s="52"/>
      <c r="TVL222" s="52"/>
      <c r="TVM222" s="52"/>
      <c r="TVN222" s="52"/>
      <c r="TVO222" s="52"/>
      <c r="TVP222" s="52"/>
      <c r="TVQ222" s="52"/>
      <c r="TVR222" s="52"/>
      <c r="TVS222" s="52"/>
      <c r="TVT222" s="52"/>
      <c r="TVU222" s="52"/>
      <c r="TVV222" s="52"/>
      <c r="TVW222" s="52"/>
      <c r="TVX222" s="52"/>
      <c r="TVY222" s="52"/>
      <c r="TVZ222" s="52"/>
      <c r="TWA222" s="52"/>
      <c r="TWB222" s="52"/>
      <c r="TWC222" s="52"/>
      <c r="TWD222" s="52"/>
      <c r="TWE222" s="52"/>
      <c r="TWF222" s="52"/>
      <c r="TWG222" s="52"/>
      <c r="TWH222" s="52"/>
      <c r="TWI222" s="52"/>
      <c r="TWJ222" s="52"/>
      <c r="TWK222" s="52"/>
      <c r="TWL222" s="52"/>
      <c r="TWM222" s="52"/>
      <c r="TWN222" s="52"/>
      <c r="TWO222" s="52"/>
      <c r="TWP222" s="52"/>
      <c r="TWQ222" s="52"/>
      <c r="TWR222" s="52"/>
      <c r="TWS222" s="52"/>
      <c r="TWT222" s="52"/>
      <c r="TWU222" s="52"/>
      <c r="TWV222" s="52"/>
      <c r="TWW222" s="52"/>
      <c r="TWX222" s="52"/>
      <c r="TWY222" s="52"/>
      <c r="TWZ222" s="52"/>
      <c r="TXA222" s="52"/>
      <c r="TXB222" s="52"/>
      <c r="TXC222" s="52"/>
      <c r="TXD222" s="52"/>
      <c r="TXE222" s="52"/>
      <c r="TXF222" s="52"/>
      <c r="TXG222" s="52"/>
      <c r="TXH222" s="52"/>
      <c r="TXI222" s="52"/>
      <c r="TXJ222" s="52"/>
      <c r="TXK222" s="52"/>
      <c r="TXL222" s="52"/>
      <c r="TXM222" s="52"/>
      <c r="TXN222" s="52"/>
      <c r="TXO222" s="52"/>
      <c r="TXP222" s="52"/>
      <c r="TXQ222" s="52"/>
      <c r="TXR222" s="52"/>
      <c r="TXS222" s="52"/>
      <c r="TXT222" s="52"/>
      <c r="TXU222" s="52"/>
      <c r="TXV222" s="52"/>
      <c r="TXW222" s="52"/>
      <c r="TXX222" s="52"/>
      <c r="TXY222" s="52"/>
      <c r="TXZ222" s="52"/>
      <c r="TYA222" s="52"/>
      <c r="TYB222" s="52"/>
      <c r="TYC222" s="52"/>
      <c r="TYD222" s="52"/>
      <c r="TYE222" s="52"/>
      <c r="TYF222" s="52"/>
      <c r="TYG222" s="52"/>
      <c r="TYH222" s="52"/>
      <c r="TYI222" s="52"/>
      <c r="TYJ222" s="52"/>
      <c r="TYK222" s="52"/>
      <c r="TYL222" s="52"/>
      <c r="TYM222" s="52"/>
      <c r="TYN222" s="52"/>
      <c r="TYO222" s="52"/>
      <c r="TYP222" s="52"/>
      <c r="TYQ222" s="52"/>
      <c r="TYR222" s="52"/>
      <c r="TYS222" s="52"/>
      <c r="TYT222" s="52"/>
      <c r="TYU222" s="52"/>
      <c r="TYV222" s="52"/>
      <c r="TYW222" s="52"/>
      <c r="TYX222" s="52"/>
      <c r="TYY222" s="52"/>
      <c r="TYZ222" s="52"/>
      <c r="TZA222" s="52"/>
      <c r="TZB222" s="52"/>
      <c r="TZC222" s="52"/>
      <c r="TZD222" s="52"/>
      <c r="TZE222" s="52"/>
      <c r="TZF222" s="52"/>
      <c r="TZG222" s="52"/>
      <c r="TZH222" s="52"/>
      <c r="TZI222" s="52"/>
      <c r="TZJ222" s="52"/>
      <c r="TZK222" s="52"/>
      <c r="TZL222" s="52"/>
      <c r="TZM222" s="52"/>
      <c r="TZN222" s="52"/>
      <c r="TZO222" s="52"/>
      <c r="TZP222" s="52"/>
      <c r="TZQ222" s="52"/>
      <c r="TZR222" s="52"/>
      <c r="TZS222" s="52"/>
      <c r="TZT222" s="52"/>
      <c r="TZU222" s="52"/>
      <c r="TZV222" s="52"/>
      <c r="TZW222" s="52"/>
      <c r="TZX222" s="52"/>
      <c r="TZY222" s="52"/>
      <c r="TZZ222" s="52"/>
      <c r="UAA222" s="52"/>
      <c r="UAB222" s="52"/>
      <c r="UAC222" s="52"/>
      <c r="UAD222" s="52"/>
      <c r="UAE222" s="52"/>
      <c r="UAF222" s="52"/>
      <c r="UAG222" s="52"/>
      <c r="UAH222" s="52"/>
      <c r="UAI222" s="52"/>
      <c r="UAJ222" s="52"/>
      <c r="UAK222" s="52"/>
      <c r="UAL222" s="52"/>
      <c r="UAM222" s="52"/>
      <c r="UAN222" s="52"/>
      <c r="UAO222" s="52"/>
      <c r="UAP222" s="52"/>
      <c r="UAQ222" s="52"/>
      <c r="UAR222" s="52"/>
      <c r="UAS222" s="52"/>
      <c r="UAT222" s="52"/>
      <c r="UAU222" s="52"/>
      <c r="UAV222" s="52"/>
      <c r="UAW222" s="52"/>
      <c r="UAX222" s="52"/>
      <c r="UAY222" s="52"/>
      <c r="UAZ222" s="52"/>
      <c r="UBA222" s="52"/>
      <c r="UBB222" s="52"/>
      <c r="UBC222" s="52"/>
      <c r="UBD222" s="52"/>
      <c r="UBE222" s="52"/>
      <c r="UBF222" s="52"/>
      <c r="UBG222" s="52"/>
      <c r="UBH222" s="52"/>
      <c r="UBI222" s="52"/>
      <c r="UBJ222" s="52"/>
      <c r="UBK222" s="52"/>
      <c r="UBL222" s="52"/>
      <c r="UBM222" s="52"/>
      <c r="UBN222" s="52"/>
      <c r="UBO222" s="52"/>
      <c r="UBP222" s="52"/>
      <c r="UBQ222" s="52"/>
      <c r="UBR222" s="52"/>
      <c r="UBS222" s="52"/>
      <c r="UBT222" s="52"/>
      <c r="UBU222" s="52"/>
      <c r="UBV222" s="52"/>
      <c r="UBW222" s="52"/>
      <c r="UBX222" s="52"/>
      <c r="UBY222" s="52"/>
      <c r="UBZ222" s="52"/>
      <c r="UCA222" s="52"/>
      <c r="UCB222" s="52"/>
      <c r="UCC222" s="52"/>
      <c r="UCD222" s="52"/>
      <c r="UCE222" s="52"/>
      <c r="UCF222" s="52"/>
      <c r="UCG222" s="52"/>
      <c r="UCH222" s="52"/>
      <c r="UCI222" s="52"/>
      <c r="UCJ222" s="52"/>
      <c r="UCK222" s="52"/>
      <c r="UCL222" s="52"/>
      <c r="UCM222" s="52"/>
      <c r="UCN222" s="52"/>
      <c r="UCO222" s="52"/>
      <c r="UCP222" s="52"/>
      <c r="UCQ222" s="52"/>
      <c r="UCR222" s="52"/>
      <c r="UCS222" s="52"/>
      <c r="UCT222" s="52"/>
      <c r="UCU222" s="52"/>
      <c r="UCV222" s="52"/>
      <c r="UCW222" s="52"/>
      <c r="UCX222" s="52"/>
      <c r="UCY222" s="52"/>
      <c r="UCZ222" s="52"/>
      <c r="UDA222" s="52"/>
      <c r="UDB222" s="52"/>
      <c r="UDC222" s="52"/>
      <c r="UDD222" s="52"/>
      <c r="UDE222" s="52"/>
      <c r="UDF222" s="52"/>
      <c r="UDG222" s="52"/>
      <c r="UDH222" s="52"/>
      <c r="UDI222" s="52"/>
      <c r="UDJ222" s="52"/>
      <c r="UDK222" s="52"/>
      <c r="UDL222" s="52"/>
      <c r="UDM222" s="52"/>
      <c r="UDN222" s="52"/>
      <c r="UDO222" s="52"/>
      <c r="UDP222" s="52"/>
      <c r="UDQ222" s="52"/>
      <c r="UDR222" s="52"/>
      <c r="UDS222" s="52"/>
      <c r="UDT222" s="52"/>
      <c r="UDU222" s="52"/>
      <c r="UDV222" s="52"/>
      <c r="UDW222" s="52"/>
      <c r="UDX222" s="52"/>
      <c r="UDY222" s="52"/>
      <c r="UDZ222" s="52"/>
      <c r="UEA222" s="52"/>
      <c r="UEB222" s="52"/>
      <c r="UEC222" s="52"/>
      <c r="UED222" s="52"/>
      <c r="UEE222" s="52"/>
      <c r="UEF222" s="52"/>
      <c r="UEG222" s="52"/>
      <c r="UEH222" s="52"/>
      <c r="UEI222" s="52"/>
      <c r="UEJ222" s="52"/>
      <c r="UEK222" s="52"/>
      <c r="UEL222" s="52"/>
      <c r="UEM222" s="52"/>
      <c r="UEN222" s="52"/>
      <c r="UEO222" s="52"/>
      <c r="UEP222" s="52"/>
      <c r="UEQ222" s="52"/>
      <c r="UER222" s="52"/>
      <c r="UES222" s="52"/>
      <c r="UET222" s="52"/>
      <c r="UEU222" s="52"/>
      <c r="UEV222" s="52"/>
      <c r="UEW222" s="52"/>
      <c r="UEX222" s="52"/>
      <c r="UEY222" s="52"/>
      <c r="UEZ222" s="52"/>
      <c r="UFA222" s="52"/>
      <c r="UFB222" s="52"/>
      <c r="UFC222" s="52"/>
      <c r="UFD222" s="52"/>
      <c r="UFE222" s="52"/>
      <c r="UFF222" s="52"/>
      <c r="UFG222" s="52"/>
      <c r="UFH222" s="52"/>
      <c r="UFI222" s="52"/>
      <c r="UFJ222" s="52"/>
      <c r="UFK222" s="52"/>
      <c r="UFL222" s="52"/>
      <c r="UFM222" s="52"/>
      <c r="UFN222" s="52"/>
      <c r="UFO222" s="52"/>
      <c r="UFP222" s="52"/>
      <c r="UFQ222" s="52"/>
      <c r="UFR222" s="52"/>
      <c r="UFS222" s="52"/>
      <c r="UFT222" s="52"/>
      <c r="UFU222" s="52"/>
      <c r="UFV222" s="52"/>
      <c r="UFW222" s="52"/>
      <c r="UFX222" s="52"/>
      <c r="UFY222" s="52"/>
      <c r="UFZ222" s="52"/>
      <c r="UGA222" s="52"/>
      <c r="UGB222" s="52"/>
      <c r="UGC222" s="52"/>
      <c r="UGD222" s="52"/>
      <c r="UGE222" s="52"/>
      <c r="UGF222" s="52"/>
      <c r="UGG222" s="52"/>
      <c r="UGH222" s="52"/>
      <c r="UGI222" s="52"/>
      <c r="UGJ222" s="52"/>
      <c r="UGK222" s="52"/>
      <c r="UGL222" s="52"/>
      <c r="UGM222" s="52"/>
      <c r="UGN222" s="52"/>
      <c r="UGO222" s="52"/>
      <c r="UGP222" s="52"/>
      <c r="UGQ222" s="52"/>
      <c r="UGR222" s="52"/>
      <c r="UGS222" s="52"/>
      <c r="UGT222" s="52"/>
      <c r="UGU222" s="52"/>
      <c r="UGV222" s="52"/>
      <c r="UGW222" s="52"/>
      <c r="UGX222" s="52"/>
      <c r="UGY222" s="52"/>
      <c r="UGZ222" s="52"/>
      <c r="UHA222" s="52"/>
      <c r="UHB222" s="52"/>
      <c r="UHC222" s="52"/>
      <c r="UHD222" s="52"/>
      <c r="UHE222" s="52"/>
      <c r="UHF222" s="52"/>
      <c r="UHG222" s="52"/>
      <c r="UHH222" s="52"/>
      <c r="UHI222" s="52"/>
      <c r="UHJ222" s="52"/>
      <c r="UHK222" s="52"/>
      <c r="UHL222" s="52"/>
      <c r="UHM222" s="52"/>
      <c r="UHN222" s="52"/>
      <c r="UHO222" s="52"/>
      <c r="UHP222" s="52"/>
      <c r="UHQ222" s="52"/>
      <c r="UHR222" s="52"/>
      <c r="UHS222" s="52"/>
      <c r="UHT222" s="52"/>
      <c r="UHU222" s="52"/>
      <c r="UHV222" s="52"/>
      <c r="UHW222" s="52"/>
      <c r="UHX222" s="52"/>
      <c r="UHY222" s="52"/>
      <c r="UHZ222" s="52"/>
      <c r="UIA222" s="52"/>
      <c r="UIB222" s="52"/>
      <c r="UIC222" s="52"/>
      <c r="UID222" s="52"/>
      <c r="UIE222" s="52"/>
      <c r="UIF222" s="52"/>
      <c r="UIG222" s="52"/>
      <c r="UIH222" s="52"/>
      <c r="UII222" s="52"/>
      <c r="UIJ222" s="52"/>
      <c r="UIK222" s="52"/>
      <c r="UIL222" s="52"/>
      <c r="UIM222" s="52"/>
      <c r="UIN222" s="52"/>
      <c r="UIO222" s="52"/>
      <c r="UIP222" s="52"/>
      <c r="UIQ222" s="52"/>
      <c r="UIR222" s="52"/>
      <c r="UIS222" s="52"/>
      <c r="UIT222" s="52"/>
      <c r="UIU222" s="52"/>
      <c r="UIV222" s="52"/>
      <c r="UIW222" s="52"/>
      <c r="UIX222" s="52"/>
      <c r="UIY222" s="52"/>
      <c r="UIZ222" s="52"/>
      <c r="UJA222" s="52"/>
      <c r="UJB222" s="52"/>
      <c r="UJC222" s="52"/>
      <c r="UJD222" s="52"/>
      <c r="UJE222" s="52"/>
      <c r="UJF222" s="52"/>
      <c r="UJG222" s="52"/>
      <c r="UJH222" s="52"/>
      <c r="UJI222" s="52"/>
      <c r="UJJ222" s="52"/>
      <c r="UJK222" s="52"/>
      <c r="UJL222" s="52"/>
      <c r="UJM222" s="52"/>
      <c r="UJN222" s="52"/>
      <c r="UJO222" s="52"/>
      <c r="UJP222" s="52"/>
      <c r="UJQ222" s="52"/>
      <c r="UJR222" s="52"/>
      <c r="UJS222" s="52"/>
      <c r="UJT222" s="52"/>
      <c r="UJU222" s="52"/>
      <c r="UJV222" s="52"/>
      <c r="UJW222" s="52"/>
      <c r="UJX222" s="52"/>
      <c r="UJY222" s="52"/>
      <c r="UJZ222" s="52"/>
      <c r="UKA222" s="52"/>
      <c r="UKB222" s="52"/>
      <c r="UKC222" s="52"/>
      <c r="UKD222" s="52"/>
      <c r="UKE222" s="52"/>
      <c r="UKF222" s="52"/>
      <c r="UKG222" s="52"/>
      <c r="UKH222" s="52"/>
      <c r="UKI222" s="52"/>
      <c r="UKJ222" s="52"/>
      <c r="UKK222" s="52"/>
      <c r="UKL222" s="52"/>
      <c r="UKM222" s="52"/>
      <c r="UKN222" s="52"/>
      <c r="UKO222" s="52"/>
      <c r="UKP222" s="52"/>
      <c r="UKQ222" s="52"/>
      <c r="UKR222" s="52"/>
      <c r="UKS222" s="52"/>
      <c r="UKT222" s="52"/>
      <c r="UKU222" s="52"/>
      <c r="UKV222" s="52"/>
      <c r="UKW222" s="52"/>
      <c r="UKX222" s="52"/>
      <c r="UKY222" s="52"/>
      <c r="UKZ222" s="52"/>
      <c r="ULA222" s="52"/>
      <c r="ULB222" s="52"/>
      <c r="ULC222" s="52"/>
      <c r="ULD222" s="52"/>
      <c r="ULE222" s="52"/>
      <c r="ULF222" s="52"/>
      <c r="ULG222" s="52"/>
      <c r="ULH222" s="52"/>
      <c r="ULI222" s="52"/>
      <c r="ULJ222" s="52"/>
      <c r="ULK222" s="52"/>
      <c r="ULL222" s="52"/>
      <c r="ULM222" s="52"/>
      <c r="ULN222" s="52"/>
      <c r="ULO222" s="52"/>
      <c r="ULP222" s="52"/>
      <c r="ULQ222" s="52"/>
      <c r="ULR222" s="52"/>
      <c r="ULS222" s="52"/>
      <c r="ULT222" s="52"/>
      <c r="ULU222" s="52"/>
      <c r="ULV222" s="52"/>
      <c r="ULW222" s="52"/>
      <c r="ULX222" s="52"/>
      <c r="ULY222" s="52"/>
      <c r="ULZ222" s="52"/>
      <c r="UMA222" s="52"/>
      <c r="UMB222" s="52"/>
      <c r="UMC222" s="52"/>
      <c r="UMD222" s="52"/>
      <c r="UME222" s="52"/>
      <c r="UMF222" s="52"/>
      <c r="UMG222" s="52"/>
      <c r="UMH222" s="52"/>
      <c r="UMI222" s="52"/>
      <c r="UMJ222" s="52"/>
      <c r="UMK222" s="52"/>
      <c r="UML222" s="52"/>
      <c r="UMM222" s="52"/>
      <c r="UMN222" s="52"/>
      <c r="UMO222" s="52"/>
      <c r="UMP222" s="52"/>
      <c r="UMQ222" s="52"/>
      <c r="UMR222" s="52"/>
      <c r="UMS222" s="52"/>
      <c r="UMT222" s="52"/>
      <c r="UMU222" s="52"/>
      <c r="UMV222" s="52"/>
      <c r="UMW222" s="52"/>
      <c r="UMX222" s="52"/>
      <c r="UMY222" s="52"/>
      <c r="UMZ222" s="52"/>
      <c r="UNA222" s="52"/>
      <c r="UNB222" s="52"/>
      <c r="UNC222" s="52"/>
      <c r="UND222" s="52"/>
      <c r="UNE222" s="52"/>
      <c r="UNF222" s="52"/>
      <c r="UNG222" s="52"/>
      <c r="UNH222" s="52"/>
      <c r="UNI222" s="52"/>
      <c r="UNJ222" s="52"/>
      <c r="UNK222" s="52"/>
      <c r="UNL222" s="52"/>
      <c r="UNM222" s="52"/>
      <c r="UNN222" s="52"/>
      <c r="UNO222" s="52"/>
      <c r="UNP222" s="52"/>
      <c r="UNQ222" s="52"/>
      <c r="UNR222" s="52"/>
      <c r="UNS222" s="52"/>
      <c r="UNT222" s="52"/>
      <c r="UNU222" s="52"/>
      <c r="UNV222" s="52"/>
      <c r="UNW222" s="52"/>
      <c r="UNX222" s="52"/>
      <c r="UNY222" s="52"/>
      <c r="UNZ222" s="52"/>
      <c r="UOA222" s="52"/>
      <c r="UOB222" s="52"/>
      <c r="UOC222" s="52"/>
      <c r="UOD222" s="52"/>
      <c r="UOE222" s="52"/>
      <c r="UOF222" s="52"/>
      <c r="UOG222" s="52"/>
      <c r="UOH222" s="52"/>
      <c r="UOI222" s="52"/>
      <c r="UOJ222" s="52"/>
      <c r="UOK222" s="52"/>
      <c r="UOL222" s="52"/>
      <c r="UOM222" s="52"/>
      <c r="UON222" s="52"/>
      <c r="UOO222" s="52"/>
      <c r="UOP222" s="52"/>
      <c r="UOQ222" s="52"/>
      <c r="UOR222" s="52"/>
      <c r="UOS222" s="52"/>
      <c r="UOT222" s="52"/>
      <c r="UOU222" s="52"/>
      <c r="UOV222" s="52"/>
      <c r="UOW222" s="52"/>
      <c r="UOX222" s="52"/>
      <c r="UOY222" s="52"/>
      <c r="UOZ222" s="52"/>
      <c r="UPA222" s="52"/>
      <c r="UPB222" s="52"/>
      <c r="UPC222" s="52"/>
      <c r="UPD222" s="52"/>
      <c r="UPE222" s="52"/>
      <c r="UPF222" s="52"/>
      <c r="UPG222" s="52"/>
      <c r="UPH222" s="52"/>
      <c r="UPI222" s="52"/>
      <c r="UPJ222" s="52"/>
      <c r="UPK222" s="52"/>
      <c r="UPL222" s="52"/>
      <c r="UPM222" s="52"/>
      <c r="UPN222" s="52"/>
      <c r="UPO222" s="52"/>
      <c r="UPP222" s="52"/>
      <c r="UPQ222" s="52"/>
      <c r="UPR222" s="52"/>
      <c r="UPS222" s="52"/>
      <c r="UPT222" s="52"/>
      <c r="UPU222" s="52"/>
      <c r="UPV222" s="52"/>
      <c r="UPW222" s="52"/>
      <c r="UPX222" s="52"/>
      <c r="UPY222" s="52"/>
      <c r="UPZ222" s="52"/>
      <c r="UQA222" s="52"/>
      <c r="UQB222" s="52"/>
      <c r="UQC222" s="52"/>
      <c r="UQD222" s="52"/>
      <c r="UQE222" s="52"/>
      <c r="UQF222" s="52"/>
      <c r="UQG222" s="52"/>
      <c r="UQH222" s="52"/>
      <c r="UQI222" s="52"/>
      <c r="UQJ222" s="52"/>
      <c r="UQK222" s="52"/>
      <c r="UQL222" s="52"/>
      <c r="UQM222" s="52"/>
      <c r="UQN222" s="52"/>
      <c r="UQO222" s="52"/>
      <c r="UQP222" s="52"/>
      <c r="UQQ222" s="52"/>
      <c r="UQR222" s="52"/>
      <c r="UQS222" s="52"/>
      <c r="UQT222" s="52"/>
      <c r="UQU222" s="52"/>
      <c r="UQV222" s="52"/>
      <c r="UQW222" s="52"/>
      <c r="UQX222" s="52"/>
      <c r="UQY222" s="52"/>
      <c r="UQZ222" s="52"/>
      <c r="URA222" s="52"/>
      <c r="URB222" s="52"/>
      <c r="URC222" s="52"/>
      <c r="URD222" s="52"/>
      <c r="URE222" s="52"/>
      <c r="URF222" s="52"/>
      <c r="URG222" s="52"/>
      <c r="URH222" s="52"/>
      <c r="URI222" s="52"/>
      <c r="URJ222" s="52"/>
      <c r="URK222" s="52"/>
      <c r="URL222" s="52"/>
      <c r="URM222" s="52"/>
      <c r="URN222" s="52"/>
      <c r="URO222" s="52"/>
      <c r="URP222" s="52"/>
      <c r="URQ222" s="52"/>
      <c r="URR222" s="52"/>
      <c r="URS222" s="52"/>
      <c r="URT222" s="52"/>
      <c r="URU222" s="52"/>
      <c r="URV222" s="52"/>
      <c r="URW222" s="52"/>
      <c r="URX222" s="52"/>
      <c r="URY222" s="52"/>
      <c r="URZ222" s="52"/>
      <c r="USA222" s="52"/>
      <c r="USB222" s="52"/>
      <c r="USC222" s="52"/>
      <c r="USD222" s="52"/>
      <c r="USE222" s="52"/>
      <c r="USF222" s="52"/>
      <c r="USG222" s="52"/>
      <c r="USH222" s="52"/>
      <c r="USI222" s="52"/>
      <c r="USJ222" s="52"/>
      <c r="USK222" s="52"/>
      <c r="USL222" s="52"/>
      <c r="USM222" s="52"/>
      <c r="USN222" s="52"/>
      <c r="USO222" s="52"/>
      <c r="USP222" s="52"/>
      <c r="USQ222" s="52"/>
      <c r="USR222" s="52"/>
      <c r="USS222" s="52"/>
      <c r="UST222" s="52"/>
      <c r="USU222" s="52"/>
      <c r="USV222" s="52"/>
      <c r="USW222" s="52"/>
      <c r="USX222" s="52"/>
      <c r="USY222" s="52"/>
      <c r="USZ222" s="52"/>
      <c r="UTA222" s="52"/>
      <c r="UTB222" s="52"/>
      <c r="UTC222" s="52"/>
      <c r="UTD222" s="52"/>
      <c r="UTE222" s="52"/>
      <c r="UTF222" s="52"/>
      <c r="UTG222" s="52"/>
      <c r="UTH222" s="52"/>
      <c r="UTI222" s="52"/>
      <c r="UTJ222" s="52"/>
      <c r="UTK222" s="52"/>
      <c r="UTL222" s="52"/>
      <c r="UTM222" s="52"/>
      <c r="UTN222" s="52"/>
      <c r="UTO222" s="52"/>
      <c r="UTP222" s="52"/>
      <c r="UTQ222" s="52"/>
      <c r="UTR222" s="52"/>
      <c r="UTS222" s="52"/>
      <c r="UTT222" s="52"/>
      <c r="UTU222" s="52"/>
      <c r="UTV222" s="52"/>
      <c r="UTW222" s="52"/>
      <c r="UTX222" s="52"/>
      <c r="UTY222" s="52"/>
      <c r="UTZ222" s="52"/>
      <c r="UUA222" s="52"/>
      <c r="UUB222" s="52"/>
      <c r="UUC222" s="52"/>
      <c r="UUD222" s="52"/>
      <c r="UUE222" s="52"/>
      <c r="UUF222" s="52"/>
      <c r="UUG222" s="52"/>
      <c r="UUH222" s="52"/>
      <c r="UUI222" s="52"/>
      <c r="UUJ222" s="52"/>
      <c r="UUK222" s="52"/>
      <c r="UUL222" s="52"/>
      <c r="UUM222" s="52"/>
      <c r="UUN222" s="52"/>
      <c r="UUO222" s="52"/>
      <c r="UUP222" s="52"/>
      <c r="UUQ222" s="52"/>
      <c r="UUR222" s="52"/>
      <c r="UUS222" s="52"/>
      <c r="UUT222" s="52"/>
      <c r="UUU222" s="52"/>
      <c r="UUV222" s="52"/>
      <c r="UUW222" s="52"/>
      <c r="UUX222" s="52"/>
      <c r="UUY222" s="52"/>
      <c r="UUZ222" s="52"/>
      <c r="UVA222" s="52"/>
      <c r="UVB222" s="52"/>
      <c r="UVC222" s="52"/>
      <c r="UVD222" s="52"/>
      <c r="UVE222" s="52"/>
      <c r="UVF222" s="52"/>
      <c r="UVG222" s="52"/>
      <c r="UVH222" s="52"/>
      <c r="UVI222" s="52"/>
      <c r="UVJ222" s="52"/>
      <c r="UVK222" s="52"/>
      <c r="UVL222" s="52"/>
      <c r="UVM222" s="52"/>
      <c r="UVN222" s="52"/>
      <c r="UVO222" s="52"/>
      <c r="UVP222" s="52"/>
      <c r="UVQ222" s="52"/>
      <c r="UVR222" s="52"/>
      <c r="UVS222" s="52"/>
      <c r="UVT222" s="52"/>
      <c r="UVU222" s="52"/>
      <c r="UVV222" s="52"/>
      <c r="UVW222" s="52"/>
      <c r="UVX222" s="52"/>
      <c r="UVY222" s="52"/>
      <c r="UVZ222" s="52"/>
      <c r="UWA222" s="52"/>
      <c r="UWB222" s="52"/>
      <c r="UWC222" s="52"/>
      <c r="UWD222" s="52"/>
      <c r="UWE222" s="52"/>
      <c r="UWF222" s="52"/>
      <c r="UWG222" s="52"/>
      <c r="UWH222" s="52"/>
      <c r="UWI222" s="52"/>
      <c r="UWJ222" s="52"/>
      <c r="UWK222" s="52"/>
      <c r="UWL222" s="52"/>
      <c r="UWM222" s="52"/>
      <c r="UWN222" s="52"/>
      <c r="UWO222" s="52"/>
      <c r="UWP222" s="52"/>
      <c r="UWQ222" s="52"/>
      <c r="UWR222" s="52"/>
      <c r="UWS222" s="52"/>
      <c r="UWT222" s="52"/>
      <c r="UWU222" s="52"/>
      <c r="UWV222" s="52"/>
      <c r="UWW222" s="52"/>
      <c r="UWX222" s="52"/>
      <c r="UWY222" s="52"/>
      <c r="UWZ222" s="52"/>
      <c r="UXA222" s="52"/>
      <c r="UXB222" s="52"/>
      <c r="UXC222" s="52"/>
      <c r="UXD222" s="52"/>
      <c r="UXE222" s="52"/>
      <c r="UXF222" s="52"/>
      <c r="UXG222" s="52"/>
      <c r="UXH222" s="52"/>
      <c r="UXI222" s="52"/>
      <c r="UXJ222" s="52"/>
      <c r="UXK222" s="52"/>
      <c r="UXL222" s="52"/>
      <c r="UXM222" s="52"/>
      <c r="UXN222" s="52"/>
      <c r="UXO222" s="52"/>
      <c r="UXP222" s="52"/>
      <c r="UXQ222" s="52"/>
      <c r="UXR222" s="52"/>
      <c r="UXS222" s="52"/>
      <c r="UXT222" s="52"/>
      <c r="UXU222" s="52"/>
      <c r="UXV222" s="52"/>
      <c r="UXW222" s="52"/>
      <c r="UXX222" s="52"/>
      <c r="UXY222" s="52"/>
      <c r="UXZ222" s="52"/>
      <c r="UYA222" s="52"/>
      <c r="UYB222" s="52"/>
      <c r="UYC222" s="52"/>
      <c r="UYD222" s="52"/>
      <c r="UYE222" s="52"/>
      <c r="UYF222" s="52"/>
      <c r="UYG222" s="52"/>
      <c r="UYH222" s="52"/>
      <c r="UYI222" s="52"/>
      <c r="UYJ222" s="52"/>
      <c r="UYK222" s="52"/>
      <c r="UYL222" s="52"/>
      <c r="UYM222" s="52"/>
      <c r="UYN222" s="52"/>
      <c r="UYO222" s="52"/>
      <c r="UYP222" s="52"/>
      <c r="UYQ222" s="52"/>
      <c r="UYR222" s="52"/>
      <c r="UYS222" s="52"/>
      <c r="UYT222" s="52"/>
      <c r="UYU222" s="52"/>
      <c r="UYV222" s="52"/>
      <c r="UYW222" s="52"/>
      <c r="UYX222" s="52"/>
      <c r="UYY222" s="52"/>
      <c r="UYZ222" s="52"/>
      <c r="UZA222" s="52"/>
      <c r="UZB222" s="52"/>
      <c r="UZC222" s="52"/>
      <c r="UZD222" s="52"/>
      <c r="UZE222" s="52"/>
      <c r="UZF222" s="52"/>
      <c r="UZG222" s="52"/>
      <c r="UZH222" s="52"/>
      <c r="UZI222" s="52"/>
      <c r="UZJ222" s="52"/>
      <c r="UZK222" s="52"/>
      <c r="UZL222" s="52"/>
      <c r="UZM222" s="52"/>
      <c r="UZN222" s="52"/>
      <c r="UZO222" s="52"/>
      <c r="UZP222" s="52"/>
      <c r="UZQ222" s="52"/>
      <c r="UZR222" s="52"/>
      <c r="UZS222" s="52"/>
      <c r="UZT222" s="52"/>
      <c r="UZU222" s="52"/>
      <c r="UZV222" s="52"/>
      <c r="UZW222" s="52"/>
      <c r="UZX222" s="52"/>
      <c r="UZY222" s="52"/>
      <c r="UZZ222" s="52"/>
      <c r="VAA222" s="52"/>
      <c r="VAB222" s="52"/>
      <c r="VAC222" s="52"/>
      <c r="VAD222" s="52"/>
      <c r="VAE222" s="52"/>
      <c r="VAF222" s="52"/>
      <c r="VAG222" s="52"/>
      <c r="VAH222" s="52"/>
      <c r="VAI222" s="52"/>
      <c r="VAJ222" s="52"/>
      <c r="VAK222" s="52"/>
      <c r="VAL222" s="52"/>
      <c r="VAM222" s="52"/>
      <c r="VAN222" s="52"/>
      <c r="VAO222" s="52"/>
      <c r="VAP222" s="52"/>
      <c r="VAQ222" s="52"/>
      <c r="VAR222" s="52"/>
      <c r="VAS222" s="52"/>
      <c r="VAT222" s="52"/>
      <c r="VAU222" s="52"/>
      <c r="VAV222" s="52"/>
      <c r="VAW222" s="52"/>
      <c r="VAX222" s="52"/>
      <c r="VAY222" s="52"/>
      <c r="VAZ222" s="52"/>
      <c r="VBA222" s="52"/>
      <c r="VBB222" s="52"/>
      <c r="VBC222" s="52"/>
      <c r="VBD222" s="52"/>
      <c r="VBE222" s="52"/>
      <c r="VBF222" s="52"/>
      <c r="VBG222" s="52"/>
      <c r="VBH222" s="52"/>
      <c r="VBI222" s="52"/>
      <c r="VBJ222" s="52"/>
      <c r="VBK222" s="52"/>
      <c r="VBL222" s="52"/>
      <c r="VBM222" s="52"/>
      <c r="VBN222" s="52"/>
      <c r="VBO222" s="52"/>
      <c r="VBP222" s="52"/>
      <c r="VBQ222" s="52"/>
      <c r="VBR222" s="52"/>
      <c r="VBS222" s="52"/>
      <c r="VBT222" s="52"/>
      <c r="VBU222" s="52"/>
      <c r="VBV222" s="52"/>
      <c r="VBW222" s="52"/>
      <c r="VBX222" s="52"/>
      <c r="VBY222" s="52"/>
      <c r="VBZ222" s="52"/>
      <c r="VCA222" s="52"/>
      <c r="VCB222" s="52"/>
      <c r="VCC222" s="52"/>
      <c r="VCD222" s="52"/>
      <c r="VCE222" s="52"/>
      <c r="VCF222" s="52"/>
      <c r="VCG222" s="52"/>
      <c r="VCH222" s="52"/>
      <c r="VCI222" s="52"/>
      <c r="VCJ222" s="52"/>
      <c r="VCK222" s="52"/>
      <c r="VCL222" s="52"/>
      <c r="VCM222" s="52"/>
      <c r="VCN222" s="52"/>
      <c r="VCO222" s="52"/>
      <c r="VCP222" s="52"/>
      <c r="VCQ222" s="52"/>
      <c r="VCR222" s="52"/>
      <c r="VCS222" s="52"/>
      <c r="VCT222" s="52"/>
      <c r="VCU222" s="52"/>
      <c r="VCV222" s="52"/>
      <c r="VCW222" s="52"/>
      <c r="VCX222" s="52"/>
      <c r="VCY222" s="52"/>
      <c r="VCZ222" s="52"/>
      <c r="VDA222" s="52"/>
      <c r="VDB222" s="52"/>
      <c r="VDC222" s="52"/>
      <c r="VDD222" s="52"/>
      <c r="VDE222" s="52"/>
      <c r="VDF222" s="52"/>
      <c r="VDG222" s="52"/>
      <c r="VDH222" s="52"/>
      <c r="VDI222" s="52"/>
      <c r="VDJ222" s="52"/>
      <c r="VDK222" s="52"/>
      <c r="VDL222" s="52"/>
      <c r="VDM222" s="52"/>
      <c r="VDN222" s="52"/>
      <c r="VDO222" s="52"/>
      <c r="VDP222" s="52"/>
      <c r="VDQ222" s="52"/>
      <c r="VDR222" s="52"/>
      <c r="VDS222" s="52"/>
      <c r="VDT222" s="52"/>
      <c r="VDU222" s="52"/>
      <c r="VDV222" s="52"/>
      <c r="VDW222" s="52"/>
      <c r="VDX222" s="52"/>
      <c r="VDY222" s="52"/>
      <c r="VDZ222" s="52"/>
      <c r="VEA222" s="52"/>
      <c r="VEB222" s="52"/>
      <c r="VEC222" s="52"/>
      <c r="VED222" s="52"/>
      <c r="VEE222" s="52"/>
      <c r="VEF222" s="52"/>
      <c r="VEG222" s="52"/>
      <c r="VEH222" s="52"/>
      <c r="VEI222" s="52"/>
      <c r="VEJ222" s="52"/>
      <c r="VEK222" s="52"/>
      <c r="VEL222" s="52"/>
      <c r="VEM222" s="52"/>
      <c r="VEN222" s="52"/>
      <c r="VEO222" s="52"/>
      <c r="VEP222" s="52"/>
      <c r="VEQ222" s="52"/>
      <c r="VER222" s="52"/>
      <c r="VES222" s="52"/>
      <c r="VET222" s="52"/>
      <c r="VEU222" s="52"/>
      <c r="VEV222" s="52"/>
      <c r="VEW222" s="52"/>
      <c r="VEX222" s="52"/>
      <c r="VEY222" s="52"/>
      <c r="VEZ222" s="52"/>
      <c r="VFA222" s="52"/>
      <c r="VFB222" s="52"/>
      <c r="VFC222" s="52"/>
      <c r="VFD222" s="52"/>
      <c r="VFE222" s="52"/>
      <c r="VFF222" s="52"/>
      <c r="VFG222" s="52"/>
      <c r="VFH222" s="52"/>
      <c r="VFI222" s="52"/>
      <c r="VFJ222" s="52"/>
      <c r="VFK222" s="52"/>
      <c r="VFL222" s="52"/>
      <c r="VFM222" s="52"/>
      <c r="VFN222" s="52"/>
      <c r="VFO222" s="52"/>
      <c r="VFP222" s="52"/>
      <c r="VFQ222" s="52"/>
      <c r="VFR222" s="52"/>
      <c r="VFS222" s="52"/>
      <c r="VFT222" s="52"/>
      <c r="VFU222" s="52"/>
      <c r="VFV222" s="52"/>
      <c r="VFW222" s="52"/>
      <c r="VFX222" s="52"/>
      <c r="VFY222" s="52"/>
      <c r="VFZ222" s="52"/>
      <c r="VGA222" s="52"/>
      <c r="VGB222" s="52"/>
      <c r="VGC222" s="52"/>
      <c r="VGD222" s="52"/>
      <c r="VGE222" s="52"/>
      <c r="VGF222" s="52"/>
      <c r="VGG222" s="52"/>
      <c r="VGH222" s="52"/>
      <c r="VGI222" s="52"/>
      <c r="VGJ222" s="52"/>
      <c r="VGK222" s="52"/>
      <c r="VGL222" s="52"/>
      <c r="VGM222" s="52"/>
      <c r="VGN222" s="52"/>
      <c r="VGO222" s="52"/>
      <c r="VGP222" s="52"/>
      <c r="VGQ222" s="52"/>
      <c r="VGR222" s="52"/>
      <c r="VGS222" s="52"/>
      <c r="VGT222" s="52"/>
      <c r="VGU222" s="52"/>
      <c r="VGV222" s="52"/>
      <c r="VGW222" s="52"/>
      <c r="VGX222" s="52"/>
      <c r="VGY222" s="52"/>
      <c r="VGZ222" s="52"/>
      <c r="VHA222" s="52"/>
      <c r="VHB222" s="52"/>
      <c r="VHC222" s="52"/>
      <c r="VHD222" s="52"/>
      <c r="VHE222" s="52"/>
      <c r="VHF222" s="52"/>
      <c r="VHG222" s="52"/>
      <c r="VHH222" s="52"/>
      <c r="VHI222" s="52"/>
      <c r="VHJ222" s="52"/>
      <c r="VHK222" s="52"/>
      <c r="VHL222" s="52"/>
      <c r="VHM222" s="52"/>
      <c r="VHN222" s="52"/>
      <c r="VHO222" s="52"/>
      <c r="VHP222" s="52"/>
      <c r="VHQ222" s="52"/>
      <c r="VHR222" s="52"/>
      <c r="VHS222" s="52"/>
      <c r="VHT222" s="52"/>
      <c r="VHU222" s="52"/>
      <c r="VHV222" s="52"/>
      <c r="VHW222" s="52"/>
      <c r="VHX222" s="52"/>
      <c r="VHY222" s="52"/>
      <c r="VHZ222" s="52"/>
      <c r="VIA222" s="52"/>
      <c r="VIB222" s="52"/>
      <c r="VIC222" s="52"/>
      <c r="VID222" s="52"/>
      <c r="VIE222" s="52"/>
      <c r="VIF222" s="52"/>
      <c r="VIG222" s="52"/>
      <c r="VIH222" s="52"/>
      <c r="VII222" s="52"/>
      <c r="VIJ222" s="52"/>
      <c r="VIK222" s="52"/>
      <c r="VIL222" s="52"/>
      <c r="VIM222" s="52"/>
      <c r="VIN222" s="52"/>
      <c r="VIO222" s="52"/>
      <c r="VIP222" s="52"/>
      <c r="VIQ222" s="52"/>
      <c r="VIR222" s="52"/>
      <c r="VIS222" s="52"/>
      <c r="VIT222" s="52"/>
      <c r="VIU222" s="52"/>
      <c r="VIV222" s="52"/>
      <c r="VIW222" s="52"/>
      <c r="VIX222" s="52"/>
      <c r="VIY222" s="52"/>
      <c r="VIZ222" s="52"/>
      <c r="VJA222" s="52"/>
      <c r="VJB222" s="52"/>
      <c r="VJC222" s="52"/>
      <c r="VJD222" s="52"/>
      <c r="VJE222" s="52"/>
      <c r="VJF222" s="52"/>
      <c r="VJG222" s="52"/>
      <c r="VJH222" s="52"/>
      <c r="VJI222" s="52"/>
      <c r="VJJ222" s="52"/>
      <c r="VJK222" s="52"/>
      <c r="VJL222" s="52"/>
      <c r="VJM222" s="52"/>
      <c r="VJN222" s="52"/>
      <c r="VJO222" s="52"/>
      <c r="VJP222" s="52"/>
      <c r="VJQ222" s="52"/>
      <c r="VJR222" s="52"/>
      <c r="VJS222" s="52"/>
      <c r="VJT222" s="52"/>
      <c r="VJU222" s="52"/>
      <c r="VJV222" s="52"/>
      <c r="VJW222" s="52"/>
      <c r="VJX222" s="52"/>
      <c r="VJY222" s="52"/>
      <c r="VJZ222" s="52"/>
      <c r="VKA222" s="52"/>
      <c r="VKB222" s="52"/>
      <c r="VKC222" s="52"/>
      <c r="VKD222" s="52"/>
      <c r="VKE222" s="52"/>
      <c r="VKF222" s="52"/>
      <c r="VKG222" s="52"/>
      <c r="VKH222" s="52"/>
      <c r="VKI222" s="52"/>
      <c r="VKJ222" s="52"/>
      <c r="VKK222" s="52"/>
      <c r="VKL222" s="52"/>
      <c r="VKM222" s="52"/>
      <c r="VKN222" s="52"/>
      <c r="VKO222" s="52"/>
      <c r="VKP222" s="52"/>
      <c r="VKQ222" s="52"/>
      <c r="VKR222" s="52"/>
      <c r="VKS222" s="52"/>
      <c r="VKT222" s="52"/>
      <c r="VKU222" s="52"/>
      <c r="VKV222" s="52"/>
      <c r="VKW222" s="52"/>
      <c r="VKX222" s="52"/>
      <c r="VKY222" s="52"/>
      <c r="VKZ222" s="52"/>
      <c r="VLA222" s="52"/>
      <c r="VLB222" s="52"/>
      <c r="VLC222" s="52"/>
      <c r="VLD222" s="52"/>
      <c r="VLE222" s="52"/>
      <c r="VLF222" s="52"/>
      <c r="VLG222" s="52"/>
      <c r="VLH222" s="52"/>
      <c r="VLI222" s="52"/>
      <c r="VLJ222" s="52"/>
      <c r="VLK222" s="52"/>
      <c r="VLL222" s="52"/>
      <c r="VLM222" s="52"/>
      <c r="VLN222" s="52"/>
      <c r="VLO222" s="52"/>
      <c r="VLP222" s="52"/>
      <c r="VLQ222" s="52"/>
      <c r="VLR222" s="52"/>
      <c r="VLS222" s="52"/>
      <c r="VLT222" s="52"/>
      <c r="VLU222" s="52"/>
      <c r="VLV222" s="52"/>
      <c r="VLW222" s="52"/>
      <c r="VLX222" s="52"/>
      <c r="VLY222" s="52"/>
      <c r="VLZ222" s="52"/>
      <c r="VMA222" s="52"/>
      <c r="VMB222" s="52"/>
      <c r="VMC222" s="52"/>
      <c r="VMD222" s="52"/>
      <c r="VME222" s="52"/>
      <c r="VMF222" s="52"/>
      <c r="VMG222" s="52"/>
      <c r="VMH222" s="52"/>
      <c r="VMI222" s="52"/>
      <c r="VMJ222" s="52"/>
      <c r="VMK222" s="52"/>
      <c r="VML222" s="52"/>
      <c r="VMM222" s="52"/>
      <c r="VMN222" s="52"/>
      <c r="VMO222" s="52"/>
      <c r="VMP222" s="52"/>
      <c r="VMQ222" s="52"/>
      <c r="VMR222" s="52"/>
      <c r="VMS222" s="52"/>
      <c r="VMT222" s="52"/>
      <c r="VMU222" s="52"/>
      <c r="VMV222" s="52"/>
      <c r="VMW222" s="52"/>
      <c r="VMX222" s="52"/>
      <c r="VMY222" s="52"/>
      <c r="VMZ222" s="52"/>
      <c r="VNA222" s="52"/>
      <c r="VNB222" s="52"/>
      <c r="VNC222" s="52"/>
      <c r="VND222" s="52"/>
      <c r="VNE222" s="52"/>
      <c r="VNF222" s="52"/>
      <c r="VNG222" s="52"/>
      <c r="VNH222" s="52"/>
      <c r="VNI222" s="52"/>
      <c r="VNJ222" s="52"/>
      <c r="VNK222" s="52"/>
      <c r="VNL222" s="52"/>
      <c r="VNM222" s="52"/>
      <c r="VNN222" s="52"/>
      <c r="VNO222" s="52"/>
      <c r="VNP222" s="52"/>
      <c r="VNQ222" s="52"/>
      <c r="VNR222" s="52"/>
      <c r="VNS222" s="52"/>
      <c r="VNT222" s="52"/>
      <c r="VNU222" s="52"/>
      <c r="VNV222" s="52"/>
      <c r="VNW222" s="52"/>
      <c r="VNX222" s="52"/>
      <c r="VNY222" s="52"/>
      <c r="VNZ222" s="52"/>
      <c r="VOA222" s="52"/>
      <c r="VOB222" s="52"/>
      <c r="VOC222" s="52"/>
      <c r="VOD222" s="52"/>
      <c r="VOE222" s="52"/>
      <c r="VOF222" s="52"/>
      <c r="VOG222" s="52"/>
      <c r="VOH222" s="52"/>
      <c r="VOI222" s="52"/>
      <c r="VOJ222" s="52"/>
      <c r="VOK222" s="52"/>
      <c r="VOL222" s="52"/>
      <c r="VOM222" s="52"/>
      <c r="VON222" s="52"/>
      <c r="VOO222" s="52"/>
      <c r="VOP222" s="52"/>
      <c r="VOQ222" s="52"/>
      <c r="VOR222" s="52"/>
      <c r="VOS222" s="52"/>
      <c r="VOT222" s="52"/>
      <c r="VOU222" s="52"/>
      <c r="VOV222" s="52"/>
      <c r="VOW222" s="52"/>
      <c r="VOX222" s="52"/>
      <c r="VOY222" s="52"/>
      <c r="VOZ222" s="52"/>
      <c r="VPA222" s="52"/>
      <c r="VPB222" s="52"/>
      <c r="VPC222" s="52"/>
      <c r="VPD222" s="52"/>
      <c r="VPE222" s="52"/>
      <c r="VPF222" s="52"/>
      <c r="VPG222" s="52"/>
      <c r="VPH222" s="52"/>
      <c r="VPI222" s="52"/>
      <c r="VPJ222" s="52"/>
      <c r="VPK222" s="52"/>
      <c r="VPL222" s="52"/>
      <c r="VPM222" s="52"/>
      <c r="VPN222" s="52"/>
      <c r="VPO222" s="52"/>
      <c r="VPP222" s="52"/>
      <c r="VPQ222" s="52"/>
      <c r="VPR222" s="52"/>
      <c r="VPS222" s="52"/>
      <c r="VPT222" s="52"/>
      <c r="VPU222" s="52"/>
      <c r="VPV222" s="52"/>
      <c r="VPW222" s="52"/>
      <c r="VPX222" s="52"/>
      <c r="VPY222" s="52"/>
      <c r="VPZ222" s="52"/>
      <c r="VQA222" s="52"/>
      <c r="VQB222" s="52"/>
      <c r="VQC222" s="52"/>
      <c r="VQD222" s="52"/>
      <c r="VQE222" s="52"/>
      <c r="VQF222" s="52"/>
      <c r="VQG222" s="52"/>
      <c r="VQH222" s="52"/>
      <c r="VQI222" s="52"/>
      <c r="VQJ222" s="52"/>
      <c r="VQK222" s="52"/>
      <c r="VQL222" s="52"/>
      <c r="VQM222" s="52"/>
      <c r="VQN222" s="52"/>
      <c r="VQO222" s="52"/>
      <c r="VQP222" s="52"/>
      <c r="VQQ222" s="52"/>
      <c r="VQR222" s="52"/>
      <c r="VQS222" s="52"/>
      <c r="VQT222" s="52"/>
      <c r="VQU222" s="52"/>
      <c r="VQV222" s="52"/>
      <c r="VQW222" s="52"/>
      <c r="VQX222" s="52"/>
      <c r="VQY222" s="52"/>
      <c r="VQZ222" s="52"/>
      <c r="VRA222" s="52"/>
      <c r="VRB222" s="52"/>
      <c r="VRC222" s="52"/>
      <c r="VRD222" s="52"/>
      <c r="VRE222" s="52"/>
      <c r="VRF222" s="52"/>
      <c r="VRG222" s="52"/>
      <c r="VRH222" s="52"/>
      <c r="VRI222" s="52"/>
      <c r="VRJ222" s="52"/>
      <c r="VRK222" s="52"/>
      <c r="VRL222" s="52"/>
      <c r="VRM222" s="52"/>
      <c r="VRN222" s="52"/>
      <c r="VRO222" s="52"/>
      <c r="VRP222" s="52"/>
      <c r="VRQ222" s="52"/>
      <c r="VRR222" s="52"/>
      <c r="VRS222" s="52"/>
      <c r="VRT222" s="52"/>
      <c r="VRU222" s="52"/>
      <c r="VRV222" s="52"/>
      <c r="VRW222" s="52"/>
      <c r="VRX222" s="52"/>
      <c r="VRY222" s="52"/>
      <c r="VRZ222" s="52"/>
      <c r="VSA222" s="52"/>
      <c r="VSB222" s="52"/>
      <c r="VSC222" s="52"/>
      <c r="VSD222" s="52"/>
      <c r="VSE222" s="52"/>
      <c r="VSF222" s="52"/>
      <c r="VSG222" s="52"/>
      <c r="VSH222" s="52"/>
      <c r="VSI222" s="52"/>
      <c r="VSJ222" s="52"/>
      <c r="VSK222" s="52"/>
      <c r="VSL222" s="52"/>
      <c r="VSM222" s="52"/>
      <c r="VSN222" s="52"/>
      <c r="VSO222" s="52"/>
      <c r="VSP222" s="52"/>
      <c r="VSQ222" s="52"/>
      <c r="VSR222" s="52"/>
      <c r="VSS222" s="52"/>
      <c r="VST222" s="52"/>
      <c r="VSU222" s="52"/>
      <c r="VSV222" s="52"/>
      <c r="VSW222" s="52"/>
      <c r="VSX222" s="52"/>
      <c r="VSY222" s="52"/>
      <c r="VSZ222" s="52"/>
      <c r="VTA222" s="52"/>
      <c r="VTB222" s="52"/>
      <c r="VTC222" s="52"/>
      <c r="VTD222" s="52"/>
      <c r="VTE222" s="52"/>
      <c r="VTF222" s="52"/>
      <c r="VTG222" s="52"/>
      <c r="VTH222" s="52"/>
      <c r="VTI222" s="52"/>
      <c r="VTJ222" s="52"/>
      <c r="VTK222" s="52"/>
      <c r="VTL222" s="52"/>
      <c r="VTM222" s="52"/>
      <c r="VTN222" s="52"/>
      <c r="VTO222" s="52"/>
      <c r="VTP222" s="52"/>
      <c r="VTQ222" s="52"/>
      <c r="VTR222" s="52"/>
      <c r="VTS222" s="52"/>
      <c r="VTT222" s="52"/>
      <c r="VTU222" s="52"/>
      <c r="VTV222" s="52"/>
      <c r="VTW222" s="52"/>
      <c r="VTX222" s="52"/>
      <c r="VTY222" s="52"/>
      <c r="VTZ222" s="52"/>
      <c r="VUA222" s="52"/>
      <c r="VUB222" s="52"/>
      <c r="VUC222" s="52"/>
      <c r="VUD222" s="52"/>
      <c r="VUE222" s="52"/>
      <c r="VUF222" s="52"/>
      <c r="VUG222" s="52"/>
      <c r="VUH222" s="52"/>
      <c r="VUI222" s="52"/>
      <c r="VUJ222" s="52"/>
      <c r="VUK222" s="52"/>
      <c r="VUL222" s="52"/>
      <c r="VUM222" s="52"/>
      <c r="VUN222" s="52"/>
      <c r="VUO222" s="52"/>
      <c r="VUP222" s="52"/>
      <c r="VUQ222" s="52"/>
      <c r="VUR222" s="52"/>
      <c r="VUS222" s="52"/>
      <c r="VUT222" s="52"/>
      <c r="VUU222" s="52"/>
      <c r="VUV222" s="52"/>
      <c r="VUW222" s="52"/>
      <c r="VUX222" s="52"/>
      <c r="VUY222" s="52"/>
      <c r="VUZ222" s="52"/>
      <c r="VVA222" s="52"/>
      <c r="VVB222" s="52"/>
      <c r="VVC222" s="52"/>
      <c r="VVD222" s="52"/>
      <c r="VVE222" s="52"/>
      <c r="VVF222" s="52"/>
      <c r="VVG222" s="52"/>
      <c r="VVH222" s="52"/>
      <c r="VVI222" s="52"/>
      <c r="VVJ222" s="52"/>
      <c r="VVK222" s="52"/>
      <c r="VVL222" s="52"/>
      <c r="VVM222" s="52"/>
      <c r="VVN222" s="52"/>
      <c r="VVO222" s="52"/>
      <c r="VVP222" s="52"/>
      <c r="VVQ222" s="52"/>
      <c r="VVR222" s="52"/>
      <c r="VVS222" s="52"/>
      <c r="VVT222" s="52"/>
      <c r="VVU222" s="52"/>
      <c r="VVV222" s="52"/>
      <c r="VVW222" s="52"/>
      <c r="VVX222" s="52"/>
      <c r="VVY222" s="52"/>
      <c r="VVZ222" s="52"/>
      <c r="VWA222" s="52"/>
      <c r="VWB222" s="52"/>
      <c r="VWC222" s="52"/>
      <c r="VWD222" s="52"/>
      <c r="VWE222" s="52"/>
      <c r="VWF222" s="52"/>
      <c r="VWG222" s="52"/>
      <c r="VWH222" s="52"/>
      <c r="VWI222" s="52"/>
      <c r="VWJ222" s="52"/>
      <c r="VWK222" s="52"/>
      <c r="VWL222" s="52"/>
      <c r="VWM222" s="52"/>
      <c r="VWN222" s="52"/>
      <c r="VWO222" s="52"/>
      <c r="VWP222" s="52"/>
      <c r="VWQ222" s="52"/>
      <c r="VWR222" s="52"/>
      <c r="VWS222" s="52"/>
      <c r="VWT222" s="52"/>
      <c r="VWU222" s="52"/>
      <c r="VWV222" s="52"/>
      <c r="VWW222" s="52"/>
      <c r="VWX222" s="52"/>
      <c r="VWY222" s="52"/>
      <c r="VWZ222" s="52"/>
      <c r="VXA222" s="52"/>
      <c r="VXB222" s="52"/>
      <c r="VXC222" s="52"/>
      <c r="VXD222" s="52"/>
      <c r="VXE222" s="52"/>
      <c r="VXF222" s="52"/>
      <c r="VXG222" s="52"/>
      <c r="VXH222" s="52"/>
      <c r="VXI222" s="52"/>
      <c r="VXJ222" s="52"/>
      <c r="VXK222" s="52"/>
      <c r="VXL222" s="52"/>
      <c r="VXM222" s="52"/>
      <c r="VXN222" s="52"/>
      <c r="VXO222" s="52"/>
      <c r="VXP222" s="52"/>
      <c r="VXQ222" s="52"/>
      <c r="VXR222" s="52"/>
      <c r="VXS222" s="52"/>
      <c r="VXT222" s="52"/>
      <c r="VXU222" s="52"/>
      <c r="VXV222" s="52"/>
      <c r="VXW222" s="52"/>
      <c r="VXX222" s="52"/>
      <c r="VXY222" s="52"/>
      <c r="VXZ222" s="52"/>
      <c r="VYA222" s="52"/>
      <c r="VYB222" s="52"/>
      <c r="VYC222" s="52"/>
      <c r="VYD222" s="52"/>
      <c r="VYE222" s="52"/>
      <c r="VYF222" s="52"/>
      <c r="VYG222" s="52"/>
      <c r="VYH222" s="52"/>
      <c r="VYI222" s="52"/>
      <c r="VYJ222" s="52"/>
      <c r="VYK222" s="52"/>
      <c r="VYL222" s="52"/>
      <c r="VYM222" s="52"/>
      <c r="VYN222" s="52"/>
      <c r="VYO222" s="52"/>
      <c r="VYP222" s="52"/>
      <c r="VYQ222" s="52"/>
      <c r="VYR222" s="52"/>
      <c r="VYS222" s="52"/>
      <c r="VYT222" s="52"/>
      <c r="VYU222" s="52"/>
      <c r="VYV222" s="52"/>
      <c r="VYW222" s="52"/>
      <c r="VYX222" s="52"/>
      <c r="VYY222" s="52"/>
      <c r="VYZ222" s="52"/>
      <c r="VZA222" s="52"/>
      <c r="VZB222" s="52"/>
      <c r="VZC222" s="52"/>
      <c r="VZD222" s="52"/>
      <c r="VZE222" s="52"/>
      <c r="VZF222" s="52"/>
      <c r="VZG222" s="52"/>
      <c r="VZH222" s="52"/>
      <c r="VZI222" s="52"/>
      <c r="VZJ222" s="52"/>
      <c r="VZK222" s="52"/>
      <c r="VZL222" s="52"/>
      <c r="VZM222" s="52"/>
      <c r="VZN222" s="52"/>
      <c r="VZO222" s="52"/>
      <c r="VZP222" s="52"/>
      <c r="VZQ222" s="52"/>
      <c r="VZR222" s="52"/>
      <c r="VZS222" s="52"/>
      <c r="VZT222" s="52"/>
      <c r="VZU222" s="52"/>
      <c r="VZV222" s="52"/>
      <c r="VZW222" s="52"/>
      <c r="VZX222" s="52"/>
      <c r="VZY222" s="52"/>
      <c r="VZZ222" s="52"/>
      <c r="WAA222" s="52"/>
      <c r="WAB222" s="52"/>
      <c r="WAC222" s="52"/>
      <c r="WAD222" s="52"/>
      <c r="WAE222" s="52"/>
      <c r="WAF222" s="52"/>
      <c r="WAG222" s="52"/>
      <c r="WAH222" s="52"/>
      <c r="WAI222" s="52"/>
      <c r="WAJ222" s="52"/>
      <c r="WAK222" s="52"/>
      <c r="WAL222" s="52"/>
      <c r="WAM222" s="52"/>
      <c r="WAN222" s="52"/>
      <c r="WAO222" s="52"/>
      <c r="WAP222" s="52"/>
      <c r="WAQ222" s="52"/>
      <c r="WAR222" s="52"/>
      <c r="WAS222" s="52"/>
      <c r="WAT222" s="52"/>
      <c r="WAU222" s="52"/>
      <c r="WAV222" s="52"/>
      <c r="WAW222" s="52"/>
      <c r="WAX222" s="52"/>
      <c r="WAY222" s="52"/>
      <c r="WAZ222" s="52"/>
      <c r="WBA222" s="52"/>
      <c r="WBB222" s="52"/>
      <c r="WBC222" s="52"/>
      <c r="WBD222" s="52"/>
      <c r="WBE222" s="52"/>
      <c r="WBF222" s="52"/>
      <c r="WBG222" s="52"/>
      <c r="WBH222" s="52"/>
      <c r="WBI222" s="52"/>
      <c r="WBJ222" s="52"/>
      <c r="WBK222" s="52"/>
      <c r="WBL222" s="52"/>
      <c r="WBM222" s="52"/>
      <c r="WBN222" s="52"/>
      <c r="WBO222" s="52"/>
      <c r="WBP222" s="52"/>
      <c r="WBQ222" s="52"/>
      <c r="WBR222" s="52"/>
      <c r="WBS222" s="52"/>
      <c r="WBT222" s="52"/>
      <c r="WBU222" s="52"/>
      <c r="WBV222" s="52"/>
      <c r="WBW222" s="52"/>
      <c r="WBX222" s="52"/>
      <c r="WBY222" s="52"/>
      <c r="WBZ222" s="52"/>
      <c r="WCA222" s="52"/>
      <c r="WCB222" s="52"/>
      <c r="WCC222" s="52"/>
      <c r="WCD222" s="52"/>
      <c r="WCE222" s="52"/>
      <c r="WCF222" s="52"/>
      <c r="WCG222" s="52"/>
      <c r="WCH222" s="52"/>
      <c r="WCI222" s="52"/>
      <c r="WCJ222" s="52"/>
      <c r="WCK222" s="52"/>
      <c r="WCL222" s="52"/>
      <c r="WCM222" s="52"/>
      <c r="WCN222" s="52"/>
      <c r="WCO222" s="52"/>
      <c r="WCP222" s="52"/>
      <c r="WCQ222" s="52"/>
      <c r="WCR222" s="52"/>
      <c r="WCS222" s="52"/>
      <c r="WCT222" s="52"/>
      <c r="WCU222" s="52"/>
      <c r="WCV222" s="52"/>
      <c r="WCW222" s="52"/>
      <c r="WCX222" s="52"/>
      <c r="WCY222" s="52"/>
      <c r="WCZ222" s="52"/>
      <c r="WDA222" s="52"/>
      <c r="WDB222" s="52"/>
      <c r="WDC222" s="52"/>
      <c r="WDD222" s="52"/>
      <c r="WDE222" s="52"/>
      <c r="WDF222" s="52"/>
      <c r="WDG222" s="52"/>
      <c r="WDH222" s="52"/>
      <c r="WDI222" s="52"/>
      <c r="WDJ222" s="52"/>
      <c r="WDK222" s="52"/>
      <c r="WDL222" s="52"/>
      <c r="WDM222" s="52"/>
      <c r="WDN222" s="52"/>
      <c r="WDO222" s="52"/>
      <c r="WDP222" s="52"/>
      <c r="WDQ222" s="52"/>
      <c r="WDR222" s="52"/>
      <c r="WDS222" s="52"/>
      <c r="WDT222" s="52"/>
      <c r="WDU222" s="52"/>
      <c r="WDV222" s="52"/>
      <c r="WDW222" s="52"/>
      <c r="WDX222" s="52"/>
      <c r="WDY222" s="52"/>
      <c r="WDZ222" s="52"/>
      <c r="WEA222" s="52"/>
      <c r="WEB222" s="52"/>
      <c r="WEC222" s="52"/>
      <c r="WED222" s="52"/>
      <c r="WEE222" s="52"/>
      <c r="WEF222" s="52"/>
      <c r="WEG222" s="52"/>
      <c r="WEH222" s="52"/>
      <c r="WEI222" s="52"/>
      <c r="WEJ222" s="52"/>
      <c r="WEK222" s="52"/>
      <c r="WEL222" s="52"/>
      <c r="WEM222" s="52"/>
      <c r="WEN222" s="52"/>
      <c r="WEO222" s="52"/>
      <c r="WEP222" s="52"/>
      <c r="WEQ222" s="52"/>
      <c r="WER222" s="52"/>
      <c r="WES222" s="52"/>
      <c r="WET222" s="52"/>
      <c r="WEU222" s="52"/>
      <c r="WEV222" s="52"/>
      <c r="WEW222" s="52"/>
      <c r="WEX222" s="52"/>
      <c r="WEY222" s="52"/>
      <c r="WEZ222" s="52"/>
      <c r="WFA222" s="52"/>
      <c r="WFB222" s="52"/>
      <c r="WFC222" s="52"/>
      <c r="WFD222" s="52"/>
      <c r="WFE222" s="52"/>
      <c r="WFF222" s="52"/>
      <c r="WFG222" s="52"/>
      <c r="WFH222" s="52"/>
      <c r="WFI222" s="52"/>
      <c r="WFJ222" s="52"/>
      <c r="WFK222" s="52"/>
      <c r="WFL222" s="52"/>
      <c r="WFM222" s="52"/>
      <c r="WFN222" s="52"/>
      <c r="WFO222" s="52"/>
      <c r="WFP222" s="52"/>
      <c r="WFQ222" s="52"/>
      <c r="WFR222" s="52"/>
      <c r="WFS222" s="52"/>
      <c r="WFT222" s="52"/>
      <c r="WFU222" s="52"/>
      <c r="WFV222" s="52"/>
      <c r="WFW222" s="52"/>
      <c r="WFX222" s="52"/>
      <c r="WFY222" s="52"/>
      <c r="WFZ222" s="52"/>
      <c r="WGA222" s="52"/>
      <c r="WGB222" s="52"/>
      <c r="WGC222" s="52"/>
      <c r="WGD222" s="52"/>
      <c r="WGE222" s="52"/>
      <c r="WGF222" s="52"/>
      <c r="WGG222" s="52"/>
      <c r="WGH222" s="52"/>
      <c r="WGI222" s="52"/>
      <c r="WGJ222" s="52"/>
      <c r="WGK222" s="52"/>
      <c r="WGL222" s="52"/>
      <c r="WGM222" s="52"/>
      <c r="WGN222" s="52"/>
      <c r="WGO222" s="52"/>
      <c r="WGP222" s="52"/>
      <c r="WGQ222" s="52"/>
      <c r="WGR222" s="52"/>
      <c r="WGS222" s="52"/>
      <c r="WGT222" s="52"/>
      <c r="WGU222" s="52"/>
      <c r="WGV222" s="52"/>
      <c r="WGW222" s="52"/>
      <c r="WGX222" s="52"/>
      <c r="WGY222" s="52"/>
      <c r="WGZ222" s="52"/>
      <c r="WHA222" s="52"/>
      <c r="WHB222" s="52"/>
      <c r="WHC222" s="52"/>
      <c r="WHD222" s="52"/>
      <c r="WHE222" s="52"/>
      <c r="WHF222" s="52"/>
      <c r="WHG222" s="52"/>
      <c r="WHH222" s="52"/>
      <c r="WHI222" s="52"/>
      <c r="WHJ222" s="52"/>
      <c r="WHK222" s="52"/>
      <c r="WHL222" s="52"/>
      <c r="WHM222" s="52"/>
      <c r="WHN222" s="52"/>
      <c r="WHO222" s="52"/>
      <c r="WHP222" s="52"/>
      <c r="WHQ222" s="52"/>
      <c r="WHR222" s="52"/>
      <c r="WHS222" s="52"/>
      <c r="WHT222" s="52"/>
      <c r="WHU222" s="52"/>
      <c r="WHV222" s="52"/>
      <c r="WHW222" s="52"/>
      <c r="WHX222" s="52"/>
      <c r="WHY222" s="52"/>
      <c r="WHZ222" s="52"/>
      <c r="WIA222" s="52"/>
      <c r="WIB222" s="52"/>
      <c r="WIC222" s="52"/>
      <c r="WID222" s="52"/>
      <c r="WIE222" s="52"/>
      <c r="WIF222" s="52"/>
      <c r="WIG222" s="52"/>
      <c r="WIH222" s="52"/>
      <c r="WII222" s="52"/>
      <c r="WIJ222" s="52"/>
      <c r="WIK222" s="52"/>
      <c r="WIL222" s="52"/>
      <c r="WIM222" s="52"/>
      <c r="WIN222" s="52"/>
      <c r="WIO222" s="52"/>
      <c r="WIP222" s="52"/>
      <c r="WIQ222" s="52"/>
      <c r="WIR222" s="52"/>
      <c r="WIS222" s="52"/>
      <c r="WIT222" s="52"/>
      <c r="WIU222" s="52"/>
      <c r="WIV222" s="52"/>
      <c r="WIW222" s="52"/>
      <c r="WIX222" s="52"/>
      <c r="WIY222" s="52"/>
      <c r="WIZ222" s="52"/>
      <c r="WJA222" s="52"/>
      <c r="WJB222" s="52"/>
      <c r="WJC222" s="52"/>
      <c r="WJD222" s="52"/>
      <c r="WJE222" s="52"/>
      <c r="WJF222" s="52"/>
      <c r="WJG222" s="52"/>
      <c r="WJH222" s="52"/>
      <c r="WJI222" s="52"/>
      <c r="WJJ222" s="52"/>
      <c r="WJK222" s="52"/>
      <c r="WJL222" s="52"/>
      <c r="WJM222" s="52"/>
      <c r="WJN222" s="52"/>
      <c r="WJO222" s="52"/>
      <c r="WJP222" s="52"/>
      <c r="WJQ222" s="52"/>
      <c r="WJR222" s="52"/>
      <c r="WJS222" s="52"/>
      <c r="WJT222" s="52"/>
      <c r="WJU222" s="52"/>
      <c r="WJV222" s="52"/>
      <c r="WJW222" s="52"/>
      <c r="WJX222" s="52"/>
      <c r="WJY222" s="52"/>
      <c r="WJZ222" s="52"/>
      <c r="WKA222" s="52"/>
      <c r="WKB222" s="52"/>
      <c r="WKC222" s="52"/>
      <c r="WKD222" s="52"/>
      <c r="WKE222" s="52"/>
      <c r="WKF222" s="52"/>
      <c r="WKG222" s="52"/>
      <c r="WKH222" s="52"/>
      <c r="WKI222" s="52"/>
      <c r="WKJ222" s="52"/>
      <c r="WKK222" s="52"/>
      <c r="WKL222" s="52"/>
      <c r="WKM222" s="52"/>
      <c r="WKN222" s="52"/>
      <c r="WKO222" s="52"/>
      <c r="WKP222" s="52"/>
      <c r="WKQ222" s="52"/>
      <c r="WKR222" s="52"/>
      <c r="WKS222" s="52"/>
      <c r="WKT222" s="52"/>
      <c r="WKU222" s="52"/>
      <c r="WKV222" s="52"/>
      <c r="WKW222" s="52"/>
      <c r="WKX222" s="52"/>
      <c r="WKY222" s="52"/>
      <c r="WKZ222" s="52"/>
      <c r="WLA222" s="52"/>
      <c r="WLB222" s="52"/>
      <c r="WLC222" s="52"/>
      <c r="WLD222" s="52"/>
      <c r="WLE222" s="52"/>
      <c r="WLF222" s="52"/>
      <c r="WLG222" s="52"/>
      <c r="WLH222" s="52"/>
      <c r="WLI222" s="52"/>
      <c r="WLJ222" s="52"/>
      <c r="WLK222" s="52"/>
      <c r="WLL222" s="52"/>
      <c r="WLM222" s="52"/>
      <c r="WLN222" s="52"/>
      <c r="WLO222" s="52"/>
      <c r="WLP222" s="52"/>
      <c r="WLQ222" s="52"/>
      <c r="WLR222" s="52"/>
      <c r="WLS222" s="52"/>
      <c r="WLT222" s="52"/>
      <c r="WLU222" s="52"/>
      <c r="WLV222" s="52"/>
      <c r="WLW222" s="52"/>
      <c r="WLX222" s="52"/>
      <c r="WLY222" s="52"/>
      <c r="WLZ222" s="52"/>
      <c r="WMA222" s="52"/>
      <c r="WMB222" s="52"/>
      <c r="WMC222" s="52"/>
      <c r="WMD222" s="52"/>
      <c r="WME222" s="52"/>
      <c r="WMF222" s="52"/>
      <c r="WMG222" s="52"/>
      <c r="WMH222" s="52"/>
      <c r="WMI222" s="52"/>
      <c r="WMJ222" s="52"/>
      <c r="WMK222" s="52"/>
      <c r="WML222" s="52"/>
      <c r="WMM222" s="52"/>
      <c r="WMN222" s="52"/>
      <c r="WMO222" s="52"/>
      <c r="WMP222" s="52"/>
      <c r="WMQ222" s="52"/>
      <c r="WMR222" s="52"/>
      <c r="WMS222" s="52"/>
      <c r="WMT222" s="52"/>
      <c r="WMU222" s="52"/>
      <c r="WMV222" s="52"/>
      <c r="WMW222" s="52"/>
      <c r="WMX222" s="52"/>
      <c r="WMY222" s="52"/>
      <c r="WMZ222" s="52"/>
      <c r="WNA222" s="52"/>
      <c r="WNB222" s="52"/>
      <c r="WNC222" s="52"/>
      <c r="WND222" s="52"/>
      <c r="WNE222" s="52"/>
      <c r="WNF222" s="52"/>
      <c r="WNG222" s="52"/>
      <c r="WNH222" s="52"/>
      <c r="WNI222" s="52"/>
      <c r="WNJ222" s="52"/>
      <c r="WNK222" s="52"/>
      <c r="WNL222" s="52"/>
      <c r="WNM222" s="52"/>
      <c r="WNN222" s="52"/>
      <c r="WNO222" s="52"/>
      <c r="WNP222" s="52"/>
      <c r="WNQ222" s="52"/>
      <c r="WNR222" s="52"/>
      <c r="WNS222" s="52"/>
      <c r="WNT222" s="52"/>
      <c r="WNU222" s="52"/>
      <c r="WNV222" s="52"/>
      <c r="WNW222" s="52"/>
      <c r="WNX222" s="52"/>
      <c r="WNY222" s="52"/>
      <c r="WNZ222" s="52"/>
      <c r="WOA222" s="52"/>
      <c r="WOB222" s="52"/>
      <c r="WOC222" s="52"/>
      <c r="WOD222" s="52"/>
      <c r="WOE222" s="52"/>
      <c r="WOF222" s="52"/>
      <c r="WOG222" s="52"/>
      <c r="WOH222" s="52"/>
      <c r="WOI222" s="52"/>
      <c r="WOJ222" s="52"/>
      <c r="WOK222" s="52"/>
      <c r="WOL222" s="52"/>
      <c r="WOM222" s="52"/>
      <c r="WON222" s="52"/>
      <c r="WOO222" s="52"/>
      <c r="WOP222" s="52"/>
      <c r="WOQ222" s="52"/>
      <c r="WOR222" s="52"/>
      <c r="WOS222" s="52"/>
      <c r="WOT222" s="52"/>
      <c r="WOU222" s="52"/>
      <c r="WOV222" s="52"/>
      <c r="WOW222" s="52"/>
      <c r="WOX222" s="52"/>
      <c r="WOY222" s="52"/>
      <c r="WOZ222" s="52"/>
      <c r="WPA222" s="52"/>
      <c r="WPB222" s="52"/>
      <c r="WPC222" s="52"/>
      <c r="WPD222" s="52"/>
      <c r="WPE222" s="52"/>
      <c r="WPF222" s="52"/>
      <c r="WPG222" s="52"/>
      <c r="WPH222" s="52"/>
      <c r="WPI222" s="52"/>
      <c r="WPJ222" s="52"/>
      <c r="WPK222" s="52"/>
      <c r="WPL222" s="52"/>
      <c r="WPM222" s="52"/>
      <c r="WPN222" s="52"/>
      <c r="WPO222" s="52"/>
      <c r="WPP222" s="52"/>
      <c r="WPQ222" s="52"/>
      <c r="WPR222" s="52"/>
      <c r="WPS222" s="52"/>
      <c r="WPT222" s="52"/>
      <c r="WPU222" s="52"/>
      <c r="WPV222" s="52"/>
      <c r="WPW222" s="52"/>
      <c r="WPX222" s="52"/>
      <c r="WPY222" s="52"/>
      <c r="WPZ222" s="52"/>
      <c r="WQA222" s="52"/>
      <c r="WQB222" s="52"/>
      <c r="WQC222" s="52"/>
      <c r="WQD222" s="52"/>
      <c r="WQE222" s="52"/>
      <c r="WQF222" s="52"/>
      <c r="WQG222" s="52"/>
      <c r="WQH222" s="52"/>
      <c r="WQI222" s="52"/>
      <c r="WQJ222" s="52"/>
      <c r="WQK222" s="52"/>
      <c r="WQL222" s="52"/>
      <c r="WQM222" s="52"/>
      <c r="WQN222" s="52"/>
      <c r="WQO222" s="52"/>
      <c r="WQP222" s="52"/>
      <c r="WQQ222" s="52"/>
      <c r="WQR222" s="52"/>
      <c r="WQS222" s="52"/>
      <c r="WQT222" s="52"/>
      <c r="WQU222" s="52"/>
      <c r="WQV222" s="52"/>
      <c r="WQW222" s="52"/>
      <c r="WQX222" s="52"/>
      <c r="WQY222" s="52"/>
      <c r="WQZ222" s="52"/>
      <c r="WRA222" s="52"/>
      <c r="WRB222" s="52"/>
      <c r="WRC222" s="52"/>
      <c r="WRD222" s="52"/>
      <c r="WRE222" s="52"/>
      <c r="WRF222" s="52"/>
      <c r="WRG222" s="52"/>
      <c r="WRH222" s="52"/>
      <c r="WRI222" s="52"/>
      <c r="WRJ222" s="52"/>
      <c r="WRK222" s="52"/>
      <c r="WRL222" s="52"/>
      <c r="WRM222" s="52"/>
      <c r="WRN222" s="52"/>
      <c r="WRO222" s="52"/>
      <c r="WRP222" s="52"/>
      <c r="WRQ222" s="52"/>
      <c r="WRR222" s="52"/>
      <c r="WRS222" s="52"/>
      <c r="WRT222" s="52"/>
      <c r="WRU222" s="52"/>
      <c r="WRV222" s="52"/>
      <c r="WRW222" s="52"/>
      <c r="WRX222" s="52"/>
      <c r="WRY222" s="52"/>
      <c r="WRZ222" s="52"/>
      <c r="WSA222" s="52"/>
      <c r="WSB222" s="52"/>
      <c r="WSC222" s="52"/>
      <c r="WSD222" s="52"/>
      <c r="WSE222" s="52"/>
      <c r="WSF222" s="52"/>
      <c r="WSG222" s="52"/>
      <c r="WSH222" s="52"/>
      <c r="WSI222" s="52"/>
      <c r="WSJ222" s="52"/>
      <c r="WSK222" s="52"/>
      <c r="WSL222" s="52"/>
      <c r="WSM222" s="52"/>
      <c r="WSN222" s="52"/>
      <c r="WSO222" s="52"/>
      <c r="WSP222" s="52"/>
      <c r="WSQ222" s="52"/>
      <c r="WSR222" s="52"/>
      <c r="WSS222" s="52"/>
      <c r="WST222" s="52"/>
      <c r="WSU222" s="52"/>
      <c r="WSV222" s="52"/>
      <c r="WSW222" s="52"/>
      <c r="WSX222" s="52"/>
      <c r="WSY222" s="52"/>
      <c r="WSZ222" s="52"/>
      <c r="WTA222" s="52"/>
      <c r="WTB222" s="52"/>
      <c r="WTC222" s="52"/>
      <c r="WTD222" s="52"/>
      <c r="WTE222" s="52"/>
      <c r="WTF222" s="52"/>
      <c r="WTG222" s="52"/>
      <c r="WTH222" s="52"/>
      <c r="WTI222" s="52"/>
      <c r="WTJ222" s="52"/>
      <c r="WTK222" s="52"/>
      <c r="WTL222" s="52"/>
      <c r="WTM222" s="52"/>
      <c r="WTN222" s="52"/>
      <c r="WTO222" s="52"/>
      <c r="WTP222" s="52"/>
      <c r="WTQ222" s="52"/>
      <c r="WTR222" s="52"/>
      <c r="WTS222" s="52"/>
      <c r="WTT222" s="52"/>
      <c r="WTU222" s="52"/>
      <c r="WTV222" s="52"/>
      <c r="WTW222" s="52"/>
      <c r="WTX222" s="52"/>
      <c r="WTY222" s="52"/>
      <c r="WTZ222" s="52"/>
      <c r="WUA222" s="52"/>
      <c r="WUB222" s="52"/>
      <c r="WUC222" s="52"/>
      <c r="WUD222" s="52"/>
      <c r="WUE222" s="52"/>
      <c r="WUF222" s="52"/>
      <c r="WUG222" s="52"/>
      <c r="WUH222" s="52"/>
      <c r="WUI222" s="52"/>
      <c r="WUJ222" s="52"/>
      <c r="WUK222" s="52"/>
      <c r="WUL222" s="52"/>
      <c r="WUM222" s="52"/>
      <c r="WUN222" s="52"/>
      <c r="WUO222" s="52"/>
      <c r="WUP222" s="52"/>
      <c r="WUQ222" s="52"/>
      <c r="WUR222" s="52"/>
      <c r="WUS222" s="52"/>
      <c r="WUT222" s="52"/>
      <c r="WUU222" s="52"/>
      <c r="WUV222" s="52"/>
      <c r="WUW222" s="52"/>
      <c r="WUX222" s="52"/>
      <c r="WUY222" s="52"/>
      <c r="WUZ222" s="52"/>
      <c r="WVA222" s="52"/>
      <c r="WVB222" s="52"/>
      <c r="WVC222" s="52"/>
      <c r="WVD222" s="52"/>
      <c r="WVE222" s="52"/>
      <c r="WVF222" s="52"/>
      <c r="WVG222" s="52"/>
      <c r="WVH222" s="52"/>
      <c r="WVI222" s="52"/>
      <c r="WVJ222" s="52"/>
      <c r="WVK222" s="52"/>
      <c r="WVL222" s="52"/>
      <c r="WVM222" s="52"/>
      <c r="WVN222" s="52"/>
      <c r="WVO222" s="52"/>
      <c r="WVP222" s="52"/>
      <c r="WVQ222" s="52"/>
    </row>
    <row r="223" spans="1:16137" s="102" customFormat="1" ht="50.25" customHeight="1">
      <c r="A223" s="37">
        <v>7729314745</v>
      </c>
      <c r="B223" s="12" t="s">
        <v>372</v>
      </c>
      <c r="C223" s="12" t="s">
        <v>81</v>
      </c>
      <c r="D223" s="12" t="s">
        <v>378</v>
      </c>
      <c r="E223" s="38">
        <v>2507.7330000000002</v>
      </c>
      <c r="F223" s="38">
        <v>1826.6789999999999</v>
      </c>
      <c r="G223" s="38">
        <v>433.73899999999998</v>
      </c>
      <c r="H223" s="38">
        <v>2557.779</v>
      </c>
      <c r="I223" s="38">
        <f t="shared" si="68"/>
        <v>7325.93</v>
      </c>
      <c r="J223" s="39">
        <v>1764.46</v>
      </c>
      <c r="K223" s="40">
        <v>1930.0145965479182</v>
      </c>
      <c r="L223" s="39">
        <v>1520</v>
      </c>
      <c r="M223" s="40">
        <v>1580.8</v>
      </c>
      <c r="N223" s="41">
        <f t="shared" si="64"/>
        <v>613040.40918000019</v>
      </c>
      <c r="O223" s="42">
        <f t="shared" si="65"/>
        <v>446549.94834000006</v>
      </c>
      <c r="P223" s="42">
        <f t="shared" si="66"/>
        <v>151467.98989209751</v>
      </c>
      <c r="Q223" s="42">
        <f t="shared" si="67"/>
        <v>893213.76154373784</v>
      </c>
      <c r="R223" s="42">
        <f t="shared" si="69"/>
        <v>2104272.1089558355</v>
      </c>
      <c r="S223" s="43"/>
      <c r="T223" s="44"/>
      <c r="U223" s="44"/>
      <c r="V223" s="92"/>
      <c r="W223" s="92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1"/>
      <c r="BN223" s="101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1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1"/>
      <c r="CM223" s="101"/>
      <c r="CN223" s="101"/>
      <c r="CO223" s="101"/>
      <c r="CP223" s="101"/>
      <c r="CQ223" s="101"/>
      <c r="CR223" s="101"/>
      <c r="CS223" s="101"/>
      <c r="CT223" s="101"/>
      <c r="CU223" s="101"/>
      <c r="CV223" s="101"/>
      <c r="CW223" s="101"/>
      <c r="CX223" s="101"/>
      <c r="CY223" s="101"/>
      <c r="CZ223" s="101"/>
      <c r="DA223" s="101"/>
      <c r="DB223" s="101"/>
      <c r="DC223" s="101"/>
      <c r="DD223" s="101"/>
      <c r="DE223" s="101"/>
      <c r="DF223" s="101"/>
      <c r="DG223" s="101"/>
      <c r="DH223" s="101"/>
      <c r="DI223" s="101"/>
      <c r="DJ223" s="101"/>
      <c r="DK223" s="101"/>
      <c r="DL223" s="101"/>
      <c r="DM223" s="101"/>
      <c r="DN223" s="101"/>
      <c r="DO223" s="101"/>
      <c r="DP223" s="101"/>
      <c r="DQ223" s="101"/>
      <c r="DR223" s="101"/>
      <c r="DS223" s="101"/>
      <c r="DT223" s="101"/>
      <c r="DU223" s="101"/>
      <c r="DV223" s="101"/>
      <c r="DW223" s="101"/>
      <c r="DX223" s="101"/>
      <c r="DY223" s="101"/>
      <c r="DZ223" s="101"/>
      <c r="EA223" s="101"/>
      <c r="EB223" s="101"/>
      <c r="EC223" s="101"/>
      <c r="ED223" s="101"/>
      <c r="EE223" s="101"/>
      <c r="EF223" s="101"/>
      <c r="EG223" s="101"/>
      <c r="EH223" s="101"/>
      <c r="EI223" s="101"/>
      <c r="EJ223" s="101"/>
      <c r="EK223" s="101"/>
      <c r="EL223" s="101"/>
      <c r="EM223" s="101"/>
      <c r="EN223" s="101"/>
      <c r="EO223" s="101"/>
      <c r="EP223" s="101"/>
      <c r="EQ223" s="101"/>
      <c r="ER223" s="101"/>
      <c r="ES223" s="101"/>
      <c r="ET223" s="101"/>
      <c r="EU223" s="101"/>
      <c r="EV223" s="101"/>
      <c r="EW223" s="101"/>
      <c r="EX223" s="101"/>
      <c r="EY223" s="101"/>
      <c r="EZ223" s="101"/>
      <c r="FA223" s="101"/>
      <c r="FB223" s="101"/>
      <c r="FC223" s="101"/>
      <c r="FD223" s="101"/>
      <c r="FE223" s="101"/>
      <c r="FF223" s="101"/>
      <c r="FG223" s="101"/>
      <c r="FH223" s="101"/>
      <c r="FI223" s="101"/>
      <c r="FJ223" s="101"/>
      <c r="FK223" s="101"/>
      <c r="FL223" s="101"/>
      <c r="FM223" s="101"/>
      <c r="FN223" s="101"/>
      <c r="FO223" s="101"/>
      <c r="FP223" s="101"/>
      <c r="FQ223" s="101"/>
      <c r="FR223" s="101"/>
      <c r="FS223" s="101"/>
      <c r="FT223" s="101"/>
      <c r="FU223" s="101"/>
      <c r="FV223" s="101"/>
      <c r="FW223" s="101"/>
      <c r="FX223" s="101"/>
      <c r="FY223" s="101"/>
      <c r="FZ223" s="101"/>
      <c r="GA223" s="52"/>
      <c r="GB223" s="52"/>
      <c r="GC223" s="52"/>
      <c r="GD223" s="52"/>
      <c r="GE223" s="52"/>
      <c r="GF223" s="52"/>
      <c r="GG223" s="52"/>
      <c r="GH223" s="52"/>
      <c r="GI223" s="52"/>
      <c r="GJ223" s="52"/>
      <c r="GK223" s="52"/>
      <c r="GL223" s="52"/>
      <c r="GM223" s="52"/>
      <c r="GN223" s="52"/>
      <c r="GO223" s="52"/>
      <c r="GP223" s="52"/>
      <c r="GQ223" s="52"/>
      <c r="GR223" s="52"/>
      <c r="GS223" s="52"/>
      <c r="GT223" s="52"/>
      <c r="GU223" s="52"/>
      <c r="GV223" s="52"/>
      <c r="GW223" s="52"/>
      <c r="GX223" s="52"/>
      <c r="GY223" s="52"/>
      <c r="GZ223" s="52"/>
      <c r="HA223" s="52"/>
      <c r="HB223" s="52"/>
      <c r="HC223" s="52"/>
      <c r="HD223" s="52"/>
      <c r="HE223" s="52"/>
      <c r="HF223" s="52"/>
      <c r="HG223" s="52"/>
      <c r="HH223" s="52"/>
      <c r="HI223" s="52"/>
      <c r="HJ223" s="52"/>
      <c r="HK223" s="52"/>
      <c r="HL223" s="52"/>
      <c r="HM223" s="52"/>
      <c r="HN223" s="52"/>
      <c r="HO223" s="52"/>
      <c r="HP223" s="52"/>
      <c r="HQ223" s="52"/>
      <c r="HR223" s="52"/>
      <c r="HS223" s="52"/>
      <c r="HT223" s="52"/>
      <c r="HU223" s="52"/>
      <c r="HV223" s="52"/>
      <c r="HW223" s="52"/>
      <c r="HX223" s="52"/>
      <c r="HY223" s="52"/>
      <c r="HZ223" s="52"/>
      <c r="IA223" s="52"/>
      <c r="IB223" s="52"/>
      <c r="IC223" s="52"/>
      <c r="ID223" s="52"/>
      <c r="IE223" s="52"/>
      <c r="IF223" s="52"/>
      <c r="IG223" s="52"/>
      <c r="IH223" s="52"/>
      <c r="II223" s="52"/>
      <c r="IJ223" s="52"/>
      <c r="IK223" s="52"/>
      <c r="IL223" s="52"/>
      <c r="IM223" s="52"/>
      <c r="IN223" s="52"/>
      <c r="IO223" s="52"/>
      <c r="IP223" s="52"/>
      <c r="IQ223" s="52"/>
      <c r="IR223" s="52"/>
      <c r="IS223" s="52"/>
      <c r="IT223" s="52"/>
      <c r="IU223" s="52"/>
      <c r="IV223" s="52"/>
      <c r="IW223" s="52"/>
      <c r="IX223" s="52"/>
      <c r="IY223" s="52"/>
      <c r="IZ223" s="52"/>
      <c r="JA223" s="52"/>
      <c r="JB223" s="52"/>
      <c r="JC223" s="52"/>
      <c r="JD223" s="52"/>
      <c r="JE223" s="52"/>
      <c r="JF223" s="52"/>
      <c r="JG223" s="52"/>
      <c r="JH223" s="52"/>
      <c r="JI223" s="52"/>
      <c r="JJ223" s="52"/>
      <c r="JK223" s="52"/>
      <c r="JL223" s="52"/>
      <c r="JM223" s="52"/>
      <c r="JN223" s="52"/>
      <c r="JO223" s="52"/>
      <c r="JP223" s="52"/>
      <c r="JQ223" s="52"/>
      <c r="JR223" s="52"/>
      <c r="JS223" s="52"/>
      <c r="JT223" s="52"/>
      <c r="JU223" s="52"/>
      <c r="JV223" s="52"/>
      <c r="JW223" s="52"/>
      <c r="JX223" s="52"/>
      <c r="JY223" s="52"/>
      <c r="JZ223" s="52"/>
      <c r="KA223" s="52"/>
      <c r="KB223" s="52"/>
      <c r="KC223" s="52"/>
      <c r="KD223" s="52"/>
      <c r="KE223" s="52"/>
      <c r="KF223" s="52"/>
      <c r="KG223" s="52"/>
      <c r="KH223" s="52"/>
      <c r="KI223" s="52"/>
      <c r="KJ223" s="52"/>
      <c r="KK223" s="52"/>
      <c r="KL223" s="52"/>
      <c r="KM223" s="52"/>
      <c r="KN223" s="52"/>
      <c r="KO223" s="52"/>
      <c r="KP223" s="52"/>
      <c r="KQ223" s="52"/>
      <c r="KR223" s="52"/>
      <c r="KS223" s="52"/>
      <c r="KT223" s="52"/>
      <c r="KU223" s="52"/>
      <c r="KV223" s="52"/>
      <c r="KW223" s="52"/>
      <c r="KX223" s="52"/>
      <c r="KY223" s="52"/>
      <c r="KZ223" s="52"/>
      <c r="LA223" s="52"/>
      <c r="LB223" s="52"/>
      <c r="LC223" s="52"/>
      <c r="LD223" s="52"/>
      <c r="LE223" s="52"/>
      <c r="LF223" s="52"/>
      <c r="LG223" s="52"/>
      <c r="LH223" s="52"/>
      <c r="LI223" s="52"/>
      <c r="LJ223" s="52"/>
      <c r="LK223" s="52"/>
      <c r="LL223" s="52"/>
      <c r="LM223" s="52"/>
      <c r="LN223" s="52"/>
      <c r="LO223" s="52"/>
      <c r="LP223" s="52"/>
      <c r="LQ223" s="52"/>
      <c r="LR223" s="52"/>
      <c r="LS223" s="52"/>
      <c r="LT223" s="52"/>
      <c r="LU223" s="52"/>
      <c r="LV223" s="52"/>
      <c r="LW223" s="52"/>
      <c r="LX223" s="52"/>
      <c r="LY223" s="52"/>
      <c r="LZ223" s="52"/>
      <c r="MA223" s="52"/>
      <c r="MB223" s="52"/>
      <c r="MC223" s="52"/>
      <c r="MD223" s="52"/>
      <c r="ME223" s="52"/>
      <c r="MF223" s="52"/>
      <c r="MG223" s="52"/>
      <c r="MH223" s="52"/>
      <c r="MI223" s="52"/>
      <c r="MJ223" s="52"/>
      <c r="MK223" s="52"/>
      <c r="ML223" s="52"/>
      <c r="MM223" s="52"/>
      <c r="MN223" s="52"/>
      <c r="MO223" s="52"/>
      <c r="MP223" s="52"/>
      <c r="MQ223" s="52"/>
      <c r="MR223" s="52"/>
      <c r="MS223" s="52"/>
      <c r="MT223" s="52"/>
      <c r="MU223" s="52"/>
      <c r="MV223" s="52"/>
      <c r="MW223" s="52"/>
      <c r="MX223" s="52"/>
      <c r="MY223" s="52"/>
      <c r="MZ223" s="52"/>
      <c r="NA223" s="52"/>
      <c r="NB223" s="52"/>
      <c r="NC223" s="52"/>
      <c r="ND223" s="52"/>
      <c r="NE223" s="52"/>
      <c r="NF223" s="52"/>
      <c r="NG223" s="52"/>
      <c r="NH223" s="52"/>
      <c r="NI223" s="52"/>
      <c r="NJ223" s="52"/>
      <c r="NK223" s="52"/>
      <c r="NL223" s="52"/>
      <c r="NM223" s="52"/>
      <c r="NN223" s="52"/>
      <c r="NO223" s="52"/>
      <c r="NP223" s="52"/>
      <c r="NQ223" s="52"/>
      <c r="NR223" s="52"/>
      <c r="NS223" s="52"/>
      <c r="NT223" s="52"/>
      <c r="NU223" s="52"/>
      <c r="NV223" s="52"/>
      <c r="NW223" s="52"/>
      <c r="NX223" s="52"/>
      <c r="NY223" s="52"/>
      <c r="NZ223" s="52"/>
      <c r="OA223" s="52"/>
      <c r="OB223" s="52"/>
      <c r="OC223" s="52"/>
      <c r="OD223" s="52"/>
      <c r="OE223" s="52"/>
      <c r="OF223" s="52"/>
      <c r="OG223" s="52"/>
      <c r="OH223" s="52"/>
      <c r="OI223" s="52"/>
      <c r="OJ223" s="52"/>
      <c r="OK223" s="52"/>
      <c r="OL223" s="52"/>
      <c r="OM223" s="52"/>
      <c r="ON223" s="52"/>
      <c r="OO223" s="52"/>
      <c r="OP223" s="52"/>
      <c r="OQ223" s="52"/>
      <c r="OR223" s="52"/>
      <c r="OS223" s="52"/>
      <c r="OT223" s="52"/>
      <c r="OU223" s="52"/>
      <c r="OV223" s="52"/>
      <c r="OW223" s="52"/>
      <c r="OX223" s="52"/>
      <c r="OY223" s="52"/>
      <c r="OZ223" s="52"/>
      <c r="PA223" s="52"/>
      <c r="PB223" s="52"/>
      <c r="PC223" s="52"/>
      <c r="PD223" s="52"/>
      <c r="PE223" s="52"/>
      <c r="PF223" s="52"/>
      <c r="PG223" s="52"/>
      <c r="PH223" s="52"/>
      <c r="PI223" s="52"/>
      <c r="PJ223" s="52"/>
      <c r="PK223" s="52"/>
      <c r="PL223" s="52"/>
      <c r="PM223" s="52"/>
      <c r="PN223" s="52"/>
      <c r="PO223" s="52"/>
      <c r="PP223" s="52"/>
      <c r="PQ223" s="52"/>
      <c r="PR223" s="52"/>
      <c r="PS223" s="52"/>
      <c r="PT223" s="52"/>
      <c r="PU223" s="52"/>
      <c r="PV223" s="52"/>
      <c r="PW223" s="52"/>
      <c r="PX223" s="52"/>
      <c r="PY223" s="52"/>
      <c r="PZ223" s="52"/>
      <c r="QA223" s="52"/>
      <c r="QB223" s="52"/>
      <c r="QC223" s="52"/>
      <c r="QD223" s="52"/>
      <c r="QE223" s="52"/>
      <c r="QF223" s="52"/>
      <c r="QG223" s="52"/>
      <c r="QH223" s="52"/>
      <c r="QI223" s="52"/>
      <c r="QJ223" s="52"/>
      <c r="QK223" s="52"/>
      <c r="QL223" s="52"/>
      <c r="QM223" s="52"/>
      <c r="QN223" s="52"/>
      <c r="QO223" s="52"/>
      <c r="QP223" s="52"/>
      <c r="QQ223" s="52"/>
      <c r="QR223" s="52"/>
      <c r="QS223" s="52"/>
      <c r="QT223" s="52"/>
      <c r="QU223" s="52"/>
      <c r="QV223" s="52"/>
      <c r="QW223" s="52"/>
      <c r="QX223" s="52"/>
      <c r="QY223" s="52"/>
      <c r="QZ223" s="52"/>
      <c r="RA223" s="52"/>
      <c r="RB223" s="52"/>
      <c r="RC223" s="52"/>
      <c r="RD223" s="52"/>
      <c r="RE223" s="52"/>
      <c r="RF223" s="52"/>
      <c r="RG223" s="52"/>
      <c r="RH223" s="52"/>
      <c r="RI223" s="52"/>
      <c r="RJ223" s="52"/>
      <c r="RK223" s="52"/>
      <c r="RL223" s="52"/>
      <c r="RM223" s="52"/>
      <c r="RN223" s="52"/>
      <c r="RO223" s="52"/>
      <c r="RP223" s="52"/>
      <c r="RQ223" s="52"/>
      <c r="RR223" s="52"/>
      <c r="RS223" s="52"/>
      <c r="RT223" s="52"/>
      <c r="RU223" s="52"/>
      <c r="RV223" s="52"/>
      <c r="RW223" s="52"/>
      <c r="RX223" s="52"/>
      <c r="RY223" s="52"/>
      <c r="RZ223" s="52"/>
      <c r="SA223" s="52"/>
      <c r="SB223" s="52"/>
      <c r="SC223" s="52"/>
      <c r="SD223" s="52"/>
      <c r="SE223" s="52"/>
      <c r="SF223" s="52"/>
      <c r="SG223" s="52"/>
      <c r="SH223" s="52"/>
      <c r="SI223" s="52"/>
      <c r="SJ223" s="52"/>
      <c r="SK223" s="52"/>
      <c r="SL223" s="52"/>
      <c r="SM223" s="52"/>
      <c r="SN223" s="52"/>
      <c r="SO223" s="52"/>
      <c r="SP223" s="52"/>
      <c r="SQ223" s="52"/>
      <c r="SR223" s="52"/>
      <c r="SS223" s="52"/>
      <c r="ST223" s="52"/>
      <c r="SU223" s="52"/>
      <c r="SV223" s="52"/>
      <c r="SW223" s="52"/>
      <c r="SX223" s="52"/>
      <c r="SY223" s="52"/>
      <c r="SZ223" s="52"/>
      <c r="TA223" s="52"/>
      <c r="TB223" s="52"/>
      <c r="TC223" s="52"/>
      <c r="TD223" s="52"/>
      <c r="TE223" s="52"/>
      <c r="TF223" s="52"/>
      <c r="TG223" s="52"/>
      <c r="TH223" s="52"/>
      <c r="TI223" s="52"/>
      <c r="TJ223" s="52"/>
      <c r="TK223" s="52"/>
      <c r="TL223" s="52"/>
      <c r="TM223" s="52"/>
      <c r="TN223" s="52"/>
      <c r="TO223" s="52"/>
      <c r="TP223" s="52"/>
      <c r="TQ223" s="52"/>
      <c r="TR223" s="52"/>
      <c r="TS223" s="52"/>
      <c r="TT223" s="52"/>
      <c r="TU223" s="52"/>
      <c r="TV223" s="52"/>
      <c r="TW223" s="52"/>
      <c r="TX223" s="52"/>
      <c r="TY223" s="52"/>
      <c r="TZ223" s="52"/>
      <c r="UA223" s="52"/>
      <c r="UB223" s="52"/>
      <c r="UC223" s="52"/>
      <c r="UD223" s="52"/>
      <c r="UE223" s="52"/>
      <c r="UF223" s="52"/>
      <c r="UG223" s="52"/>
      <c r="UH223" s="52"/>
      <c r="UI223" s="52"/>
      <c r="UJ223" s="52"/>
      <c r="UK223" s="52"/>
      <c r="UL223" s="52"/>
      <c r="UM223" s="52"/>
      <c r="UN223" s="52"/>
      <c r="UO223" s="52"/>
      <c r="UP223" s="52"/>
      <c r="UQ223" s="52"/>
      <c r="UR223" s="52"/>
      <c r="US223" s="52"/>
      <c r="UT223" s="52"/>
      <c r="UU223" s="52"/>
      <c r="UV223" s="52"/>
      <c r="UW223" s="52"/>
      <c r="UX223" s="52"/>
      <c r="UY223" s="52"/>
      <c r="UZ223" s="52"/>
      <c r="VA223" s="52"/>
      <c r="VB223" s="52"/>
      <c r="VC223" s="52"/>
      <c r="VD223" s="52"/>
      <c r="VE223" s="52"/>
      <c r="VF223" s="52"/>
      <c r="VG223" s="52"/>
      <c r="VH223" s="52"/>
      <c r="VI223" s="52"/>
      <c r="VJ223" s="52"/>
      <c r="VK223" s="52"/>
      <c r="VL223" s="52"/>
      <c r="VM223" s="52"/>
      <c r="VN223" s="52"/>
      <c r="VO223" s="52"/>
      <c r="VP223" s="52"/>
      <c r="VQ223" s="52"/>
      <c r="VR223" s="52"/>
      <c r="VS223" s="52"/>
      <c r="VT223" s="52"/>
      <c r="VU223" s="52"/>
      <c r="VV223" s="52"/>
      <c r="VW223" s="52"/>
      <c r="VX223" s="52"/>
      <c r="VY223" s="52"/>
      <c r="VZ223" s="52"/>
      <c r="WA223" s="52"/>
      <c r="WB223" s="52"/>
      <c r="WC223" s="52"/>
      <c r="WD223" s="52"/>
      <c r="WE223" s="52"/>
      <c r="WF223" s="52"/>
      <c r="WG223" s="52"/>
      <c r="WH223" s="52"/>
      <c r="WI223" s="52"/>
      <c r="WJ223" s="52"/>
      <c r="WK223" s="52"/>
      <c r="WL223" s="52"/>
      <c r="WM223" s="52"/>
      <c r="WN223" s="52"/>
      <c r="WO223" s="52"/>
      <c r="WP223" s="52"/>
      <c r="WQ223" s="52"/>
      <c r="WR223" s="52"/>
      <c r="WS223" s="52"/>
      <c r="WT223" s="52"/>
      <c r="WU223" s="52"/>
      <c r="WV223" s="52"/>
      <c r="WW223" s="52"/>
      <c r="WX223" s="52"/>
      <c r="WY223" s="52"/>
      <c r="WZ223" s="52"/>
      <c r="XA223" s="52"/>
      <c r="XB223" s="52"/>
      <c r="XC223" s="52"/>
      <c r="XD223" s="52"/>
      <c r="XE223" s="52"/>
      <c r="XF223" s="52"/>
      <c r="XG223" s="52"/>
      <c r="XH223" s="52"/>
      <c r="XI223" s="52"/>
      <c r="XJ223" s="52"/>
      <c r="XK223" s="52"/>
      <c r="XL223" s="52"/>
      <c r="XM223" s="52"/>
      <c r="XN223" s="52"/>
      <c r="XO223" s="52"/>
      <c r="XP223" s="52"/>
      <c r="XQ223" s="52"/>
      <c r="XR223" s="52"/>
      <c r="XS223" s="52"/>
      <c r="XT223" s="52"/>
      <c r="XU223" s="52"/>
      <c r="XV223" s="52"/>
      <c r="XW223" s="52"/>
      <c r="XX223" s="52"/>
      <c r="XY223" s="52"/>
      <c r="XZ223" s="52"/>
      <c r="YA223" s="52"/>
      <c r="YB223" s="52"/>
      <c r="YC223" s="52"/>
      <c r="YD223" s="52"/>
      <c r="YE223" s="52"/>
      <c r="YF223" s="52"/>
      <c r="YG223" s="52"/>
      <c r="YH223" s="52"/>
      <c r="YI223" s="52"/>
      <c r="YJ223" s="52"/>
      <c r="YK223" s="52"/>
      <c r="YL223" s="52"/>
      <c r="YM223" s="52"/>
      <c r="YN223" s="52"/>
      <c r="YO223" s="52"/>
      <c r="YP223" s="52"/>
      <c r="YQ223" s="52"/>
      <c r="YR223" s="52"/>
      <c r="YS223" s="52"/>
      <c r="YT223" s="52"/>
      <c r="YU223" s="52"/>
      <c r="YV223" s="52"/>
      <c r="YW223" s="52"/>
      <c r="YX223" s="52"/>
      <c r="YY223" s="52"/>
      <c r="YZ223" s="52"/>
      <c r="ZA223" s="52"/>
      <c r="ZB223" s="52"/>
      <c r="ZC223" s="52"/>
      <c r="ZD223" s="52"/>
      <c r="ZE223" s="52"/>
      <c r="ZF223" s="52"/>
      <c r="ZG223" s="52"/>
      <c r="ZH223" s="52"/>
      <c r="ZI223" s="52"/>
      <c r="ZJ223" s="52"/>
      <c r="ZK223" s="52"/>
      <c r="ZL223" s="52"/>
      <c r="ZM223" s="52"/>
      <c r="ZN223" s="52"/>
      <c r="ZO223" s="52"/>
      <c r="ZP223" s="52"/>
      <c r="ZQ223" s="52"/>
      <c r="ZR223" s="52"/>
      <c r="ZS223" s="52"/>
      <c r="ZT223" s="52"/>
      <c r="ZU223" s="52"/>
      <c r="ZV223" s="52"/>
      <c r="ZW223" s="52"/>
      <c r="ZX223" s="52"/>
      <c r="ZY223" s="52"/>
      <c r="ZZ223" s="52"/>
      <c r="AAA223" s="52"/>
      <c r="AAB223" s="52"/>
      <c r="AAC223" s="52"/>
      <c r="AAD223" s="52"/>
      <c r="AAE223" s="52"/>
      <c r="AAF223" s="52"/>
      <c r="AAG223" s="52"/>
      <c r="AAH223" s="52"/>
      <c r="AAI223" s="52"/>
      <c r="AAJ223" s="52"/>
      <c r="AAK223" s="52"/>
      <c r="AAL223" s="52"/>
      <c r="AAM223" s="52"/>
      <c r="AAN223" s="52"/>
      <c r="AAO223" s="52"/>
      <c r="AAP223" s="52"/>
      <c r="AAQ223" s="52"/>
      <c r="AAR223" s="52"/>
      <c r="AAS223" s="52"/>
      <c r="AAT223" s="52"/>
      <c r="AAU223" s="52"/>
      <c r="AAV223" s="52"/>
      <c r="AAW223" s="52"/>
      <c r="AAX223" s="52"/>
      <c r="AAY223" s="52"/>
      <c r="AAZ223" s="52"/>
      <c r="ABA223" s="52"/>
      <c r="ABB223" s="52"/>
      <c r="ABC223" s="52"/>
      <c r="ABD223" s="52"/>
      <c r="ABE223" s="52"/>
      <c r="ABF223" s="52"/>
      <c r="ABG223" s="52"/>
      <c r="ABH223" s="52"/>
      <c r="ABI223" s="52"/>
      <c r="ABJ223" s="52"/>
      <c r="ABK223" s="52"/>
      <c r="ABL223" s="52"/>
      <c r="ABM223" s="52"/>
      <c r="ABN223" s="52"/>
      <c r="ABO223" s="52"/>
      <c r="ABP223" s="52"/>
      <c r="ABQ223" s="52"/>
      <c r="ABR223" s="52"/>
      <c r="ABS223" s="52"/>
      <c r="ABT223" s="52"/>
      <c r="ABU223" s="52"/>
      <c r="ABV223" s="52"/>
      <c r="ABW223" s="52"/>
      <c r="ABX223" s="52"/>
      <c r="ABY223" s="52"/>
      <c r="ABZ223" s="52"/>
      <c r="ACA223" s="52"/>
      <c r="ACB223" s="52"/>
      <c r="ACC223" s="52"/>
      <c r="ACD223" s="52"/>
      <c r="ACE223" s="52"/>
      <c r="ACF223" s="52"/>
      <c r="ACG223" s="52"/>
      <c r="ACH223" s="52"/>
      <c r="ACI223" s="52"/>
      <c r="ACJ223" s="52"/>
      <c r="ACK223" s="52"/>
      <c r="ACL223" s="52"/>
      <c r="ACM223" s="52"/>
      <c r="ACN223" s="52"/>
      <c r="ACO223" s="52"/>
      <c r="ACP223" s="52"/>
      <c r="ACQ223" s="52"/>
      <c r="ACR223" s="52"/>
      <c r="ACS223" s="52"/>
      <c r="ACT223" s="52"/>
      <c r="ACU223" s="52"/>
      <c r="ACV223" s="52"/>
      <c r="ACW223" s="52"/>
      <c r="ACX223" s="52"/>
      <c r="ACY223" s="52"/>
      <c r="ACZ223" s="52"/>
      <c r="ADA223" s="52"/>
      <c r="ADB223" s="52"/>
      <c r="ADC223" s="52"/>
      <c r="ADD223" s="52"/>
      <c r="ADE223" s="52"/>
      <c r="ADF223" s="52"/>
      <c r="ADG223" s="52"/>
      <c r="ADH223" s="52"/>
      <c r="ADI223" s="52"/>
      <c r="ADJ223" s="52"/>
      <c r="ADK223" s="52"/>
      <c r="ADL223" s="52"/>
      <c r="ADM223" s="52"/>
      <c r="ADN223" s="52"/>
      <c r="ADO223" s="52"/>
      <c r="ADP223" s="52"/>
      <c r="ADQ223" s="52"/>
      <c r="ADR223" s="52"/>
      <c r="ADS223" s="52"/>
      <c r="ADT223" s="52"/>
      <c r="ADU223" s="52"/>
      <c r="ADV223" s="52"/>
      <c r="ADW223" s="52"/>
      <c r="ADX223" s="52"/>
      <c r="ADY223" s="52"/>
      <c r="ADZ223" s="52"/>
      <c r="AEA223" s="52"/>
      <c r="AEB223" s="52"/>
      <c r="AEC223" s="52"/>
      <c r="AED223" s="52"/>
      <c r="AEE223" s="52"/>
      <c r="AEF223" s="52"/>
      <c r="AEG223" s="52"/>
      <c r="AEH223" s="52"/>
      <c r="AEI223" s="52"/>
      <c r="AEJ223" s="52"/>
      <c r="AEK223" s="52"/>
      <c r="AEL223" s="52"/>
      <c r="AEM223" s="52"/>
      <c r="AEN223" s="52"/>
      <c r="AEO223" s="52"/>
      <c r="AEP223" s="52"/>
      <c r="AEQ223" s="52"/>
      <c r="AER223" s="52"/>
      <c r="AES223" s="52"/>
      <c r="AET223" s="52"/>
      <c r="AEU223" s="52"/>
      <c r="AEV223" s="52"/>
      <c r="AEW223" s="52"/>
      <c r="AEX223" s="52"/>
      <c r="AEY223" s="52"/>
      <c r="AEZ223" s="52"/>
      <c r="AFA223" s="52"/>
      <c r="AFB223" s="52"/>
      <c r="AFC223" s="52"/>
      <c r="AFD223" s="52"/>
      <c r="AFE223" s="52"/>
      <c r="AFF223" s="52"/>
      <c r="AFG223" s="52"/>
      <c r="AFH223" s="52"/>
      <c r="AFI223" s="52"/>
      <c r="AFJ223" s="52"/>
      <c r="AFK223" s="52"/>
      <c r="AFL223" s="52"/>
      <c r="AFM223" s="52"/>
      <c r="AFN223" s="52"/>
      <c r="AFO223" s="52"/>
      <c r="AFP223" s="52"/>
      <c r="AFQ223" s="52"/>
      <c r="AFR223" s="52"/>
      <c r="AFS223" s="52"/>
      <c r="AFT223" s="52"/>
      <c r="AFU223" s="52"/>
      <c r="AFV223" s="52"/>
      <c r="AFW223" s="52"/>
      <c r="AFX223" s="52"/>
      <c r="AFY223" s="52"/>
      <c r="AFZ223" s="52"/>
      <c r="AGA223" s="52"/>
      <c r="AGB223" s="52"/>
      <c r="AGC223" s="52"/>
      <c r="AGD223" s="52"/>
      <c r="AGE223" s="52"/>
      <c r="AGF223" s="52"/>
      <c r="AGG223" s="52"/>
      <c r="AGH223" s="52"/>
      <c r="AGI223" s="52"/>
      <c r="AGJ223" s="52"/>
      <c r="AGK223" s="52"/>
      <c r="AGL223" s="52"/>
      <c r="AGM223" s="52"/>
      <c r="AGN223" s="52"/>
      <c r="AGO223" s="52"/>
      <c r="AGP223" s="52"/>
      <c r="AGQ223" s="52"/>
      <c r="AGR223" s="52"/>
      <c r="AGS223" s="52"/>
      <c r="AGT223" s="52"/>
      <c r="AGU223" s="52"/>
      <c r="AGV223" s="52"/>
      <c r="AGW223" s="52"/>
      <c r="AGX223" s="52"/>
      <c r="AGY223" s="52"/>
      <c r="AGZ223" s="52"/>
      <c r="AHA223" s="52"/>
      <c r="AHB223" s="52"/>
      <c r="AHC223" s="52"/>
      <c r="AHD223" s="52"/>
      <c r="AHE223" s="52"/>
      <c r="AHF223" s="52"/>
      <c r="AHG223" s="52"/>
      <c r="AHH223" s="52"/>
      <c r="AHI223" s="52"/>
      <c r="AHJ223" s="52"/>
      <c r="AHK223" s="52"/>
      <c r="AHL223" s="52"/>
      <c r="AHM223" s="52"/>
      <c r="AHN223" s="52"/>
      <c r="AHO223" s="52"/>
      <c r="AHP223" s="52"/>
      <c r="AHQ223" s="52"/>
      <c r="AHR223" s="52"/>
      <c r="AHS223" s="52"/>
      <c r="AHT223" s="52"/>
      <c r="AHU223" s="52"/>
      <c r="AHV223" s="52"/>
      <c r="AHW223" s="52"/>
      <c r="AHX223" s="52"/>
      <c r="AHY223" s="52"/>
      <c r="AHZ223" s="52"/>
      <c r="AIA223" s="52"/>
      <c r="AIB223" s="52"/>
      <c r="AIC223" s="52"/>
      <c r="AID223" s="52"/>
      <c r="AIE223" s="52"/>
      <c r="AIF223" s="52"/>
      <c r="AIG223" s="52"/>
      <c r="AIH223" s="52"/>
      <c r="AII223" s="52"/>
      <c r="AIJ223" s="52"/>
      <c r="AIK223" s="52"/>
      <c r="AIL223" s="52"/>
      <c r="AIM223" s="52"/>
      <c r="AIN223" s="52"/>
      <c r="AIO223" s="52"/>
      <c r="AIP223" s="52"/>
      <c r="AIQ223" s="52"/>
      <c r="AIR223" s="52"/>
      <c r="AIS223" s="52"/>
      <c r="AIT223" s="52"/>
      <c r="AIU223" s="52"/>
      <c r="AIV223" s="52"/>
      <c r="AIW223" s="52"/>
      <c r="AIX223" s="52"/>
      <c r="AIY223" s="52"/>
      <c r="AIZ223" s="52"/>
      <c r="AJA223" s="52"/>
      <c r="AJB223" s="52"/>
      <c r="AJC223" s="52"/>
      <c r="AJD223" s="52"/>
      <c r="AJE223" s="52"/>
      <c r="AJF223" s="52"/>
      <c r="AJG223" s="52"/>
      <c r="AJH223" s="52"/>
      <c r="AJI223" s="52"/>
      <c r="AJJ223" s="52"/>
      <c r="AJK223" s="52"/>
      <c r="AJL223" s="52"/>
      <c r="AJM223" s="52"/>
      <c r="AJN223" s="52"/>
      <c r="AJO223" s="52"/>
      <c r="AJP223" s="52"/>
      <c r="AJQ223" s="52"/>
      <c r="AJR223" s="52"/>
      <c r="AJS223" s="52"/>
      <c r="AJT223" s="52"/>
      <c r="AJU223" s="52"/>
      <c r="AJV223" s="52"/>
      <c r="AJW223" s="52"/>
      <c r="AJX223" s="52"/>
      <c r="AJY223" s="52"/>
      <c r="AJZ223" s="52"/>
      <c r="AKA223" s="52"/>
      <c r="AKB223" s="52"/>
      <c r="AKC223" s="52"/>
      <c r="AKD223" s="52"/>
      <c r="AKE223" s="52"/>
      <c r="AKF223" s="52"/>
      <c r="AKG223" s="52"/>
      <c r="AKH223" s="52"/>
      <c r="AKI223" s="52"/>
      <c r="AKJ223" s="52"/>
      <c r="AKK223" s="52"/>
      <c r="AKL223" s="52"/>
      <c r="AKM223" s="52"/>
      <c r="AKN223" s="52"/>
      <c r="AKO223" s="52"/>
      <c r="AKP223" s="52"/>
      <c r="AKQ223" s="52"/>
      <c r="AKR223" s="52"/>
      <c r="AKS223" s="52"/>
      <c r="AKT223" s="52"/>
      <c r="AKU223" s="52"/>
      <c r="AKV223" s="52"/>
      <c r="AKW223" s="52"/>
      <c r="AKX223" s="52"/>
      <c r="AKY223" s="52"/>
      <c r="AKZ223" s="52"/>
      <c r="ALA223" s="52"/>
      <c r="ALB223" s="52"/>
      <c r="ALC223" s="52"/>
      <c r="ALD223" s="52"/>
      <c r="ALE223" s="52"/>
      <c r="ALF223" s="52"/>
      <c r="ALG223" s="52"/>
      <c r="ALH223" s="52"/>
      <c r="ALI223" s="52"/>
      <c r="ALJ223" s="52"/>
      <c r="ALK223" s="52"/>
      <c r="ALL223" s="52"/>
      <c r="ALM223" s="52"/>
      <c r="ALN223" s="52"/>
      <c r="ALO223" s="52"/>
      <c r="ALP223" s="52"/>
      <c r="ALQ223" s="52"/>
      <c r="ALR223" s="52"/>
      <c r="ALS223" s="52"/>
      <c r="ALT223" s="52"/>
      <c r="ALU223" s="52"/>
      <c r="ALV223" s="52"/>
      <c r="ALW223" s="52"/>
      <c r="ALX223" s="52"/>
      <c r="ALY223" s="52"/>
      <c r="ALZ223" s="52"/>
      <c r="AMA223" s="52"/>
      <c r="AMB223" s="52"/>
      <c r="AMC223" s="52"/>
      <c r="AMD223" s="52"/>
      <c r="AME223" s="52"/>
      <c r="AMF223" s="52"/>
      <c r="AMG223" s="52"/>
      <c r="AMH223" s="52"/>
      <c r="AMI223" s="52"/>
      <c r="AMJ223" s="52"/>
      <c r="AMK223" s="52"/>
      <c r="AML223" s="52"/>
      <c r="AMM223" s="52"/>
      <c r="AMN223" s="52"/>
      <c r="AMO223" s="52"/>
      <c r="AMP223" s="52"/>
      <c r="AMQ223" s="52"/>
      <c r="AMR223" s="52"/>
      <c r="AMS223" s="52"/>
      <c r="AMT223" s="52"/>
      <c r="AMU223" s="52"/>
      <c r="AMV223" s="52"/>
      <c r="AMW223" s="52"/>
      <c r="AMX223" s="52"/>
      <c r="AMY223" s="52"/>
      <c r="AMZ223" s="52"/>
      <c r="ANA223" s="52"/>
      <c r="ANB223" s="52"/>
      <c r="ANC223" s="52"/>
      <c r="AND223" s="52"/>
      <c r="ANE223" s="52"/>
      <c r="ANF223" s="52"/>
      <c r="ANG223" s="52"/>
      <c r="ANH223" s="52"/>
      <c r="ANI223" s="52"/>
      <c r="ANJ223" s="52"/>
      <c r="ANK223" s="52"/>
      <c r="ANL223" s="52"/>
      <c r="ANM223" s="52"/>
      <c r="ANN223" s="52"/>
      <c r="ANO223" s="52"/>
      <c r="ANP223" s="52"/>
      <c r="ANQ223" s="52"/>
      <c r="ANR223" s="52"/>
      <c r="ANS223" s="52"/>
      <c r="ANT223" s="52"/>
      <c r="ANU223" s="52"/>
      <c r="ANV223" s="52"/>
      <c r="ANW223" s="52"/>
      <c r="ANX223" s="52"/>
      <c r="ANY223" s="52"/>
      <c r="ANZ223" s="52"/>
      <c r="AOA223" s="52"/>
      <c r="AOB223" s="52"/>
      <c r="AOC223" s="52"/>
      <c r="AOD223" s="52"/>
      <c r="AOE223" s="52"/>
      <c r="AOF223" s="52"/>
      <c r="AOG223" s="52"/>
      <c r="AOH223" s="52"/>
      <c r="AOI223" s="52"/>
      <c r="AOJ223" s="52"/>
      <c r="AOK223" s="52"/>
      <c r="AOL223" s="52"/>
      <c r="AOM223" s="52"/>
      <c r="AON223" s="52"/>
      <c r="AOO223" s="52"/>
      <c r="AOP223" s="52"/>
      <c r="AOQ223" s="52"/>
      <c r="AOR223" s="52"/>
      <c r="AOS223" s="52"/>
      <c r="AOT223" s="52"/>
      <c r="AOU223" s="52"/>
      <c r="AOV223" s="52"/>
      <c r="AOW223" s="52"/>
      <c r="AOX223" s="52"/>
      <c r="AOY223" s="52"/>
      <c r="AOZ223" s="52"/>
      <c r="APA223" s="52"/>
      <c r="APB223" s="52"/>
      <c r="APC223" s="52"/>
      <c r="APD223" s="52"/>
      <c r="APE223" s="52"/>
      <c r="APF223" s="52"/>
      <c r="APG223" s="52"/>
      <c r="APH223" s="52"/>
      <c r="API223" s="52"/>
      <c r="APJ223" s="52"/>
      <c r="APK223" s="52"/>
      <c r="APL223" s="52"/>
      <c r="APM223" s="52"/>
      <c r="APN223" s="52"/>
      <c r="APO223" s="52"/>
      <c r="APP223" s="52"/>
      <c r="APQ223" s="52"/>
      <c r="APR223" s="52"/>
      <c r="APS223" s="52"/>
      <c r="APT223" s="52"/>
      <c r="APU223" s="52"/>
      <c r="APV223" s="52"/>
      <c r="APW223" s="52"/>
      <c r="APX223" s="52"/>
      <c r="APY223" s="52"/>
      <c r="APZ223" s="52"/>
      <c r="AQA223" s="52"/>
      <c r="AQB223" s="52"/>
      <c r="AQC223" s="52"/>
      <c r="AQD223" s="52"/>
      <c r="AQE223" s="52"/>
      <c r="AQF223" s="52"/>
      <c r="AQG223" s="52"/>
      <c r="AQH223" s="52"/>
      <c r="AQI223" s="52"/>
      <c r="AQJ223" s="52"/>
      <c r="AQK223" s="52"/>
      <c r="AQL223" s="52"/>
      <c r="AQM223" s="52"/>
      <c r="AQN223" s="52"/>
      <c r="AQO223" s="52"/>
      <c r="AQP223" s="52"/>
      <c r="AQQ223" s="52"/>
      <c r="AQR223" s="52"/>
      <c r="AQS223" s="52"/>
      <c r="AQT223" s="52"/>
      <c r="AQU223" s="52"/>
      <c r="AQV223" s="52"/>
      <c r="AQW223" s="52"/>
      <c r="AQX223" s="52"/>
      <c r="AQY223" s="52"/>
      <c r="AQZ223" s="52"/>
      <c r="ARA223" s="52"/>
      <c r="ARB223" s="52"/>
      <c r="ARC223" s="52"/>
      <c r="ARD223" s="52"/>
      <c r="ARE223" s="52"/>
      <c r="ARF223" s="52"/>
      <c r="ARG223" s="52"/>
      <c r="ARH223" s="52"/>
      <c r="ARI223" s="52"/>
      <c r="ARJ223" s="52"/>
      <c r="ARK223" s="52"/>
      <c r="ARL223" s="52"/>
      <c r="ARM223" s="52"/>
      <c r="ARN223" s="52"/>
      <c r="ARO223" s="52"/>
      <c r="ARP223" s="52"/>
      <c r="ARQ223" s="52"/>
      <c r="ARR223" s="52"/>
      <c r="ARS223" s="52"/>
      <c r="ART223" s="52"/>
      <c r="ARU223" s="52"/>
      <c r="ARV223" s="52"/>
      <c r="ARW223" s="52"/>
      <c r="ARX223" s="52"/>
      <c r="ARY223" s="52"/>
      <c r="ARZ223" s="52"/>
      <c r="ASA223" s="52"/>
      <c r="ASB223" s="52"/>
      <c r="ASC223" s="52"/>
      <c r="ASD223" s="52"/>
      <c r="ASE223" s="52"/>
      <c r="ASF223" s="52"/>
      <c r="ASG223" s="52"/>
      <c r="ASH223" s="52"/>
      <c r="ASI223" s="52"/>
      <c r="ASJ223" s="52"/>
      <c r="ASK223" s="52"/>
      <c r="ASL223" s="52"/>
      <c r="ASM223" s="52"/>
      <c r="ASN223" s="52"/>
      <c r="ASO223" s="52"/>
      <c r="ASP223" s="52"/>
      <c r="ASQ223" s="52"/>
      <c r="ASR223" s="52"/>
      <c r="ASS223" s="52"/>
      <c r="AST223" s="52"/>
      <c r="ASU223" s="52"/>
      <c r="ASV223" s="52"/>
      <c r="ASW223" s="52"/>
      <c r="ASX223" s="52"/>
      <c r="ASY223" s="52"/>
      <c r="ASZ223" s="52"/>
      <c r="ATA223" s="52"/>
      <c r="ATB223" s="52"/>
      <c r="ATC223" s="52"/>
      <c r="ATD223" s="52"/>
      <c r="ATE223" s="52"/>
      <c r="ATF223" s="52"/>
      <c r="ATG223" s="52"/>
      <c r="ATH223" s="52"/>
      <c r="ATI223" s="52"/>
      <c r="ATJ223" s="52"/>
      <c r="ATK223" s="52"/>
      <c r="ATL223" s="52"/>
      <c r="ATM223" s="52"/>
      <c r="ATN223" s="52"/>
      <c r="ATO223" s="52"/>
      <c r="ATP223" s="52"/>
      <c r="ATQ223" s="52"/>
      <c r="ATR223" s="52"/>
      <c r="ATS223" s="52"/>
      <c r="ATT223" s="52"/>
      <c r="ATU223" s="52"/>
      <c r="ATV223" s="52"/>
      <c r="ATW223" s="52"/>
      <c r="ATX223" s="52"/>
      <c r="ATY223" s="52"/>
      <c r="ATZ223" s="52"/>
      <c r="AUA223" s="52"/>
      <c r="AUB223" s="52"/>
      <c r="AUC223" s="52"/>
      <c r="AUD223" s="52"/>
      <c r="AUE223" s="52"/>
      <c r="AUF223" s="52"/>
      <c r="AUG223" s="52"/>
      <c r="AUH223" s="52"/>
      <c r="AUI223" s="52"/>
      <c r="AUJ223" s="52"/>
      <c r="AUK223" s="52"/>
      <c r="AUL223" s="52"/>
      <c r="AUM223" s="52"/>
      <c r="AUN223" s="52"/>
      <c r="AUO223" s="52"/>
      <c r="AUP223" s="52"/>
      <c r="AUQ223" s="52"/>
      <c r="AUR223" s="52"/>
      <c r="AUS223" s="52"/>
      <c r="AUT223" s="52"/>
      <c r="AUU223" s="52"/>
      <c r="AUV223" s="52"/>
      <c r="AUW223" s="52"/>
      <c r="AUX223" s="52"/>
      <c r="AUY223" s="52"/>
      <c r="AUZ223" s="52"/>
      <c r="AVA223" s="52"/>
      <c r="AVB223" s="52"/>
      <c r="AVC223" s="52"/>
      <c r="AVD223" s="52"/>
      <c r="AVE223" s="52"/>
      <c r="AVF223" s="52"/>
      <c r="AVG223" s="52"/>
      <c r="AVH223" s="52"/>
      <c r="AVI223" s="52"/>
      <c r="AVJ223" s="52"/>
      <c r="AVK223" s="52"/>
      <c r="AVL223" s="52"/>
      <c r="AVM223" s="52"/>
      <c r="AVN223" s="52"/>
      <c r="AVO223" s="52"/>
      <c r="AVP223" s="52"/>
      <c r="AVQ223" s="52"/>
      <c r="AVR223" s="52"/>
      <c r="AVS223" s="52"/>
      <c r="AVT223" s="52"/>
      <c r="AVU223" s="52"/>
      <c r="AVV223" s="52"/>
      <c r="AVW223" s="52"/>
      <c r="AVX223" s="52"/>
      <c r="AVY223" s="52"/>
      <c r="AVZ223" s="52"/>
      <c r="AWA223" s="52"/>
      <c r="AWB223" s="52"/>
      <c r="AWC223" s="52"/>
      <c r="AWD223" s="52"/>
      <c r="AWE223" s="52"/>
      <c r="AWF223" s="52"/>
      <c r="AWG223" s="52"/>
      <c r="AWH223" s="52"/>
      <c r="AWI223" s="52"/>
      <c r="AWJ223" s="52"/>
      <c r="AWK223" s="52"/>
      <c r="AWL223" s="52"/>
      <c r="AWM223" s="52"/>
      <c r="AWN223" s="52"/>
      <c r="AWO223" s="52"/>
      <c r="AWP223" s="52"/>
      <c r="AWQ223" s="52"/>
      <c r="AWR223" s="52"/>
      <c r="AWS223" s="52"/>
      <c r="AWT223" s="52"/>
      <c r="AWU223" s="52"/>
      <c r="AWV223" s="52"/>
      <c r="AWW223" s="52"/>
      <c r="AWX223" s="52"/>
      <c r="AWY223" s="52"/>
      <c r="AWZ223" s="52"/>
      <c r="AXA223" s="52"/>
      <c r="AXB223" s="52"/>
      <c r="AXC223" s="52"/>
      <c r="AXD223" s="52"/>
      <c r="AXE223" s="52"/>
      <c r="AXF223" s="52"/>
      <c r="AXG223" s="52"/>
      <c r="AXH223" s="52"/>
      <c r="AXI223" s="52"/>
      <c r="AXJ223" s="52"/>
      <c r="AXK223" s="52"/>
      <c r="AXL223" s="52"/>
      <c r="AXM223" s="52"/>
      <c r="AXN223" s="52"/>
      <c r="AXO223" s="52"/>
      <c r="AXP223" s="52"/>
      <c r="AXQ223" s="52"/>
      <c r="AXR223" s="52"/>
      <c r="AXS223" s="52"/>
      <c r="AXT223" s="52"/>
      <c r="AXU223" s="52"/>
      <c r="AXV223" s="52"/>
      <c r="AXW223" s="52"/>
      <c r="AXX223" s="52"/>
      <c r="AXY223" s="52"/>
      <c r="AXZ223" s="52"/>
      <c r="AYA223" s="52"/>
      <c r="AYB223" s="52"/>
      <c r="AYC223" s="52"/>
      <c r="AYD223" s="52"/>
      <c r="AYE223" s="52"/>
      <c r="AYF223" s="52"/>
      <c r="AYG223" s="52"/>
      <c r="AYH223" s="52"/>
      <c r="AYI223" s="52"/>
      <c r="AYJ223" s="52"/>
      <c r="AYK223" s="52"/>
      <c r="AYL223" s="52"/>
      <c r="AYM223" s="52"/>
      <c r="AYN223" s="52"/>
      <c r="AYO223" s="52"/>
      <c r="AYP223" s="52"/>
      <c r="AYQ223" s="52"/>
      <c r="AYR223" s="52"/>
      <c r="AYS223" s="52"/>
      <c r="AYT223" s="52"/>
      <c r="AYU223" s="52"/>
      <c r="AYV223" s="52"/>
      <c r="AYW223" s="52"/>
      <c r="AYX223" s="52"/>
      <c r="AYY223" s="52"/>
      <c r="AYZ223" s="52"/>
      <c r="AZA223" s="52"/>
      <c r="AZB223" s="52"/>
      <c r="AZC223" s="52"/>
      <c r="AZD223" s="52"/>
      <c r="AZE223" s="52"/>
      <c r="AZF223" s="52"/>
      <c r="AZG223" s="52"/>
      <c r="AZH223" s="52"/>
      <c r="AZI223" s="52"/>
      <c r="AZJ223" s="52"/>
      <c r="AZK223" s="52"/>
      <c r="AZL223" s="52"/>
      <c r="AZM223" s="52"/>
      <c r="AZN223" s="52"/>
      <c r="AZO223" s="52"/>
      <c r="AZP223" s="52"/>
      <c r="AZQ223" s="52"/>
      <c r="AZR223" s="52"/>
      <c r="AZS223" s="52"/>
      <c r="AZT223" s="52"/>
      <c r="AZU223" s="52"/>
      <c r="AZV223" s="52"/>
      <c r="AZW223" s="52"/>
      <c r="AZX223" s="52"/>
      <c r="AZY223" s="52"/>
      <c r="AZZ223" s="52"/>
      <c r="BAA223" s="52"/>
      <c r="BAB223" s="52"/>
      <c r="BAC223" s="52"/>
      <c r="BAD223" s="52"/>
      <c r="BAE223" s="52"/>
      <c r="BAF223" s="52"/>
      <c r="BAG223" s="52"/>
      <c r="BAH223" s="52"/>
      <c r="BAI223" s="52"/>
      <c r="BAJ223" s="52"/>
      <c r="BAK223" s="52"/>
      <c r="BAL223" s="52"/>
      <c r="BAM223" s="52"/>
      <c r="BAN223" s="52"/>
      <c r="BAO223" s="52"/>
      <c r="BAP223" s="52"/>
      <c r="BAQ223" s="52"/>
      <c r="BAR223" s="52"/>
      <c r="BAS223" s="52"/>
      <c r="BAT223" s="52"/>
      <c r="BAU223" s="52"/>
      <c r="BAV223" s="52"/>
      <c r="BAW223" s="52"/>
      <c r="BAX223" s="52"/>
      <c r="BAY223" s="52"/>
      <c r="BAZ223" s="52"/>
      <c r="BBA223" s="52"/>
      <c r="BBB223" s="52"/>
      <c r="BBC223" s="52"/>
      <c r="BBD223" s="52"/>
      <c r="BBE223" s="52"/>
      <c r="BBF223" s="52"/>
      <c r="BBG223" s="52"/>
      <c r="BBH223" s="52"/>
      <c r="BBI223" s="52"/>
      <c r="BBJ223" s="52"/>
      <c r="BBK223" s="52"/>
      <c r="BBL223" s="52"/>
      <c r="BBM223" s="52"/>
      <c r="BBN223" s="52"/>
      <c r="BBO223" s="52"/>
      <c r="BBP223" s="52"/>
      <c r="BBQ223" s="52"/>
      <c r="BBR223" s="52"/>
      <c r="BBS223" s="52"/>
      <c r="BBT223" s="52"/>
      <c r="BBU223" s="52"/>
      <c r="BBV223" s="52"/>
      <c r="BBW223" s="52"/>
      <c r="BBX223" s="52"/>
      <c r="BBY223" s="52"/>
      <c r="BBZ223" s="52"/>
      <c r="BCA223" s="52"/>
      <c r="BCB223" s="52"/>
      <c r="BCC223" s="52"/>
      <c r="BCD223" s="52"/>
      <c r="BCE223" s="52"/>
      <c r="BCF223" s="52"/>
      <c r="BCG223" s="52"/>
      <c r="BCH223" s="52"/>
      <c r="BCI223" s="52"/>
      <c r="BCJ223" s="52"/>
      <c r="BCK223" s="52"/>
      <c r="BCL223" s="52"/>
      <c r="BCM223" s="52"/>
      <c r="BCN223" s="52"/>
      <c r="BCO223" s="52"/>
      <c r="BCP223" s="52"/>
      <c r="BCQ223" s="52"/>
      <c r="BCR223" s="52"/>
      <c r="BCS223" s="52"/>
      <c r="BCT223" s="52"/>
      <c r="BCU223" s="52"/>
      <c r="BCV223" s="52"/>
      <c r="BCW223" s="52"/>
      <c r="BCX223" s="52"/>
      <c r="BCY223" s="52"/>
      <c r="BCZ223" s="52"/>
      <c r="BDA223" s="52"/>
      <c r="BDB223" s="52"/>
      <c r="BDC223" s="52"/>
      <c r="BDD223" s="52"/>
      <c r="BDE223" s="52"/>
      <c r="BDF223" s="52"/>
      <c r="BDG223" s="52"/>
      <c r="BDH223" s="52"/>
      <c r="BDI223" s="52"/>
      <c r="BDJ223" s="52"/>
      <c r="BDK223" s="52"/>
      <c r="BDL223" s="52"/>
      <c r="BDM223" s="52"/>
      <c r="BDN223" s="52"/>
      <c r="BDO223" s="52"/>
      <c r="BDP223" s="52"/>
      <c r="BDQ223" s="52"/>
      <c r="BDR223" s="52"/>
      <c r="BDS223" s="52"/>
      <c r="BDT223" s="52"/>
      <c r="BDU223" s="52"/>
      <c r="BDV223" s="52"/>
      <c r="BDW223" s="52"/>
      <c r="BDX223" s="52"/>
      <c r="BDY223" s="52"/>
      <c r="BDZ223" s="52"/>
      <c r="BEA223" s="52"/>
      <c r="BEB223" s="52"/>
      <c r="BEC223" s="52"/>
      <c r="BED223" s="52"/>
      <c r="BEE223" s="52"/>
      <c r="BEF223" s="52"/>
      <c r="BEG223" s="52"/>
      <c r="BEH223" s="52"/>
      <c r="BEI223" s="52"/>
      <c r="BEJ223" s="52"/>
      <c r="BEK223" s="52"/>
      <c r="BEL223" s="52"/>
      <c r="BEM223" s="52"/>
      <c r="BEN223" s="52"/>
      <c r="BEO223" s="52"/>
      <c r="BEP223" s="52"/>
      <c r="BEQ223" s="52"/>
      <c r="BER223" s="52"/>
      <c r="BES223" s="52"/>
      <c r="BET223" s="52"/>
      <c r="BEU223" s="52"/>
      <c r="BEV223" s="52"/>
      <c r="BEW223" s="52"/>
      <c r="BEX223" s="52"/>
      <c r="BEY223" s="52"/>
      <c r="BEZ223" s="52"/>
      <c r="BFA223" s="52"/>
      <c r="BFB223" s="52"/>
      <c r="BFC223" s="52"/>
      <c r="BFD223" s="52"/>
      <c r="BFE223" s="52"/>
      <c r="BFF223" s="52"/>
      <c r="BFG223" s="52"/>
      <c r="BFH223" s="52"/>
      <c r="BFI223" s="52"/>
      <c r="BFJ223" s="52"/>
      <c r="BFK223" s="52"/>
      <c r="BFL223" s="52"/>
      <c r="BFM223" s="52"/>
      <c r="BFN223" s="52"/>
      <c r="BFO223" s="52"/>
      <c r="BFP223" s="52"/>
      <c r="BFQ223" s="52"/>
      <c r="BFR223" s="52"/>
      <c r="BFS223" s="52"/>
      <c r="BFT223" s="52"/>
      <c r="BFU223" s="52"/>
      <c r="BFV223" s="52"/>
      <c r="BFW223" s="52"/>
      <c r="BFX223" s="52"/>
      <c r="BFY223" s="52"/>
      <c r="BFZ223" s="52"/>
      <c r="BGA223" s="52"/>
      <c r="BGB223" s="52"/>
      <c r="BGC223" s="52"/>
      <c r="BGD223" s="52"/>
      <c r="BGE223" s="52"/>
      <c r="BGF223" s="52"/>
      <c r="BGG223" s="52"/>
      <c r="BGH223" s="52"/>
      <c r="BGI223" s="52"/>
      <c r="BGJ223" s="52"/>
      <c r="BGK223" s="52"/>
      <c r="BGL223" s="52"/>
      <c r="BGM223" s="52"/>
      <c r="BGN223" s="52"/>
      <c r="BGO223" s="52"/>
      <c r="BGP223" s="52"/>
      <c r="BGQ223" s="52"/>
      <c r="BGR223" s="52"/>
      <c r="BGS223" s="52"/>
      <c r="BGT223" s="52"/>
      <c r="BGU223" s="52"/>
      <c r="BGV223" s="52"/>
      <c r="BGW223" s="52"/>
      <c r="BGX223" s="52"/>
      <c r="BGY223" s="52"/>
      <c r="BGZ223" s="52"/>
      <c r="BHA223" s="52"/>
      <c r="BHB223" s="52"/>
      <c r="BHC223" s="52"/>
      <c r="BHD223" s="52"/>
      <c r="BHE223" s="52"/>
      <c r="BHF223" s="52"/>
      <c r="BHG223" s="52"/>
      <c r="BHH223" s="52"/>
      <c r="BHI223" s="52"/>
      <c r="BHJ223" s="52"/>
      <c r="BHK223" s="52"/>
      <c r="BHL223" s="52"/>
      <c r="BHM223" s="52"/>
      <c r="BHN223" s="52"/>
      <c r="BHO223" s="52"/>
      <c r="BHP223" s="52"/>
      <c r="BHQ223" s="52"/>
      <c r="BHR223" s="52"/>
      <c r="BHS223" s="52"/>
      <c r="BHT223" s="52"/>
      <c r="BHU223" s="52"/>
      <c r="BHV223" s="52"/>
      <c r="BHW223" s="52"/>
      <c r="BHX223" s="52"/>
      <c r="BHY223" s="52"/>
      <c r="BHZ223" s="52"/>
      <c r="BIA223" s="52"/>
      <c r="BIB223" s="52"/>
      <c r="BIC223" s="52"/>
      <c r="BID223" s="52"/>
      <c r="BIE223" s="52"/>
      <c r="BIF223" s="52"/>
      <c r="BIG223" s="52"/>
      <c r="BIH223" s="52"/>
      <c r="BII223" s="52"/>
      <c r="BIJ223" s="52"/>
      <c r="BIK223" s="52"/>
      <c r="BIL223" s="52"/>
      <c r="BIM223" s="52"/>
      <c r="BIN223" s="52"/>
      <c r="BIO223" s="52"/>
      <c r="BIP223" s="52"/>
      <c r="BIQ223" s="52"/>
      <c r="BIR223" s="52"/>
      <c r="BIS223" s="52"/>
      <c r="BIT223" s="52"/>
      <c r="BIU223" s="52"/>
      <c r="BIV223" s="52"/>
      <c r="BIW223" s="52"/>
      <c r="BIX223" s="52"/>
      <c r="BIY223" s="52"/>
      <c r="BIZ223" s="52"/>
      <c r="BJA223" s="52"/>
      <c r="BJB223" s="52"/>
      <c r="BJC223" s="52"/>
      <c r="BJD223" s="52"/>
      <c r="BJE223" s="52"/>
      <c r="BJF223" s="52"/>
      <c r="BJG223" s="52"/>
      <c r="BJH223" s="52"/>
      <c r="BJI223" s="52"/>
      <c r="BJJ223" s="52"/>
      <c r="BJK223" s="52"/>
      <c r="BJL223" s="52"/>
      <c r="BJM223" s="52"/>
      <c r="BJN223" s="52"/>
      <c r="BJO223" s="52"/>
      <c r="BJP223" s="52"/>
      <c r="BJQ223" s="52"/>
      <c r="BJR223" s="52"/>
      <c r="BJS223" s="52"/>
      <c r="BJT223" s="52"/>
      <c r="BJU223" s="52"/>
      <c r="BJV223" s="52"/>
      <c r="BJW223" s="52"/>
      <c r="BJX223" s="52"/>
      <c r="BJY223" s="52"/>
      <c r="BJZ223" s="52"/>
      <c r="BKA223" s="52"/>
      <c r="BKB223" s="52"/>
      <c r="BKC223" s="52"/>
      <c r="BKD223" s="52"/>
      <c r="BKE223" s="52"/>
      <c r="BKF223" s="52"/>
      <c r="BKG223" s="52"/>
      <c r="BKH223" s="52"/>
      <c r="BKI223" s="52"/>
      <c r="BKJ223" s="52"/>
      <c r="BKK223" s="52"/>
      <c r="BKL223" s="52"/>
      <c r="BKM223" s="52"/>
      <c r="BKN223" s="52"/>
      <c r="BKO223" s="52"/>
      <c r="BKP223" s="52"/>
      <c r="BKQ223" s="52"/>
      <c r="BKR223" s="52"/>
      <c r="BKS223" s="52"/>
      <c r="BKT223" s="52"/>
      <c r="BKU223" s="52"/>
      <c r="BKV223" s="52"/>
      <c r="BKW223" s="52"/>
      <c r="BKX223" s="52"/>
      <c r="BKY223" s="52"/>
      <c r="BKZ223" s="52"/>
      <c r="BLA223" s="52"/>
      <c r="BLB223" s="52"/>
      <c r="BLC223" s="52"/>
      <c r="BLD223" s="52"/>
      <c r="BLE223" s="52"/>
      <c r="BLF223" s="52"/>
      <c r="BLG223" s="52"/>
      <c r="BLH223" s="52"/>
      <c r="BLI223" s="52"/>
      <c r="BLJ223" s="52"/>
      <c r="BLK223" s="52"/>
      <c r="BLL223" s="52"/>
      <c r="BLM223" s="52"/>
      <c r="BLN223" s="52"/>
      <c r="BLO223" s="52"/>
      <c r="BLP223" s="52"/>
      <c r="BLQ223" s="52"/>
      <c r="BLR223" s="52"/>
      <c r="BLS223" s="52"/>
      <c r="BLT223" s="52"/>
      <c r="BLU223" s="52"/>
      <c r="BLV223" s="52"/>
      <c r="BLW223" s="52"/>
      <c r="BLX223" s="52"/>
      <c r="BLY223" s="52"/>
      <c r="BLZ223" s="52"/>
      <c r="BMA223" s="52"/>
      <c r="BMB223" s="52"/>
      <c r="BMC223" s="52"/>
      <c r="BMD223" s="52"/>
      <c r="BME223" s="52"/>
      <c r="BMF223" s="52"/>
      <c r="BMG223" s="52"/>
      <c r="BMH223" s="52"/>
      <c r="BMI223" s="52"/>
      <c r="BMJ223" s="52"/>
      <c r="BMK223" s="52"/>
      <c r="BML223" s="52"/>
      <c r="BMM223" s="52"/>
      <c r="BMN223" s="52"/>
      <c r="BMO223" s="52"/>
      <c r="BMP223" s="52"/>
      <c r="BMQ223" s="52"/>
      <c r="BMR223" s="52"/>
      <c r="BMS223" s="52"/>
      <c r="BMT223" s="52"/>
      <c r="BMU223" s="52"/>
      <c r="BMV223" s="52"/>
      <c r="BMW223" s="52"/>
      <c r="BMX223" s="52"/>
      <c r="BMY223" s="52"/>
      <c r="BMZ223" s="52"/>
      <c r="BNA223" s="52"/>
      <c r="BNB223" s="52"/>
      <c r="BNC223" s="52"/>
      <c r="BND223" s="52"/>
      <c r="BNE223" s="52"/>
      <c r="BNF223" s="52"/>
      <c r="BNG223" s="52"/>
      <c r="BNH223" s="52"/>
      <c r="BNI223" s="52"/>
      <c r="BNJ223" s="52"/>
      <c r="BNK223" s="52"/>
      <c r="BNL223" s="52"/>
      <c r="BNM223" s="52"/>
      <c r="BNN223" s="52"/>
      <c r="BNO223" s="52"/>
      <c r="BNP223" s="52"/>
      <c r="BNQ223" s="52"/>
      <c r="BNR223" s="52"/>
      <c r="BNS223" s="52"/>
      <c r="BNT223" s="52"/>
      <c r="BNU223" s="52"/>
      <c r="BNV223" s="52"/>
      <c r="BNW223" s="52"/>
      <c r="BNX223" s="52"/>
      <c r="BNY223" s="52"/>
      <c r="BNZ223" s="52"/>
      <c r="BOA223" s="52"/>
      <c r="BOB223" s="52"/>
      <c r="BOC223" s="52"/>
      <c r="BOD223" s="52"/>
      <c r="BOE223" s="52"/>
      <c r="BOF223" s="52"/>
      <c r="BOG223" s="52"/>
      <c r="BOH223" s="52"/>
      <c r="BOI223" s="52"/>
      <c r="BOJ223" s="52"/>
      <c r="BOK223" s="52"/>
      <c r="BOL223" s="52"/>
      <c r="BOM223" s="52"/>
      <c r="BON223" s="52"/>
      <c r="BOO223" s="52"/>
      <c r="BOP223" s="52"/>
      <c r="BOQ223" s="52"/>
      <c r="BOR223" s="52"/>
      <c r="BOS223" s="52"/>
      <c r="BOT223" s="52"/>
      <c r="BOU223" s="52"/>
      <c r="BOV223" s="52"/>
      <c r="BOW223" s="52"/>
      <c r="BOX223" s="52"/>
      <c r="BOY223" s="52"/>
      <c r="BOZ223" s="52"/>
      <c r="BPA223" s="52"/>
      <c r="BPB223" s="52"/>
      <c r="BPC223" s="52"/>
      <c r="BPD223" s="52"/>
      <c r="BPE223" s="52"/>
      <c r="BPF223" s="52"/>
      <c r="BPG223" s="52"/>
      <c r="BPH223" s="52"/>
      <c r="BPI223" s="52"/>
      <c r="BPJ223" s="52"/>
      <c r="BPK223" s="52"/>
      <c r="BPL223" s="52"/>
      <c r="BPM223" s="52"/>
      <c r="BPN223" s="52"/>
      <c r="BPO223" s="52"/>
      <c r="BPP223" s="52"/>
      <c r="BPQ223" s="52"/>
      <c r="BPR223" s="52"/>
      <c r="BPS223" s="52"/>
      <c r="BPT223" s="52"/>
      <c r="BPU223" s="52"/>
      <c r="BPV223" s="52"/>
      <c r="BPW223" s="52"/>
      <c r="BPX223" s="52"/>
      <c r="BPY223" s="52"/>
      <c r="BPZ223" s="52"/>
      <c r="BQA223" s="52"/>
      <c r="BQB223" s="52"/>
      <c r="BQC223" s="52"/>
      <c r="BQD223" s="52"/>
      <c r="BQE223" s="52"/>
      <c r="BQF223" s="52"/>
      <c r="BQG223" s="52"/>
      <c r="BQH223" s="52"/>
      <c r="BQI223" s="52"/>
      <c r="BQJ223" s="52"/>
      <c r="BQK223" s="52"/>
      <c r="BQL223" s="52"/>
      <c r="BQM223" s="52"/>
      <c r="BQN223" s="52"/>
      <c r="BQO223" s="52"/>
      <c r="BQP223" s="52"/>
      <c r="BQQ223" s="52"/>
      <c r="BQR223" s="52"/>
      <c r="BQS223" s="52"/>
      <c r="BQT223" s="52"/>
      <c r="BQU223" s="52"/>
      <c r="BQV223" s="52"/>
      <c r="BQW223" s="52"/>
      <c r="BQX223" s="52"/>
      <c r="BQY223" s="52"/>
      <c r="BQZ223" s="52"/>
      <c r="BRA223" s="52"/>
      <c r="BRB223" s="52"/>
      <c r="BRC223" s="52"/>
      <c r="BRD223" s="52"/>
      <c r="BRE223" s="52"/>
      <c r="BRF223" s="52"/>
      <c r="BRG223" s="52"/>
      <c r="BRH223" s="52"/>
      <c r="BRI223" s="52"/>
      <c r="BRJ223" s="52"/>
      <c r="BRK223" s="52"/>
      <c r="BRL223" s="52"/>
      <c r="BRM223" s="52"/>
      <c r="BRN223" s="52"/>
      <c r="BRO223" s="52"/>
      <c r="BRP223" s="52"/>
      <c r="BRQ223" s="52"/>
      <c r="BRR223" s="52"/>
      <c r="BRS223" s="52"/>
      <c r="BRT223" s="52"/>
      <c r="BRU223" s="52"/>
      <c r="BRV223" s="52"/>
      <c r="BRW223" s="52"/>
      <c r="BRX223" s="52"/>
      <c r="BRY223" s="52"/>
      <c r="BRZ223" s="52"/>
      <c r="BSA223" s="52"/>
      <c r="BSB223" s="52"/>
      <c r="BSC223" s="52"/>
      <c r="BSD223" s="52"/>
      <c r="BSE223" s="52"/>
      <c r="BSF223" s="52"/>
      <c r="BSG223" s="52"/>
      <c r="BSH223" s="52"/>
      <c r="BSI223" s="52"/>
      <c r="BSJ223" s="52"/>
      <c r="BSK223" s="52"/>
      <c r="BSL223" s="52"/>
      <c r="BSM223" s="52"/>
      <c r="BSN223" s="52"/>
      <c r="BSO223" s="52"/>
      <c r="BSP223" s="52"/>
      <c r="BSQ223" s="52"/>
      <c r="BSR223" s="52"/>
      <c r="BSS223" s="52"/>
      <c r="BST223" s="52"/>
      <c r="BSU223" s="52"/>
      <c r="BSV223" s="52"/>
      <c r="BSW223" s="52"/>
      <c r="BSX223" s="52"/>
      <c r="BSY223" s="52"/>
      <c r="BSZ223" s="52"/>
      <c r="BTA223" s="52"/>
      <c r="BTB223" s="52"/>
      <c r="BTC223" s="52"/>
      <c r="BTD223" s="52"/>
      <c r="BTE223" s="52"/>
      <c r="BTF223" s="52"/>
      <c r="BTG223" s="52"/>
      <c r="BTH223" s="52"/>
      <c r="BTI223" s="52"/>
      <c r="BTJ223" s="52"/>
      <c r="BTK223" s="52"/>
      <c r="BTL223" s="52"/>
      <c r="BTM223" s="52"/>
      <c r="BTN223" s="52"/>
      <c r="BTO223" s="52"/>
      <c r="BTP223" s="52"/>
      <c r="BTQ223" s="52"/>
      <c r="BTR223" s="52"/>
      <c r="BTS223" s="52"/>
      <c r="BTT223" s="52"/>
      <c r="BTU223" s="52"/>
      <c r="BTV223" s="52"/>
      <c r="BTW223" s="52"/>
      <c r="BTX223" s="52"/>
      <c r="BTY223" s="52"/>
      <c r="BTZ223" s="52"/>
      <c r="BUA223" s="52"/>
      <c r="BUB223" s="52"/>
      <c r="BUC223" s="52"/>
      <c r="BUD223" s="52"/>
      <c r="BUE223" s="52"/>
      <c r="BUF223" s="52"/>
      <c r="BUG223" s="52"/>
      <c r="BUH223" s="52"/>
      <c r="BUI223" s="52"/>
      <c r="BUJ223" s="52"/>
      <c r="BUK223" s="52"/>
      <c r="BUL223" s="52"/>
      <c r="BUM223" s="52"/>
      <c r="BUN223" s="52"/>
      <c r="BUO223" s="52"/>
      <c r="BUP223" s="52"/>
      <c r="BUQ223" s="52"/>
      <c r="BUR223" s="52"/>
      <c r="BUS223" s="52"/>
      <c r="BUT223" s="52"/>
      <c r="BUU223" s="52"/>
      <c r="BUV223" s="52"/>
      <c r="BUW223" s="52"/>
      <c r="BUX223" s="52"/>
      <c r="BUY223" s="52"/>
      <c r="BUZ223" s="52"/>
      <c r="BVA223" s="52"/>
      <c r="BVB223" s="52"/>
      <c r="BVC223" s="52"/>
      <c r="BVD223" s="52"/>
      <c r="BVE223" s="52"/>
      <c r="BVF223" s="52"/>
      <c r="BVG223" s="52"/>
      <c r="BVH223" s="52"/>
      <c r="BVI223" s="52"/>
      <c r="BVJ223" s="52"/>
      <c r="BVK223" s="52"/>
      <c r="BVL223" s="52"/>
      <c r="BVM223" s="52"/>
      <c r="BVN223" s="52"/>
      <c r="BVO223" s="52"/>
      <c r="BVP223" s="52"/>
      <c r="BVQ223" s="52"/>
      <c r="BVR223" s="52"/>
      <c r="BVS223" s="52"/>
      <c r="BVT223" s="52"/>
      <c r="BVU223" s="52"/>
      <c r="BVV223" s="52"/>
      <c r="BVW223" s="52"/>
      <c r="BVX223" s="52"/>
      <c r="BVY223" s="52"/>
      <c r="BVZ223" s="52"/>
      <c r="BWA223" s="52"/>
      <c r="BWB223" s="52"/>
      <c r="BWC223" s="52"/>
      <c r="BWD223" s="52"/>
      <c r="BWE223" s="52"/>
      <c r="BWF223" s="52"/>
      <c r="BWG223" s="52"/>
      <c r="BWH223" s="52"/>
      <c r="BWI223" s="52"/>
      <c r="BWJ223" s="52"/>
      <c r="BWK223" s="52"/>
      <c r="BWL223" s="52"/>
      <c r="BWM223" s="52"/>
      <c r="BWN223" s="52"/>
      <c r="BWO223" s="52"/>
      <c r="BWP223" s="52"/>
      <c r="BWQ223" s="52"/>
      <c r="BWR223" s="52"/>
      <c r="BWS223" s="52"/>
      <c r="BWT223" s="52"/>
      <c r="BWU223" s="52"/>
      <c r="BWV223" s="52"/>
      <c r="BWW223" s="52"/>
      <c r="BWX223" s="52"/>
      <c r="BWY223" s="52"/>
      <c r="BWZ223" s="52"/>
      <c r="BXA223" s="52"/>
      <c r="BXB223" s="52"/>
      <c r="BXC223" s="52"/>
      <c r="BXD223" s="52"/>
      <c r="BXE223" s="52"/>
      <c r="BXF223" s="52"/>
      <c r="BXG223" s="52"/>
      <c r="BXH223" s="52"/>
      <c r="BXI223" s="52"/>
      <c r="BXJ223" s="52"/>
      <c r="BXK223" s="52"/>
      <c r="BXL223" s="52"/>
      <c r="BXM223" s="52"/>
      <c r="BXN223" s="52"/>
      <c r="BXO223" s="52"/>
      <c r="BXP223" s="52"/>
      <c r="BXQ223" s="52"/>
      <c r="BXR223" s="52"/>
      <c r="BXS223" s="52"/>
      <c r="BXT223" s="52"/>
      <c r="BXU223" s="52"/>
      <c r="BXV223" s="52"/>
      <c r="BXW223" s="52"/>
      <c r="BXX223" s="52"/>
      <c r="BXY223" s="52"/>
      <c r="BXZ223" s="52"/>
      <c r="BYA223" s="52"/>
      <c r="BYB223" s="52"/>
      <c r="BYC223" s="52"/>
      <c r="BYD223" s="52"/>
      <c r="BYE223" s="52"/>
      <c r="BYF223" s="52"/>
      <c r="BYG223" s="52"/>
      <c r="BYH223" s="52"/>
      <c r="BYI223" s="52"/>
      <c r="BYJ223" s="52"/>
      <c r="BYK223" s="52"/>
      <c r="BYL223" s="52"/>
      <c r="BYM223" s="52"/>
      <c r="BYN223" s="52"/>
      <c r="BYO223" s="52"/>
      <c r="BYP223" s="52"/>
      <c r="BYQ223" s="52"/>
      <c r="BYR223" s="52"/>
      <c r="BYS223" s="52"/>
      <c r="BYT223" s="52"/>
      <c r="BYU223" s="52"/>
      <c r="BYV223" s="52"/>
      <c r="BYW223" s="52"/>
      <c r="BYX223" s="52"/>
      <c r="BYY223" s="52"/>
      <c r="BYZ223" s="52"/>
      <c r="BZA223" s="52"/>
      <c r="BZB223" s="52"/>
      <c r="BZC223" s="52"/>
      <c r="BZD223" s="52"/>
      <c r="BZE223" s="52"/>
      <c r="BZF223" s="52"/>
      <c r="BZG223" s="52"/>
      <c r="BZH223" s="52"/>
      <c r="BZI223" s="52"/>
      <c r="BZJ223" s="52"/>
      <c r="BZK223" s="52"/>
      <c r="BZL223" s="52"/>
      <c r="BZM223" s="52"/>
      <c r="BZN223" s="52"/>
      <c r="BZO223" s="52"/>
      <c r="BZP223" s="52"/>
      <c r="BZQ223" s="52"/>
      <c r="BZR223" s="52"/>
      <c r="BZS223" s="52"/>
      <c r="BZT223" s="52"/>
      <c r="BZU223" s="52"/>
      <c r="BZV223" s="52"/>
      <c r="BZW223" s="52"/>
      <c r="BZX223" s="52"/>
      <c r="BZY223" s="52"/>
      <c r="BZZ223" s="52"/>
      <c r="CAA223" s="52"/>
      <c r="CAB223" s="52"/>
      <c r="CAC223" s="52"/>
      <c r="CAD223" s="52"/>
      <c r="CAE223" s="52"/>
      <c r="CAF223" s="52"/>
      <c r="CAG223" s="52"/>
      <c r="CAH223" s="52"/>
      <c r="CAI223" s="52"/>
      <c r="CAJ223" s="52"/>
      <c r="CAK223" s="52"/>
      <c r="CAL223" s="52"/>
      <c r="CAM223" s="52"/>
      <c r="CAN223" s="52"/>
      <c r="CAO223" s="52"/>
      <c r="CAP223" s="52"/>
      <c r="CAQ223" s="52"/>
      <c r="CAR223" s="52"/>
      <c r="CAS223" s="52"/>
      <c r="CAT223" s="52"/>
      <c r="CAU223" s="52"/>
      <c r="CAV223" s="52"/>
      <c r="CAW223" s="52"/>
      <c r="CAX223" s="52"/>
      <c r="CAY223" s="52"/>
      <c r="CAZ223" s="52"/>
      <c r="CBA223" s="52"/>
      <c r="CBB223" s="52"/>
      <c r="CBC223" s="52"/>
      <c r="CBD223" s="52"/>
      <c r="CBE223" s="52"/>
      <c r="CBF223" s="52"/>
      <c r="CBG223" s="52"/>
      <c r="CBH223" s="52"/>
      <c r="CBI223" s="52"/>
      <c r="CBJ223" s="52"/>
      <c r="CBK223" s="52"/>
      <c r="CBL223" s="52"/>
      <c r="CBM223" s="52"/>
      <c r="CBN223" s="52"/>
      <c r="CBO223" s="52"/>
      <c r="CBP223" s="52"/>
      <c r="CBQ223" s="52"/>
      <c r="CBR223" s="52"/>
      <c r="CBS223" s="52"/>
      <c r="CBT223" s="52"/>
      <c r="CBU223" s="52"/>
      <c r="CBV223" s="52"/>
      <c r="CBW223" s="52"/>
      <c r="CBX223" s="52"/>
      <c r="CBY223" s="52"/>
      <c r="CBZ223" s="52"/>
      <c r="CCA223" s="52"/>
      <c r="CCB223" s="52"/>
      <c r="CCC223" s="52"/>
      <c r="CCD223" s="52"/>
      <c r="CCE223" s="52"/>
      <c r="CCF223" s="52"/>
      <c r="CCG223" s="52"/>
      <c r="CCH223" s="52"/>
      <c r="CCI223" s="52"/>
      <c r="CCJ223" s="52"/>
      <c r="CCK223" s="52"/>
      <c r="CCL223" s="52"/>
      <c r="CCM223" s="52"/>
      <c r="CCN223" s="52"/>
      <c r="CCO223" s="52"/>
      <c r="CCP223" s="52"/>
      <c r="CCQ223" s="52"/>
      <c r="CCR223" s="52"/>
      <c r="CCS223" s="52"/>
      <c r="CCT223" s="52"/>
      <c r="CCU223" s="52"/>
      <c r="CCV223" s="52"/>
      <c r="CCW223" s="52"/>
      <c r="CCX223" s="52"/>
      <c r="CCY223" s="52"/>
      <c r="CCZ223" s="52"/>
      <c r="CDA223" s="52"/>
      <c r="CDB223" s="52"/>
      <c r="CDC223" s="52"/>
      <c r="CDD223" s="52"/>
      <c r="CDE223" s="52"/>
      <c r="CDF223" s="52"/>
      <c r="CDG223" s="52"/>
      <c r="CDH223" s="52"/>
      <c r="CDI223" s="52"/>
      <c r="CDJ223" s="52"/>
      <c r="CDK223" s="52"/>
      <c r="CDL223" s="52"/>
      <c r="CDM223" s="52"/>
      <c r="CDN223" s="52"/>
      <c r="CDO223" s="52"/>
      <c r="CDP223" s="52"/>
      <c r="CDQ223" s="52"/>
      <c r="CDR223" s="52"/>
      <c r="CDS223" s="52"/>
      <c r="CDT223" s="52"/>
      <c r="CDU223" s="52"/>
      <c r="CDV223" s="52"/>
      <c r="CDW223" s="52"/>
      <c r="CDX223" s="52"/>
      <c r="CDY223" s="52"/>
      <c r="CDZ223" s="52"/>
      <c r="CEA223" s="52"/>
      <c r="CEB223" s="52"/>
      <c r="CEC223" s="52"/>
      <c r="CED223" s="52"/>
      <c r="CEE223" s="52"/>
      <c r="CEF223" s="52"/>
      <c r="CEG223" s="52"/>
      <c r="CEH223" s="52"/>
      <c r="CEI223" s="52"/>
      <c r="CEJ223" s="52"/>
      <c r="CEK223" s="52"/>
      <c r="CEL223" s="52"/>
      <c r="CEM223" s="52"/>
      <c r="CEN223" s="52"/>
      <c r="CEO223" s="52"/>
      <c r="CEP223" s="52"/>
      <c r="CEQ223" s="52"/>
      <c r="CER223" s="52"/>
      <c r="CES223" s="52"/>
      <c r="CET223" s="52"/>
      <c r="CEU223" s="52"/>
      <c r="CEV223" s="52"/>
      <c r="CEW223" s="52"/>
      <c r="CEX223" s="52"/>
      <c r="CEY223" s="52"/>
      <c r="CEZ223" s="52"/>
      <c r="CFA223" s="52"/>
      <c r="CFB223" s="52"/>
      <c r="CFC223" s="52"/>
      <c r="CFD223" s="52"/>
      <c r="CFE223" s="52"/>
      <c r="CFF223" s="52"/>
      <c r="CFG223" s="52"/>
      <c r="CFH223" s="52"/>
      <c r="CFI223" s="52"/>
      <c r="CFJ223" s="52"/>
      <c r="CFK223" s="52"/>
      <c r="CFL223" s="52"/>
      <c r="CFM223" s="52"/>
      <c r="CFN223" s="52"/>
      <c r="CFO223" s="52"/>
      <c r="CFP223" s="52"/>
      <c r="CFQ223" s="52"/>
      <c r="CFR223" s="52"/>
      <c r="CFS223" s="52"/>
      <c r="CFT223" s="52"/>
      <c r="CFU223" s="52"/>
      <c r="CFV223" s="52"/>
      <c r="CFW223" s="52"/>
      <c r="CFX223" s="52"/>
      <c r="CFY223" s="52"/>
      <c r="CFZ223" s="52"/>
      <c r="CGA223" s="52"/>
      <c r="CGB223" s="52"/>
      <c r="CGC223" s="52"/>
      <c r="CGD223" s="52"/>
      <c r="CGE223" s="52"/>
      <c r="CGF223" s="52"/>
      <c r="CGG223" s="52"/>
      <c r="CGH223" s="52"/>
      <c r="CGI223" s="52"/>
      <c r="CGJ223" s="52"/>
      <c r="CGK223" s="52"/>
      <c r="CGL223" s="52"/>
      <c r="CGM223" s="52"/>
      <c r="CGN223" s="52"/>
      <c r="CGO223" s="52"/>
      <c r="CGP223" s="52"/>
      <c r="CGQ223" s="52"/>
      <c r="CGR223" s="52"/>
      <c r="CGS223" s="52"/>
      <c r="CGT223" s="52"/>
      <c r="CGU223" s="52"/>
      <c r="CGV223" s="52"/>
      <c r="CGW223" s="52"/>
      <c r="CGX223" s="52"/>
      <c r="CGY223" s="52"/>
      <c r="CGZ223" s="52"/>
      <c r="CHA223" s="52"/>
      <c r="CHB223" s="52"/>
      <c r="CHC223" s="52"/>
      <c r="CHD223" s="52"/>
      <c r="CHE223" s="52"/>
      <c r="CHF223" s="52"/>
      <c r="CHG223" s="52"/>
      <c r="CHH223" s="52"/>
      <c r="CHI223" s="52"/>
      <c r="CHJ223" s="52"/>
      <c r="CHK223" s="52"/>
      <c r="CHL223" s="52"/>
      <c r="CHM223" s="52"/>
      <c r="CHN223" s="52"/>
      <c r="CHO223" s="52"/>
      <c r="CHP223" s="52"/>
      <c r="CHQ223" s="52"/>
      <c r="CHR223" s="52"/>
      <c r="CHS223" s="52"/>
      <c r="CHT223" s="52"/>
      <c r="CHU223" s="52"/>
      <c r="CHV223" s="52"/>
      <c r="CHW223" s="52"/>
      <c r="CHX223" s="52"/>
      <c r="CHY223" s="52"/>
      <c r="CHZ223" s="52"/>
      <c r="CIA223" s="52"/>
      <c r="CIB223" s="52"/>
      <c r="CIC223" s="52"/>
      <c r="CID223" s="52"/>
      <c r="CIE223" s="52"/>
      <c r="CIF223" s="52"/>
      <c r="CIG223" s="52"/>
      <c r="CIH223" s="52"/>
      <c r="CII223" s="52"/>
      <c r="CIJ223" s="52"/>
      <c r="CIK223" s="52"/>
      <c r="CIL223" s="52"/>
      <c r="CIM223" s="52"/>
      <c r="CIN223" s="52"/>
      <c r="CIO223" s="52"/>
      <c r="CIP223" s="52"/>
      <c r="CIQ223" s="52"/>
      <c r="CIR223" s="52"/>
      <c r="CIS223" s="52"/>
      <c r="CIT223" s="52"/>
      <c r="CIU223" s="52"/>
      <c r="CIV223" s="52"/>
      <c r="CIW223" s="52"/>
      <c r="CIX223" s="52"/>
      <c r="CIY223" s="52"/>
      <c r="CIZ223" s="52"/>
      <c r="CJA223" s="52"/>
      <c r="CJB223" s="52"/>
      <c r="CJC223" s="52"/>
      <c r="CJD223" s="52"/>
      <c r="CJE223" s="52"/>
      <c r="CJF223" s="52"/>
      <c r="CJG223" s="52"/>
      <c r="CJH223" s="52"/>
      <c r="CJI223" s="52"/>
      <c r="CJJ223" s="52"/>
      <c r="CJK223" s="52"/>
      <c r="CJL223" s="52"/>
      <c r="CJM223" s="52"/>
      <c r="CJN223" s="52"/>
      <c r="CJO223" s="52"/>
      <c r="CJP223" s="52"/>
      <c r="CJQ223" s="52"/>
      <c r="CJR223" s="52"/>
      <c r="CJS223" s="52"/>
      <c r="CJT223" s="52"/>
      <c r="CJU223" s="52"/>
      <c r="CJV223" s="52"/>
      <c r="CJW223" s="52"/>
      <c r="CJX223" s="52"/>
      <c r="CJY223" s="52"/>
      <c r="CJZ223" s="52"/>
      <c r="CKA223" s="52"/>
      <c r="CKB223" s="52"/>
      <c r="CKC223" s="52"/>
      <c r="CKD223" s="52"/>
      <c r="CKE223" s="52"/>
      <c r="CKF223" s="52"/>
      <c r="CKG223" s="52"/>
      <c r="CKH223" s="52"/>
      <c r="CKI223" s="52"/>
      <c r="CKJ223" s="52"/>
      <c r="CKK223" s="52"/>
      <c r="CKL223" s="52"/>
      <c r="CKM223" s="52"/>
      <c r="CKN223" s="52"/>
      <c r="CKO223" s="52"/>
      <c r="CKP223" s="52"/>
      <c r="CKQ223" s="52"/>
      <c r="CKR223" s="52"/>
      <c r="CKS223" s="52"/>
      <c r="CKT223" s="52"/>
      <c r="CKU223" s="52"/>
      <c r="CKV223" s="52"/>
      <c r="CKW223" s="52"/>
      <c r="CKX223" s="52"/>
      <c r="CKY223" s="52"/>
      <c r="CKZ223" s="52"/>
      <c r="CLA223" s="52"/>
      <c r="CLB223" s="52"/>
      <c r="CLC223" s="52"/>
      <c r="CLD223" s="52"/>
      <c r="CLE223" s="52"/>
      <c r="CLF223" s="52"/>
      <c r="CLG223" s="52"/>
      <c r="CLH223" s="52"/>
      <c r="CLI223" s="52"/>
      <c r="CLJ223" s="52"/>
      <c r="CLK223" s="52"/>
      <c r="CLL223" s="52"/>
      <c r="CLM223" s="52"/>
      <c r="CLN223" s="52"/>
      <c r="CLO223" s="52"/>
      <c r="CLP223" s="52"/>
      <c r="CLQ223" s="52"/>
      <c r="CLR223" s="52"/>
      <c r="CLS223" s="52"/>
      <c r="CLT223" s="52"/>
      <c r="CLU223" s="52"/>
      <c r="CLV223" s="52"/>
      <c r="CLW223" s="52"/>
      <c r="CLX223" s="52"/>
      <c r="CLY223" s="52"/>
      <c r="CLZ223" s="52"/>
      <c r="CMA223" s="52"/>
      <c r="CMB223" s="52"/>
      <c r="CMC223" s="52"/>
      <c r="CMD223" s="52"/>
      <c r="CME223" s="52"/>
      <c r="CMF223" s="52"/>
      <c r="CMG223" s="52"/>
      <c r="CMH223" s="52"/>
      <c r="CMI223" s="52"/>
      <c r="CMJ223" s="52"/>
      <c r="CMK223" s="52"/>
      <c r="CML223" s="52"/>
      <c r="CMM223" s="52"/>
      <c r="CMN223" s="52"/>
      <c r="CMO223" s="52"/>
      <c r="CMP223" s="52"/>
      <c r="CMQ223" s="52"/>
      <c r="CMR223" s="52"/>
      <c r="CMS223" s="52"/>
      <c r="CMT223" s="52"/>
      <c r="CMU223" s="52"/>
      <c r="CMV223" s="52"/>
      <c r="CMW223" s="52"/>
      <c r="CMX223" s="52"/>
      <c r="CMY223" s="52"/>
      <c r="CMZ223" s="52"/>
      <c r="CNA223" s="52"/>
      <c r="CNB223" s="52"/>
      <c r="CNC223" s="52"/>
      <c r="CND223" s="52"/>
      <c r="CNE223" s="52"/>
      <c r="CNF223" s="52"/>
      <c r="CNG223" s="52"/>
      <c r="CNH223" s="52"/>
      <c r="CNI223" s="52"/>
      <c r="CNJ223" s="52"/>
      <c r="CNK223" s="52"/>
      <c r="CNL223" s="52"/>
      <c r="CNM223" s="52"/>
      <c r="CNN223" s="52"/>
      <c r="CNO223" s="52"/>
      <c r="CNP223" s="52"/>
      <c r="CNQ223" s="52"/>
      <c r="CNR223" s="52"/>
      <c r="CNS223" s="52"/>
      <c r="CNT223" s="52"/>
      <c r="CNU223" s="52"/>
      <c r="CNV223" s="52"/>
      <c r="CNW223" s="52"/>
      <c r="CNX223" s="52"/>
      <c r="CNY223" s="52"/>
      <c r="CNZ223" s="52"/>
      <c r="COA223" s="52"/>
      <c r="COB223" s="52"/>
      <c r="COC223" s="52"/>
      <c r="COD223" s="52"/>
      <c r="COE223" s="52"/>
      <c r="COF223" s="52"/>
      <c r="COG223" s="52"/>
      <c r="COH223" s="52"/>
      <c r="COI223" s="52"/>
      <c r="COJ223" s="52"/>
      <c r="COK223" s="52"/>
      <c r="COL223" s="52"/>
      <c r="COM223" s="52"/>
      <c r="CON223" s="52"/>
      <c r="COO223" s="52"/>
      <c r="COP223" s="52"/>
      <c r="COQ223" s="52"/>
      <c r="COR223" s="52"/>
      <c r="COS223" s="52"/>
      <c r="COT223" s="52"/>
      <c r="COU223" s="52"/>
      <c r="COV223" s="52"/>
      <c r="COW223" s="52"/>
      <c r="COX223" s="52"/>
      <c r="COY223" s="52"/>
      <c r="COZ223" s="52"/>
      <c r="CPA223" s="52"/>
      <c r="CPB223" s="52"/>
      <c r="CPC223" s="52"/>
      <c r="CPD223" s="52"/>
      <c r="CPE223" s="52"/>
      <c r="CPF223" s="52"/>
      <c r="CPG223" s="52"/>
      <c r="CPH223" s="52"/>
      <c r="CPI223" s="52"/>
      <c r="CPJ223" s="52"/>
      <c r="CPK223" s="52"/>
      <c r="CPL223" s="52"/>
      <c r="CPM223" s="52"/>
      <c r="CPN223" s="52"/>
      <c r="CPO223" s="52"/>
      <c r="CPP223" s="52"/>
      <c r="CPQ223" s="52"/>
      <c r="CPR223" s="52"/>
      <c r="CPS223" s="52"/>
      <c r="CPT223" s="52"/>
      <c r="CPU223" s="52"/>
      <c r="CPV223" s="52"/>
      <c r="CPW223" s="52"/>
      <c r="CPX223" s="52"/>
      <c r="CPY223" s="52"/>
      <c r="CPZ223" s="52"/>
      <c r="CQA223" s="52"/>
      <c r="CQB223" s="52"/>
      <c r="CQC223" s="52"/>
      <c r="CQD223" s="52"/>
      <c r="CQE223" s="52"/>
      <c r="CQF223" s="52"/>
      <c r="CQG223" s="52"/>
      <c r="CQH223" s="52"/>
      <c r="CQI223" s="52"/>
      <c r="CQJ223" s="52"/>
      <c r="CQK223" s="52"/>
      <c r="CQL223" s="52"/>
      <c r="CQM223" s="52"/>
      <c r="CQN223" s="52"/>
      <c r="CQO223" s="52"/>
      <c r="CQP223" s="52"/>
      <c r="CQQ223" s="52"/>
      <c r="CQR223" s="52"/>
      <c r="CQS223" s="52"/>
      <c r="CQT223" s="52"/>
      <c r="CQU223" s="52"/>
      <c r="CQV223" s="52"/>
      <c r="CQW223" s="52"/>
      <c r="CQX223" s="52"/>
      <c r="CQY223" s="52"/>
      <c r="CQZ223" s="52"/>
      <c r="CRA223" s="52"/>
      <c r="CRB223" s="52"/>
      <c r="CRC223" s="52"/>
      <c r="CRD223" s="52"/>
      <c r="CRE223" s="52"/>
      <c r="CRF223" s="52"/>
      <c r="CRG223" s="52"/>
      <c r="CRH223" s="52"/>
      <c r="CRI223" s="52"/>
      <c r="CRJ223" s="52"/>
      <c r="CRK223" s="52"/>
      <c r="CRL223" s="52"/>
      <c r="CRM223" s="52"/>
      <c r="CRN223" s="52"/>
      <c r="CRO223" s="52"/>
      <c r="CRP223" s="52"/>
      <c r="CRQ223" s="52"/>
      <c r="CRR223" s="52"/>
      <c r="CRS223" s="52"/>
      <c r="CRT223" s="52"/>
      <c r="CRU223" s="52"/>
      <c r="CRV223" s="52"/>
      <c r="CRW223" s="52"/>
      <c r="CRX223" s="52"/>
      <c r="CRY223" s="52"/>
      <c r="CRZ223" s="52"/>
      <c r="CSA223" s="52"/>
      <c r="CSB223" s="52"/>
      <c r="CSC223" s="52"/>
      <c r="CSD223" s="52"/>
      <c r="CSE223" s="52"/>
      <c r="CSF223" s="52"/>
      <c r="CSG223" s="52"/>
      <c r="CSH223" s="52"/>
      <c r="CSI223" s="52"/>
      <c r="CSJ223" s="52"/>
      <c r="CSK223" s="52"/>
      <c r="CSL223" s="52"/>
      <c r="CSM223" s="52"/>
      <c r="CSN223" s="52"/>
      <c r="CSO223" s="52"/>
      <c r="CSP223" s="52"/>
      <c r="CSQ223" s="52"/>
      <c r="CSR223" s="52"/>
      <c r="CSS223" s="52"/>
      <c r="CST223" s="52"/>
      <c r="CSU223" s="52"/>
      <c r="CSV223" s="52"/>
      <c r="CSW223" s="52"/>
      <c r="CSX223" s="52"/>
      <c r="CSY223" s="52"/>
      <c r="CSZ223" s="52"/>
      <c r="CTA223" s="52"/>
      <c r="CTB223" s="52"/>
      <c r="CTC223" s="52"/>
      <c r="CTD223" s="52"/>
      <c r="CTE223" s="52"/>
      <c r="CTF223" s="52"/>
      <c r="CTG223" s="52"/>
      <c r="CTH223" s="52"/>
      <c r="CTI223" s="52"/>
      <c r="CTJ223" s="52"/>
      <c r="CTK223" s="52"/>
      <c r="CTL223" s="52"/>
      <c r="CTM223" s="52"/>
      <c r="CTN223" s="52"/>
      <c r="CTO223" s="52"/>
      <c r="CTP223" s="52"/>
      <c r="CTQ223" s="52"/>
      <c r="CTR223" s="52"/>
      <c r="CTS223" s="52"/>
      <c r="CTT223" s="52"/>
      <c r="CTU223" s="52"/>
      <c r="CTV223" s="52"/>
      <c r="CTW223" s="52"/>
      <c r="CTX223" s="52"/>
      <c r="CTY223" s="52"/>
      <c r="CTZ223" s="52"/>
      <c r="CUA223" s="52"/>
      <c r="CUB223" s="52"/>
      <c r="CUC223" s="52"/>
      <c r="CUD223" s="52"/>
      <c r="CUE223" s="52"/>
      <c r="CUF223" s="52"/>
      <c r="CUG223" s="52"/>
      <c r="CUH223" s="52"/>
      <c r="CUI223" s="52"/>
      <c r="CUJ223" s="52"/>
      <c r="CUK223" s="52"/>
      <c r="CUL223" s="52"/>
      <c r="CUM223" s="52"/>
      <c r="CUN223" s="52"/>
      <c r="CUO223" s="52"/>
      <c r="CUP223" s="52"/>
      <c r="CUQ223" s="52"/>
      <c r="CUR223" s="52"/>
      <c r="CUS223" s="52"/>
      <c r="CUT223" s="52"/>
      <c r="CUU223" s="52"/>
      <c r="CUV223" s="52"/>
      <c r="CUW223" s="52"/>
      <c r="CUX223" s="52"/>
      <c r="CUY223" s="52"/>
      <c r="CUZ223" s="52"/>
      <c r="CVA223" s="52"/>
      <c r="CVB223" s="52"/>
      <c r="CVC223" s="52"/>
      <c r="CVD223" s="52"/>
      <c r="CVE223" s="52"/>
      <c r="CVF223" s="52"/>
      <c r="CVG223" s="52"/>
      <c r="CVH223" s="52"/>
      <c r="CVI223" s="52"/>
      <c r="CVJ223" s="52"/>
      <c r="CVK223" s="52"/>
      <c r="CVL223" s="52"/>
      <c r="CVM223" s="52"/>
      <c r="CVN223" s="52"/>
      <c r="CVO223" s="52"/>
      <c r="CVP223" s="52"/>
      <c r="CVQ223" s="52"/>
      <c r="CVR223" s="52"/>
      <c r="CVS223" s="52"/>
      <c r="CVT223" s="52"/>
      <c r="CVU223" s="52"/>
      <c r="CVV223" s="52"/>
      <c r="CVW223" s="52"/>
      <c r="CVX223" s="52"/>
      <c r="CVY223" s="52"/>
      <c r="CVZ223" s="52"/>
      <c r="CWA223" s="52"/>
      <c r="CWB223" s="52"/>
      <c r="CWC223" s="52"/>
      <c r="CWD223" s="52"/>
      <c r="CWE223" s="52"/>
      <c r="CWF223" s="52"/>
      <c r="CWG223" s="52"/>
      <c r="CWH223" s="52"/>
      <c r="CWI223" s="52"/>
      <c r="CWJ223" s="52"/>
      <c r="CWK223" s="52"/>
      <c r="CWL223" s="52"/>
      <c r="CWM223" s="52"/>
      <c r="CWN223" s="52"/>
      <c r="CWO223" s="52"/>
      <c r="CWP223" s="52"/>
      <c r="CWQ223" s="52"/>
      <c r="CWR223" s="52"/>
      <c r="CWS223" s="52"/>
      <c r="CWT223" s="52"/>
      <c r="CWU223" s="52"/>
      <c r="CWV223" s="52"/>
      <c r="CWW223" s="52"/>
      <c r="CWX223" s="52"/>
      <c r="CWY223" s="52"/>
      <c r="CWZ223" s="52"/>
      <c r="CXA223" s="52"/>
      <c r="CXB223" s="52"/>
      <c r="CXC223" s="52"/>
      <c r="CXD223" s="52"/>
      <c r="CXE223" s="52"/>
      <c r="CXF223" s="52"/>
      <c r="CXG223" s="52"/>
      <c r="CXH223" s="52"/>
      <c r="CXI223" s="52"/>
      <c r="CXJ223" s="52"/>
      <c r="CXK223" s="52"/>
      <c r="CXL223" s="52"/>
      <c r="CXM223" s="52"/>
      <c r="CXN223" s="52"/>
      <c r="CXO223" s="52"/>
      <c r="CXP223" s="52"/>
      <c r="CXQ223" s="52"/>
      <c r="CXR223" s="52"/>
      <c r="CXS223" s="52"/>
      <c r="CXT223" s="52"/>
      <c r="CXU223" s="52"/>
      <c r="CXV223" s="52"/>
      <c r="CXW223" s="52"/>
      <c r="CXX223" s="52"/>
      <c r="CXY223" s="52"/>
      <c r="CXZ223" s="52"/>
      <c r="CYA223" s="52"/>
      <c r="CYB223" s="52"/>
      <c r="CYC223" s="52"/>
      <c r="CYD223" s="52"/>
      <c r="CYE223" s="52"/>
      <c r="CYF223" s="52"/>
      <c r="CYG223" s="52"/>
      <c r="CYH223" s="52"/>
      <c r="CYI223" s="52"/>
      <c r="CYJ223" s="52"/>
      <c r="CYK223" s="52"/>
      <c r="CYL223" s="52"/>
      <c r="CYM223" s="52"/>
      <c r="CYN223" s="52"/>
      <c r="CYO223" s="52"/>
      <c r="CYP223" s="52"/>
      <c r="CYQ223" s="52"/>
      <c r="CYR223" s="52"/>
      <c r="CYS223" s="52"/>
      <c r="CYT223" s="52"/>
      <c r="CYU223" s="52"/>
      <c r="CYV223" s="52"/>
      <c r="CYW223" s="52"/>
      <c r="CYX223" s="52"/>
      <c r="CYY223" s="52"/>
      <c r="CYZ223" s="52"/>
      <c r="CZA223" s="52"/>
      <c r="CZB223" s="52"/>
      <c r="CZC223" s="52"/>
      <c r="CZD223" s="52"/>
      <c r="CZE223" s="52"/>
      <c r="CZF223" s="52"/>
      <c r="CZG223" s="52"/>
      <c r="CZH223" s="52"/>
      <c r="CZI223" s="52"/>
      <c r="CZJ223" s="52"/>
      <c r="CZK223" s="52"/>
      <c r="CZL223" s="52"/>
      <c r="CZM223" s="52"/>
      <c r="CZN223" s="52"/>
      <c r="CZO223" s="52"/>
      <c r="CZP223" s="52"/>
      <c r="CZQ223" s="52"/>
      <c r="CZR223" s="52"/>
      <c r="CZS223" s="52"/>
      <c r="CZT223" s="52"/>
      <c r="CZU223" s="52"/>
      <c r="CZV223" s="52"/>
      <c r="CZW223" s="52"/>
      <c r="CZX223" s="52"/>
      <c r="CZY223" s="52"/>
      <c r="CZZ223" s="52"/>
      <c r="DAA223" s="52"/>
      <c r="DAB223" s="52"/>
      <c r="DAC223" s="52"/>
      <c r="DAD223" s="52"/>
      <c r="DAE223" s="52"/>
      <c r="DAF223" s="52"/>
      <c r="DAG223" s="52"/>
      <c r="DAH223" s="52"/>
      <c r="DAI223" s="52"/>
      <c r="DAJ223" s="52"/>
      <c r="DAK223" s="52"/>
      <c r="DAL223" s="52"/>
      <c r="DAM223" s="52"/>
      <c r="DAN223" s="52"/>
      <c r="DAO223" s="52"/>
      <c r="DAP223" s="52"/>
      <c r="DAQ223" s="52"/>
      <c r="DAR223" s="52"/>
      <c r="DAS223" s="52"/>
      <c r="DAT223" s="52"/>
      <c r="DAU223" s="52"/>
      <c r="DAV223" s="52"/>
      <c r="DAW223" s="52"/>
      <c r="DAX223" s="52"/>
      <c r="DAY223" s="52"/>
      <c r="DAZ223" s="52"/>
      <c r="DBA223" s="52"/>
      <c r="DBB223" s="52"/>
      <c r="DBC223" s="52"/>
      <c r="DBD223" s="52"/>
      <c r="DBE223" s="52"/>
      <c r="DBF223" s="52"/>
      <c r="DBG223" s="52"/>
      <c r="DBH223" s="52"/>
      <c r="DBI223" s="52"/>
      <c r="DBJ223" s="52"/>
      <c r="DBK223" s="52"/>
      <c r="DBL223" s="52"/>
      <c r="DBM223" s="52"/>
      <c r="DBN223" s="52"/>
      <c r="DBO223" s="52"/>
      <c r="DBP223" s="52"/>
      <c r="DBQ223" s="52"/>
      <c r="DBR223" s="52"/>
      <c r="DBS223" s="52"/>
      <c r="DBT223" s="52"/>
      <c r="DBU223" s="52"/>
      <c r="DBV223" s="52"/>
      <c r="DBW223" s="52"/>
      <c r="DBX223" s="52"/>
      <c r="DBY223" s="52"/>
      <c r="DBZ223" s="52"/>
      <c r="DCA223" s="52"/>
      <c r="DCB223" s="52"/>
      <c r="DCC223" s="52"/>
      <c r="DCD223" s="52"/>
      <c r="DCE223" s="52"/>
      <c r="DCF223" s="52"/>
      <c r="DCG223" s="52"/>
      <c r="DCH223" s="52"/>
      <c r="DCI223" s="52"/>
      <c r="DCJ223" s="52"/>
      <c r="DCK223" s="52"/>
      <c r="DCL223" s="52"/>
      <c r="DCM223" s="52"/>
      <c r="DCN223" s="52"/>
      <c r="DCO223" s="52"/>
      <c r="DCP223" s="52"/>
      <c r="DCQ223" s="52"/>
      <c r="DCR223" s="52"/>
      <c r="DCS223" s="52"/>
      <c r="DCT223" s="52"/>
      <c r="DCU223" s="52"/>
      <c r="DCV223" s="52"/>
      <c r="DCW223" s="52"/>
      <c r="DCX223" s="52"/>
      <c r="DCY223" s="52"/>
      <c r="DCZ223" s="52"/>
      <c r="DDA223" s="52"/>
      <c r="DDB223" s="52"/>
      <c r="DDC223" s="52"/>
      <c r="DDD223" s="52"/>
      <c r="DDE223" s="52"/>
      <c r="DDF223" s="52"/>
      <c r="DDG223" s="52"/>
      <c r="DDH223" s="52"/>
      <c r="DDI223" s="52"/>
      <c r="DDJ223" s="52"/>
      <c r="DDK223" s="52"/>
      <c r="DDL223" s="52"/>
      <c r="DDM223" s="52"/>
      <c r="DDN223" s="52"/>
      <c r="DDO223" s="52"/>
      <c r="DDP223" s="52"/>
      <c r="DDQ223" s="52"/>
      <c r="DDR223" s="52"/>
      <c r="DDS223" s="52"/>
      <c r="DDT223" s="52"/>
      <c r="DDU223" s="52"/>
      <c r="DDV223" s="52"/>
      <c r="DDW223" s="52"/>
      <c r="DDX223" s="52"/>
      <c r="DDY223" s="52"/>
      <c r="DDZ223" s="52"/>
      <c r="DEA223" s="52"/>
      <c r="DEB223" s="52"/>
      <c r="DEC223" s="52"/>
      <c r="DED223" s="52"/>
      <c r="DEE223" s="52"/>
      <c r="DEF223" s="52"/>
      <c r="DEG223" s="52"/>
      <c r="DEH223" s="52"/>
      <c r="DEI223" s="52"/>
      <c r="DEJ223" s="52"/>
      <c r="DEK223" s="52"/>
      <c r="DEL223" s="52"/>
      <c r="DEM223" s="52"/>
      <c r="DEN223" s="52"/>
      <c r="DEO223" s="52"/>
      <c r="DEP223" s="52"/>
      <c r="DEQ223" s="52"/>
      <c r="DER223" s="52"/>
      <c r="DES223" s="52"/>
      <c r="DET223" s="52"/>
      <c r="DEU223" s="52"/>
      <c r="DEV223" s="52"/>
      <c r="DEW223" s="52"/>
      <c r="DEX223" s="52"/>
      <c r="DEY223" s="52"/>
      <c r="DEZ223" s="52"/>
      <c r="DFA223" s="52"/>
      <c r="DFB223" s="52"/>
      <c r="DFC223" s="52"/>
      <c r="DFD223" s="52"/>
      <c r="DFE223" s="52"/>
      <c r="DFF223" s="52"/>
      <c r="DFG223" s="52"/>
      <c r="DFH223" s="52"/>
      <c r="DFI223" s="52"/>
      <c r="DFJ223" s="52"/>
      <c r="DFK223" s="52"/>
      <c r="DFL223" s="52"/>
      <c r="DFM223" s="52"/>
      <c r="DFN223" s="52"/>
      <c r="DFO223" s="52"/>
      <c r="DFP223" s="52"/>
      <c r="DFQ223" s="52"/>
      <c r="DFR223" s="52"/>
      <c r="DFS223" s="52"/>
      <c r="DFT223" s="52"/>
      <c r="DFU223" s="52"/>
      <c r="DFV223" s="52"/>
      <c r="DFW223" s="52"/>
      <c r="DFX223" s="52"/>
      <c r="DFY223" s="52"/>
      <c r="DFZ223" s="52"/>
      <c r="DGA223" s="52"/>
      <c r="DGB223" s="52"/>
      <c r="DGC223" s="52"/>
      <c r="DGD223" s="52"/>
      <c r="DGE223" s="52"/>
      <c r="DGF223" s="52"/>
      <c r="DGG223" s="52"/>
      <c r="DGH223" s="52"/>
      <c r="DGI223" s="52"/>
      <c r="DGJ223" s="52"/>
      <c r="DGK223" s="52"/>
      <c r="DGL223" s="52"/>
      <c r="DGM223" s="52"/>
      <c r="DGN223" s="52"/>
      <c r="DGO223" s="52"/>
      <c r="DGP223" s="52"/>
      <c r="DGQ223" s="52"/>
      <c r="DGR223" s="52"/>
      <c r="DGS223" s="52"/>
      <c r="DGT223" s="52"/>
      <c r="DGU223" s="52"/>
      <c r="DGV223" s="52"/>
      <c r="DGW223" s="52"/>
      <c r="DGX223" s="52"/>
      <c r="DGY223" s="52"/>
      <c r="DGZ223" s="52"/>
      <c r="DHA223" s="52"/>
      <c r="DHB223" s="52"/>
      <c r="DHC223" s="52"/>
      <c r="DHD223" s="52"/>
      <c r="DHE223" s="52"/>
      <c r="DHF223" s="52"/>
      <c r="DHG223" s="52"/>
      <c r="DHH223" s="52"/>
      <c r="DHI223" s="52"/>
      <c r="DHJ223" s="52"/>
      <c r="DHK223" s="52"/>
      <c r="DHL223" s="52"/>
      <c r="DHM223" s="52"/>
      <c r="DHN223" s="52"/>
      <c r="DHO223" s="52"/>
      <c r="DHP223" s="52"/>
      <c r="DHQ223" s="52"/>
      <c r="DHR223" s="52"/>
      <c r="DHS223" s="52"/>
      <c r="DHT223" s="52"/>
      <c r="DHU223" s="52"/>
      <c r="DHV223" s="52"/>
      <c r="DHW223" s="52"/>
      <c r="DHX223" s="52"/>
      <c r="DHY223" s="52"/>
      <c r="DHZ223" s="52"/>
      <c r="DIA223" s="52"/>
      <c r="DIB223" s="52"/>
      <c r="DIC223" s="52"/>
      <c r="DID223" s="52"/>
      <c r="DIE223" s="52"/>
      <c r="DIF223" s="52"/>
      <c r="DIG223" s="52"/>
      <c r="DIH223" s="52"/>
      <c r="DII223" s="52"/>
      <c r="DIJ223" s="52"/>
      <c r="DIK223" s="52"/>
      <c r="DIL223" s="52"/>
      <c r="DIM223" s="52"/>
      <c r="DIN223" s="52"/>
      <c r="DIO223" s="52"/>
      <c r="DIP223" s="52"/>
      <c r="DIQ223" s="52"/>
      <c r="DIR223" s="52"/>
      <c r="DIS223" s="52"/>
      <c r="DIT223" s="52"/>
      <c r="DIU223" s="52"/>
      <c r="DIV223" s="52"/>
      <c r="DIW223" s="52"/>
      <c r="DIX223" s="52"/>
      <c r="DIY223" s="52"/>
      <c r="DIZ223" s="52"/>
      <c r="DJA223" s="52"/>
      <c r="DJB223" s="52"/>
      <c r="DJC223" s="52"/>
      <c r="DJD223" s="52"/>
      <c r="DJE223" s="52"/>
      <c r="DJF223" s="52"/>
      <c r="DJG223" s="52"/>
      <c r="DJH223" s="52"/>
      <c r="DJI223" s="52"/>
      <c r="DJJ223" s="52"/>
      <c r="DJK223" s="52"/>
      <c r="DJL223" s="52"/>
      <c r="DJM223" s="52"/>
      <c r="DJN223" s="52"/>
      <c r="DJO223" s="52"/>
      <c r="DJP223" s="52"/>
      <c r="DJQ223" s="52"/>
      <c r="DJR223" s="52"/>
      <c r="DJS223" s="52"/>
      <c r="DJT223" s="52"/>
      <c r="DJU223" s="52"/>
      <c r="DJV223" s="52"/>
      <c r="DJW223" s="52"/>
      <c r="DJX223" s="52"/>
      <c r="DJY223" s="52"/>
      <c r="DJZ223" s="52"/>
      <c r="DKA223" s="52"/>
      <c r="DKB223" s="52"/>
      <c r="DKC223" s="52"/>
      <c r="DKD223" s="52"/>
      <c r="DKE223" s="52"/>
      <c r="DKF223" s="52"/>
      <c r="DKG223" s="52"/>
      <c r="DKH223" s="52"/>
      <c r="DKI223" s="52"/>
      <c r="DKJ223" s="52"/>
      <c r="DKK223" s="52"/>
      <c r="DKL223" s="52"/>
      <c r="DKM223" s="52"/>
      <c r="DKN223" s="52"/>
      <c r="DKO223" s="52"/>
      <c r="DKP223" s="52"/>
      <c r="DKQ223" s="52"/>
      <c r="DKR223" s="52"/>
      <c r="DKS223" s="52"/>
      <c r="DKT223" s="52"/>
      <c r="DKU223" s="52"/>
      <c r="DKV223" s="52"/>
      <c r="DKW223" s="52"/>
      <c r="DKX223" s="52"/>
      <c r="DKY223" s="52"/>
      <c r="DKZ223" s="52"/>
      <c r="DLA223" s="52"/>
      <c r="DLB223" s="52"/>
      <c r="DLC223" s="52"/>
      <c r="DLD223" s="52"/>
      <c r="DLE223" s="52"/>
      <c r="DLF223" s="52"/>
      <c r="DLG223" s="52"/>
      <c r="DLH223" s="52"/>
      <c r="DLI223" s="52"/>
      <c r="DLJ223" s="52"/>
      <c r="DLK223" s="52"/>
      <c r="DLL223" s="52"/>
      <c r="DLM223" s="52"/>
      <c r="DLN223" s="52"/>
      <c r="DLO223" s="52"/>
      <c r="DLP223" s="52"/>
      <c r="DLQ223" s="52"/>
      <c r="DLR223" s="52"/>
      <c r="DLS223" s="52"/>
      <c r="DLT223" s="52"/>
      <c r="DLU223" s="52"/>
      <c r="DLV223" s="52"/>
      <c r="DLW223" s="52"/>
      <c r="DLX223" s="52"/>
      <c r="DLY223" s="52"/>
      <c r="DLZ223" s="52"/>
      <c r="DMA223" s="52"/>
      <c r="DMB223" s="52"/>
      <c r="DMC223" s="52"/>
      <c r="DMD223" s="52"/>
      <c r="DME223" s="52"/>
      <c r="DMF223" s="52"/>
      <c r="DMG223" s="52"/>
      <c r="DMH223" s="52"/>
      <c r="DMI223" s="52"/>
      <c r="DMJ223" s="52"/>
      <c r="DMK223" s="52"/>
      <c r="DML223" s="52"/>
      <c r="DMM223" s="52"/>
      <c r="DMN223" s="52"/>
      <c r="DMO223" s="52"/>
      <c r="DMP223" s="52"/>
      <c r="DMQ223" s="52"/>
      <c r="DMR223" s="52"/>
      <c r="DMS223" s="52"/>
      <c r="DMT223" s="52"/>
      <c r="DMU223" s="52"/>
      <c r="DMV223" s="52"/>
      <c r="DMW223" s="52"/>
      <c r="DMX223" s="52"/>
      <c r="DMY223" s="52"/>
      <c r="DMZ223" s="52"/>
      <c r="DNA223" s="52"/>
      <c r="DNB223" s="52"/>
      <c r="DNC223" s="52"/>
      <c r="DND223" s="52"/>
      <c r="DNE223" s="52"/>
      <c r="DNF223" s="52"/>
      <c r="DNG223" s="52"/>
      <c r="DNH223" s="52"/>
      <c r="DNI223" s="52"/>
      <c r="DNJ223" s="52"/>
      <c r="DNK223" s="52"/>
      <c r="DNL223" s="52"/>
      <c r="DNM223" s="52"/>
      <c r="DNN223" s="52"/>
      <c r="DNO223" s="52"/>
      <c r="DNP223" s="52"/>
      <c r="DNQ223" s="52"/>
      <c r="DNR223" s="52"/>
      <c r="DNS223" s="52"/>
      <c r="DNT223" s="52"/>
      <c r="DNU223" s="52"/>
      <c r="DNV223" s="52"/>
      <c r="DNW223" s="52"/>
      <c r="DNX223" s="52"/>
      <c r="DNY223" s="52"/>
      <c r="DNZ223" s="52"/>
      <c r="DOA223" s="52"/>
      <c r="DOB223" s="52"/>
      <c r="DOC223" s="52"/>
      <c r="DOD223" s="52"/>
      <c r="DOE223" s="52"/>
      <c r="DOF223" s="52"/>
      <c r="DOG223" s="52"/>
      <c r="DOH223" s="52"/>
      <c r="DOI223" s="52"/>
      <c r="DOJ223" s="52"/>
      <c r="DOK223" s="52"/>
      <c r="DOL223" s="52"/>
      <c r="DOM223" s="52"/>
      <c r="DON223" s="52"/>
      <c r="DOO223" s="52"/>
      <c r="DOP223" s="52"/>
      <c r="DOQ223" s="52"/>
      <c r="DOR223" s="52"/>
      <c r="DOS223" s="52"/>
      <c r="DOT223" s="52"/>
      <c r="DOU223" s="52"/>
      <c r="DOV223" s="52"/>
      <c r="DOW223" s="52"/>
      <c r="DOX223" s="52"/>
      <c r="DOY223" s="52"/>
      <c r="DOZ223" s="52"/>
      <c r="DPA223" s="52"/>
      <c r="DPB223" s="52"/>
      <c r="DPC223" s="52"/>
      <c r="DPD223" s="52"/>
      <c r="DPE223" s="52"/>
      <c r="DPF223" s="52"/>
      <c r="DPG223" s="52"/>
      <c r="DPH223" s="52"/>
      <c r="DPI223" s="52"/>
      <c r="DPJ223" s="52"/>
      <c r="DPK223" s="52"/>
      <c r="DPL223" s="52"/>
      <c r="DPM223" s="52"/>
      <c r="DPN223" s="52"/>
      <c r="DPO223" s="52"/>
      <c r="DPP223" s="52"/>
      <c r="DPQ223" s="52"/>
      <c r="DPR223" s="52"/>
      <c r="DPS223" s="52"/>
      <c r="DPT223" s="52"/>
      <c r="DPU223" s="52"/>
      <c r="DPV223" s="52"/>
      <c r="DPW223" s="52"/>
      <c r="DPX223" s="52"/>
      <c r="DPY223" s="52"/>
      <c r="DPZ223" s="52"/>
      <c r="DQA223" s="52"/>
      <c r="DQB223" s="52"/>
      <c r="DQC223" s="52"/>
      <c r="DQD223" s="52"/>
      <c r="DQE223" s="52"/>
      <c r="DQF223" s="52"/>
      <c r="DQG223" s="52"/>
      <c r="DQH223" s="52"/>
      <c r="DQI223" s="52"/>
      <c r="DQJ223" s="52"/>
      <c r="DQK223" s="52"/>
      <c r="DQL223" s="52"/>
      <c r="DQM223" s="52"/>
      <c r="DQN223" s="52"/>
      <c r="DQO223" s="52"/>
      <c r="DQP223" s="52"/>
      <c r="DQQ223" s="52"/>
      <c r="DQR223" s="52"/>
      <c r="DQS223" s="52"/>
      <c r="DQT223" s="52"/>
      <c r="DQU223" s="52"/>
      <c r="DQV223" s="52"/>
      <c r="DQW223" s="52"/>
      <c r="DQX223" s="52"/>
      <c r="DQY223" s="52"/>
      <c r="DQZ223" s="52"/>
      <c r="DRA223" s="52"/>
      <c r="DRB223" s="52"/>
      <c r="DRC223" s="52"/>
      <c r="DRD223" s="52"/>
      <c r="DRE223" s="52"/>
      <c r="DRF223" s="52"/>
      <c r="DRG223" s="52"/>
      <c r="DRH223" s="52"/>
      <c r="DRI223" s="52"/>
      <c r="DRJ223" s="52"/>
      <c r="DRK223" s="52"/>
      <c r="DRL223" s="52"/>
      <c r="DRM223" s="52"/>
      <c r="DRN223" s="52"/>
      <c r="DRO223" s="52"/>
      <c r="DRP223" s="52"/>
      <c r="DRQ223" s="52"/>
      <c r="DRR223" s="52"/>
      <c r="DRS223" s="52"/>
      <c r="DRT223" s="52"/>
      <c r="DRU223" s="52"/>
      <c r="DRV223" s="52"/>
      <c r="DRW223" s="52"/>
      <c r="DRX223" s="52"/>
      <c r="DRY223" s="52"/>
      <c r="DRZ223" s="52"/>
      <c r="DSA223" s="52"/>
      <c r="DSB223" s="52"/>
      <c r="DSC223" s="52"/>
      <c r="DSD223" s="52"/>
      <c r="DSE223" s="52"/>
      <c r="DSF223" s="52"/>
      <c r="DSG223" s="52"/>
      <c r="DSH223" s="52"/>
      <c r="DSI223" s="52"/>
      <c r="DSJ223" s="52"/>
      <c r="DSK223" s="52"/>
      <c r="DSL223" s="52"/>
      <c r="DSM223" s="52"/>
      <c r="DSN223" s="52"/>
      <c r="DSO223" s="52"/>
      <c r="DSP223" s="52"/>
      <c r="DSQ223" s="52"/>
      <c r="DSR223" s="52"/>
      <c r="DSS223" s="52"/>
      <c r="DST223" s="52"/>
      <c r="DSU223" s="52"/>
      <c r="DSV223" s="52"/>
      <c r="DSW223" s="52"/>
      <c r="DSX223" s="52"/>
      <c r="DSY223" s="52"/>
      <c r="DSZ223" s="52"/>
      <c r="DTA223" s="52"/>
      <c r="DTB223" s="52"/>
      <c r="DTC223" s="52"/>
      <c r="DTD223" s="52"/>
      <c r="DTE223" s="52"/>
      <c r="DTF223" s="52"/>
      <c r="DTG223" s="52"/>
      <c r="DTH223" s="52"/>
      <c r="DTI223" s="52"/>
      <c r="DTJ223" s="52"/>
      <c r="DTK223" s="52"/>
      <c r="DTL223" s="52"/>
      <c r="DTM223" s="52"/>
      <c r="DTN223" s="52"/>
      <c r="DTO223" s="52"/>
      <c r="DTP223" s="52"/>
      <c r="DTQ223" s="52"/>
      <c r="DTR223" s="52"/>
      <c r="DTS223" s="52"/>
      <c r="DTT223" s="52"/>
      <c r="DTU223" s="52"/>
      <c r="DTV223" s="52"/>
      <c r="DTW223" s="52"/>
      <c r="DTX223" s="52"/>
      <c r="DTY223" s="52"/>
      <c r="DTZ223" s="52"/>
      <c r="DUA223" s="52"/>
      <c r="DUB223" s="52"/>
      <c r="DUC223" s="52"/>
      <c r="DUD223" s="52"/>
      <c r="DUE223" s="52"/>
      <c r="DUF223" s="52"/>
      <c r="DUG223" s="52"/>
      <c r="DUH223" s="52"/>
      <c r="DUI223" s="52"/>
      <c r="DUJ223" s="52"/>
      <c r="DUK223" s="52"/>
      <c r="DUL223" s="52"/>
      <c r="DUM223" s="52"/>
      <c r="DUN223" s="52"/>
      <c r="DUO223" s="52"/>
      <c r="DUP223" s="52"/>
      <c r="DUQ223" s="52"/>
      <c r="DUR223" s="52"/>
      <c r="DUS223" s="52"/>
      <c r="DUT223" s="52"/>
      <c r="DUU223" s="52"/>
      <c r="DUV223" s="52"/>
      <c r="DUW223" s="52"/>
      <c r="DUX223" s="52"/>
      <c r="DUY223" s="52"/>
      <c r="DUZ223" s="52"/>
      <c r="DVA223" s="52"/>
      <c r="DVB223" s="52"/>
      <c r="DVC223" s="52"/>
      <c r="DVD223" s="52"/>
      <c r="DVE223" s="52"/>
      <c r="DVF223" s="52"/>
      <c r="DVG223" s="52"/>
      <c r="DVH223" s="52"/>
      <c r="DVI223" s="52"/>
      <c r="DVJ223" s="52"/>
      <c r="DVK223" s="52"/>
      <c r="DVL223" s="52"/>
      <c r="DVM223" s="52"/>
      <c r="DVN223" s="52"/>
      <c r="DVO223" s="52"/>
      <c r="DVP223" s="52"/>
      <c r="DVQ223" s="52"/>
      <c r="DVR223" s="52"/>
      <c r="DVS223" s="52"/>
      <c r="DVT223" s="52"/>
      <c r="DVU223" s="52"/>
      <c r="DVV223" s="52"/>
      <c r="DVW223" s="52"/>
      <c r="DVX223" s="52"/>
      <c r="DVY223" s="52"/>
      <c r="DVZ223" s="52"/>
      <c r="DWA223" s="52"/>
      <c r="DWB223" s="52"/>
      <c r="DWC223" s="52"/>
      <c r="DWD223" s="52"/>
      <c r="DWE223" s="52"/>
      <c r="DWF223" s="52"/>
      <c r="DWG223" s="52"/>
      <c r="DWH223" s="52"/>
      <c r="DWI223" s="52"/>
      <c r="DWJ223" s="52"/>
      <c r="DWK223" s="52"/>
      <c r="DWL223" s="52"/>
      <c r="DWM223" s="52"/>
      <c r="DWN223" s="52"/>
      <c r="DWO223" s="52"/>
      <c r="DWP223" s="52"/>
      <c r="DWQ223" s="52"/>
      <c r="DWR223" s="52"/>
      <c r="DWS223" s="52"/>
      <c r="DWT223" s="52"/>
      <c r="DWU223" s="52"/>
      <c r="DWV223" s="52"/>
      <c r="DWW223" s="52"/>
      <c r="DWX223" s="52"/>
      <c r="DWY223" s="52"/>
      <c r="DWZ223" s="52"/>
      <c r="DXA223" s="52"/>
      <c r="DXB223" s="52"/>
      <c r="DXC223" s="52"/>
      <c r="DXD223" s="52"/>
      <c r="DXE223" s="52"/>
      <c r="DXF223" s="52"/>
      <c r="DXG223" s="52"/>
      <c r="DXH223" s="52"/>
      <c r="DXI223" s="52"/>
      <c r="DXJ223" s="52"/>
      <c r="DXK223" s="52"/>
      <c r="DXL223" s="52"/>
      <c r="DXM223" s="52"/>
      <c r="DXN223" s="52"/>
      <c r="DXO223" s="52"/>
      <c r="DXP223" s="52"/>
      <c r="DXQ223" s="52"/>
      <c r="DXR223" s="52"/>
      <c r="DXS223" s="52"/>
      <c r="DXT223" s="52"/>
      <c r="DXU223" s="52"/>
      <c r="DXV223" s="52"/>
      <c r="DXW223" s="52"/>
      <c r="DXX223" s="52"/>
      <c r="DXY223" s="52"/>
      <c r="DXZ223" s="52"/>
      <c r="DYA223" s="52"/>
      <c r="DYB223" s="52"/>
      <c r="DYC223" s="52"/>
      <c r="DYD223" s="52"/>
      <c r="DYE223" s="52"/>
      <c r="DYF223" s="52"/>
      <c r="DYG223" s="52"/>
      <c r="DYH223" s="52"/>
      <c r="DYI223" s="52"/>
      <c r="DYJ223" s="52"/>
      <c r="DYK223" s="52"/>
      <c r="DYL223" s="52"/>
      <c r="DYM223" s="52"/>
      <c r="DYN223" s="52"/>
      <c r="DYO223" s="52"/>
      <c r="DYP223" s="52"/>
      <c r="DYQ223" s="52"/>
      <c r="DYR223" s="52"/>
      <c r="DYS223" s="52"/>
      <c r="DYT223" s="52"/>
      <c r="DYU223" s="52"/>
      <c r="DYV223" s="52"/>
      <c r="DYW223" s="52"/>
      <c r="DYX223" s="52"/>
      <c r="DYY223" s="52"/>
      <c r="DYZ223" s="52"/>
      <c r="DZA223" s="52"/>
      <c r="DZB223" s="52"/>
      <c r="DZC223" s="52"/>
      <c r="DZD223" s="52"/>
      <c r="DZE223" s="52"/>
      <c r="DZF223" s="52"/>
      <c r="DZG223" s="52"/>
      <c r="DZH223" s="52"/>
      <c r="DZI223" s="52"/>
      <c r="DZJ223" s="52"/>
      <c r="DZK223" s="52"/>
      <c r="DZL223" s="52"/>
      <c r="DZM223" s="52"/>
      <c r="DZN223" s="52"/>
      <c r="DZO223" s="52"/>
      <c r="DZP223" s="52"/>
      <c r="DZQ223" s="52"/>
      <c r="DZR223" s="52"/>
      <c r="DZS223" s="52"/>
      <c r="DZT223" s="52"/>
      <c r="DZU223" s="52"/>
      <c r="DZV223" s="52"/>
      <c r="DZW223" s="52"/>
      <c r="DZX223" s="52"/>
      <c r="DZY223" s="52"/>
      <c r="DZZ223" s="52"/>
      <c r="EAA223" s="52"/>
      <c r="EAB223" s="52"/>
      <c r="EAC223" s="52"/>
      <c r="EAD223" s="52"/>
      <c r="EAE223" s="52"/>
      <c r="EAF223" s="52"/>
      <c r="EAG223" s="52"/>
      <c r="EAH223" s="52"/>
      <c r="EAI223" s="52"/>
      <c r="EAJ223" s="52"/>
      <c r="EAK223" s="52"/>
      <c r="EAL223" s="52"/>
      <c r="EAM223" s="52"/>
      <c r="EAN223" s="52"/>
      <c r="EAO223" s="52"/>
      <c r="EAP223" s="52"/>
      <c r="EAQ223" s="52"/>
      <c r="EAR223" s="52"/>
      <c r="EAS223" s="52"/>
      <c r="EAT223" s="52"/>
      <c r="EAU223" s="52"/>
      <c r="EAV223" s="52"/>
      <c r="EAW223" s="52"/>
      <c r="EAX223" s="52"/>
      <c r="EAY223" s="52"/>
      <c r="EAZ223" s="52"/>
      <c r="EBA223" s="52"/>
      <c r="EBB223" s="52"/>
      <c r="EBC223" s="52"/>
      <c r="EBD223" s="52"/>
      <c r="EBE223" s="52"/>
      <c r="EBF223" s="52"/>
      <c r="EBG223" s="52"/>
      <c r="EBH223" s="52"/>
      <c r="EBI223" s="52"/>
      <c r="EBJ223" s="52"/>
      <c r="EBK223" s="52"/>
      <c r="EBL223" s="52"/>
      <c r="EBM223" s="52"/>
      <c r="EBN223" s="52"/>
      <c r="EBO223" s="52"/>
      <c r="EBP223" s="52"/>
      <c r="EBQ223" s="52"/>
      <c r="EBR223" s="52"/>
      <c r="EBS223" s="52"/>
      <c r="EBT223" s="52"/>
      <c r="EBU223" s="52"/>
      <c r="EBV223" s="52"/>
      <c r="EBW223" s="52"/>
      <c r="EBX223" s="52"/>
      <c r="EBY223" s="52"/>
      <c r="EBZ223" s="52"/>
      <c r="ECA223" s="52"/>
      <c r="ECB223" s="52"/>
      <c r="ECC223" s="52"/>
      <c r="ECD223" s="52"/>
      <c r="ECE223" s="52"/>
      <c r="ECF223" s="52"/>
      <c r="ECG223" s="52"/>
      <c r="ECH223" s="52"/>
      <c r="ECI223" s="52"/>
      <c r="ECJ223" s="52"/>
      <c r="ECK223" s="52"/>
      <c r="ECL223" s="52"/>
      <c r="ECM223" s="52"/>
      <c r="ECN223" s="52"/>
      <c r="ECO223" s="52"/>
      <c r="ECP223" s="52"/>
      <c r="ECQ223" s="52"/>
      <c r="ECR223" s="52"/>
      <c r="ECS223" s="52"/>
      <c r="ECT223" s="52"/>
      <c r="ECU223" s="52"/>
      <c r="ECV223" s="52"/>
      <c r="ECW223" s="52"/>
      <c r="ECX223" s="52"/>
      <c r="ECY223" s="52"/>
      <c r="ECZ223" s="52"/>
      <c r="EDA223" s="52"/>
      <c r="EDB223" s="52"/>
      <c r="EDC223" s="52"/>
      <c r="EDD223" s="52"/>
      <c r="EDE223" s="52"/>
      <c r="EDF223" s="52"/>
      <c r="EDG223" s="52"/>
      <c r="EDH223" s="52"/>
      <c r="EDI223" s="52"/>
      <c r="EDJ223" s="52"/>
      <c r="EDK223" s="52"/>
      <c r="EDL223" s="52"/>
      <c r="EDM223" s="52"/>
      <c r="EDN223" s="52"/>
      <c r="EDO223" s="52"/>
      <c r="EDP223" s="52"/>
      <c r="EDQ223" s="52"/>
      <c r="EDR223" s="52"/>
      <c r="EDS223" s="52"/>
      <c r="EDT223" s="52"/>
      <c r="EDU223" s="52"/>
      <c r="EDV223" s="52"/>
      <c r="EDW223" s="52"/>
      <c r="EDX223" s="52"/>
      <c r="EDY223" s="52"/>
      <c r="EDZ223" s="52"/>
      <c r="EEA223" s="52"/>
      <c r="EEB223" s="52"/>
      <c r="EEC223" s="52"/>
      <c r="EED223" s="52"/>
      <c r="EEE223" s="52"/>
      <c r="EEF223" s="52"/>
      <c r="EEG223" s="52"/>
      <c r="EEH223" s="52"/>
      <c r="EEI223" s="52"/>
      <c r="EEJ223" s="52"/>
      <c r="EEK223" s="52"/>
      <c r="EEL223" s="52"/>
      <c r="EEM223" s="52"/>
      <c r="EEN223" s="52"/>
      <c r="EEO223" s="52"/>
      <c r="EEP223" s="52"/>
      <c r="EEQ223" s="52"/>
      <c r="EER223" s="52"/>
      <c r="EES223" s="52"/>
      <c r="EET223" s="52"/>
      <c r="EEU223" s="52"/>
      <c r="EEV223" s="52"/>
      <c r="EEW223" s="52"/>
      <c r="EEX223" s="52"/>
      <c r="EEY223" s="52"/>
      <c r="EEZ223" s="52"/>
      <c r="EFA223" s="52"/>
      <c r="EFB223" s="52"/>
      <c r="EFC223" s="52"/>
      <c r="EFD223" s="52"/>
      <c r="EFE223" s="52"/>
      <c r="EFF223" s="52"/>
      <c r="EFG223" s="52"/>
      <c r="EFH223" s="52"/>
      <c r="EFI223" s="52"/>
      <c r="EFJ223" s="52"/>
      <c r="EFK223" s="52"/>
      <c r="EFL223" s="52"/>
      <c r="EFM223" s="52"/>
      <c r="EFN223" s="52"/>
      <c r="EFO223" s="52"/>
      <c r="EFP223" s="52"/>
      <c r="EFQ223" s="52"/>
      <c r="EFR223" s="52"/>
      <c r="EFS223" s="52"/>
      <c r="EFT223" s="52"/>
      <c r="EFU223" s="52"/>
      <c r="EFV223" s="52"/>
      <c r="EFW223" s="52"/>
      <c r="EFX223" s="52"/>
      <c r="EFY223" s="52"/>
      <c r="EFZ223" s="52"/>
      <c r="EGA223" s="52"/>
      <c r="EGB223" s="52"/>
      <c r="EGC223" s="52"/>
      <c r="EGD223" s="52"/>
      <c r="EGE223" s="52"/>
      <c r="EGF223" s="52"/>
      <c r="EGG223" s="52"/>
      <c r="EGH223" s="52"/>
      <c r="EGI223" s="52"/>
      <c r="EGJ223" s="52"/>
      <c r="EGK223" s="52"/>
      <c r="EGL223" s="52"/>
      <c r="EGM223" s="52"/>
      <c r="EGN223" s="52"/>
      <c r="EGO223" s="52"/>
      <c r="EGP223" s="52"/>
      <c r="EGQ223" s="52"/>
      <c r="EGR223" s="52"/>
      <c r="EGS223" s="52"/>
      <c r="EGT223" s="52"/>
      <c r="EGU223" s="52"/>
      <c r="EGV223" s="52"/>
      <c r="EGW223" s="52"/>
      <c r="EGX223" s="52"/>
      <c r="EGY223" s="52"/>
      <c r="EGZ223" s="52"/>
      <c r="EHA223" s="52"/>
      <c r="EHB223" s="52"/>
      <c r="EHC223" s="52"/>
      <c r="EHD223" s="52"/>
      <c r="EHE223" s="52"/>
      <c r="EHF223" s="52"/>
      <c r="EHG223" s="52"/>
      <c r="EHH223" s="52"/>
      <c r="EHI223" s="52"/>
      <c r="EHJ223" s="52"/>
      <c r="EHK223" s="52"/>
      <c r="EHL223" s="52"/>
      <c r="EHM223" s="52"/>
      <c r="EHN223" s="52"/>
      <c r="EHO223" s="52"/>
      <c r="EHP223" s="52"/>
      <c r="EHQ223" s="52"/>
      <c r="EHR223" s="52"/>
      <c r="EHS223" s="52"/>
      <c r="EHT223" s="52"/>
      <c r="EHU223" s="52"/>
      <c r="EHV223" s="52"/>
      <c r="EHW223" s="52"/>
      <c r="EHX223" s="52"/>
      <c r="EHY223" s="52"/>
      <c r="EHZ223" s="52"/>
      <c r="EIA223" s="52"/>
      <c r="EIB223" s="52"/>
      <c r="EIC223" s="52"/>
      <c r="EID223" s="52"/>
      <c r="EIE223" s="52"/>
      <c r="EIF223" s="52"/>
      <c r="EIG223" s="52"/>
      <c r="EIH223" s="52"/>
      <c r="EII223" s="52"/>
      <c r="EIJ223" s="52"/>
      <c r="EIK223" s="52"/>
      <c r="EIL223" s="52"/>
      <c r="EIM223" s="52"/>
      <c r="EIN223" s="52"/>
      <c r="EIO223" s="52"/>
      <c r="EIP223" s="52"/>
      <c r="EIQ223" s="52"/>
      <c r="EIR223" s="52"/>
      <c r="EIS223" s="52"/>
      <c r="EIT223" s="52"/>
      <c r="EIU223" s="52"/>
      <c r="EIV223" s="52"/>
      <c r="EIW223" s="52"/>
      <c r="EIX223" s="52"/>
      <c r="EIY223" s="52"/>
      <c r="EIZ223" s="52"/>
      <c r="EJA223" s="52"/>
      <c r="EJB223" s="52"/>
      <c r="EJC223" s="52"/>
      <c r="EJD223" s="52"/>
      <c r="EJE223" s="52"/>
      <c r="EJF223" s="52"/>
      <c r="EJG223" s="52"/>
      <c r="EJH223" s="52"/>
      <c r="EJI223" s="52"/>
      <c r="EJJ223" s="52"/>
      <c r="EJK223" s="52"/>
      <c r="EJL223" s="52"/>
      <c r="EJM223" s="52"/>
      <c r="EJN223" s="52"/>
      <c r="EJO223" s="52"/>
      <c r="EJP223" s="52"/>
      <c r="EJQ223" s="52"/>
      <c r="EJR223" s="52"/>
      <c r="EJS223" s="52"/>
      <c r="EJT223" s="52"/>
      <c r="EJU223" s="52"/>
      <c r="EJV223" s="52"/>
      <c r="EJW223" s="52"/>
      <c r="EJX223" s="52"/>
      <c r="EJY223" s="52"/>
      <c r="EJZ223" s="52"/>
      <c r="EKA223" s="52"/>
      <c r="EKB223" s="52"/>
      <c r="EKC223" s="52"/>
      <c r="EKD223" s="52"/>
      <c r="EKE223" s="52"/>
      <c r="EKF223" s="52"/>
      <c r="EKG223" s="52"/>
      <c r="EKH223" s="52"/>
      <c r="EKI223" s="52"/>
      <c r="EKJ223" s="52"/>
      <c r="EKK223" s="52"/>
      <c r="EKL223" s="52"/>
      <c r="EKM223" s="52"/>
      <c r="EKN223" s="52"/>
      <c r="EKO223" s="52"/>
      <c r="EKP223" s="52"/>
      <c r="EKQ223" s="52"/>
      <c r="EKR223" s="52"/>
      <c r="EKS223" s="52"/>
      <c r="EKT223" s="52"/>
      <c r="EKU223" s="52"/>
      <c r="EKV223" s="52"/>
      <c r="EKW223" s="52"/>
      <c r="EKX223" s="52"/>
      <c r="EKY223" s="52"/>
      <c r="EKZ223" s="52"/>
      <c r="ELA223" s="52"/>
      <c r="ELB223" s="52"/>
      <c r="ELC223" s="52"/>
      <c r="ELD223" s="52"/>
      <c r="ELE223" s="52"/>
      <c r="ELF223" s="52"/>
      <c r="ELG223" s="52"/>
      <c r="ELH223" s="52"/>
      <c r="ELI223" s="52"/>
      <c r="ELJ223" s="52"/>
      <c r="ELK223" s="52"/>
      <c r="ELL223" s="52"/>
      <c r="ELM223" s="52"/>
      <c r="ELN223" s="52"/>
      <c r="ELO223" s="52"/>
      <c r="ELP223" s="52"/>
      <c r="ELQ223" s="52"/>
      <c r="ELR223" s="52"/>
      <c r="ELS223" s="52"/>
      <c r="ELT223" s="52"/>
      <c r="ELU223" s="52"/>
      <c r="ELV223" s="52"/>
      <c r="ELW223" s="52"/>
      <c r="ELX223" s="52"/>
      <c r="ELY223" s="52"/>
      <c r="ELZ223" s="52"/>
      <c r="EMA223" s="52"/>
      <c r="EMB223" s="52"/>
      <c r="EMC223" s="52"/>
      <c r="EMD223" s="52"/>
      <c r="EME223" s="52"/>
      <c r="EMF223" s="52"/>
      <c r="EMG223" s="52"/>
      <c r="EMH223" s="52"/>
      <c r="EMI223" s="52"/>
      <c r="EMJ223" s="52"/>
      <c r="EMK223" s="52"/>
      <c r="EML223" s="52"/>
      <c r="EMM223" s="52"/>
      <c r="EMN223" s="52"/>
      <c r="EMO223" s="52"/>
      <c r="EMP223" s="52"/>
      <c r="EMQ223" s="52"/>
      <c r="EMR223" s="52"/>
      <c r="EMS223" s="52"/>
      <c r="EMT223" s="52"/>
      <c r="EMU223" s="52"/>
      <c r="EMV223" s="52"/>
      <c r="EMW223" s="52"/>
      <c r="EMX223" s="52"/>
      <c r="EMY223" s="52"/>
      <c r="EMZ223" s="52"/>
      <c r="ENA223" s="52"/>
      <c r="ENB223" s="52"/>
      <c r="ENC223" s="52"/>
      <c r="END223" s="52"/>
      <c r="ENE223" s="52"/>
      <c r="ENF223" s="52"/>
      <c r="ENG223" s="52"/>
      <c r="ENH223" s="52"/>
      <c r="ENI223" s="52"/>
      <c r="ENJ223" s="52"/>
      <c r="ENK223" s="52"/>
      <c r="ENL223" s="52"/>
      <c r="ENM223" s="52"/>
      <c r="ENN223" s="52"/>
      <c r="ENO223" s="52"/>
      <c r="ENP223" s="52"/>
      <c r="ENQ223" s="52"/>
      <c r="ENR223" s="52"/>
      <c r="ENS223" s="52"/>
      <c r="ENT223" s="52"/>
      <c r="ENU223" s="52"/>
      <c r="ENV223" s="52"/>
      <c r="ENW223" s="52"/>
      <c r="ENX223" s="52"/>
      <c r="ENY223" s="52"/>
      <c r="ENZ223" s="52"/>
      <c r="EOA223" s="52"/>
      <c r="EOB223" s="52"/>
      <c r="EOC223" s="52"/>
      <c r="EOD223" s="52"/>
      <c r="EOE223" s="52"/>
      <c r="EOF223" s="52"/>
      <c r="EOG223" s="52"/>
      <c r="EOH223" s="52"/>
      <c r="EOI223" s="52"/>
      <c r="EOJ223" s="52"/>
      <c r="EOK223" s="52"/>
      <c r="EOL223" s="52"/>
      <c r="EOM223" s="52"/>
      <c r="EON223" s="52"/>
      <c r="EOO223" s="52"/>
      <c r="EOP223" s="52"/>
      <c r="EOQ223" s="52"/>
      <c r="EOR223" s="52"/>
      <c r="EOS223" s="52"/>
      <c r="EOT223" s="52"/>
      <c r="EOU223" s="52"/>
      <c r="EOV223" s="52"/>
      <c r="EOW223" s="52"/>
      <c r="EOX223" s="52"/>
      <c r="EOY223" s="52"/>
      <c r="EOZ223" s="52"/>
      <c r="EPA223" s="52"/>
      <c r="EPB223" s="52"/>
      <c r="EPC223" s="52"/>
      <c r="EPD223" s="52"/>
      <c r="EPE223" s="52"/>
      <c r="EPF223" s="52"/>
      <c r="EPG223" s="52"/>
      <c r="EPH223" s="52"/>
      <c r="EPI223" s="52"/>
      <c r="EPJ223" s="52"/>
      <c r="EPK223" s="52"/>
      <c r="EPL223" s="52"/>
      <c r="EPM223" s="52"/>
      <c r="EPN223" s="52"/>
      <c r="EPO223" s="52"/>
      <c r="EPP223" s="52"/>
      <c r="EPQ223" s="52"/>
      <c r="EPR223" s="52"/>
      <c r="EPS223" s="52"/>
      <c r="EPT223" s="52"/>
      <c r="EPU223" s="52"/>
      <c r="EPV223" s="52"/>
      <c r="EPW223" s="52"/>
      <c r="EPX223" s="52"/>
      <c r="EPY223" s="52"/>
      <c r="EPZ223" s="52"/>
      <c r="EQA223" s="52"/>
      <c r="EQB223" s="52"/>
      <c r="EQC223" s="52"/>
      <c r="EQD223" s="52"/>
      <c r="EQE223" s="52"/>
      <c r="EQF223" s="52"/>
      <c r="EQG223" s="52"/>
      <c r="EQH223" s="52"/>
      <c r="EQI223" s="52"/>
      <c r="EQJ223" s="52"/>
      <c r="EQK223" s="52"/>
      <c r="EQL223" s="52"/>
      <c r="EQM223" s="52"/>
      <c r="EQN223" s="52"/>
      <c r="EQO223" s="52"/>
      <c r="EQP223" s="52"/>
      <c r="EQQ223" s="52"/>
      <c r="EQR223" s="52"/>
      <c r="EQS223" s="52"/>
      <c r="EQT223" s="52"/>
      <c r="EQU223" s="52"/>
      <c r="EQV223" s="52"/>
      <c r="EQW223" s="52"/>
      <c r="EQX223" s="52"/>
      <c r="EQY223" s="52"/>
      <c r="EQZ223" s="52"/>
      <c r="ERA223" s="52"/>
      <c r="ERB223" s="52"/>
      <c r="ERC223" s="52"/>
      <c r="ERD223" s="52"/>
      <c r="ERE223" s="52"/>
      <c r="ERF223" s="52"/>
      <c r="ERG223" s="52"/>
      <c r="ERH223" s="52"/>
      <c r="ERI223" s="52"/>
      <c r="ERJ223" s="52"/>
      <c r="ERK223" s="52"/>
      <c r="ERL223" s="52"/>
      <c r="ERM223" s="52"/>
      <c r="ERN223" s="52"/>
      <c r="ERO223" s="52"/>
      <c r="ERP223" s="52"/>
      <c r="ERQ223" s="52"/>
      <c r="ERR223" s="52"/>
      <c r="ERS223" s="52"/>
      <c r="ERT223" s="52"/>
      <c r="ERU223" s="52"/>
      <c r="ERV223" s="52"/>
      <c r="ERW223" s="52"/>
      <c r="ERX223" s="52"/>
      <c r="ERY223" s="52"/>
      <c r="ERZ223" s="52"/>
      <c r="ESA223" s="52"/>
      <c r="ESB223" s="52"/>
      <c r="ESC223" s="52"/>
      <c r="ESD223" s="52"/>
      <c r="ESE223" s="52"/>
      <c r="ESF223" s="52"/>
      <c r="ESG223" s="52"/>
      <c r="ESH223" s="52"/>
      <c r="ESI223" s="52"/>
      <c r="ESJ223" s="52"/>
      <c r="ESK223" s="52"/>
      <c r="ESL223" s="52"/>
      <c r="ESM223" s="52"/>
      <c r="ESN223" s="52"/>
      <c r="ESO223" s="52"/>
      <c r="ESP223" s="52"/>
      <c r="ESQ223" s="52"/>
      <c r="ESR223" s="52"/>
      <c r="ESS223" s="52"/>
      <c r="EST223" s="52"/>
      <c r="ESU223" s="52"/>
      <c r="ESV223" s="52"/>
      <c r="ESW223" s="52"/>
      <c r="ESX223" s="52"/>
      <c r="ESY223" s="52"/>
      <c r="ESZ223" s="52"/>
      <c r="ETA223" s="52"/>
      <c r="ETB223" s="52"/>
      <c r="ETC223" s="52"/>
      <c r="ETD223" s="52"/>
      <c r="ETE223" s="52"/>
      <c r="ETF223" s="52"/>
      <c r="ETG223" s="52"/>
      <c r="ETH223" s="52"/>
      <c r="ETI223" s="52"/>
      <c r="ETJ223" s="52"/>
      <c r="ETK223" s="52"/>
      <c r="ETL223" s="52"/>
      <c r="ETM223" s="52"/>
      <c r="ETN223" s="52"/>
      <c r="ETO223" s="52"/>
      <c r="ETP223" s="52"/>
      <c r="ETQ223" s="52"/>
      <c r="ETR223" s="52"/>
      <c r="ETS223" s="52"/>
      <c r="ETT223" s="52"/>
      <c r="ETU223" s="52"/>
      <c r="ETV223" s="52"/>
      <c r="ETW223" s="52"/>
      <c r="ETX223" s="52"/>
      <c r="ETY223" s="52"/>
      <c r="ETZ223" s="52"/>
      <c r="EUA223" s="52"/>
      <c r="EUB223" s="52"/>
      <c r="EUC223" s="52"/>
      <c r="EUD223" s="52"/>
      <c r="EUE223" s="52"/>
      <c r="EUF223" s="52"/>
      <c r="EUG223" s="52"/>
      <c r="EUH223" s="52"/>
      <c r="EUI223" s="52"/>
      <c r="EUJ223" s="52"/>
      <c r="EUK223" s="52"/>
      <c r="EUL223" s="52"/>
      <c r="EUM223" s="52"/>
      <c r="EUN223" s="52"/>
      <c r="EUO223" s="52"/>
      <c r="EUP223" s="52"/>
      <c r="EUQ223" s="52"/>
      <c r="EUR223" s="52"/>
      <c r="EUS223" s="52"/>
      <c r="EUT223" s="52"/>
      <c r="EUU223" s="52"/>
      <c r="EUV223" s="52"/>
      <c r="EUW223" s="52"/>
      <c r="EUX223" s="52"/>
      <c r="EUY223" s="52"/>
      <c r="EUZ223" s="52"/>
      <c r="EVA223" s="52"/>
      <c r="EVB223" s="52"/>
      <c r="EVC223" s="52"/>
      <c r="EVD223" s="52"/>
      <c r="EVE223" s="52"/>
      <c r="EVF223" s="52"/>
      <c r="EVG223" s="52"/>
      <c r="EVH223" s="52"/>
      <c r="EVI223" s="52"/>
      <c r="EVJ223" s="52"/>
      <c r="EVK223" s="52"/>
      <c r="EVL223" s="52"/>
      <c r="EVM223" s="52"/>
      <c r="EVN223" s="52"/>
      <c r="EVO223" s="52"/>
      <c r="EVP223" s="52"/>
      <c r="EVQ223" s="52"/>
      <c r="EVR223" s="52"/>
      <c r="EVS223" s="52"/>
      <c r="EVT223" s="52"/>
      <c r="EVU223" s="52"/>
      <c r="EVV223" s="52"/>
      <c r="EVW223" s="52"/>
      <c r="EVX223" s="52"/>
      <c r="EVY223" s="52"/>
      <c r="EVZ223" s="52"/>
      <c r="EWA223" s="52"/>
      <c r="EWB223" s="52"/>
      <c r="EWC223" s="52"/>
      <c r="EWD223" s="52"/>
      <c r="EWE223" s="52"/>
      <c r="EWF223" s="52"/>
      <c r="EWG223" s="52"/>
      <c r="EWH223" s="52"/>
      <c r="EWI223" s="52"/>
      <c r="EWJ223" s="52"/>
      <c r="EWK223" s="52"/>
      <c r="EWL223" s="52"/>
      <c r="EWM223" s="52"/>
      <c r="EWN223" s="52"/>
      <c r="EWO223" s="52"/>
      <c r="EWP223" s="52"/>
      <c r="EWQ223" s="52"/>
      <c r="EWR223" s="52"/>
      <c r="EWS223" s="52"/>
      <c r="EWT223" s="52"/>
      <c r="EWU223" s="52"/>
      <c r="EWV223" s="52"/>
      <c r="EWW223" s="52"/>
      <c r="EWX223" s="52"/>
      <c r="EWY223" s="52"/>
      <c r="EWZ223" s="52"/>
      <c r="EXA223" s="52"/>
      <c r="EXB223" s="52"/>
      <c r="EXC223" s="52"/>
      <c r="EXD223" s="52"/>
      <c r="EXE223" s="52"/>
      <c r="EXF223" s="52"/>
      <c r="EXG223" s="52"/>
      <c r="EXH223" s="52"/>
      <c r="EXI223" s="52"/>
      <c r="EXJ223" s="52"/>
      <c r="EXK223" s="52"/>
      <c r="EXL223" s="52"/>
      <c r="EXM223" s="52"/>
      <c r="EXN223" s="52"/>
      <c r="EXO223" s="52"/>
      <c r="EXP223" s="52"/>
      <c r="EXQ223" s="52"/>
      <c r="EXR223" s="52"/>
      <c r="EXS223" s="52"/>
      <c r="EXT223" s="52"/>
      <c r="EXU223" s="52"/>
      <c r="EXV223" s="52"/>
      <c r="EXW223" s="52"/>
      <c r="EXX223" s="52"/>
      <c r="EXY223" s="52"/>
      <c r="EXZ223" s="52"/>
      <c r="EYA223" s="52"/>
      <c r="EYB223" s="52"/>
      <c r="EYC223" s="52"/>
      <c r="EYD223" s="52"/>
      <c r="EYE223" s="52"/>
      <c r="EYF223" s="52"/>
      <c r="EYG223" s="52"/>
      <c r="EYH223" s="52"/>
      <c r="EYI223" s="52"/>
      <c r="EYJ223" s="52"/>
      <c r="EYK223" s="52"/>
      <c r="EYL223" s="52"/>
      <c r="EYM223" s="52"/>
      <c r="EYN223" s="52"/>
      <c r="EYO223" s="52"/>
      <c r="EYP223" s="52"/>
      <c r="EYQ223" s="52"/>
      <c r="EYR223" s="52"/>
      <c r="EYS223" s="52"/>
      <c r="EYT223" s="52"/>
      <c r="EYU223" s="52"/>
      <c r="EYV223" s="52"/>
      <c r="EYW223" s="52"/>
      <c r="EYX223" s="52"/>
      <c r="EYY223" s="52"/>
      <c r="EYZ223" s="52"/>
      <c r="EZA223" s="52"/>
      <c r="EZB223" s="52"/>
      <c r="EZC223" s="52"/>
      <c r="EZD223" s="52"/>
      <c r="EZE223" s="52"/>
      <c r="EZF223" s="52"/>
      <c r="EZG223" s="52"/>
      <c r="EZH223" s="52"/>
      <c r="EZI223" s="52"/>
      <c r="EZJ223" s="52"/>
      <c r="EZK223" s="52"/>
      <c r="EZL223" s="52"/>
      <c r="EZM223" s="52"/>
      <c r="EZN223" s="52"/>
      <c r="EZO223" s="52"/>
      <c r="EZP223" s="52"/>
      <c r="EZQ223" s="52"/>
      <c r="EZR223" s="52"/>
      <c r="EZS223" s="52"/>
      <c r="EZT223" s="52"/>
      <c r="EZU223" s="52"/>
      <c r="EZV223" s="52"/>
      <c r="EZW223" s="52"/>
      <c r="EZX223" s="52"/>
      <c r="EZY223" s="52"/>
      <c r="EZZ223" s="52"/>
      <c r="FAA223" s="52"/>
      <c r="FAB223" s="52"/>
      <c r="FAC223" s="52"/>
      <c r="FAD223" s="52"/>
      <c r="FAE223" s="52"/>
      <c r="FAF223" s="52"/>
      <c r="FAG223" s="52"/>
      <c r="FAH223" s="52"/>
      <c r="FAI223" s="52"/>
      <c r="FAJ223" s="52"/>
      <c r="FAK223" s="52"/>
      <c r="FAL223" s="52"/>
      <c r="FAM223" s="52"/>
      <c r="FAN223" s="52"/>
      <c r="FAO223" s="52"/>
      <c r="FAP223" s="52"/>
      <c r="FAQ223" s="52"/>
      <c r="FAR223" s="52"/>
      <c r="FAS223" s="52"/>
      <c r="FAT223" s="52"/>
      <c r="FAU223" s="52"/>
      <c r="FAV223" s="52"/>
      <c r="FAW223" s="52"/>
      <c r="FAX223" s="52"/>
      <c r="FAY223" s="52"/>
      <c r="FAZ223" s="52"/>
      <c r="FBA223" s="52"/>
      <c r="FBB223" s="52"/>
      <c r="FBC223" s="52"/>
      <c r="FBD223" s="52"/>
      <c r="FBE223" s="52"/>
      <c r="FBF223" s="52"/>
      <c r="FBG223" s="52"/>
      <c r="FBH223" s="52"/>
      <c r="FBI223" s="52"/>
      <c r="FBJ223" s="52"/>
      <c r="FBK223" s="52"/>
      <c r="FBL223" s="52"/>
      <c r="FBM223" s="52"/>
      <c r="FBN223" s="52"/>
      <c r="FBO223" s="52"/>
      <c r="FBP223" s="52"/>
      <c r="FBQ223" s="52"/>
      <c r="FBR223" s="52"/>
      <c r="FBS223" s="52"/>
      <c r="FBT223" s="52"/>
      <c r="FBU223" s="52"/>
      <c r="FBV223" s="52"/>
      <c r="FBW223" s="52"/>
      <c r="FBX223" s="52"/>
      <c r="FBY223" s="52"/>
      <c r="FBZ223" s="52"/>
      <c r="FCA223" s="52"/>
      <c r="FCB223" s="52"/>
      <c r="FCC223" s="52"/>
      <c r="FCD223" s="52"/>
      <c r="FCE223" s="52"/>
      <c r="FCF223" s="52"/>
      <c r="FCG223" s="52"/>
      <c r="FCH223" s="52"/>
      <c r="FCI223" s="52"/>
      <c r="FCJ223" s="52"/>
      <c r="FCK223" s="52"/>
      <c r="FCL223" s="52"/>
      <c r="FCM223" s="52"/>
      <c r="FCN223" s="52"/>
      <c r="FCO223" s="52"/>
      <c r="FCP223" s="52"/>
      <c r="FCQ223" s="52"/>
      <c r="FCR223" s="52"/>
      <c r="FCS223" s="52"/>
      <c r="FCT223" s="52"/>
      <c r="FCU223" s="52"/>
      <c r="FCV223" s="52"/>
      <c r="FCW223" s="52"/>
      <c r="FCX223" s="52"/>
      <c r="FCY223" s="52"/>
      <c r="FCZ223" s="52"/>
      <c r="FDA223" s="52"/>
      <c r="FDB223" s="52"/>
      <c r="FDC223" s="52"/>
      <c r="FDD223" s="52"/>
      <c r="FDE223" s="52"/>
      <c r="FDF223" s="52"/>
      <c r="FDG223" s="52"/>
      <c r="FDH223" s="52"/>
      <c r="FDI223" s="52"/>
      <c r="FDJ223" s="52"/>
      <c r="FDK223" s="52"/>
      <c r="FDL223" s="52"/>
      <c r="FDM223" s="52"/>
      <c r="FDN223" s="52"/>
      <c r="FDO223" s="52"/>
      <c r="FDP223" s="52"/>
      <c r="FDQ223" s="52"/>
      <c r="FDR223" s="52"/>
      <c r="FDS223" s="52"/>
      <c r="FDT223" s="52"/>
      <c r="FDU223" s="52"/>
      <c r="FDV223" s="52"/>
      <c r="FDW223" s="52"/>
      <c r="FDX223" s="52"/>
      <c r="FDY223" s="52"/>
      <c r="FDZ223" s="52"/>
      <c r="FEA223" s="52"/>
      <c r="FEB223" s="52"/>
      <c r="FEC223" s="52"/>
      <c r="FED223" s="52"/>
      <c r="FEE223" s="52"/>
      <c r="FEF223" s="52"/>
      <c r="FEG223" s="52"/>
      <c r="FEH223" s="52"/>
      <c r="FEI223" s="52"/>
      <c r="FEJ223" s="52"/>
      <c r="FEK223" s="52"/>
      <c r="FEL223" s="52"/>
      <c r="FEM223" s="52"/>
      <c r="FEN223" s="52"/>
      <c r="FEO223" s="52"/>
      <c r="FEP223" s="52"/>
      <c r="FEQ223" s="52"/>
      <c r="FER223" s="52"/>
      <c r="FES223" s="52"/>
      <c r="FET223" s="52"/>
      <c r="FEU223" s="52"/>
      <c r="FEV223" s="52"/>
      <c r="FEW223" s="52"/>
      <c r="FEX223" s="52"/>
      <c r="FEY223" s="52"/>
      <c r="FEZ223" s="52"/>
      <c r="FFA223" s="52"/>
      <c r="FFB223" s="52"/>
      <c r="FFC223" s="52"/>
      <c r="FFD223" s="52"/>
      <c r="FFE223" s="52"/>
      <c r="FFF223" s="52"/>
      <c r="FFG223" s="52"/>
      <c r="FFH223" s="52"/>
      <c r="FFI223" s="52"/>
      <c r="FFJ223" s="52"/>
      <c r="FFK223" s="52"/>
      <c r="FFL223" s="52"/>
      <c r="FFM223" s="52"/>
      <c r="FFN223" s="52"/>
      <c r="FFO223" s="52"/>
      <c r="FFP223" s="52"/>
      <c r="FFQ223" s="52"/>
      <c r="FFR223" s="52"/>
      <c r="FFS223" s="52"/>
      <c r="FFT223" s="52"/>
      <c r="FFU223" s="52"/>
      <c r="FFV223" s="52"/>
      <c r="FFW223" s="52"/>
      <c r="FFX223" s="52"/>
      <c r="FFY223" s="52"/>
      <c r="FFZ223" s="52"/>
      <c r="FGA223" s="52"/>
      <c r="FGB223" s="52"/>
      <c r="FGC223" s="52"/>
      <c r="FGD223" s="52"/>
      <c r="FGE223" s="52"/>
      <c r="FGF223" s="52"/>
      <c r="FGG223" s="52"/>
      <c r="FGH223" s="52"/>
      <c r="FGI223" s="52"/>
      <c r="FGJ223" s="52"/>
      <c r="FGK223" s="52"/>
      <c r="FGL223" s="52"/>
      <c r="FGM223" s="52"/>
      <c r="FGN223" s="52"/>
      <c r="FGO223" s="52"/>
      <c r="FGP223" s="52"/>
      <c r="FGQ223" s="52"/>
      <c r="FGR223" s="52"/>
      <c r="FGS223" s="52"/>
      <c r="FGT223" s="52"/>
      <c r="FGU223" s="52"/>
      <c r="FGV223" s="52"/>
      <c r="FGW223" s="52"/>
      <c r="FGX223" s="52"/>
      <c r="FGY223" s="52"/>
      <c r="FGZ223" s="52"/>
      <c r="FHA223" s="52"/>
      <c r="FHB223" s="52"/>
      <c r="FHC223" s="52"/>
      <c r="FHD223" s="52"/>
      <c r="FHE223" s="52"/>
      <c r="FHF223" s="52"/>
      <c r="FHG223" s="52"/>
      <c r="FHH223" s="52"/>
      <c r="FHI223" s="52"/>
      <c r="FHJ223" s="52"/>
      <c r="FHK223" s="52"/>
      <c r="FHL223" s="52"/>
      <c r="FHM223" s="52"/>
      <c r="FHN223" s="52"/>
      <c r="FHO223" s="52"/>
      <c r="FHP223" s="52"/>
      <c r="FHQ223" s="52"/>
      <c r="FHR223" s="52"/>
      <c r="FHS223" s="52"/>
      <c r="FHT223" s="52"/>
      <c r="FHU223" s="52"/>
      <c r="FHV223" s="52"/>
      <c r="FHW223" s="52"/>
      <c r="FHX223" s="52"/>
      <c r="FHY223" s="52"/>
      <c r="FHZ223" s="52"/>
      <c r="FIA223" s="52"/>
      <c r="FIB223" s="52"/>
      <c r="FIC223" s="52"/>
      <c r="FID223" s="52"/>
      <c r="FIE223" s="52"/>
      <c r="FIF223" s="52"/>
      <c r="FIG223" s="52"/>
      <c r="FIH223" s="52"/>
      <c r="FII223" s="52"/>
      <c r="FIJ223" s="52"/>
      <c r="FIK223" s="52"/>
      <c r="FIL223" s="52"/>
      <c r="FIM223" s="52"/>
      <c r="FIN223" s="52"/>
      <c r="FIO223" s="52"/>
      <c r="FIP223" s="52"/>
      <c r="FIQ223" s="52"/>
      <c r="FIR223" s="52"/>
      <c r="FIS223" s="52"/>
      <c r="FIT223" s="52"/>
      <c r="FIU223" s="52"/>
      <c r="FIV223" s="52"/>
      <c r="FIW223" s="52"/>
      <c r="FIX223" s="52"/>
      <c r="FIY223" s="52"/>
      <c r="FIZ223" s="52"/>
      <c r="FJA223" s="52"/>
      <c r="FJB223" s="52"/>
      <c r="FJC223" s="52"/>
      <c r="FJD223" s="52"/>
      <c r="FJE223" s="52"/>
      <c r="FJF223" s="52"/>
      <c r="FJG223" s="52"/>
      <c r="FJH223" s="52"/>
      <c r="FJI223" s="52"/>
      <c r="FJJ223" s="52"/>
      <c r="FJK223" s="52"/>
      <c r="FJL223" s="52"/>
      <c r="FJM223" s="52"/>
      <c r="FJN223" s="52"/>
      <c r="FJO223" s="52"/>
      <c r="FJP223" s="52"/>
      <c r="FJQ223" s="52"/>
      <c r="FJR223" s="52"/>
      <c r="FJS223" s="52"/>
      <c r="FJT223" s="52"/>
      <c r="FJU223" s="52"/>
      <c r="FJV223" s="52"/>
      <c r="FJW223" s="52"/>
      <c r="FJX223" s="52"/>
      <c r="FJY223" s="52"/>
      <c r="FJZ223" s="52"/>
      <c r="FKA223" s="52"/>
      <c r="FKB223" s="52"/>
      <c r="FKC223" s="52"/>
      <c r="FKD223" s="52"/>
      <c r="FKE223" s="52"/>
      <c r="FKF223" s="52"/>
      <c r="FKG223" s="52"/>
      <c r="FKH223" s="52"/>
      <c r="FKI223" s="52"/>
      <c r="FKJ223" s="52"/>
      <c r="FKK223" s="52"/>
      <c r="FKL223" s="52"/>
      <c r="FKM223" s="52"/>
      <c r="FKN223" s="52"/>
      <c r="FKO223" s="52"/>
      <c r="FKP223" s="52"/>
      <c r="FKQ223" s="52"/>
      <c r="FKR223" s="52"/>
      <c r="FKS223" s="52"/>
      <c r="FKT223" s="52"/>
      <c r="FKU223" s="52"/>
      <c r="FKV223" s="52"/>
      <c r="FKW223" s="52"/>
      <c r="FKX223" s="52"/>
      <c r="FKY223" s="52"/>
      <c r="FKZ223" s="52"/>
      <c r="FLA223" s="52"/>
      <c r="FLB223" s="52"/>
      <c r="FLC223" s="52"/>
      <c r="FLD223" s="52"/>
      <c r="FLE223" s="52"/>
      <c r="FLF223" s="52"/>
      <c r="FLG223" s="52"/>
      <c r="FLH223" s="52"/>
      <c r="FLI223" s="52"/>
      <c r="FLJ223" s="52"/>
      <c r="FLK223" s="52"/>
      <c r="FLL223" s="52"/>
      <c r="FLM223" s="52"/>
      <c r="FLN223" s="52"/>
      <c r="FLO223" s="52"/>
      <c r="FLP223" s="52"/>
      <c r="FLQ223" s="52"/>
      <c r="FLR223" s="52"/>
      <c r="FLS223" s="52"/>
      <c r="FLT223" s="52"/>
      <c r="FLU223" s="52"/>
      <c r="FLV223" s="52"/>
      <c r="FLW223" s="52"/>
      <c r="FLX223" s="52"/>
      <c r="FLY223" s="52"/>
      <c r="FLZ223" s="52"/>
      <c r="FMA223" s="52"/>
      <c r="FMB223" s="52"/>
      <c r="FMC223" s="52"/>
      <c r="FMD223" s="52"/>
      <c r="FME223" s="52"/>
      <c r="FMF223" s="52"/>
      <c r="FMG223" s="52"/>
      <c r="FMH223" s="52"/>
      <c r="FMI223" s="52"/>
      <c r="FMJ223" s="52"/>
      <c r="FMK223" s="52"/>
      <c r="FML223" s="52"/>
      <c r="FMM223" s="52"/>
      <c r="FMN223" s="52"/>
      <c r="FMO223" s="52"/>
      <c r="FMP223" s="52"/>
      <c r="FMQ223" s="52"/>
      <c r="FMR223" s="52"/>
      <c r="FMS223" s="52"/>
      <c r="FMT223" s="52"/>
      <c r="FMU223" s="52"/>
      <c r="FMV223" s="52"/>
      <c r="FMW223" s="52"/>
      <c r="FMX223" s="52"/>
      <c r="FMY223" s="52"/>
      <c r="FMZ223" s="52"/>
      <c r="FNA223" s="52"/>
      <c r="FNB223" s="52"/>
      <c r="FNC223" s="52"/>
      <c r="FND223" s="52"/>
      <c r="FNE223" s="52"/>
      <c r="FNF223" s="52"/>
      <c r="FNG223" s="52"/>
      <c r="FNH223" s="52"/>
      <c r="FNI223" s="52"/>
      <c r="FNJ223" s="52"/>
      <c r="FNK223" s="52"/>
      <c r="FNL223" s="52"/>
      <c r="FNM223" s="52"/>
      <c r="FNN223" s="52"/>
      <c r="FNO223" s="52"/>
      <c r="FNP223" s="52"/>
      <c r="FNQ223" s="52"/>
      <c r="FNR223" s="52"/>
      <c r="FNS223" s="52"/>
      <c r="FNT223" s="52"/>
      <c r="FNU223" s="52"/>
      <c r="FNV223" s="52"/>
      <c r="FNW223" s="52"/>
      <c r="FNX223" s="52"/>
      <c r="FNY223" s="52"/>
      <c r="FNZ223" s="52"/>
      <c r="FOA223" s="52"/>
      <c r="FOB223" s="52"/>
      <c r="FOC223" s="52"/>
      <c r="FOD223" s="52"/>
      <c r="FOE223" s="52"/>
      <c r="FOF223" s="52"/>
      <c r="FOG223" s="52"/>
      <c r="FOH223" s="52"/>
      <c r="FOI223" s="52"/>
      <c r="FOJ223" s="52"/>
      <c r="FOK223" s="52"/>
      <c r="FOL223" s="52"/>
      <c r="FOM223" s="52"/>
      <c r="FON223" s="52"/>
      <c r="FOO223" s="52"/>
      <c r="FOP223" s="52"/>
      <c r="FOQ223" s="52"/>
      <c r="FOR223" s="52"/>
      <c r="FOS223" s="52"/>
      <c r="FOT223" s="52"/>
      <c r="FOU223" s="52"/>
      <c r="FOV223" s="52"/>
      <c r="FOW223" s="52"/>
      <c r="FOX223" s="52"/>
      <c r="FOY223" s="52"/>
      <c r="FOZ223" s="52"/>
      <c r="FPA223" s="52"/>
      <c r="FPB223" s="52"/>
      <c r="FPC223" s="52"/>
      <c r="FPD223" s="52"/>
      <c r="FPE223" s="52"/>
      <c r="FPF223" s="52"/>
      <c r="FPG223" s="52"/>
      <c r="FPH223" s="52"/>
      <c r="FPI223" s="52"/>
      <c r="FPJ223" s="52"/>
      <c r="FPK223" s="52"/>
      <c r="FPL223" s="52"/>
      <c r="FPM223" s="52"/>
      <c r="FPN223" s="52"/>
      <c r="FPO223" s="52"/>
      <c r="FPP223" s="52"/>
      <c r="FPQ223" s="52"/>
      <c r="FPR223" s="52"/>
      <c r="FPS223" s="52"/>
      <c r="FPT223" s="52"/>
      <c r="FPU223" s="52"/>
      <c r="FPV223" s="52"/>
      <c r="FPW223" s="52"/>
      <c r="FPX223" s="52"/>
      <c r="FPY223" s="52"/>
      <c r="FPZ223" s="52"/>
      <c r="FQA223" s="52"/>
      <c r="FQB223" s="52"/>
      <c r="FQC223" s="52"/>
      <c r="FQD223" s="52"/>
      <c r="FQE223" s="52"/>
      <c r="FQF223" s="52"/>
      <c r="FQG223" s="52"/>
      <c r="FQH223" s="52"/>
      <c r="FQI223" s="52"/>
      <c r="FQJ223" s="52"/>
      <c r="FQK223" s="52"/>
      <c r="FQL223" s="52"/>
      <c r="FQM223" s="52"/>
      <c r="FQN223" s="52"/>
      <c r="FQO223" s="52"/>
      <c r="FQP223" s="52"/>
      <c r="FQQ223" s="52"/>
      <c r="FQR223" s="52"/>
      <c r="FQS223" s="52"/>
      <c r="FQT223" s="52"/>
      <c r="FQU223" s="52"/>
      <c r="FQV223" s="52"/>
      <c r="FQW223" s="52"/>
      <c r="FQX223" s="52"/>
      <c r="FQY223" s="52"/>
      <c r="FQZ223" s="52"/>
      <c r="FRA223" s="52"/>
      <c r="FRB223" s="52"/>
      <c r="FRC223" s="52"/>
      <c r="FRD223" s="52"/>
      <c r="FRE223" s="52"/>
      <c r="FRF223" s="52"/>
      <c r="FRG223" s="52"/>
      <c r="FRH223" s="52"/>
      <c r="FRI223" s="52"/>
      <c r="FRJ223" s="52"/>
      <c r="FRK223" s="52"/>
      <c r="FRL223" s="52"/>
      <c r="FRM223" s="52"/>
      <c r="FRN223" s="52"/>
      <c r="FRO223" s="52"/>
      <c r="FRP223" s="52"/>
      <c r="FRQ223" s="52"/>
      <c r="FRR223" s="52"/>
      <c r="FRS223" s="52"/>
      <c r="FRT223" s="52"/>
      <c r="FRU223" s="52"/>
      <c r="FRV223" s="52"/>
      <c r="FRW223" s="52"/>
      <c r="FRX223" s="52"/>
      <c r="FRY223" s="52"/>
      <c r="FRZ223" s="52"/>
      <c r="FSA223" s="52"/>
      <c r="FSB223" s="52"/>
      <c r="FSC223" s="52"/>
      <c r="FSD223" s="52"/>
      <c r="FSE223" s="52"/>
      <c r="FSF223" s="52"/>
      <c r="FSG223" s="52"/>
      <c r="FSH223" s="52"/>
      <c r="FSI223" s="52"/>
      <c r="FSJ223" s="52"/>
      <c r="FSK223" s="52"/>
      <c r="FSL223" s="52"/>
      <c r="FSM223" s="52"/>
      <c r="FSN223" s="52"/>
      <c r="FSO223" s="52"/>
      <c r="FSP223" s="52"/>
      <c r="FSQ223" s="52"/>
      <c r="FSR223" s="52"/>
      <c r="FSS223" s="52"/>
      <c r="FST223" s="52"/>
      <c r="FSU223" s="52"/>
      <c r="FSV223" s="52"/>
      <c r="FSW223" s="52"/>
      <c r="FSX223" s="52"/>
      <c r="FSY223" s="52"/>
      <c r="FSZ223" s="52"/>
      <c r="FTA223" s="52"/>
      <c r="FTB223" s="52"/>
      <c r="FTC223" s="52"/>
      <c r="FTD223" s="52"/>
      <c r="FTE223" s="52"/>
      <c r="FTF223" s="52"/>
      <c r="FTG223" s="52"/>
      <c r="FTH223" s="52"/>
      <c r="FTI223" s="52"/>
      <c r="FTJ223" s="52"/>
      <c r="FTK223" s="52"/>
      <c r="FTL223" s="52"/>
      <c r="FTM223" s="52"/>
      <c r="FTN223" s="52"/>
      <c r="FTO223" s="52"/>
      <c r="FTP223" s="52"/>
      <c r="FTQ223" s="52"/>
      <c r="FTR223" s="52"/>
      <c r="FTS223" s="52"/>
      <c r="FTT223" s="52"/>
      <c r="FTU223" s="52"/>
      <c r="FTV223" s="52"/>
      <c r="FTW223" s="52"/>
      <c r="FTX223" s="52"/>
      <c r="FTY223" s="52"/>
      <c r="FTZ223" s="52"/>
      <c r="FUA223" s="52"/>
      <c r="FUB223" s="52"/>
      <c r="FUC223" s="52"/>
      <c r="FUD223" s="52"/>
      <c r="FUE223" s="52"/>
      <c r="FUF223" s="52"/>
      <c r="FUG223" s="52"/>
      <c r="FUH223" s="52"/>
      <c r="FUI223" s="52"/>
      <c r="FUJ223" s="52"/>
      <c r="FUK223" s="52"/>
      <c r="FUL223" s="52"/>
      <c r="FUM223" s="52"/>
      <c r="FUN223" s="52"/>
      <c r="FUO223" s="52"/>
      <c r="FUP223" s="52"/>
      <c r="FUQ223" s="52"/>
      <c r="FUR223" s="52"/>
      <c r="FUS223" s="52"/>
      <c r="FUT223" s="52"/>
      <c r="FUU223" s="52"/>
      <c r="FUV223" s="52"/>
      <c r="FUW223" s="52"/>
      <c r="FUX223" s="52"/>
      <c r="FUY223" s="52"/>
      <c r="FUZ223" s="52"/>
      <c r="FVA223" s="52"/>
      <c r="FVB223" s="52"/>
      <c r="FVC223" s="52"/>
      <c r="FVD223" s="52"/>
      <c r="FVE223" s="52"/>
      <c r="FVF223" s="52"/>
      <c r="FVG223" s="52"/>
      <c r="FVH223" s="52"/>
      <c r="FVI223" s="52"/>
      <c r="FVJ223" s="52"/>
      <c r="FVK223" s="52"/>
      <c r="FVL223" s="52"/>
      <c r="FVM223" s="52"/>
      <c r="FVN223" s="52"/>
      <c r="FVO223" s="52"/>
      <c r="FVP223" s="52"/>
      <c r="FVQ223" s="52"/>
      <c r="FVR223" s="52"/>
      <c r="FVS223" s="52"/>
      <c r="FVT223" s="52"/>
      <c r="FVU223" s="52"/>
      <c r="FVV223" s="52"/>
      <c r="FVW223" s="52"/>
      <c r="FVX223" s="52"/>
      <c r="FVY223" s="52"/>
      <c r="FVZ223" s="52"/>
      <c r="FWA223" s="52"/>
      <c r="FWB223" s="52"/>
      <c r="FWC223" s="52"/>
      <c r="FWD223" s="52"/>
      <c r="FWE223" s="52"/>
      <c r="FWF223" s="52"/>
      <c r="FWG223" s="52"/>
      <c r="FWH223" s="52"/>
      <c r="FWI223" s="52"/>
      <c r="FWJ223" s="52"/>
      <c r="FWK223" s="52"/>
      <c r="FWL223" s="52"/>
      <c r="FWM223" s="52"/>
      <c r="FWN223" s="52"/>
      <c r="FWO223" s="52"/>
      <c r="FWP223" s="52"/>
      <c r="FWQ223" s="52"/>
      <c r="FWR223" s="52"/>
      <c r="FWS223" s="52"/>
      <c r="FWT223" s="52"/>
      <c r="FWU223" s="52"/>
      <c r="FWV223" s="52"/>
      <c r="FWW223" s="52"/>
      <c r="FWX223" s="52"/>
      <c r="FWY223" s="52"/>
      <c r="FWZ223" s="52"/>
      <c r="FXA223" s="52"/>
      <c r="FXB223" s="52"/>
      <c r="FXC223" s="52"/>
      <c r="FXD223" s="52"/>
      <c r="FXE223" s="52"/>
      <c r="FXF223" s="52"/>
      <c r="FXG223" s="52"/>
      <c r="FXH223" s="52"/>
      <c r="FXI223" s="52"/>
      <c r="FXJ223" s="52"/>
      <c r="FXK223" s="52"/>
      <c r="FXL223" s="52"/>
      <c r="FXM223" s="52"/>
      <c r="FXN223" s="52"/>
      <c r="FXO223" s="52"/>
      <c r="FXP223" s="52"/>
      <c r="FXQ223" s="52"/>
      <c r="FXR223" s="52"/>
      <c r="FXS223" s="52"/>
      <c r="FXT223" s="52"/>
      <c r="FXU223" s="52"/>
      <c r="FXV223" s="52"/>
      <c r="FXW223" s="52"/>
      <c r="FXX223" s="52"/>
      <c r="FXY223" s="52"/>
      <c r="FXZ223" s="52"/>
      <c r="FYA223" s="52"/>
      <c r="FYB223" s="52"/>
      <c r="FYC223" s="52"/>
      <c r="FYD223" s="52"/>
      <c r="FYE223" s="52"/>
      <c r="FYF223" s="52"/>
      <c r="FYG223" s="52"/>
      <c r="FYH223" s="52"/>
      <c r="FYI223" s="52"/>
      <c r="FYJ223" s="52"/>
      <c r="FYK223" s="52"/>
      <c r="FYL223" s="52"/>
      <c r="FYM223" s="52"/>
      <c r="FYN223" s="52"/>
      <c r="FYO223" s="52"/>
      <c r="FYP223" s="52"/>
      <c r="FYQ223" s="52"/>
      <c r="FYR223" s="52"/>
      <c r="FYS223" s="52"/>
      <c r="FYT223" s="52"/>
      <c r="FYU223" s="52"/>
      <c r="FYV223" s="52"/>
      <c r="FYW223" s="52"/>
      <c r="FYX223" s="52"/>
      <c r="FYY223" s="52"/>
      <c r="FYZ223" s="52"/>
      <c r="FZA223" s="52"/>
      <c r="FZB223" s="52"/>
      <c r="FZC223" s="52"/>
      <c r="FZD223" s="52"/>
      <c r="FZE223" s="52"/>
      <c r="FZF223" s="52"/>
      <c r="FZG223" s="52"/>
      <c r="FZH223" s="52"/>
      <c r="FZI223" s="52"/>
      <c r="FZJ223" s="52"/>
      <c r="FZK223" s="52"/>
      <c r="FZL223" s="52"/>
      <c r="FZM223" s="52"/>
      <c r="FZN223" s="52"/>
      <c r="FZO223" s="52"/>
      <c r="FZP223" s="52"/>
      <c r="FZQ223" s="52"/>
      <c r="FZR223" s="52"/>
      <c r="FZS223" s="52"/>
      <c r="FZT223" s="52"/>
      <c r="FZU223" s="52"/>
      <c r="FZV223" s="52"/>
      <c r="FZW223" s="52"/>
      <c r="FZX223" s="52"/>
      <c r="FZY223" s="52"/>
      <c r="FZZ223" s="52"/>
      <c r="GAA223" s="52"/>
      <c r="GAB223" s="52"/>
      <c r="GAC223" s="52"/>
      <c r="GAD223" s="52"/>
      <c r="GAE223" s="52"/>
      <c r="GAF223" s="52"/>
      <c r="GAG223" s="52"/>
      <c r="GAH223" s="52"/>
      <c r="GAI223" s="52"/>
      <c r="GAJ223" s="52"/>
      <c r="GAK223" s="52"/>
      <c r="GAL223" s="52"/>
      <c r="GAM223" s="52"/>
      <c r="GAN223" s="52"/>
      <c r="GAO223" s="52"/>
      <c r="GAP223" s="52"/>
      <c r="GAQ223" s="52"/>
      <c r="GAR223" s="52"/>
      <c r="GAS223" s="52"/>
      <c r="GAT223" s="52"/>
      <c r="GAU223" s="52"/>
      <c r="GAV223" s="52"/>
      <c r="GAW223" s="52"/>
      <c r="GAX223" s="52"/>
      <c r="GAY223" s="52"/>
      <c r="GAZ223" s="52"/>
      <c r="GBA223" s="52"/>
      <c r="GBB223" s="52"/>
      <c r="GBC223" s="52"/>
      <c r="GBD223" s="52"/>
      <c r="GBE223" s="52"/>
      <c r="GBF223" s="52"/>
      <c r="GBG223" s="52"/>
      <c r="GBH223" s="52"/>
      <c r="GBI223" s="52"/>
      <c r="GBJ223" s="52"/>
      <c r="GBK223" s="52"/>
      <c r="GBL223" s="52"/>
      <c r="GBM223" s="52"/>
      <c r="GBN223" s="52"/>
      <c r="GBO223" s="52"/>
      <c r="GBP223" s="52"/>
      <c r="GBQ223" s="52"/>
      <c r="GBR223" s="52"/>
      <c r="GBS223" s="52"/>
      <c r="GBT223" s="52"/>
      <c r="GBU223" s="52"/>
      <c r="GBV223" s="52"/>
      <c r="GBW223" s="52"/>
      <c r="GBX223" s="52"/>
      <c r="GBY223" s="52"/>
      <c r="GBZ223" s="52"/>
      <c r="GCA223" s="52"/>
      <c r="GCB223" s="52"/>
      <c r="GCC223" s="52"/>
      <c r="GCD223" s="52"/>
      <c r="GCE223" s="52"/>
      <c r="GCF223" s="52"/>
      <c r="GCG223" s="52"/>
      <c r="GCH223" s="52"/>
      <c r="GCI223" s="52"/>
      <c r="GCJ223" s="52"/>
      <c r="GCK223" s="52"/>
      <c r="GCL223" s="52"/>
      <c r="GCM223" s="52"/>
      <c r="GCN223" s="52"/>
      <c r="GCO223" s="52"/>
      <c r="GCP223" s="52"/>
      <c r="GCQ223" s="52"/>
      <c r="GCR223" s="52"/>
      <c r="GCS223" s="52"/>
      <c r="GCT223" s="52"/>
      <c r="GCU223" s="52"/>
      <c r="GCV223" s="52"/>
      <c r="GCW223" s="52"/>
      <c r="GCX223" s="52"/>
      <c r="GCY223" s="52"/>
      <c r="GCZ223" s="52"/>
      <c r="GDA223" s="52"/>
      <c r="GDB223" s="52"/>
      <c r="GDC223" s="52"/>
      <c r="GDD223" s="52"/>
      <c r="GDE223" s="52"/>
      <c r="GDF223" s="52"/>
      <c r="GDG223" s="52"/>
      <c r="GDH223" s="52"/>
      <c r="GDI223" s="52"/>
      <c r="GDJ223" s="52"/>
      <c r="GDK223" s="52"/>
      <c r="GDL223" s="52"/>
      <c r="GDM223" s="52"/>
      <c r="GDN223" s="52"/>
      <c r="GDO223" s="52"/>
      <c r="GDP223" s="52"/>
      <c r="GDQ223" s="52"/>
      <c r="GDR223" s="52"/>
      <c r="GDS223" s="52"/>
      <c r="GDT223" s="52"/>
      <c r="GDU223" s="52"/>
      <c r="GDV223" s="52"/>
      <c r="GDW223" s="52"/>
      <c r="GDX223" s="52"/>
      <c r="GDY223" s="52"/>
      <c r="GDZ223" s="52"/>
      <c r="GEA223" s="52"/>
      <c r="GEB223" s="52"/>
      <c r="GEC223" s="52"/>
      <c r="GED223" s="52"/>
      <c r="GEE223" s="52"/>
      <c r="GEF223" s="52"/>
      <c r="GEG223" s="52"/>
      <c r="GEH223" s="52"/>
      <c r="GEI223" s="52"/>
      <c r="GEJ223" s="52"/>
      <c r="GEK223" s="52"/>
      <c r="GEL223" s="52"/>
      <c r="GEM223" s="52"/>
      <c r="GEN223" s="52"/>
      <c r="GEO223" s="52"/>
      <c r="GEP223" s="52"/>
      <c r="GEQ223" s="52"/>
      <c r="GER223" s="52"/>
      <c r="GES223" s="52"/>
      <c r="GET223" s="52"/>
      <c r="GEU223" s="52"/>
      <c r="GEV223" s="52"/>
      <c r="GEW223" s="52"/>
      <c r="GEX223" s="52"/>
      <c r="GEY223" s="52"/>
      <c r="GEZ223" s="52"/>
      <c r="GFA223" s="52"/>
      <c r="GFB223" s="52"/>
      <c r="GFC223" s="52"/>
      <c r="GFD223" s="52"/>
      <c r="GFE223" s="52"/>
      <c r="GFF223" s="52"/>
      <c r="GFG223" s="52"/>
      <c r="GFH223" s="52"/>
      <c r="GFI223" s="52"/>
      <c r="GFJ223" s="52"/>
      <c r="GFK223" s="52"/>
      <c r="GFL223" s="52"/>
      <c r="GFM223" s="52"/>
      <c r="GFN223" s="52"/>
      <c r="GFO223" s="52"/>
      <c r="GFP223" s="52"/>
      <c r="GFQ223" s="52"/>
      <c r="GFR223" s="52"/>
      <c r="GFS223" s="52"/>
      <c r="GFT223" s="52"/>
      <c r="GFU223" s="52"/>
      <c r="GFV223" s="52"/>
      <c r="GFW223" s="52"/>
      <c r="GFX223" s="52"/>
      <c r="GFY223" s="52"/>
      <c r="GFZ223" s="52"/>
      <c r="GGA223" s="52"/>
      <c r="GGB223" s="52"/>
      <c r="GGC223" s="52"/>
      <c r="GGD223" s="52"/>
      <c r="GGE223" s="52"/>
      <c r="GGF223" s="52"/>
      <c r="GGG223" s="52"/>
      <c r="GGH223" s="52"/>
      <c r="GGI223" s="52"/>
      <c r="GGJ223" s="52"/>
      <c r="GGK223" s="52"/>
      <c r="GGL223" s="52"/>
      <c r="GGM223" s="52"/>
      <c r="GGN223" s="52"/>
      <c r="GGO223" s="52"/>
      <c r="GGP223" s="52"/>
      <c r="GGQ223" s="52"/>
      <c r="GGR223" s="52"/>
      <c r="GGS223" s="52"/>
      <c r="GGT223" s="52"/>
      <c r="GGU223" s="52"/>
      <c r="GGV223" s="52"/>
      <c r="GGW223" s="52"/>
      <c r="GGX223" s="52"/>
      <c r="GGY223" s="52"/>
      <c r="GGZ223" s="52"/>
      <c r="GHA223" s="52"/>
      <c r="GHB223" s="52"/>
      <c r="GHC223" s="52"/>
      <c r="GHD223" s="52"/>
      <c r="GHE223" s="52"/>
      <c r="GHF223" s="52"/>
      <c r="GHG223" s="52"/>
      <c r="GHH223" s="52"/>
      <c r="GHI223" s="52"/>
      <c r="GHJ223" s="52"/>
      <c r="GHK223" s="52"/>
      <c r="GHL223" s="52"/>
      <c r="GHM223" s="52"/>
      <c r="GHN223" s="52"/>
      <c r="GHO223" s="52"/>
      <c r="GHP223" s="52"/>
      <c r="GHQ223" s="52"/>
      <c r="GHR223" s="52"/>
      <c r="GHS223" s="52"/>
      <c r="GHT223" s="52"/>
      <c r="GHU223" s="52"/>
      <c r="GHV223" s="52"/>
      <c r="GHW223" s="52"/>
      <c r="GHX223" s="52"/>
      <c r="GHY223" s="52"/>
      <c r="GHZ223" s="52"/>
      <c r="GIA223" s="52"/>
      <c r="GIB223" s="52"/>
      <c r="GIC223" s="52"/>
      <c r="GID223" s="52"/>
      <c r="GIE223" s="52"/>
      <c r="GIF223" s="52"/>
      <c r="GIG223" s="52"/>
      <c r="GIH223" s="52"/>
      <c r="GII223" s="52"/>
      <c r="GIJ223" s="52"/>
      <c r="GIK223" s="52"/>
      <c r="GIL223" s="52"/>
      <c r="GIM223" s="52"/>
      <c r="GIN223" s="52"/>
      <c r="GIO223" s="52"/>
      <c r="GIP223" s="52"/>
      <c r="GIQ223" s="52"/>
      <c r="GIR223" s="52"/>
      <c r="GIS223" s="52"/>
      <c r="GIT223" s="52"/>
      <c r="GIU223" s="52"/>
      <c r="GIV223" s="52"/>
      <c r="GIW223" s="52"/>
      <c r="GIX223" s="52"/>
      <c r="GIY223" s="52"/>
      <c r="GIZ223" s="52"/>
      <c r="GJA223" s="52"/>
      <c r="GJB223" s="52"/>
      <c r="GJC223" s="52"/>
      <c r="GJD223" s="52"/>
      <c r="GJE223" s="52"/>
      <c r="GJF223" s="52"/>
      <c r="GJG223" s="52"/>
      <c r="GJH223" s="52"/>
      <c r="GJI223" s="52"/>
      <c r="GJJ223" s="52"/>
      <c r="GJK223" s="52"/>
      <c r="GJL223" s="52"/>
      <c r="GJM223" s="52"/>
      <c r="GJN223" s="52"/>
      <c r="GJO223" s="52"/>
      <c r="GJP223" s="52"/>
      <c r="GJQ223" s="52"/>
      <c r="GJR223" s="52"/>
      <c r="GJS223" s="52"/>
      <c r="GJT223" s="52"/>
      <c r="GJU223" s="52"/>
      <c r="GJV223" s="52"/>
      <c r="GJW223" s="52"/>
      <c r="GJX223" s="52"/>
      <c r="GJY223" s="52"/>
      <c r="GJZ223" s="52"/>
      <c r="GKA223" s="52"/>
      <c r="GKB223" s="52"/>
      <c r="GKC223" s="52"/>
      <c r="GKD223" s="52"/>
      <c r="GKE223" s="52"/>
      <c r="GKF223" s="52"/>
      <c r="GKG223" s="52"/>
      <c r="GKH223" s="52"/>
      <c r="GKI223" s="52"/>
      <c r="GKJ223" s="52"/>
      <c r="GKK223" s="52"/>
      <c r="GKL223" s="52"/>
      <c r="GKM223" s="52"/>
      <c r="GKN223" s="52"/>
      <c r="GKO223" s="52"/>
      <c r="GKP223" s="52"/>
      <c r="GKQ223" s="52"/>
      <c r="GKR223" s="52"/>
      <c r="GKS223" s="52"/>
      <c r="GKT223" s="52"/>
      <c r="GKU223" s="52"/>
      <c r="GKV223" s="52"/>
      <c r="GKW223" s="52"/>
      <c r="GKX223" s="52"/>
      <c r="GKY223" s="52"/>
      <c r="GKZ223" s="52"/>
      <c r="GLA223" s="52"/>
      <c r="GLB223" s="52"/>
      <c r="GLC223" s="52"/>
      <c r="GLD223" s="52"/>
      <c r="GLE223" s="52"/>
      <c r="GLF223" s="52"/>
      <c r="GLG223" s="52"/>
      <c r="GLH223" s="52"/>
      <c r="GLI223" s="52"/>
      <c r="GLJ223" s="52"/>
      <c r="GLK223" s="52"/>
      <c r="GLL223" s="52"/>
      <c r="GLM223" s="52"/>
      <c r="GLN223" s="52"/>
      <c r="GLO223" s="52"/>
      <c r="GLP223" s="52"/>
      <c r="GLQ223" s="52"/>
      <c r="GLR223" s="52"/>
      <c r="GLS223" s="52"/>
      <c r="GLT223" s="52"/>
      <c r="GLU223" s="52"/>
      <c r="GLV223" s="52"/>
      <c r="GLW223" s="52"/>
      <c r="GLX223" s="52"/>
      <c r="GLY223" s="52"/>
      <c r="GLZ223" s="52"/>
      <c r="GMA223" s="52"/>
      <c r="GMB223" s="52"/>
      <c r="GMC223" s="52"/>
      <c r="GMD223" s="52"/>
      <c r="GME223" s="52"/>
      <c r="GMF223" s="52"/>
      <c r="GMG223" s="52"/>
      <c r="GMH223" s="52"/>
      <c r="GMI223" s="52"/>
      <c r="GMJ223" s="52"/>
      <c r="GMK223" s="52"/>
      <c r="GML223" s="52"/>
      <c r="GMM223" s="52"/>
      <c r="GMN223" s="52"/>
      <c r="GMO223" s="52"/>
      <c r="GMP223" s="52"/>
      <c r="GMQ223" s="52"/>
      <c r="GMR223" s="52"/>
      <c r="GMS223" s="52"/>
      <c r="GMT223" s="52"/>
      <c r="GMU223" s="52"/>
      <c r="GMV223" s="52"/>
      <c r="GMW223" s="52"/>
      <c r="GMX223" s="52"/>
      <c r="GMY223" s="52"/>
      <c r="GMZ223" s="52"/>
      <c r="GNA223" s="52"/>
      <c r="GNB223" s="52"/>
      <c r="GNC223" s="52"/>
      <c r="GND223" s="52"/>
      <c r="GNE223" s="52"/>
      <c r="GNF223" s="52"/>
      <c r="GNG223" s="52"/>
      <c r="GNH223" s="52"/>
      <c r="GNI223" s="52"/>
      <c r="GNJ223" s="52"/>
      <c r="GNK223" s="52"/>
      <c r="GNL223" s="52"/>
      <c r="GNM223" s="52"/>
      <c r="GNN223" s="52"/>
      <c r="GNO223" s="52"/>
      <c r="GNP223" s="52"/>
      <c r="GNQ223" s="52"/>
      <c r="GNR223" s="52"/>
      <c r="GNS223" s="52"/>
      <c r="GNT223" s="52"/>
      <c r="GNU223" s="52"/>
      <c r="GNV223" s="52"/>
      <c r="GNW223" s="52"/>
      <c r="GNX223" s="52"/>
      <c r="GNY223" s="52"/>
      <c r="GNZ223" s="52"/>
      <c r="GOA223" s="52"/>
      <c r="GOB223" s="52"/>
      <c r="GOC223" s="52"/>
      <c r="GOD223" s="52"/>
      <c r="GOE223" s="52"/>
      <c r="GOF223" s="52"/>
      <c r="GOG223" s="52"/>
      <c r="GOH223" s="52"/>
      <c r="GOI223" s="52"/>
      <c r="GOJ223" s="52"/>
      <c r="GOK223" s="52"/>
      <c r="GOL223" s="52"/>
      <c r="GOM223" s="52"/>
      <c r="GON223" s="52"/>
      <c r="GOO223" s="52"/>
      <c r="GOP223" s="52"/>
      <c r="GOQ223" s="52"/>
      <c r="GOR223" s="52"/>
      <c r="GOS223" s="52"/>
      <c r="GOT223" s="52"/>
      <c r="GOU223" s="52"/>
      <c r="GOV223" s="52"/>
      <c r="GOW223" s="52"/>
      <c r="GOX223" s="52"/>
      <c r="GOY223" s="52"/>
      <c r="GOZ223" s="52"/>
      <c r="GPA223" s="52"/>
      <c r="GPB223" s="52"/>
      <c r="GPC223" s="52"/>
      <c r="GPD223" s="52"/>
      <c r="GPE223" s="52"/>
      <c r="GPF223" s="52"/>
      <c r="GPG223" s="52"/>
      <c r="GPH223" s="52"/>
      <c r="GPI223" s="52"/>
      <c r="GPJ223" s="52"/>
      <c r="GPK223" s="52"/>
      <c r="GPL223" s="52"/>
      <c r="GPM223" s="52"/>
      <c r="GPN223" s="52"/>
      <c r="GPO223" s="52"/>
      <c r="GPP223" s="52"/>
      <c r="GPQ223" s="52"/>
      <c r="GPR223" s="52"/>
      <c r="GPS223" s="52"/>
      <c r="GPT223" s="52"/>
      <c r="GPU223" s="52"/>
      <c r="GPV223" s="52"/>
      <c r="GPW223" s="52"/>
      <c r="GPX223" s="52"/>
      <c r="GPY223" s="52"/>
      <c r="GPZ223" s="52"/>
      <c r="GQA223" s="52"/>
      <c r="GQB223" s="52"/>
      <c r="GQC223" s="52"/>
      <c r="GQD223" s="52"/>
      <c r="GQE223" s="52"/>
      <c r="GQF223" s="52"/>
      <c r="GQG223" s="52"/>
      <c r="GQH223" s="52"/>
      <c r="GQI223" s="52"/>
      <c r="GQJ223" s="52"/>
      <c r="GQK223" s="52"/>
      <c r="GQL223" s="52"/>
      <c r="GQM223" s="52"/>
      <c r="GQN223" s="52"/>
      <c r="GQO223" s="52"/>
      <c r="GQP223" s="52"/>
      <c r="GQQ223" s="52"/>
      <c r="GQR223" s="52"/>
      <c r="GQS223" s="52"/>
      <c r="GQT223" s="52"/>
      <c r="GQU223" s="52"/>
      <c r="GQV223" s="52"/>
      <c r="GQW223" s="52"/>
      <c r="GQX223" s="52"/>
      <c r="GQY223" s="52"/>
      <c r="GQZ223" s="52"/>
      <c r="GRA223" s="52"/>
      <c r="GRB223" s="52"/>
      <c r="GRC223" s="52"/>
      <c r="GRD223" s="52"/>
      <c r="GRE223" s="52"/>
      <c r="GRF223" s="52"/>
      <c r="GRG223" s="52"/>
      <c r="GRH223" s="52"/>
      <c r="GRI223" s="52"/>
      <c r="GRJ223" s="52"/>
      <c r="GRK223" s="52"/>
      <c r="GRL223" s="52"/>
      <c r="GRM223" s="52"/>
      <c r="GRN223" s="52"/>
      <c r="GRO223" s="52"/>
      <c r="GRP223" s="52"/>
      <c r="GRQ223" s="52"/>
      <c r="GRR223" s="52"/>
      <c r="GRS223" s="52"/>
      <c r="GRT223" s="52"/>
      <c r="GRU223" s="52"/>
      <c r="GRV223" s="52"/>
      <c r="GRW223" s="52"/>
      <c r="GRX223" s="52"/>
      <c r="GRY223" s="52"/>
      <c r="GRZ223" s="52"/>
      <c r="GSA223" s="52"/>
      <c r="GSB223" s="52"/>
      <c r="GSC223" s="52"/>
      <c r="GSD223" s="52"/>
      <c r="GSE223" s="52"/>
      <c r="GSF223" s="52"/>
      <c r="GSG223" s="52"/>
      <c r="GSH223" s="52"/>
      <c r="GSI223" s="52"/>
      <c r="GSJ223" s="52"/>
      <c r="GSK223" s="52"/>
      <c r="GSL223" s="52"/>
      <c r="GSM223" s="52"/>
      <c r="GSN223" s="52"/>
      <c r="GSO223" s="52"/>
      <c r="GSP223" s="52"/>
      <c r="GSQ223" s="52"/>
      <c r="GSR223" s="52"/>
      <c r="GSS223" s="52"/>
      <c r="GST223" s="52"/>
      <c r="GSU223" s="52"/>
      <c r="GSV223" s="52"/>
      <c r="GSW223" s="52"/>
      <c r="GSX223" s="52"/>
      <c r="GSY223" s="52"/>
      <c r="GSZ223" s="52"/>
      <c r="GTA223" s="52"/>
      <c r="GTB223" s="52"/>
      <c r="GTC223" s="52"/>
      <c r="GTD223" s="52"/>
      <c r="GTE223" s="52"/>
      <c r="GTF223" s="52"/>
      <c r="GTG223" s="52"/>
      <c r="GTH223" s="52"/>
      <c r="GTI223" s="52"/>
      <c r="GTJ223" s="52"/>
      <c r="GTK223" s="52"/>
      <c r="GTL223" s="52"/>
      <c r="GTM223" s="52"/>
      <c r="GTN223" s="52"/>
      <c r="GTO223" s="52"/>
      <c r="GTP223" s="52"/>
      <c r="GTQ223" s="52"/>
      <c r="GTR223" s="52"/>
      <c r="GTS223" s="52"/>
      <c r="GTT223" s="52"/>
      <c r="GTU223" s="52"/>
      <c r="GTV223" s="52"/>
      <c r="GTW223" s="52"/>
      <c r="GTX223" s="52"/>
      <c r="GTY223" s="52"/>
      <c r="GTZ223" s="52"/>
      <c r="GUA223" s="52"/>
      <c r="GUB223" s="52"/>
      <c r="GUC223" s="52"/>
      <c r="GUD223" s="52"/>
      <c r="GUE223" s="52"/>
      <c r="GUF223" s="52"/>
      <c r="GUG223" s="52"/>
      <c r="GUH223" s="52"/>
      <c r="GUI223" s="52"/>
      <c r="GUJ223" s="52"/>
      <c r="GUK223" s="52"/>
      <c r="GUL223" s="52"/>
      <c r="GUM223" s="52"/>
      <c r="GUN223" s="52"/>
      <c r="GUO223" s="52"/>
      <c r="GUP223" s="52"/>
      <c r="GUQ223" s="52"/>
      <c r="GUR223" s="52"/>
      <c r="GUS223" s="52"/>
      <c r="GUT223" s="52"/>
      <c r="GUU223" s="52"/>
      <c r="GUV223" s="52"/>
      <c r="GUW223" s="52"/>
      <c r="GUX223" s="52"/>
      <c r="GUY223" s="52"/>
      <c r="GUZ223" s="52"/>
      <c r="GVA223" s="52"/>
      <c r="GVB223" s="52"/>
      <c r="GVC223" s="52"/>
      <c r="GVD223" s="52"/>
      <c r="GVE223" s="52"/>
      <c r="GVF223" s="52"/>
      <c r="GVG223" s="52"/>
      <c r="GVH223" s="52"/>
      <c r="GVI223" s="52"/>
      <c r="GVJ223" s="52"/>
      <c r="GVK223" s="52"/>
      <c r="GVL223" s="52"/>
      <c r="GVM223" s="52"/>
      <c r="GVN223" s="52"/>
      <c r="GVO223" s="52"/>
      <c r="GVP223" s="52"/>
      <c r="GVQ223" s="52"/>
      <c r="GVR223" s="52"/>
      <c r="GVS223" s="52"/>
      <c r="GVT223" s="52"/>
      <c r="GVU223" s="52"/>
      <c r="GVV223" s="52"/>
      <c r="GVW223" s="52"/>
      <c r="GVX223" s="52"/>
      <c r="GVY223" s="52"/>
      <c r="GVZ223" s="52"/>
      <c r="GWA223" s="52"/>
      <c r="GWB223" s="52"/>
      <c r="GWC223" s="52"/>
      <c r="GWD223" s="52"/>
      <c r="GWE223" s="52"/>
      <c r="GWF223" s="52"/>
      <c r="GWG223" s="52"/>
      <c r="GWH223" s="52"/>
      <c r="GWI223" s="52"/>
      <c r="GWJ223" s="52"/>
      <c r="GWK223" s="52"/>
      <c r="GWL223" s="52"/>
      <c r="GWM223" s="52"/>
      <c r="GWN223" s="52"/>
      <c r="GWO223" s="52"/>
      <c r="GWP223" s="52"/>
      <c r="GWQ223" s="52"/>
      <c r="GWR223" s="52"/>
      <c r="GWS223" s="52"/>
      <c r="GWT223" s="52"/>
      <c r="GWU223" s="52"/>
      <c r="GWV223" s="52"/>
      <c r="GWW223" s="52"/>
      <c r="GWX223" s="52"/>
      <c r="GWY223" s="52"/>
      <c r="GWZ223" s="52"/>
      <c r="GXA223" s="52"/>
      <c r="GXB223" s="52"/>
      <c r="GXC223" s="52"/>
      <c r="GXD223" s="52"/>
      <c r="GXE223" s="52"/>
      <c r="GXF223" s="52"/>
      <c r="GXG223" s="52"/>
      <c r="GXH223" s="52"/>
      <c r="GXI223" s="52"/>
      <c r="GXJ223" s="52"/>
      <c r="GXK223" s="52"/>
      <c r="GXL223" s="52"/>
      <c r="GXM223" s="52"/>
      <c r="GXN223" s="52"/>
      <c r="GXO223" s="52"/>
      <c r="GXP223" s="52"/>
      <c r="GXQ223" s="52"/>
      <c r="GXR223" s="52"/>
      <c r="GXS223" s="52"/>
      <c r="GXT223" s="52"/>
      <c r="GXU223" s="52"/>
      <c r="GXV223" s="52"/>
      <c r="GXW223" s="52"/>
      <c r="GXX223" s="52"/>
      <c r="GXY223" s="52"/>
      <c r="GXZ223" s="52"/>
      <c r="GYA223" s="52"/>
      <c r="GYB223" s="52"/>
      <c r="GYC223" s="52"/>
      <c r="GYD223" s="52"/>
      <c r="GYE223" s="52"/>
      <c r="GYF223" s="52"/>
      <c r="GYG223" s="52"/>
      <c r="GYH223" s="52"/>
      <c r="GYI223" s="52"/>
      <c r="GYJ223" s="52"/>
      <c r="GYK223" s="52"/>
      <c r="GYL223" s="52"/>
      <c r="GYM223" s="52"/>
      <c r="GYN223" s="52"/>
      <c r="GYO223" s="52"/>
      <c r="GYP223" s="52"/>
      <c r="GYQ223" s="52"/>
      <c r="GYR223" s="52"/>
      <c r="GYS223" s="52"/>
      <c r="GYT223" s="52"/>
      <c r="GYU223" s="52"/>
      <c r="GYV223" s="52"/>
      <c r="GYW223" s="52"/>
      <c r="GYX223" s="52"/>
      <c r="GYY223" s="52"/>
      <c r="GYZ223" s="52"/>
      <c r="GZA223" s="52"/>
      <c r="GZB223" s="52"/>
      <c r="GZC223" s="52"/>
      <c r="GZD223" s="52"/>
      <c r="GZE223" s="52"/>
      <c r="GZF223" s="52"/>
      <c r="GZG223" s="52"/>
      <c r="GZH223" s="52"/>
      <c r="GZI223" s="52"/>
      <c r="GZJ223" s="52"/>
      <c r="GZK223" s="52"/>
      <c r="GZL223" s="52"/>
      <c r="GZM223" s="52"/>
      <c r="GZN223" s="52"/>
      <c r="GZO223" s="52"/>
      <c r="GZP223" s="52"/>
      <c r="GZQ223" s="52"/>
      <c r="GZR223" s="52"/>
      <c r="GZS223" s="52"/>
      <c r="GZT223" s="52"/>
      <c r="GZU223" s="52"/>
      <c r="GZV223" s="52"/>
      <c r="GZW223" s="52"/>
      <c r="GZX223" s="52"/>
      <c r="GZY223" s="52"/>
      <c r="GZZ223" s="52"/>
      <c r="HAA223" s="52"/>
      <c r="HAB223" s="52"/>
      <c r="HAC223" s="52"/>
      <c r="HAD223" s="52"/>
      <c r="HAE223" s="52"/>
      <c r="HAF223" s="52"/>
      <c r="HAG223" s="52"/>
      <c r="HAH223" s="52"/>
      <c r="HAI223" s="52"/>
      <c r="HAJ223" s="52"/>
      <c r="HAK223" s="52"/>
      <c r="HAL223" s="52"/>
      <c r="HAM223" s="52"/>
      <c r="HAN223" s="52"/>
      <c r="HAO223" s="52"/>
      <c r="HAP223" s="52"/>
      <c r="HAQ223" s="52"/>
      <c r="HAR223" s="52"/>
      <c r="HAS223" s="52"/>
      <c r="HAT223" s="52"/>
      <c r="HAU223" s="52"/>
      <c r="HAV223" s="52"/>
      <c r="HAW223" s="52"/>
      <c r="HAX223" s="52"/>
      <c r="HAY223" s="52"/>
      <c r="HAZ223" s="52"/>
      <c r="HBA223" s="52"/>
      <c r="HBB223" s="52"/>
      <c r="HBC223" s="52"/>
      <c r="HBD223" s="52"/>
      <c r="HBE223" s="52"/>
      <c r="HBF223" s="52"/>
      <c r="HBG223" s="52"/>
      <c r="HBH223" s="52"/>
      <c r="HBI223" s="52"/>
      <c r="HBJ223" s="52"/>
      <c r="HBK223" s="52"/>
      <c r="HBL223" s="52"/>
      <c r="HBM223" s="52"/>
      <c r="HBN223" s="52"/>
      <c r="HBO223" s="52"/>
      <c r="HBP223" s="52"/>
      <c r="HBQ223" s="52"/>
      <c r="HBR223" s="52"/>
      <c r="HBS223" s="52"/>
      <c r="HBT223" s="52"/>
      <c r="HBU223" s="52"/>
      <c r="HBV223" s="52"/>
      <c r="HBW223" s="52"/>
      <c r="HBX223" s="52"/>
      <c r="HBY223" s="52"/>
      <c r="HBZ223" s="52"/>
      <c r="HCA223" s="52"/>
      <c r="HCB223" s="52"/>
      <c r="HCC223" s="52"/>
      <c r="HCD223" s="52"/>
      <c r="HCE223" s="52"/>
      <c r="HCF223" s="52"/>
      <c r="HCG223" s="52"/>
      <c r="HCH223" s="52"/>
      <c r="HCI223" s="52"/>
      <c r="HCJ223" s="52"/>
      <c r="HCK223" s="52"/>
      <c r="HCL223" s="52"/>
      <c r="HCM223" s="52"/>
      <c r="HCN223" s="52"/>
      <c r="HCO223" s="52"/>
      <c r="HCP223" s="52"/>
      <c r="HCQ223" s="52"/>
      <c r="HCR223" s="52"/>
      <c r="HCS223" s="52"/>
      <c r="HCT223" s="52"/>
      <c r="HCU223" s="52"/>
      <c r="HCV223" s="52"/>
      <c r="HCW223" s="52"/>
      <c r="HCX223" s="52"/>
      <c r="HCY223" s="52"/>
      <c r="HCZ223" s="52"/>
      <c r="HDA223" s="52"/>
      <c r="HDB223" s="52"/>
      <c r="HDC223" s="52"/>
      <c r="HDD223" s="52"/>
      <c r="HDE223" s="52"/>
      <c r="HDF223" s="52"/>
      <c r="HDG223" s="52"/>
      <c r="HDH223" s="52"/>
      <c r="HDI223" s="52"/>
      <c r="HDJ223" s="52"/>
      <c r="HDK223" s="52"/>
      <c r="HDL223" s="52"/>
      <c r="HDM223" s="52"/>
      <c r="HDN223" s="52"/>
      <c r="HDO223" s="52"/>
      <c r="HDP223" s="52"/>
      <c r="HDQ223" s="52"/>
      <c r="HDR223" s="52"/>
      <c r="HDS223" s="52"/>
      <c r="HDT223" s="52"/>
      <c r="HDU223" s="52"/>
      <c r="HDV223" s="52"/>
      <c r="HDW223" s="52"/>
      <c r="HDX223" s="52"/>
      <c r="HDY223" s="52"/>
      <c r="HDZ223" s="52"/>
      <c r="HEA223" s="52"/>
      <c r="HEB223" s="52"/>
      <c r="HEC223" s="52"/>
      <c r="HED223" s="52"/>
      <c r="HEE223" s="52"/>
      <c r="HEF223" s="52"/>
      <c r="HEG223" s="52"/>
      <c r="HEH223" s="52"/>
      <c r="HEI223" s="52"/>
      <c r="HEJ223" s="52"/>
      <c r="HEK223" s="52"/>
      <c r="HEL223" s="52"/>
      <c r="HEM223" s="52"/>
      <c r="HEN223" s="52"/>
      <c r="HEO223" s="52"/>
      <c r="HEP223" s="52"/>
      <c r="HEQ223" s="52"/>
      <c r="HER223" s="52"/>
      <c r="HES223" s="52"/>
      <c r="HET223" s="52"/>
      <c r="HEU223" s="52"/>
      <c r="HEV223" s="52"/>
      <c r="HEW223" s="52"/>
      <c r="HEX223" s="52"/>
      <c r="HEY223" s="52"/>
      <c r="HEZ223" s="52"/>
      <c r="HFA223" s="52"/>
      <c r="HFB223" s="52"/>
      <c r="HFC223" s="52"/>
      <c r="HFD223" s="52"/>
      <c r="HFE223" s="52"/>
      <c r="HFF223" s="52"/>
      <c r="HFG223" s="52"/>
      <c r="HFH223" s="52"/>
      <c r="HFI223" s="52"/>
      <c r="HFJ223" s="52"/>
      <c r="HFK223" s="52"/>
      <c r="HFL223" s="52"/>
      <c r="HFM223" s="52"/>
      <c r="HFN223" s="52"/>
      <c r="HFO223" s="52"/>
      <c r="HFP223" s="52"/>
      <c r="HFQ223" s="52"/>
      <c r="HFR223" s="52"/>
      <c r="HFS223" s="52"/>
      <c r="HFT223" s="52"/>
      <c r="HFU223" s="52"/>
      <c r="HFV223" s="52"/>
      <c r="HFW223" s="52"/>
      <c r="HFX223" s="52"/>
      <c r="HFY223" s="52"/>
      <c r="HFZ223" s="52"/>
      <c r="HGA223" s="52"/>
      <c r="HGB223" s="52"/>
      <c r="HGC223" s="52"/>
      <c r="HGD223" s="52"/>
      <c r="HGE223" s="52"/>
      <c r="HGF223" s="52"/>
      <c r="HGG223" s="52"/>
      <c r="HGH223" s="52"/>
      <c r="HGI223" s="52"/>
      <c r="HGJ223" s="52"/>
      <c r="HGK223" s="52"/>
      <c r="HGL223" s="52"/>
      <c r="HGM223" s="52"/>
      <c r="HGN223" s="52"/>
      <c r="HGO223" s="52"/>
      <c r="HGP223" s="52"/>
      <c r="HGQ223" s="52"/>
      <c r="HGR223" s="52"/>
      <c r="HGS223" s="52"/>
      <c r="HGT223" s="52"/>
      <c r="HGU223" s="52"/>
      <c r="HGV223" s="52"/>
      <c r="HGW223" s="52"/>
      <c r="HGX223" s="52"/>
      <c r="HGY223" s="52"/>
      <c r="HGZ223" s="52"/>
      <c r="HHA223" s="52"/>
      <c r="HHB223" s="52"/>
      <c r="HHC223" s="52"/>
      <c r="HHD223" s="52"/>
      <c r="HHE223" s="52"/>
      <c r="HHF223" s="52"/>
      <c r="HHG223" s="52"/>
      <c r="HHH223" s="52"/>
      <c r="HHI223" s="52"/>
      <c r="HHJ223" s="52"/>
      <c r="HHK223" s="52"/>
      <c r="HHL223" s="52"/>
      <c r="HHM223" s="52"/>
      <c r="HHN223" s="52"/>
      <c r="HHO223" s="52"/>
      <c r="HHP223" s="52"/>
      <c r="HHQ223" s="52"/>
      <c r="HHR223" s="52"/>
      <c r="HHS223" s="52"/>
      <c r="HHT223" s="52"/>
      <c r="HHU223" s="52"/>
      <c r="HHV223" s="52"/>
      <c r="HHW223" s="52"/>
      <c r="HHX223" s="52"/>
      <c r="HHY223" s="52"/>
      <c r="HHZ223" s="52"/>
      <c r="HIA223" s="52"/>
      <c r="HIB223" s="52"/>
      <c r="HIC223" s="52"/>
      <c r="HID223" s="52"/>
      <c r="HIE223" s="52"/>
      <c r="HIF223" s="52"/>
      <c r="HIG223" s="52"/>
      <c r="HIH223" s="52"/>
      <c r="HII223" s="52"/>
      <c r="HIJ223" s="52"/>
      <c r="HIK223" s="52"/>
      <c r="HIL223" s="52"/>
      <c r="HIM223" s="52"/>
      <c r="HIN223" s="52"/>
      <c r="HIO223" s="52"/>
      <c r="HIP223" s="52"/>
      <c r="HIQ223" s="52"/>
      <c r="HIR223" s="52"/>
      <c r="HIS223" s="52"/>
      <c r="HIT223" s="52"/>
      <c r="HIU223" s="52"/>
      <c r="HIV223" s="52"/>
      <c r="HIW223" s="52"/>
      <c r="HIX223" s="52"/>
      <c r="HIY223" s="52"/>
      <c r="HIZ223" s="52"/>
      <c r="HJA223" s="52"/>
      <c r="HJB223" s="52"/>
      <c r="HJC223" s="52"/>
      <c r="HJD223" s="52"/>
      <c r="HJE223" s="52"/>
      <c r="HJF223" s="52"/>
      <c r="HJG223" s="52"/>
      <c r="HJH223" s="52"/>
      <c r="HJI223" s="52"/>
      <c r="HJJ223" s="52"/>
      <c r="HJK223" s="52"/>
      <c r="HJL223" s="52"/>
      <c r="HJM223" s="52"/>
      <c r="HJN223" s="52"/>
      <c r="HJO223" s="52"/>
      <c r="HJP223" s="52"/>
      <c r="HJQ223" s="52"/>
      <c r="HJR223" s="52"/>
      <c r="HJS223" s="52"/>
      <c r="HJT223" s="52"/>
      <c r="HJU223" s="52"/>
      <c r="HJV223" s="52"/>
      <c r="HJW223" s="52"/>
      <c r="HJX223" s="52"/>
      <c r="HJY223" s="52"/>
      <c r="HJZ223" s="52"/>
      <c r="HKA223" s="52"/>
      <c r="HKB223" s="52"/>
      <c r="HKC223" s="52"/>
      <c r="HKD223" s="52"/>
      <c r="HKE223" s="52"/>
      <c r="HKF223" s="52"/>
      <c r="HKG223" s="52"/>
      <c r="HKH223" s="52"/>
      <c r="HKI223" s="52"/>
      <c r="HKJ223" s="52"/>
      <c r="HKK223" s="52"/>
      <c r="HKL223" s="52"/>
      <c r="HKM223" s="52"/>
      <c r="HKN223" s="52"/>
      <c r="HKO223" s="52"/>
      <c r="HKP223" s="52"/>
      <c r="HKQ223" s="52"/>
      <c r="HKR223" s="52"/>
      <c r="HKS223" s="52"/>
      <c r="HKT223" s="52"/>
      <c r="HKU223" s="52"/>
      <c r="HKV223" s="52"/>
      <c r="HKW223" s="52"/>
      <c r="HKX223" s="52"/>
      <c r="HKY223" s="52"/>
      <c r="HKZ223" s="52"/>
      <c r="HLA223" s="52"/>
      <c r="HLB223" s="52"/>
      <c r="HLC223" s="52"/>
      <c r="HLD223" s="52"/>
      <c r="HLE223" s="52"/>
      <c r="HLF223" s="52"/>
      <c r="HLG223" s="52"/>
      <c r="HLH223" s="52"/>
      <c r="HLI223" s="52"/>
      <c r="HLJ223" s="52"/>
      <c r="HLK223" s="52"/>
      <c r="HLL223" s="52"/>
      <c r="HLM223" s="52"/>
      <c r="HLN223" s="52"/>
      <c r="HLO223" s="52"/>
      <c r="HLP223" s="52"/>
      <c r="HLQ223" s="52"/>
      <c r="HLR223" s="52"/>
      <c r="HLS223" s="52"/>
      <c r="HLT223" s="52"/>
      <c r="HLU223" s="52"/>
      <c r="HLV223" s="52"/>
      <c r="HLW223" s="52"/>
      <c r="HLX223" s="52"/>
      <c r="HLY223" s="52"/>
      <c r="HLZ223" s="52"/>
      <c r="HMA223" s="52"/>
      <c r="HMB223" s="52"/>
      <c r="HMC223" s="52"/>
      <c r="HMD223" s="52"/>
      <c r="HME223" s="52"/>
      <c r="HMF223" s="52"/>
      <c r="HMG223" s="52"/>
      <c r="HMH223" s="52"/>
      <c r="HMI223" s="52"/>
      <c r="HMJ223" s="52"/>
      <c r="HMK223" s="52"/>
      <c r="HML223" s="52"/>
      <c r="HMM223" s="52"/>
      <c r="HMN223" s="52"/>
      <c r="HMO223" s="52"/>
      <c r="HMP223" s="52"/>
      <c r="HMQ223" s="52"/>
      <c r="HMR223" s="52"/>
      <c r="HMS223" s="52"/>
      <c r="HMT223" s="52"/>
      <c r="HMU223" s="52"/>
      <c r="HMV223" s="52"/>
      <c r="HMW223" s="52"/>
      <c r="HMX223" s="52"/>
      <c r="HMY223" s="52"/>
      <c r="HMZ223" s="52"/>
      <c r="HNA223" s="52"/>
      <c r="HNB223" s="52"/>
      <c r="HNC223" s="52"/>
      <c r="HND223" s="52"/>
      <c r="HNE223" s="52"/>
      <c r="HNF223" s="52"/>
      <c r="HNG223" s="52"/>
      <c r="HNH223" s="52"/>
      <c r="HNI223" s="52"/>
      <c r="HNJ223" s="52"/>
      <c r="HNK223" s="52"/>
      <c r="HNL223" s="52"/>
      <c r="HNM223" s="52"/>
      <c r="HNN223" s="52"/>
      <c r="HNO223" s="52"/>
      <c r="HNP223" s="52"/>
      <c r="HNQ223" s="52"/>
      <c r="HNR223" s="52"/>
      <c r="HNS223" s="52"/>
      <c r="HNT223" s="52"/>
      <c r="HNU223" s="52"/>
      <c r="HNV223" s="52"/>
      <c r="HNW223" s="52"/>
      <c r="HNX223" s="52"/>
      <c r="HNY223" s="52"/>
      <c r="HNZ223" s="52"/>
      <c r="HOA223" s="52"/>
      <c r="HOB223" s="52"/>
      <c r="HOC223" s="52"/>
      <c r="HOD223" s="52"/>
      <c r="HOE223" s="52"/>
      <c r="HOF223" s="52"/>
      <c r="HOG223" s="52"/>
      <c r="HOH223" s="52"/>
      <c r="HOI223" s="52"/>
      <c r="HOJ223" s="52"/>
      <c r="HOK223" s="52"/>
      <c r="HOL223" s="52"/>
      <c r="HOM223" s="52"/>
      <c r="HON223" s="52"/>
      <c r="HOO223" s="52"/>
      <c r="HOP223" s="52"/>
      <c r="HOQ223" s="52"/>
      <c r="HOR223" s="52"/>
      <c r="HOS223" s="52"/>
      <c r="HOT223" s="52"/>
      <c r="HOU223" s="52"/>
      <c r="HOV223" s="52"/>
      <c r="HOW223" s="52"/>
      <c r="HOX223" s="52"/>
      <c r="HOY223" s="52"/>
      <c r="HOZ223" s="52"/>
      <c r="HPA223" s="52"/>
      <c r="HPB223" s="52"/>
      <c r="HPC223" s="52"/>
      <c r="HPD223" s="52"/>
      <c r="HPE223" s="52"/>
      <c r="HPF223" s="52"/>
      <c r="HPG223" s="52"/>
      <c r="HPH223" s="52"/>
      <c r="HPI223" s="52"/>
      <c r="HPJ223" s="52"/>
      <c r="HPK223" s="52"/>
      <c r="HPL223" s="52"/>
      <c r="HPM223" s="52"/>
      <c r="HPN223" s="52"/>
      <c r="HPO223" s="52"/>
      <c r="HPP223" s="52"/>
      <c r="HPQ223" s="52"/>
      <c r="HPR223" s="52"/>
      <c r="HPS223" s="52"/>
      <c r="HPT223" s="52"/>
      <c r="HPU223" s="52"/>
      <c r="HPV223" s="52"/>
      <c r="HPW223" s="52"/>
      <c r="HPX223" s="52"/>
      <c r="HPY223" s="52"/>
      <c r="HPZ223" s="52"/>
      <c r="HQA223" s="52"/>
      <c r="HQB223" s="52"/>
      <c r="HQC223" s="52"/>
      <c r="HQD223" s="52"/>
      <c r="HQE223" s="52"/>
      <c r="HQF223" s="52"/>
      <c r="HQG223" s="52"/>
      <c r="HQH223" s="52"/>
      <c r="HQI223" s="52"/>
      <c r="HQJ223" s="52"/>
      <c r="HQK223" s="52"/>
      <c r="HQL223" s="52"/>
      <c r="HQM223" s="52"/>
      <c r="HQN223" s="52"/>
      <c r="HQO223" s="52"/>
      <c r="HQP223" s="52"/>
      <c r="HQQ223" s="52"/>
      <c r="HQR223" s="52"/>
      <c r="HQS223" s="52"/>
      <c r="HQT223" s="52"/>
      <c r="HQU223" s="52"/>
      <c r="HQV223" s="52"/>
      <c r="HQW223" s="52"/>
      <c r="HQX223" s="52"/>
      <c r="HQY223" s="52"/>
      <c r="HQZ223" s="52"/>
      <c r="HRA223" s="52"/>
      <c r="HRB223" s="52"/>
      <c r="HRC223" s="52"/>
      <c r="HRD223" s="52"/>
      <c r="HRE223" s="52"/>
      <c r="HRF223" s="52"/>
      <c r="HRG223" s="52"/>
      <c r="HRH223" s="52"/>
      <c r="HRI223" s="52"/>
      <c r="HRJ223" s="52"/>
      <c r="HRK223" s="52"/>
      <c r="HRL223" s="52"/>
      <c r="HRM223" s="52"/>
      <c r="HRN223" s="52"/>
      <c r="HRO223" s="52"/>
      <c r="HRP223" s="52"/>
      <c r="HRQ223" s="52"/>
      <c r="HRR223" s="52"/>
      <c r="HRS223" s="52"/>
      <c r="HRT223" s="52"/>
      <c r="HRU223" s="52"/>
      <c r="HRV223" s="52"/>
      <c r="HRW223" s="52"/>
      <c r="HRX223" s="52"/>
      <c r="HRY223" s="52"/>
      <c r="HRZ223" s="52"/>
      <c r="HSA223" s="52"/>
      <c r="HSB223" s="52"/>
      <c r="HSC223" s="52"/>
      <c r="HSD223" s="52"/>
      <c r="HSE223" s="52"/>
      <c r="HSF223" s="52"/>
      <c r="HSG223" s="52"/>
      <c r="HSH223" s="52"/>
      <c r="HSI223" s="52"/>
      <c r="HSJ223" s="52"/>
      <c r="HSK223" s="52"/>
      <c r="HSL223" s="52"/>
      <c r="HSM223" s="52"/>
      <c r="HSN223" s="52"/>
      <c r="HSO223" s="52"/>
      <c r="HSP223" s="52"/>
      <c r="HSQ223" s="52"/>
      <c r="HSR223" s="52"/>
      <c r="HSS223" s="52"/>
      <c r="HST223" s="52"/>
      <c r="HSU223" s="52"/>
      <c r="HSV223" s="52"/>
      <c r="HSW223" s="52"/>
      <c r="HSX223" s="52"/>
      <c r="HSY223" s="52"/>
      <c r="HSZ223" s="52"/>
      <c r="HTA223" s="52"/>
      <c r="HTB223" s="52"/>
      <c r="HTC223" s="52"/>
      <c r="HTD223" s="52"/>
      <c r="HTE223" s="52"/>
      <c r="HTF223" s="52"/>
      <c r="HTG223" s="52"/>
      <c r="HTH223" s="52"/>
      <c r="HTI223" s="52"/>
      <c r="HTJ223" s="52"/>
      <c r="HTK223" s="52"/>
      <c r="HTL223" s="52"/>
      <c r="HTM223" s="52"/>
      <c r="HTN223" s="52"/>
      <c r="HTO223" s="52"/>
      <c r="HTP223" s="52"/>
      <c r="HTQ223" s="52"/>
      <c r="HTR223" s="52"/>
      <c r="HTS223" s="52"/>
      <c r="HTT223" s="52"/>
      <c r="HTU223" s="52"/>
      <c r="HTV223" s="52"/>
      <c r="HTW223" s="52"/>
      <c r="HTX223" s="52"/>
      <c r="HTY223" s="52"/>
      <c r="HTZ223" s="52"/>
      <c r="HUA223" s="52"/>
      <c r="HUB223" s="52"/>
      <c r="HUC223" s="52"/>
      <c r="HUD223" s="52"/>
      <c r="HUE223" s="52"/>
      <c r="HUF223" s="52"/>
      <c r="HUG223" s="52"/>
      <c r="HUH223" s="52"/>
      <c r="HUI223" s="52"/>
      <c r="HUJ223" s="52"/>
      <c r="HUK223" s="52"/>
      <c r="HUL223" s="52"/>
      <c r="HUM223" s="52"/>
      <c r="HUN223" s="52"/>
      <c r="HUO223" s="52"/>
      <c r="HUP223" s="52"/>
      <c r="HUQ223" s="52"/>
      <c r="HUR223" s="52"/>
      <c r="HUS223" s="52"/>
      <c r="HUT223" s="52"/>
      <c r="HUU223" s="52"/>
      <c r="HUV223" s="52"/>
      <c r="HUW223" s="52"/>
      <c r="HUX223" s="52"/>
      <c r="HUY223" s="52"/>
      <c r="HUZ223" s="52"/>
      <c r="HVA223" s="52"/>
      <c r="HVB223" s="52"/>
      <c r="HVC223" s="52"/>
      <c r="HVD223" s="52"/>
      <c r="HVE223" s="52"/>
      <c r="HVF223" s="52"/>
      <c r="HVG223" s="52"/>
      <c r="HVH223" s="52"/>
      <c r="HVI223" s="52"/>
      <c r="HVJ223" s="52"/>
      <c r="HVK223" s="52"/>
      <c r="HVL223" s="52"/>
      <c r="HVM223" s="52"/>
      <c r="HVN223" s="52"/>
      <c r="HVO223" s="52"/>
      <c r="HVP223" s="52"/>
      <c r="HVQ223" s="52"/>
      <c r="HVR223" s="52"/>
      <c r="HVS223" s="52"/>
      <c r="HVT223" s="52"/>
      <c r="HVU223" s="52"/>
      <c r="HVV223" s="52"/>
      <c r="HVW223" s="52"/>
      <c r="HVX223" s="52"/>
      <c r="HVY223" s="52"/>
      <c r="HVZ223" s="52"/>
      <c r="HWA223" s="52"/>
      <c r="HWB223" s="52"/>
      <c r="HWC223" s="52"/>
      <c r="HWD223" s="52"/>
      <c r="HWE223" s="52"/>
      <c r="HWF223" s="52"/>
      <c r="HWG223" s="52"/>
      <c r="HWH223" s="52"/>
      <c r="HWI223" s="52"/>
      <c r="HWJ223" s="52"/>
      <c r="HWK223" s="52"/>
      <c r="HWL223" s="52"/>
      <c r="HWM223" s="52"/>
      <c r="HWN223" s="52"/>
      <c r="HWO223" s="52"/>
      <c r="HWP223" s="52"/>
      <c r="HWQ223" s="52"/>
      <c r="HWR223" s="52"/>
      <c r="HWS223" s="52"/>
      <c r="HWT223" s="52"/>
      <c r="HWU223" s="52"/>
      <c r="HWV223" s="52"/>
      <c r="HWW223" s="52"/>
      <c r="HWX223" s="52"/>
      <c r="HWY223" s="52"/>
      <c r="HWZ223" s="52"/>
      <c r="HXA223" s="52"/>
      <c r="HXB223" s="52"/>
      <c r="HXC223" s="52"/>
      <c r="HXD223" s="52"/>
      <c r="HXE223" s="52"/>
      <c r="HXF223" s="52"/>
      <c r="HXG223" s="52"/>
      <c r="HXH223" s="52"/>
      <c r="HXI223" s="52"/>
      <c r="HXJ223" s="52"/>
      <c r="HXK223" s="52"/>
      <c r="HXL223" s="52"/>
      <c r="HXM223" s="52"/>
      <c r="HXN223" s="52"/>
      <c r="HXO223" s="52"/>
      <c r="HXP223" s="52"/>
      <c r="HXQ223" s="52"/>
      <c r="HXR223" s="52"/>
      <c r="HXS223" s="52"/>
      <c r="HXT223" s="52"/>
      <c r="HXU223" s="52"/>
      <c r="HXV223" s="52"/>
      <c r="HXW223" s="52"/>
      <c r="HXX223" s="52"/>
      <c r="HXY223" s="52"/>
      <c r="HXZ223" s="52"/>
      <c r="HYA223" s="52"/>
      <c r="HYB223" s="52"/>
      <c r="HYC223" s="52"/>
      <c r="HYD223" s="52"/>
      <c r="HYE223" s="52"/>
      <c r="HYF223" s="52"/>
      <c r="HYG223" s="52"/>
      <c r="HYH223" s="52"/>
      <c r="HYI223" s="52"/>
      <c r="HYJ223" s="52"/>
      <c r="HYK223" s="52"/>
      <c r="HYL223" s="52"/>
      <c r="HYM223" s="52"/>
      <c r="HYN223" s="52"/>
      <c r="HYO223" s="52"/>
      <c r="HYP223" s="52"/>
      <c r="HYQ223" s="52"/>
      <c r="HYR223" s="52"/>
      <c r="HYS223" s="52"/>
      <c r="HYT223" s="52"/>
      <c r="HYU223" s="52"/>
      <c r="HYV223" s="52"/>
      <c r="HYW223" s="52"/>
      <c r="HYX223" s="52"/>
      <c r="HYY223" s="52"/>
      <c r="HYZ223" s="52"/>
      <c r="HZA223" s="52"/>
      <c r="HZB223" s="52"/>
      <c r="HZC223" s="52"/>
      <c r="HZD223" s="52"/>
      <c r="HZE223" s="52"/>
      <c r="HZF223" s="52"/>
      <c r="HZG223" s="52"/>
      <c r="HZH223" s="52"/>
      <c r="HZI223" s="52"/>
      <c r="HZJ223" s="52"/>
      <c r="HZK223" s="52"/>
      <c r="HZL223" s="52"/>
      <c r="HZM223" s="52"/>
      <c r="HZN223" s="52"/>
      <c r="HZO223" s="52"/>
      <c r="HZP223" s="52"/>
      <c r="HZQ223" s="52"/>
      <c r="HZR223" s="52"/>
      <c r="HZS223" s="52"/>
      <c r="HZT223" s="52"/>
      <c r="HZU223" s="52"/>
      <c r="HZV223" s="52"/>
      <c r="HZW223" s="52"/>
      <c r="HZX223" s="52"/>
      <c r="HZY223" s="52"/>
      <c r="HZZ223" s="52"/>
      <c r="IAA223" s="52"/>
      <c r="IAB223" s="52"/>
      <c r="IAC223" s="52"/>
      <c r="IAD223" s="52"/>
      <c r="IAE223" s="52"/>
      <c r="IAF223" s="52"/>
      <c r="IAG223" s="52"/>
      <c r="IAH223" s="52"/>
      <c r="IAI223" s="52"/>
      <c r="IAJ223" s="52"/>
      <c r="IAK223" s="52"/>
      <c r="IAL223" s="52"/>
      <c r="IAM223" s="52"/>
      <c r="IAN223" s="52"/>
      <c r="IAO223" s="52"/>
      <c r="IAP223" s="52"/>
      <c r="IAQ223" s="52"/>
      <c r="IAR223" s="52"/>
      <c r="IAS223" s="52"/>
      <c r="IAT223" s="52"/>
      <c r="IAU223" s="52"/>
      <c r="IAV223" s="52"/>
      <c r="IAW223" s="52"/>
      <c r="IAX223" s="52"/>
      <c r="IAY223" s="52"/>
      <c r="IAZ223" s="52"/>
      <c r="IBA223" s="52"/>
      <c r="IBB223" s="52"/>
      <c r="IBC223" s="52"/>
      <c r="IBD223" s="52"/>
      <c r="IBE223" s="52"/>
      <c r="IBF223" s="52"/>
      <c r="IBG223" s="52"/>
      <c r="IBH223" s="52"/>
      <c r="IBI223" s="52"/>
      <c r="IBJ223" s="52"/>
      <c r="IBK223" s="52"/>
      <c r="IBL223" s="52"/>
      <c r="IBM223" s="52"/>
      <c r="IBN223" s="52"/>
      <c r="IBO223" s="52"/>
      <c r="IBP223" s="52"/>
      <c r="IBQ223" s="52"/>
      <c r="IBR223" s="52"/>
      <c r="IBS223" s="52"/>
      <c r="IBT223" s="52"/>
      <c r="IBU223" s="52"/>
      <c r="IBV223" s="52"/>
      <c r="IBW223" s="52"/>
      <c r="IBX223" s="52"/>
      <c r="IBY223" s="52"/>
      <c r="IBZ223" s="52"/>
      <c r="ICA223" s="52"/>
      <c r="ICB223" s="52"/>
      <c r="ICC223" s="52"/>
      <c r="ICD223" s="52"/>
      <c r="ICE223" s="52"/>
      <c r="ICF223" s="52"/>
      <c r="ICG223" s="52"/>
      <c r="ICH223" s="52"/>
      <c r="ICI223" s="52"/>
      <c r="ICJ223" s="52"/>
      <c r="ICK223" s="52"/>
      <c r="ICL223" s="52"/>
      <c r="ICM223" s="52"/>
      <c r="ICN223" s="52"/>
      <c r="ICO223" s="52"/>
      <c r="ICP223" s="52"/>
      <c r="ICQ223" s="52"/>
      <c r="ICR223" s="52"/>
      <c r="ICS223" s="52"/>
      <c r="ICT223" s="52"/>
      <c r="ICU223" s="52"/>
      <c r="ICV223" s="52"/>
      <c r="ICW223" s="52"/>
      <c r="ICX223" s="52"/>
      <c r="ICY223" s="52"/>
      <c r="ICZ223" s="52"/>
      <c r="IDA223" s="52"/>
      <c r="IDB223" s="52"/>
      <c r="IDC223" s="52"/>
      <c r="IDD223" s="52"/>
      <c r="IDE223" s="52"/>
      <c r="IDF223" s="52"/>
      <c r="IDG223" s="52"/>
      <c r="IDH223" s="52"/>
      <c r="IDI223" s="52"/>
      <c r="IDJ223" s="52"/>
      <c r="IDK223" s="52"/>
      <c r="IDL223" s="52"/>
      <c r="IDM223" s="52"/>
      <c r="IDN223" s="52"/>
      <c r="IDO223" s="52"/>
      <c r="IDP223" s="52"/>
      <c r="IDQ223" s="52"/>
      <c r="IDR223" s="52"/>
      <c r="IDS223" s="52"/>
      <c r="IDT223" s="52"/>
      <c r="IDU223" s="52"/>
      <c r="IDV223" s="52"/>
      <c r="IDW223" s="52"/>
      <c r="IDX223" s="52"/>
      <c r="IDY223" s="52"/>
      <c r="IDZ223" s="52"/>
      <c r="IEA223" s="52"/>
      <c r="IEB223" s="52"/>
      <c r="IEC223" s="52"/>
      <c r="IED223" s="52"/>
      <c r="IEE223" s="52"/>
      <c r="IEF223" s="52"/>
      <c r="IEG223" s="52"/>
      <c r="IEH223" s="52"/>
      <c r="IEI223" s="52"/>
      <c r="IEJ223" s="52"/>
      <c r="IEK223" s="52"/>
      <c r="IEL223" s="52"/>
      <c r="IEM223" s="52"/>
      <c r="IEN223" s="52"/>
      <c r="IEO223" s="52"/>
      <c r="IEP223" s="52"/>
      <c r="IEQ223" s="52"/>
      <c r="IER223" s="52"/>
      <c r="IES223" s="52"/>
      <c r="IET223" s="52"/>
      <c r="IEU223" s="52"/>
      <c r="IEV223" s="52"/>
      <c r="IEW223" s="52"/>
      <c r="IEX223" s="52"/>
      <c r="IEY223" s="52"/>
      <c r="IEZ223" s="52"/>
      <c r="IFA223" s="52"/>
      <c r="IFB223" s="52"/>
      <c r="IFC223" s="52"/>
      <c r="IFD223" s="52"/>
      <c r="IFE223" s="52"/>
      <c r="IFF223" s="52"/>
      <c r="IFG223" s="52"/>
      <c r="IFH223" s="52"/>
      <c r="IFI223" s="52"/>
      <c r="IFJ223" s="52"/>
      <c r="IFK223" s="52"/>
      <c r="IFL223" s="52"/>
      <c r="IFM223" s="52"/>
      <c r="IFN223" s="52"/>
      <c r="IFO223" s="52"/>
      <c r="IFP223" s="52"/>
      <c r="IFQ223" s="52"/>
      <c r="IFR223" s="52"/>
      <c r="IFS223" s="52"/>
      <c r="IFT223" s="52"/>
      <c r="IFU223" s="52"/>
      <c r="IFV223" s="52"/>
      <c r="IFW223" s="52"/>
      <c r="IFX223" s="52"/>
      <c r="IFY223" s="52"/>
      <c r="IFZ223" s="52"/>
      <c r="IGA223" s="52"/>
      <c r="IGB223" s="52"/>
      <c r="IGC223" s="52"/>
      <c r="IGD223" s="52"/>
      <c r="IGE223" s="52"/>
      <c r="IGF223" s="52"/>
      <c r="IGG223" s="52"/>
      <c r="IGH223" s="52"/>
      <c r="IGI223" s="52"/>
      <c r="IGJ223" s="52"/>
      <c r="IGK223" s="52"/>
      <c r="IGL223" s="52"/>
      <c r="IGM223" s="52"/>
      <c r="IGN223" s="52"/>
      <c r="IGO223" s="52"/>
      <c r="IGP223" s="52"/>
      <c r="IGQ223" s="52"/>
      <c r="IGR223" s="52"/>
      <c r="IGS223" s="52"/>
      <c r="IGT223" s="52"/>
      <c r="IGU223" s="52"/>
      <c r="IGV223" s="52"/>
      <c r="IGW223" s="52"/>
      <c r="IGX223" s="52"/>
      <c r="IGY223" s="52"/>
      <c r="IGZ223" s="52"/>
      <c r="IHA223" s="52"/>
      <c r="IHB223" s="52"/>
      <c r="IHC223" s="52"/>
      <c r="IHD223" s="52"/>
      <c r="IHE223" s="52"/>
      <c r="IHF223" s="52"/>
      <c r="IHG223" s="52"/>
      <c r="IHH223" s="52"/>
      <c r="IHI223" s="52"/>
      <c r="IHJ223" s="52"/>
      <c r="IHK223" s="52"/>
      <c r="IHL223" s="52"/>
      <c r="IHM223" s="52"/>
      <c r="IHN223" s="52"/>
      <c r="IHO223" s="52"/>
      <c r="IHP223" s="52"/>
      <c r="IHQ223" s="52"/>
      <c r="IHR223" s="52"/>
      <c r="IHS223" s="52"/>
      <c r="IHT223" s="52"/>
      <c r="IHU223" s="52"/>
      <c r="IHV223" s="52"/>
      <c r="IHW223" s="52"/>
      <c r="IHX223" s="52"/>
      <c r="IHY223" s="52"/>
      <c r="IHZ223" s="52"/>
      <c r="IIA223" s="52"/>
      <c r="IIB223" s="52"/>
      <c r="IIC223" s="52"/>
      <c r="IID223" s="52"/>
      <c r="IIE223" s="52"/>
      <c r="IIF223" s="52"/>
      <c r="IIG223" s="52"/>
      <c r="IIH223" s="52"/>
      <c r="III223" s="52"/>
      <c r="IIJ223" s="52"/>
      <c r="IIK223" s="52"/>
      <c r="IIL223" s="52"/>
      <c r="IIM223" s="52"/>
      <c r="IIN223" s="52"/>
      <c r="IIO223" s="52"/>
      <c r="IIP223" s="52"/>
      <c r="IIQ223" s="52"/>
      <c r="IIR223" s="52"/>
      <c r="IIS223" s="52"/>
      <c r="IIT223" s="52"/>
      <c r="IIU223" s="52"/>
      <c r="IIV223" s="52"/>
      <c r="IIW223" s="52"/>
      <c r="IIX223" s="52"/>
      <c r="IIY223" s="52"/>
      <c r="IIZ223" s="52"/>
      <c r="IJA223" s="52"/>
      <c r="IJB223" s="52"/>
      <c r="IJC223" s="52"/>
      <c r="IJD223" s="52"/>
      <c r="IJE223" s="52"/>
      <c r="IJF223" s="52"/>
      <c r="IJG223" s="52"/>
      <c r="IJH223" s="52"/>
      <c r="IJI223" s="52"/>
      <c r="IJJ223" s="52"/>
      <c r="IJK223" s="52"/>
      <c r="IJL223" s="52"/>
      <c r="IJM223" s="52"/>
      <c r="IJN223" s="52"/>
      <c r="IJO223" s="52"/>
      <c r="IJP223" s="52"/>
      <c r="IJQ223" s="52"/>
      <c r="IJR223" s="52"/>
      <c r="IJS223" s="52"/>
      <c r="IJT223" s="52"/>
      <c r="IJU223" s="52"/>
      <c r="IJV223" s="52"/>
      <c r="IJW223" s="52"/>
      <c r="IJX223" s="52"/>
      <c r="IJY223" s="52"/>
      <c r="IJZ223" s="52"/>
      <c r="IKA223" s="52"/>
      <c r="IKB223" s="52"/>
      <c r="IKC223" s="52"/>
      <c r="IKD223" s="52"/>
      <c r="IKE223" s="52"/>
      <c r="IKF223" s="52"/>
      <c r="IKG223" s="52"/>
      <c r="IKH223" s="52"/>
      <c r="IKI223" s="52"/>
      <c r="IKJ223" s="52"/>
      <c r="IKK223" s="52"/>
      <c r="IKL223" s="52"/>
      <c r="IKM223" s="52"/>
      <c r="IKN223" s="52"/>
      <c r="IKO223" s="52"/>
      <c r="IKP223" s="52"/>
      <c r="IKQ223" s="52"/>
      <c r="IKR223" s="52"/>
      <c r="IKS223" s="52"/>
      <c r="IKT223" s="52"/>
      <c r="IKU223" s="52"/>
      <c r="IKV223" s="52"/>
      <c r="IKW223" s="52"/>
      <c r="IKX223" s="52"/>
      <c r="IKY223" s="52"/>
      <c r="IKZ223" s="52"/>
      <c r="ILA223" s="52"/>
      <c r="ILB223" s="52"/>
      <c r="ILC223" s="52"/>
      <c r="ILD223" s="52"/>
      <c r="ILE223" s="52"/>
      <c r="ILF223" s="52"/>
      <c r="ILG223" s="52"/>
      <c r="ILH223" s="52"/>
      <c r="ILI223" s="52"/>
      <c r="ILJ223" s="52"/>
      <c r="ILK223" s="52"/>
      <c r="ILL223" s="52"/>
      <c r="ILM223" s="52"/>
      <c r="ILN223" s="52"/>
      <c r="ILO223" s="52"/>
      <c r="ILP223" s="52"/>
      <c r="ILQ223" s="52"/>
      <c r="ILR223" s="52"/>
      <c r="ILS223" s="52"/>
      <c r="ILT223" s="52"/>
      <c r="ILU223" s="52"/>
      <c r="ILV223" s="52"/>
      <c r="ILW223" s="52"/>
      <c r="ILX223" s="52"/>
      <c r="ILY223" s="52"/>
      <c r="ILZ223" s="52"/>
      <c r="IMA223" s="52"/>
      <c r="IMB223" s="52"/>
      <c r="IMC223" s="52"/>
      <c r="IMD223" s="52"/>
      <c r="IME223" s="52"/>
      <c r="IMF223" s="52"/>
      <c r="IMG223" s="52"/>
      <c r="IMH223" s="52"/>
      <c r="IMI223" s="52"/>
      <c r="IMJ223" s="52"/>
      <c r="IMK223" s="52"/>
      <c r="IML223" s="52"/>
      <c r="IMM223" s="52"/>
      <c r="IMN223" s="52"/>
      <c r="IMO223" s="52"/>
      <c r="IMP223" s="52"/>
      <c r="IMQ223" s="52"/>
      <c r="IMR223" s="52"/>
      <c r="IMS223" s="52"/>
      <c r="IMT223" s="52"/>
      <c r="IMU223" s="52"/>
      <c r="IMV223" s="52"/>
      <c r="IMW223" s="52"/>
      <c r="IMX223" s="52"/>
      <c r="IMY223" s="52"/>
      <c r="IMZ223" s="52"/>
      <c r="INA223" s="52"/>
      <c r="INB223" s="52"/>
      <c r="INC223" s="52"/>
      <c r="IND223" s="52"/>
      <c r="INE223" s="52"/>
      <c r="INF223" s="52"/>
      <c r="ING223" s="52"/>
      <c r="INH223" s="52"/>
      <c r="INI223" s="52"/>
      <c r="INJ223" s="52"/>
      <c r="INK223" s="52"/>
      <c r="INL223" s="52"/>
      <c r="INM223" s="52"/>
      <c r="INN223" s="52"/>
      <c r="INO223" s="52"/>
      <c r="INP223" s="52"/>
      <c r="INQ223" s="52"/>
      <c r="INR223" s="52"/>
      <c r="INS223" s="52"/>
      <c r="INT223" s="52"/>
      <c r="INU223" s="52"/>
      <c r="INV223" s="52"/>
      <c r="INW223" s="52"/>
      <c r="INX223" s="52"/>
      <c r="INY223" s="52"/>
      <c r="INZ223" s="52"/>
      <c r="IOA223" s="52"/>
      <c r="IOB223" s="52"/>
      <c r="IOC223" s="52"/>
      <c r="IOD223" s="52"/>
      <c r="IOE223" s="52"/>
      <c r="IOF223" s="52"/>
      <c r="IOG223" s="52"/>
      <c r="IOH223" s="52"/>
      <c r="IOI223" s="52"/>
      <c r="IOJ223" s="52"/>
      <c r="IOK223" s="52"/>
      <c r="IOL223" s="52"/>
      <c r="IOM223" s="52"/>
      <c r="ION223" s="52"/>
      <c r="IOO223" s="52"/>
      <c r="IOP223" s="52"/>
      <c r="IOQ223" s="52"/>
      <c r="IOR223" s="52"/>
      <c r="IOS223" s="52"/>
      <c r="IOT223" s="52"/>
      <c r="IOU223" s="52"/>
      <c r="IOV223" s="52"/>
      <c r="IOW223" s="52"/>
      <c r="IOX223" s="52"/>
      <c r="IOY223" s="52"/>
      <c r="IOZ223" s="52"/>
      <c r="IPA223" s="52"/>
      <c r="IPB223" s="52"/>
      <c r="IPC223" s="52"/>
      <c r="IPD223" s="52"/>
      <c r="IPE223" s="52"/>
      <c r="IPF223" s="52"/>
      <c r="IPG223" s="52"/>
      <c r="IPH223" s="52"/>
      <c r="IPI223" s="52"/>
      <c r="IPJ223" s="52"/>
      <c r="IPK223" s="52"/>
      <c r="IPL223" s="52"/>
      <c r="IPM223" s="52"/>
      <c r="IPN223" s="52"/>
      <c r="IPO223" s="52"/>
      <c r="IPP223" s="52"/>
      <c r="IPQ223" s="52"/>
      <c r="IPR223" s="52"/>
      <c r="IPS223" s="52"/>
      <c r="IPT223" s="52"/>
      <c r="IPU223" s="52"/>
      <c r="IPV223" s="52"/>
      <c r="IPW223" s="52"/>
      <c r="IPX223" s="52"/>
      <c r="IPY223" s="52"/>
      <c r="IPZ223" s="52"/>
      <c r="IQA223" s="52"/>
      <c r="IQB223" s="52"/>
      <c r="IQC223" s="52"/>
      <c r="IQD223" s="52"/>
      <c r="IQE223" s="52"/>
      <c r="IQF223" s="52"/>
      <c r="IQG223" s="52"/>
      <c r="IQH223" s="52"/>
      <c r="IQI223" s="52"/>
      <c r="IQJ223" s="52"/>
      <c r="IQK223" s="52"/>
      <c r="IQL223" s="52"/>
      <c r="IQM223" s="52"/>
      <c r="IQN223" s="52"/>
      <c r="IQO223" s="52"/>
      <c r="IQP223" s="52"/>
      <c r="IQQ223" s="52"/>
      <c r="IQR223" s="52"/>
      <c r="IQS223" s="52"/>
      <c r="IQT223" s="52"/>
      <c r="IQU223" s="52"/>
      <c r="IQV223" s="52"/>
      <c r="IQW223" s="52"/>
      <c r="IQX223" s="52"/>
      <c r="IQY223" s="52"/>
      <c r="IQZ223" s="52"/>
      <c r="IRA223" s="52"/>
      <c r="IRB223" s="52"/>
      <c r="IRC223" s="52"/>
      <c r="IRD223" s="52"/>
      <c r="IRE223" s="52"/>
      <c r="IRF223" s="52"/>
      <c r="IRG223" s="52"/>
      <c r="IRH223" s="52"/>
      <c r="IRI223" s="52"/>
      <c r="IRJ223" s="52"/>
      <c r="IRK223" s="52"/>
      <c r="IRL223" s="52"/>
      <c r="IRM223" s="52"/>
      <c r="IRN223" s="52"/>
      <c r="IRO223" s="52"/>
      <c r="IRP223" s="52"/>
      <c r="IRQ223" s="52"/>
      <c r="IRR223" s="52"/>
      <c r="IRS223" s="52"/>
      <c r="IRT223" s="52"/>
      <c r="IRU223" s="52"/>
      <c r="IRV223" s="52"/>
      <c r="IRW223" s="52"/>
      <c r="IRX223" s="52"/>
      <c r="IRY223" s="52"/>
      <c r="IRZ223" s="52"/>
      <c r="ISA223" s="52"/>
      <c r="ISB223" s="52"/>
      <c r="ISC223" s="52"/>
      <c r="ISD223" s="52"/>
      <c r="ISE223" s="52"/>
      <c r="ISF223" s="52"/>
      <c r="ISG223" s="52"/>
      <c r="ISH223" s="52"/>
      <c r="ISI223" s="52"/>
      <c r="ISJ223" s="52"/>
      <c r="ISK223" s="52"/>
      <c r="ISL223" s="52"/>
      <c r="ISM223" s="52"/>
      <c r="ISN223" s="52"/>
      <c r="ISO223" s="52"/>
      <c r="ISP223" s="52"/>
      <c r="ISQ223" s="52"/>
      <c r="ISR223" s="52"/>
      <c r="ISS223" s="52"/>
      <c r="IST223" s="52"/>
      <c r="ISU223" s="52"/>
      <c r="ISV223" s="52"/>
      <c r="ISW223" s="52"/>
      <c r="ISX223" s="52"/>
      <c r="ISY223" s="52"/>
      <c r="ISZ223" s="52"/>
      <c r="ITA223" s="52"/>
      <c r="ITB223" s="52"/>
      <c r="ITC223" s="52"/>
      <c r="ITD223" s="52"/>
      <c r="ITE223" s="52"/>
      <c r="ITF223" s="52"/>
      <c r="ITG223" s="52"/>
      <c r="ITH223" s="52"/>
      <c r="ITI223" s="52"/>
      <c r="ITJ223" s="52"/>
      <c r="ITK223" s="52"/>
      <c r="ITL223" s="52"/>
      <c r="ITM223" s="52"/>
      <c r="ITN223" s="52"/>
      <c r="ITO223" s="52"/>
      <c r="ITP223" s="52"/>
      <c r="ITQ223" s="52"/>
      <c r="ITR223" s="52"/>
      <c r="ITS223" s="52"/>
      <c r="ITT223" s="52"/>
      <c r="ITU223" s="52"/>
      <c r="ITV223" s="52"/>
      <c r="ITW223" s="52"/>
      <c r="ITX223" s="52"/>
      <c r="ITY223" s="52"/>
      <c r="ITZ223" s="52"/>
      <c r="IUA223" s="52"/>
      <c r="IUB223" s="52"/>
      <c r="IUC223" s="52"/>
      <c r="IUD223" s="52"/>
      <c r="IUE223" s="52"/>
      <c r="IUF223" s="52"/>
      <c r="IUG223" s="52"/>
      <c r="IUH223" s="52"/>
      <c r="IUI223" s="52"/>
      <c r="IUJ223" s="52"/>
      <c r="IUK223" s="52"/>
      <c r="IUL223" s="52"/>
      <c r="IUM223" s="52"/>
      <c r="IUN223" s="52"/>
      <c r="IUO223" s="52"/>
      <c r="IUP223" s="52"/>
      <c r="IUQ223" s="52"/>
      <c r="IUR223" s="52"/>
      <c r="IUS223" s="52"/>
      <c r="IUT223" s="52"/>
      <c r="IUU223" s="52"/>
      <c r="IUV223" s="52"/>
      <c r="IUW223" s="52"/>
      <c r="IUX223" s="52"/>
      <c r="IUY223" s="52"/>
      <c r="IUZ223" s="52"/>
      <c r="IVA223" s="52"/>
      <c r="IVB223" s="52"/>
      <c r="IVC223" s="52"/>
      <c r="IVD223" s="52"/>
      <c r="IVE223" s="52"/>
      <c r="IVF223" s="52"/>
      <c r="IVG223" s="52"/>
      <c r="IVH223" s="52"/>
      <c r="IVI223" s="52"/>
      <c r="IVJ223" s="52"/>
      <c r="IVK223" s="52"/>
      <c r="IVL223" s="52"/>
      <c r="IVM223" s="52"/>
      <c r="IVN223" s="52"/>
      <c r="IVO223" s="52"/>
      <c r="IVP223" s="52"/>
      <c r="IVQ223" s="52"/>
      <c r="IVR223" s="52"/>
      <c r="IVS223" s="52"/>
      <c r="IVT223" s="52"/>
      <c r="IVU223" s="52"/>
      <c r="IVV223" s="52"/>
      <c r="IVW223" s="52"/>
      <c r="IVX223" s="52"/>
      <c r="IVY223" s="52"/>
      <c r="IVZ223" s="52"/>
      <c r="IWA223" s="52"/>
      <c r="IWB223" s="52"/>
      <c r="IWC223" s="52"/>
      <c r="IWD223" s="52"/>
      <c r="IWE223" s="52"/>
      <c r="IWF223" s="52"/>
      <c r="IWG223" s="52"/>
      <c r="IWH223" s="52"/>
      <c r="IWI223" s="52"/>
      <c r="IWJ223" s="52"/>
      <c r="IWK223" s="52"/>
      <c r="IWL223" s="52"/>
      <c r="IWM223" s="52"/>
      <c r="IWN223" s="52"/>
      <c r="IWO223" s="52"/>
      <c r="IWP223" s="52"/>
      <c r="IWQ223" s="52"/>
      <c r="IWR223" s="52"/>
      <c r="IWS223" s="52"/>
      <c r="IWT223" s="52"/>
      <c r="IWU223" s="52"/>
      <c r="IWV223" s="52"/>
      <c r="IWW223" s="52"/>
      <c r="IWX223" s="52"/>
      <c r="IWY223" s="52"/>
      <c r="IWZ223" s="52"/>
      <c r="IXA223" s="52"/>
      <c r="IXB223" s="52"/>
      <c r="IXC223" s="52"/>
      <c r="IXD223" s="52"/>
      <c r="IXE223" s="52"/>
      <c r="IXF223" s="52"/>
      <c r="IXG223" s="52"/>
      <c r="IXH223" s="52"/>
      <c r="IXI223" s="52"/>
      <c r="IXJ223" s="52"/>
      <c r="IXK223" s="52"/>
      <c r="IXL223" s="52"/>
      <c r="IXM223" s="52"/>
      <c r="IXN223" s="52"/>
      <c r="IXO223" s="52"/>
      <c r="IXP223" s="52"/>
      <c r="IXQ223" s="52"/>
      <c r="IXR223" s="52"/>
      <c r="IXS223" s="52"/>
      <c r="IXT223" s="52"/>
      <c r="IXU223" s="52"/>
      <c r="IXV223" s="52"/>
      <c r="IXW223" s="52"/>
      <c r="IXX223" s="52"/>
      <c r="IXY223" s="52"/>
      <c r="IXZ223" s="52"/>
      <c r="IYA223" s="52"/>
      <c r="IYB223" s="52"/>
      <c r="IYC223" s="52"/>
      <c r="IYD223" s="52"/>
      <c r="IYE223" s="52"/>
      <c r="IYF223" s="52"/>
      <c r="IYG223" s="52"/>
      <c r="IYH223" s="52"/>
      <c r="IYI223" s="52"/>
      <c r="IYJ223" s="52"/>
      <c r="IYK223" s="52"/>
      <c r="IYL223" s="52"/>
      <c r="IYM223" s="52"/>
      <c r="IYN223" s="52"/>
      <c r="IYO223" s="52"/>
      <c r="IYP223" s="52"/>
      <c r="IYQ223" s="52"/>
      <c r="IYR223" s="52"/>
      <c r="IYS223" s="52"/>
      <c r="IYT223" s="52"/>
      <c r="IYU223" s="52"/>
      <c r="IYV223" s="52"/>
      <c r="IYW223" s="52"/>
      <c r="IYX223" s="52"/>
      <c r="IYY223" s="52"/>
      <c r="IYZ223" s="52"/>
      <c r="IZA223" s="52"/>
      <c r="IZB223" s="52"/>
      <c r="IZC223" s="52"/>
      <c r="IZD223" s="52"/>
      <c r="IZE223" s="52"/>
      <c r="IZF223" s="52"/>
      <c r="IZG223" s="52"/>
      <c r="IZH223" s="52"/>
      <c r="IZI223" s="52"/>
      <c r="IZJ223" s="52"/>
      <c r="IZK223" s="52"/>
      <c r="IZL223" s="52"/>
      <c r="IZM223" s="52"/>
      <c r="IZN223" s="52"/>
      <c r="IZO223" s="52"/>
      <c r="IZP223" s="52"/>
      <c r="IZQ223" s="52"/>
      <c r="IZR223" s="52"/>
      <c r="IZS223" s="52"/>
      <c r="IZT223" s="52"/>
      <c r="IZU223" s="52"/>
      <c r="IZV223" s="52"/>
      <c r="IZW223" s="52"/>
      <c r="IZX223" s="52"/>
      <c r="IZY223" s="52"/>
      <c r="IZZ223" s="52"/>
      <c r="JAA223" s="52"/>
      <c r="JAB223" s="52"/>
      <c r="JAC223" s="52"/>
      <c r="JAD223" s="52"/>
      <c r="JAE223" s="52"/>
      <c r="JAF223" s="52"/>
      <c r="JAG223" s="52"/>
      <c r="JAH223" s="52"/>
      <c r="JAI223" s="52"/>
      <c r="JAJ223" s="52"/>
      <c r="JAK223" s="52"/>
      <c r="JAL223" s="52"/>
      <c r="JAM223" s="52"/>
      <c r="JAN223" s="52"/>
      <c r="JAO223" s="52"/>
      <c r="JAP223" s="52"/>
      <c r="JAQ223" s="52"/>
      <c r="JAR223" s="52"/>
      <c r="JAS223" s="52"/>
      <c r="JAT223" s="52"/>
      <c r="JAU223" s="52"/>
      <c r="JAV223" s="52"/>
      <c r="JAW223" s="52"/>
      <c r="JAX223" s="52"/>
      <c r="JAY223" s="52"/>
      <c r="JAZ223" s="52"/>
      <c r="JBA223" s="52"/>
      <c r="JBB223" s="52"/>
      <c r="JBC223" s="52"/>
      <c r="JBD223" s="52"/>
      <c r="JBE223" s="52"/>
      <c r="JBF223" s="52"/>
      <c r="JBG223" s="52"/>
      <c r="JBH223" s="52"/>
      <c r="JBI223" s="52"/>
      <c r="JBJ223" s="52"/>
      <c r="JBK223" s="52"/>
      <c r="JBL223" s="52"/>
      <c r="JBM223" s="52"/>
      <c r="JBN223" s="52"/>
      <c r="JBO223" s="52"/>
      <c r="JBP223" s="52"/>
      <c r="JBQ223" s="52"/>
      <c r="JBR223" s="52"/>
      <c r="JBS223" s="52"/>
      <c r="JBT223" s="52"/>
      <c r="JBU223" s="52"/>
      <c r="JBV223" s="52"/>
      <c r="JBW223" s="52"/>
      <c r="JBX223" s="52"/>
      <c r="JBY223" s="52"/>
      <c r="JBZ223" s="52"/>
      <c r="JCA223" s="52"/>
      <c r="JCB223" s="52"/>
      <c r="JCC223" s="52"/>
      <c r="JCD223" s="52"/>
      <c r="JCE223" s="52"/>
      <c r="JCF223" s="52"/>
      <c r="JCG223" s="52"/>
      <c r="JCH223" s="52"/>
      <c r="JCI223" s="52"/>
      <c r="JCJ223" s="52"/>
      <c r="JCK223" s="52"/>
      <c r="JCL223" s="52"/>
      <c r="JCM223" s="52"/>
      <c r="JCN223" s="52"/>
      <c r="JCO223" s="52"/>
      <c r="JCP223" s="52"/>
      <c r="JCQ223" s="52"/>
      <c r="JCR223" s="52"/>
      <c r="JCS223" s="52"/>
      <c r="JCT223" s="52"/>
      <c r="JCU223" s="52"/>
      <c r="JCV223" s="52"/>
      <c r="JCW223" s="52"/>
      <c r="JCX223" s="52"/>
      <c r="JCY223" s="52"/>
      <c r="JCZ223" s="52"/>
      <c r="JDA223" s="52"/>
      <c r="JDB223" s="52"/>
      <c r="JDC223" s="52"/>
      <c r="JDD223" s="52"/>
      <c r="JDE223" s="52"/>
      <c r="JDF223" s="52"/>
      <c r="JDG223" s="52"/>
      <c r="JDH223" s="52"/>
      <c r="JDI223" s="52"/>
      <c r="JDJ223" s="52"/>
      <c r="JDK223" s="52"/>
      <c r="JDL223" s="52"/>
      <c r="JDM223" s="52"/>
      <c r="JDN223" s="52"/>
      <c r="JDO223" s="52"/>
      <c r="JDP223" s="52"/>
      <c r="JDQ223" s="52"/>
      <c r="JDR223" s="52"/>
      <c r="JDS223" s="52"/>
      <c r="JDT223" s="52"/>
      <c r="JDU223" s="52"/>
      <c r="JDV223" s="52"/>
      <c r="JDW223" s="52"/>
      <c r="JDX223" s="52"/>
      <c r="JDY223" s="52"/>
      <c r="JDZ223" s="52"/>
      <c r="JEA223" s="52"/>
      <c r="JEB223" s="52"/>
      <c r="JEC223" s="52"/>
      <c r="JED223" s="52"/>
      <c r="JEE223" s="52"/>
      <c r="JEF223" s="52"/>
      <c r="JEG223" s="52"/>
      <c r="JEH223" s="52"/>
      <c r="JEI223" s="52"/>
      <c r="JEJ223" s="52"/>
      <c r="JEK223" s="52"/>
      <c r="JEL223" s="52"/>
      <c r="JEM223" s="52"/>
      <c r="JEN223" s="52"/>
      <c r="JEO223" s="52"/>
      <c r="JEP223" s="52"/>
      <c r="JEQ223" s="52"/>
      <c r="JER223" s="52"/>
      <c r="JES223" s="52"/>
      <c r="JET223" s="52"/>
      <c r="JEU223" s="52"/>
      <c r="JEV223" s="52"/>
      <c r="JEW223" s="52"/>
      <c r="JEX223" s="52"/>
      <c r="JEY223" s="52"/>
      <c r="JEZ223" s="52"/>
      <c r="JFA223" s="52"/>
      <c r="JFB223" s="52"/>
      <c r="JFC223" s="52"/>
      <c r="JFD223" s="52"/>
      <c r="JFE223" s="52"/>
      <c r="JFF223" s="52"/>
      <c r="JFG223" s="52"/>
      <c r="JFH223" s="52"/>
      <c r="JFI223" s="52"/>
      <c r="JFJ223" s="52"/>
      <c r="JFK223" s="52"/>
      <c r="JFL223" s="52"/>
      <c r="JFM223" s="52"/>
      <c r="JFN223" s="52"/>
      <c r="JFO223" s="52"/>
      <c r="JFP223" s="52"/>
      <c r="JFQ223" s="52"/>
      <c r="JFR223" s="52"/>
      <c r="JFS223" s="52"/>
      <c r="JFT223" s="52"/>
      <c r="JFU223" s="52"/>
      <c r="JFV223" s="52"/>
      <c r="JFW223" s="52"/>
      <c r="JFX223" s="52"/>
      <c r="JFY223" s="52"/>
      <c r="JFZ223" s="52"/>
      <c r="JGA223" s="52"/>
      <c r="JGB223" s="52"/>
      <c r="JGC223" s="52"/>
      <c r="JGD223" s="52"/>
      <c r="JGE223" s="52"/>
      <c r="JGF223" s="52"/>
      <c r="JGG223" s="52"/>
      <c r="JGH223" s="52"/>
      <c r="JGI223" s="52"/>
      <c r="JGJ223" s="52"/>
      <c r="JGK223" s="52"/>
      <c r="JGL223" s="52"/>
      <c r="JGM223" s="52"/>
      <c r="JGN223" s="52"/>
      <c r="JGO223" s="52"/>
      <c r="JGP223" s="52"/>
      <c r="JGQ223" s="52"/>
      <c r="JGR223" s="52"/>
      <c r="JGS223" s="52"/>
      <c r="JGT223" s="52"/>
      <c r="JGU223" s="52"/>
      <c r="JGV223" s="52"/>
      <c r="JGW223" s="52"/>
      <c r="JGX223" s="52"/>
      <c r="JGY223" s="52"/>
      <c r="JGZ223" s="52"/>
      <c r="JHA223" s="52"/>
      <c r="JHB223" s="52"/>
      <c r="JHC223" s="52"/>
      <c r="JHD223" s="52"/>
      <c r="JHE223" s="52"/>
      <c r="JHF223" s="52"/>
      <c r="JHG223" s="52"/>
      <c r="JHH223" s="52"/>
      <c r="JHI223" s="52"/>
      <c r="JHJ223" s="52"/>
      <c r="JHK223" s="52"/>
      <c r="JHL223" s="52"/>
      <c r="JHM223" s="52"/>
      <c r="JHN223" s="52"/>
      <c r="JHO223" s="52"/>
      <c r="JHP223" s="52"/>
      <c r="JHQ223" s="52"/>
      <c r="JHR223" s="52"/>
      <c r="JHS223" s="52"/>
      <c r="JHT223" s="52"/>
      <c r="JHU223" s="52"/>
      <c r="JHV223" s="52"/>
      <c r="JHW223" s="52"/>
      <c r="JHX223" s="52"/>
      <c r="JHY223" s="52"/>
      <c r="JHZ223" s="52"/>
      <c r="JIA223" s="52"/>
      <c r="JIB223" s="52"/>
      <c r="JIC223" s="52"/>
      <c r="JID223" s="52"/>
      <c r="JIE223" s="52"/>
      <c r="JIF223" s="52"/>
      <c r="JIG223" s="52"/>
      <c r="JIH223" s="52"/>
      <c r="JII223" s="52"/>
      <c r="JIJ223" s="52"/>
      <c r="JIK223" s="52"/>
      <c r="JIL223" s="52"/>
      <c r="JIM223" s="52"/>
      <c r="JIN223" s="52"/>
      <c r="JIO223" s="52"/>
      <c r="JIP223" s="52"/>
      <c r="JIQ223" s="52"/>
      <c r="JIR223" s="52"/>
      <c r="JIS223" s="52"/>
      <c r="JIT223" s="52"/>
      <c r="JIU223" s="52"/>
      <c r="JIV223" s="52"/>
      <c r="JIW223" s="52"/>
      <c r="JIX223" s="52"/>
      <c r="JIY223" s="52"/>
      <c r="JIZ223" s="52"/>
      <c r="JJA223" s="52"/>
      <c r="JJB223" s="52"/>
      <c r="JJC223" s="52"/>
      <c r="JJD223" s="52"/>
      <c r="JJE223" s="52"/>
      <c r="JJF223" s="52"/>
      <c r="JJG223" s="52"/>
      <c r="JJH223" s="52"/>
      <c r="JJI223" s="52"/>
      <c r="JJJ223" s="52"/>
      <c r="JJK223" s="52"/>
      <c r="JJL223" s="52"/>
      <c r="JJM223" s="52"/>
      <c r="JJN223" s="52"/>
      <c r="JJO223" s="52"/>
      <c r="JJP223" s="52"/>
      <c r="JJQ223" s="52"/>
      <c r="JJR223" s="52"/>
      <c r="JJS223" s="52"/>
      <c r="JJT223" s="52"/>
      <c r="JJU223" s="52"/>
      <c r="JJV223" s="52"/>
      <c r="JJW223" s="52"/>
      <c r="JJX223" s="52"/>
      <c r="JJY223" s="52"/>
      <c r="JJZ223" s="52"/>
      <c r="JKA223" s="52"/>
      <c r="JKB223" s="52"/>
      <c r="JKC223" s="52"/>
      <c r="JKD223" s="52"/>
      <c r="JKE223" s="52"/>
      <c r="JKF223" s="52"/>
      <c r="JKG223" s="52"/>
      <c r="JKH223" s="52"/>
      <c r="JKI223" s="52"/>
      <c r="JKJ223" s="52"/>
      <c r="JKK223" s="52"/>
      <c r="JKL223" s="52"/>
      <c r="JKM223" s="52"/>
      <c r="JKN223" s="52"/>
      <c r="JKO223" s="52"/>
      <c r="JKP223" s="52"/>
      <c r="JKQ223" s="52"/>
      <c r="JKR223" s="52"/>
      <c r="JKS223" s="52"/>
      <c r="JKT223" s="52"/>
      <c r="JKU223" s="52"/>
      <c r="JKV223" s="52"/>
      <c r="JKW223" s="52"/>
      <c r="JKX223" s="52"/>
      <c r="JKY223" s="52"/>
      <c r="JKZ223" s="52"/>
      <c r="JLA223" s="52"/>
      <c r="JLB223" s="52"/>
      <c r="JLC223" s="52"/>
      <c r="JLD223" s="52"/>
      <c r="JLE223" s="52"/>
      <c r="JLF223" s="52"/>
      <c r="JLG223" s="52"/>
      <c r="JLH223" s="52"/>
      <c r="JLI223" s="52"/>
      <c r="JLJ223" s="52"/>
      <c r="JLK223" s="52"/>
      <c r="JLL223" s="52"/>
      <c r="JLM223" s="52"/>
      <c r="JLN223" s="52"/>
      <c r="JLO223" s="52"/>
      <c r="JLP223" s="52"/>
      <c r="JLQ223" s="52"/>
      <c r="JLR223" s="52"/>
      <c r="JLS223" s="52"/>
      <c r="JLT223" s="52"/>
      <c r="JLU223" s="52"/>
      <c r="JLV223" s="52"/>
      <c r="JLW223" s="52"/>
      <c r="JLX223" s="52"/>
      <c r="JLY223" s="52"/>
      <c r="JLZ223" s="52"/>
      <c r="JMA223" s="52"/>
      <c r="JMB223" s="52"/>
      <c r="JMC223" s="52"/>
      <c r="JMD223" s="52"/>
      <c r="JME223" s="52"/>
      <c r="JMF223" s="52"/>
      <c r="JMG223" s="52"/>
      <c r="JMH223" s="52"/>
      <c r="JMI223" s="52"/>
      <c r="JMJ223" s="52"/>
      <c r="JMK223" s="52"/>
      <c r="JML223" s="52"/>
      <c r="JMM223" s="52"/>
      <c r="JMN223" s="52"/>
      <c r="JMO223" s="52"/>
      <c r="JMP223" s="52"/>
      <c r="JMQ223" s="52"/>
      <c r="JMR223" s="52"/>
      <c r="JMS223" s="52"/>
      <c r="JMT223" s="52"/>
      <c r="JMU223" s="52"/>
      <c r="JMV223" s="52"/>
      <c r="JMW223" s="52"/>
      <c r="JMX223" s="52"/>
      <c r="JMY223" s="52"/>
      <c r="JMZ223" s="52"/>
      <c r="JNA223" s="52"/>
      <c r="JNB223" s="52"/>
      <c r="JNC223" s="52"/>
      <c r="JND223" s="52"/>
      <c r="JNE223" s="52"/>
      <c r="JNF223" s="52"/>
      <c r="JNG223" s="52"/>
      <c r="JNH223" s="52"/>
      <c r="JNI223" s="52"/>
      <c r="JNJ223" s="52"/>
      <c r="JNK223" s="52"/>
      <c r="JNL223" s="52"/>
      <c r="JNM223" s="52"/>
      <c r="JNN223" s="52"/>
      <c r="JNO223" s="52"/>
      <c r="JNP223" s="52"/>
      <c r="JNQ223" s="52"/>
      <c r="JNR223" s="52"/>
      <c r="JNS223" s="52"/>
      <c r="JNT223" s="52"/>
      <c r="JNU223" s="52"/>
      <c r="JNV223" s="52"/>
      <c r="JNW223" s="52"/>
      <c r="JNX223" s="52"/>
      <c r="JNY223" s="52"/>
      <c r="JNZ223" s="52"/>
      <c r="JOA223" s="52"/>
      <c r="JOB223" s="52"/>
      <c r="JOC223" s="52"/>
      <c r="JOD223" s="52"/>
      <c r="JOE223" s="52"/>
      <c r="JOF223" s="52"/>
      <c r="JOG223" s="52"/>
      <c r="JOH223" s="52"/>
      <c r="JOI223" s="52"/>
      <c r="JOJ223" s="52"/>
      <c r="JOK223" s="52"/>
      <c r="JOL223" s="52"/>
      <c r="JOM223" s="52"/>
      <c r="JON223" s="52"/>
      <c r="JOO223" s="52"/>
      <c r="JOP223" s="52"/>
      <c r="JOQ223" s="52"/>
      <c r="JOR223" s="52"/>
      <c r="JOS223" s="52"/>
      <c r="JOT223" s="52"/>
      <c r="JOU223" s="52"/>
      <c r="JOV223" s="52"/>
      <c r="JOW223" s="52"/>
      <c r="JOX223" s="52"/>
      <c r="JOY223" s="52"/>
      <c r="JOZ223" s="52"/>
      <c r="JPA223" s="52"/>
      <c r="JPB223" s="52"/>
      <c r="JPC223" s="52"/>
      <c r="JPD223" s="52"/>
      <c r="JPE223" s="52"/>
      <c r="JPF223" s="52"/>
      <c r="JPG223" s="52"/>
      <c r="JPH223" s="52"/>
      <c r="JPI223" s="52"/>
      <c r="JPJ223" s="52"/>
      <c r="JPK223" s="52"/>
      <c r="JPL223" s="52"/>
      <c r="JPM223" s="52"/>
      <c r="JPN223" s="52"/>
      <c r="JPO223" s="52"/>
      <c r="JPP223" s="52"/>
      <c r="JPQ223" s="52"/>
      <c r="JPR223" s="52"/>
      <c r="JPS223" s="52"/>
      <c r="JPT223" s="52"/>
      <c r="JPU223" s="52"/>
      <c r="JPV223" s="52"/>
      <c r="JPW223" s="52"/>
      <c r="JPX223" s="52"/>
      <c r="JPY223" s="52"/>
      <c r="JPZ223" s="52"/>
      <c r="JQA223" s="52"/>
      <c r="JQB223" s="52"/>
      <c r="JQC223" s="52"/>
      <c r="JQD223" s="52"/>
      <c r="JQE223" s="52"/>
      <c r="JQF223" s="52"/>
      <c r="JQG223" s="52"/>
      <c r="JQH223" s="52"/>
      <c r="JQI223" s="52"/>
      <c r="JQJ223" s="52"/>
      <c r="JQK223" s="52"/>
      <c r="JQL223" s="52"/>
      <c r="JQM223" s="52"/>
      <c r="JQN223" s="52"/>
      <c r="JQO223" s="52"/>
      <c r="JQP223" s="52"/>
      <c r="JQQ223" s="52"/>
      <c r="JQR223" s="52"/>
      <c r="JQS223" s="52"/>
      <c r="JQT223" s="52"/>
      <c r="JQU223" s="52"/>
      <c r="JQV223" s="52"/>
      <c r="JQW223" s="52"/>
      <c r="JQX223" s="52"/>
      <c r="JQY223" s="52"/>
      <c r="JQZ223" s="52"/>
      <c r="JRA223" s="52"/>
      <c r="JRB223" s="52"/>
      <c r="JRC223" s="52"/>
      <c r="JRD223" s="52"/>
      <c r="JRE223" s="52"/>
      <c r="JRF223" s="52"/>
      <c r="JRG223" s="52"/>
      <c r="JRH223" s="52"/>
      <c r="JRI223" s="52"/>
      <c r="JRJ223" s="52"/>
      <c r="JRK223" s="52"/>
      <c r="JRL223" s="52"/>
      <c r="JRM223" s="52"/>
      <c r="JRN223" s="52"/>
      <c r="JRO223" s="52"/>
      <c r="JRP223" s="52"/>
      <c r="JRQ223" s="52"/>
      <c r="JRR223" s="52"/>
      <c r="JRS223" s="52"/>
      <c r="JRT223" s="52"/>
      <c r="JRU223" s="52"/>
      <c r="JRV223" s="52"/>
      <c r="JRW223" s="52"/>
      <c r="JRX223" s="52"/>
      <c r="JRY223" s="52"/>
      <c r="JRZ223" s="52"/>
      <c r="JSA223" s="52"/>
      <c r="JSB223" s="52"/>
      <c r="JSC223" s="52"/>
      <c r="JSD223" s="52"/>
      <c r="JSE223" s="52"/>
      <c r="JSF223" s="52"/>
      <c r="JSG223" s="52"/>
      <c r="JSH223" s="52"/>
      <c r="JSI223" s="52"/>
      <c r="JSJ223" s="52"/>
      <c r="JSK223" s="52"/>
      <c r="JSL223" s="52"/>
      <c r="JSM223" s="52"/>
      <c r="JSN223" s="52"/>
      <c r="JSO223" s="52"/>
      <c r="JSP223" s="52"/>
      <c r="JSQ223" s="52"/>
      <c r="JSR223" s="52"/>
      <c r="JSS223" s="52"/>
      <c r="JST223" s="52"/>
      <c r="JSU223" s="52"/>
      <c r="JSV223" s="52"/>
      <c r="JSW223" s="52"/>
      <c r="JSX223" s="52"/>
      <c r="JSY223" s="52"/>
      <c r="JSZ223" s="52"/>
      <c r="JTA223" s="52"/>
      <c r="JTB223" s="52"/>
      <c r="JTC223" s="52"/>
      <c r="JTD223" s="52"/>
      <c r="JTE223" s="52"/>
      <c r="JTF223" s="52"/>
      <c r="JTG223" s="52"/>
      <c r="JTH223" s="52"/>
      <c r="JTI223" s="52"/>
      <c r="JTJ223" s="52"/>
      <c r="JTK223" s="52"/>
      <c r="JTL223" s="52"/>
      <c r="JTM223" s="52"/>
      <c r="JTN223" s="52"/>
      <c r="JTO223" s="52"/>
      <c r="JTP223" s="52"/>
      <c r="JTQ223" s="52"/>
      <c r="JTR223" s="52"/>
      <c r="JTS223" s="52"/>
      <c r="JTT223" s="52"/>
      <c r="JTU223" s="52"/>
      <c r="JTV223" s="52"/>
      <c r="JTW223" s="52"/>
      <c r="JTX223" s="52"/>
      <c r="JTY223" s="52"/>
      <c r="JTZ223" s="52"/>
      <c r="JUA223" s="52"/>
      <c r="JUB223" s="52"/>
      <c r="JUC223" s="52"/>
      <c r="JUD223" s="52"/>
      <c r="JUE223" s="52"/>
      <c r="JUF223" s="52"/>
      <c r="JUG223" s="52"/>
      <c r="JUH223" s="52"/>
      <c r="JUI223" s="52"/>
      <c r="JUJ223" s="52"/>
      <c r="JUK223" s="52"/>
      <c r="JUL223" s="52"/>
      <c r="JUM223" s="52"/>
      <c r="JUN223" s="52"/>
      <c r="JUO223" s="52"/>
      <c r="JUP223" s="52"/>
      <c r="JUQ223" s="52"/>
      <c r="JUR223" s="52"/>
      <c r="JUS223" s="52"/>
      <c r="JUT223" s="52"/>
      <c r="JUU223" s="52"/>
      <c r="JUV223" s="52"/>
      <c r="JUW223" s="52"/>
      <c r="JUX223" s="52"/>
      <c r="JUY223" s="52"/>
      <c r="JUZ223" s="52"/>
      <c r="JVA223" s="52"/>
      <c r="JVB223" s="52"/>
      <c r="JVC223" s="52"/>
      <c r="JVD223" s="52"/>
      <c r="JVE223" s="52"/>
      <c r="JVF223" s="52"/>
      <c r="JVG223" s="52"/>
      <c r="JVH223" s="52"/>
      <c r="JVI223" s="52"/>
      <c r="JVJ223" s="52"/>
      <c r="JVK223" s="52"/>
      <c r="JVL223" s="52"/>
      <c r="JVM223" s="52"/>
      <c r="JVN223" s="52"/>
      <c r="JVO223" s="52"/>
      <c r="JVP223" s="52"/>
      <c r="JVQ223" s="52"/>
      <c r="JVR223" s="52"/>
      <c r="JVS223" s="52"/>
      <c r="JVT223" s="52"/>
      <c r="JVU223" s="52"/>
      <c r="JVV223" s="52"/>
      <c r="JVW223" s="52"/>
      <c r="JVX223" s="52"/>
      <c r="JVY223" s="52"/>
      <c r="JVZ223" s="52"/>
      <c r="JWA223" s="52"/>
      <c r="JWB223" s="52"/>
      <c r="JWC223" s="52"/>
      <c r="JWD223" s="52"/>
      <c r="JWE223" s="52"/>
      <c r="JWF223" s="52"/>
      <c r="JWG223" s="52"/>
      <c r="JWH223" s="52"/>
      <c r="JWI223" s="52"/>
      <c r="JWJ223" s="52"/>
      <c r="JWK223" s="52"/>
      <c r="JWL223" s="52"/>
      <c r="JWM223" s="52"/>
      <c r="JWN223" s="52"/>
      <c r="JWO223" s="52"/>
      <c r="JWP223" s="52"/>
      <c r="JWQ223" s="52"/>
      <c r="JWR223" s="52"/>
      <c r="JWS223" s="52"/>
      <c r="JWT223" s="52"/>
      <c r="JWU223" s="52"/>
      <c r="JWV223" s="52"/>
      <c r="JWW223" s="52"/>
      <c r="JWX223" s="52"/>
      <c r="JWY223" s="52"/>
      <c r="JWZ223" s="52"/>
      <c r="JXA223" s="52"/>
      <c r="JXB223" s="52"/>
      <c r="JXC223" s="52"/>
      <c r="JXD223" s="52"/>
      <c r="JXE223" s="52"/>
      <c r="JXF223" s="52"/>
      <c r="JXG223" s="52"/>
      <c r="JXH223" s="52"/>
      <c r="JXI223" s="52"/>
      <c r="JXJ223" s="52"/>
      <c r="JXK223" s="52"/>
      <c r="JXL223" s="52"/>
      <c r="JXM223" s="52"/>
      <c r="JXN223" s="52"/>
      <c r="JXO223" s="52"/>
      <c r="JXP223" s="52"/>
      <c r="JXQ223" s="52"/>
      <c r="JXR223" s="52"/>
      <c r="JXS223" s="52"/>
      <c r="JXT223" s="52"/>
      <c r="JXU223" s="52"/>
      <c r="JXV223" s="52"/>
      <c r="JXW223" s="52"/>
      <c r="JXX223" s="52"/>
      <c r="JXY223" s="52"/>
      <c r="JXZ223" s="52"/>
      <c r="JYA223" s="52"/>
      <c r="JYB223" s="52"/>
      <c r="JYC223" s="52"/>
      <c r="JYD223" s="52"/>
      <c r="JYE223" s="52"/>
      <c r="JYF223" s="52"/>
      <c r="JYG223" s="52"/>
      <c r="JYH223" s="52"/>
      <c r="JYI223" s="52"/>
      <c r="JYJ223" s="52"/>
      <c r="JYK223" s="52"/>
      <c r="JYL223" s="52"/>
      <c r="JYM223" s="52"/>
      <c r="JYN223" s="52"/>
      <c r="JYO223" s="52"/>
      <c r="JYP223" s="52"/>
      <c r="JYQ223" s="52"/>
      <c r="JYR223" s="52"/>
      <c r="JYS223" s="52"/>
      <c r="JYT223" s="52"/>
      <c r="JYU223" s="52"/>
      <c r="JYV223" s="52"/>
      <c r="JYW223" s="52"/>
      <c r="JYX223" s="52"/>
      <c r="JYY223" s="52"/>
      <c r="JYZ223" s="52"/>
      <c r="JZA223" s="52"/>
      <c r="JZB223" s="52"/>
      <c r="JZC223" s="52"/>
      <c r="JZD223" s="52"/>
      <c r="JZE223" s="52"/>
      <c r="JZF223" s="52"/>
      <c r="JZG223" s="52"/>
      <c r="JZH223" s="52"/>
      <c r="JZI223" s="52"/>
      <c r="JZJ223" s="52"/>
      <c r="JZK223" s="52"/>
      <c r="JZL223" s="52"/>
      <c r="JZM223" s="52"/>
      <c r="JZN223" s="52"/>
      <c r="JZO223" s="52"/>
      <c r="JZP223" s="52"/>
      <c r="JZQ223" s="52"/>
      <c r="JZR223" s="52"/>
      <c r="JZS223" s="52"/>
      <c r="JZT223" s="52"/>
      <c r="JZU223" s="52"/>
      <c r="JZV223" s="52"/>
      <c r="JZW223" s="52"/>
      <c r="JZX223" s="52"/>
      <c r="JZY223" s="52"/>
      <c r="JZZ223" s="52"/>
      <c r="KAA223" s="52"/>
      <c r="KAB223" s="52"/>
      <c r="KAC223" s="52"/>
      <c r="KAD223" s="52"/>
      <c r="KAE223" s="52"/>
      <c r="KAF223" s="52"/>
      <c r="KAG223" s="52"/>
      <c r="KAH223" s="52"/>
      <c r="KAI223" s="52"/>
      <c r="KAJ223" s="52"/>
      <c r="KAK223" s="52"/>
      <c r="KAL223" s="52"/>
      <c r="KAM223" s="52"/>
      <c r="KAN223" s="52"/>
      <c r="KAO223" s="52"/>
      <c r="KAP223" s="52"/>
      <c r="KAQ223" s="52"/>
      <c r="KAR223" s="52"/>
      <c r="KAS223" s="52"/>
      <c r="KAT223" s="52"/>
      <c r="KAU223" s="52"/>
      <c r="KAV223" s="52"/>
      <c r="KAW223" s="52"/>
      <c r="KAX223" s="52"/>
      <c r="KAY223" s="52"/>
      <c r="KAZ223" s="52"/>
      <c r="KBA223" s="52"/>
      <c r="KBB223" s="52"/>
      <c r="KBC223" s="52"/>
      <c r="KBD223" s="52"/>
      <c r="KBE223" s="52"/>
      <c r="KBF223" s="52"/>
      <c r="KBG223" s="52"/>
      <c r="KBH223" s="52"/>
      <c r="KBI223" s="52"/>
      <c r="KBJ223" s="52"/>
      <c r="KBK223" s="52"/>
      <c r="KBL223" s="52"/>
      <c r="KBM223" s="52"/>
      <c r="KBN223" s="52"/>
      <c r="KBO223" s="52"/>
      <c r="KBP223" s="52"/>
      <c r="KBQ223" s="52"/>
      <c r="KBR223" s="52"/>
      <c r="KBS223" s="52"/>
      <c r="KBT223" s="52"/>
      <c r="KBU223" s="52"/>
      <c r="KBV223" s="52"/>
      <c r="KBW223" s="52"/>
      <c r="KBX223" s="52"/>
      <c r="KBY223" s="52"/>
      <c r="KBZ223" s="52"/>
      <c r="KCA223" s="52"/>
      <c r="KCB223" s="52"/>
      <c r="KCC223" s="52"/>
      <c r="KCD223" s="52"/>
      <c r="KCE223" s="52"/>
      <c r="KCF223" s="52"/>
      <c r="KCG223" s="52"/>
      <c r="KCH223" s="52"/>
      <c r="KCI223" s="52"/>
      <c r="KCJ223" s="52"/>
      <c r="KCK223" s="52"/>
      <c r="KCL223" s="52"/>
      <c r="KCM223" s="52"/>
      <c r="KCN223" s="52"/>
      <c r="KCO223" s="52"/>
      <c r="KCP223" s="52"/>
      <c r="KCQ223" s="52"/>
      <c r="KCR223" s="52"/>
      <c r="KCS223" s="52"/>
      <c r="KCT223" s="52"/>
      <c r="KCU223" s="52"/>
      <c r="KCV223" s="52"/>
      <c r="KCW223" s="52"/>
      <c r="KCX223" s="52"/>
      <c r="KCY223" s="52"/>
      <c r="KCZ223" s="52"/>
      <c r="KDA223" s="52"/>
      <c r="KDB223" s="52"/>
      <c r="KDC223" s="52"/>
      <c r="KDD223" s="52"/>
      <c r="KDE223" s="52"/>
      <c r="KDF223" s="52"/>
      <c r="KDG223" s="52"/>
      <c r="KDH223" s="52"/>
      <c r="KDI223" s="52"/>
      <c r="KDJ223" s="52"/>
      <c r="KDK223" s="52"/>
      <c r="KDL223" s="52"/>
      <c r="KDM223" s="52"/>
      <c r="KDN223" s="52"/>
      <c r="KDO223" s="52"/>
      <c r="KDP223" s="52"/>
      <c r="KDQ223" s="52"/>
      <c r="KDR223" s="52"/>
      <c r="KDS223" s="52"/>
      <c r="KDT223" s="52"/>
      <c r="KDU223" s="52"/>
      <c r="KDV223" s="52"/>
      <c r="KDW223" s="52"/>
      <c r="KDX223" s="52"/>
      <c r="KDY223" s="52"/>
      <c r="KDZ223" s="52"/>
      <c r="KEA223" s="52"/>
      <c r="KEB223" s="52"/>
      <c r="KEC223" s="52"/>
      <c r="KED223" s="52"/>
      <c r="KEE223" s="52"/>
      <c r="KEF223" s="52"/>
      <c r="KEG223" s="52"/>
      <c r="KEH223" s="52"/>
      <c r="KEI223" s="52"/>
      <c r="KEJ223" s="52"/>
      <c r="KEK223" s="52"/>
      <c r="KEL223" s="52"/>
      <c r="KEM223" s="52"/>
      <c r="KEN223" s="52"/>
      <c r="KEO223" s="52"/>
      <c r="KEP223" s="52"/>
      <c r="KEQ223" s="52"/>
      <c r="KER223" s="52"/>
      <c r="KES223" s="52"/>
      <c r="KET223" s="52"/>
      <c r="KEU223" s="52"/>
      <c r="KEV223" s="52"/>
      <c r="KEW223" s="52"/>
      <c r="KEX223" s="52"/>
      <c r="KEY223" s="52"/>
      <c r="KEZ223" s="52"/>
      <c r="KFA223" s="52"/>
      <c r="KFB223" s="52"/>
      <c r="KFC223" s="52"/>
      <c r="KFD223" s="52"/>
      <c r="KFE223" s="52"/>
      <c r="KFF223" s="52"/>
      <c r="KFG223" s="52"/>
      <c r="KFH223" s="52"/>
      <c r="KFI223" s="52"/>
      <c r="KFJ223" s="52"/>
      <c r="KFK223" s="52"/>
      <c r="KFL223" s="52"/>
      <c r="KFM223" s="52"/>
      <c r="KFN223" s="52"/>
      <c r="KFO223" s="52"/>
      <c r="KFP223" s="52"/>
      <c r="KFQ223" s="52"/>
      <c r="KFR223" s="52"/>
      <c r="KFS223" s="52"/>
      <c r="KFT223" s="52"/>
      <c r="KFU223" s="52"/>
      <c r="KFV223" s="52"/>
      <c r="KFW223" s="52"/>
      <c r="KFX223" s="52"/>
      <c r="KFY223" s="52"/>
      <c r="KFZ223" s="52"/>
      <c r="KGA223" s="52"/>
      <c r="KGB223" s="52"/>
      <c r="KGC223" s="52"/>
      <c r="KGD223" s="52"/>
      <c r="KGE223" s="52"/>
      <c r="KGF223" s="52"/>
      <c r="KGG223" s="52"/>
      <c r="KGH223" s="52"/>
      <c r="KGI223" s="52"/>
      <c r="KGJ223" s="52"/>
      <c r="KGK223" s="52"/>
      <c r="KGL223" s="52"/>
      <c r="KGM223" s="52"/>
      <c r="KGN223" s="52"/>
      <c r="KGO223" s="52"/>
      <c r="KGP223" s="52"/>
      <c r="KGQ223" s="52"/>
      <c r="KGR223" s="52"/>
      <c r="KGS223" s="52"/>
      <c r="KGT223" s="52"/>
      <c r="KGU223" s="52"/>
      <c r="KGV223" s="52"/>
      <c r="KGW223" s="52"/>
      <c r="KGX223" s="52"/>
      <c r="KGY223" s="52"/>
      <c r="KGZ223" s="52"/>
      <c r="KHA223" s="52"/>
      <c r="KHB223" s="52"/>
      <c r="KHC223" s="52"/>
      <c r="KHD223" s="52"/>
      <c r="KHE223" s="52"/>
      <c r="KHF223" s="52"/>
      <c r="KHG223" s="52"/>
      <c r="KHH223" s="52"/>
      <c r="KHI223" s="52"/>
      <c r="KHJ223" s="52"/>
      <c r="KHK223" s="52"/>
      <c r="KHL223" s="52"/>
      <c r="KHM223" s="52"/>
      <c r="KHN223" s="52"/>
      <c r="KHO223" s="52"/>
      <c r="KHP223" s="52"/>
      <c r="KHQ223" s="52"/>
      <c r="KHR223" s="52"/>
      <c r="KHS223" s="52"/>
      <c r="KHT223" s="52"/>
      <c r="KHU223" s="52"/>
      <c r="KHV223" s="52"/>
      <c r="KHW223" s="52"/>
      <c r="KHX223" s="52"/>
      <c r="KHY223" s="52"/>
      <c r="KHZ223" s="52"/>
      <c r="KIA223" s="52"/>
      <c r="KIB223" s="52"/>
      <c r="KIC223" s="52"/>
      <c r="KID223" s="52"/>
      <c r="KIE223" s="52"/>
      <c r="KIF223" s="52"/>
      <c r="KIG223" s="52"/>
      <c r="KIH223" s="52"/>
      <c r="KII223" s="52"/>
      <c r="KIJ223" s="52"/>
      <c r="KIK223" s="52"/>
      <c r="KIL223" s="52"/>
      <c r="KIM223" s="52"/>
      <c r="KIN223" s="52"/>
      <c r="KIO223" s="52"/>
      <c r="KIP223" s="52"/>
      <c r="KIQ223" s="52"/>
      <c r="KIR223" s="52"/>
      <c r="KIS223" s="52"/>
      <c r="KIT223" s="52"/>
      <c r="KIU223" s="52"/>
      <c r="KIV223" s="52"/>
      <c r="KIW223" s="52"/>
      <c r="KIX223" s="52"/>
      <c r="KIY223" s="52"/>
      <c r="KIZ223" s="52"/>
      <c r="KJA223" s="52"/>
      <c r="KJB223" s="52"/>
      <c r="KJC223" s="52"/>
      <c r="KJD223" s="52"/>
      <c r="KJE223" s="52"/>
      <c r="KJF223" s="52"/>
      <c r="KJG223" s="52"/>
      <c r="KJH223" s="52"/>
      <c r="KJI223" s="52"/>
      <c r="KJJ223" s="52"/>
      <c r="KJK223" s="52"/>
      <c r="KJL223" s="52"/>
      <c r="KJM223" s="52"/>
      <c r="KJN223" s="52"/>
      <c r="KJO223" s="52"/>
      <c r="KJP223" s="52"/>
      <c r="KJQ223" s="52"/>
      <c r="KJR223" s="52"/>
      <c r="KJS223" s="52"/>
      <c r="KJT223" s="52"/>
      <c r="KJU223" s="52"/>
      <c r="KJV223" s="52"/>
      <c r="KJW223" s="52"/>
      <c r="KJX223" s="52"/>
      <c r="KJY223" s="52"/>
      <c r="KJZ223" s="52"/>
      <c r="KKA223" s="52"/>
      <c r="KKB223" s="52"/>
      <c r="KKC223" s="52"/>
      <c r="KKD223" s="52"/>
      <c r="KKE223" s="52"/>
      <c r="KKF223" s="52"/>
      <c r="KKG223" s="52"/>
      <c r="KKH223" s="52"/>
      <c r="KKI223" s="52"/>
      <c r="KKJ223" s="52"/>
      <c r="KKK223" s="52"/>
      <c r="KKL223" s="52"/>
      <c r="KKM223" s="52"/>
      <c r="KKN223" s="52"/>
      <c r="KKO223" s="52"/>
      <c r="KKP223" s="52"/>
      <c r="KKQ223" s="52"/>
      <c r="KKR223" s="52"/>
      <c r="KKS223" s="52"/>
      <c r="KKT223" s="52"/>
      <c r="KKU223" s="52"/>
      <c r="KKV223" s="52"/>
      <c r="KKW223" s="52"/>
      <c r="KKX223" s="52"/>
      <c r="KKY223" s="52"/>
      <c r="KKZ223" s="52"/>
      <c r="KLA223" s="52"/>
      <c r="KLB223" s="52"/>
      <c r="KLC223" s="52"/>
      <c r="KLD223" s="52"/>
      <c r="KLE223" s="52"/>
      <c r="KLF223" s="52"/>
      <c r="KLG223" s="52"/>
      <c r="KLH223" s="52"/>
      <c r="KLI223" s="52"/>
      <c r="KLJ223" s="52"/>
      <c r="KLK223" s="52"/>
      <c r="KLL223" s="52"/>
      <c r="KLM223" s="52"/>
      <c r="KLN223" s="52"/>
      <c r="KLO223" s="52"/>
      <c r="KLP223" s="52"/>
      <c r="KLQ223" s="52"/>
      <c r="KLR223" s="52"/>
      <c r="KLS223" s="52"/>
      <c r="KLT223" s="52"/>
      <c r="KLU223" s="52"/>
      <c r="KLV223" s="52"/>
      <c r="KLW223" s="52"/>
      <c r="KLX223" s="52"/>
      <c r="KLY223" s="52"/>
      <c r="KLZ223" s="52"/>
      <c r="KMA223" s="52"/>
      <c r="KMB223" s="52"/>
      <c r="KMC223" s="52"/>
      <c r="KMD223" s="52"/>
      <c r="KME223" s="52"/>
      <c r="KMF223" s="52"/>
      <c r="KMG223" s="52"/>
      <c r="KMH223" s="52"/>
      <c r="KMI223" s="52"/>
      <c r="KMJ223" s="52"/>
      <c r="KMK223" s="52"/>
      <c r="KML223" s="52"/>
      <c r="KMM223" s="52"/>
      <c r="KMN223" s="52"/>
      <c r="KMO223" s="52"/>
      <c r="KMP223" s="52"/>
      <c r="KMQ223" s="52"/>
      <c r="KMR223" s="52"/>
      <c r="KMS223" s="52"/>
      <c r="KMT223" s="52"/>
      <c r="KMU223" s="52"/>
      <c r="KMV223" s="52"/>
      <c r="KMW223" s="52"/>
      <c r="KMX223" s="52"/>
      <c r="KMY223" s="52"/>
      <c r="KMZ223" s="52"/>
      <c r="KNA223" s="52"/>
      <c r="KNB223" s="52"/>
      <c r="KNC223" s="52"/>
      <c r="KND223" s="52"/>
      <c r="KNE223" s="52"/>
      <c r="KNF223" s="52"/>
      <c r="KNG223" s="52"/>
      <c r="KNH223" s="52"/>
      <c r="KNI223" s="52"/>
      <c r="KNJ223" s="52"/>
      <c r="KNK223" s="52"/>
      <c r="KNL223" s="52"/>
      <c r="KNM223" s="52"/>
      <c r="KNN223" s="52"/>
      <c r="KNO223" s="52"/>
      <c r="KNP223" s="52"/>
      <c r="KNQ223" s="52"/>
      <c r="KNR223" s="52"/>
      <c r="KNS223" s="52"/>
      <c r="KNT223" s="52"/>
      <c r="KNU223" s="52"/>
      <c r="KNV223" s="52"/>
      <c r="KNW223" s="52"/>
      <c r="KNX223" s="52"/>
      <c r="KNY223" s="52"/>
      <c r="KNZ223" s="52"/>
      <c r="KOA223" s="52"/>
      <c r="KOB223" s="52"/>
      <c r="KOC223" s="52"/>
      <c r="KOD223" s="52"/>
      <c r="KOE223" s="52"/>
      <c r="KOF223" s="52"/>
      <c r="KOG223" s="52"/>
      <c r="KOH223" s="52"/>
      <c r="KOI223" s="52"/>
      <c r="KOJ223" s="52"/>
      <c r="KOK223" s="52"/>
      <c r="KOL223" s="52"/>
      <c r="KOM223" s="52"/>
      <c r="KON223" s="52"/>
      <c r="KOO223" s="52"/>
      <c r="KOP223" s="52"/>
      <c r="KOQ223" s="52"/>
      <c r="KOR223" s="52"/>
      <c r="KOS223" s="52"/>
      <c r="KOT223" s="52"/>
      <c r="KOU223" s="52"/>
      <c r="KOV223" s="52"/>
      <c r="KOW223" s="52"/>
      <c r="KOX223" s="52"/>
      <c r="KOY223" s="52"/>
      <c r="KOZ223" s="52"/>
      <c r="KPA223" s="52"/>
      <c r="KPB223" s="52"/>
      <c r="KPC223" s="52"/>
      <c r="KPD223" s="52"/>
      <c r="KPE223" s="52"/>
      <c r="KPF223" s="52"/>
      <c r="KPG223" s="52"/>
      <c r="KPH223" s="52"/>
      <c r="KPI223" s="52"/>
      <c r="KPJ223" s="52"/>
      <c r="KPK223" s="52"/>
      <c r="KPL223" s="52"/>
      <c r="KPM223" s="52"/>
      <c r="KPN223" s="52"/>
      <c r="KPO223" s="52"/>
      <c r="KPP223" s="52"/>
      <c r="KPQ223" s="52"/>
      <c r="KPR223" s="52"/>
      <c r="KPS223" s="52"/>
      <c r="KPT223" s="52"/>
      <c r="KPU223" s="52"/>
      <c r="KPV223" s="52"/>
      <c r="KPW223" s="52"/>
      <c r="KPX223" s="52"/>
      <c r="KPY223" s="52"/>
      <c r="KPZ223" s="52"/>
      <c r="KQA223" s="52"/>
      <c r="KQB223" s="52"/>
      <c r="KQC223" s="52"/>
      <c r="KQD223" s="52"/>
      <c r="KQE223" s="52"/>
      <c r="KQF223" s="52"/>
      <c r="KQG223" s="52"/>
      <c r="KQH223" s="52"/>
      <c r="KQI223" s="52"/>
      <c r="KQJ223" s="52"/>
      <c r="KQK223" s="52"/>
      <c r="KQL223" s="52"/>
      <c r="KQM223" s="52"/>
      <c r="KQN223" s="52"/>
      <c r="KQO223" s="52"/>
      <c r="KQP223" s="52"/>
      <c r="KQQ223" s="52"/>
      <c r="KQR223" s="52"/>
      <c r="KQS223" s="52"/>
      <c r="KQT223" s="52"/>
      <c r="KQU223" s="52"/>
      <c r="KQV223" s="52"/>
      <c r="KQW223" s="52"/>
      <c r="KQX223" s="52"/>
      <c r="KQY223" s="52"/>
      <c r="KQZ223" s="52"/>
      <c r="KRA223" s="52"/>
      <c r="KRB223" s="52"/>
      <c r="KRC223" s="52"/>
      <c r="KRD223" s="52"/>
      <c r="KRE223" s="52"/>
      <c r="KRF223" s="52"/>
      <c r="KRG223" s="52"/>
      <c r="KRH223" s="52"/>
      <c r="KRI223" s="52"/>
      <c r="KRJ223" s="52"/>
      <c r="KRK223" s="52"/>
      <c r="KRL223" s="52"/>
      <c r="KRM223" s="52"/>
      <c r="KRN223" s="52"/>
      <c r="KRO223" s="52"/>
      <c r="KRP223" s="52"/>
      <c r="KRQ223" s="52"/>
      <c r="KRR223" s="52"/>
      <c r="KRS223" s="52"/>
      <c r="KRT223" s="52"/>
      <c r="KRU223" s="52"/>
      <c r="KRV223" s="52"/>
      <c r="KRW223" s="52"/>
      <c r="KRX223" s="52"/>
      <c r="KRY223" s="52"/>
      <c r="KRZ223" s="52"/>
      <c r="KSA223" s="52"/>
      <c r="KSB223" s="52"/>
      <c r="KSC223" s="52"/>
      <c r="KSD223" s="52"/>
      <c r="KSE223" s="52"/>
      <c r="KSF223" s="52"/>
      <c r="KSG223" s="52"/>
      <c r="KSH223" s="52"/>
      <c r="KSI223" s="52"/>
      <c r="KSJ223" s="52"/>
      <c r="KSK223" s="52"/>
      <c r="KSL223" s="52"/>
      <c r="KSM223" s="52"/>
      <c r="KSN223" s="52"/>
      <c r="KSO223" s="52"/>
      <c r="KSP223" s="52"/>
      <c r="KSQ223" s="52"/>
      <c r="KSR223" s="52"/>
      <c r="KSS223" s="52"/>
      <c r="KST223" s="52"/>
      <c r="KSU223" s="52"/>
      <c r="KSV223" s="52"/>
      <c r="KSW223" s="52"/>
      <c r="KSX223" s="52"/>
      <c r="KSY223" s="52"/>
      <c r="KSZ223" s="52"/>
      <c r="KTA223" s="52"/>
      <c r="KTB223" s="52"/>
      <c r="KTC223" s="52"/>
      <c r="KTD223" s="52"/>
      <c r="KTE223" s="52"/>
      <c r="KTF223" s="52"/>
      <c r="KTG223" s="52"/>
      <c r="KTH223" s="52"/>
      <c r="KTI223" s="52"/>
      <c r="KTJ223" s="52"/>
      <c r="KTK223" s="52"/>
      <c r="KTL223" s="52"/>
      <c r="KTM223" s="52"/>
      <c r="KTN223" s="52"/>
      <c r="KTO223" s="52"/>
      <c r="KTP223" s="52"/>
      <c r="KTQ223" s="52"/>
      <c r="KTR223" s="52"/>
      <c r="KTS223" s="52"/>
      <c r="KTT223" s="52"/>
      <c r="KTU223" s="52"/>
      <c r="KTV223" s="52"/>
      <c r="KTW223" s="52"/>
      <c r="KTX223" s="52"/>
      <c r="KTY223" s="52"/>
      <c r="KTZ223" s="52"/>
      <c r="KUA223" s="52"/>
      <c r="KUB223" s="52"/>
      <c r="KUC223" s="52"/>
      <c r="KUD223" s="52"/>
      <c r="KUE223" s="52"/>
      <c r="KUF223" s="52"/>
      <c r="KUG223" s="52"/>
      <c r="KUH223" s="52"/>
      <c r="KUI223" s="52"/>
      <c r="KUJ223" s="52"/>
      <c r="KUK223" s="52"/>
      <c r="KUL223" s="52"/>
      <c r="KUM223" s="52"/>
      <c r="KUN223" s="52"/>
      <c r="KUO223" s="52"/>
      <c r="KUP223" s="52"/>
      <c r="KUQ223" s="52"/>
      <c r="KUR223" s="52"/>
      <c r="KUS223" s="52"/>
      <c r="KUT223" s="52"/>
      <c r="KUU223" s="52"/>
      <c r="KUV223" s="52"/>
      <c r="KUW223" s="52"/>
      <c r="KUX223" s="52"/>
      <c r="KUY223" s="52"/>
      <c r="KUZ223" s="52"/>
      <c r="KVA223" s="52"/>
      <c r="KVB223" s="52"/>
      <c r="KVC223" s="52"/>
      <c r="KVD223" s="52"/>
      <c r="KVE223" s="52"/>
      <c r="KVF223" s="52"/>
      <c r="KVG223" s="52"/>
      <c r="KVH223" s="52"/>
      <c r="KVI223" s="52"/>
      <c r="KVJ223" s="52"/>
      <c r="KVK223" s="52"/>
      <c r="KVL223" s="52"/>
      <c r="KVM223" s="52"/>
      <c r="KVN223" s="52"/>
      <c r="KVO223" s="52"/>
      <c r="KVP223" s="52"/>
      <c r="KVQ223" s="52"/>
      <c r="KVR223" s="52"/>
      <c r="KVS223" s="52"/>
      <c r="KVT223" s="52"/>
      <c r="KVU223" s="52"/>
      <c r="KVV223" s="52"/>
      <c r="KVW223" s="52"/>
      <c r="KVX223" s="52"/>
      <c r="KVY223" s="52"/>
      <c r="KVZ223" s="52"/>
      <c r="KWA223" s="52"/>
      <c r="KWB223" s="52"/>
      <c r="KWC223" s="52"/>
      <c r="KWD223" s="52"/>
      <c r="KWE223" s="52"/>
      <c r="KWF223" s="52"/>
      <c r="KWG223" s="52"/>
      <c r="KWH223" s="52"/>
      <c r="KWI223" s="52"/>
      <c r="KWJ223" s="52"/>
      <c r="KWK223" s="52"/>
      <c r="KWL223" s="52"/>
      <c r="KWM223" s="52"/>
      <c r="KWN223" s="52"/>
      <c r="KWO223" s="52"/>
      <c r="KWP223" s="52"/>
      <c r="KWQ223" s="52"/>
      <c r="KWR223" s="52"/>
      <c r="KWS223" s="52"/>
      <c r="KWT223" s="52"/>
      <c r="KWU223" s="52"/>
      <c r="KWV223" s="52"/>
      <c r="KWW223" s="52"/>
      <c r="KWX223" s="52"/>
      <c r="KWY223" s="52"/>
      <c r="KWZ223" s="52"/>
      <c r="KXA223" s="52"/>
      <c r="KXB223" s="52"/>
      <c r="KXC223" s="52"/>
      <c r="KXD223" s="52"/>
      <c r="KXE223" s="52"/>
      <c r="KXF223" s="52"/>
      <c r="KXG223" s="52"/>
      <c r="KXH223" s="52"/>
      <c r="KXI223" s="52"/>
      <c r="KXJ223" s="52"/>
      <c r="KXK223" s="52"/>
      <c r="KXL223" s="52"/>
      <c r="KXM223" s="52"/>
      <c r="KXN223" s="52"/>
      <c r="KXO223" s="52"/>
      <c r="KXP223" s="52"/>
      <c r="KXQ223" s="52"/>
      <c r="KXR223" s="52"/>
      <c r="KXS223" s="52"/>
      <c r="KXT223" s="52"/>
      <c r="KXU223" s="52"/>
      <c r="KXV223" s="52"/>
      <c r="KXW223" s="52"/>
      <c r="KXX223" s="52"/>
      <c r="KXY223" s="52"/>
      <c r="KXZ223" s="52"/>
      <c r="KYA223" s="52"/>
      <c r="KYB223" s="52"/>
      <c r="KYC223" s="52"/>
      <c r="KYD223" s="52"/>
      <c r="KYE223" s="52"/>
      <c r="KYF223" s="52"/>
      <c r="KYG223" s="52"/>
      <c r="KYH223" s="52"/>
      <c r="KYI223" s="52"/>
      <c r="KYJ223" s="52"/>
      <c r="KYK223" s="52"/>
      <c r="KYL223" s="52"/>
      <c r="KYM223" s="52"/>
      <c r="KYN223" s="52"/>
      <c r="KYO223" s="52"/>
      <c r="KYP223" s="52"/>
      <c r="KYQ223" s="52"/>
      <c r="KYR223" s="52"/>
      <c r="KYS223" s="52"/>
      <c r="KYT223" s="52"/>
      <c r="KYU223" s="52"/>
      <c r="KYV223" s="52"/>
      <c r="KYW223" s="52"/>
      <c r="KYX223" s="52"/>
      <c r="KYY223" s="52"/>
      <c r="KYZ223" s="52"/>
      <c r="KZA223" s="52"/>
      <c r="KZB223" s="52"/>
      <c r="KZC223" s="52"/>
      <c r="KZD223" s="52"/>
      <c r="KZE223" s="52"/>
      <c r="KZF223" s="52"/>
      <c r="KZG223" s="52"/>
      <c r="KZH223" s="52"/>
      <c r="KZI223" s="52"/>
      <c r="KZJ223" s="52"/>
      <c r="KZK223" s="52"/>
      <c r="KZL223" s="52"/>
      <c r="KZM223" s="52"/>
      <c r="KZN223" s="52"/>
      <c r="KZO223" s="52"/>
      <c r="KZP223" s="52"/>
      <c r="KZQ223" s="52"/>
      <c r="KZR223" s="52"/>
      <c r="KZS223" s="52"/>
      <c r="KZT223" s="52"/>
      <c r="KZU223" s="52"/>
      <c r="KZV223" s="52"/>
      <c r="KZW223" s="52"/>
      <c r="KZX223" s="52"/>
      <c r="KZY223" s="52"/>
      <c r="KZZ223" s="52"/>
      <c r="LAA223" s="52"/>
      <c r="LAB223" s="52"/>
      <c r="LAC223" s="52"/>
      <c r="LAD223" s="52"/>
      <c r="LAE223" s="52"/>
      <c r="LAF223" s="52"/>
      <c r="LAG223" s="52"/>
      <c r="LAH223" s="52"/>
      <c r="LAI223" s="52"/>
      <c r="LAJ223" s="52"/>
      <c r="LAK223" s="52"/>
      <c r="LAL223" s="52"/>
      <c r="LAM223" s="52"/>
      <c r="LAN223" s="52"/>
      <c r="LAO223" s="52"/>
      <c r="LAP223" s="52"/>
      <c r="LAQ223" s="52"/>
      <c r="LAR223" s="52"/>
      <c r="LAS223" s="52"/>
      <c r="LAT223" s="52"/>
      <c r="LAU223" s="52"/>
      <c r="LAV223" s="52"/>
      <c r="LAW223" s="52"/>
      <c r="LAX223" s="52"/>
      <c r="LAY223" s="52"/>
      <c r="LAZ223" s="52"/>
      <c r="LBA223" s="52"/>
      <c r="LBB223" s="52"/>
      <c r="LBC223" s="52"/>
      <c r="LBD223" s="52"/>
      <c r="LBE223" s="52"/>
      <c r="LBF223" s="52"/>
      <c r="LBG223" s="52"/>
      <c r="LBH223" s="52"/>
      <c r="LBI223" s="52"/>
      <c r="LBJ223" s="52"/>
      <c r="LBK223" s="52"/>
      <c r="LBL223" s="52"/>
      <c r="LBM223" s="52"/>
      <c r="LBN223" s="52"/>
      <c r="LBO223" s="52"/>
      <c r="LBP223" s="52"/>
      <c r="LBQ223" s="52"/>
      <c r="LBR223" s="52"/>
      <c r="LBS223" s="52"/>
      <c r="LBT223" s="52"/>
      <c r="LBU223" s="52"/>
      <c r="LBV223" s="52"/>
      <c r="LBW223" s="52"/>
      <c r="LBX223" s="52"/>
      <c r="LBY223" s="52"/>
      <c r="LBZ223" s="52"/>
      <c r="LCA223" s="52"/>
      <c r="LCB223" s="52"/>
      <c r="LCC223" s="52"/>
      <c r="LCD223" s="52"/>
      <c r="LCE223" s="52"/>
      <c r="LCF223" s="52"/>
      <c r="LCG223" s="52"/>
      <c r="LCH223" s="52"/>
      <c r="LCI223" s="52"/>
      <c r="LCJ223" s="52"/>
      <c r="LCK223" s="52"/>
      <c r="LCL223" s="52"/>
      <c r="LCM223" s="52"/>
      <c r="LCN223" s="52"/>
      <c r="LCO223" s="52"/>
      <c r="LCP223" s="52"/>
      <c r="LCQ223" s="52"/>
      <c r="LCR223" s="52"/>
      <c r="LCS223" s="52"/>
      <c r="LCT223" s="52"/>
      <c r="LCU223" s="52"/>
      <c r="LCV223" s="52"/>
      <c r="LCW223" s="52"/>
      <c r="LCX223" s="52"/>
      <c r="LCY223" s="52"/>
      <c r="LCZ223" s="52"/>
      <c r="LDA223" s="52"/>
      <c r="LDB223" s="52"/>
      <c r="LDC223" s="52"/>
      <c r="LDD223" s="52"/>
      <c r="LDE223" s="52"/>
      <c r="LDF223" s="52"/>
      <c r="LDG223" s="52"/>
      <c r="LDH223" s="52"/>
      <c r="LDI223" s="52"/>
      <c r="LDJ223" s="52"/>
      <c r="LDK223" s="52"/>
      <c r="LDL223" s="52"/>
      <c r="LDM223" s="52"/>
      <c r="LDN223" s="52"/>
      <c r="LDO223" s="52"/>
      <c r="LDP223" s="52"/>
      <c r="LDQ223" s="52"/>
      <c r="LDR223" s="52"/>
      <c r="LDS223" s="52"/>
      <c r="LDT223" s="52"/>
      <c r="LDU223" s="52"/>
      <c r="LDV223" s="52"/>
      <c r="LDW223" s="52"/>
      <c r="LDX223" s="52"/>
      <c r="LDY223" s="52"/>
      <c r="LDZ223" s="52"/>
      <c r="LEA223" s="52"/>
      <c r="LEB223" s="52"/>
      <c r="LEC223" s="52"/>
      <c r="LED223" s="52"/>
      <c r="LEE223" s="52"/>
      <c r="LEF223" s="52"/>
      <c r="LEG223" s="52"/>
      <c r="LEH223" s="52"/>
      <c r="LEI223" s="52"/>
      <c r="LEJ223" s="52"/>
      <c r="LEK223" s="52"/>
      <c r="LEL223" s="52"/>
      <c r="LEM223" s="52"/>
      <c r="LEN223" s="52"/>
      <c r="LEO223" s="52"/>
      <c r="LEP223" s="52"/>
      <c r="LEQ223" s="52"/>
      <c r="LER223" s="52"/>
      <c r="LES223" s="52"/>
      <c r="LET223" s="52"/>
      <c r="LEU223" s="52"/>
      <c r="LEV223" s="52"/>
      <c r="LEW223" s="52"/>
      <c r="LEX223" s="52"/>
      <c r="LEY223" s="52"/>
      <c r="LEZ223" s="52"/>
      <c r="LFA223" s="52"/>
      <c r="LFB223" s="52"/>
      <c r="LFC223" s="52"/>
      <c r="LFD223" s="52"/>
      <c r="LFE223" s="52"/>
      <c r="LFF223" s="52"/>
      <c r="LFG223" s="52"/>
      <c r="LFH223" s="52"/>
      <c r="LFI223" s="52"/>
      <c r="LFJ223" s="52"/>
      <c r="LFK223" s="52"/>
      <c r="LFL223" s="52"/>
      <c r="LFM223" s="52"/>
      <c r="LFN223" s="52"/>
      <c r="LFO223" s="52"/>
      <c r="LFP223" s="52"/>
      <c r="LFQ223" s="52"/>
      <c r="LFR223" s="52"/>
      <c r="LFS223" s="52"/>
      <c r="LFT223" s="52"/>
      <c r="LFU223" s="52"/>
      <c r="LFV223" s="52"/>
      <c r="LFW223" s="52"/>
      <c r="LFX223" s="52"/>
      <c r="LFY223" s="52"/>
      <c r="LFZ223" s="52"/>
      <c r="LGA223" s="52"/>
      <c r="LGB223" s="52"/>
      <c r="LGC223" s="52"/>
      <c r="LGD223" s="52"/>
      <c r="LGE223" s="52"/>
      <c r="LGF223" s="52"/>
      <c r="LGG223" s="52"/>
      <c r="LGH223" s="52"/>
      <c r="LGI223" s="52"/>
      <c r="LGJ223" s="52"/>
      <c r="LGK223" s="52"/>
      <c r="LGL223" s="52"/>
      <c r="LGM223" s="52"/>
      <c r="LGN223" s="52"/>
      <c r="LGO223" s="52"/>
      <c r="LGP223" s="52"/>
      <c r="LGQ223" s="52"/>
      <c r="LGR223" s="52"/>
      <c r="LGS223" s="52"/>
      <c r="LGT223" s="52"/>
      <c r="LGU223" s="52"/>
      <c r="LGV223" s="52"/>
      <c r="LGW223" s="52"/>
      <c r="LGX223" s="52"/>
      <c r="LGY223" s="52"/>
      <c r="LGZ223" s="52"/>
      <c r="LHA223" s="52"/>
      <c r="LHB223" s="52"/>
      <c r="LHC223" s="52"/>
      <c r="LHD223" s="52"/>
      <c r="LHE223" s="52"/>
      <c r="LHF223" s="52"/>
      <c r="LHG223" s="52"/>
      <c r="LHH223" s="52"/>
      <c r="LHI223" s="52"/>
      <c r="LHJ223" s="52"/>
      <c r="LHK223" s="52"/>
      <c r="LHL223" s="52"/>
      <c r="LHM223" s="52"/>
      <c r="LHN223" s="52"/>
      <c r="LHO223" s="52"/>
      <c r="LHP223" s="52"/>
      <c r="LHQ223" s="52"/>
      <c r="LHR223" s="52"/>
      <c r="LHS223" s="52"/>
      <c r="LHT223" s="52"/>
      <c r="LHU223" s="52"/>
      <c r="LHV223" s="52"/>
      <c r="LHW223" s="52"/>
      <c r="LHX223" s="52"/>
      <c r="LHY223" s="52"/>
      <c r="LHZ223" s="52"/>
      <c r="LIA223" s="52"/>
      <c r="LIB223" s="52"/>
      <c r="LIC223" s="52"/>
      <c r="LID223" s="52"/>
      <c r="LIE223" s="52"/>
      <c r="LIF223" s="52"/>
      <c r="LIG223" s="52"/>
      <c r="LIH223" s="52"/>
      <c r="LII223" s="52"/>
      <c r="LIJ223" s="52"/>
      <c r="LIK223" s="52"/>
      <c r="LIL223" s="52"/>
      <c r="LIM223" s="52"/>
      <c r="LIN223" s="52"/>
      <c r="LIO223" s="52"/>
      <c r="LIP223" s="52"/>
      <c r="LIQ223" s="52"/>
      <c r="LIR223" s="52"/>
      <c r="LIS223" s="52"/>
      <c r="LIT223" s="52"/>
      <c r="LIU223" s="52"/>
      <c r="LIV223" s="52"/>
      <c r="LIW223" s="52"/>
      <c r="LIX223" s="52"/>
      <c r="LIY223" s="52"/>
      <c r="LIZ223" s="52"/>
      <c r="LJA223" s="52"/>
      <c r="LJB223" s="52"/>
      <c r="LJC223" s="52"/>
      <c r="LJD223" s="52"/>
      <c r="LJE223" s="52"/>
      <c r="LJF223" s="52"/>
      <c r="LJG223" s="52"/>
      <c r="LJH223" s="52"/>
      <c r="LJI223" s="52"/>
      <c r="LJJ223" s="52"/>
      <c r="LJK223" s="52"/>
      <c r="LJL223" s="52"/>
      <c r="LJM223" s="52"/>
      <c r="LJN223" s="52"/>
      <c r="LJO223" s="52"/>
      <c r="LJP223" s="52"/>
      <c r="LJQ223" s="52"/>
      <c r="LJR223" s="52"/>
      <c r="LJS223" s="52"/>
      <c r="LJT223" s="52"/>
      <c r="LJU223" s="52"/>
      <c r="LJV223" s="52"/>
      <c r="LJW223" s="52"/>
      <c r="LJX223" s="52"/>
      <c r="LJY223" s="52"/>
      <c r="LJZ223" s="52"/>
      <c r="LKA223" s="52"/>
      <c r="LKB223" s="52"/>
      <c r="LKC223" s="52"/>
      <c r="LKD223" s="52"/>
      <c r="LKE223" s="52"/>
      <c r="LKF223" s="52"/>
      <c r="LKG223" s="52"/>
      <c r="LKH223" s="52"/>
      <c r="LKI223" s="52"/>
      <c r="LKJ223" s="52"/>
      <c r="LKK223" s="52"/>
      <c r="LKL223" s="52"/>
      <c r="LKM223" s="52"/>
      <c r="LKN223" s="52"/>
      <c r="LKO223" s="52"/>
      <c r="LKP223" s="52"/>
      <c r="LKQ223" s="52"/>
      <c r="LKR223" s="52"/>
      <c r="LKS223" s="52"/>
      <c r="LKT223" s="52"/>
      <c r="LKU223" s="52"/>
      <c r="LKV223" s="52"/>
      <c r="LKW223" s="52"/>
      <c r="LKX223" s="52"/>
      <c r="LKY223" s="52"/>
      <c r="LKZ223" s="52"/>
      <c r="LLA223" s="52"/>
      <c r="LLB223" s="52"/>
      <c r="LLC223" s="52"/>
      <c r="LLD223" s="52"/>
      <c r="LLE223" s="52"/>
      <c r="LLF223" s="52"/>
      <c r="LLG223" s="52"/>
      <c r="LLH223" s="52"/>
      <c r="LLI223" s="52"/>
      <c r="LLJ223" s="52"/>
      <c r="LLK223" s="52"/>
      <c r="LLL223" s="52"/>
      <c r="LLM223" s="52"/>
      <c r="LLN223" s="52"/>
      <c r="LLO223" s="52"/>
      <c r="LLP223" s="52"/>
      <c r="LLQ223" s="52"/>
      <c r="LLR223" s="52"/>
      <c r="LLS223" s="52"/>
      <c r="LLT223" s="52"/>
      <c r="LLU223" s="52"/>
      <c r="LLV223" s="52"/>
      <c r="LLW223" s="52"/>
      <c r="LLX223" s="52"/>
      <c r="LLY223" s="52"/>
      <c r="LLZ223" s="52"/>
      <c r="LMA223" s="52"/>
      <c r="LMB223" s="52"/>
      <c r="LMC223" s="52"/>
      <c r="LMD223" s="52"/>
      <c r="LME223" s="52"/>
      <c r="LMF223" s="52"/>
      <c r="LMG223" s="52"/>
      <c r="LMH223" s="52"/>
      <c r="LMI223" s="52"/>
      <c r="LMJ223" s="52"/>
      <c r="LMK223" s="52"/>
      <c r="LML223" s="52"/>
      <c r="LMM223" s="52"/>
      <c r="LMN223" s="52"/>
      <c r="LMO223" s="52"/>
      <c r="LMP223" s="52"/>
      <c r="LMQ223" s="52"/>
      <c r="LMR223" s="52"/>
      <c r="LMS223" s="52"/>
      <c r="LMT223" s="52"/>
      <c r="LMU223" s="52"/>
      <c r="LMV223" s="52"/>
      <c r="LMW223" s="52"/>
      <c r="LMX223" s="52"/>
      <c r="LMY223" s="52"/>
      <c r="LMZ223" s="52"/>
      <c r="LNA223" s="52"/>
      <c r="LNB223" s="52"/>
      <c r="LNC223" s="52"/>
      <c r="LND223" s="52"/>
      <c r="LNE223" s="52"/>
      <c r="LNF223" s="52"/>
      <c r="LNG223" s="52"/>
      <c r="LNH223" s="52"/>
      <c r="LNI223" s="52"/>
      <c r="LNJ223" s="52"/>
      <c r="LNK223" s="52"/>
      <c r="LNL223" s="52"/>
      <c r="LNM223" s="52"/>
      <c r="LNN223" s="52"/>
      <c r="LNO223" s="52"/>
      <c r="LNP223" s="52"/>
      <c r="LNQ223" s="52"/>
      <c r="LNR223" s="52"/>
      <c r="LNS223" s="52"/>
      <c r="LNT223" s="52"/>
      <c r="LNU223" s="52"/>
      <c r="LNV223" s="52"/>
      <c r="LNW223" s="52"/>
      <c r="LNX223" s="52"/>
      <c r="LNY223" s="52"/>
      <c r="LNZ223" s="52"/>
      <c r="LOA223" s="52"/>
      <c r="LOB223" s="52"/>
      <c r="LOC223" s="52"/>
      <c r="LOD223" s="52"/>
      <c r="LOE223" s="52"/>
      <c r="LOF223" s="52"/>
      <c r="LOG223" s="52"/>
      <c r="LOH223" s="52"/>
      <c r="LOI223" s="52"/>
      <c r="LOJ223" s="52"/>
      <c r="LOK223" s="52"/>
      <c r="LOL223" s="52"/>
      <c r="LOM223" s="52"/>
      <c r="LON223" s="52"/>
      <c r="LOO223" s="52"/>
      <c r="LOP223" s="52"/>
      <c r="LOQ223" s="52"/>
      <c r="LOR223" s="52"/>
      <c r="LOS223" s="52"/>
      <c r="LOT223" s="52"/>
      <c r="LOU223" s="52"/>
      <c r="LOV223" s="52"/>
      <c r="LOW223" s="52"/>
      <c r="LOX223" s="52"/>
      <c r="LOY223" s="52"/>
      <c r="LOZ223" s="52"/>
      <c r="LPA223" s="52"/>
      <c r="LPB223" s="52"/>
      <c r="LPC223" s="52"/>
      <c r="LPD223" s="52"/>
      <c r="LPE223" s="52"/>
      <c r="LPF223" s="52"/>
      <c r="LPG223" s="52"/>
      <c r="LPH223" s="52"/>
      <c r="LPI223" s="52"/>
      <c r="LPJ223" s="52"/>
      <c r="LPK223" s="52"/>
      <c r="LPL223" s="52"/>
      <c r="LPM223" s="52"/>
      <c r="LPN223" s="52"/>
      <c r="LPO223" s="52"/>
      <c r="LPP223" s="52"/>
      <c r="LPQ223" s="52"/>
      <c r="LPR223" s="52"/>
      <c r="LPS223" s="52"/>
      <c r="LPT223" s="52"/>
      <c r="LPU223" s="52"/>
      <c r="LPV223" s="52"/>
      <c r="LPW223" s="52"/>
      <c r="LPX223" s="52"/>
      <c r="LPY223" s="52"/>
      <c r="LPZ223" s="52"/>
      <c r="LQA223" s="52"/>
      <c r="LQB223" s="52"/>
      <c r="LQC223" s="52"/>
      <c r="LQD223" s="52"/>
      <c r="LQE223" s="52"/>
      <c r="LQF223" s="52"/>
      <c r="LQG223" s="52"/>
      <c r="LQH223" s="52"/>
      <c r="LQI223" s="52"/>
      <c r="LQJ223" s="52"/>
      <c r="LQK223" s="52"/>
      <c r="LQL223" s="52"/>
      <c r="LQM223" s="52"/>
      <c r="LQN223" s="52"/>
      <c r="LQO223" s="52"/>
      <c r="LQP223" s="52"/>
      <c r="LQQ223" s="52"/>
      <c r="LQR223" s="52"/>
      <c r="LQS223" s="52"/>
      <c r="LQT223" s="52"/>
      <c r="LQU223" s="52"/>
      <c r="LQV223" s="52"/>
      <c r="LQW223" s="52"/>
      <c r="LQX223" s="52"/>
      <c r="LQY223" s="52"/>
      <c r="LQZ223" s="52"/>
      <c r="LRA223" s="52"/>
      <c r="LRB223" s="52"/>
      <c r="LRC223" s="52"/>
      <c r="LRD223" s="52"/>
      <c r="LRE223" s="52"/>
      <c r="LRF223" s="52"/>
      <c r="LRG223" s="52"/>
      <c r="LRH223" s="52"/>
      <c r="LRI223" s="52"/>
      <c r="LRJ223" s="52"/>
      <c r="LRK223" s="52"/>
      <c r="LRL223" s="52"/>
      <c r="LRM223" s="52"/>
      <c r="LRN223" s="52"/>
      <c r="LRO223" s="52"/>
      <c r="LRP223" s="52"/>
      <c r="LRQ223" s="52"/>
      <c r="LRR223" s="52"/>
      <c r="LRS223" s="52"/>
      <c r="LRT223" s="52"/>
      <c r="LRU223" s="52"/>
      <c r="LRV223" s="52"/>
      <c r="LRW223" s="52"/>
      <c r="LRX223" s="52"/>
      <c r="LRY223" s="52"/>
      <c r="LRZ223" s="52"/>
      <c r="LSA223" s="52"/>
      <c r="LSB223" s="52"/>
      <c r="LSC223" s="52"/>
      <c r="LSD223" s="52"/>
      <c r="LSE223" s="52"/>
      <c r="LSF223" s="52"/>
      <c r="LSG223" s="52"/>
      <c r="LSH223" s="52"/>
      <c r="LSI223" s="52"/>
      <c r="LSJ223" s="52"/>
      <c r="LSK223" s="52"/>
      <c r="LSL223" s="52"/>
      <c r="LSM223" s="52"/>
      <c r="LSN223" s="52"/>
      <c r="LSO223" s="52"/>
      <c r="LSP223" s="52"/>
      <c r="LSQ223" s="52"/>
      <c r="LSR223" s="52"/>
      <c r="LSS223" s="52"/>
      <c r="LST223" s="52"/>
      <c r="LSU223" s="52"/>
      <c r="LSV223" s="52"/>
      <c r="LSW223" s="52"/>
      <c r="LSX223" s="52"/>
      <c r="LSY223" s="52"/>
      <c r="LSZ223" s="52"/>
      <c r="LTA223" s="52"/>
      <c r="LTB223" s="52"/>
      <c r="LTC223" s="52"/>
      <c r="LTD223" s="52"/>
      <c r="LTE223" s="52"/>
      <c r="LTF223" s="52"/>
      <c r="LTG223" s="52"/>
      <c r="LTH223" s="52"/>
      <c r="LTI223" s="52"/>
      <c r="LTJ223" s="52"/>
      <c r="LTK223" s="52"/>
      <c r="LTL223" s="52"/>
      <c r="LTM223" s="52"/>
      <c r="LTN223" s="52"/>
      <c r="LTO223" s="52"/>
      <c r="LTP223" s="52"/>
      <c r="LTQ223" s="52"/>
      <c r="LTR223" s="52"/>
      <c r="LTS223" s="52"/>
      <c r="LTT223" s="52"/>
      <c r="LTU223" s="52"/>
      <c r="LTV223" s="52"/>
      <c r="LTW223" s="52"/>
      <c r="LTX223" s="52"/>
      <c r="LTY223" s="52"/>
      <c r="LTZ223" s="52"/>
      <c r="LUA223" s="52"/>
      <c r="LUB223" s="52"/>
      <c r="LUC223" s="52"/>
      <c r="LUD223" s="52"/>
      <c r="LUE223" s="52"/>
      <c r="LUF223" s="52"/>
      <c r="LUG223" s="52"/>
      <c r="LUH223" s="52"/>
      <c r="LUI223" s="52"/>
      <c r="LUJ223" s="52"/>
      <c r="LUK223" s="52"/>
      <c r="LUL223" s="52"/>
      <c r="LUM223" s="52"/>
      <c r="LUN223" s="52"/>
      <c r="LUO223" s="52"/>
      <c r="LUP223" s="52"/>
      <c r="LUQ223" s="52"/>
      <c r="LUR223" s="52"/>
      <c r="LUS223" s="52"/>
      <c r="LUT223" s="52"/>
      <c r="LUU223" s="52"/>
      <c r="LUV223" s="52"/>
      <c r="LUW223" s="52"/>
      <c r="LUX223" s="52"/>
      <c r="LUY223" s="52"/>
      <c r="LUZ223" s="52"/>
      <c r="LVA223" s="52"/>
      <c r="LVB223" s="52"/>
      <c r="LVC223" s="52"/>
      <c r="LVD223" s="52"/>
      <c r="LVE223" s="52"/>
      <c r="LVF223" s="52"/>
      <c r="LVG223" s="52"/>
      <c r="LVH223" s="52"/>
      <c r="LVI223" s="52"/>
      <c r="LVJ223" s="52"/>
      <c r="LVK223" s="52"/>
      <c r="LVL223" s="52"/>
      <c r="LVM223" s="52"/>
      <c r="LVN223" s="52"/>
      <c r="LVO223" s="52"/>
      <c r="LVP223" s="52"/>
      <c r="LVQ223" s="52"/>
      <c r="LVR223" s="52"/>
      <c r="LVS223" s="52"/>
      <c r="LVT223" s="52"/>
      <c r="LVU223" s="52"/>
      <c r="LVV223" s="52"/>
      <c r="LVW223" s="52"/>
      <c r="LVX223" s="52"/>
      <c r="LVY223" s="52"/>
      <c r="LVZ223" s="52"/>
      <c r="LWA223" s="52"/>
      <c r="LWB223" s="52"/>
      <c r="LWC223" s="52"/>
      <c r="LWD223" s="52"/>
      <c r="LWE223" s="52"/>
      <c r="LWF223" s="52"/>
      <c r="LWG223" s="52"/>
      <c r="LWH223" s="52"/>
      <c r="LWI223" s="52"/>
      <c r="LWJ223" s="52"/>
      <c r="LWK223" s="52"/>
      <c r="LWL223" s="52"/>
      <c r="LWM223" s="52"/>
      <c r="LWN223" s="52"/>
      <c r="LWO223" s="52"/>
      <c r="LWP223" s="52"/>
      <c r="LWQ223" s="52"/>
      <c r="LWR223" s="52"/>
      <c r="LWS223" s="52"/>
      <c r="LWT223" s="52"/>
      <c r="LWU223" s="52"/>
      <c r="LWV223" s="52"/>
      <c r="LWW223" s="52"/>
      <c r="LWX223" s="52"/>
      <c r="LWY223" s="52"/>
      <c r="LWZ223" s="52"/>
      <c r="LXA223" s="52"/>
      <c r="LXB223" s="52"/>
      <c r="LXC223" s="52"/>
      <c r="LXD223" s="52"/>
      <c r="LXE223" s="52"/>
      <c r="LXF223" s="52"/>
      <c r="LXG223" s="52"/>
      <c r="LXH223" s="52"/>
      <c r="LXI223" s="52"/>
      <c r="LXJ223" s="52"/>
      <c r="LXK223" s="52"/>
      <c r="LXL223" s="52"/>
      <c r="LXM223" s="52"/>
      <c r="LXN223" s="52"/>
      <c r="LXO223" s="52"/>
      <c r="LXP223" s="52"/>
      <c r="LXQ223" s="52"/>
      <c r="LXR223" s="52"/>
      <c r="LXS223" s="52"/>
      <c r="LXT223" s="52"/>
      <c r="LXU223" s="52"/>
      <c r="LXV223" s="52"/>
      <c r="LXW223" s="52"/>
      <c r="LXX223" s="52"/>
      <c r="LXY223" s="52"/>
      <c r="LXZ223" s="52"/>
      <c r="LYA223" s="52"/>
      <c r="LYB223" s="52"/>
      <c r="LYC223" s="52"/>
      <c r="LYD223" s="52"/>
      <c r="LYE223" s="52"/>
      <c r="LYF223" s="52"/>
      <c r="LYG223" s="52"/>
      <c r="LYH223" s="52"/>
      <c r="LYI223" s="52"/>
      <c r="LYJ223" s="52"/>
      <c r="LYK223" s="52"/>
      <c r="LYL223" s="52"/>
      <c r="LYM223" s="52"/>
      <c r="LYN223" s="52"/>
      <c r="LYO223" s="52"/>
      <c r="LYP223" s="52"/>
      <c r="LYQ223" s="52"/>
      <c r="LYR223" s="52"/>
      <c r="LYS223" s="52"/>
      <c r="LYT223" s="52"/>
      <c r="LYU223" s="52"/>
      <c r="LYV223" s="52"/>
      <c r="LYW223" s="52"/>
      <c r="LYX223" s="52"/>
      <c r="LYY223" s="52"/>
      <c r="LYZ223" s="52"/>
      <c r="LZA223" s="52"/>
      <c r="LZB223" s="52"/>
      <c r="LZC223" s="52"/>
      <c r="LZD223" s="52"/>
      <c r="LZE223" s="52"/>
      <c r="LZF223" s="52"/>
      <c r="LZG223" s="52"/>
      <c r="LZH223" s="52"/>
      <c r="LZI223" s="52"/>
      <c r="LZJ223" s="52"/>
      <c r="LZK223" s="52"/>
      <c r="LZL223" s="52"/>
      <c r="LZM223" s="52"/>
      <c r="LZN223" s="52"/>
      <c r="LZO223" s="52"/>
      <c r="LZP223" s="52"/>
      <c r="LZQ223" s="52"/>
      <c r="LZR223" s="52"/>
      <c r="LZS223" s="52"/>
      <c r="LZT223" s="52"/>
      <c r="LZU223" s="52"/>
      <c r="LZV223" s="52"/>
      <c r="LZW223" s="52"/>
      <c r="LZX223" s="52"/>
      <c r="LZY223" s="52"/>
      <c r="LZZ223" s="52"/>
      <c r="MAA223" s="52"/>
      <c r="MAB223" s="52"/>
      <c r="MAC223" s="52"/>
      <c r="MAD223" s="52"/>
      <c r="MAE223" s="52"/>
      <c r="MAF223" s="52"/>
      <c r="MAG223" s="52"/>
      <c r="MAH223" s="52"/>
      <c r="MAI223" s="52"/>
      <c r="MAJ223" s="52"/>
      <c r="MAK223" s="52"/>
      <c r="MAL223" s="52"/>
      <c r="MAM223" s="52"/>
      <c r="MAN223" s="52"/>
      <c r="MAO223" s="52"/>
      <c r="MAP223" s="52"/>
      <c r="MAQ223" s="52"/>
      <c r="MAR223" s="52"/>
      <c r="MAS223" s="52"/>
      <c r="MAT223" s="52"/>
      <c r="MAU223" s="52"/>
      <c r="MAV223" s="52"/>
      <c r="MAW223" s="52"/>
      <c r="MAX223" s="52"/>
      <c r="MAY223" s="52"/>
      <c r="MAZ223" s="52"/>
      <c r="MBA223" s="52"/>
      <c r="MBB223" s="52"/>
      <c r="MBC223" s="52"/>
      <c r="MBD223" s="52"/>
      <c r="MBE223" s="52"/>
      <c r="MBF223" s="52"/>
      <c r="MBG223" s="52"/>
      <c r="MBH223" s="52"/>
      <c r="MBI223" s="52"/>
      <c r="MBJ223" s="52"/>
      <c r="MBK223" s="52"/>
      <c r="MBL223" s="52"/>
      <c r="MBM223" s="52"/>
      <c r="MBN223" s="52"/>
      <c r="MBO223" s="52"/>
      <c r="MBP223" s="52"/>
      <c r="MBQ223" s="52"/>
      <c r="MBR223" s="52"/>
      <c r="MBS223" s="52"/>
      <c r="MBT223" s="52"/>
      <c r="MBU223" s="52"/>
      <c r="MBV223" s="52"/>
      <c r="MBW223" s="52"/>
      <c r="MBX223" s="52"/>
      <c r="MBY223" s="52"/>
      <c r="MBZ223" s="52"/>
      <c r="MCA223" s="52"/>
      <c r="MCB223" s="52"/>
      <c r="MCC223" s="52"/>
      <c r="MCD223" s="52"/>
      <c r="MCE223" s="52"/>
      <c r="MCF223" s="52"/>
      <c r="MCG223" s="52"/>
      <c r="MCH223" s="52"/>
      <c r="MCI223" s="52"/>
      <c r="MCJ223" s="52"/>
      <c r="MCK223" s="52"/>
      <c r="MCL223" s="52"/>
      <c r="MCM223" s="52"/>
      <c r="MCN223" s="52"/>
      <c r="MCO223" s="52"/>
      <c r="MCP223" s="52"/>
      <c r="MCQ223" s="52"/>
      <c r="MCR223" s="52"/>
      <c r="MCS223" s="52"/>
      <c r="MCT223" s="52"/>
      <c r="MCU223" s="52"/>
      <c r="MCV223" s="52"/>
      <c r="MCW223" s="52"/>
      <c r="MCX223" s="52"/>
      <c r="MCY223" s="52"/>
      <c r="MCZ223" s="52"/>
      <c r="MDA223" s="52"/>
      <c r="MDB223" s="52"/>
      <c r="MDC223" s="52"/>
      <c r="MDD223" s="52"/>
      <c r="MDE223" s="52"/>
      <c r="MDF223" s="52"/>
      <c r="MDG223" s="52"/>
      <c r="MDH223" s="52"/>
      <c r="MDI223" s="52"/>
      <c r="MDJ223" s="52"/>
      <c r="MDK223" s="52"/>
      <c r="MDL223" s="52"/>
      <c r="MDM223" s="52"/>
      <c r="MDN223" s="52"/>
      <c r="MDO223" s="52"/>
      <c r="MDP223" s="52"/>
      <c r="MDQ223" s="52"/>
      <c r="MDR223" s="52"/>
      <c r="MDS223" s="52"/>
      <c r="MDT223" s="52"/>
      <c r="MDU223" s="52"/>
      <c r="MDV223" s="52"/>
      <c r="MDW223" s="52"/>
      <c r="MDX223" s="52"/>
      <c r="MDY223" s="52"/>
      <c r="MDZ223" s="52"/>
      <c r="MEA223" s="52"/>
      <c r="MEB223" s="52"/>
      <c r="MEC223" s="52"/>
      <c r="MED223" s="52"/>
      <c r="MEE223" s="52"/>
      <c r="MEF223" s="52"/>
      <c r="MEG223" s="52"/>
      <c r="MEH223" s="52"/>
      <c r="MEI223" s="52"/>
      <c r="MEJ223" s="52"/>
      <c r="MEK223" s="52"/>
      <c r="MEL223" s="52"/>
      <c r="MEM223" s="52"/>
      <c r="MEN223" s="52"/>
      <c r="MEO223" s="52"/>
      <c r="MEP223" s="52"/>
      <c r="MEQ223" s="52"/>
      <c r="MER223" s="52"/>
      <c r="MES223" s="52"/>
      <c r="MET223" s="52"/>
      <c r="MEU223" s="52"/>
      <c r="MEV223" s="52"/>
      <c r="MEW223" s="52"/>
      <c r="MEX223" s="52"/>
      <c r="MEY223" s="52"/>
      <c r="MEZ223" s="52"/>
      <c r="MFA223" s="52"/>
      <c r="MFB223" s="52"/>
      <c r="MFC223" s="52"/>
      <c r="MFD223" s="52"/>
      <c r="MFE223" s="52"/>
      <c r="MFF223" s="52"/>
      <c r="MFG223" s="52"/>
      <c r="MFH223" s="52"/>
      <c r="MFI223" s="52"/>
      <c r="MFJ223" s="52"/>
      <c r="MFK223" s="52"/>
      <c r="MFL223" s="52"/>
      <c r="MFM223" s="52"/>
      <c r="MFN223" s="52"/>
      <c r="MFO223" s="52"/>
      <c r="MFP223" s="52"/>
      <c r="MFQ223" s="52"/>
      <c r="MFR223" s="52"/>
      <c r="MFS223" s="52"/>
      <c r="MFT223" s="52"/>
      <c r="MFU223" s="52"/>
      <c r="MFV223" s="52"/>
      <c r="MFW223" s="52"/>
      <c r="MFX223" s="52"/>
      <c r="MFY223" s="52"/>
      <c r="MFZ223" s="52"/>
      <c r="MGA223" s="52"/>
      <c r="MGB223" s="52"/>
      <c r="MGC223" s="52"/>
      <c r="MGD223" s="52"/>
      <c r="MGE223" s="52"/>
      <c r="MGF223" s="52"/>
      <c r="MGG223" s="52"/>
      <c r="MGH223" s="52"/>
      <c r="MGI223" s="52"/>
      <c r="MGJ223" s="52"/>
      <c r="MGK223" s="52"/>
      <c r="MGL223" s="52"/>
      <c r="MGM223" s="52"/>
      <c r="MGN223" s="52"/>
      <c r="MGO223" s="52"/>
      <c r="MGP223" s="52"/>
      <c r="MGQ223" s="52"/>
      <c r="MGR223" s="52"/>
      <c r="MGS223" s="52"/>
      <c r="MGT223" s="52"/>
      <c r="MGU223" s="52"/>
      <c r="MGV223" s="52"/>
      <c r="MGW223" s="52"/>
      <c r="MGX223" s="52"/>
      <c r="MGY223" s="52"/>
      <c r="MGZ223" s="52"/>
      <c r="MHA223" s="52"/>
      <c r="MHB223" s="52"/>
      <c r="MHC223" s="52"/>
      <c r="MHD223" s="52"/>
      <c r="MHE223" s="52"/>
      <c r="MHF223" s="52"/>
      <c r="MHG223" s="52"/>
      <c r="MHH223" s="52"/>
      <c r="MHI223" s="52"/>
      <c r="MHJ223" s="52"/>
      <c r="MHK223" s="52"/>
      <c r="MHL223" s="52"/>
      <c r="MHM223" s="52"/>
      <c r="MHN223" s="52"/>
      <c r="MHO223" s="52"/>
      <c r="MHP223" s="52"/>
      <c r="MHQ223" s="52"/>
      <c r="MHR223" s="52"/>
      <c r="MHS223" s="52"/>
      <c r="MHT223" s="52"/>
      <c r="MHU223" s="52"/>
      <c r="MHV223" s="52"/>
      <c r="MHW223" s="52"/>
      <c r="MHX223" s="52"/>
      <c r="MHY223" s="52"/>
      <c r="MHZ223" s="52"/>
      <c r="MIA223" s="52"/>
      <c r="MIB223" s="52"/>
      <c r="MIC223" s="52"/>
      <c r="MID223" s="52"/>
      <c r="MIE223" s="52"/>
      <c r="MIF223" s="52"/>
      <c r="MIG223" s="52"/>
      <c r="MIH223" s="52"/>
      <c r="MII223" s="52"/>
      <c r="MIJ223" s="52"/>
      <c r="MIK223" s="52"/>
      <c r="MIL223" s="52"/>
      <c r="MIM223" s="52"/>
      <c r="MIN223" s="52"/>
      <c r="MIO223" s="52"/>
      <c r="MIP223" s="52"/>
      <c r="MIQ223" s="52"/>
      <c r="MIR223" s="52"/>
      <c r="MIS223" s="52"/>
      <c r="MIT223" s="52"/>
      <c r="MIU223" s="52"/>
      <c r="MIV223" s="52"/>
      <c r="MIW223" s="52"/>
      <c r="MIX223" s="52"/>
      <c r="MIY223" s="52"/>
      <c r="MIZ223" s="52"/>
      <c r="MJA223" s="52"/>
      <c r="MJB223" s="52"/>
      <c r="MJC223" s="52"/>
      <c r="MJD223" s="52"/>
      <c r="MJE223" s="52"/>
      <c r="MJF223" s="52"/>
      <c r="MJG223" s="52"/>
      <c r="MJH223" s="52"/>
      <c r="MJI223" s="52"/>
      <c r="MJJ223" s="52"/>
      <c r="MJK223" s="52"/>
      <c r="MJL223" s="52"/>
      <c r="MJM223" s="52"/>
      <c r="MJN223" s="52"/>
      <c r="MJO223" s="52"/>
      <c r="MJP223" s="52"/>
      <c r="MJQ223" s="52"/>
      <c r="MJR223" s="52"/>
      <c r="MJS223" s="52"/>
      <c r="MJT223" s="52"/>
      <c r="MJU223" s="52"/>
      <c r="MJV223" s="52"/>
      <c r="MJW223" s="52"/>
      <c r="MJX223" s="52"/>
      <c r="MJY223" s="52"/>
      <c r="MJZ223" s="52"/>
      <c r="MKA223" s="52"/>
      <c r="MKB223" s="52"/>
      <c r="MKC223" s="52"/>
      <c r="MKD223" s="52"/>
      <c r="MKE223" s="52"/>
      <c r="MKF223" s="52"/>
      <c r="MKG223" s="52"/>
      <c r="MKH223" s="52"/>
      <c r="MKI223" s="52"/>
      <c r="MKJ223" s="52"/>
      <c r="MKK223" s="52"/>
      <c r="MKL223" s="52"/>
      <c r="MKM223" s="52"/>
      <c r="MKN223" s="52"/>
      <c r="MKO223" s="52"/>
      <c r="MKP223" s="52"/>
      <c r="MKQ223" s="52"/>
      <c r="MKR223" s="52"/>
      <c r="MKS223" s="52"/>
      <c r="MKT223" s="52"/>
      <c r="MKU223" s="52"/>
      <c r="MKV223" s="52"/>
      <c r="MKW223" s="52"/>
      <c r="MKX223" s="52"/>
      <c r="MKY223" s="52"/>
      <c r="MKZ223" s="52"/>
      <c r="MLA223" s="52"/>
      <c r="MLB223" s="52"/>
      <c r="MLC223" s="52"/>
      <c r="MLD223" s="52"/>
      <c r="MLE223" s="52"/>
      <c r="MLF223" s="52"/>
      <c r="MLG223" s="52"/>
      <c r="MLH223" s="52"/>
      <c r="MLI223" s="52"/>
      <c r="MLJ223" s="52"/>
      <c r="MLK223" s="52"/>
      <c r="MLL223" s="52"/>
      <c r="MLM223" s="52"/>
      <c r="MLN223" s="52"/>
      <c r="MLO223" s="52"/>
      <c r="MLP223" s="52"/>
      <c r="MLQ223" s="52"/>
      <c r="MLR223" s="52"/>
      <c r="MLS223" s="52"/>
      <c r="MLT223" s="52"/>
      <c r="MLU223" s="52"/>
      <c r="MLV223" s="52"/>
      <c r="MLW223" s="52"/>
      <c r="MLX223" s="52"/>
      <c r="MLY223" s="52"/>
      <c r="MLZ223" s="52"/>
      <c r="MMA223" s="52"/>
      <c r="MMB223" s="52"/>
      <c r="MMC223" s="52"/>
      <c r="MMD223" s="52"/>
      <c r="MME223" s="52"/>
      <c r="MMF223" s="52"/>
      <c r="MMG223" s="52"/>
      <c r="MMH223" s="52"/>
      <c r="MMI223" s="52"/>
      <c r="MMJ223" s="52"/>
      <c r="MMK223" s="52"/>
      <c r="MML223" s="52"/>
      <c r="MMM223" s="52"/>
      <c r="MMN223" s="52"/>
      <c r="MMO223" s="52"/>
      <c r="MMP223" s="52"/>
      <c r="MMQ223" s="52"/>
      <c r="MMR223" s="52"/>
      <c r="MMS223" s="52"/>
      <c r="MMT223" s="52"/>
      <c r="MMU223" s="52"/>
      <c r="MMV223" s="52"/>
      <c r="MMW223" s="52"/>
      <c r="MMX223" s="52"/>
      <c r="MMY223" s="52"/>
      <c r="MMZ223" s="52"/>
      <c r="MNA223" s="52"/>
      <c r="MNB223" s="52"/>
      <c r="MNC223" s="52"/>
      <c r="MND223" s="52"/>
      <c r="MNE223" s="52"/>
      <c r="MNF223" s="52"/>
      <c r="MNG223" s="52"/>
      <c r="MNH223" s="52"/>
      <c r="MNI223" s="52"/>
      <c r="MNJ223" s="52"/>
      <c r="MNK223" s="52"/>
      <c r="MNL223" s="52"/>
      <c r="MNM223" s="52"/>
      <c r="MNN223" s="52"/>
      <c r="MNO223" s="52"/>
      <c r="MNP223" s="52"/>
      <c r="MNQ223" s="52"/>
      <c r="MNR223" s="52"/>
      <c r="MNS223" s="52"/>
      <c r="MNT223" s="52"/>
      <c r="MNU223" s="52"/>
      <c r="MNV223" s="52"/>
      <c r="MNW223" s="52"/>
      <c r="MNX223" s="52"/>
      <c r="MNY223" s="52"/>
      <c r="MNZ223" s="52"/>
      <c r="MOA223" s="52"/>
      <c r="MOB223" s="52"/>
      <c r="MOC223" s="52"/>
      <c r="MOD223" s="52"/>
      <c r="MOE223" s="52"/>
      <c r="MOF223" s="52"/>
      <c r="MOG223" s="52"/>
      <c r="MOH223" s="52"/>
      <c r="MOI223" s="52"/>
      <c r="MOJ223" s="52"/>
      <c r="MOK223" s="52"/>
      <c r="MOL223" s="52"/>
      <c r="MOM223" s="52"/>
      <c r="MON223" s="52"/>
      <c r="MOO223" s="52"/>
      <c r="MOP223" s="52"/>
      <c r="MOQ223" s="52"/>
      <c r="MOR223" s="52"/>
      <c r="MOS223" s="52"/>
      <c r="MOT223" s="52"/>
      <c r="MOU223" s="52"/>
      <c r="MOV223" s="52"/>
      <c r="MOW223" s="52"/>
      <c r="MOX223" s="52"/>
      <c r="MOY223" s="52"/>
      <c r="MOZ223" s="52"/>
      <c r="MPA223" s="52"/>
      <c r="MPB223" s="52"/>
      <c r="MPC223" s="52"/>
      <c r="MPD223" s="52"/>
      <c r="MPE223" s="52"/>
      <c r="MPF223" s="52"/>
      <c r="MPG223" s="52"/>
      <c r="MPH223" s="52"/>
      <c r="MPI223" s="52"/>
      <c r="MPJ223" s="52"/>
      <c r="MPK223" s="52"/>
      <c r="MPL223" s="52"/>
      <c r="MPM223" s="52"/>
      <c r="MPN223" s="52"/>
      <c r="MPO223" s="52"/>
      <c r="MPP223" s="52"/>
      <c r="MPQ223" s="52"/>
      <c r="MPR223" s="52"/>
      <c r="MPS223" s="52"/>
      <c r="MPT223" s="52"/>
      <c r="MPU223" s="52"/>
      <c r="MPV223" s="52"/>
      <c r="MPW223" s="52"/>
      <c r="MPX223" s="52"/>
      <c r="MPY223" s="52"/>
      <c r="MPZ223" s="52"/>
      <c r="MQA223" s="52"/>
      <c r="MQB223" s="52"/>
      <c r="MQC223" s="52"/>
      <c r="MQD223" s="52"/>
      <c r="MQE223" s="52"/>
      <c r="MQF223" s="52"/>
      <c r="MQG223" s="52"/>
      <c r="MQH223" s="52"/>
      <c r="MQI223" s="52"/>
      <c r="MQJ223" s="52"/>
      <c r="MQK223" s="52"/>
      <c r="MQL223" s="52"/>
      <c r="MQM223" s="52"/>
      <c r="MQN223" s="52"/>
      <c r="MQO223" s="52"/>
      <c r="MQP223" s="52"/>
      <c r="MQQ223" s="52"/>
      <c r="MQR223" s="52"/>
      <c r="MQS223" s="52"/>
      <c r="MQT223" s="52"/>
      <c r="MQU223" s="52"/>
      <c r="MQV223" s="52"/>
      <c r="MQW223" s="52"/>
      <c r="MQX223" s="52"/>
      <c r="MQY223" s="52"/>
      <c r="MQZ223" s="52"/>
      <c r="MRA223" s="52"/>
      <c r="MRB223" s="52"/>
      <c r="MRC223" s="52"/>
      <c r="MRD223" s="52"/>
      <c r="MRE223" s="52"/>
      <c r="MRF223" s="52"/>
      <c r="MRG223" s="52"/>
      <c r="MRH223" s="52"/>
      <c r="MRI223" s="52"/>
      <c r="MRJ223" s="52"/>
      <c r="MRK223" s="52"/>
      <c r="MRL223" s="52"/>
      <c r="MRM223" s="52"/>
      <c r="MRN223" s="52"/>
      <c r="MRO223" s="52"/>
      <c r="MRP223" s="52"/>
      <c r="MRQ223" s="52"/>
      <c r="MRR223" s="52"/>
      <c r="MRS223" s="52"/>
      <c r="MRT223" s="52"/>
      <c r="MRU223" s="52"/>
      <c r="MRV223" s="52"/>
      <c r="MRW223" s="52"/>
      <c r="MRX223" s="52"/>
      <c r="MRY223" s="52"/>
      <c r="MRZ223" s="52"/>
      <c r="MSA223" s="52"/>
      <c r="MSB223" s="52"/>
      <c r="MSC223" s="52"/>
      <c r="MSD223" s="52"/>
      <c r="MSE223" s="52"/>
      <c r="MSF223" s="52"/>
      <c r="MSG223" s="52"/>
      <c r="MSH223" s="52"/>
      <c r="MSI223" s="52"/>
      <c r="MSJ223" s="52"/>
      <c r="MSK223" s="52"/>
      <c r="MSL223" s="52"/>
      <c r="MSM223" s="52"/>
      <c r="MSN223" s="52"/>
      <c r="MSO223" s="52"/>
      <c r="MSP223" s="52"/>
      <c r="MSQ223" s="52"/>
      <c r="MSR223" s="52"/>
      <c r="MSS223" s="52"/>
      <c r="MST223" s="52"/>
      <c r="MSU223" s="52"/>
      <c r="MSV223" s="52"/>
      <c r="MSW223" s="52"/>
      <c r="MSX223" s="52"/>
      <c r="MSY223" s="52"/>
      <c r="MSZ223" s="52"/>
      <c r="MTA223" s="52"/>
      <c r="MTB223" s="52"/>
      <c r="MTC223" s="52"/>
      <c r="MTD223" s="52"/>
      <c r="MTE223" s="52"/>
      <c r="MTF223" s="52"/>
      <c r="MTG223" s="52"/>
      <c r="MTH223" s="52"/>
      <c r="MTI223" s="52"/>
      <c r="MTJ223" s="52"/>
      <c r="MTK223" s="52"/>
      <c r="MTL223" s="52"/>
      <c r="MTM223" s="52"/>
      <c r="MTN223" s="52"/>
      <c r="MTO223" s="52"/>
      <c r="MTP223" s="52"/>
      <c r="MTQ223" s="52"/>
      <c r="MTR223" s="52"/>
      <c r="MTS223" s="52"/>
      <c r="MTT223" s="52"/>
      <c r="MTU223" s="52"/>
      <c r="MTV223" s="52"/>
      <c r="MTW223" s="52"/>
      <c r="MTX223" s="52"/>
      <c r="MTY223" s="52"/>
      <c r="MTZ223" s="52"/>
      <c r="MUA223" s="52"/>
      <c r="MUB223" s="52"/>
      <c r="MUC223" s="52"/>
      <c r="MUD223" s="52"/>
      <c r="MUE223" s="52"/>
      <c r="MUF223" s="52"/>
      <c r="MUG223" s="52"/>
      <c r="MUH223" s="52"/>
      <c r="MUI223" s="52"/>
      <c r="MUJ223" s="52"/>
      <c r="MUK223" s="52"/>
      <c r="MUL223" s="52"/>
      <c r="MUM223" s="52"/>
      <c r="MUN223" s="52"/>
      <c r="MUO223" s="52"/>
      <c r="MUP223" s="52"/>
      <c r="MUQ223" s="52"/>
      <c r="MUR223" s="52"/>
      <c r="MUS223" s="52"/>
      <c r="MUT223" s="52"/>
      <c r="MUU223" s="52"/>
      <c r="MUV223" s="52"/>
      <c r="MUW223" s="52"/>
      <c r="MUX223" s="52"/>
      <c r="MUY223" s="52"/>
      <c r="MUZ223" s="52"/>
      <c r="MVA223" s="52"/>
      <c r="MVB223" s="52"/>
      <c r="MVC223" s="52"/>
      <c r="MVD223" s="52"/>
      <c r="MVE223" s="52"/>
      <c r="MVF223" s="52"/>
      <c r="MVG223" s="52"/>
      <c r="MVH223" s="52"/>
      <c r="MVI223" s="52"/>
      <c r="MVJ223" s="52"/>
      <c r="MVK223" s="52"/>
      <c r="MVL223" s="52"/>
      <c r="MVM223" s="52"/>
      <c r="MVN223" s="52"/>
      <c r="MVO223" s="52"/>
      <c r="MVP223" s="52"/>
      <c r="MVQ223" s="52"/>
      <c r="MVR223" s="52"/>
      <c r="MVS223" s="52"/>
      <c r="MVT223" s="52"/>
      <c r="MVU223" s="52"/>
      <c r="MVV223" s="52"/>
      <c r="MVW223" s="52"/>
      <c r="MVX223" s="52"/>
      <c r="MVY223" s="52"/>
      <c r="MVZ223" s="52"/>
      <c r="MWA223" s="52"/>
      <c r="MWB223" s="52"/>
      <c r="MWC223" s="52"/>
      <c r="MWD223" s="52"/>
      <c r="MWE223" s="52"/>
      <c r="MWF223" s="52"/>
      <c r="MWG223" s="52"/>
      <c r="MWH223" s="52"/>
      <c r="MWI223" s="52"/>
      <c r="MWJ223" s="52"/>
      <c r="MWK223" s="52"/>
      <c r="MWL223" s="52"/>
      <c r="MWM223" s="52"/>
      <c r="MWN223" s="52"/>
      <c r="MWO223" s="52"/>
      <c r="MWP223" s="52"/>
      <c r="MWQ223" s="52"/>
      <c r="MWR223" s="52"/>
      <c r="MWS223" s="52"/>
      <c r="MWT223" s="52"/>
      <c r="MWU223" s="52"/>
      <c r="MWV223" s="52"/>
      <c r="MWW223" s="52"/>
      <c r="MWX223" s="52"/>
      <c r="MWY223" s="52"/>
      <c r="MWZ223" s="52"/>
      <c r="MXA223" s="52"/>
      <c r="MXB223" s="52"/>
      <c r="MXC223" s="52"/>
      <c r="MXD223" s="52"/>
      <c r="MXE223" s="52"/>
      <c r="MXF223" s="52"/>
      <c r="MXG223" s="52"/>
      <c r="MXH223" s="52"/>
      <c r="MXI223" s="52"/>
      <c r="MXJ223" s="52"/>
      <c r="MXK223" s="52"/>
      <c r="MXL223" s="52"/>
      <c r="MXM223" s="52"/>
      <c r="MXN223" s="52"/>
      <c r="MXO223" s="52"/>
      <c r="MXP223" s="52"/>
      <c r="MXQ223" s="52"/>
      <c r="MXR223" s="52"/>
      <c r="MXS223" s="52"/>
      <c r="MXT223" s="52"/>
      <c r="MXU223" s="52"/>
      <c r="MXV223" s="52"/>
      <c r="MXW223" s="52"/>
      <c r="MXX223" s="52"/>
      <c r="MXY223" s="52"/>
      <c r="MXZ223" s="52"/>
      <c r="MYA223" s="52"/>
      <c r="MYB223" s="52"/>
      <c r="MYC223" s="52"/>
      <c r="MYD223" s="52"/>
      <c r="MYE223" s="52"/>
      <c r="MYF223" s="52"/>
      <c r="MYG223" s="52"/>
      <c r="MYH223" s="52"/>
      <c r="MYI223" s="52"/>
      <c r="MYJ223" s="52"/>
      <c r="MYK223" s="52"/>
      <c r="MYL223" s="52"/>
      <c r="MYM223" s="52"/>
      <c r="MYN223" s="52"/>
      <c r="MYO223" s="52"/>
      <c r="MYP223" s="52"/>
      <c r="MYQ223" s="52"/>
      <c r="MYR223" s="52"/>
      <c r="MYS223" s="52"/>
      <c r="MYT223" s="52"/>
      <c r="MYU223" s="52"/>
      <c r="MYV223" s="52"/>
      <c r="MYW223" s="52"/>
      <c r="MYX223" s="52"/>
      <c r="MYY223" s="52"/>
      <c r="MYZ223" s="52"/>
      <c r="MZA223" s="52"/>
      <c r="MZB223" s="52"/>
      <c r="MZC223" s="52"/>
      <c r="MZD223" s="52"/>
      <c r="MZE223" s="52"/>
      <c r="MZF223" s="52"/>
      <c r="MZG223" s="52"/>
      <c r="MZH223" s="52"/>
      <c r="MZI223" s="52"/>
      <c r="MZJ223" s="52"/>
      <c r="MZK223" s="52"/>
      <c r="MZL223" s="52"/>
      <c r="MZM223" s="52"/>
      <c r="MZN223" s="52"/>
      <c r="MZO223" s="52"/>
      <c r="MZP223" s="52"/>
      <c r="MZQ223" s="52"/>
      <c r="MZR223" s="52"/>
      <c r="MZS223" s="52"/>
      <c r="MZT223" s="52"/>
      <c r="MZU223" s="52"/>
      <c r="MZV223" s="52"/>
      <c r="MZW223" s="52"/>
      <c r="MZX223" s="52"/>
      <c r="MZY223" s="52"/>
      <c r="MZZ223" s="52"/>
      <c r="NAA223" s="52"/>
      <c r="NAB223" s="52"/>
      <c r="NAC223" s="52"/>
      <c r="NAD223" s="52"/>
      <c r="NAE223" s="52"/>
      <c r="NAF223" s="52"/>
      <c r="NAG223" s="52"/>
      <c r="NAH223" s="52"/>
      <c r="NAI223" s="52"/>
      <c r="NAJ223" s="52"/>
      <c r="NAK223" s="52"/>
      <c r="NAL223" s="52"/>
      <c r="NAM223" s="52"/>
      <c r="NAN223" s="52"/>
      <c r="NAO223" s="52"/>
      <c r="NAP223" s="52"/>
      <c r="NAQ223" s="52"/>
      <c r="NAR223" s="52"/>
      <c r="NAS223" s="52"/>
      <c r="NAT223" s="52"/>
      <c r="NAU223" s="52"/>
      <c r="NAV223" s="52"/>
      <c r="NAW223" s="52"/>
      <c r="NAX223" s="52"/>
      <c r="NAY223" s="52"/>
      <c r="NAZ223" s="52"/>
      <c r="NBA223" s="52"/>
      <c r="NBB223" s="52"/>
      <c r="NBC223" s="52"/>
      <c r="NBD223" s="52"/>
      <c r="NBE223" s="52"/>
      <c r="NBF223" s="52"/>
      <c r="NBG223" s="52"/>
      <c r="NBH223" s="52"/>
      <c r="NBI223" s="52"/>
      <c r="NBJ223" s="52"/>
      <c r="NBK223" s="52"/>
      <c r="NBL223" s="52"/>
      <c r="NBM223" s="52"/>
      <c r="NBN223" s="52"/>
      <c r="NBO223" s="52"/>
      <c r="NBP223" s="52"/>
      <c r="NBQ223" s="52"/>
      <c r="NBR223" s="52"/>
      <c r="NBS223" s="52"/>
      <c r="NBT223" s="52"/>
      <c r="NBU223" s="52"/>
      <c r="NBV223" s="52"/>
      <c r="NBW223" s="52"/>
      <c r="NBX223" s="52"/>
      <c r="NBY223" s="52"/>
      <c r="NBZ223" s="52"/>
      <c r="NCA223" s="52"/>
      <c r="NCB223" s="52"/>
      <c r="NCC223" s="52"/>
      <c r="NCD223" s="52"/>
      <c r="NCE223" s="52"/>
      <c r="NCF223" s="52"/>
      <c r="NCG223" s="52"/>
      <c r="NCH223" s="52"/>
      <c r="NCI223" s="52"/>
      <c r="NCJ223" s="52"/>
      <c r="NCK223" s="52"/>
      <c r="NCL223" s="52"/>
      <c r="NCM223" s="52"/>
      <c r="NCN223" s="52"/>
      <c r="NCO223" s="52"/>
      <c r="NCP223" s="52"/>
      <c r="NCQ223" s="52"/>
      <c r="NCR223" s="52"/>
      <c r="NCS223" s="52"/>
      <c r="NCT223" s="52"/>
      <c r="NCU223" s="52"/>
      <c r="NCV223" s="52"/>
      <c r="NCW223" s="52"/>
      <c r="NCX223" s="52"/>
      <c r="NCY223" s="52"/>
      <c r="NCZ223" s="52"/>
      <c r="NDA223" s="52"/>
      <c r="NDB223" s="52"/>
      <c r="NDC223" s="52"/>
      <c r="NDD223" s="52"/>
      <c r="NDE223" s="52"/>
      <c r="NDF223" s="52"/>
      <c r="NDG223" s="52"/>
      <c r="NDH223" s="52"/>
      <c r="NDI223" s="52"/>
      <c r="NDJ223" s="52"/>
      <c r="NDK223" s="52"/>
      <c r="NDL223" s="52"/>
      <c r="NDM223" s="52"/>
      <c r="NDN223" s="52"/>
      <c r="NDO223" s="52"/>
      <c r="NDP223" s="52"/>
      <c r="NDQ223" s="52"/>
      <c r="NDR223" s="52"/>
      <c r="NDS223" s="52"/>
      <c r="NDT223" s="52"/>
      <c r="NDU223" s="52"/>
      <c r="NDV223" s="52"/>
      <c r="NDW223" s="52"/>
      <c r="NDX223" s="52"/>
      <c r="NDY223" s="52"/>
      <c r="NDZ223" s="52"/>
      <c r="NEA223" s="52"/>
      <c r="NEB223" s="52"/>
      <c r="NEC223" s="52"/>
      <c r="NED223" s="52"/>
      <c r="NEE223" s="52"/>
      <c r="NEF223" s="52"/>
      <c r="NEG223" s="52"/>
      <c r="NEH223" s="52"/>
      <c r="NEI223" s="52"/>
      <c r="NEJ223" s="52"/>
      <c r="NEK223" s="52"/>
      <c r="NEL223" s="52"/>
      <c r="NEM223" s="52"/>
      <c r="NEN223" s="52"/>
      <c r="NEO223" s="52"/>
      <c r="NEP223" s="52"/>
      <c r="NEQ223" s="52"/>
      <c r="NER223" s="52"/>
      <c r="NES223" s="52"/>
      <c r="NET223" s="52"/>
      <c r="NEU223" s="52"/>
      <c r="NEV223" s="52"/>
      <c r="NEW223" s="52"/>
      <c r="NEX223" s="52"/>
      <c r="NEY223" s="52"/>
      <c r="NEZ223" s="52"/>
      <c r="NFA223" s="52"/>
      <c r="NFB223" s="52"/>
      <c r="NFC223" s="52"/>
      <c r="NFD223" s="52"/>
      <c r="NFE223" s="52"/>
      <c r="NFF223" s="52"/>
      <c r="NFG223" s="52"/>
      <c r="NFH223" s="52"/>
      <c r="NFI223" s="52"/>
      <c r="NFJ223" s="52"/>
      <c r="NFK223" s="52"/>
      <c r="NFL223" s="52"/>
      <c r="NFM223" s="52"/>
      <c r="NFN223" s="52"/>
      <c r="NFO223" s="52"/>
      <c r="NFP223" s="52"/>
      <c r="NFQ223" s="52"/>
      <c r="NFR223" s="52"/>
      <c r="NFS223" s="52"/>
      <c r="NFT223" s="52"/>
      <c r="NFU223" s="52"/>
      <c r="NFV223" s="52"/>
      <c r="NFW223" s="52"/>
      <c r="NFX223" s="52"/>
      <c r="NFY223" s="52"/>
      <c r="NFZ223" s="52"/>
      <c r="NGA223" s="52"/>
      <c r="NGB223" s="52"/>
      <c r="NGC223" s="52"/>
      <c r="NGD223" s="52"/>
      <c r="NGE223" s="52"/>
      <c r="NGF223" s="52"/>
      <c r="NGG223" s="52"/>
      <c r="NGH223" s="52"/>
      <c r="NGI223" s="52"/>
      <c r="NGJ223" s="52"/>
      <c r="NGK223" s="52"/>
      <c r="NGL223" s="52"/>
      <c r="NGM223" s="52"/>
      <c r="NGN223" s="52"/>
      <c r="NGO223" s="52"/>
      <c r="NGP223" s="52"/>
      <c r="NGQ223" s="52"/>
      <c r="NGR223" s="52"/>
      <c r="NGS223" s="52"/>
      <c r="NGT223" s="52"/>
      <c r="NGU223" s="52"/>
      <c r="NGV223" s="52"/>
      <c r="NGW223" s="52"/>
      <c r="NGX223" s="52"/>
      <c r="NGY223" s="52"/>
      <c r="NGZ223" s="52"/>
      <c r="NHA223" s="52"/>
      <c r="NHB223" s="52"/>
      <c r="NHC223" s="52"/>
      <c r="NHD223" s="52"/>
      <c r="NHE223" s="52"/>
      <c r="NHF223" s="52"/>
      <c r="NHG223" s="52"/>
      <c r="NHH223" s="52"/>
      <c r="NHI223" s="52"/>
      <c r="NHJ223" s="52"/>
      <c r="NHK223" s="52"/>
      <c r="NHL223" s="52"/>
      <c r="NHM223" s="52"/>
      <c r="NHN223" s="52"/>
      <c r="NHO223" s="52"/>
      <c r="NHP223" s="52"/>
      <c r="NHQ223" s="52"/>
      <c r="NHR223" s="52"/>
      <c r="NHS223" s="52"/>
      <c r="NHT223" s="52"/>
      <c r="NHU223" s="52"/>
      <c r="NHV223" s="52"/>
      <c r="NHW223" s="52"/>
      <c r="NHX223" s="52"/>
      <c r="NHY223" s="52"/>
      <c r="NHZ223" s="52"/>
      <c r="NIA223" s="52"/>
      <c r="NIB223" s="52"/>
      <c r="NIC223" s="52"/>
      <c r="NID223" s="52"/>
      <c r="NIE223" s="52"/>
      <c r="NIF223" s="52"/>
      <c r="NIG223" s="52"/>
      <c r="NIH223" s="52"/>
      <c r="NII223" s="52"/>
      <c r="NIJ223" s="52"/>
      <c r="NIK223" s="52"/>
      <c r="NIL223" s="52"/>
      <c r="NIM223" s="52"/>
      <c r="NIN223" s="52"/>
      <c r="NIO223" s="52"/>
      <c r="NIP223" s="52"/>
      <c r="NIQ223" s="52"/>
      <c r="NIR223" s="52"/>
      <c r="NIS223" s="52"/>
      <c r="NIT223" s="52"/>
      <c r="NIU223" s="52"/>
      <c r="NIV223" s="52"/>
      <c r="NIW223" s="52"/>
      <c r="NIX223" s="52"/>
      <c r="NIY223" s="52"/>
      <c r="NIZ223" s="52"/>
      <c r="NJA223" s="52"/>
      <c r="NJB223" s="52"/>
      <c r="NJC223" s="52"/>
      <c r="NJD223" s="52"/>
      <c r="NJE223" s="52"/>
      <c r="NJF223" s="52"/>
      <c r="NJG223" s="52"/>
      <c r="NJH223" s="52"/>
      <c r="NJI223" s="52"/>
      <c r="NJJ223" s="52"/>
      <c r="NJK223" s="52"/>
      <c r="NJL223" s="52"/>
      <c r="NJM223" s="52"/>
      <c r="NJN223" s="52"/>
      <c r="NJO223" s="52"/>
      <c r="NJP223" s="52"/>
      <c r="NJQ223" s="52"/>
      <c r="NJR223" s="52"/>
      <c r="NJS223" s="52"/>
      <c r="NJT223" s="52"/>
      <c r="NJU223" s="52"/>
      <c r="NJV223" s="52"/>
      <c r="NJW223" s="52"/>
      <c r="NJX223" s="52"/>
      <c r="NJY223" s="52"/>
      <c r="NJZ223" s="52"/>
      <c r="NKA223" s="52"/>
      <c r="NKB223" s="52"/>
      <c r="NKC223" s="52"/>
      <c r="NKD223" s="52"/>
      <c r="NKE223" s="52"/>
      <c r="NKF223" s="52"/>
      <c r="NKG223" s="52"/>
      <c r="NKH223" s="52"/>
      <c r="NKI223" s="52"/>
      <c r="NKJ223" s="52"/>
      <c r="NKK223" s="52"/>
      <c r="NKL223" s="52"/>
      <c r="NKM223" s="52"/>
      <c r="NKN223" s="52"/>
      <c r="NKO223" s="52"/>
      <c r="NKP223" s="52"/>
      <c r="NKQ223" s="52"/>
      <c r="NKR223" s="52"/>
      <c r="NKS223" s="52"/>
      <c r="NKT223" s="52"/>
      <c r="NKU223" s="52"/>
      <c r="NKV223" s="52"/>
      <c r="NKW223" s="52"/>
      <c r="NKX223" s="52"/>
      <c r="NKY223" s="52"/>
      <c r="NKZ223" s="52"/>
      <c r="NLA223" s="52"/>
      <c r="NLB223" s="52"/>
      <c r="NLC223" s="52"/>
      <c r="NLD223" s="52"/>
      <c r="NLE223" s="52"/>
      <c r="NLF223" s="52"/>
      <c r="NLG223" s="52"/>
      <c r="NLH223" s="52"/>
      <c r="NLI223" s="52"/>
      <c r="NLJ223" s="52"/>
      <c r="NLK223" s="52"/>
      <c r="NLL223" s="52"/>
      <c r="NLM223" s="52"/>
      <c r="NLN223" s="52"/>
      <c r="NLO223" s="52"/>
      <c r="NLP223" s="52"/>
      <c r="NLQ223" s="52"/>
      <c r="NLR223" s="52"/>
      <c r="NLS223" s="52"/>
      <c r="NLT223" s="52"/>
      <c r="NLU223" s="52"/>
      <c r="NLV223" s="52"/>
      <c r="NLW223" s="52"/>
      <c r="NLX223" s="52"/>
      <c r="NLY223" s="52"/>
      <c r="NLZ223" s="52"/>
      <c r="NMA223" s="52"/>
      <c r="NMB223" s="52"/>
      <c r="NMC223" s="52"/>
      <c r="NMD223" s="52"/>
      <c r="NME223" s="52"/>
      <c r="NMF223" s="52"/>
      <c r="NMG223" s="52"/>
      <c r="NMH223" s="52"/>
      <c r="NMI223" s="52"/>
      <c r="NMJ223" s="52"/>
      <c r="NMK223" s="52"/>
      <c r="NML223" s="52"/>
      <c r="NMM223" s="52"/>
      <c r="NMN223" s="52"/>
      <c r="NMO223" s="52"/>
      <c r="NMP223" s="52"/>
      <c r="NMQ223" s="52"/>
      <c r="NMR223" s="52"/>
      <c r="NMS223" s="52"/>
      <c r="NMT223" s="52"/>
      <c r="NMU223" s="52"/>
      <c r="NMV223" s="52"/>
      <c r="NMW223" s="52"/>
      <c r="NMX223" s="52"/>
      <c r="NMY223" s="52"/>
      <c r="NMZ223" s="52"/>
      <c r="NNA223" s="52"/>
      <c r="NNB223" s="52"/>
      <c r="NNC223" s="52"/>
      <c r="NND223" s="52"/>
      <c r="NNE223" s="52"/>
      <c r="NNF223" s="52"/>
      <c r="NNG223" s="52"/>
      <c r="NNH223" s="52"/>
      <c r="NNI223" s="52"/>
      <c r="NNJ223" s="52"/>
      <c r="NNK223" s="52"/>
      <c r="NNL223" s="52"/>
      <c r="NNM223" s="52"/>
      <c r="NNN223" s="52"/>
      <c r="NNO223" s="52"/>
      <c r="NNP223" s="52"/>
      <c r="NNQ223" s="52"/>
      <c r="NNR223" s="52"/>
      <c r="NNS223" s="52"/>
      <c r="NNT223" s="52"/>
      <c r="NNU223" s="52"/>
      <c r="NNV223" s="52"/>
      <c r="NNW223" s="52"/>
      <c r="NNX223" s="52"/>
      <c r="NNY223" s="52"/>
      <c r="NNZ223" s="52"/>
      <c r="NOA223" s="52"/>
      <c r="NOB223" s="52"/>
      <c r="NOC223" s="52"/>
      <c r="NOD223" s="52"/>
      <c r="NOE223" s="52"/>
      <c r="NOF223" s="52"/>
      <c r="NOG223" s="52"/>
      <c r="NOH223" s="52"/>
      <c r="NOI223" s="52"/>
      <c r="NOJ223" s="52"/>
      <c r="NOK223" s="52"/>
      <c r="NOL223" s="52"/>
      <c r="NOM223" s="52"/>
      <c r="NON223" s="52"/>
      <c r="NOO223" s="52"/>
      <c r="NOP223" s="52"/>
      <c r="NOQ223" s="52"/>
      <c r="NOR223" s="52"/>
      <c r="NOS223" s="52"/>
      <c r="NOT223" s="52"/>
      <c r="NOU223" s="52"/>
      <c r="NOV223" s="52"/>
      <c r="NOW223" s="52"/>
      <c r="NOX223" s="52"/>
      <c r="NOY223" s="52"/>
      <c r="NOZ223" s="52"/>
      <c r="NPA223" s="52"/>
      <c r="NPB223" s="52"/>
      <c r="NPC223" s="52"/>
      <c r="NPD223" s="52"/>
      <c r="NPE223" s="52"/>
      <c r="NPF223" s="52"/>
      <c r="NPG223" s="52"/>
      <c r="NPH223" s="52"/>
      <c r="NPI223" s="52"/>
      <c r="NPJ223" s="52"/>
      <c r="NPK223" s="52"/>
      <c r="NPL223" s="52"/>
      <c r="NPM223" s="52"/>
      <c r="NPN223" s="52"/>
      <c r="NPO223" s="52"/>
      <c r="NPP223" s="52"/>
      <c r="NPQ223" s="52"/>
      <c r="NPR223" s="52"/>
      <c r="NPS223" s="52"/>
      <c r="NPT223" s="52"/>
      <c r="NPU223" s="52"/>
      <c r="NPV223" s="52"/>
      <c r="NPW223" s="52"/>
      <c r="NPX223" s="52"/>
      <c r="NPY223" s="52"/>
      <c r="NPZ223" s="52"/>
      <c r="NQA223" s="52"/>
      <c r="NQB223" s="52"/>
      <c r="NQC223" s="52"/>
      <c r="NQD223" s="52"/>
      <c r="NQE223" s="52"/>
      <c r="NQF223" s="52"/>
      <c r="NQG223" s="52"/>
      <c r="NQH223" s="52"/>
      <c r="NQI223" s="52"/>
      <c r="NQJ223" s="52"/>
      <c r="NQK223" s="52"/>
      <c r="NQL223" s="52"/>
      <c r="NQM223" s="52"/>
      <c r="NQN223" s="52"/>
      <c r="NQO223" s="52"/>
      <c r="NQP223" s="52"/>
      <c r="NQQ223" s="52"/>
      <c r="NQR223" s="52"/>
      <c r="NQS223" s="52"/>
      <c r="NQT223" s="52"/>
      <c r="NQU223" s="52"/>
      <c r="NQV223" s="52"/>
      <c r="NQW223" s="52"/>
      <c r="NQX223" s="52"/>
      <c r="NQY223" s="52"/>
      <c r="NQZ223" s="52"/>
      <c r="NRA223" s="52"/>
      <c r="NRB223" s="52"/>
      <c r="NRC223" s="52"/>
      <c r="NRD223" s="52"/>
      <c r="NRE223" s="52"/>
      <c r="NRF223" s="52"/>
      <c r="NRG223" s="52"/>
      <c r="NRH223" s="52"/>
      <c r="NRI223" s="52"/>
      <c r="NRJ223" s="52"/>
      <c r="NRK223" s="52"/>
      <c r="NRL223" s="52"/>
      <c r="NRM223" s="52"/>
      <c r="NRN223" s="52"/>
      <c r="NRO223" s="52"/>
      <c r="NRP223" s="52"/>
      <c r="NRQ223" s="52"/>
      <c r="NRR223" s="52"/>
      <c r="NRS223" s="52"/>
      <c r="NRT223" s="52"/>
      <c r="NRU223" s="52"/>
      <c r="NRV223" s="52"/>
      <c r="NRW223" s="52"/>
      <c r="NRX223" s="52"/>
      <c r="NRY223" s="52"/>
      <c r="NRZ223" s="52"/>
      <c r="NSA223" s="52"/>
      <c r="NSB223" s="52"/>
      <c r="NSC223" s="52"/>
      <c r="NSD223" s="52"/>
      <c r="NSE223" s="52"/>
      <c r="NSF223" s="52"/>
      <c r="NSG223" s="52"/>
      <c r="NSH223" s="52"/>
      <c r="NSI223" s="52"/>
      <c r="NSJ223" s="52"/>
      <c r="NSK223" s="52"/>
      <c r="NSL223" s="52"/>
      <c r="NSM223" s="52"/>
      <c r="NSN223" s="52"/>
      <c r="NSO223" s="52"/>
      <c r="NSP223" s="52"/>
      <c r="NSQ223" s="52"/>
      <c r="NSR223" s="52"/>
      <c r="NSS223" s="52"/>
      <c r="NST223" s="52"/>
      <c r="NSU223" s="52"/>
      <c r="NSV223" s="52"/>
      <c r="NSW223" s="52"/>
      <c r="NSX223" s="52"/>
      <c r="NSY223" s="52"/>
      <c r="NSZ223" s="52"/>
      <c r="NTA223" s="52"/>
      <c r="NTB223" s="52"/>
      <c r="NTC223" s="52"/>
      <c r="NTD223" s="52"/>
      <c r="NTE223" s="52"/>
      <c r="NTF223" s="52"/>
      <c r="NTG223" s="52"/>
      <c r="NTH223" s="52"/>
      <c r="NTI223" s="52"/>
      <c r="NTJ223" s="52"/>
      <c r="NTK223" s="52"/>
      <c r="NTL223" s="52"/>
      <c r="NTM223" s="52"/>
      <c r="NTN223" s="52"/>
      <c r="NTO223" s="52"/>
      <c r="NTP223" s="52"/>
      <c r="NTQ223" s="52"/>
      <c r="NTR223" s="52"/>
      <c r="NTS223" s="52"/>
      <c r="NTT223" s="52"/>
      <c r="NTU223" s="52"/>
      <c r="NTV223" s="52"/>
      <c r="NTW223" s="52"/>
      <c r="NTX223" s="52"/>
      <c r="NTY223" s="52"/>
      <c r="NTZ223" s="52"/>
      <c r="NUA223" s="52"/>
      <c r="NUB223" s="52"/>
      <c r="NUC223" s="52"/>
      <c r="NUD223" s="52"/>
      <c r="NUE223" s="52"/>
      <c r="NUF223" s="52"/>
      <c r="NUG223" s="52"/>
      <c r="NUH223" s="52"/>
      <c r="NUI223" s="52"/>
      <c r="NUJ223" s="52"/>
      <c r="NUK223" s="52"/>
      <c r="NUL223" s="52"/>
      <c r="NUM223" s="52"/>
      <c r="NUN223" s="52"/>
      <c r="NUO223" s="52"/>
      <c r="NUP223" s="52"/>
      <c r="NUQ223" s="52"/>
      <c r="NUR223" s="52"/>
      <c r="NUS223" s="52"/>
      <c r="NUT223" s="52"/>
      <c r="NUU223" s="52"/>
      <c r="NUV223" s="52"/>
      <c r="NUW223" s="52"/>
      <c r="NUX223" s="52"/>
      <c r="NUY223" s="52"/>
      <c r="NUZ223" s="52"/>
      <c r="NVA223" s="52"/>
      <c r="NVB223" s="52"/>
      <c r="NVC223" s="52"/>
      <c r="NVD223" s="52"/>
      <c r="NVE223" s="52"/>
      <c r="NVF223" s="52"/>
      <c r="NVG223" s="52"/>
      <c r="NVH223" s="52"/>
      <c r="NVI223" s="52"/>
      <c r="NVJ223" s="52"/>
      <c r="NVK223" s="52"/>
      <c r="NVL223" s="52"/>
      <c r="NVM223" s="52"/>
      <c r="NVN223" s="52"/>
      <c r="NVO223" s="52"/>
      <c r="NVP223" s="52"/>
      <c r="NVQ223" s="52"/>
      <c r="NVR223" s="52"/>
      <c r="NVS223" s="52"/>
      <c r="NVT223" s="52"/>
      <c r="NVU223" s="52"/>
      <c r="NVV223" s="52"/>
      <c r="NVW223" s="52"/>
      <c r="NVX223" s="52"/>
      <c r="NVY223" s="52"/>
      <c r="NVZ223" s="52"/>
      <c r="NWA223" s="52"/>
      <c r="NWB223" s="52"/>
      <c r="NWC223" s="52"/>
      <c r="NWD223" s="52"/>
      <c r="NWE223" s="52"/>
      <c r="NWF223" s="52"/>
      <c r="NWG223" s="52"/>
      <c r="NWH223" s="52"/>
      <c r="NWI223" s="52"/>
      <c r="NWJ223" s="52"/>
      <c r="NWK223" s="52"/>
      <c r="NWL223" s="52"/>
      <c r="NWM223" s="52"/>
      <c r="NWN223" s="52"/>
      <c r="NWO223" s="52"/>
      <c r="NWP223" s="52"/>
      <c r="NWQ223" s="52"/>
      <c r="NWR223" s="52"/>
      <c r="NWS223" s="52"/>
      <c r="NWT223" s="52"/>
      <c r="NWU223" s="52"/>
      <c r="NWV223" s="52"/>
      <c r="NWW223" s="52"/>
      <c r="NWX223" s="52"/>
      <c r="NWY223" s="52"/>
      <c r="NWZ223" s="52"/>
      <c r="NXA223" s="52"/>
      <c r="NXB223" s="52"/>
      <c r="NXC223" s="52"/>
      <c r="NXD223" s="52"/>
      <c r="NXE223" s="52"/>
      <c r="NXF223" s="52"/>
      <c r="NXG223" s="52"/>
      <c r="NXH223" s="52"/>
      <c r="NXI223" s="52"/>
      <c r="NXJ223" s="52"/>
      <c r="NXK223" s="52"/>
      <c r="NXL223" s="52"/>
      <c r="NXM223" s="52"/>
      <c r="NXN223" s="52"/>
      <c r="NXO223" s="52"/>
      <c r="NXP223" s="52"/>
      <c r="NXQ223" s="52"/>
      <c r="NXR223" s="52"/>
      <c r="NXS223" s="52"/>
      <c r="NXT223" s="52"/>
      <c r="NXU223" s="52"/>
      <c r="NXV223" s="52"/>
      <c r="NXW223" s="52"/>
      <c r="NXX223" s="52"/>
      <c r="NXY223" s="52"/>
      <c r="NXZ223" s="52"/>
      <c r="NYA223" s="52"/>
      <c r="NYB223" s="52"/>
      <c r="NYC223" s="52"/>
      <c r="NYD223" s="52"/>
      <c r="NYE223" s="52"/>
      <c r="NYF223" s="52"/>
      <c r="NYG223" s="52"/>
      <c r="NYH223" s="52"/>
      <c r="NYI223" s="52"/>
      <c r="NYJ223" s="52"/>
      <c r="NYK223" s="52"/>
      <c r="NYL223" s="52"/>
      <c r="NYM223" s="52"/>
      <c r="NYN223" s="52"/>
      <c r="NYO223" s="52"/>
      <c r="NYP223" s="52"/>
      <c r="NYQ223" s="52"/>
      <c r="NYR223" s="52"/>
      <c r="NYS223" s="52"/>
      <c r="NYT223" s="52"/>
      <c r="NYU223" s="52"/>
      <c r="NYV223" s="52"/>
      <c r="NYW223" s="52"/>
      <c r="NYX223" s="52"/>
      <c r="NYY223" s="52"/>
      <c r="NYZ223" s="52"/>
      <c r="NZA223" s="52"/>
      <c r="NZB223" s="52"/>
      <c r="NZC223" s="52"/>
      <c r="NZD223" s="52"/>
      <c r="NZE223" s="52"/>
      <c r="NZF223" s="52"/>
      <c r="NZG223" s="52"/>
      <c r="NZH223" s="52"/>
      <c r="NZI223" s="52"/>
      <c r="NZJ223" s="52"/>
      <c r="NZK223" s="52"/>
      <c r="NZL223" s="52"/>
      <c r="NZM223" s="52"/>
      <c r="NZN223" s="52"/>
      <c r="NZO223" s="52"/>
      <c r="NZP223" s="52"/>
      <c r="NZQ223" s="52"/>
      <c r="NZR223" s="52"/>
      <c r="NZS223" s="52"/>
      <c r="NZT223" s="52"/>
      <c r="NZU223" s="52"/>
      <c r="NZV223" s="52"/>
      <c r="NZW223" s="52"/>
      <c r="NZX223" s="52"/>
      <c r="NZY223" s="52"/>
      <c r="NZZ223" s="52"/>
      <c r="OAA223" s="52"/>
      <c r="OAB223" s="52"/>
      <c r="OAC223" s="52"/>
      <c r="OAD223" s="52"/>
      <c r="OAE223" s="52"/>
      <c r="OAF223" s="52"/>
      <c r="OAG223" s="52"/>
      <c r="OAH223" s="52"/>
      <c r="OAI223" s="52"/>
      <c r="OAJ223" s="52"/>
      <c r="OAK223" s="52"/>
      <c r="OAL223" s="52"/>
      <c r="OAM223" s="52"/>
      <c r="OAN223" s="52"/>
      <c r="OAO223" s="52"/>
      <c r="OAP223" s="52"/>
      <c r="OAQ223" s="52"/>
      <c r="OAR223" s="52"/>
      <c r="OAS223" s="52"/>
      <c r="OAT223" s="52"/>
      <c r="OAU223" s="52"/>
      <c r="OAV223" s="52"/>
      <c r="OAW223" s="52"/>
      <c r="OAX223" s="52"/>
      <c r="OAY223" s="52"/>
      <c r="OAZ223" s="52"/>
      <c r="OBA223" s="52"/>
      <c r="OBB223" s="52"/>
      <c r="OBC223" s="52"/>
      <c r="OBD223" s="52"/>
      <c r="OBE223" s="52"/>
      <c r="OBF223" s="52"/>
      <c r="OBG223" s="52"/>
      <c r="OBH223" s="52"/>
      <c r="OBI223" s="52"/>
      <c r="OBJ223" s="52"/>
      <c r="OBK223" s="52"/>
      <c r="OBL223" s="52"/>
      <c r="OBM223" s="52"/>
      <c r="OBN223" s="52"/>
      <c r="OBO223" s="52"/>
      <c r="OBP223" s="52"/>
      <c r="OBQ223" s="52"/>
      <c r="OBR223" s="52"/>
      <c r="OBS223" s="52"/>
      <c r="OBT223" s="52"/>
      <c r="OBU223" s="52"/>
      <c r="OBV223" s="52"/>
      <c r="OBW223" s="52"/>
      <c r="OBX223" s="52"/>
      <c r="OBY223" s="52"/>
      <c r="OBZ223" s="52"/>
      <c r="OCA223" s="52"/>
      <c r="OCB223" s="52"/>
      <c r="OCC223" s="52"/>
      <c r="OCD223" s="52"/>
      <c r="OCE223" s="52"/>
      <c r="OCF223" s="52"/>
      <c r="OCG223" s="52"/>
      <c r="OCH223" s="52"/>
      <c r="OCI223" s="52"/>
      <c r="OCJ223" s="52"/>
      <c r="OCK223" s="52"/>
      <c r="OCL223" s="52"/>
      <c r="OCM223" s="52"/>
      <c r="OCN223" s="52"/>
      <c r="OCO223" s="52"/>
      <c r="OCP223" s="52"/>
      <c r="OCQ223" s="52"/>
      <c r="OCR223" s="52"/>
      <c r="OCS223" s="52"/>
      <c r="OCT223" s="52"/>
      <c r="OCU223" s="52"/>
      <c r="OCV223" s="52"/>
      <c r="OCW223" s="52"/>
      <c r="OCX223" s="52"/>
      <c r="OCY223" s="52"/>
      <c r="OCZ223" s="52"/>
      <c r="ODA223" s="52"/>
      <c r="ODB223" s="52"/>
      <c r="ODC223" s="52"/>
      <c r="ODD223" s="52"/>
      <c r="ODE223" s="52"/>
      <c r="ODF223" s="52"/>
      <c r="ODG223" s="52"/>
      <c r="ODH223" s="52"/>
      <c r="ODI223" s="52"/>
      <c r="ODJ223" s="52"/>
      <c r="ODK223" s="52"/>
      <c r="ODL223" s="52"/>
      <c r="ODM223" s="52"/>
      <c r="ODN223" s="52"/>
      <c r="ODO223" s="52"/>
      <c r="ODP223" s="52"/>
      <c r="ODQ223" s="52"/>
      <c r="ODR223" s="52"/>
      <c r="ODS223" s="52"/>
      <c r="ODT223" s="52"/>
      <c r="ODU223" s="52"/>
      <c r="ODV223" s="52"/>
      <c r="ODW223" s="52"/>
      <c r="ODX223" s="52"/>
      <c r="ODY223" s="52"/>
      <c r="ODZ223" s="52"/>
      <c r="OEA223" s="52"/>
      <c r="OEB223" s="52"/>
      <c r="OEC223" s="52"/>
      <c r="OED223" s="52"/>
      <c r="OEE223" s="52"/>
      <c r="OEF223" s="52"/>
      <c r="OEG223" s="52"/>
      <c r="OEH223" s="52"/>
      <c r="OEI223" s="52"/>
      <c r="OEJ223" s="52"/>
      <c r="OEK223" s="52"/>
      <c r="OEL223" s="52"/>
      <c r="OEM223" s="52"/>
      <c r="OEN223" s="52"/>
      <c r="OEO223" s="52"/>
      <c r="OEP223" s="52"/>
      <c r="OEQ223" s="52"/>
      <c r="OER223" s="52"/>
      <c r="OES223" s="52"/>
      <c r="OET223" s="52"/>
      <c r="OEU223" s="52"/>
      <c r="OEV223" s="52"/>
      <c r="OEW223" s="52"/>
      <c r="OEX223" s="52"/>
      <c r="OEY223" s="52"/>
      <c r="OEZ223" s="52"/>
      <c r="OFA223" s="52"/>
      <c r="OFB223" s="52"/>
      <c r="OFC223" s="52"/>
      <c r="OFD223" s="52"/>
      <c r="OFE223" s="52"/>
      <c r="OFF223" s="52"/>
      <c r="OFG223" s="52"/>
      <c r="OFH223" s="52"/>
      <c r="OFI223" s="52"/>
      <c r="OFJ223" s="52"/>
      <c r="OFK223" s="52"/>
      <c r="OFL223" s="52"/>
      <c r="OFM223" s="52"/>
      <c r="OFN223" s="52"/>
      <c r="OFO223" s="52"/>
      <c r="OFP223" s="52"/>
      <c r="OFQ223" s="52"/>
      <c r="OFR223" s="52"/>
      <c r="OFS223" s="52"/>
      <c r="OFT223" s="52"/>
      <c r="OFU223" s="52"/>
      <c r="OFV223" s="52"/>
      <c r="OFW223" s="52"/>
      <c r="OFX223" s="52"/>
      <c r="OFY223" s="52"/>
      <c r="OFZ223" s="52"/>
      <c r="OGA223" s="52"/>
      <c r="OGB223" s="52"/>
      <c r="OGC223" s="52"/>
      <c r="OGD223" s="52"/>
      <c r="OGE223" s="52"/>
      <c r="OGF223" s="52"/>
      <c r="OGG223" s="52"/>
      <c r="OGH223" s="52"/>
      <c r="OGI223" s="52"/>
      <c r="OGJ223" s="52"/>
      <c r="OGK223" s="52"/>
      <c r="OGL223" s="52"/>
      <c r="OGM223" s="52"/>
      <c r="OGN223" s="52"/>
      <c r="OGO223" s="52"/>
      <c r="OGP223" s="52"/>
      <c r="OGQ223" s="52"/>
      <c r="OGR223" s="52"/>
      <c r="OGS223" s="52"/>
      <c r="OGT223" s="52"/>
      <c r="OGU223" s="52"/>
      <c r="OGV223" s="52"/>
      <c r="OGW223" s="52"/>
      <c r="OGX223" s="52"/>
      <c r="OGY223" s="52"/>
      <c r="OGZ223" s="52"/>
      <c r="OHA223" s="52"/>
      <c r="OHB223" s="52"/>
      <c r="OHC223" s="52"/>
      <c r="OHD223" s="52"/>
      <c r="OHE223" s="52"/>
      <c r="OHF223" s="52"/>
      <c r="OHG223" s="52"/>
      <c r="OHH223" s="52"/>
      <c r="OHI223" s="52"/>
      <c r="OHJ223" s="52"/>
      <c r="OHK223" s="52"/>
      <c r="OHL223" s="52"/>
      <c r="OHM223" s="52"/>
      <c r="OHN223" s="52"/>
      <c r="OHO223" s="52"/>
      <c r="OHP223" s="52"/>
      <c r="OHQ223" s="52"/>
      <c r="OHR223" s="52"/>
      <c r="OHS223" s="52"/>
      <c r="OHT223" s="52"/>
      <c r="OHU223" s="52"/>
      <c r="OHV223" s="52"/>
      <c r="OHW223" s="52"/>
      <c r="OHX223" s="52"/>
      <c r="OHY223" s="52"/>
      <c r="OHZ223" s="52"/>
      <c r="OIA223" s="52"/>
      <c r="OIB223" s="52"/>
      <c r="OIC223" s="52"/>
      <c r="OID223" s="52"/>
      <c r="OIE223" s="52"/>
      <c r="OIF223" s="52"/>
      <c r="OIG223" s="52"/>
      <c r="OIH223" s="52"/>
      <c r="OII223" s="52"/>
      <c r="OIJ223" s="52"/>
      <c r="OIK223" s="52"/>
      <c r="OIL223" s="52"/>
      <c r="OIM223" s="52"/>
      <c r="OIN223" s="52"/>
      <c r="OIO223" s="52"/>
      <c r="OIP223" s="52"/>
      <c r="OIQ223" s="52"/>
      <c r="OIR223" s="52"/>
      <c r="OIS223" s="52"/>
      <c r="OIT223" s="52"/>
      <c r="OIU223" s="52"/>
      <c r="OIV223" s="52"/>
      <c r="OIW223" s="52"/>
      <c r="OIX223" s="52"/>
      <c r="OIY223" s="52"/>
      <c r="OIZ223" s="52"/>
      <c r="OJA223" s="52"/>
      <c r="OJB223" s="52"/>
      <c r="OJC223" s="52"/>
      <c r="OJD223" s="52"/>
      <c r="OJE223" s="52"/>
      <c r="OJF223" s="52"/>
      <c r="OJG223" s="52"/>
      <c r="OJH223" s="52"/>
      <c r="OJI223" s="52"/>
      <c r="OJJ223" s="52"/>
      <c r="OJK223" s="52"/>
      <c r="OJL223" s="52"/>
      <c r="OJM223" s="52"/>
      <c r="OJN223" s="52"/>
      <c r="OJO223" s="52"/>
      <c r="OJP223" s="52"/>
      <c r="OJQ223" s="52"/>
      <c r="OJR223" s="52"/>
      <c r="OJS223" s="52"/>
      <c r="OJT223" s="52"/>
      <c r="OJU223" s="52"/>
      <c r="OJV223" s="52"/>
      <c r="OJW223" s="52"/>
      <c r="OJX223" s="52"/>
      <c r="OJY223" s="52"/>
      <c r="OJZ223" s="52"/>
      <c r="OKA223" s="52"/>
      <c r="OKB223" s="52"/>
      <c r="OKC223" s="52"/>
      <c r="OKD223" s="52"/>
      <c r="OKE223" s="52"/>
      <c r="OKF223" s="52"/>
      <c r="OKG223" s="52"/>
      <c r="OKH223" s="52"/>
      <c r="OKI223" s="52"/>
      <c r="OKJ223" s="52"/>
      <c r="OKK223" s="52"/>
      <c r="OKL223" s="52"/>
      <c r="OKM223" s="52"/>
      <c r="OKN223" s="52"/>
      <c r="OKO223" s="52"/>
      <c r="OKP223" s="52"/>
      <c r="OKQ223" s="52"/>
      <c r="OKR223" s="52"/>
      <c r="OKS223" s="52"/>
      <c r="OKT223" s="52"/>
      <c r="OKU223" s="52"/>
      <c r="OKV223" s="52"/>
      <c r="OKW223" s="52"/>
      <c r="OKX223" s="52"/>
      <c r="OKY223" s="52"/>
      <c r="OKZ223" s="52"/>
      <c r="OLA223" s="52"/>
      <c r="OLB223" s="52"/>
      <c r="OLC223" s="52"/>
      <c r="OLD223" s="52"/>
      <c r="OLE223" s="52"/>
      <c r="OLF223" s="52"/>
      <c r="OLG223" s="52"/>
      <c r="OLH223" s="52"/>
      <c r="OLI223" s="52"/>
      <c r="OLJ223" s="52"/>
      <c r="OLK223" s="52"/>
      <c r="OLL223" s="52"/>
      <c r="OLM223" s="52"/>
      <c r="OLN223" s="52"/>
      <c r="OLO223" s="52"/>
      <c r="OLP223" s="52"/>
      <c r="OLQ223" s="52"/>
      <c r="OLR223" s="52"/>
      <c r="OLS223" s="52"/>
      <c r="OLT223" s="52"/>
      <c r="OLU223" s="52"/>
      <c r="OLV223" s="52"/>
      <c r="OLW223" s="52"/>
      <c r="OLX223" s="52"/>
      <c r="OLY223" s="52"/>
      <c r="OLZ223" s="52"/>
      <c r="OMA223" s="52"/>
      <c r="OMB223" s="52"/>
      <c r="OMC223" s="52"/>
      <c r="OMD223" s="52"/>
      <c r="OME223" s="52"/>
      <c r="OMF223" s="52"/>
      <c r="OMG223" s="52"/>
      <c r="OMH223" s="52"/>
      <c r="OMI223" s="52"/>
      <c r="OMJ223" s="52"/>
      <c r="OMK223" s="52"/>
      <c r="OML223" s="52"/>
      <c r="OMM223" s="52"/>
      <c r="OMN223" s="52"/>
      <c r="OMO223" s="52"/>
      <c r="OMP223" s="52"/>
      <c r="OMQ223" s="52"/>
      <c r="OMR223" s="52"/>
      <c r="OMS223" s="52"/>
      <c r="OMT223" s="52"/>
      <c r="OMU223" s="52"/>
      <c r="OMV223" s="52"/>
      <c r="OMW223" s="52"/>
      <c r="OMX223" s="52"/>
      <c r="OMY223" s="52"/>
      <c r="OMZ223" s="52"/>
      <c r="ONA223" s="52"/>
      <c r="ONB223" s="52"/>
      <c r="ONC223" s="52"/>
      <c r="OND223" s="52"/>
      <c r="ONE223" s="52"/>
      <c r="ONF223" s="52"/>
      <c r="ONG223" s="52"/>
      <c r="ONH223" s="52"/>
      <c r="ONI223" s="52"/>
      <c r="ONJ223" s="52"/>
      <c r="ONK223" s="52"/>
      <c r="ONL223" s="52"/>
      <c r="ONM223" s="52"/>
      <c r="ONN223" s="52"/>
      <c r="ONO223" s="52"/>
      <c r="ONP223" s="52"/>
      <c r="ONQ223" s="52"/>
      <c r="ONR223" s="52"/>
      <c r="ONS223" s="52"/>
      <c r="ONT223" s="52"/>
      <c r="ONU223" s="52"/>
      <c r="ONV223" s="52"/>
      <c r="ONW223" s="52"/>
      <c r="ONX223" s="52"/>
      <c r="ONY223" s="52"/>
      <c r="ONZ223" s="52"/>
      <c r="OOA223" s="52"/>
      <c r="OOB223" s="52"/>
      <c r="OOC223" s="52"/>
      <c r="OOD223" s="52"/>
      <c r="OOE223" s="52"/>
      <c r="OOF223" s="52"/>
      <c r="OOG223" s="52"/>
      <c r="OOH223" s="52"/>
      <c r="OOI223" s="52"/>
      <c r="OOJ223" s="52"/>
      <c r="OOK223" s="52"/>
      <c r="OOL223" s="52"/>
      <c r="OOM223" s="52"/>
      <c r="OON223" s="52"/>
      <c r="OOO223" s="52"/>
      <c r="OOP223" s="52"/>
      <c r="OOQ223" s="52"/>
      <c r="OOR223" s="52"/>
      <c r="OOS223" s="52"/>
      <c r="OOT223" s="52"/>
      <c r="OOU223" s="52"/>
      <c r="OOV223" s="52"/>
      <c r="OOW223" s="52"/>
      <c r="OOX223" s="52"/>
      <c r="OOY223" s="52"/>
      <c r="OOZ223" s="52"/>
      <c r="OPA223" s="52"/>
      <c r="OPB223" s="52"/>
      <c r="OPC223" s="52"/>
      <c r="OPD223" s="52"/>
      <c r="OPE223" s="52"/>
      <c r="OPF223" s="52"/>
      <c r="OPG223" s="52"/>
      <c r="OPH223" s="52"/>
      <c r="OPI223" s="52"/>
      <c r="OPJ223" s="52"/>
      <c r="OPK223" s="52"/>
      <c r="OPL223" s="52"/>
      <c r="OPM223" s="52"/>
      <c r="OPN223" s="52"/>
      <c r="OPO223" s="52"/>
      <c r="OPP223" s="52"/>
      <c r="OPQ223" s="52"/>
      <c r="OPR223" s="52"/>
      <c r="OPS223" s="52"/>
      <c r="OPT223" s="52"/>
      <c r="OPU223" s="52"/>
      <c r="OPV223" s="52"/>
      <c r="OPW223" s="52"/>
      <c r="OPX223" s="52"/>
      <c r="OPY223" s="52"/>
      <c r="OPZ223" s="52"/>
      <c r="OQA223" s="52"/>
      <c r="OQB223" s="52"/>
      <c r="OQC223" s="52"/>
      <c r="OQD223" s="52"/>
      <c r="OQE223" s="52"/>
      <c r="OQF223" s="52"/>
      <c r="OQG223" s="52"/>
      <c r="OQH223" s="52"/>
      <c r="OQI223" s="52"/>
      <c r="OQJ223" s="52"/>
      <c r="OQK223" s="52"/>
      <c r="OQL223" s="52"/>
      <c r="OQM223" s="52"/>
      <c r="OQN223" s="52"/>
      <c r="OQO223" s="52"/>
      <c r="OQP223" s="52"/>
      <c r="OQQ223" s="52"/>
      <c r="OQR223" s="52"/>
      <c r="OQS223" s="52"/>
      <c r="OQT223" s="52"/>
      <c r="OQU223" s="52"/>
      <c r="OQV223" s="52"/>
      <c r="OQW223" s="52"/>
      <c r="OQX223" s="52"/>
      <c r="OQY223" s="52"/>
      <c r="OQZ223" s="52"/>
      <c r="ORA223" s="52"/>
      <c r="ORB223" s="52"/>
      <c r="ORC223" s="52"/>
      <c r="ORD223" s="52"/>
      <c r="ORE223" s="52"/>
      <c r="ORF223" s="52"/>
      <c r="ORG223" s="52"/>
      <c r="ORH223" s="52"/>
      <c r="ORI223" s="52"/>
      <c r="ORJ223" s="52"/>
      <c r="ORK223" s="52"/>
      <c r="ORL223" s="52"/>
      <c r="ORM223" s="52"/>
      <c r="ORN223" s="52"/>
      <c r="ORO223" s="52"/>
      <c r="ORP223" s="52"/>
      <c r="ORQ223" s="52"/>
      <c r="ORR223" s="52"/>
      <c r="ORS223" s="52"/>
      <c r="ORT223" s="52"/>
      <c r="ORU223" s="52"/>
      <c r="ORV223" s="52"/>
      <c r="ORW223" s="52"/>
      <c r="ORX223" s="52"/>
      <c r="ORY223" s="52"/>
      <c r="ORZ223" s="52"/>
      <c r="OSA223" s="52"/>
      <c r="OSB223" s="52"/>
      <c r="OSC223" s="52"/>
      <c r="OSD223" s="52"/>
      <c r="OSE223" s="52"/>
      <c r="OSF223" s="52"/>
      <c r="OSG223" s="52"/>
      <c r="OSH223" s="52"/>
      <c r="OSI223" s="52"/>
      <c r="OSJ223" s="52"/>
      <c r="OSK223" s="52"/>
      <c r="OSL223" s="52"/>
      <c r="OSM223" s="52"/>
      <c r="OSN223" s="52"/>
      <c r="OSO223" s="52"/>
      <c r="OSP223" s="52"/>
      <c r="OSQ223" s="52"/>
      <c r="OSR223" s="52"/>
      <c r="OSS223" s="52"/>
      <c r="OST223" s="52"/>
      <c r="OSU223" s="52"/>
      <c r="OSV223" s="52"/>
      <c r="OSW223" s="52"/>
      <c r="OSX223" s="52"/>
      <c r="OSY223" s="52"/>
      <c r="OSZ223" s="52"/>
      <c r="OTA223" s="52"/>
      <c r="OTB223" s="52"/>
      <c r="OTC223" s="52"/>
      <c r="OTD223" s="52"/>
      <c r="OTE223" s="52"/>
      <c r="OTF223" s="52"/>
      <c r="OTG223" s="52"/>
      <c r="OTH223" s="52"/>
      <c r="OTI223" s="52"/>
      <c r="OTJ223" s="52"/>
      <c r="OTK223" s="52"/>
      <c r="OTL223" s="52"/>
      <c r="OTM223" s="52"/>
      <c r="OTN223" s="52"/>
      <c r="OTO223" s="52"/>
      <c r="OTP223" s="52"/>
      <c r="OTQ223" s="52"/>
      <c r="OTR223" s="52"/>
      <c r="OTS223" s="52"/>
      <c r="OTT223" s="52"/>
      <c r="OTU223" s="52"/>
      <c r="OTV223" s="52"/>
      <c r="OTW223" s="52"/>
      <c r="OTX223" s="52"/>
      <c r="OTY223" s="52"/>
      <c r="OTZ223" s="52"/>
      <c r="OUA223" s="52"/>
      <c r="OUB223" s="52"/>
      <c r="OUC223" s="52"/>
      <c r="OUD223" s="52"/>
      <c r="OUE223" s="52"/>
      <c r="OUF223" s="52"/>
      <c r="OUG223" s="52"/>
      <c r="OUH223" s="52"/>
      <c r="OUI223" s="52"/>
      <c r="OUJ223" s="52"/>
      <c r="OUK223" s="52"/>
      <c r="OUL223" s="52"/>
      <c r="OUM223" s="52"/>
      <c r="OUN223" s="52"/>
      <c r="OUO223" s="52"/>
      <c r="OUP223" s="52"/>
      <c r="OUQ223" s="52"/>
      <c r="OUR223" s="52"/>
      <c r="OUS223" s="52"/>
      <c r="OUT223" s="52"/>
      <c r="OUU223" s="52"/>
      <c r="OUV223" s="52"/>
      <c r="OUW223" s="52"/>
      <c r="OUX223" s="52"/>
      <c r="OUY223" s="52"/>
      <c r="OUZ223" s="52"/>
      <c r="OVA223" s="52"/>
      <c r="OVB223" s="52"/>
      <c r="OVC223" s="52"/>
      <c r="OVD223" s="52"/>
      <c r="OVE223" s="52"/>
      <c r="OVF223" s="52"/>
      <c r="OVG223" s="52"/>
      <c r="OVH223" s="52"/>
      <c r="OVI223" s="52"/>
      <c r="OVJ223" s="52"/>
      <c r="OVK223" s="52"/>
      <c r="OVL223" s="52"/>
      <c r="OVM223" s="52"/>
      <c r="OVN223" s="52"/>
      <c r="OVO223" s="52"/>
      <c r="OVP223" s="52"/>
      <c r="OVQ223" s="52"/>
      <c r="OVR223" s="52"/>
      <c r="OVS223" s="52"/>
      <c r="OVT223" s="52"/>
      <c r="OVU223" s="52"/>
      <c r="OVV223" s="52"/>
      <c r="OVW223" s="52"/>
      <c r="OVX223" s="52"/>
      <c r="OVY223" s="52"/>
      <c r="OVZ223" s="52"/>
      <c r="OWA223" s="52"/>
      <c r="OWB223" s="52"/>
      <c r="OWC223" s="52"/>
      <c r="OWD223" s="52"/>
      <c r="OWE223" s="52"/>
      <c r="OWF223" s="52"/>
      <c r="OWG223" s="52"/>
      <c r="OWH223" s="52"/>
      <c r="OWI223" s="52"/>
      <c r="OWJ223" s="52"/>
      <c r="OWK223" s="52"/>
      <c r="OWL223" s="52"/>
      <c r="OWM223" s="52"/>
      <c r="OWN223" s="52"/>
      <c r="OWO223" s="52"/>
      <c r="OWP223" s="52"/>
      <c r="OWQ223" s="52"/>
      <c r="OWR223" s="52"/>
      <c r="OWS223" s="52"/>
      <c r="OWT223" s="52"/>
      <c r="OWU223" s="52"/>
      <c r="OWV223" s="52"/>
      <c r="OWW223" s="52"/>
      <c r="OWX223" s="52"/>
      <c r="OWY223" s="52"/>
      <c r="OWZ223" s="52"/>
      <c r="OXA223" s="52"/>
      <c r="OXB223" s="52"/>
      <c r="OXC223" s="52"/>
      <c r="OXD223" s="52"/>
      <c r="OXE223" s="52"/>
      <c r="OXF223" s="52"/>
      <c r="OXG223" s="52"/>
      <c r="OXH223" s="52"/>
      <c r="OXI223" s="52"/>
      <c r="OXJ223" s="52"/>
      <c r="OXK223" s="52"/>
      <c r="OXL223" s="52"/>
      <c r="OXM223" s="52"/>
      <c r="OXN223" s="52"/>
      <c r="OXO223" s="52"/>
      <c r="OXP223" s="52"/>
      <c r="OXQ223" s="52"/>
      <c r="OXR223" s="52"/>
      <c r="OXS223" s="52"/>
      <c r="OXT223" s="52"/>
      <c r="OXU223" s="52"/>
      <c r="OXV223" s="52"/>
      <c r="OXW223" s="52"/>
      <c r="OXX223" s="52"/>
      <c r="OXY223" s="52"/>
      <c r="OXZ223" s="52"/>
      <c r="OYA223" s="52"/>
      <c r="OYB223" s="52"/>
      <c r="OYC223" s="52"/>
      <c r="OYD223" s="52"/>
      <c r="OYE223" s="52"/>
      <c r="OYF223" s="52"/>
      <c r="OYG223" s="52"/>
      <c r="OYH223" s="52"/>
      <c r="OYI223" s="52"/>
      <c r="OYJ223" s="52"/>
      <c r="OYK223" s="52"/>
      <c r="OYL223" s="52"/>
      <c r="OYM223" s="52"/>
      <c r="OYN223" s="52"/>
      <c r="OYO223" s="52"/>
      <c r="OYP223" s="52"/>
      <c r="OYQ223" s="52"/>
      <c r="OYR223" s="52"/>
      <c r="OYS223" s="52"/>
      <c r="OYT223" s="52"/>
      <c r="OYU223" s="52"/>
      <c r="OYV223" s="52"/>
      <c r="OYW223" s="52"/>
      <c r="OYX223" s="52"/>
      <c r="OYY223" s="52"/>
      <c r="OYZ223" s="52"/>
      <c r="OZA223" s="52"/>
      <c r="OZB223" s="52"/>
      <c r="OZC223" s="52"/>
      <c r="OZD223" s="52"/>
      <c r="OZE223" s="52"/>
      <c r="OZF223" s="52"/>
      <c r="OZG223" s="52"/>
      <c r="OZH223" s="52"/>
      <c r="OZI223" s="52"/>
      <c r="OZJ223" s="52"/>
      <c r="OZK223" s="52"/>
      <c r="OZL223" s="52"/>
      <c r="OZM223" s="52"/>
      <c r="OZN223" s="52"/>
      <c r="OZO223" s="52"/>
      <c r="OZP223" s="52"/>
      <c r="OZQ223" s="52"/>
      <c r="OZR223" s="52"/>
      <c r="OZS223" s="52"/>
      <c r="OZT223" s="52"/>
      <c r="OZU223" s="52"/>
      <c r="OZV223" s="52"/>
      <c r="OZW223" s="52"/>
      <c r="OZX223" s="52"/>
      <c r="OZY223" s="52"/>
      <c r="OZZ223" s="52"/>
      <c r="PAA223" s="52"/>
      <c r="PAB223" s="52"/>
      <c r="PAC223" s="52"/>
      <c r="PAD223" s="52"/>
      <c r="PAE223" s="52"/>
      <c r="PAF223" s="52"/>
      <c r="PAG223" s="52"/>
      <c r="PAH223" s="52"/>
      <c r="PAI223" s="52"/>
      <c r="PAJ223" s="52"/>
      <c r="PAK223" s="52"/>
      <c r="PAL223" s="52"/>
      <c r="PAM223" s="52"/>
      <c r="PAN223" s="52"/>
      <c r="PAO223" s="52"/>
      <c r="PAP223" s="52"/>
      <c r="PAQ223" s="52"/>
      <c r="PAR223" s="52"/>
      <c r="PAS223" s="52"/>
      <c r="PAT223" s="52"/>
      <c r="PAU223" s="52"/>
      <c r="PAV223" s="52"/>
      <c r="PAW223" s="52"/>
      <c r="PAX223" s="52"/>
      <c r="PAY223" s="52"/>
      <c r="PAZ223" s="52"/>
      <c r="PBA223" s="52"/>
      <c r="PBB223" s="52"/>
      <c r="PBC223" s="52"/>
      <c r="PBD223" s="52"/>
      <c r="PBE223" s="52"/>
      <c r="PBF223" s="52"/>
      <c r="PBG223" s="52"/>
      <c r="PBH223" s="52"/>
      <c r="PBI223" s="52"/>
      <c r="PBJ223" s="52"/>
      <c r="PBK223" s="52"/>
      <c r="PBL223" s="52"/>
      <c r="PBM223" s="52"/>
      <c r="PBN223" s="52"/>
      <c r="PBO223" s="52"/>
      <c r="PBP223" s="52"/>
      <c r="PBQ223" s="52"/>
      <c r="PBR223" s="52"/>
      <c r="PBS223" s="52"/>
      <c r="PBT223" s="52"/>
      <c r="PBU223" s="52"/>
      <c r="PBV223" s="52"/>
      <c r="PBW223" s="52"/>
      <c r="PBX223" s="52"/>
      <c r="PBY223" s="52"/>
      <c r="PBZ223" s="52"/>
      <c r="PCA223" s="52"/>
      <c r="PCB223" s="52"/>
      <c r="PCC223" s="52"/>
      <c r="PCD223" s="52"/>
      <c r="PCE223" s="52"/>
      <c r="PCF223" s="52"/>
      <c r="PCG223" s="52"/>
      <c r="PCH223" s="52"/>
      <c r="PCI223" s="52"/>
      <c r="PCJ223" s="52"/>
      <c r="PCK223" s="52"/>
      <c r="PCL223" s="52"/>
      <c r="PCM223" s="52"/>
      <c r="PCN223" s="52"/>
      <c r="PCO223" s="52"/>
      <c r="PCP223" s="52"/>
      <c r="PCQ223" s="52"/>
      <c r="PCR223" s="52"/>
      <c r="PCS223" s="52"/>
      <c r="PCT223" s="52"/>
      <c r="PCU223" s="52"/>
      <c r="PCV223" s="52"/>
      <c r="PCW223" s="52"/>
      <c r="PCX223" s="52"/>
      <c r="PCY223" s="52"/>
      <c r="PCZ223" s="52"/>
      <c r="PDA223" s="52"/>
      <c r="PDB223" s="52"/>
      <c r="PDC223" s="52"/>
      <c r="PDD223" s="52"/>
      <c r="PDE223" s="52"/>
      <c r="PDF223" s="52"/>
      <c r="PDG223" s="52"/>
      <c r="PDH223" s="52"/>
      <c r="PDI223" s="52"/>
      <c r="PDJ223" s="52"/>
      <c r="PDK223" s="52"/>
      <c r="PDL223" s="52"/>
      <c r="PDM223" s="52"/>
      <c r="PDN223" s="52"/>
      <c r="PDO223" s="52"/>
      <c r="PDP223" s="52"/>
      <c r="PDQ223" s="52"/>
      <c r="PDR223" s="52"/>
      <c r="PDS223" s="52"/>
      <c r="PDT223" s="52"/>
      <c r="PDU223" s="52"/>
      <c r="PDV223" s="52"/>
      <c r="PDW223" s="52"/>
      <c r="PDX223" s="52"/>
      <c r="PDY223" s="52"/>
      <c r="PDZ223" s="52"/>
      <c r="PEA223" s="52"/>
      <c r="PEB223" s="52"/>
      <c r="PEC223" s="52"/>
      <c r="PED223" s="52"/>
      <c r="PEE223" s="52"/>
      <c r="PEF223" s="52"/>
      <c r="PEG223" s="52"/>
      <c r="PEH223" s="52"/>
      <c r="PEI223" s="52"/>
      <c r="PEJ223" s="52"/>
      <c r="PEK223" s="52"/>
      <c r="PEL223" s="52"/>
      <c r="PEM223" s="52"/>
      <c r="PEN223" s="52"/>
      <c r="PEO223" s="52"/>
      <c r="PEP223" s="52"/>
      <c r="PEQ223" s="52"/>
      <c r="PER223" s="52"/>
      <c r="PES223" s="52"/>
      <c r="PET223" s="52"/>
      <c r="PEU223" s="52"/>
      <c r="PEV223" s="52"/>
      <c r="PEW223" s="52"/>
      <c r="PEX223" s="52"/>
      <c r="PEY223" s="52"/>
      <c r="PEZ223" s="52"/>
      <c r="PFA223" s="52"/>
      <c r="PFB223" s="52"/>
      <c r="PFC223" s="52"/>
      <c r="PFD223" s="52"/>
      <c r="PFE223" s="52"/>
      <c r="PFF223" s="52"/>
      <c r="PFG223" s="52"/>
      <c r="PFH223" s="52"/>
      <c r="PFI223" s="52"/>
      <c r="PFJ223" s="52"/>
      <c r="PFK223" s="52"/>
      <c r="PFL223" s="52"/>
      <c r="PFM223" s="52"/>
      <c r="PFN223" s="52"/>
      <c r="PFO223" s="52"/>
      <c r="PFP223" s="52"/>
      <c r="PFQ223" s="52"/>
      <c r="PFR223" s="52"/>
      <c r="PFS223" s="52"/>
      <c r="PFT223" s="52"/>
      <c r="PFU223" s="52"/>
      <c r="PFV223" s="52"/>
      <c r="PFW223" s="52"/>
      <c r="PFX223" s="52"/>
      <c r="PFY223" s="52"/>
      <c r="PFZ223" s="52"/>
      <c r="PGA223" s="52"/>
      <c r="PGB223" s="52"/>
      <c r="PGC223" s="52"/>
      <c r="PGD223" s="52"/>
      <c r="PGE223" s="52"/>
      <c r="PGF223" s="52"/>
      <c r="PGG223" s="52"/>
      <c r="PGH223" s="52"/>
      <c r="PGI223" s="52"/>
      <c r="PGJ223" s="52"/>
      <c r="PGK223" s="52"/>
      <c r="PGL223" s="52"/>
      <c r="PGM223" s="52"/>
      <c r="PGN223" s="52"/>
      <c r="PGO223" s="52"/>
      <c r="PGP223" s="52"/>
      <c r="PGQ223" s="52"/>
      <c r="PGR223" s="52"/>
      <c r="PGS223" s="52"/>
      <c r="PGT223" s="52"/>
      <c r="PGU223" s="52"/>
      <c r="PGV223" s="52"/>
      <c r="PGW223" s="52"/>
      <c r="PGX223" s="52"/>
      <c r="PGY223" s="52"/>
      <c r="PGZ223" s="52"/>
      <c r="PHA223" s="52"/>
      <c r="PHB223" s="52"/>
      <c r="PHC223" s="52"/>
      <c r="PHD223" s="52"/>
      <c r="PHE223" s="52"/>
      <c r="PHF223" s="52"/>
      <c r="PHG223" s="52"/>
      <c r="PHH223" s="52"/>
      <c r="PHI223" s="52"/>
      <c r="PHJ223" s="52"/>
      <c r="PHK223" s="52"/>
      <c r="PHL223" s="52"/>
      <c r="PHM223" s="52"/>
      <c r="PHN223" s="52"/>
      <c r="PHO223" s="52"/>
      <c r="PHP223" s="52"/>
      <c r="PHQ223" s="52"/>
      <c r="PHR223" s="52"/>
      <c r="PHS223" s="52"/>
      <c r="PHT223" s="52"/>
      <c r="PHU223" s="52"/>
      <c r="PHV223" s="52"/>
      <c r="PHW223" s="52"/>
      <c r="PHX223" s="52"/>
      <c r="PHY223" s="52"/>
      <c r="PHZ223" s="52"/>
      <c r="PIA223" s="52"/>
      <c r="PIB223" s="52"/>
      <c r="PIC223" s="52"/>
      <c r="PID223" s="52"/>
      <c r="PIE223" s="52"/>
      <c r="PIF223" s="52"/>
      <c r="PIG223" s="52"/>
      <c r="PIH223" s="52"/>
      <c r="PII223" s="52"/>
      <c r="PIJ223" s="52"/>
      <c r="PIK223" s="52"/>
      <c r="PIL223" s="52"/>
      <c r="PIM223" s="52"/>
      <c r="PIN223" s="52"/>
      <c r="PIO223" s="52"/>
      <c r="PIP223" s="52"/>
      <c r="PIQ223" s="52"/>
      <c r="PIR223" s="52"/>
      <c r="PIS223" s="52"/>
      <c r="PIT223" s="52"/>
      <c r="PIU223" s="52"/>
      <c r="PIV223" s="52"/>
      <c r="PIW223" s="52"/>
      <c r="PIX223" s="52"/>
      <c r="PIY223" s="52"/>
      <c r="PIZ223" s="52"/>
      <c r="PJA223" s="52"/>
      <c r="PJB223" s="52"/>
      <c r="PJC223" s="52"/>
      <c r="PJD223" s="52"/>
      <c r="PJE223" s="52"/>
      <c r="PJF223" s="52"/>
      <c r="PJG223" s="52"/>
      <c r="PJH223" s="52"/>
      <c r="PJI223" s="52"/>
      <c r="PJJ223" s="52"/>
      <c r="PJK223" s="52"/>
      <c r="PJL223" s="52"/>
      <c r="PJM223" s="52"/>
      <c r="PJN223" s="52"/>
      <c r="PJO223" s="52"/>
      <c r="PJP223" s="52"/>
      <c r="PJQ223" s="52"/>
      <c r="PJR223" s="52"/>
      <c r="PJS223" s="52"/>
      <c r="PJT223" s="52"/>
      <c r="PJU223" s="52"/>
      <c r="PJV223" s="52"/>
      <c r="PJW223" s="52"/>
      <c r="PJX223" s="52"/>
      <c r="PJY223" s="52"/>
      <c r="PJZ223" s="52"/>
      <c r="PKA223" s="52"/>
      <c r="PKB223" s="52"/>
      <c r="PKC223" s="52"/>
      <c r="PKD223" s="52"/>
      <c r="PKE223" s="52"/>
      <c r="PKF223" s="52"/>
      <c r="PKG223" s="52"/>
      <c r="PKH223" s="52"/>
      <c r="PKI223" s="52"/>
      <c r="PKJ223" s="52"/>
      <c r="PKK223" s="52"/>
      <c r="PKL223" s="52"/>
      <c r="PKM223" s="52"/>
      <c r="PKN223" s="52"/>
      <c r="PKO223" s="52"/>
      <c r="PKP223" s="52"/>
      <c r="PKQ223" s="52"/>
      <c r="PKR223" s="52"/>
      <c r="PKS223" s="52"/>
      <c r="PKT223" s="52"/>
      <c r="PKU223" s="52"/>
      <c r="PKV223" s="52"/>
      <c r="PKW223" s="52"/>
      <c r="PKX223" s="52"/>
      <c r="PKY223" s="52"/>
      <c r="PKZ223" s="52"/>
      <c r="PLA223" s="52"/>
      <c r="PLB223" s="52"/>
      <c r="PLC223" s="52"/>
      <c r="PLD223" s="52"/>
      <c r="PLE223" s="52"/>
      <c r="PLF223" s="52"/>
      <c r="PLG223" s="52"/>
      <c r="PLH223" s="52"/>
      <c r="PLI223" s="52"/>
      <c r="PLJ223" s="52"/>
      <c r="PLK223" s="52"/>
      <c r="PLL223" s="52"/>
      <c r="PLM223" s="52"/>
      <c r="PLN223" s="52"/>
      <c r="PLO223" s="52"/>
      <c r="PLP223" s="52"/>
      <c r="PLQ223" s="52"/>
      <c r="PLR223" s="52"/>
      <c r="PLS223" s="52"/>
      <c r="PLT223" s="52"/>
      <c r="PLU223" s="52"/>
      <c r="PLV223" s="52"/>
      <c r="PLW223" s="52"/>
      <c r="PLX223" s="52"/>
      <c r="PLY223" s="52"/>
      <c r="PLZ223" s="52"/>
      <c r="PMA223" s="52"/>
      <c r="PMB223" s="52"/>
      <c r="PMC223" s="52"/>
      <c r="PMD223" s="52"/>
      <c r="PME223" s="52"/>
      <c r="PMF223" s="52"/>
      <c r="PMG223" s="52"/>
      <c r="PMH223" s="52"/>
      <c r="PMI223" s="52"/>
      <c r="PMJ223" s="52"/>
      <c r="PMK223" s="52"/>
      <c r="PML223" s="52"/>
      <c r="PMM223" s="52"/>
      <c r="PMN223" s="52"/>
      <c r="PMO223" s="52"/>
      <c r="PMP223" s="52"/>
      <c r="PMQ223" s="52"/>
      <c r="PMR223" s="52"/>
      <c r="PMS223" s="52"/>
      <c r="PMT223" s="52"/>
      <c r="PMU223" s="52"/>
      <c r="PMV223" s="52"/>
      <c r="PMW223" s="52"/>
      <c r="PMX223" s="52"/>
      <c r="PMY223" s="52"/>
      <c r="PMZ223" s="52"/>
      <c r="PNA223" s="52"/>
      <c r="PNB223" s="52"/>
      <c r="PNC223" s="52"/>
      <c r="PND223" s="52"/>
      <c r="PNE223" s="52"/>
      <c r="PNF223" s="52"/>
      <c r="PNG223" s="52"/>
      <c r="PNH223" s="52"/>
      <c r="PNI223" s="52"/>
      <c r="PNJ223" s="52"/>
      <c r="PNK223" s="52"/>
      <c r="PNL223" s="52"/>
      <c r="PNM223" s="52"/>
      <c r="PNN223" s="52"/>
      <c r="PNO223" s="52"/>
      <c r="PNP223" s="52"/>
      <c r="PNQ223" s="52"/>
      <c r="PNR223" s="52"/>
      <c r="PNS223" s="52"/>
      <c r="PNT223" s="52"/>
      <c r="PNU223" s="52"/>
      <c r="PNV223" s="52"/>
      <c r="PNW223" s="52"/>
      <c r="PNX223" s="52"/>
      <c r="PNY223" s="52"/>
      <c r="PNZ223" s="52"/>
      <c r="POA223" s="52"/>
      <c r="POB223" s="52"/>
      <c r="POC223" s="52"/>
      <c r="POD223" s="52"/>
      <c r="POE223" s="52"/>
      <c r="POF223" s="52"/>
      <c r="POG223" s="52"/>
      <c r="POH223" s="52"/>
      <c r="POI223" s="52"/>
      <c r="POJ223" s="52"/>
      <c r="POK223" s="52"/>
      <c r="POL223" s="52"/>
      <c r="POM223" s="52"/>
      <c r="PON223" s="52"/>
      <c r="POO223" s="52"/>
      <c r="POP223" s="52"/>
      <c r="POQ223" s="52"/>
      <c r="POR223" s="52"/>
      <c r="POS223" s="52"/>
      <c r="POT223" s="52"/>
      <c r="POU223" s="52"/>
      <c r="POV223" s="52"/>
      <c r="POW223" s="52"/>
      <c r="POX223" s="52"/>
      <c r="POY223" s="52"/>
      <c r="POZ223" s="52"/>
      <c r="PPA223" s="52"/>
      <c r="PPB223" s="52"/>
      <c r="PPC223" s="52"/>
      <c r="PPD223" s="52"/>
      <c r="PPE223" s="52"/>
      <c r="PPF223" s="52"/>
      <c r="PPG223" s="52"/>
      <c r="PPH223" s="52"/>
      <c r="PPI223" s="52"/>
      <c r="PPJ223" s="52"/>
      <c r="PPK223" s="52"/>
      <c r="PPL223" s="52"/>
      <c r="PPM223" s="52"/>
      <c r="PPN223" s="52"/>
      <c r="PPO223" s="52"/>
      <c r="PPP223" s="52"/>
      <c r="PPQ223" s="52"/>
      <c r="PPR223" s="52"/>
      <c r="PPS223" s="52"/>
      <c r="PPT223" s="52"/>
      <c r="PPU223" s="52"/>
      <c r="PPV223" s="52"/>
      <c r="PPW223" s="52"/>
      <c r="PPX223" s="52"/>
      <c r="PPY223" s="52"/>
      <c r="PPZ223" s="52"/>
      <c r="PQA223" s="52"/>
      <c r="PQB223" s="52"/>
      <c r="PQC223" s="52"/>
      <c r="PQD223" s="52"/>
      <c r="PQE223" s="52"/>
      <c r="PQF223" s="52"/>
      <c r="PQG223" s="52"/>
      <c r="PQH223" s="52"/>
      <c r="PQI223" s="52"/>
      <c r="PQJ223" s="52"/>
      <c r="PQK223" s="52"/>
      <c r="PQL223" s="52"/>
      <c r="PQM223" s="52"/>
      <c r="PQN223" s="52"/>
      <c r="PQO223" s="52"/>
      <c r="PQP223" s="52"/>
      <c r="PQQ223" s="52"/>
      <c r="PQR223" s="52"/>
      <c r="PQS223" s="52"/>
      <c r="PQT223" s="52"/>
      <c r="PQU223" s="52"/>
      <c r="PQV223" s="52"/>
      <c r="PQW223" s="52"/>
      <c r="PQX223" s="52"/>
      <c r="PQY223" s="52"/>
      <c r="PQZ223" s="52"/>
      <c r="PRA223" s="52"/>
      <c r="PRB223" s="52"/>
      <c r="PRC223" s="52"/>
      <c r="PRD223" s="52"/>
      <c r="PRE223" s="52"/>
      <c r="PRF223" s="52"/>
      <c r="PRG223" s="52"/>
      <c r="PRH223" s="52"/>
      <c r="PRI223" s="52"/>
      <c r="PRJ223" s="52"/>
      <c r="PRK223" s="52"/>
      <c r="PRL223" s="52"/>
      <c r="PRM223" s="52"/>
      <c r="PRN223" s="52"/>
      <c r="PRO223" s="52"/>
      <c r="PRP223" s="52"/>
      <c r="PRQ223" s="52"/>
      <c r="PRR223" s="52"/>
      <c r="PRS223" s="52"/>
      <c r="PRT223" s="52"/>
      <c r="PRU223" s="52"/>
      <c r="PRV223" s="52"/>
      <c r="PRW223" s="52"/>
      <c r="PRX223" s="52"/>
      <c r="PRY223" s="52"/>
      <c r="PRZ223" s="52"/>
      <c r="PSA223" s="52"/>
      <c r="PSB223" s="52"/>
      <c r="PSC223" s="52"/>
      <c r="PSD223" s="52"/>
      <c r="PSE223" s="52"/>
      <c r="PSF223" s="52"/>
      <c r="PSG223" s="52"/>
      <c r="PSH223" s="52"/>
      <c r="PSI223" s="52"/>
      <c r="PSJ223" s="52"/>
      <c r="PSK223" s="52"/>
      <c r="PSL223" s="52"/>
      <c r="PSM223" s="52"/>
      <c r="PSN223" s="52"/>
      <c r="PSO223" s="52"/>
      <c r="PSP223" s="52"/>
      <c r="PSQ223" s="52"/>
      <c r="PSR223" s="52"/>
      <c r="PSS223" s="52"/>
      <c r="PST223" s="52"/>
      <c r="PSU223" s="52"/>
      <c r="PSV223" s="52"/>
      <c r="PSW223" s="52"/>
      <c r="PSX223" s="52"/>
      <c r="PSY223" s="52"/>
      <c r="PSZ223" s="52"/>
      <c r="PTA223" s="52"/>
      <c r="PTB223" s="52"/>
      <c r="PTC223" s="52"/>
      <c r="PTD223" s="52"/>
      <c r="PTE223" s="52"/>
      <c r="PTF223" s="52"/>
      <c r="PTG223" s="52"/>
      <c r="PTH223" s="52"/>
      <c r="PTI223" s="52"/>
      <c r="PTJ223" s="52"/>
      <c r="PTK223" s="52"/>
      <c r="PTL223" s="52"/>
      <c r="PTM223" s="52"/>
      <c r="PTN223" s="52"/>
      <c r="PTO223" s="52"/>
      <c r="PTP223" s="52"/>
      <c r="PTQ223" s="52"/>
      <c r="PTR223" s="52"/>
      <c r="PTS223" s="52"/>
      <c r="PTT223" s="52"/>
      <c r="PTU223" s="52"/>
      <c r="PTV223" s="52"/>
      <c r="PTW223" s="52"/>
      <c r="PTX223" s="52"/>
      <c r="PTY223" s="52"/>
      <c r="PTZ223" s="52"/>
      <c r="PUA223" s="52"/>
      <c r="PUB223" s="52"/>
      <c r="PUC223" s="52"/>
      <c r="PUD223" s="52"/>
      <c r="PUE223" s="52"/>
      <c r="PUF223" s="52"/>
      <c r="PUG223" s="52"/>
      <c r="PUH223" s="52"/>
      <c r="PUI223" s="52"/>
      <c r="PUJ223" s="52"/>
      <c r="PUK223" s="52"/>
      <c r="PUL223" s="52"/>
      <c r="PUM223" s="52"/>
      <c r="PUN223" s="52"/>
      <c r="PUO223" s="52"/>
      <c r="PUP223" s="52"/>
      <c r="PUQ223" s="52"/>
      <c r="PUR223" s="52"/>
      <c r="PUS223" s="52"/>
      <c r="PUT223" s="52"/>
      <c r="PUU223" s="52"/>
      <c r="PUV223" s="52"/>
      <c r="PUW223" s="52"/>
      <c r="PUX223" s="52"/>
      <c r="PUY223" s="52"/>
      <c r="PUZ223" s="52"/>
      <c r="PVA223" s="52"/>
      <c r="PVB223" s="52"/>
      <c r="PVC223" s="52"/>
      <c r="PVD223" s="52"/>
      <c r="PVE223" s="52"/>
      <c r="PVF223" s="52"/>
      <c r="PVG223" s="52"/>
      <c r="PVH223" s="52"/>
      <c r="PVI223" s="52"/>
      <c r="PVJ223" s="52"/>
      <c r="PVK223" s="52"/>
      <c r="PVL223" s="52"/>
      <c r="PVM223" s="52"/>
      <c r="PVN223" s="52"/>
      <c r="PVO223" s="52"/>
      <c r="PVP223" s="52"/>
      <c r="PVQ223" s="52"/>
      <c r="PVR223" s="52"/>
      <c r="PVS223" s="52"/>
      <c r="PVT223" s="52"/>
      <c r="PVU223" s="52"/>
      <c r="PVV223" s="52"/>
      <c r="PVW223" s="52"/>
      <c r="PVX223" s="52"/>
      <c r="PVY223" s="52"/>
      <c r="PVZ223" s="52"/>
      <c r="PWA223" s="52"/>
      <c r="PWB223" s="52"/>
      <c r="PWC223" s="52"/>
      <c r="PWD223" s="52"/>
      <c r="PWE223" s="52"/>
      <c r="PWF223" s="52"/>
      <c r="PWG223" s="52"/>
      <c r="PWH223" s="52"/>
      <c r="PWI223" s="52"/>
      <c r="PWJ223" s="52"/>
      <c r="PWK223" s="52"/>
      <c r="PWL223" s="52"/>
      <c r="PWM223" s="52"/>
      <c r="PWN223" s="52"/>
      <c r="PWO223" s="52"/>
      <c r="PWP223" s="52"/>
      <c r="PWQ223" s="52"/>
      <c r="PWR223" s="52"/>
      <c r="PWS223" s="52"/>
      <c r="PWT223" s="52"/>
      <c r="PWU223" s="52"/>
      <c r="PWV223" s="52"/>
      <c r="PWW223" s="52"/>
      <c r="PWX223" s="52"/>
      <c r="PWY223" s="52"/>
      <c r="PWZ223" s="52"/>
      <c r="PXA223" s="52"/>
      <c r="PXB223" s="52"/>
      <c r="PXC223" s="52"/>
      <c r="PXD223" s="52"/>
      <c r="PXE223" s="52"/>
      <c r="PXF223" s="52"/>
      <c r="PXG223" s="52"/>
      <c r="PXH223" s="52"/>
      <c r="PXI223" s="52"/>
      <c r="PXJ223" s="52"/>
      <c r="PXK223" s="52"/>
      <c r="PXL223" s="52"/>
      <c r="PXM223" s="52"/>
      <c r="PXN223" s="52"/>
      <c r="PXO223" s="52"/>
      <c r="PXP223" s="52"/>
      <c r="PXQ223" s="52"/>
      <c r="PXR223" s="52"/>
      <c r="PXS223" s="52"/>
      <c r="PXT223" s="52"/>
      <c r="PXU223" s="52"/>
      <c r="PXV223" s="52"/>
      <c r="PXW223" s="52"/>
      <c r="PXX223" s="52"/>
      <c r="PXY223" s="52"/>
      <c r="PXZ223" s="52"/>
      <c r="PYA223" s="52"/>
      <c r="PYB223" s="52"/>
      <c r="PYC223" s="52"/>
      <c r="PYD223" s="52"/>
      <c r="PYE223" s="52"/>
      <c r="PYF223" s="52"/>
      <c r="PYG223" s="52"/>
      <c r="PYH223" s="52"/>
      <c r="PYI223" s="52"/>
      <c r="PYJ223" s="52"/>
      <c r="PYK223" s="52"/>
      <c r="PYL223" s="52"/>
      <c r="PYM223" s="52"/>
      <c r="PYN223" s="52"/>
      <c r="PYO223" s="52"/>
      <c r="PYP223" s="52"/>
      <c r="PYQ223" s="52"/>
      <c r="PYR223" s="52"/>
      <c r="PYS223" s="52"/>
      <c r="PYT223" s="52"/>
      <c r="PYU223" s="52"/>
      <c r="PYV223" s="52"/>
      <c r="PYW223" s="52"/>
      <c r="PYX223" s="52"/>
      <c r="PYY223" s="52"/>
      <c r="PYZ223" s="52"/>
      <c r="PZA223" s="52"/>
      <c r="PZB223" s="52"/>
      <c r="PZC223" s="52"/>
      <c r="PZD223" s="52"/>
      <c r="PZE223" s="52"/>
      <c r="PZF223" s="52"/>
      <c r="PZG223" s="52"/>
      <c r="PZH223" s="52"/>
      <c r="PZI223" s="52"/>
      <c r="PZJ223" s="52"/>
      <c r="PZK223" s="52"/>
      <c r="PZL223" s="52"/>
      <c r="PZM223" s="52"/>
      <c r="PZN223" s="52"/>
      <c r="PZO223" s="52"/>
      <c r="PZP223" s="52"/>
      <c r="PZQ223" s="52"/>
      <c r="PZR223" s="52"/>
      <c r="PZS223" s="52"/>
      <c r="PZT223" s="52"/>
      <c r="PZU223" s="52"/>
      <c r="PZV223" s="52"/>
      <c r="PZW223" s="52"/>
      <c r="PZX223" s="52"/>
      <c r="PZY223" s="52"/>
      <c r="PZZ223" s="52"/>
      <c r="QAA223" s="52"/>
      <c r="QAB223" s="52"/>
      <c r="QAC223" s="52"/>
      <c r="QAD223" s="52"/>
      <c r="QAE223" s="52"/>
      <c r="QAF223" s="52"/>
      <c r="QAG223" s="52"/>
      <c r="QAH223" s="52"/>
      <c r="QAI223" s="52"/>
      <c r="QAJ223" s="52"/>
      <c r="QAK223" s="52"/>
      <c r="QAL223" s="52"/>
      <c r="QAM223" s="52"/>
      <c r="QAN223" s="52"/>
      <c r="QAO223" s="52"/>
      <c r="QAP223" s="52"/>
      <c r="QAQ223" s="52"/>
      <c r="QAR223" s="52"/>
      <c r="QAS223" s="52"/>
      <c r="QAT223" s="52"/>
      <c r="QAU223" s="52"/>
      <c r="QAV223" s="52"/>
      <c r="QAW223" s="52"/>
      <c r="QAX223" s="52"/>
      <c r="QAY223" s="52"/>
      <c r="QAZ223" s="52"/>
      <c r="QBA223" s="52"/>
      <c r="QBB223" s="52"/>
      <c r="QBC223" s="52"/>
      <c r="QBD223" s="52"/>
      <c r="QBE223" s="52"/>
      <c r="QBF223" s="52"/>
      <c r="QBG223" s="52"/>
      <c r="QBH223" s="52"/>
      <c r="QBI223" s="52"/>
      <c r="QBJ223" s="52"/>
      <c r="QBK223" s="52"/>
      <c r="QBL223" s="52"/>
      <c r="QBM223" s="52"/>
      <c r="QBN223" s="52"/>
      <c r="QBO223" s="52"/>
      <c r="QBP223" s="52"/>
      <c r="QBQ223" s="52"/>
      <c r="QBR223" s="52"/>
      <c r="QBS223" s="52"/>
      <c r="QBT223" s="52"/>
      <c r="QBU223" s="52"/>
      <c r="QBV223" s="52"/>
      <c r="QBW223" s="52"/>
      <c r="QBX223" s="52"/>
      <c r="QBY223" s="52"/>
      <c r="QBZ223" s="52"/>
      <c r="QCA223" s="52"/>
      <c r="QCB223" s="52"/>
      <c r="QCC223" s="52"/>
      <c r="QCD223" s="52"/>
      <c r="QCE223" s="52"/>
      <c r="QCF223" s="52"/>
      <c r="QCG223" s="52"/>
      <c r="QCH223" s="52"/>
      <c r="QCI223" s="52"/>
      <c r="QCJ223" s="52"/>
      <c r="QCK223" s="52"/>
      <c r="QCL223" s="52"/>
      <c r="QCM223" s="52"/>
      <c r="QCN223" s="52"/>
      <c r="QCO223" s="52"/>
      <c r="QCP223" s="52"/>
      <c r="QCQ223" s="52"/>
      <c r="QCR223" s="52"/>
      <c r="QCS223" s="52"/>
      <c r="QCT223" s="52"/>
      <c r="QCU223" s="52"/>
      <c r="QCV223" s="52"/>
      <c r="QCW223" s="52"/>
      <c r="QCX223" s="52"/>
      <c r="QCY223" s="52"/>
      <c r="QCZ223" s="52"/>
      <c r="QDA223" s="52"/>
      <c r="QDB223" s="52"/>
      <c r="QDC223" s="52"/>
      <c r="QDD223" s="52"/>
      <c r="QDE223" s="52"/>
      <c r="QDF223" s="52"/>
      <c r="QDG223" s="52"/>
      <c r="QDH223" s="52"/>
      <c r="QDI223" s="52"/>
      <c r="QDJ223" s="52"/>
      <c r="QDK223" s="52"/>
      <c r="QDL223" s="52"/>
      <c r="QDM223" s="52"/>
      <c r="QDN223" s="52"/>
      <c r="QDO223" s="52"/>
      <c r="QDP223" s="52"/>
      <c r="QDQ223" s="52"/>
      <c r="QDR223" s="52"/>
      <c r="QDS223" s="52"/>
      <c r="QDT223" s="52"/>
      <c r="QDU223" s="52"/>
      <c r="QDV223" s="52"/>
      <c r="QDW223" s="52"/>
      <c r="QDX223" s="52"/>
      <c r="QDY223" s="52"/>
      <c r="QDZ223" s="52"/>
      <c r="QEA223" s="52"/>
      <c r="QEB223" s="52"/>
      <c r="QEC223" s="52"/>
      <c r="QED223" s="52"/>
      <c r="QEE223" s="52"/>
      <c r="QEF223" s="52"/>
      <c r="QEG223" s="52"/>
      <c r="QEH223" s="52"/>
      <c r="QEI223" s="52"/>
      <c r="QEJ223" s="52"/>
      <c r="QEK223" s="52"/>
      <c r="QEL223" s="52"/>
      <c r="QEM223" s="52"/>
      <c r="QEN223" s="52"/>
      <c r="QEO223" s="52"/>
      <c r="QEP223" s="52"/>
      <c r="QEQ223" s="52"/>
      <c r="QER223" s="52"/>
      <c r="QES223" s="52"/>
      <c r="QET223" s="52"/>
      <c r="QEU223" s="52"/>
      <c r="QEV223" s="52"/>
      <c r="QEW223" s="52"/>
      <c r="QEX223" s="52"/>
      <c r="QEY223" s="52"/>
      <c r="QEZ223" s="52"/>
      <c r="QFA223" s="52"/>
      <c r="QFB223" s="52"/>
      <c r="QFC223" s="52"/>
      <c r="QFD223" s="52"/>
      <c r="QFE223" s="52"/>
      <c r="QFF223" s="52"/>
      <c r="QFG223" s="52"/>
      <c r="QFH223" s="52"/>
      <c r="QFI223" s="52"/>
      <c r="QFJ223" s="52"/>
      <c r="QFK223" s="52"/>
      <c r="QFL223" s="52"/>
      <c r="QFM223" s="52"/>
      <c r="QFN223" s="52"/>
      <c r="QFO223" s="52"/>
      <c r="QFP223" s="52"/>
      <c r="QFQ223" s="52"/>
      <c r="QFR223" s="52"/>
      <c r="QFS223" s="52"/>
      <c r="QFT223" s="52"/>
      <c r="QFU223" s="52"/>
      <c r="QFV223" s="52"/>
      <c r="QFW223" s="52"/>
      <c r="QFX223" s="52"/>
      <c r="QFY223" s="52"/>
      <c r="QFZ223" s="52"/>
      <c r="QGA223" s="52"/>
      <c r="QGB223" s="52"/>
      <c r="QGC223" s="52"/>
      <c r="QGD223" s="52"/>
      <c r="QGE223" s="52"/>
      <c r="QGF223" s="52"/>
      <c r="QGG223" s="52"/>
      <c r="QGH223" s="52"/>
      <c r="QGI223" s="52"/>
      <c r="QGJ223" s="52"/>
      <c r="QGK223" s="52"/>
      <c r="QGL223" s="52"/>
      <c r="QGM223" s="52"/>
      <c r="QGN223" s="52"/>
      <c r="QGO223" s="52"/>
      <c r="QGP223" s="52"/>
      <c r="QGQ223" s="52"/>
      <c r="QGR223" s="52"/>
      <c r="QGS223" s="52"/>
      <c r="QGT223" s="52"/>
      <c r="QGU223" s="52"/>
      <c r="QGV223" s="52"/>
      <c r="QGW223" s="52"/>
      <c r="QGX223" s="52"/>
      <c r="QGY223" s="52"/>
      <c r="QGZ223" s="52"/>
      <c r="QHA223" s="52"/>
      <c r="QHB223" s="52"/>
      <c r="QHC223" s="52"/>
      <c r="QHD223" s="52"/>
      <c r="QHE223" s="52"/>
      <c r="QHF223" s="52"/>
      <c r="QHG223" s="52"/>
      <c r="QHH223" s="52"/>
      <c r="QHI223" s="52"/>
      <c r="QHJ223" s="52"/>
      <c r="QHK223" s="52"/>
      <c r="QHL223" s="52"/>
      <c r="QHM223" s="52"/>
      <c r="QHN223" s="52"/>
      <c r="QHO223" s="52"/>
      <c r="QHP223" s="52"/>
      <c r="QHQ223" s="52"/>
      <c r="QHR223" s="52"/>
      <c r="QHS223" s="52"/>
      <c r="QHT223" s="52"/>
      <c r="QHU223" s="52"/>
      <c r="QHV223" s="52"/>
      <c r="QHW223" s="52"/>
      <c r="QHX223" s="52"/>
      <c r="QHY223" s="52"/>
      <c r="QHZ223" s="52"/>
      <c r="QIA223" s="52"/>
      <c r="QIB223" s="52"/>
      <c r="QIC223" s="52"/>
      <c r="QID223" s="52"/>
      <c r="QIE223" s="52"/>
      <c r="QIF223" s="52"/>
      <c r="QIG223" s="52"/>
      <c r="QIH223" s="52"/>
      <c r="QII223" s="52"/>
      <c r="QIJ223" s="52"/>
      <c r="QIK223" s="52"/>
      <c r="QIL223" s="52"/>
      <c r="QIM223" s="52"/>
      <c r="QIN223" s="52"/>
      <c r="QIO223" s="52"/>
      <c r="QIP223" s="52"/>
      <c r="QIQ223" s="52"/>
      <c r="QIR223" s="52"/>
      <c r="QIS223" s="52"/>
      <c r="QIT223" s="52"/>
      <c r="QIU223" s="52"/>
      <c r="QIV223" s="52"/>
      <c r="QIW223" s="52"/>
      <c r="QIX223" s="52"/>
      <c r="QIY223" s="52"/>
      <c r="QIZ223" s="52"/>
      <c r="QJA223" s="52"/>
      <c r="QJB223" s="52"/>
      <c r="QJC223" s="52"/>
      <c r="QJD223" s="52"/>
      <c r="QJE223" s="52"/>
      <c r="QJF223" s="52"/>
      <c r="QJG223" s="52"/>
      <c r="QJH223" s="52"/>
      <c r="QJI223" s="52"/>
      <c r="QJJ223" s="52"/>
      <c r="QJK223" s="52"/>
      <c r="QJL223" s="52"/>
      <c r="QJM223" s="52"/>
      <c r="QJN223" s="52"/>
      <c r="QJO223" s="52"/>
      <c r="QJP223" s="52"/>
      <c r="QJQ223" s="52"/>
      <c r="QJR223" s="52"/>
      <c r="QJS223" s="52"/>
      <c r="QJT223" s="52"/>
      <c r="QJU223" s="52"/>
      <c r="QJV223" s="52"/>
      <c r="QJW223" s="52"/>
      <c r="QJX223" s="52"/>
      <c r="QJY223" s="52"/>
      <c r="QJZ223" s="52"/>
      <c r="QKA223" s="52"/>
      <c r="QKB223" s="52"/>
      <c r="QKC223" s="52"/>
      <c r="QKD223" s="52"/>
      <c r="QKE223" s="52"/>
      <c r="QKF223" s="52"/>
      <c r="QKG223" s="52"/>
      <c r="QKH223" s="52"/>
      <c r="QKI223" s="52"/>
      <c r="QKJ223" s="52"/>
      <c r="QKK223" s="52"/>
      <c r="QKL223" s="52"/>
      <c r="QKM223" s="52"/>
      <c r="QKN223" s="52"/>
      <c r="QKO223" s="52"/>
      <c r="QKP223" s="52"/>
      <c r="QKQ223" s="52"/>
      <c r="QKR223" s="52"/>
      <c r="QKS223" s="52"/>
      <c r="QKT223" s="52"/>
      <c r="QKU223" s="52"/>
      <c r="QKV223" s="52"/>
      <c r="QKW223" s="52"/>
      <c r="QKX223" s="52"/>
      <c r="QKY223" s="52"/>
      <c r="QKZ223" s="52"/>
      <c r="QLA223" s="52"/>
      <c r="QLB223" s="52"/>
      <c r="QLC223" s="52"/>
      <c r="QLD223" s="52"/>
      <c r="QLE223" s="52"/>
      <c r="QLF223" s="52"/>
      <c r="QLG223" s="52"/>
      <c r="QLH223" s="52"/>
      <c r="QLI223" s="52"/>
      <c r="QLJ223" s="52"/>
      <c r="QLK223" s="52"/>
      <c r="QLL223" s="52"/>
      <c r="QLM223" s="52"/>
      <c r="QLN223" s="52"/>
      <c r="QLO223" s="52"/>
      <c r="QLP223" s="52"/>
      <c r="QLQ223" s="52"/>
      <c r="QLR223" s="52"/>
      <c r="QLS223" s="52"/>
      <c r="QLT223" s="52"/>
      <c r="QLU223" s="52"/>
      <c r="QLV223" s="52"/>
      <c r="QLW223" s="52"/>
      <c r="QLX223" s="52"/>
      <c r="QLY223" s="52"/>
      <c r="QLZ223" s="52"/>
      <c r="QMA223" s="52"/>
      <c r="QMB223" s="52"/>
      <c r="QMC223" s="52"/>
      <c r="QMD223" s="52"/>
      <c r="QME223" s="52"/>
      <c r="QMF223" s="52"/>
      <c r="QMG223" s="52"/>
      <c r="QMH223" s="52"/>
      <c r="QMI223" s="52"/>
      <c r="QMJ223" s="52"/>
      <c r="QMK223" s="52"/>
      <c r="QML223" s="52"/>
      <c r="QMM223" s="52"/>
      <c r="QMN223" s="52"/>
      <c r="QMO223" s="52"/>
      <c r="QMP223" s="52"/>
      <c r="QMQ223" s="52"/>
      <c r="QMR223" s="52"/>
      <c r="QMS223" s="52"/>
      <c r="QMT223" s="52"/>
      <c r="QMU223" s="52"/>
      <c r="QMV223" s="52"/>
      <c r="QMW223" s="52"/>
      <c r="QMX223" s="52"/>
      <c r="QMY223" s="52"/>
      <c r="QMZ223" s="52"/>
      <c r="QNA223" s="52"/>
      <c r="QNB223" s="52"/>
      <c r="QNC223" s="52"/>
      <c r="QND223" s="52"/>
      <c r="QNE223" s="52"/>
      <c r="QNF223" s="52"/>
      <c r="QNG223" s="52"/>
      <c r="QNH223" s="52"/>
      <c r="QNI223" s="52"/>
      <c r="QNJ223" s="52"/>
      <c r="QNK223" s="52"/>
      <c r="QNL223" s="52"/>
      <c r="QNM223" s="52"/>
      <c r="QNN223" s="52"/>
      <c r="QNO223" s="52"/>
      <c r="QNP223" s="52"/>
      <c r="QNQ223" s="52"/>
      <c r="QNR223" s="52"/>
      <c r="QNS223" s="52"/>
      <c r="QNT223" s="52"/>
      <c r="QNU223" s="52"/>
      <c r="QNV223" s="52"/>
      <c r="QNW223" s="52"/>
      <c r="QNX223" s="52"/>
      <c r="QNY223" s="52"/>
      <c r="QNZ223" s="52"/>
      <c r="QOA223" s="52"/>
      <c r="QOB223" s="52"/>
      <c r="QOC223" s="52"/>
      <c r="QOD223" s="52"/>
      <c r="QOE223" s="52"/>
      <c r="QOF223" s="52"/>
      <c r="QOG223" s="52"/>
      <c r="QOH223" s="52"/>
      <c r="QOI223" s="52"/>
      <c r="QOJ223" s="52"/>
      <c r="QOK223" s="52"/>
      <c r="QOL223" s="52"/>
      <c r="QOM223" s="52"/>
      <c r="QON223" s="52"/>
      <c r="QOO223" s="52"/>
      <c r="QOP223" s="52"/>
      <c r="QOQ223" s="52"/>
      <c r="QOR223" s="52"/>
      <c r="QOS223" s="52"/>
      <c r="QOT223" s="52"/>
      <c r="QOU223" s="52"/>
      <c r="QOV223" s="52"/>
      <c r="QOW223" s="52"/>
      <c r="QOX223" s="52"/>
      <c r="QOY223" s="52"/>
      <c r="QOZ223" s="52"/>
      <c r="QPA223" s="52"/>
      <c r="QPB223" s="52"/>
      <c r="QPC223" s="52"/>
      <c r="QPD223" s="52"/>
      <c r="QPE223" s="52"/>
      <c r="QPF223" s="52"/>
      <c r="QPG223" s="52"/>
      <c r="QPH223" s="52"/>
      <c r="QPI223" s="52"/>
      <c r="QPJ223" s="52"/>
      <c r="QPK223" s="52"/>
      <c r="QPL223" s="52"/>
      <c r="QPM223" s="52"/>
      <c r="QPN223" s="52"/>
      <c r="QPO223" s="52"/>
      <c r="QPP223" s="52"/>
      <c r="QPQ223" s="52"/>
      <c r="QPR223" s="52"/>
      <c r="QPS223" s="52"/>
      <c r="QPT223" s="52"/>
      <c r="QPU223" s="52"/>
      <c r="QPV223" s="52"/>
      <c r="QPW223" s="52"/>
      <c r="QPX223" s="52"/>
      <c r="QPY223" s="52"/>
      <c r="QPZ223" s="52"/>
      <c r="QQA223" s="52"/>
      <c r="QQB223" s="52"/>
      <c r="QQC223" s="52"/>
      <c r="QQD223" s="52"/>
      <c r="QQE223" s="52"/>
      <c r="QQF223" s="52"/>
      <c r="QQG223" s="52"/>
      <c r="QQH223" s="52"/>
      <c r="QQI223" s="52"/>
      <c r="QQJ223" s="52"/>
      <c r="QQK223" s="52"/>
      <c r="QQL223" s="52"/>
      <c r="QQM223" s="52"/>
      <c r="QQN223" s="52"/>
      <c r="QQO223" s="52"/>
      <c r="QQP223" s="52"/>
      <c r="QQQ223" s="52"/>
      <c r="QQR223" s="52"/>
      <c r="QQS223" s="52"/>
      <c r="QQT223" s="52"/>
      <c r="QQU223" s="52"/>
      <c r="QQV223" s="52"/>
      <c r="QQW223" s="52"/>
      <c r="QQX223" s="52"/>
      <c r="QQY223" s="52"/>
      <c r="QQZ223" s="52"/>
      <c r="QRA223" s="52"/>
      <c r="QRB223" s="52"/>
      <c r="QRC223" s="52"/>
      <c r="QRD223" s="52"/>
      <c r="QRE223" s="52"/>
      <c r="QRF223" s="52"/>
      <c r="QRG223" s="52"/>
      <c r="QRH223" s="52"/>
      <c r="QRI223" s="52"/>
      <c r="QRJ223" s="52"/>
      <c r="QRK223" s="52"/>
      <c r="QRL223" s="52"/>
      <c r="QRM223" s="52"/>
      <c r="QRN223" s="52"/>
      <c r="QRO223" s="52"/>
      <c r="QRP223" s="52"/>
      <c r="QRQ223" s="52"/>
      <c r="QRR223" s="52"/>
      <c r="QRS223" s="52"/>
      <c r="QRT223" s="52"/>
      <c r="QRU223" s="52"/>
      <c r="QRV223" s="52"/>
      <c r="QRW223" s="52"/>
      <c r="QRX223" s="52"/>
      <c r="QRY223" s="52"/>
      <c r="QRZ223" s="52"/>
      <c r="QSA223" s="52"/>
      <c r="QSB223" s="52"/>
      <c r="QSC223" s="52"/>
      <c r="QSD223" s="52"/>
      <c r="QSE223" s="52"/>
      <c r="QSF223" s="52"/>
      <c r="QSG223" s="52"/>
      <c r="QSH223" s="52"/>
      <c r="QSI223" s="52"/>
      <c r="QSJ223" s="52"/>
      <c r="QSK223" s="52"/>
      <c r="QSL223" s="52"/>
      <c r="QSM223" s="52"/>
      <c r="QSN223" s="52"/>
      <c r="QSO223" s="52"/>
      <c r="QSP223" s="52"/>
      <c r="QSQ223" s="52"/>
      <c r="QSR223" s="52"/>
      <c r="QSS223" s="52"/>
      <c r="QST223" s="52"/>
      <c r="QSU223" s="52"/>
      <c r="QSV223" s="52"/>
      <c r="QSW223" s="52"/>
      <c r="QSX223" s="52"/>
      <c r="QSY223" s="52"/>
      <c r="QSZ223" s="52"/>
      <c r="QTA223" s="52"/>
      <c r="QTB223" s="52"/>
      <c r="QTC223" s="52"/>
      <c r="QTD223" s="52"/>
      <c r="QTE223" s="52"/>
      <c r="QTF223" s="52"/>
      <c r="QTG223" s="52"/>
      <c r="QTH223" s="52"/>
      <c r="QTI223" s="52"/>
      <c r="QTJ223" s="52"/>
      <c r="QTK223" s="52"/>
      <c r="QTL223" s="52"/>
      <c r="QTM223" s="52"/>
      <c r="QTN223" s="52"/>
      <c r="QTO223" s="52"/>
      <c r="QTP223" s="52"/>
      <c r="QTQ223" s="52"/>
      <c r="QTR223" s="52"/>
      <c r="QTS223" s="52"/>
      <c r="QTT223" s="52"/>
      <c r="QTU223" s="52"/>
      <c r="QTV223" s="52"/>
      <c r="QTW223" s="52"/>
      <c r="QTX223" s="52"/>
      <c r="QTY223" s="52"/>
      <c r="QTZ223" s="52"/>
      <c r="QUA223" s="52"/>
      <c r="QUB223" s="52"/>
      <c r="QUC223" s="52"/>
      <c r="QUD223" s="52"/>
      <c r="QUE223" s="52"/>
      <c r="QUF223" s="52"/>
      <c r="QUG223" s="52"/>
      <c r="QUH223" s="52"/>
      <c r="QUI223" s="52"/>
      <c r="QUJ223" s="52"/>
      <c r="QUK223" s="52"/>
      <c r="QUL223" s="52"/>
      <c r="QUM223" s="52"/>
      <c r="QUN223" s="52"/>
      <c r="QUO223" s="52"/>
      <c r="QUP223" s="52"/>
      <c r="QUQ223" s="52"/>
      <c r="QUR223" s="52"/>
      <c r="QUS223" s="52"/>
      <c r="QUT223" s="52"/>
      <c r="QUU223" s="52"/>
      <c r="QUV223" s="52"/>
      <c r="QUW223" s="52"/>
      <c r="QUX223" s="52"/>
      <c r="QUY223" s="52"/>
      <c r="QUZ223" s="52"/>
      <c r="QVA223" s="52"/>
      <c r="QVB223" s="52"/>
      <c r="QVC223" s="52"/>
      <c r="QVD223" s="52"/>
      <c r="QVE223" s="52"/>
      <c r="QVF223" s="52"/>
      <c r="QVG223" s="52"/>
      <c r="QVH223" s="52"/>
      <c r="QVI223" s="52"/>
      <c r="QVJ223" s="52"/>
      <c r="QVK223" s="52"/>
      <c r="QVL223" s="52"/>
      <c r="QVM223" s="52"/>
      <c r="QVN223" s="52"/>
      <c r="QVO223" s="52"/>
      <c r="QVP223" s="52"/>
      <c r="QVQ223" s="52"/>
      <c r="QVR223" s="52"/>
      <c r="QVS223" s="52"/>
      <c r="QVT223" s="52"/>
      <c r="QVU223" s="52"/>
      <c r="QVV223" s="52"/>
      <c r="QVW223" s="52"/>
      <c r="QVX223" s="52"/>
      <c r="QVY223" s="52"/>
      <c r="QVZ223" s="52"/>
      <c r="QWA223" s="52"/>
      <c r="QWB223" s="52"/>
      <c r="QWC223" s="52"/>
      <c r="QWD223" s="52"/>
      <c r="QWE223" s="52"/>
      <c r="QWF223" s="52"/>
      <c r="QWG223" s="52"/>
      <c r="QWH223" s="52"/>
      <c r="QWI223" s="52"/>
      <c r="QWJ223" s="52"/>
      <c r="QWK223" s="52"/>
      <c r="QWL223" s="52"/>
      <c r="QWM223" s="52"/>
      <c r="QWN223" s="52"/>
      <c r="QWO223" s="52"/>
      <c r="QWP223" s="52"/>
      <c r="QWQ223" s="52"/>
      <c r="QWR223" s="52"/>
      <c r="QWS223" s="52"/>
      <c r="QWT223" s="52"/>
      <c r="QWU223" s="52"/>
      <c r="QWV223" s="52"/>
      <c r="QWW223" s="52"/>
      <c r="QWX223" s="52"/>
      <c r="QWY223" s="52"/>
      <c r="QWZ223" s="52"/>
      <c r="QXA223" s="52"/>
      <c r="QXB223" s="52"/>
      <c r="QXC223" s="52"/>
      <c r="QXD223" s="52"/>
      <c r="QXE223" s="52"/>
      <c r="QXF223" s="52"/>
      <c r="QXG223" s="52"/>
      <c r="QXH223" s="52"/>
      <c r="QXI223" s="52"/>
      <c r="QXJ223" s="52"/>
      <c r="QXK223" s="52"/>
      <c r="QXL223" s="52"/>
      <c r="QXM223" s="52"/>
      <c r="QXN223" s="52"/>
      <c r="QXO223" s="52"/>
      <c r="QXP223" s="52"/>
      <c r="QXQ223" s="52"/>
      <c r="QXR223" s="52"/>
      <c r="QXS223" s="52"/>
      <c r="QXT223" s="52"/>
      <c r="QXU223" s="52"/>
      <c r="QXV223" s="52"/>
      <c r="QXW223" s="52"/>
      <c r="QXX223" s="52"/>
      <c r="QXY223" s="52"/>
      <c r="QXZ223" s="52"/>
      <c r="QYA223" s="52"/>
      <c r="QYB223" s="52"/>
      <c r="QYC223" s="52"/>
      <c r="QYD223" s="52"/>
      <c r="QYE223" s="52"/>
      <c r="QYF223" s="52"/>
      <c r="QYG223" s="52"/>
      <c r="QYH223" s="52"/>
      <c r="QYI223" s="52"/>
      <c r="QYJ223" s="52"/>
      <c r="QYK223" s="52"/>
      <c r="QYL223" s="52"/>
      <c r="QYM223" s="52"/>
      <c r="QYN223" s="52"/>
      <c r="QYO223" s="52"/>
      <c r="QYP223" s="52"/>
      <c r="QYQ223" s="52"/>
      <c r="QYR223" s="52"/>
      <c r="QYS223" s="52"/>
      <c r="QYT223" s="52"/>
      <c r="QYU223" s="52"/>
      <c r="QYV223" s="52"/>
      <c r="QYW223" s="52"/>
      <c r="QYX223" s="52"/>
      <c r="QYY223" s="52"/>
      <c r="QYZ223" s="52"/>
      <c r="QZA223" s="52"/>
      <c r="QZB223" s="52"/>
      <c r="QZC223" s="52"/>
      <c r="QZD223" s="52"/>
      <c r="QZE223" s="52"/>
      <c r="QZF223" s="52"/>
      <c r="QZG223" s="52"/>
      <c r="QZH223" s="52"/>
      <c r="QZI223" s="52"/>
      <c r="QZJ223" s="52"/>
      <c r="QZK223" s="52"/>
      <c r="QZL223" s="52"/>
      <c r="QZM223" s="52"/>
      <c r="QZN223" s="52"/>
      <c r="QZO223" s="52"/>
      <c r="QZP223" s="52"/>
      <c r="QZQ223" s="52"/>
      <c r="QZR223" s="52"/>
      <c r="QZS223" s="52"/>
      <c r="QZT223" s="52"/>
      <c r="QZU223" s="52"/>
      <c r="QZV223" s="52"/>
      <c r="QZW223" s="52"/>
      <c r="QZX223" s="52"/>
      <c r="QZY223" s="52"/>
      <c r="QZZ223" s="52"/>
      <c r="RAA223" s="52"/>
      <c r="RAB223" s="52"/>
      <c r="RAC223" s="52"/>
      <c r="RAD223" s="52"/>
      <c r="RAE223" s="52"/>
      <c r="RAF223" s="52"/>
      <c r="RAG223" s="52"/>
      <c r="RAH223" s="52"/>
      <c r="RAI223" s="52"/>
      <c r="RAJ223" s="52"/>
      <c r="RAK223" s="52"/>
      <c r="RAL223" s="52"/>
      <c r="RAM223" s="52"/>
      <c r="RAN223" s="52"/>
      <c r="RAO223" s="52"/>
      <c r="RAP223" s="52"/>
      <c r="RAQ223" s="52"/>
      <c r="RAR223" s="52"/>
      <c r="RAS223" s="52"/>
      <c r="RAT223" s="52"/>
      <c r="RAU223" s="52"/>
      <c r="RAV223" s="52"/>
      <c r="RAW223" s="52"/>
      <c r="RAX223" s="52"/>
      <c r="RAY223" s="52"/>
      <c r="RAZ223" s="52"/>
      <c r="RBA223" s="52"/>
      <c r="RBB223" s="52"/>
      <c r="RBC223" s="52"/>
      <c r="RBD223" s="52"/>
      <c r="RBE223" s="52"/>
      <c r="RBF223" s="52"/>
      <c r="RBG223" s="52"/>
      <c r="RBH223" s="52"/>
      <c r="RBI223" s="52"/>
      <c r="RBJ223" s="52"/>
      <c r="RBK223" s="52"/>
      <c r="RBL223" s="52"/>
      <c r="RBM223" s="52"/>
      <c r="RBN223" s="52"/>
      <c r="RBO223" s="52"/>
      <c r="RBP223" s="52"/>
      <c r="RBQ223" s="52"/>
      <c r="RBR223" s="52"/>
      <c r="RBS223" s="52"/>
      <c r="RBT223" s="52"/>
      <c r="RBU223" s="52"/>
      <c r="RBV223" s="52"/>
      <c r="RBW223" s="52"/>
      <c r="RBX223" s="52"/>
      <c r="RBY223" s="52"/>
      <c r="RBZ223" s="52"/>
      <c r="RCA223" s="52"/>
      <c r="RCB223" s="52"/>
      <c r="RCC223" s="52"/>
      <c r="RCD223" s="52"/>
      <c r="RCE223" s="52"/>
      <c r="RCF223" s="52"/>
      <c r="RCG223" s="52"/>
      <c r="RCH223" s="52"/>
      <c r="RCI223" s="52"/>
      <c r="RCJ223" s="52"/>
      <c r="RCK223" s="52"/>
      <c r="RCL223" s="52"/>
      <c r="RCM223" s="52"/>
      <c r="RCN223" s="52"/>
      <c r="RCO223" s="52"/>
      <c r="RCP223" s="52"/>
      <c r="RCQ223" s="52"/>
      <c r="RCR223" s="52"/>
      <c r="RCS223" s="52"/>
      <c r="RCT223" s="52"/>
      <c r="RCU223" s="52"/>
      <c r="RCV223" s="52"/>
      <c r="RCW223" s="52"/>
      <c r="RCX223" s="52"/>
      <c r="RCY223" s="52"/>
      <c r="RCZ223" s="52"/>
      <c r="RDA223" s="52"/>
      <c r="RDB223" s="52"/>
      <c r="RDC223" s="52"/>
      <c r="RDD223" s="52"/>
      <c r="RDE223" s="52"/>
      <c r="RDF223" s="52"/>
      <c r="RDG223" s="52"/>
      <c r="RDH223" s="52"/>
      <c r="RDI223" s="52"/>
      <c r="RDJ223" s="52"/>
      <c r="RDK223" s="52"/>
      <c r="RDL223" s="52"/>
      <c r="RDM223" s="52"/>
      <c r="RDN223" s="52"/>
      <c r="RDO223" s="52"/>
      <c r="RDP223" s="52"/>
      <c r="RDQ223" s="52"/>
      <c r="RDR223" s="52"/>
      <c r="RDS223" s="52"/>
      <c r="RDT223" s="52"/>
      <c r="RDU223" s="52"/>
      <c r="RDV223" s="52"/>
      <c r="RDW223" s="52"/>
      <c r="RDX223" s="52"/>
      <c r="RDY223" s="52"/>
      <c r="RDZ223" s="52"/>
      <c r="REA223" s="52"/>
      <c r="REB223" s="52"/>
      <c r="REC223" s="52"/>
      <c r="RED223" s="52"/>
      <c r="REE223" s="52"/>
      <c r="REF223" s="52"/>
      <c r="REG223" s="52"/>
      <c r="REH223" s="52"/>
      <c r="REI223" s="52"/>
      <c r="REJ223" s="52"/>
      <c r="REK223" s="52"/>
      <c r="REL223" s="52"/>
      <c r="REM223" s="52"/>
      <c r="REN223" s="52"/>
      <c r="REO223" s="52"/>
      <c r="REP223" s="52"/>
      <c r="REQ223" s="52"/>
      <c r="RER223" s="52"/>
      <c r="RES223" s="52"/>
      <c r="RET223" s="52"/>
      <c r="REU223" s="52"/>
      <c r="REV223" s="52"/>
      <c r="REW223" s="52"/>
      <c r="REX223" s="52"/>
      <c r="REY223" s="52"/>
      <c r="REZ223" s="52"/>
      <c r="RFA223" s="52"/>
      <c r="RFB223" s="52"/>
      <c r="RFC223" s="52"/>
      <c r="RFD223" s="52"/>
      <c r="RFE223" s="52"/>
      <c r="RFF223" s="52"/>
      <c r="RFG223" s="52"/>
      <c r="RFH223" s="52"/>
      <c r="RFI223" s="52"/>
      <c r="RFJ223" s="52"/>
      <c r="RFK223" s="52"/>
      <c r="RFL223" s="52"/>
      <c r="RFM223" s="52"/>
      <c r="RFN223" s="52"/>
      <c r="RFO223" s="52"/>
      <c r="RFP223" s="52"/>
      <c r="RFQ223" s="52"/>
      <c r="RFR223" s="52"/>
      <c r="RFS223" s="52"/>
      <c r="RFT223" s="52"/>
      <c r="RFU223" s="52"/>
      <c r="RFV223" s="52"/>
      <c r="RFW223" s="52"/>
      <c r="RFX223" s="52"/>
      <c r="RFY223" s="52"/>
      <c r="RFZ223" s="52"/>
      <c r="RGA223" s="52"/>
      <c r="RGB223" s="52"/>
      <c r="RGC223" s="52"/>
      <c r="RGD223" s="52"/>
      <c r="RGE223" s="52"/>
      <c r="RGF223" s="52"/>
      <c r="RGG223" s="52"/>
      <c r="RGH223" s="52"/>
      <c r="RGI223" s="52"/>
      <c r="RGJ223" s="52"/>
      <c r="RGK223" s="52"/>
      <c r="RGL223" s="52"/>
      <c r="RGM223" s="52"/>
      <c r="RGN223" s="52"/>
      <c r="RGO223" s="52"/>
      <c r="RGP223" s="52"/>
      <c r="RGQ223" s="52"/>
      <c r="RGR223" s="52"/>
      <c r="RGS223" s="52"/>
      <c r="RGT223" s="52"/>
      <c r="RGU223" s="52"/>
      <c r="RGV223" s="52"/>
      <c r="RGW223" s="52"/>
      <c r="RGX223" s="52"/>
      <c r="RGY223" s="52"/>
      <c r="RGZ223" s="52"/>
      <c r="RHA223" s="52"/>
      <c r="RHB223" s="52"/>
      <c r="RHC223" s="52"/>
      <c r="RHD223" s="52"/>
      <c r="RHE223" s="52"/>
      <c r="RHF223" s="52"/>
      <c r="RHG223" s="52"/>
      <c r="RHH223" s="52"/>
      <c r="RHI223" s="52"/>
      <c r="RHJ223" s="52"/>
      <c r="RHK223" s="52"/>
      <c r="RHL223" s="52"/>
      <c r="RHM223" s="52"/>
      <c r="RHN223" s="52"/>
      <c r="RHO223" s="52"/>
      <c r="RHP223" s="52"/>
      <c r="RHQ223" s="52"/>
      <c r="RHR223" s="52"/>
      <c r="RHS223" s="52"/>
      <c r="RHT223" s="52"/>
      <c r="RHU223" s="52"/>
      <c r="RHV223" s="52"/>
      <c r="RHW223" s="52"/>
      <c r="RHX223" s="52"/>
      <c r="RHY223" s="52"/>
      <c r="RHZ223" s="52"/>
      <c r="RIA223" s="52"/>
      <c r="RIB223" s="52"/>
      <c r="RIC223" s="52"/>
      <c r="RID223" s="52"/>
      <c r="RIE223" s="52"/>
      <c r="RIF223" s="52"/>
      <c r="RIG223" s="52"/>
      <c r="RIH223" s="52"/>
      <c r="RII223" s="52"/>
      <c r="RIJ223" s="52"/>
      <c r="RIK223" s="52"/>
      <c r="RIL223" s="52"/>
      <c r="RIM223" s="52"/>
      <c r="RIN223" s="52"/>
      <c r="RIO223" s="52"/>
      <c r="RIP223" s="52"/>
      <c r="RIQ223" s="52"/>
      <c r="RIR223" s="52"/>
      <c r="RIS223" s="52"/>
      <c r="RIT223" s="52"/>
      <c r="RIU223" s="52"/>
      <c r="RIV223" s="52"/>
      <c r="RIW223" s="52"/>
      <c r="RIX223" s="52"/>
      <c r="RIY223" s="52"/>
      <c r="RIZ223" s="52"/>
      <c r="RJA223" s="52"/>
      <c r="RJB223" s="52"/>
      <c r="RJC223" s="52"/>
      <c r="RJD223" s="52"/>
      <c r="RJE223" s="52"/>
      <c r="RJF223" s="52"/>
      <c r="RJG223" s="52"/>
      <c r="RJH223" s="52"/>
      <c r="RJI223" s="52"/>
      <c r="RJJ223" s="52"/>
      <c r="RJK223" s="52"/>
      <c r="RJL223" s="52"/>
      <c r="RJM223" s="52"/>
      <c r="RJN223" s="52"/>
      <c r="RJO223" s="52"/>
      <c r="RJP223" s="52"/>
      <c r="RJQ223" s="52"/>
      <c r="RJR223" s="52"/>
      <c r="RJS223" s="52"/>
      <c r="RJT223" s="52"/>
      <c r="RJU223" s="52"/>
      <c r="RJV223" s="52"/>
      <c r="RJW223" s="52"/>
      <c r="RJX223" s="52"/>
      <c r="RJY223" s="52"/>
      <c r="RJZ223" s="52"/>
      <c r="RKA223" s="52"/>
      <c r="RKB223" s="52"/>
      <c r="RKC223" s="52"/>
      <c r="RKD223" s="52"/>
      <c r="RKE223" s="52"/>
      <c r="RKF223" s="52"/>
      <c r="RKG223" s="52"/>
      <c r="RKH223" s="52"/>
      <c r="RKI223" s="52"/>
      <c r="RKJ223" s="52"/>
      <c r="RKK223" s="52"/>
      <c r="RKL223" s="52"/>
      <c r="RKM223" s="52"/>
      <c r="RKN223" s="52"/>
      <c r="RKO223" s="52"/>
      <c r="RKP223" s="52"/>
      <c r="RKQ223" s="52"/>
      <c r="RKR223" s="52"/>
      <c r="RKS223" s="52"/>
      <c r="RKT223" s="52"/>
      <c r="RKU223" s="52"/>
      <c r="RKV223" s="52"/>
      <c r="RKW223" s="52"/>
      <c r="RKX223" s="52"/>
      <c r="RKY223" s="52"/>
      <c r="RKZ223" s="52"/>
      <c r="RLA223" s="52"/>
      <c r="RLB223" s="52"/>
      <c r="RLC223" s="52"/>
      <c r="RLD223" s="52"/>
      <c r="RLE223" s="52"/>
      <c r="RLF223" s="52"/>
      <c r="RLG223" s="52"/>
      <c r="RLH223" s="52"/>
      <c r="RLI223" s="52"/>
      <c r="RLJ223" s="52"/>
      <c r="RLK223" s="52"/>
      <c r="RLL223" s="52"/>
      <c r="RLM223" s="52"/>
      <c r="RLN223" s="52"/>
      <c r="RLO223" s="52"/>
      <c r="RLP223" s="52"/>
      <c r="RLQ223" s="52"/>
      <c r="RLR223" s="52"/>
      <c r="RLS223" s="52"/>
      <c r="RLT223" s="52"/>
      <c r="RLU223" s="52"/>
      <c r="RLV223" s="52"/>
      <c r="RLW223" s="52"/>
      <c r="RLX223" s="52"/>
      <c r="RLY223" s="52"/>
      <c r="RLZ223" s="52"/>
      <c r="RMA223" s="52"/>
      <c r="RMB223" s="52"/>
      <c r="RMC223" s="52"/>
      <c r="RMD223" s="52"/>
      <c r="RME223" s="52"/>
      <c r="RMF223" s="52"/>
      <c r="RMG223" s="52"/>
      <c r="RMH223" s="52"/>
      <c r="RMI223" s="52"/>
      <c r="RMJ223" s="52"/>
      <c r="RMK223" s="52"/>
      <c r="RML223" s="52"/>
      <c r="RMM223" s="52"/>
      <c r="RMN223" s="52"/>
      <c r="RMO223" s="52"/>
      <c r="RMP223" s="52"/>
      <c r="RMQ223" s="52"/>
      <c r="RMR223" s="52"/>
      <c r="RMS223" s="52"/>
      <c r="RMT223" s="52"/>
      <c r="RMU223" s="52"/>
      <c r="RMV223" s="52"/>
      <c r="RMW223" s="52"/>
      <c r="RMX223" s="52"/>
      <c r="RMY223" s="52"/>
      <c r="RMZ223" s="52"/>
      <c r="RNA223" s="52"/>
      <c r="RNB223" s="52"/>
      <c r="RNC223" s="52"/>
      <c r="RND223" s="52"/>
      <c r="RNE223" s="52"/>
      <c r="RNF223" s="52"/>
      <c r="RNG223" s="52"/>
      <c r="RNH223" s="52"/>
      <c r="RNI223" s="52"/>
      <c r="RNJ223" s="52"/>
      <c r="RNK223" s="52"/>
      <c r="RNL223" s="52"/>
      <c r="RNM223" s="52"/>
      <c r="RNN223" s="52"/>
      <c r="RNO223" s="52"/>
      <c r="RNP223" s="52"/>
      <c r="RNQ223" s="52"/>
      <c r="RNR223" s="52"/>
      <c r="RNS223" s="52"/>
      <c r="RNT223" s="52"/>
      <c r="RNU223" s="52"/>
      <c r="RNV223" s="52"/>
      <c r="RNW223" s="52"/>
      <c r="RNX223" s="52"/>
      <c r="RNY223" s="52"/>
      <c r="RNZ223" s="52"/>
      <c r="ROA223" s="52"/>
      <c r="ROB223" s="52"/>
      <c r="ROC223" s="52"/>
      <c r="ROD223" s="52"/>
      <c r="ROE223" s="52"/>
      <c r="ROF223" s="52"/>
      <c r="ROG223" s="52"/>
      <c r="ROH223" s="52"/>
      <c r="ROI223" s="52"/>
      <c r="ROJ223" s="52"/>
      <c r="ROK223" s="52"/>
      <c r="ROL223" s="52"/>
      <c r="ROM223" s="52"/>
      <c r="RON223" s="52"/>
      <c r="ROO223" s="52"/>
      <c r="ROP223" s="52"/>
      <c r="ROQ223" s="52"/>
      <c r="ROR223" s="52"/>
      <c r="ROS223" s="52"/>
      <c r="ROT223" s="52"/>
      <c r="ROU223" s="52"/>
      <c r="ROV223" s="52"/>
      <c r="ROW223" s="52"/>
      <c r="ROX223" s="52"/>
      <c r="ROY223" s="52"/>
      <c r="ROZ223" s="52"/>
      <c r="RPA223" s="52"/>
      <c r="RPB223" s="52"/>
      <c r="RPC223" s="52"/>
      <c r="RPD223" s="52"/>
      <c r="RPE223" s="52"/>
      <c r="RPF223" s="52"/>
      <c r="RPG223" s="52"/>
      <c r="RPH223" s="52"/>
      <c r="RPI223" s="52"/>
      <c r="RPJ223" s="52"/>
      <c r="RPK223" s="52"/>
      <c r="RPL223" s="52"/>
      <c r="RPM223" s="52"/>
      <c r="RPN223" s="52"/>
      <c r="RPO223" s="52"/>
      <c r="RPP223" s="52"/>
      <c r="RPQ223" s="52"/>
      <c r="RPR223" s="52"/>
      <c r="RPS223" s="52"/>
      <c r="RPT223" s="52"/>
      <c r="RPU223" s="52"/>
      <c r="RPV223" s="52"/>
      <c r="RPW223" s="52"/>
      <c r="RPX223" s="52"/>
      <c r="RPY223" s="52"/>
      <c r="RPZ223" s="52"/>
      <c r="RQA223" s="52"/>
      <c r="RQB223" s="52"/>
      <c r="RQC223" s="52"/>
      <c r="RQD223" s="52"/>
      <c r="RQE223" s="52"/>
      <c r="RQF223" s="52"/>
      <c r="RQG223" s="52"/>
      <c r="RQH223" s="52"/>
      <c r="RQI223" s="52"/>
      <c r="RQJ223" s="52"/>
      <c r="RQK223" s="52"/>
      <c r="RQL223" s="52"/>
      <c r="RQM223" s="52"/>
      <c r="RQN223" s="52"/>
      <c r="RQO223" s="52"/>
      <c r="RQP223" s="52"/>
      <c r="RQQ223" s="52"/>
      <c r="RQR223" s="52"/>
      <c r="RQS223" s="52"/>
      <c r="RQT223" s="52"/>
      <c r="RQU223" s="52"/>
      <c r="RQV223" s="52"/>
      <c r="RQW223" s="52"/>
      <c r="RQX223" s="52"/>
      <c r="RQY223" s="52"/>
      <c r="RQZ223" s="52"/>
      <c r="RRA223" s="52"/>
      <c r="RRB223" s="52"/>
      <c r="RRC223" s="52"/>
      <c r="RRD223" s="52"/>
      <c r="RRE223" s="52"/>
      <c r="RRF223" s="52"/>
      <c r="RRG223" s="52"/>
      <c r="RRH223" s="52"/>
      <c r="RRI223" s="52"/>
      <c r="RRJ223" s="52"/>
      <c r="RRK223" s="52"/>
      <c r="RRL223" s="52"/>
      <c r="RRM223" s="52"/>
      <c r="RRN223" s="52"/>
      <c r="RRO223" s="52"/>
      <c r="RRP223" s="52"/>
      <c r="RRQ223" s="52"/>
      <c r="RRR223" s="52"/>
      <c r="RRS223" s="52"/>
      <c r="RRT223" s="52"/>
      <c r="RRU223" s="52"/>
      <c r="RRV223" s="52"/>
      <c r="RRW223" s="52"/>
      <c r="RRX223" s="52"/>
      <c r="RRY223" s="52"/>
      <c r="RRZ223" s="52"/>
      <c r="RSA223" s="52"/>
      <c r="RSB223" s="52"/>
      <c r="RSC223" s="52"/>
      <c r="RSD223" s="52"/>
      <c r="RSE223" s="52"/>
      <c r="RSF223" s="52"/>
      <c r="RSG223" s="52"/>
      <c r="RSH223" s="52"/>
      <c r="RSI223" s="52"/>
      <c r="RSJ223" s="52"/>
      <c r="RSK223" s="52"/>
      <c r="RSL223" s="52"/>
      <c r="RSM223" s="52"/>
      <c r="RSN223" s="52"/>
      <c r="RSO223" s="52"/>
      <c r="RSP223" s="52"/>
      <c r="RSQ223" s="52"/>
      <c r="RSR223" s="52"/>
      <c r="RSS223" s="52"/>
      <c r="RST223" s="52"/>
      <c r="RSU223" s="52"/>
      <c r="RSV223" s="52"/>
      <c r="RSW223" s="52"/>
      <c r="RSX223" s="52"/>
      <c r="RSY223" s="52"/>
      <c r="RSZ223" s="52"/>
      <c r="RTA223" s="52"/>
      <c r="RTB223" s="52"/>
      <c r="RTC223" s="52"/>
      <c r="RTD223" s="52"/>
      <c r="RTE223" s="52"/>
      <c r="RTF223" s="52"/>
      <c r="RTG223" s="52"/>
      <c r="RTH223" s="52"/>
      <c r="RTI223" s="52"/>
      <c r="RTJ223" s="52"/>
      <c r="RTK223" s="52"/>
      <c r="RTL223" s="52"/>
      <c r="RTM223" s="52"/>
      <c r="RTN223" s="52"/>
      <c r="RTO223" s="52"/>
      <c r="RTP223" s="52"/>
      <c r="RTQ223" s="52"/>
      <c r="RTR223" s="52"/>
      <c r="RTS223" s="52"/>
      <c r="RTT223" s="52"/>
      <c r="RTU223" s="52"/>
      <c r="RTV223" s="52"/>
      <c r="RTW223" s="52"/>
      <c r="RTX223" s="52"/>
      <c r="RTY223" s="52"/>
      <c r="RTZ223" s="52"/>
      <c r="RUA223" s="52"/>
      <c r="RUB223" s="52"/>
      <c r="RUC223" s="52"/>
      <c r="RUD223" s="52"/>
      <c r="RUE223" s="52"/>
      <c r="RUF223" s="52"/>
      <c r="RUG223" s="52"/>
      <c r="RUH223" s="52"/>
      <c r="RUI223" s="52"/>
      <c r="RUJ223" s="52"/>
      <c r="RUK223" s="52"/>
      <c r="RUL223" s="52"/>
      <c r="RUM223" s="52"/>
      <c r="RUN223" s="52"/>
      <c r="RUO223" s="52"/>
      <c r="RUP223" s="52"/>
      <c r="RUQ223" s="52"/>
      <c r="RUR223" s="52"/>
      <c r="RUS223" s="52"/>
      <c r="RUT223" s="52"/>
      <c r="RUU223" s="52"/>
      <c r="RUV223" s="52"/>
      <c r="RUW223" s="52"/>
      <c r="RUX223" s="52"/>
      <c r="RUY223" s="52"/>
      <c r="RUZ223" s="52"/>
      <c r="RVA223" s="52"/>
      <c r="RVB223" s="52"/>
      <c r="RVC223" s="52"/>
      <c r="RVD223" s="52"/>
      <c r="RVE223" s="52"/>
      <c r="RVF223" s="52"/>
      <c r="RVG223" s="52"/>
      <c r="RVH223" s="52"/>
      <c r="RVI223" s="52"/>
      <c r="RVJ223" s="52"/>
      <c r="RVK223" s="52"/>
      <c r="RVL223" s="52"/>
      <c r="RVM223" s="52"/>
      <c r="RVN223" s="52"/>
      <c r="RVO223" s="52"/>
      <c r="RVP223" s="52"/>
      <c r="RVQ223" s="52"/>
      <c r="RVR223" s="52"/>
      <c r="RVS223" s="52"/>
      <c r="RVT223" s="52"/>
      <c r="RVU223" s="52"/>
      <c r="RVV223" s="52"/>
      <c r="RVW223" s="52"/>
      <c r="RVX223" s="52"/>
      <c r="RVY223" s="52"/>
      <c r="RVZ223" s="52"/>
      <c r="RWA223" s="52"/>
      <c r="RWB223" s="52"/>
      <c r="RWC223" s="52"/>
      <c r="RWD223" s="52"/>
      <c r="RWE223" s="52"/>
      <c r="RWF223" s="52"/>
      <c r="RWG223" s="52"/>
      <c r="RWH223" s="52"/>
      <c r="RWI223" s="52"/>
      <c r="RWJ223" s="52"/>
      <c r="RWK223" s="52"/>
      <c r="RWL223" s="52"/>
      <c r="RWM223" s="52"/>
      <c r="RWN223" s="52"/>
      <c r="RWO223" s="52"/>
      <c r="RWP223" s="52"/>
      <c r="RWQ223" s="52"/>
      <c r="RWR223" s="52"/>
      <c r="RWS223" s="52"/>
      <c r="RWT223" s="52"/>
      <c r="RWU223" s="52"/>
      <c r="RWV223" s="52"/>
      <c r="RWW223" s="52"/>
      <c r="RWX223" s="52"/>
      <c r="RWY223" s="52"/>
      <c r="RWZ223" s="52"/>
      <c r="RXA223" s="52"/>
      <c r="RXB223" s="52"/>
      <c r="RXC223" s="52"/>
      <c r="RXD223" s="52"/>
      <c r="RXE223" s="52"/>
      <c r="RXF223" s="52"/>
      <c r="RXG223" s="52"/>
      <c r="RXH223" s="52"/>
      <c r="RXI223" s="52"/>
      <c r="RXJ223" s="52"/>
      <c r="RXK223" s="52"/>
      <c r="RXL223" s="52"/>
      <c r="RXM223" s="52"/>
      <c r="RXN223" s="52"/>
      <c r="RXO223" s="52"/>
      <c r="RXP223" s="52"/>
      <c r="RXQ223" s="52"/>
      <c r="RXR223" s="52"/>
      <c r="RXS223" s="52"/>
      <c r="RXT223" s="52"/>
      <c r="RXU223" s="52"/>
      <c r="RXV223" s="52"/>
      <c r="RXW223" s="52"/>
      <c r="RXX223" s="52"/>
      <c r="RXY223" s="52"/>
      <c r="RXZ223" s="52"/>
      <c r="RYA223" s="52"/>
      <c r="RYB223" s="52"/>
      <c r="RYC223" s="52"/>
      <c r="RYD223" s="52"/>
      <c r="RYE223" s="52"/>
      <c r="RYF223" s="52"/>
      <c r="RYG223" s="52"/>
      <c r="RYH223" s="52"/>
      <c r="RYI223" s="52"/>
      <c r="RYJ223" s="52"/>
      <c r="RYK223" s="52"/>
      <c r="RYL223" s="52"/>
      <c r="RYM223" s="52"/>
      <c r="RYN223" s="52"/>
      <c r="RYO223" s="52"/>
      <c r="RYP223" s="52"/>
      <c r="RYQ223" s="52"/>
      <c r="RYR223" s="52"/>
      <c r="RYS223" s="52"/>
      <c r="RYT223" s="52"/>
      <c r="RYU223" s="52"/>
      <c r="RYV223" s="52"/>
      <c r="RYW223" s="52"/>
      <c r="RYX223" s="52"/>
      <c r="RYY223" s="52"/>
      <c r="RYZ223" s="52"/>
      <c r="RZA223" s="52"/>
      <c r="RZB223" s="52"/>
      <c r="RZC223" s="52"/>
      <c r="RZD223" s="52"/>
      <c r="RZE223" s="52"/>
      <c r="RZF223" s="52"/>
      <c r="RZG223" s="52"/>
      <c r="RZH223" s="52"/>
      <c r="RZI223" s="52"/>
      <c r="RZJ223" s="52"/>
      <c r="RZK223" s="52"/>
      <c r="RZL223" s="52"/>
      <c r="RZM223" s="52"/>
      <c r="RZN223" s="52"/>
      <c r="RZO223" s="52"/>
      <c r="RZP223" s="52"/>
      <c r="RZQ223" s="52"/>
      <c r="RZR223" s="52"/>
      <c r="RZS223" s="52"/>
      <c r="RZT223" s="52"/>
      <c r="RZU223" s="52"/>
      <c r="RZV223" s="52"/>
      <c r="RZW223" s="52"/>
      <c r="RZX223" s="52"/>
      <c r="RZY223" s="52"/>
      <c r="RZZ223" s="52"/>
      <c r="SAA223" s="52"/>
      <c r="SAB223" s="52"/>
      <c r="SAC223" s="52"/>
      <c r="SAD223" s="52"/>
      <c r="SAE223" s="52"/>
      <c r="SAF223" s="52"/>
      <c r="SAG223" s="52"/>
      <c r="SAH223" s="52"/>
      <c r="SAI223" s="52"/>
      <c r="SAJ223" s="52"/>
      <c r="SAK223" s="52"/>
      <c r="SAL223" s="52"/>
      <c r="SAM223" s="52"/>
      <c r="SAN223" s="52"/>
      <c r="SAO223" s="52"/>
      <c r="SAP223" s="52"/>
      <c r="SAQ223" s="52"/>
      <c r="SAR223" s="52"/>
      <c r="SAS223" s="52"/>
      <c r="SAT223" s="52"/>
      <c r="SAU223" s="52"/>
      <c r="SAV223" s="52"/>
      <c r="SAW223" s="52"/>
      <c r="SAX223" s="52"/>
      <c r="SAY223" s="52"/>
      <c r="SAZ223" s="52"/>
      <c r="SBA223" s="52"/>
      <c r="SBB223" s="52"/>
      <c r="SBC223" s="52"/>
      <c r="SBD223" s="52"/>
      <c r="SBE223" s="52"/>
      <c r="SBF223" s="52"/>
      <c r="SBG223" s="52"/>
      <c r="SBH223" s="52"/>
      <c r="SBI223" s="52"/>
      <c r="SBJ223" s="52"/>
      <c r="SBK223" s="52"/>
      <c r="SBL223" s="52"/>
      <c r="SBM223" s="52"/>
      <c r="SBN223" s="52"/>
      <c r="SBO223" s="52"/>
      <c r="SBP223" s="52"/>
      <c r="SBQ223" s="52"/>
      <c r="SBR223" s="52"/>
      <c r="SBS223" s="52"/>
      <c r="SBT223" s="52"/>
      <c r="SBU223" s="52"/>
      <c r="SBV223" s="52"/>
      <c r="SBW223" s="52"/>
      <c r="SBX223" s="52"/>
      <c r="SBY223" s="52"/>
      <c r="SBZ223" s="52"/>
      <c r="SCA223" s="52"/>
      <c r="SCB223" s="52"/>
      <c r="SCC223" s="52"/>
      <c r="SCD223" s="52"/>
      <c r="SCE223" s="52"/>
      <c r="SCF223" s="52"/>
      <c r="SCG223" s="52"/>
      <c r="SCH223" s="52"/>
      <c r="SCI223" s="52"/>
      <c r="SCJ223" s="52"/>
      <c r="SCK223" s="52"/>
      <c r="SCL223" s="52"/>
      <c r="SCM223" s="52"/>
      <c r="SCN223" s="52"/>
      <c r="SCO223" s="52"/>
      <c r="SCP223" s="52"/>
      <c r="SCQ223" s="52"/>
      <c r="SCR223" s="52"/>
      <c r="SCS223" s="52"/>
      <c r="SCT223" s="52"/>
      <c r="SCU223" s="52"/>
      <c r="SCV223" s="52"/>
      <c r="SCW223" s="52"/>
      <c r="SCX223" s="52"/>
      <c r="SCY223" s="52"/>
      <c r="SCZ223" s="52"/>
      <c r="SDA223" s="52"/>
      <c r="SDB223" s="52"/>
      <c r="SDC223" s="52"/>
      <c r="SDD223" s="52"/>
      <c r="SDE223" s="52"/>
      <c r="SDF223" s="52"/>
      <c r="SDG223" s="52"/>
      <c r="SDH223" s="52"/>
      <c r="SDI223" s="52"/>
      <c r="SDJ223" s="52"/>
      <c r="SDK223" s="52"/>
      <c r="SDL223" s="52"/>
      <c r="SDM223" s="52"/>
      <c r="SDN223" s="52"/>
      <c r="SDO223" s="52"/>
      <c r="SDP223" s="52"/>
      <c r="SDQ223" s="52"/>
      <c r="SDR223" s="52"/>
      <c r="SDS223" s="52"/>
      <c r="SDT223" s="52"/>
      <c r="SDU223" s="52"/>
      <c r="SDV223" s="52"/>
      <c r="SDW223" s="52"/>
      <c r="SDX223" s="52"/>
      <c r="SDY223" s="52"/>
      <c r="SDZ223" s="52"/>
      <c r="SEA223" s="52"/>
      <c r="SEB223" s="52"/>
      <c r="SEC223" s="52"/>
      <c r="SED223" s="52"/>
      <c r="SEE223" s="52"/>
      <c r="SEF223" s="52"/>
      <c r="SEG223" s="52"/>
      <c r="SEH223" s="52"/>
      <c r="SEI223" s="52"/>
      <c r="SEJ223" s="52"/>
      <c r="SEK223" s="52"/>
      <c r="SEL223" s="52"/>
      <c r="SEM223" s="52"/>
      <c r="SEN223" s="52"/>
      <c r="SEO223" s="52"/>
      <c r="SEP223" s="52"/>
      <c r="SEQ223" s="52"/>
      <c r="SER223" s="52"/>
      <c r="SES223" s="52"/>
      <c r="SET223" s="52"/>
      <c r="SEU223" s="52"/>
      <c r="SEV223" s="52"/>
      <c r="SEW223" s="52"/>
      <c r="SEX223" s="52"/>
      <c r="SEY223" s="52"/>
      <c r="SEZ223" s="52"/>
      <c r="SFA223" s="52"/>
      <c r="SFB223" s="52"/>
      <c r="SFC223" s="52"/>
      <c r="SFD223" s="52"/>
      <c r="SFE223" s="52"/>
      <c r="SFF223" s="52"/>
      <c r="SFG223" s="52"/>
      <c r="SFH223" s="52"/>
      <c r="SFI223" s="52"/>
      <c r="SFJ223" s="52"/>
      <c r="SFK223" s="52"/>
      <c r="SFL223" s="52"/>
      <c r="SFM223" s="52"/>
      <c r="SFN223" s="52"/>
      <c r="SFO223" s="52"/>
      <c r="SFP223" s="52"/>
      <c r="SFQ223" s="52"/>
      <c r="SFR223" s="52"/>
      <c r="SFS223" s="52"/>
      <c r="SFT223" s="52"/>
      <c r="SFU223" s="52"/>
      <c r="SFV223" s="52"/>
      <c r="SFW223" s="52"/>
      <c r="SFX223" s="52"/>
      <c r="SFY223" s="52"/>
      <c r="SFZ223" s="52"/>
      <c r="SGA223" s="52"/>
      <c r="SGB223" s="52"/>
      <c r="SGC223" s="52"/>
      <c r="SGD223" s="52"/>
      <c r="SGE223" s="52"/>
      <c r="SGF223" s="52"/>
      <c r="SGG223" s="52"/>
      <c r="SGH223" s="52"/>
      <c r="SGI223" s="52"/>
      <c r="SGJ223" s="52"/>
      <c r="SGK223" s="52"/>
      <c r="SGL223" s="52"/>
      <c r="SGM223" s="52"/>
      <c r="SGN223" s="52"/>
      <c r="SGO223" s="52"/>
      <c r="SGP223" s="52"/>
      <c r="SGQ223" s="52"/>
      <c r="SGR223" s="52"/>
      <c r="SGS223" s="52"/>
      <c r="SGT223" s="52"/>
      <c r="SGU223" s="52"/>
      <c r="SGV223" s="52"/>
      <c r="SGW223" s="52"/>
      <c r="SGX223" s="52"/>
      <c r="SGY223" s="52"/>
      <c r="SGZ223" s="52"/>
      <c r="SHA223" s="52"/>
      <c r="SHB223" s="52"/>
      <c r="SHC223" s="52"/>
      <c r="SHD223" s="52"/>
      <c r="SHE223" s="52"/>
      <c r="SHF223" s="52"/>
      <c r="SHG223" s="52"/>
      <c r="SHH223" s="52"/>
      <c r="SHI223" s="52"/>
      <c r="SHJ223" s="52"/>
      <c r="SHK223" s="52"/>
      <c r="SHL223" s="52"/>
      <c r="SHM223" s="52"/>
      <c r="SHN223" s="52"/>
      <c r="SHO223" s="52"/>
      <c r="SHP223" s="52"/>
      <c r="SHQ223" s="52"/>
      <c r="SHR223" s="52"/>
      <c r="SHS223" s="52"/>
      <c r="SHT223" s="52"/>
      <c r="SHU223" s="52"/>
      <c r="SHV223" s="52"/>
      <c r="SHW223" s="52"/>
      <c r="SHX223" s="52"/>
      <c r="SHY223" s="52"/>
      <c r="SHZ223" s="52"/>
      <c r="SIA223" s="52"/>
      <c r="SIB223" s="52"/>
      <c r="SIC223" s="52"/>
      <c r="SID223" s="52"/>
      <c r="SIE223" s="52"/>
      <c r="SIF223" s="52"/>
      <c r="SIG223" s="52"/>
      <c r="SIH223" s="52"/>
      <c r="SII223" s="52"/>
      <c r="SIJ223" s="52"/>
      <c r="SIK223" s="52"/>
      <c r="SIL223" s="52"/>
      <c r="SIM223" s="52"/>
      <c r="SIN223" s="52"/>
      <c r="SIO223" s="52"/>
      <c r="SIP223" s="52"/>
      <c r="SIQ223" s="52"/>
      <c r="SIR223" s="52"/>
      <c r="SIS223" s="52"/>
      <c r="SIT223" s="52"/>
      <c r="SIU223" s="52"/>
      <c r="SIV223" s="52"/>
      <c r="SIW223" s="52"/>
      <c r="SIX223" s="52"/>
      <c r="SIY223" s="52"/>
      <c r="SIZ223" s="52"/>
      <c r="SJA223" s="52"/>
      <c r="SJB223" s="52"/>
      <c r="SJC223" s="52"/>
      <c r="SJD223" s="52"/>
      <c r="SJE223" s="52"/>
      <c r="SJF223" s="52"/>
      <c r="SJG223" s="52"/>
      <c r="SJH223" s="52"/>
      <c r="SJI223" s="52"/>
      <c r="SJJ223" s="52"/>
      <c r="SJK223" s="52"/>
      <c r="SJL223" s="52"/>
      <c r="SJM223" s="52"/>
      <c r="SJN223" s="52"/>
      <c r="SJO223" s="52"/>
      <c r="SJP223" s="52"/>
      <c r="SJQ223" s="52"/>
      <c r="SJR223" s="52"/>
      <c r="SJS223" s="52"/>
      <c r="SJT223" s="52"/>
      <c r="SJU223" s="52"/>
      <c r="SJV223" s="52"/>
      <c r="SJW223" s="52"/>
      <c r="SJX223" s="52"/>
      <c r="SJY223" s="52"/>
      <c r="SJZ223" s="52"/>
      <c r="SKA223" s="52"/>
      <c r="SKB223" s="52"/>
      <c r="SKC223" s="52"/>
      <c r="SKD223" s="52"/>
      <c r="SKE223" s="52"/>
      <c r="SKF223" s="52"/>
      <c r="SKG223" s="52"/>
      <c r="SKH223" s="52"/>
      <c r="SKI223" s="52"/>
      <c r="SKJ223" s="52"/>
      <c r="SKK223" s="52"/>
      <c r="SKL223" s="52"/>
      <c r="SKM223" s="52"/>
      <c r="SKN223" s="52"/>
      <c r="SKO223" s="52"/>
      <c r="SKP223" s="52"/>
      <c r="SKQ223" s="52"/>
      <c r="SKR223" s="52"/>
      <c r="SKS223" s="52"/>
      <c r="SKT223" s="52"/>
      <c r="SKU223" s="52"/>
      <c r="SKV223" s="52"/>
      <c r="SKW223" s="52"/>
      <c r="SKX223" s="52"/>
      <c r="SKY223" s="52"/>
      <c r="SKZ223" s="52"/>
      <c r="SLA223" s="52"/>
      <c r="SLB223" s="52"/>
      <c r="SLC223" s="52"/>
      <c r="SLD223" s="52"/>
      <c r="SLE223" s="52"/>
      <c r="SLF223" s="52"/>
      <c r="SLG223" s="52"/>
      <c r="SLH223" s="52"/>
      <c r="SLI223" s="52"/>
      <c r="SLJ223" s="52"/>
      <c r="SLK223" s="52"/>
      <c r="SLL223" s="52"/>
      <c r="SLM223" s="52"/>
      <c r="SLN223" s="52"/>
      <c r="SLO223" s="52"/>
      <c r="SLP223" s="52"/>
      <c r="SLQ223" s="52"/>
      <c r="SLR223" s="52"/>
      <c r="SLS223" s="52"/>
      <c r="SLT223" s="52"/>
      <c r="SLU223" s="52"/>
      <c r="SLV223" s="52"/>
      <c r="SLW223" s="52"/>
      <c r="SLX223" s="52"/>
      <c r="SLY223" s="52"/>
      <c r="SLZ223" s="52"/>
      <c r="SMA223" s="52"/>
      <c r="SMB223" s="52"/>
      <c r="SMC223" s="52"/>
      <c r="SMD223" s="52"/>
      <c r="SME223" s="52"/>
      <c r="SMF223" s="52"/>
      <c r="SMG223" s="52"/>
      <c r="SMH223" s="52"/>
      <c r="SMI223" s="52"/>
      <c r="SMJ223" s="52"/>
      <c r="SMK223" s="52"/>
      <c r="SML223" s="52"/>
      <c r="SMM223" s="52"/>
      <c r="SMN223" s="52"/>
      <c r="SMO223" s="52"/>
      <c r="SMP223" s="52"/>
      <c r="SMQ223" s="52"/>
      <c r="SMR223" s="52"/>
      <c r="SMS223" s="52"/>
      <c r="SMT223" s="52"/>
      <c r="SMU223" s="52"/>
      <c r="SMV223" s="52"/>
      <c r="SMW223" s="52"/>
      <c r="SMX223" s="52"/>
      <c r="SMY223" s="52"/>
      <c r="SMZ223" s="52"/>
      <c r="SNA223" s="52"/>
      <c r="SNB223" s="52"/>
      <c r="SNC223" s="52"/>
      <c r="SND223" s="52"/>
      <c r="SNE223" s="52"/>
      <c r="SNF223" s="52"/>
      <c r="SNG223" s="52"/>
      <c r="SNH223" s="52"/>
      <c r="SNI223" s="52"/>
      <c r="SNJ223" s="52"/>
      <c r="SNK223" s="52"/>
      <c r="SNL223" s="52"/>
      <c r="SNM223" s="52"/>
      <c r="SNN223" s="52"/>
      <c r="SNO223" s="52"/>
      <c r="SNP223" s="52"/>
      <c r="SNQ223" s="52"/>
      <c r="SNR223" s="52"/>
      <c r="SNS223" s="52"/>
      <c r="SNT223" s="52"/>
      <c r="SNU223" s="52"/>
      <c r="SNV223" s="52"/>
      <c r="SNW223" s="52"/>
      <c r="SNX223" s="52"/>
      <c r="SNY223" s="52"/>
      <c r="SNZ223" s="52"/>
      <c r="SOA223" s="52"/>
      <c r="SOB223" s="52"/>
      <c r="SOC223" s="52"/>
      <c r="SOD223" s="52"/>
      <c r="SOE223" s="52"/>
      <c r="SOF223" s="52"/>
      <c r="SOG223" s="52"/>
      <c r="SOH223" s="52"/>
      <c r="SOI223" s="52"/>
      <c r="SOJ223" s="52"/>
      <c r="SOK223" s="52"/>
      <c r="SOL223" s="52"/>
      <c r="SOM223" s="52"/>
      <c r="SON223" s="52"/>
      <c r="SOO223" s="52"/>
      <c r="SOP223" s="52"/>
      <c r="SOQ223" s="52"/>
      <c r="SOR223" s="52"/>
      <c r="SOS223" s="52"/>
      <c r="SOT223" s="52"/>
      <c r="SOU223" s="52"/>
      <c r="SOV223" s="52"/>
      <c r="SOW223" s="52"/>
      <c r="SOX223" s="52"/>
      <c r="SOY223" s="52"/>
      <c r="SOZ223" s="52"/>
      <c r="SPA223" s="52"/>
      <c r="SPB223" s="52"/>
      <c r="SPC223" s="52"/>
      <c r="SPD223" s="52"/>
      <c r="SPE223" s="52"/>
      <c r="SPF223" s="52"/>
      <c r="SPG223" s="52"/>
      <c r="SPH223" s="52"/>
      <c r="SPI223" s="52"/>
      <c r="SPJ223" s="52"/>
      <c r="SPK223" s="52"/>
      <c r="SPL223" s="52"/>
      <c r="SPM223" s="52"/>
      <c r="SPN223" s="52"/>
      <c r="SPO223" s="52"/>
      <c r="SPP223" s="52"/>
      <c r="SPQ223" s="52"/>
      <c r="SPR223" s="52"/>
      <c r="SPS223" s="52"/>
      <c r="SPT223" s="52"/>
      <c r="SPU223" s="52"/>
      <c r="SPV223" s="52"/>
      <c r="SPW223" s="52"/>
      <c r="SPX223" s="52"/>
      <c r="SPY223" s="52"/>
      <c r="SPZ223" s="52"/>
      <c r="SQA223" s="52"/>
      <c r="SQB223" s="52"/>
      <c r="SQC223" s="52"/>
      <c r="SQD223" s="52"/>
      <c r="SQE223" s="52"/>
      <c r="SQF223" s="52"/>
      <c r="SQG223" s="52"/>
      <c r="SQH223" s="52"/>
      <c r="SQI223" s="52"/>
      <c r="SQJ223" s="52"/>
      <c r="SQK223" s="52"/>
      <c r="SQL223" s="52"/>
      <c r="SQM223" s="52"/>
      <c r="SQN223" s="52"/>
      <c r="SQO223" s="52"/>
      <c r="SQP223" s="52"/>
      <c r="SQQ223" s="52"/>
      <c r="SQR223" s="52"/>
      <c r="SQS223" s="52"/>
      <c r="SQT223" s="52"/>
      <c r="SQU223" s="52"/>
      <c r="SQV223" s="52"/>
      <c r="SQW223" s="52"/>
      <c r="SQX223" s="52"/>
      <c r="SQY223" s="52"/>
      <c r="SQZ223" s="52"/>
      <c r="SRA223" s="52"/>
      <c r="SRB223" s="52"/>
      <c r="SRC223" s="52"/>
      <c r="SRD223" s="52"/>
      <c r="SRE223" s="52"/>
      <c r="SRF223" s="52"/>
      <c r="SRG223" s="52"/>
      <c r="SRH223" s="52"/>
      <c r="SRI223" s="52"/>
      <c r="SRJ223" s="52"/>
      <c r="SRK223" s="52"/>
      <c r="SRL223" s="52"/>
      <c r="SRM223" s="52"/>
      <c r="SRN223" s="52"/>
      <c r="SRO223" s="52"/>
      <c r="SRP223" s="52"/>
      <c r="SRQ223" s="52"/>
      <c r="SRR223" s="52"/>
      <c r="SRS223" s="52"/>
      <c r="SRT223" s="52"/>
      <c r="SRU223" s="52"/>
      <c r="SRV223" s="52"/>
      <c r="SRW223" s="52"/>
      <c r="SRX223" s="52"/>
      <c r="SRY223" s="52"/>
      <c r="SRZ223" s="52"/>
      <c r="SSA223" s="52"/>
      <c r="SSB223" s="52"/>
      <c r="SSC223" s="52"/>
      <c r="SSD223" s="52"/>
      <c r="SSE223" s="52"/>
      <c r="SSF223" s="52"/>
      <c r="SSG223" s="52"/>
      <c r="SSH223" s="52"/>
      <c r="SSI223" s="52"/>
      <c r="SSJ223" s="52"/>
      <c r="SSK223" s="52"/>
      <c r="SSL223" s="52"/>
      <c r="SSM223" s="52"/>
      <c r="SSN223" s="52"/>
      <c r="SSO223" s="52"/>
      <c r="SSP223" s="52"/>
      <c r="SSQ223" s="52"/>
      <c r="SSR223" s="52"/>
      <c r="SSS223" s="52"/>
      <c r="SST223" s="52"/>
      <c r="SSU223" s="52"/>
      <c r="SSV223" s="52"/>
      <c r="SSW223" s="52"/>
      <c r="SSX223" s="52"/>
      <c r="SSY223" s="52"/>
      <c r="SSZ223" s="52"/>
      <c r="STA223" s="52"/>
      <c r="STB223" s="52"/>
      <c r="STC223" s="52"/>
      <c r="STD223" s="52"/>
      <c r="STE223" s="52"/>
      <c r="STF223" s="52"/>
      <c r="STG223" s="52"/>
      <c r="STH223" s="52"/>
      <c r="STI223" s="52"/>
      <c r="STJ223" s="52"/>
      <c r="STK223" s="52"/>
      <c r="STL223" s="52"/>
      <c r="STM223" s="52"/>
      <c r="STN223" s="52"/>
      <c r="STO223" s="52"/>
      <c r="STP223" s="52"/>
      <c r="STQ223" s="52"/>
      <c r="STR223" s="52"/>
      <c r="STS223" s="52"/>
      <c r="STT223" s="52"/>
      <c r="STU223" s="52"/>
      <c r="STV223" s="52"/>
      <c r="STW223" s="52"/>
      <c r="STX223" s="52"/>
      <c r="STY223" s="52"/>
      <c r="STZ223" s="52"/>
      <c r="SUA223" s="52"/>
      <c r="SUB223" s="52"/>
      <c r="SUC223" s="52"/>
      <c r="SUD223" s="52"/>
      <c r="SUE223" s="52"/>
      <c r="SUF223" s="52"/>
      <c r="SUG223" s="52"/>
      <c r="SUH223" s="52"/>
      <c r="SUI223" s="52"/>
      <c r="SUJ223" s="52"/>
      <c r="SUK223" s="52"/>
      <c r="SUL223" s="52"/>
      <c r="SUM223" s="52"/>
      <c r="SUN223" s="52"/>
      <c r="SUO223" s="52"/>
      <c r="SUP223" s="52"/>
      <c r="SUQ223" s="52"/>
      <c r="SUR223" s="52"/>
      <c r="SUS223" s="52"/>
      <c r="SUT223" s="52"/>
      <c r="SUU223" s="52"/>
      <c r="SUV223" s="52"/>
      <c r="SUW223" s="52"/>
      <c r="SUX223" s="52"/>
      <c r="SUY223" s="52"/>
      <c r="SUZ223" s="52"/>
      <c r="SVA223" s="52"/>
      <c r="SVB223" s="52"/>
      <c r="SVC223" s="52"/>
      <c r="SVD223" s="52"/>
      <c r="SVE223" s="52"/>
      <c r="SVF223" s="52"/>
      <c r="SVG223" s="52"/>
      <c r="SVH223" s="52"/>
      <c r="SVI223" s="52"/>
      <c r="SVJ223" s="52"/>
      <c r="SVK223" s="52"/>
      <c r="SVL223" s="52"/>
      <c r="SVM223" s="52"/>
      <c r="SVN223" s="52"/>
      <c r="SVO223" s="52"/>
      <c r="SVP223" s="52"/>
      <c r="SVQ223" s="52"/>
      <c r="SVR223" s="52"/>
      <c r="SVS223" s="52"/>
      <c r="SVT223" s="52"/>
      <c r="SVU223" s="52"/>
      <c r="SVV223" s="52"/>
      <c r="SVW223" s="52"/>
      <c r="SVX223" s="52"/>
      <c r="SVY223" s="52"/>
      <c r="SVZ223" s="52"/>
      <c r="SWA223" s="52"/>
      <c r="SWB223" s="52"/>
      <c r="SWC223" s="52"/>
      <c r="SWD223" s="52"/>
      <c r="SWE223" s="52"/>
      <c r="SWF223" s="52"/>
      <c r="SWG223" s="52"/>
      <c r="SWH223" s="52"/>
      <c r="SWI223" s="52"/>
      <c r="SWJ223" s="52"/>
      <c r="SWK223" s="52"/>
      <c r="SWL223" s="52"/>
      <c r="SWM223" s="52"/>
      <c r="SWN223" s="52"/>
      <c r="SWO223" s="52"/>
      <c r="SWP223" s="52"/>
      <c r="SWQ223" s="52"/>
      <c r="SWR223" s="52"/>
      <c r="SWS223" s="52"/>
      <c r="SWT223" s="52"/>
      <c r="SWU223" s="52"/>
      <c r="SWV223" s="52"/>
      <c r="SWW223" s="52"/>
      <c r="SWX223" s="52"/>
      <c r="SWY223" s="52"/>
      <c r="SWZ223" s="52"/>
      <c r="SXA223" s="52"/>
      <c r="SXB223" s="52"/>
      <c r="SXC223" s="52"/>
      <c r="SXD223" s="52"/>
      <c r="SXE223" s="52"/>
      <c r="SXF223" s="52"/>
      <c r="SXG223" s="52"/>
      <c r="SXH223" s="52"/>
      <c r="SXI223" s="52"/>
      <c r="SXJ223" s="52"/>
      <c r="SXK223" s="52"/>
      <c r="SXL223" s="52"/>
      <c r="SXM223" s="52"/>
      <c r="SXN223" s="52"/>
      <c r="SXO223" s="52"/>
      <c r="SXP223" s="52"/>
      <c r="SXQ223" s="52"/>
      <c r="SXR223" s="52"/>
      <c r="SXS223" s="52"/>
      <c r="SXT223" s="52"/>
      <c r="SXU223" s="52"/>
      <c r="SXV223" s="52"/>
      <c r="SXW223" s="52"/>
      <c r="SXX223" s="52"/>
      <c r="SXY223" s="52"/>
      <c r="SXZ223" s="52"/>
      <c r="SYA223" s="52"/>
      <c r="SYB223" s="52"/>
      <c r="SYC223" s="52"/>
      <c r="SYD223" s="52"/>
      <c r="SYE223" s="52"/>
      <c r="SYF223" s="52"/>
      <c r="SYG223" s="52"/>
      <c r="SYH223" s="52"/>
      <c r="SYI223" s="52"/>
      <c r="SYJ223" s="52"/>
      <c r="SYK223" s="52"/>
      <c r="SYL223" s="52"/>
      <c r="SYM223" s="52"/>
      <c r="SYN223" s="52"/>
      <c r="SYO223" s="52"/>
      <c r="SYP223" s="52"/>
      <c r="SYQ223" s="52"/>
      <c r="SYR223" s="52"/>
      <c r="SYS223" s="52"/>
      <c r="SYT223" s="52"/>
      <c r="SYU223" s="52"/>
      <c r="SYV223" s="52"/>
      <c r="SYW223" s="52"/>
      <c r="SYX223" s="52"/>
      <c r="SYY223" s="52"/>
      <c r="SYZ223" s="52"/>
      <c r="SZA223" s="52"/>
      <c r="SZB223" s="52"/>
      <c r="SZC223" s="52"/>
      <c r="SZD223" s="52"/>
      <c r="SZE223" s="52"/>
      <c r="SZF223" s="52"/>
      <c r="SZG223" s="52"/>
      <c r="SZH223" s="52"/>
      <c r="SZI223" s="52"/>
      <c r="SZJ223" s="52"/>
      <c r="SZK223" s="52"/>
      <c r="SZL223" s="52"/>
      <c r="SZM223" s="52"/>
      <c r="SZN223" s="52"/>
      <c r="SZO223" s="52"/>
      <c r="SZP223" s="52"/>
      <c r="SZQ223" s="52"/>
      <c r="SZR223" s="52"/>
      <c r="SZS223" s="52"/>
      <c r="SZT223" s="52"/>
      <c r="SZU223" s="52"/>
      <c r="SZV223" s="52"/>
      <c r="SZW223" s="52"/>
      <c r="SZX223" s="52"/>
      <c r="SZY223" s="52"/>
      <c r="SZZ223" s="52"/>
      <c r="TAA223" s="52"/>
      <c r="TAB223" s="52"/>
      <c r="TAC223" s="52"/>
      <c r="TAD223" s="52"/>
      <c r="TAE223" s="52"/>
      <c r="TAF223" s="52"/>
      <c r="TAG223" s="52"/>
      <c r="TAH223" s="52"/>
      <c r="TAI223" s="52"/>
      <c r="TAJ223" s="52"/>
      <c r="TAK223" s="52"/>
      <c r="TAL223" s="52"/>
      <c r="TAM223" s="52"/>
      <c r="TAN223" s="52"/>
      <c r="TAO223" s="52"/>
      <c r="TAP223" s="52"/>
      <c r="TAQ223" s="52"/>
      <c r="TAR223" s="52"/>
      <c r="TAS223" s="52"/>
      <c r="TAT223" s="52"/>
      <c r="TAU223" s="52"/>
      <c r="TAV223" s="52"/>
      <c r="TAW223" s="52"/>
      <c r="TAX223" s="52"/>
      <c r="TAY223" s="52"/>
      <c r="TAZ223" s="52"/>
      <c r="TBA223" s="52"/>
      <c r="TBB223" s="52"/>
      <c r="TBC223" s="52"/>
      <c r="TBD223" s="52"/>
      <c r="TBE223" s="52"/>
      <c r="TBF223" s="52"/>
      <c r="TBG223" s="52"/>
      <c r="TBH223" s="52"/>
      <c r="TBI223" s="52"/>
      <c r="TBJ223" s="52"/>
      <c r="TBK223" s="52"/>
      <c r="TBL223" s="52"/>
      <c r="TBM223" s="52"/>
      <c r="TBN223" s="52"/>
      <c r="TBO223" s="52"/>
      <c r="TBP223" s="52"/>
      <c r="TBQ223" s="52"/>
      <c r="TBR223" s="52"/>
      <c r="TBS223" s="52"/>
      <c r="TBT223" s="52"/>
      <c r="TBU223" s="52"/>
      <c r="TBV223" s="52"/>
      <c r="TBW223" s="52"/>
      <c r="TBX223" s="52"/>
      <c r="TBY223" s="52"/>
      <c r="TBZ223" s="52"/>
      <c r="TCA223" s="52"/>
      <c r="TCB223" s="52"/>
      <c r="TCC223" s="52"/>
      <c r="TCD223" s="52"/>
      <c r="TCE223" s="52"/>
      <c r="TCF223" s="52"/>
      <c r="TCG223" s="52"/>
      <c r="TCH223" s="52"/>
      <c r="TCI223" s="52"/>
      <c r="TCJ223" s="52"/>
      <c r="TCK223" s="52"/>
      <c r="TCL223" s="52"/>
      <c r="TCM223" s="52"/>
      <c r="TCN223" s="52"/>
      <c r="TCO223" s="52"/>
      <c r="TCP223" s="52"/>
      <c r="TCQ223" s="52"/>
      <c r="TCR223" s="52"/>
      <c r="TCS223" s="52"/>
      <c r="TCT223" s="52"/>
      <c r="TCU223" s="52"/>
      <c r="TCV223" s="52"/>
      <c r="TCW223" s="52"/>
      <c r="TCX223" s="52"/>
      <c r="TCY223" s="52"/>
      <c r="TCZ223" s="52"/>
      <c r="TDA223" s="52"/>
      <c r="TDB223" s="52"/>
      <c r="TDC223" s="52"/>
      <c r="TDD223" s="52"/>
      <c r="TDE223" s="52"/>
      <c r="TDF223" s="52"/>
      <c r="TDG223" s="52"/>
      <c r="TDH223" s="52"/>
      <c r="TDI223" s="52"/>
      <c r="TDJ223" s="52"/>
      <c r="TDK223" s="52"/>
      <c r="TDL223" s="52"/>
      <c r="TDM223" s="52"/>
      <c r="TDN223" s="52"/>
      <c r="TDO223" s="52"/>
      <c r="TDP223" s="52"/>
      <c r="TDQ223" s="52"/>
      <c r="TDR223" s="52"/>
      <c r="TDS223" s="52"/>
      <c r="TDT223" s="52"/>
      <c r="TDU223" s="52"/>
      <c r="TDV223" s="52"/>
      <c r="TDW223" s="52"/>
      <c r="TDX223" s="52"/>
      <c r="TDY223" s="52"/>
      <c r="TDZ223" s="52"/>
      <c r="TEA223" s="52"/>
      <c r="TEB223" s="52"/>
      <c r="TEC223" s="52"/>
      <c r="TED223" s="52"/>
      <c r="TEE223" s="52"/>
      <c r="TEF223" s="52"/>
      <c r="TEG223" s="52"/>
      <c r="TEH223" s="52"/>
      <c r="TEI223" s="52"/>
      <c r="TEJ223" s="52"/>
      <c r="TEK223" s="52"/>
      <c r="TEL223" s="52"/>
      <c r="TEM223" s="52"/>
      <c r="TEN223" s="52"/>
      <c r="TEO223" s="52"/>
      <c r="TEP223" s="52"/>
      <c r="TEQ223" s="52"/>
      <c r="TER223" s="52"/>
      <c r="TES223" s="52"/>
      <c r="TET223" s="52"/>
      <c r="TEU223" s="52"/>
      <c r="TEV223" s="52"/>
      <c r="TEW223" s="52"/>
      <c r="TEX223" s="52"/>
      <c r="TEY223" s="52"/>
      <c r="TEZ223" s="52"/>
      <c r="TFA223" s="52"/>
      <c r="TFB223" s="52"/>
      <c r="TFC223" s="52"/>
      <c r="TFD223" s="52"/>
      <c r="TFE223" s="52"/>
      <c r="TFF223" s="52"/>
      <c r="TFG223" s="52"/>
      <c r="TFH223" s="52"/>
      <c r="TFI223" s="52"/>
      <c r="TFJ223" s="52"/>
      <c r="TFK223" s="52"/>
      <c r="TFL223" s="52"/>
      <c r="TFM223" s="52"/>
      <c r="TFN223" s="52"/>
      <c r="TFO223" s="52"/>
      <c r="TFP223" s="52"/>
      <c r="TFQ223" s="52"/>
      <c r="TFR223" s="52"/>
      <c r="TFS223" s="52"/>
      <c r="TFT223" s="52"/>
      <c r="TFU223" s="52"/>
      <c r="TFV223" s="52"/>
      <c r="TFW223" s="52"/>
      <c r="TFX223" s="52"/>
      <c r="TFY223" s="52"/>
      <c r="TFZ223" s="52"/>
      <c r="TGA223" s="52"/>
      <c r="TGB223" s="52"/>
      <c r="TGC223" s="52"/>
      <c r="TGD223" s="52"/>
      <c r="TGE223" s="52"/>
      <c r="TGF223" s="52"/>
      <c r="TGG223" s="52"/>
      <c r="TGH223" s="52"/>
      <c r="TGI223" s="52"/>
      <c r="TGJ223" s="52"/>
      <c r="TGK223" s="52"/>
      <c r="TGL223" s="52"/>
      <c r="TGM223" s="52"/>
      <c r="TGN223" s="52"/>
      <c r="TGO223" s="52"/>
      <c r="TGP223" s="52"/>
      <c r="TGQ223" s="52"/>
      <c r="TGR223" s="52"/>
      <c r="TGS223" s="52"/>
      <c r="TGT223" s="52"/>
      <c r="TGU223" s="52"/>
      <c r="TGV223" s="52"/>
      <c r="TGW223" s="52"/>
      <c r="TGX223" s="52"/>
      <c r="TGY223" s="52"/>
      <c r="TGZ223" s="52"/>
      <c r="THA223" s="52"/>
      <c r="THB223" s="52"/>
      <c r="THC223" s="52"/>
      <c r="THD223" s="52"/>
      <c r="THE223" s="52"/>
      <c r="THF223" s="52"/>
      <c r="THG223" s="52"/>
      <c r="THH223" s="52"/>
      <c r="THI223" s="52"/>
      <c r="THJ223" s="52"/>
      <c r="THK223" s="52"/>
      <c r="THL223" s="52"/>
      <c r="THM223" s="52"/>
      <c r="THN223" s="52"/>
      <c r="THO223" s="52"/>
      <c r="THP223" s="52"/>
      <c r="THQ223" s="52"/>
      <c r="THR223" s="52"/>
      <c r="THS223" s="52"/>
      <c r="THT223" s="52"/>
      <c r="THU223" s="52"/>
      <c r="THV223" s="52"/>
      <c r="THW223" s="52"/>
      <c r="THX223" s="52"/>
      <c r="THY223" s="52"/>
      <c r="THZ223" s="52"/>
      <c r="TIA223" s="52"/>
      <c r="TIB223" s="52"/>
      <c r="TIC223" s="52"/>
      <c r="TID223" s="52"/>
      <c r="TIE223" s="52"/>
      <c r="TIF223" s="52"/>
      <c r="TIG223" s="52"/>
      <c r="TIH223" s="52"/>
      <c r="TII223" s="52"/>
      <c r="TIJ223" s="52"/>
      <c r="TIK223" s="52"/>
      <c r="TIL223" s="52"/>
      <c r="TIM223" s="52"/>
      <c r="TIN223" s="52"/>
      <c r="TIO223" s="52"/>
      <c r="TIP223" s="52"/>
      <c r="TIQ223" s="52"/>
      <c r="TIR223" s="52"/>
      <c r="TIS223" s="52"/>
      <c r="TIT223" s="52"/>
      <c r="TIU223" s="52"/>
      <c r="TIV223" s="52"/>
      <c r="TIW223" s="52"/>
      <c r="TIX223" s="52"/>
      <c r="TIY223" s="52"/>
      <c r="TIZ223" s="52"/>
      <c r="TJA223" s="52"/>
      <c r="TJB223" s="52"/>
      <c r="TJC223" s="52"/>
      <c r="TJD223" s="52"/>
      <c r="TJE223" s="52"/>
      <c r="TJF223" s="52"/>
      <c r="TJG223" s="52"/>
      <c r="TJH223" s="52"/>
      <c r="TJI223" s="52"/>
      <c r="TJJ223" s="52"/>
      <c r="TJK223" s="52"/>
      <c r="TJL223" s="52"/>
      <c r="TJM223" s="52"/>
      <c r="TJN223" s="52"/>
      <c r="TJO223" s="52"/>
      <c r="TJP223" s="52"/>
      <c r="TJQ223" s="52"/>
      <c r="TJR223" s="52"/>
      <c r="TJS223" s="52"/>
      <c r="TJT223" s="52"/>
      <c r="TJU223" s="52"/>
      <c r="TJV223" s="52"/>
      <c r="TJW223" s="52"/>
      <c r="TJX223" s="52"/>
      <c r="TJY223" s="52"/>
      <c r="TJZ223" s="52"/>
      <c r="TKA223" s="52"/>
      <c r="TKB223" s="52"/>
      <c r="TKC223" s="52"/>
      <c r="TKD223" s="52"/>
      <c r="TKE223" s="52"/>
      <c r="TKF223" s="52"/>
      <c r="TKG223" s="52"/>
      <c r="TKH223" s="52"/>
      <c r="TKI223" s="52"/>
      <c r="TKJ223" s="52"/>
      <c r="TKK223" s="52"/>
      <c r="TKL223" s="52"/>
      <c r="TKM223" s="52"/>
      <c r="TKN223" s="52"/>
      <c r="TKO223" s="52"/>
      <c r="TKP223" s="52"/>
      <c r="TKQ223" s="52"/>
      <c r="TKR223" s="52"/>
      <c r="TKS223" s="52"/>
      <c r="TKT223" s="52"/>
      <c r="TKU223" s="52"/>
      <c r="TKV223" s="52"/>
      <c r="TKW223" s="52"/>
      <c r="TKX223" s="52"/>
      <c r="TKY223" s="52"/>
      <c r="TKZ223" s="52"/>
      <c r="TLA223" s="52"/>
      <c r="TLB223" s="52"/>
      <c r="TLC223" s="52"/>
      <c r="TLD223" s="52"/>
      <c r="TLE223" s="52"/>
      <c r="TLF223" s="52"/>
      <c r="TLG223" s="52"/>
      <c r="TLH223" s="52"/>
      <c r="TLI223" s="52"/>
      <c r="TLJ223" s="52"/>
      <c r="TLK223" s="52"/>
      <c r="TLL223" s="52"/>
      <c r="TLM223" s="52"/>
      <c r="TLN223" s="52"/>
      <c r="TLO223" s="52"/>
      <c r="TLP223" s="52"/>
      <c r="TLQ223" s="52"/>
      <c r="TLR223" s="52"/>
      <c r="TLS223" s="52"/>
      <c r="TLT223" s="52"/>
      <c r="TLU223" s="52"/>
      <c r="TLV223" s="52"/>
      <c r="TLW223" s="52"/>
      <c r="TLX223" s="52"/>
      <c r="TLY223" s="52"/>
      <c r="TLZ223" s="52"/>
      <c r="TMA223" s="52"/>
      <c r="TMB223" s="52"/>
      <c r="TMC223" s="52"/>
      <c r="TMD223" s="52"/>
      <c r="TME223" s="52"/>
      <c r="TMF223" s="52"/>
      <c r="TMG223" s="52"/>
      <c r="TMH223" s="52"/>
      <c r="TMI223" s="52"/>
      <c r="TMJ223" s="52"/>
      <c r="TMK223" s="52"/>
      <c r="TML223" s="52"/>
      <c r="TMM223" s="52"/>
      <c r="TMN223" s="52"/>
      <c r="TMO223" s="52"/>
      <c r="TMP223" s="52"/>
      <c r="TMQ223" s="52"/>
      <c r="TMR223" s="52"/>
      <c r="TMS223" s="52"/>
      <c r="TMT223" s="52"/>
      <c r="TMU223" s="52"/>
      <c r="TMV223" s="52"/>
      <c r="TMW223" s="52"/>
      <c r="TMX223" s="52"/>
      <c r="TMY223" s="52"/>
      <c r="TMZ223" s="52"/>
      <c r="TNA223" s="52"/>
      <c r="TNB223" s="52"/>
      <c r="TNC223" s="52"/>
      <c r="TND223" s="52"/>
      <c r="TNE223" s="52"/>
      <c r="TNF223" s="52"/>
      <c r="TNG223" s="52"/>
      <c r="TNH223" s="52"/>
      <c r="TNI223" s="52"/>
      <c r="TNJ223" s="52"/>
      <c r="TNK223" s="52"/>
      <c r="TNL223" s="52"/>
      <c r="TNM223" s="52"/>
      <c r="TNN223" s="52"/>
      <c r="TNO223" s="52"/>
      <c r="TNP223" s="52"/>
      <c r="TNQ223" s="52"/>
      <c r="TNR223" s="52"/>
      <c r="TNS223" s="52"/>
      <c r="TNT223" s="52"/>
      <c r="TNU223" s="52"/>
      <c r="TNV223" s="52"/>
      <c r="TNW223" s="52"/>
      <c r="TNX223" s="52"/>
      <c r="TNY223" s="52"/>
      <c r="TNZ223" s="52"/>
      <c r="TOA223" s="52"/>
      <c r="TOB223" s="52"/>
      <c r="TOC223" s="52"/>
      <c r="TOD223" s="52"/>
      <c r="TOE223" s="52"/>
      <c r="TOF223" s="52"/>
      <c r="TOG223" s="52"/>
      <c r="TOH223" s="52"/>
      <c r="TOI223" s="52"/>
      <c r="TOJ223" s="52"/>
      <c r="TOK223" s="52"/>
      <c r="TOL223" s="52"/>
      <c r="TOM223" s="52"/>
      <c r="TON223" s="52"/>
      <c r="TOO223" s="52"/>
      <c r="TOP223" s="52"/>
      <c r="TOQ223" s="52"/>
      <c r="TOR223" s="52"/>
      <c r="TOS223" s="52"/>
      <c r="TOT223" s="52"/>
      <c r="TOU223" s="52"/>
      <c r="TOV223" s="52"/>
      <c r="TOW223" s="52"/>
      <c r="TOX223" s="52"/>
      <c r="TOY223" s="52"/>
      <c r="TOZ223" s="52"/>
      <c r="TPA223" s="52"/>
      <c r="TPB223" s="52"/>
      <c r="TPC223" s="52"/>
      <c r="TPD223" s="52"/>
      <c r="TPE223" s="52"/>
      <c r="TPF223" s="52"/>
      <c r="TPG223" s="52"/>
      <c r="TPH223" s="52"/>
      <c r="TPI223" s="52"/>
      <c r="TPJ223" s="52"/>
      <c r="TPK223" s="52"/>
      <c r="TPL223" s="52"/>
      <c r="TPM223" s="52"/>
      <c r="TPN223" s="52"/>
      <c r="TPO223" s="52"/>
      <c r="TPP223" s="52"/>
      <c r="TPQ223" s="52"/>
      <c r="TPR223" s="52"/>
      <c r="TPS223" s="52"/>
      <c r="TPT223" s="52"/>
      <c r="TPU223" s="52"/>
      <c r="TPV223" s="52"/>
      <c r="TPW223" s="52"/>
      <c r="TPX223" s="52"/>
      <c r="TPY223" s="52"/>
      <c r="TPZ223" s="52"/>
      <c r="TQA223" s="52"/>
      <c r="TQB223" s="52"/>
      <c r="TQC223" s="52"/>
      <c r="TQD223" s="52"/>
      <c r="TQE223" s="52"/>
      <c r="TQF223" s="52"/>
      <c r="TQG223" s="52"/>
      <c r="TQH223" s="52"/>
      <c r="TQI223" s="52"/>
      <c r="TQJ223" s="52"/>
      <c r="TQK223" s="52"/>
      <c r="TQL223" s="52"/>
      <c r="TQM223" s="52"/>
      <c r="TQN223" s="52"/>
      <c r="TQO223" s="52"/>
      <c r="TQP223" s="52"/>
      <c r="TQQ223" s="52"/>
      <c r="TQR223" s="52"/>
      <c r="TQS223" s="52"/>
      <c r="TQT223" s="52"/>
      <c r="TQU223" s="52"/>
      <c r="TQV223" s="52"/>
      <c r="TQW223" s="52"/>
      <c r="TQX223" s="52"/>
      <c r="TQY223" s="52"/>
      <c r="TQZ223" s="52"/>
      <c r="TRA223" s="52"/>
      <c r="TRB223" s="52"/>
      <c r="TRC223" s="52"/>
      <c r="TRD223" s="52"/>
      <c r="TRE223" s="52"/>
      <c r="TRF223" s="52"/>
      <c r="TRG223" s="52"/>
      <c r="TRH223" s="52"/>
      <c r="TRI223" s="52"/>
      <c r="TRJ223" s="52"/>
      <c r="TRK223" s="52"/>
      <c r="TRL223" s="52"/>
      <c r="TRM223" s="52"/>
      <c r="TRN223" s="52"/>
      <c r="TRO223" s="52"/>
      <c r="TRP223" s="52"/>
      <c r="TRQ223" s="52"/>
      <c r="TRR223" s="52"/>
      <c r="TRS223" s="52"/>
      <c r="TRT223" s="52"/>
      <c r="TRU223" s="52"/>
      <c r="TRV223" s="52"/>
      <c r="TRW223" s="52"/>
      <c r="TRX223" s="52"/>
      <c r="TRY223" s="52"/>
      <c r="TRZ223" s="52"/>
      <c r="TSA223" s="52"/>
      <c r="TSB223" s="52"/>
      <c r="TSC223" s="52"/>
      <c r="TSD223" s="52"/>
      <c r="TSE223" s="52"/>
      <c r="TSF223" s="52"/>
      <c r="TSG223" s="52"/>
      <c r="TSH223" s="52"/>
      <c r="TSI223" s="52"/>
      <c r="TSJ223" s="52"/>
      <c r="TSK223" s="52"/>
      <c r="TSL223" s="52"/>
      <c r="TSM223" s="52"/>
      <c r="TSN223" s="52"/>
      <c r="TSO223" s="52"/>
      <c r="TSP223" s="52"/>
      <c r="TSQ223" s="52"/>
      <c r="TSR223" s="52"/>
      <c r="TSS223" s="52"/>
      <c r="TST223" s="52"/>
      <c r="TSU223" s="52"/>
      <c r="TSV223" s="52"/>
      <c r="TSW223" s="52"/>
      <c r="TSX223" s="52"/>
      <c r="TSY223" s="52"/>
      <c r="TSZ223" s="52"/>
      <c r="TTA223" s="52"/>
      <c r="TTB223" s="52"/>
      <c r="TTC223" s="52"/>
      <c r="TTD223" s="52"/>
      <c r="TTE223" s="52"/>
      <c r="TTF223" s="52"/>
      <c r="TTG223" s="52"/>
      <c r="TTH223" s="52"/>
      <c r="TTI223" s="52"/>
      <c r="TTJ223" s="52"/>
      <c r="TTK223" s="52"/>
      <c r="TTL223" s="52"/>
      <c r="TTM223" s="52"/>
      <c r="TTN223" s="52"/>
      <c r="TTO223" s="52"/>
      <c r="TTP223" s="52"/>
      <c r="TTQ223" s="52"/>
      <c r="TTR223" s="52"/>
      <c r="TTS223" s="52"/>
      <c r="TTT223" s="52"/>
      <c r="TTU223" s="52"/>
      <c r="TTV223" s="52"/>
      <c r="TTW223" s="52"/>
      <c r="TTX223" s="52"/>
      <c r="TTY223" s="52"/>
      <c r="TTZ223" s="52"/>
      <c r="TUA223" s="52"/>
      <c r="TUB223" s="52"/>
      <c r="TUC223" s="52"/>
      <c r="TUD223" s="52"/>
      <c r="TUE223" s="52"/>
      <c r="TUF223" s="52"/>
      <c r="TUG223" s="52"/>
      <c r="TUH223" s="52"/>
      <c r="TUI223" s="52"/>
      <c r="TUJ223" s="52"/>
      <c r="TUK223" s="52"/>
      <c r="TUL223" s="52"/>
      <c r="TUM223" s="52"/>
      <c r="TUN223" s="52"/>
      <c r="TUO223" s="52"/>
      <c r="TUP223" s="52"/>
      <c r="TUQ223" s="52"/>
      <c r="TUR223" s="52"/>
      <c r="TUS223" s="52"/>
      <c r="TUT223" s="52"/>
      <c r="TUU223" s="52"/>
      <c r="TUV223" s="52"/>
      <c r="TUW223" s="52"/>
      <c r="TUX223" s="52"/>
      <c r="TUY223" s="52"/>
      <c r="TUZ223" s="52"/>
      <c r="TVA223" s="52"/>
      <c r="TVB223" s="52"/>
      <c r="TVC223" s="52"/>
      <c r="TVD223" s="52"/>
      <c r="TVE223" s="52"/>
      <c r="TVF223" s="52"/>
      <c r="TVG223" s="52"/>
      <c r="TVH223" s="52"/>
      <c r="TVI223" s="52"/>
      <c r="TVJ223" s="52"/>
      <c r="TVK223" s="52"/>
      <c r="TVL223" s="52"/>
      <c r="TVM223" s="52"/>
      <c r="TVN223" s="52"/>
      <c r="TVO223" s="52"/>
      <c r="TVP223" s="52"/>
      <c r="TVQ223" s="52"/>
      <c r="TVR223" s="52"/>
      <c r="TVS223" s="52"/>
      <c r="TVT223" s="52"/>
      <c r="TVU223" s="52"/>
      <c r="TVV223" s="52"/>
      <c r="TVW223" s="52"/>
      <c r="TVX223" s="52"/>
      <c r="TVY223" s="52"/>
      <c r="TVZ223" s="52"/>
      <c r="TWA223" s="52"/>
      <c r="TWB223" s="52"/>
      <c r="TWC223" s="52"/>
      <c r="TWD223" s="52"/>
      <c r="TWE223" s="52"/>
      <c r="TWF223" s="52"/>
      <c r="TWG223" s="52"/>
      <c r="TWH223" s="52"/>
      <c r="TWI223" s="52"/>
      <c r="TWJ223" s="52"/>
      <c r="TWK223" s="52"/>
      <c r="TWL223" s="52"/>
      <c r="TWM223" s="52"/>
      <c r="TWN223" s="52"/>
      <c r="TWO223" s="52"/>
      <c r="TWP223" s="52"/>
      <c r="TWQ223" s="52"/>
      <c r="TWR223" s="52"/>
      <c r="TWS223" s="52"/>
      <c r="TWT223" s="52"/>
      <c r="TWU223" s="52"/>
      <c r="TWV223" s="52"/>
      <c r="TWW223" s="52"/>
      <c r="TWX223" s="52"/>
      <c r="TWY223" s="52"/>
      <c r="TWZ223" s="52"/>
      <c r="TXA223" s="52"/>
      <c r="TXB223" s="52"/>
      <c r="TXC223" s="52"/>
      <c r="TXD223" s="52"/>
      <c r="TXE223" s="52"/>
      <c r="TXF223" s="52"/>
      <c r="TXG223" s="52"/>
      <c r="TXH223" s="52"/>
      <c r="TXI223" s="52"/>
      <c r="TXJ223" s="52"/>
      <c r="TXK223" s="52"/>
      <c r="TXL223" s="52"/>
      <c r="TXM223" s="52"/>
      <c r="TXN223" s="52"/>
      <c r="TXO223" s="52"/>
      <c r="TXP223" s="52"/>
      <c r="TXQ223" s="52"/>
      <c r="TXR223" s="52"/>
      <c r="TXS223" s="52"/>
      <c r="TXT223" s="52"/>
      <c r="TXU223" s="52"/>
      <c r="TXV223" s="52"/>
      <c r="TXW223" s="52"/>
      <c r="TXX223" s="52"/>
      <c r="TXY223" s="52"/>
      <c r="TXZ223" s="52"/>
      <c r="TYA223" s="52"/>
      <c r="TYB223" s="52"/>
      <c r="TYC223" s="52"/>
      <c r="TYD223" s="52"/>
      <c r="TYE223" s="52"/>
      <c r="TYF223" s="52"/>
      <c r="TYG223" s="52"/>
      <c r="TYH223" s="52"/>
      <c r="TYI223" s="52"/>
      <c r="TYJ223" s="52"/>
      <c r="TYK223" s="52"/>
      <c r="TYL223" s="52"/>
      <c r="TYM223" s="52"/>
      <c r="TYN223" s="52"/>
      <c r="TYO223" s="52"/>
      <c r="TYP223" s="52"/>
      <c r="TYQ223" s="52"/>
      <c r="TYR223" s="52"/>
      <c r="TYS223" s="52"/>
      <c r="TYT223" s="52"/>
      <c r="TYU223" s="52"/>
      <c r="TYV223" s="52"/>
      <c r="TYW223" s="52"/>
      <c r="TYX223" s="52"/>
      <c r="TYY223" s="52"/>
      <c r="TYZ223" s="52"/>
      <c r="TZA223" s="52"/>
      <c r="TZB223" s="52"/>
      <c r="TZC223" s="52"/>
      <c r="TZD223" s="52"/>
      <c r="TZE223" s="52"/>
      <c r="TZF223" s="52"/>
      <c r="TZG223" s="52"/>
      <c r="TZH223" s="52"/>
      <c r="TZI223" s="52"/>
      <c r="TZJ223" s="52"/>
      <c r="TZK223" s="52"/>
      <c r="TZL223" s="52"/>
      <c r="TZM223" s="52"/>
      <c r="TZN223" s="52"/>
      <c r="TZO223" s="52"/>
      <c r="TZP223" s="52"/>
      <c r="TZQ223" s="52"/>
      <c r="TZR223" s="52"/>
      <c r="TZS223" s="52"/>
      <c r="TZT223" s="52"/>
      <c r="TZU223" s="52"/>
      <c r="TZV223" s="52"/>
      <c r="TZW223" s="52"/>
      <c r="TZX223" s="52"/>
      <c r="TZY223" s="52"/>
      <c r="TZZ223" s="52"/>
      <c r="UAA223" s="52"/>
      <c r="UAB223" s="52"/>
      <c r="UAC223" s="52"/>
      <c r="UAD223" s="52"/>
      <c r="UAE223" s="52"/>
      <c r="UAF223" s="52"/>
      <c r="UAG223" s="52"/>
      <c r="UAH223" s="52"/>
      <c r="UAI223" s="52"/>
      <c r="UAJ223" s="52"/>
      <c r="UAK223" s="52"/>
      <c r="UAL223" s="52"/>
      <c r="UAM223" s="52"/>
      <c r="UAN223" s="52"/>
      <c r="UAO223" s="52"/>
      <c r="UAP223" s="52"/>
      <c r="UAQ223" s="52"/>
      <c r="UAR223" s="52"/>
      <c r="UAS223" s="52"/>
      <c r="UAT223" s="52"/>
      <c r="UAU223" s="52"/>
      <c r="UAV223" s="52"/>
      <c r="UAW223" s="52"/>
      <c r="UAX223" s="52"/>
      <c r="UAY223" s="52"/>
      <c r="UAZ223" s="52"/>
      <c r="UBA223" s="52"/>
      <c r="UBB223" s="52"/>
      <c r="UBC223" s="52"/>
      <c r="UBD223" s="52"/>
      <c r="UBE223" s="52"/>
      <c r="UBF223" s="52"/>
      <c r="UBG223" s="52"/>
      <c r="UBH223" s="52"/>
      <c r="UBI223" s="52"/>
      <c r="UBJ223" s="52"/>
      <c r="UBK223" s="52"/>
      <c r="UBL223" s="52"/>
      <c r="UBM223" s="52"/>
      <c r="UBN223" s="52"/>
      <c r="UBO223" s="52"/>
      <c r="UBP223" s="52"/>
      <c r="UBQ223" s="52"/>
      <c r="UBR223" s="52"/>
      <c r="UBS223" s="52"/>
      <c r="UBT223" s="52"/>
      <c r="UBU223" s="52"/>
      <c r="UBV223" s="52"/>
      <c r="UBW223" s="52"/>
      <c r="UBX223" s="52"/>
      <c r="UBY223" s="52"/>
      <c r="UBZ223" s="52"/>
      <c r="UCA223" s="52"/>
      <c r="UCB223" s="52"/>
      <c r="UCC223" s="52"/>
      <c r="UCD223" s="52"/>
      <c r="UCE223" s="52"/>
      <c r="UCF223" s="52"/>
      <c r="UCG223" s="52"/>
      <c r="UCH223" s="52"/>
      <c r="UCI223" s="52"/>
      <c r="UCJ223" s="52"/>
      <c r="UCK223" s="52"/>
      <c r="UCL223" s="52"/>
      <c r="UCM223" s="52"/>
      <c r="UCN223" s="52"/>
      <c r="UCO223" s="52"/>
      <c r="UCP223" s="52"/>
      <c r="UCQ223" s="52"/>
      <c r="UCR223" s="52"/>
      <c r="UCS223" s="52"/>
      <c r="UCT223" s="52"/>
      <c r="UCU223" s="52"/>
      <c r="UCV223" s="52"/>
      <c r="UCW223" s="52"/>
      <c r="UCX223" s="52"/>
      <c r="UCY223" s="52"/>
      <c r="UCZ223" s="52"/>
      <c r="UDA223" s="52"/>
      <c r="UDB223" s="52"/>
      <c r="UDC223" s="52"/>
      <c r="UDD223" s="52"/>
      <c r="UDE223" s="52"/>
      <c r="UDF223" s="52"/>
      <c r="UDG223" s="52"/>
      <c r="UDH223" s="52"/>
      <c r="UDI223" s="52"/>
      <c r="UDJ223" s="52"/>
      <c r="UDK223" s="52"/>
      <c r="UDL223" s="52"/>
      <c r="UDM223" s="52"/>
      <c r="UDN223" s="52"/>
      <c r="UDO223" s="52"/>
      <c r="UDP223" s="52"/>
      <c r="UDQ223" s="52"/>
      <c r="UDR223" s="52"/>
      <c r="UDS223" s="52"/>
      <c r="UDT223" s="52"/>
      <c r="UDU223" s="52"/>
      <c r="UDV223" s="52"/>
      <c r="UDW223" s="52"/>
      <c r="UDX223" s="52"/>
      <c r="UDY223" s="52"/>
      <c r="UDZ223" s="52"/>
      <c r="UEA223" s="52"/>
      <c r="UEB223" s="52"/>
      <c r="UEC223" s="52"/>
      <c r="UED223" s="52"/>
      <c r="UEE223" s="52"/>
      <c r="UEF223" s="52"/>
      <c r="UEG223" s="52"/>
      <c r="UEH223" s="52"/>
      <c r="UEI223" s="52"/>
      <c r="UEJ223" s="52"/>
      <c r="UEK223" s="52"/>
      <c r="UEL223" s="52"/>
      <c r="UEM223" s="52"/>
      <c r="UEN223" s="52"/>
      <c r="UEO223" s="52"/>
      <c r="UEP223" s="52"/>
      <c r="UEQ223" s="52"/>
      <c r="UER223" s="52"/>
      <c r="UES223" s="52"/>
      <c r="UET223" s="52"/>
      <c r="UEU223" s="52"/>
      <c r="UEV223" s="52"/>
      <c r="UEW223" s="52"/>
      <c r="UEX223" s="52"/>
      <c r="UEY223" s="52"/>
      <c r="UEZ223" s="52"/>
      <c r="UFA223" s="52"/>
      <c r="UFB223" s="52"/>
      <c r="UFC223" s="52"/>
      <c r="UFD223" s="52"/>
      <c r="UFE223" s="52"/>
      <c r="UFF223" s="52"/>
      <c r="UFG223" s="52"/>
      <c r="UFH223" s="52"/>
      <c r="UFI223" s="52"/>
      <c r="UFJ223" s="52"/>
      <c r="UFK223" s="52"/>
      <c r="UFL223" s="52"/>
      <c r="UFM223" s="52"/>
      <c r="UFN223" s="52"/>
      <c r="UFO223" s="52"/>
      <c r="UFP223" s="52"/>
      <c r="UFQ223" s="52"/>
      <c r="UFR223" s="52"/>
      <c r="UFS223" s="52"/>
      <c r="UFT223" s="52"/>
      <c r="UFU223" s="52"/>
      <c r="UFV223" s="52"/>
      <c r="UFW223" s="52"/>
      <c r="UFX223" s="52"/>
      <c r="UFY223" s="52"/>
      <c r="UFZ223" s="52"/>
      <c r="UGA223" s="52"/>
      <c r="UGB223" s="52"/>
      <c r="UGC223" s="52"/>
      <c r="UGD223" s="52"/>
      <c r="UGE223" s="52"/>
      <c r="UGF223" s="52"/>
      <c r="UGG223" s="52"/>
      <c r="UGH223" s="52"/>
      <c r="UGI223" s="52"/>
      <c r="UGJ223" s="52"/>
      <c r="UGK223" s="52"/>
      <c r="UGL223" s="52"/>
      <c r="UGM223" s="52"/>
      <c r="UGN223" s="52"/>
      <c r="UGO223" s="52"/>
      <c r="UGP223" s="52"/>
      <c r="UGQ223" s="52"/>
      <c r="UGR223" s="52"/>
      <c r="UGS223" s="52"/>
      <c r="UGT223" s="52"/>
      <c r="UGU223" s="52"/>
      <c r="UGV223" s="52"/>
      <c r="UGW223" s="52"/>
      <c r="UGX223" s="52"/>
      <c r="UGY223" s="52"/>
      <c r="UGZ223" s="52"/>
      <c r="UHA223" s="52"/>
      <c r="UHB223" s="52"/>
      <c r="UHC223" s="52"/>
      <c r="UHD223" s="52"/>
      <c r="UHE223" s="52"/>
      <c r="UHF223" s="52"/>
      <c r="UHG223" s="52"/>
      <c r="UHH223" s="52"/>
      <c r="UHI223" s="52"/>
      <c r="UHJ223" s="52"/>
      <c r="UHK223" s="52"/>
      <c r="UHL223" s="52"/>
      <c r="UHM223" s="52"/>
      <c r="UHN223" s="52"/>
      <c r="UHO223" s="52"/>
      <c r="UHP223" s="52"/>
      <c r="UHQ223" s="52"/>
      <c r="UHR223" s="52"/>
      <c r="UHS223" s="52"/>
      <c r="UHT223" s="52"/>
      <c r="UHU223" s="52"/>
      <c r="UHV223" s="52"/>
      <c r="UHW223" s="52"/>
      <c r="UHX223" s="52"/>
      <c r="UHY223" s="52"/>
      <c r="UHZ223" s="52"/>
      <c r="UIA223" s="52"/>
      <c r="UIB223" s="52"/>
      <c r="UIC223" s="52"/>
      <c r="UID223" s="52"/>
      <c r="UIE223" s="52"/>
      <c r="UIF223" s="52"/>
      <c r="UIG223" s="52"/>
      <c r="UIH223" s="52"/>
      <c r="UII223" s="52"/>
      <c r="UIJ223" s="52"/>
      <c r="UIK223" s="52"/>
      <c r="UIL223" s="52"/>
      <c r="UIM223" s="52"/>
      <c r="UIN223" s="52"/>
      <c r="UIO223" s="52"/>
      <c r="UIP223" s="52"/>
      <c r="UIQ223" s="52"/>
      <c r="UIR223" s="52"/>
      <c r="UIS223" s="52"/>
      <c r="UIT223" s="52"/>
      <c r="UIU223" s="52"/>
      <c r="UIV223" s="52"/>
      <c r="UIW223" s="52"/>
      <c r="UIX223" s="52"/>
      <c r="UIY223" s="52"/>
      <c r="UIZ223" s="52"/>
      <c r="UJA223" s="52"/>
      <c r="UJB223" s="52"/>
      <c r="UJC223" s="52"/>
      <c r="UJD223" s="52"/>
      <c r="UJE223" s="52"/>
      <c r="UJF223" s="52"/>
      <c r="UJG223" s="52"/>
      <c r="UJH223" s="52"/>
      <c r="UJI223" s="52"/>
      <c r="UJJ223" s="52"/>
      <c r="UJK223" s="52"/>
      <c r="UJL223" s="52"/>
      <c r="UJM223" s="52"/>
      <c r="UJN223" s="52"/>
      <c r="UJO223" s="52"/>
      <c r="UJP223" s="52"/>
      <c r="UJQ223" s="52"/>
      <c r="UJR223" s="52"/>
      <c r="UJS223" s="52"/>
      <c r="UJT223" s="52"/>
      <c r="UJU223" s="52"/>
      <c r="UJV223" s="52"/>
      <c r="UJW223" s="52"/>
      <c r="UJX223" s="52"/>
      <c r="UJY223" s="52"/>
      <c r="UJZ223" s="52"/>
      <c r="UKA223" s="52"/>
      <c r="UKB223" s="52"/>
      <c r="UKC223" s="52"/>
      <c r="UKD223" s="52"/>
      <c r="UKE223" s="52"/>
      <c r="UKF223" s="52"/>
      <c r="UKG223" s="52"/>
      <c r="UKH223" s="52"/>
      <c r="UKI223" s="52"/>
      <c r="UKJ223" s="52"/>
      <c r="UKK223" s="52"/>
      <c r="UKL223" s="52"/>
      <c r="UKM223" s="52"/>
      <c r="UKN223" s="52"/>
      <c r="UKO223" s="52"/>
      <c r="UKP223" s="52"/>
      <c r="UKQ223" s="52"/>
      <c r="UKR223" s="52"/>
      <c r="UKS223" s="52"/>
      <c r="UKT223" s="52"/>
      <c r="UKU223" s="52"/>
      <c r="UKV223" s="52"/>
      <c r="UKW223" s="52"/>
      <c r="UKX223" s="52"/>
      <c r="UKY223" s="52"/>
      <c r="UKZ223" s="52"/>
      <c r="ULA223" s="52"/>
      <c r="ULB223" s="52"/>
      <c r="ULC223" s="52"/>
      <c r="ULD223" s="52"/>
      <c r="ULE223" s="52"/>
      <c r="ULF223" s="52"/>
      <c r="ULG223" s="52"/>
      <c r="ULH223" s="52"/>
      <c r="ULI223" s="52"/>
      <c r="ULJ223" s="52"/>
      <c r="ULK223" s="52"/>
      <c r="ULL223" s="52"/>
      <c r="ULM223" s="52"/>
      <c r="ULN223" s="52"/>
      <c r="ULO223" s="52"/>
      <c r="ULP223" s="52"/>
      <c r="ULQ223" s="52"/>
      <c r="ULR223" s="52"/>
      <c r="ULS223" s="52"/>
      <c r="ULT223" s="52"/>
      <c r="ULU223" s="52"/>
      <c r="ULV223" s="52"/>
      <c r="ULW223" s="52"/>
      <c r="ULX223" s="52"/>
      <c r="ULY223" s="52"/>
      <c r="ULZ223" s="52"/>
      <c r="UMA223" s="52"/>
      <c r="UMB223" s="52"/>
      <c r="UMC223" s="52"/>
      <c r="UMD223" s="52"/>
      <c r="UME223" s="52"/>
      <c r="UMF223" s="52"/>
      <c r="UMG223" s="52"/>
      <c r="UMH223" s="52"/>
      <c r="UMI223" s="52"/>
      <c r="UMJ223" s="52"/>
      <c r="UMK223" s="52"/>
      <c r="UML223" s="52"/>
      <c r="UMM223" s="52"/>
      <c r="UMN223" s="52"/>
      <c r="UMO223" s="52"/>
      <c r="UMP223" s="52"/>
      <c r="UMQ223" s="52"/>
      <c r="UMR223" s="52"/>
      <c r="UMS223" s="52"/>
      <c r="UMT223" s="52"/>
      <c r="UMU223" s="52"/>
      <c r="UMV223" s="52"/>
      <c r="UMW223" s="52"/>
      <c r="UMX223" s="52"/>
      <c r="UMY223" s="52"/>
      <c r="UMZ223" s="52"/>
      <c r="UNA223" s="52"/>
      <c r="UNB223" s="52"/>
      <c r="UNC223" s="52"/>
      <c r="UND223" s="52"/>
      <c r="UNE223" s="52"/>
      <c r="UNF223" s="52"/>
      <c r="UNG223" s="52"/>
      <c r="UNH223" s="52"/>
      <c r="UNI223" s="52"/>
      <c r="UNJ223" s="52"/>
      <c r="UNK223" s="52"/>
      <c r="UNL223" s="52"/>
      <c r="UNM223" s="52"/>
      <c r="UNN223" s="52"/>
      <c r="UNO223" s="52"/>
      <c r="UNP223" s="52"/>
      <c r="UNQ223" s="52"/>
      <c r="UNR223" s="52"/>
      <c r="UNS223" s="52"/>
      <c r="UNT223" s="52"/>
      <c r="UNU223" s="52"/>
      <c r="UNV223" s="52"/>
      <c r="UNW223" s="52"/>
      <c r="UNX223" s="52"/>
      <c r="UNY223" s="52"/>
      <c r="UNZ223" s="52"/>
      <c r="UOA223" s="52"/>
      <c r="UOB223" s="52"/>
      <c r="UOC223" s="52"/>
      <c r="UOD223" s="52"/>
      <c r="UOE223" s="52"/>
      <c r="UOF223" s="52"/>
      <c r="UOG223" s="52"/>
      <c r="UOH223" s="52"/>
      <c r="UOI223" s="52"/>
      <c r="UOJ223" s="52"/>
      <c r="UOK223" s="52"/>
      <c r="UOL223" s="52"/>
      <c r="UOM223" s="52"/>
      <c r="UON223" s="52"/>
      <c r="UOO223" s="52"/>
      <c r="UOP223" s="52"/>
      <c r="UOQ223" s="52"/>
      <c r="UOR223" s="52"/>
      <c r="UOS223" s="52"/>
      <c r="UOT223" s="52"/>
      <c r="UOU223" s="52"/>
      <c r="UOV223" s="52"/>
      <c r="UOW223" s="52"/>
      <c r="UOX223" s="52"/>
      <c r="UOY223" s="52"/>
      <c r="UOZ223" s="52"/>
      <c r="UPA223" s="52"/>
      <c r="UPB223" s="52"/>
      <c r="UPC223" s="52"/>
      <c r="UPD223" s="52"/>
      <c r="UPE223" s="52"/>
      <c r="UPF223" s="52"/>
      <c r="UPG223" s="52"/>
      <c r="UPH223" s="52"/>
      <c r="UPI223" s="52"/>
      <c r="UPJ223" s="52"/>
      <c r="UPK223" s="52"/>
      <c r="UPL223" s="52"/>
      <c r="UPM223" s="52"/>
      <c r="UPN223" s="52"/>
      <c r="UPO223" s="52"/>
      <c r="UPP223" s="52"/>
      <c r="UPQ223" s="52"/>
      <c r="UPR223" s="52"/>
      <c r="UPS223" s="52"/>
      <c r="UPT223" s="52"/>
      <c r="UPU223" s="52"/>
      <c r="UPV223" s="52"/>
      <c r="UPW223" s="52"/>
      <c r="UPX223" s="52"/>
      <c r="UPY223" s="52"/>
      <c r="UPZ223" s="52"/>
      <c r="UQA223" s="52"/>
      <c r="UQB223" s="52"/>
      <c r="UQC223" s="52"/>
      <c r="UQD223" s="52"/>
      <c r="UQE223" s="52"/>
      <c r="UQF223" s="52"/>
      <c r="UQG223" s="52"/>
      <c r="UQH223" s="52"/>
      <c r="UQI223" s="52"/>
      <c r="UQJ223" s="52"/>
      <c r="UQK223" s="52"/>
      <c r="UQL223" s="52"/>
      <c r="UQM223" s="52"/>
      <c r="UQN223" s="52"/>
      <c r="UQO223" s="52"/>
      <c r="UQP223" s="52"/>
      <c r="UQQ223" s="52"/>
      <c r="UQR223" s="52"/>
      <c r="UQS223" s="52"/>
      <c r="UQT223" s="52"/>
      <c r="UQU223" s="52"/>
      <c r="UQV223" s="52"/>
      <c r="UQW223" s="52"/>
      <c r="UQX223" s="52"/>
      <c r="UQY223" s="52"/>
      <c r="UQZ223" s="52"/>
      <c r="URA223" s="52"/>
      <c r="URB223" s="52"/>
      <c r="URC223" s="52"/>
      <c r="URD223" s="52"/>
      <c r="URE223" s="52"/>
      <c r="URF223" s="52"/>
      <c r="URG223" s="52"/>
      <c r="URH223" s="52"/>
      <c r="URI223" s="52"/>
      <c r="URJ223" s="52"/>
      <c r="URK223" s="52"/>
      <c r="URL223" s="52"/>
      <c r="URM223" s="52"/>
      <c r="URN223" s="52"/>
      <c r="URO223" s="52"/>
      <c r="URP223" s="52"/>
      <c r="URQ223" s="52"/>
      <c r="URR223" s="52"/>
      <c r="URS223" s="52"/>
      <c r="URT223" s="52"/>
      <c r="URU223" s="52"/>
      <c r="URV223" s="52"/>
      <c r="URW223" s="52"/>
      <c r="URX223" s="52"/>
      <c r="URY223" s="52"/>
      <c r="URZ223" s="52"/>
      <c r="USA223" s="52"/>
      <c r="USB223" s="52"/>
      <c r="USC223" s="52"/>
      <c r="USD223" s="52"/>
      <c r="USE223" s="52"/>
      <c r="USF223" s="52"/>
      <c r="USG223" s="52"/>
      <c r="USH223" s="52"/>
      <c r="USI223" s="52"/>
      <c r="USJ223" s="52"/>
      <c r="USK223" s="52"/>
      <c r="USL223" s="52"/>
      <c r="USM223" s="52"/>
      <c r="USN223" s="52"/>
      <c r="USO223" s="52"/>
      <c r="USP223" s="52"/>
      <c r="USQ223" s="52"/>
      <c r="USR223" s="52"/>
      <c r="USS223" s="52"/>
      <c r="UST223" s="52"/>
      <c r="USU223" s="52"/>
      <c r="USV223" s="52"/>
      <c r="USW223" s="52"/>
      <c r="USX223" s="52"/>
      <c r="USY223" s="52"/>
      <c r="USZ223" s="52"/>
      <c r="UTA223" s="52"/>
      <c r="UTB223" s="52"/>
      <c r="UTC223" s="52"/>
      <c r="UTD223" s="52"/>
      <c r="UTE223" s="52"/>
      <c r="UTF223" s="52"/>
      <c r="UTG223" s="52"/>
      <c r="UTH223" s="52"/>
      <c r="UTI223" s="52"/>
      <c r="UTJ223" s="52"/>
      <c r="UTK223" s="52"/>
      <c r="UTL223" s="52"/>
      <c r="UTM223" s="52"/>
      <c r="UTN223" s="52"/>
      <c r="UTO223" s="52"/>
      <c r="UTP223" s="52"/>
      <c r="UTQ223" s="52"/>
      <c r="UTR223" s="52"/>
      <c r="UTS223" s="52"/>
      <c r="UTT223" s="52"/>
      <c r="UTU223" s="52"/>
      <c r="UTV223" s="52"/>
      <c r="UTW223" s="52"/>
      <c r="UTX223" s="52"/>
      <c r="UTY223" s="52"/>
      <c r="UTZ223" s="52"/>
      <c r="UUA223" s="52"/>
      <c r="UUB223" s="52"/>
      <c r="UUC223" s="52"/>
      <c r="UUD223" s="52"/>
      <c r="UUE223" s="52"/>
      <c r="UUF223" s="52"/>
      <c r="UUG223" s="52"/>
      <c r="UUH223" s="52"/>
      <c r="UUI223" s="52"/>
      <c r="UUJ223" s="52"/>
      <c r="UUK223" s="52"/>
      <c r="UUL223" s="52"/>
      <c r="UUM223" s="52"/>
      <c r="UUN223" s="52"/>
      <c r="UUO223" s="52"/>
      <c r="UUP223" s="52"/>
      <c r="UUQ223" s="52"/>
      <c r="UUR223" s="52"/>
      <c r="UUS223" s="52"/>
      <c r="UUT223" s="52"/>
      <c r="UUU223" s="52"/>
      <c r="UUV223" s="52"/>
      <c r="UUW223" s="52"/>
      <c r="UUX223" s="52"/>
      <c r="UUY223" s="52"/>
      <c r="UUZ223" s="52"/>
      <c r="UVA223" s="52"/>
      <c r="UVB223" s="52"/>
      <c r="UVC223" s="52"/>
      <c r="UVD223" s="52"/>
      <c r="UVE223" s="52"/>
      <c r="UVF223" s="52"/>
      <c r="UVG223" s="52"/>
      <c r="UVH223" s="52"/>
      <c r="UVI223" s="52"/>
      <c r="UVJ223" s="52"/>
      <c r="UVK223" s="52"/>
      <c r="UVL223" s="52"/>
      <c r="UVM223" s="52"/>
      <c r="UVN223" s="52"/>
      <c r="UVO223" s="52"/>
      <c r="UVP223" s="52"/>
      <c r="UVQ223" s="52"/>
      <c r="UVR223" s="52"/>
      <c r="UVS223" s="52"/>
      <c r="UVT223" s="52"/>
      <c r="UVU223" s="52"/>
      <c r="UVV223" s="52"/>
      <c r="UVW223" s="52"/>
      <c r="UVX223" s="52"/>
      <c r="UVY223" s="52"/>
      <c r="UVZ223" s="52"/>
      <c r="UWA223" s="52"/>
      <c r="UWB223" s="52"/>
      <c r="UWC223" s="52"/>
      <c r="UWD223" s="52"/>
      <c r="UWE223" s="52"/>
      <c r="UWF223" s="52"/>
      <c r="UWG223" s="52"/>
      <c r="UWH223" s="52"/>
      <c r="UWI223" s="52"/>
      <c r="UWJ223" s="52"/>
      <c r="UWK223" s="52"/>
      <c r="UWL223" s="52"/>
      <c r="UWM223" s="52"/>
      <c r="UWN223" s="52"/>
      <c r="UWO223" s="52"/>
      <c r="UWP223" s="52"/>
      <c r="UWQ223" s="52"/>
      <c r="UWR223" s="52"/>
      <c r="UWS223" s="52"/>
      <c r="UWT223" s="52"/>
      <c r="UWU223" s="52"/>
      <c r="UWV223" s="52"/>
      <c r="UWW223" s="52"/>
      <c r="UWX223" s="52"/>
      <c r="UWY223" s="52"/>
      <c r="UWZ223" s="52"/>
      <c r="UXA223" s="52"/>
      <c r="UXB223" s="52"/>
      <c r="UXC223" s="52"/>
      <c r="UXD223" s="52"/>
      <c r="UXE223" s="52"/>
      <c r="UXF223" s="52"/>
      <c r="UXG223" s="52"/>
      <c r="UXH223" s="52"/>
      <c r="UXI223" s="52"/>
      <c r="UXJ223" s="52"/>
      <c r="UXK223" s="52"/>
      <c r="UXL223" s="52"/>
      <c r="UXM223" s="52"/>
      <c r="UXN223" s="52"/>
      <c r="UXO223" s="52"/>
      <c r="UXP223" s="52"/>
      <c r="UXQ223" s="52"/>
      <c r="UXR223" s="52"/>
      <c r="UXS223" s="52"/>
      <c r="UXT223" s="52"/>
      <c r="UXU223" s="52"/>
      <c r="UXV223" s="52"/>
      <c r="UXW223" s="52"/>
      <c r="UXX223" s="52"/>
      <c r="UXY223" s="52"/>
      <c r="UXZ223" s="52"/>
      <c r="UYA223" s="52"/>
      <c r="UYB223" s="52"/>
      <c r="UYC223" s="52"/>
      <c r="UYD223" s="52"/>
      <c r="UYE223" s="52"/>
      <c r="UYF223" s="52"/>
      <c r="UYG223" s="52"/>
      <c r="UYH223" s="52"/>
      <c r="UYI223" s="52"/>
      <c r="UYJ223" s="52"/>
      <c r="UYK223" s="52"/>
      <c r="UYL223" s="52"/>
      <c r="UYM223" s="52"/>
      <c r="UYN223" s="52"/>
      <c r="UYO223" s="52"/>
      <c r="UYP223" s="52"/>
      <c r="UYQ223" s="52"/>
      <c r="UYR223" s="52"/>
      <c r="UYS223" s="52"/>
      <c r="UYT223" s="52"/>
      <c r="UYU223" s="52"/>
      <c r="UYV223" s="52"/>
      <c r="UYW223" s="52"/>
      <c r="UYX223" s="52"/>
      <c r="UYY223" s="52"/>
      <c r="UYZ223" s="52"/>
      <c r="UZA223" s="52"/>
      <c r="UZB223" s="52"/>
      <c r="UZC223" s="52"/>
      <c r="UZD223" s="52"/>
      <c r="UZE223" s="52"/>
      <c r="UZF223" s="52"/>
      <c r="UZG223" s="52"/>
      <c r="UZH223" s="52"/>
      <c r="UZI223" s="52"/>
      <c r="UZJ223" s="52"/>
      <c r="UZK223" s="52"/>
      <c r="UZL223" s="52"/>
      <c r="UZM223" s="52"/>
      <c r="UZN223" s="52"/>
      <c r="UZO223" s="52"/>
      <c r="UZP223" s="52"/>
      <c r="UZQ223" s="52"/>
      <c r="UZR223" s="52"/>
      <c r="UZS223" s="52"/>
      <c r="UZT223" s="52"/>
      <c r="UZU223" s="52"/>
      <c r="UZV223" s="52"/>
      <c r="UZW223" s="52"/>
      <c r="UZX223" s="52"/>
      <c r="UZY223" s="52"/>
      <c r="UZZ223" s="52"/>
      <c r="VAA223" s="52"/>
      <c r="VAB223" s="52"/>
      <c r="VAC223" s="52"/>
      <c r="VAD223" s="52"/>
      <c r="VAE223" s="52"/>
      <c r="VAF223" s="52"/>
      <c r="VAG223" s="52"/>
      <c r="VAH223" s="52"/>
      <c r="VAI223" s="52"/>
      <c r="VAJ223" s="52"/>
      <c r="VAK223" s="52"/>
      <c r="VAL223" s="52"/>
      <c r="VAM223" s="52"/>
      <c r="VAN223" s="52"/>
      <c r="VAO223" s="52"/>
      <c r="VAP223" s="52"/>
      <c r="VAQ223" s="52"/>
      <c r="VAR223" s="52"/>
      <c r="VAS223" s="52"/>
      <c r="VAT223" s="52"/>
      <c r="VAU223" s="52"/>
      <c r="VAV223" s="52"/>
      <c r="VAW223" s="52"/>
      <c r="VAX223" s="52"/>
      <c r="VAY223" s="52"/>
      <c r="VAZ223" s="52"/>
      <c r="VBA223" s="52"/>
      <c r="VBB223" s="52"/>
      <c r="VBC223" s="52"/>
      <c r="VBD223" s="52"/>
      <c r="VBE223" s="52"/>
      <c r="VBF223" s="52"/>
      <c r="VBG223" s="52"/>
      <c r="VBH223" s="52"/>
      <c r="VBI223" s="52"/>
      <c r="VBJ223" s="52"/>
      <c r="VBK223" s="52"/>
      <c r="VBL223" s="52"/>
      <c r="VBM223" s="52"/>
      <c r="VBN223" s="52"/>
      <c r="VBO223" s="52"/>
      <c r="VBP223" s="52"/>
      <c r="VBQ223" s="52"/>
      <c r="VBR223" s="52"/>
      <c r="VBS223" s="52"/>
      <c r="VBT223" s="52"/>
      <c r="VBU223" s="52"/>
      <c r="VBV223" s="52"/>
      <c r="VBW223" s="52"/>
      <c r="VBX223" s="52"/>
      <c r="VBY223" s="52"/>
      <c r="VBZ223" s="52"/>
      <c r="VCA223" s="52"/>
      <c r="VCB223" s="52"/>
      <c r="VCC223" s="52"/>
      <c r="VCD223" s="52"/>
      <c r="VCE223" s="52"/>
      <c r="VCF223" s="52"/>
      <c r="VCG223" s="52"/>
      <c r="VCH223" s="52"/>
      <c r="VCI223" s="52"/>
      <c r="VCJ223" s="52"/>
      <c r="VCK223" s="52"/>
      <c r="VCL223" s="52"/>
      <c r="VCM223" s="52"/>
      <c r="VCN223" s="52"/>
      <c r="VCO223" s="52"/>
      <c r="VCP223" s="52"/>
      <c r="VCQ223" s="52"/>
      <c r="VCR223" s="52"/>
      <c r="VCS223" s="52"/>
      <c r="VCT223" s="52"/>
      <c r="VCU223" s="52"/>
      <c r="VCV223" s="52"/>
      <c r="VCW223" s="52"/>
      <c r="VCX223" s="52"/>
      <c r="VCY223" s="52"/>
      <c r="VCZ223" s="52"/>
      <c r="VDA223" s="52"/>
      <c r="VDB223" s="52"/>
      <c r="VDC223" s="52"/>
      <c r="VDD223" s="52"/>
      <c r="VDE223" s="52"/>
      <c r="VDF223" s="52"/>
      <c r="VDG223" s="52"/>
      <c r="VDH223" s="52"/>
      <c r="VDI223" s="52"/>
      <c r="VDJ223" s="52"/>
      <c r="VDK223" s="52"/>
      <c r="VDL223" s="52"/>
      <c r="VDM223" s="52"/>
      <c r="VDN223" s="52"/>
      <c r="VDO223" s="52"/>
      <c r="VDP223" s="52"/>
      <c r="VDQ223" s="52"/>
      <c r="VDR223" s="52"/>
      <c r="VDS223" s="52"/>
      <c r="VDT223" s="52"/>
      <c r="VDU223" s="52"/>
      <c r="VDV223" s="52"/>
      <c r="VDW223" s="52"/>
      <c r="VDX223" s="52"/>
      <c r="VDY223" s="52"/>
      <c r="VDZ223" s="52"/>
      <c r="VEA223" s="52"/>
      <c r="VEB223" s="52"/>
      <c r="VEC223" s="52"/>
      <c r="VED223" s="52"/>
      <c r="VEE223" s="52"/>
      <c r="VEF223" s="52"/>
      <c r="VEG223" s="52"/>
      <c r="VEH223" s="52"/>
      <c r="VEI223" s="52"/>
      <c r="VEJ223" s="52"/>
      <c r="VEK223" s="52"/>
      <c r="VEL223" s="52"/>
      <c r="VEM223" s="52"/>
      <c r="VEN223" s="52"/>
      <c r="VEO223" s="52"/>
      <c r="VEP223" s="52"/>
      <c r="VEQ223" s="52"/>
      <c r="VER223" s="52"/>
      <c r="VES223" s="52"/>
      <c r="VET223" s="52"/>
      <c r="VEU223" s="52"/>
      <c r="VEV223" s="52"/>
      <c r="VEW223" s="52"/>
      <c r="VEX223" s="52"/>
      <c r="VEY223" s="52"/>
      <c r="VEZ223" s="52"/>
      <c r="VFA223" s="52"/>
      <c r="VFB223" s="52"/>
      <c r="VFC223" s="52"/>
      <c r="VFD223" s="52"/>
      <c r="VFE223" s="52"/>
      <c r="VFF223" s="52"/>
      <c r="VFG223" s="52"/>
      <c r="VFH223" s="52"/>
      <c r="VFI223" s="52"/>
      <c r="VFJ223" s="52"/>
      <c r="VFK223" s="52"/>
      <c r="VFL223" s="52"/>
      <c r="VFM223" s="52"/>
      <c r="VFN223" s="52"/>
      <c r="VFO223" s="52"/>
      <c r="VFP223" s="52"/>
      <c r="VFQ223" s="52"/>
      <c r="VFR223" s="52"/>
      <c r="VFS223" s="52"/>
      <c r="VFT223" s="52"/>
      <c r="VFU223" s="52"/>
      <c r="VFV223" s="52"/>
      <c r="VFW223" s="52"/>
      <c r="VFX223" s="52"/>
      <c r="VFY223" s="52"/>
      <c r="VFZ223" s="52"/>
      <c r="VGA223" s="52"/>
      <c r="VGB223" s="52"/>
      <c r="VGC223" s="52"/>
      <c r="VGD223" s="52"/>
      <c r="VGE223" s="52"/>
      <c r="VGF223" s="52"/>
      <c r="VGG223" s="52"/>
      <c r="VGH223" s="52"/>
      <c r="VGI223" s="52"/>
      <c r="VGJ223" s="52"/>
      <c r="VGK223" s="52"/>
      <c r="VGL223" s="52"/>
      <c r="VGM223" s="52"/>
      <c r="VGN223" s="52"/>
      <c r="VGO223" s="52"/>
      <c r="VGP223" s="52"/>
      <c r="VGQ223" s="52"/>
      <c r="VGR223" s="52"/>
      <c r="VGS223" s="52"/>
      <c r="VGT223" s="52"/>
      <c r="VGU223" s="52"/>
      <c r="VGV223" s="52"/>
      <c r="VGW223" s="52"/>
      <c r="VGX223" s="52"/>
      <c r="VGY223" s="52"/>
      <c r="VGZ223" s="52"/>
      <c r="VHA223" s="52"/>
      <c r="VHB223" s="52"/>
      <c r="VHC223" s="52"/>
      <c r="VHD223" s="52"/>
      <c r="VHE223" s="52"/>
      <c r="VHF223" s="52"/>
      <c r="VHG223" s="52"/>
      <c r="VHH223" s="52"/>
      <c r="VHI223" s="52"/>
      <c r="VHJ223" s="52"/>
      <c r="VHK223" s="52"/>
      <c r="VHL223" s="52"/>
      <c r="VHM223" s="52"/>
      <c r="VHN223" s="52"/>
      <c r="VHO223" s="52"/>
      <c r="VHP223" s="52"/>
      <c r="VHQ223" s="52"/>
      <c r="VHR223" s="52"/>
      <c r="VHS223" s="52"/>
      <c r="VHT223" s="52"/>
      <c r="VHU223" s="52"/>
      <c r="VHV223" s="52"/>
      <c r="VHW223" s="52"/>
      <c r="VHX223" s="52"/>
      <c r="VHY223" s="52"/>
      <c r="VHZ223" s="52"/>
      <c r="VIA223" s="52"/>
      <c r="VIB223" s="52"/>
      <c r="VIC223" s="52"/>
      <c r="VID223" s="52"/>
      <c r="VIE223" s="52"/>
      <c r="VIF223" s="52"/>
      <c r="VIG223" s="52"/>
      <c r="VIH223" s="52"/>
      <c r="VII223" s="52"/>
      <c r="VIJ223" s="52"/>
      <c r="VIK223" s="52"/>
      <c r="VIL223" s="52"/>
      <c r="VIM223" s="52"/>
      <c r="VIN223" s="52"/>
      <c r="VIO223" s="52"/>
      <c r="VIP223" s="52"/>
      <c r="VIQ223" s="52"/>
      <c r="VIR223" s="52"/>
      <c r="VIS223" s="52"/>
      <c r="VIT223" s="52"/>
      <c r="VIU223" s="52"/>
      <c r="VIV223" s="52"/>
      <c r="VIW223" s="52"/>
      <c r="VIX223" s="52"/>
      <c r="VIY223" s="52"/>
      <c r="VIZ223" s="52"/>
      <c r="VJA223" s="52"/>
      <c r="VJB223" s="52"/>
      <c r="VJC223" s="52"/>
      <c r="VJD223" s="52"/>
      <c r="VJE223" s="52"/>
      <c r="VJF223" s="52"/>
      <c r="VJG223" s="52"/>
      <c r="VJH223" s="52"/>
      <c r="VJI223" s="52"/>
      <c r="VJJ223" s="52"/>
      <c r="VJK223" s="52"/>
      <c r="VJL223" s="52"/>
      <c r="VJM223" s="52"/>
      <c r="VJN223" s="52"/>
      <c r="VJO223" s="52"/>
      <c r="VJP223" s="52"/>
      <c r="VJQ223" s="52"/>
      <c r="VJR223" s="52"/>
      <c r="VJS223" s="52"/>
      <c r="VJT223" s="52"/>
      <c r="VJU223" s="52"/>
      <c r="VJV223" s="52"/>
      <c r="VJW223" s="52"/>
      <c r="VJX223" s="52"/>
      <c r="VJY223" s="52"/>
      <c r="VJZ223" s="52"/>
      <c r="VKA223" s="52"/>
      <c r="VKB223" s="52"/>
      <c r="VKC223" s="52"/>
      <c r="VKD223" s="52"/>
      <c r="VKE223" s="52"/>
      <c r="VKF223" s="52"/>
      <c r="VKG223" s="52"/>
      <c r="VKH223" s="52"/>
      <c r="VKI223" s="52"/>
      <c r="VKJ223" s="52"/>
      <c r="VKK223" s="52"/>
      <c r="VKL223" s="52"/>
      <c r="VKM223" s="52"/>
      <c r="VKN223" s="52"/>
      <c r="VKO223" s="52"/>
      <c r="VKP223" s="52"/>
      <c r="VKQ223" s="52"/>
      <c r="VKR223" s="52"/>
      <c r="VKS223" s="52"/>
      <c r="VKT223" s="52"/>
      <c r="VKU223" s="52"/>
      <c r="VKV223" s="52"/>
      <c r="VKW223" s="52"/>
      <c r="VKX223" s="52"/>
      <c r="VKY223" s="52"/>
      <c r="VKZ223" s="52"/>
      <c r="VLA223" s="52"/>
      <c r="VLB223" s="52"/>
      <c r="VLC223" s="52"/>
      <c r="VLD223" s="52"/>
      <c r="VLE223" s="52"/>
      <c r="VLF223" s="52"/>
      <c r="VLG223" s="52"/>
      <c r="VLH223" s="52"/>
      <c r="VLI223" s="52"/>
      <c r="VLJ223" s="52"/>
      <c r="VLK223" s="52"/>
      <c r="VLL223" s="52"/>
      <c r="VLM223" s="52"/>
      <c r="VLN223" s="52"/>
      <c r="VLO223" s="52"/>
      <c r="VLP223" s="52"/>
      <c r="VLQ223" s="52"/>
      <c r="VLR223" s="52"/>
      <c r="VLS223" s="52"/>
      <c r="VLT223" s="52"/>
      <c r="VLU223" s="52"/>
      <c r="VLV223" s="52"/>
      <c r="VLW223" s="52"/>
      <c r="VLX223" s="52"/>
      <c r="VLY223" s="52"/>
      <c r="VLZ223" s="52"/>
      <c r="VMA223" s="52"/>
      <c r="VMB223" s="52"/>
      <c r="VMC223" s="52"/>
      <c r="VMD223" s="52"/>
      <c r="VME223" s="52"/>
      <c r="VMF223" s="52"/>
      <c r="VMG223" s="52"/>
      <c r="VMH223" s="52"/>
      <c r="VMI223" s="52"/>
      <c r="VMJ223" s="52"/>
      <c r="VMK223" s="52"/>
      <c r="VML223" s="52"/>
      <c r="VMM223" s="52"/>
      <c r="VMN223" s="52"/>
      <c r="VMO223" s="52"/>
      <c r="VMP223" s="52"/>
      <c r="VMQ223" s="52"/>
      <c r="VMR223" s="52"/>
      <c r="VMS223" s="52"/>
      <c r="VMT223" s="52"/>
      <c r="VMU223" s="52"/>
      <c r="VMV223" s="52"/>
      <c r="VMW223" s="52"/>
      <c r="VMX223" s="52"/>
      <c r="VMY223" s="52"/>
      <c r="VMZ223" s="52"/>
      <c r="VNA223" s="52"/>
      <c r="VNB223" s="52"/>
      <c r="VNC223" s="52"/>
      <c r="VND223" s="52"/>
      <c r="VNE223" s="52"/>
      <c r="VNF223" s="52"/>
      <c r="VNG223" s="52"/>
      <c r="VNH223" s="52"/>
      <c r="VNI223" s="52"/>
      <c r="VNJ223" s="52"/>
      <c r="VNK223" s="52"/>
      <c r="VNL223" s="52"/>
      <c r="VNM223" s="52"/>
      <c r="VNN223" s="52"/>
      <c r="VNO223" s="52"/>
      <c r="VNP223" s="52"/>
      <c r="VNQ223" s="52"/>
      <c r="VNR223" s="52"/>
      <c r="VNS223" s="52"/>
      <c r="VNT223" s="52"/>
      <c r="VNU223" s="52"/>
      <c r="VNV223" s="52"/>
      <c r="VNW223" s="52"/>
      <c r="VNX223" s="52"/>
      <c r="VNY223" s="52"/>
      <c r="VNZ223" s="52"/>
      <c r="VOA223" s="52"/>
      <c r="VOB223" s="52"/>
      <c r="VOC223" s="52"/>
      <c r="VOD223" s="52"/>
      <c r="VOE223" s="52"/>
      <c r="VOF223" s="52"/>
      <c r="VOG223" s="52"/>
      <c r="VOH223" s="52"/>
      <c r="VOI223" s="52"/>
      <c r="VOJ223" s="52"/>
      <c r="VOK223" s="52"/>
      <c r="VOL223" s="52"/>
      <c r="VOM223" s="52"/>
      <c r="VON223" s="52"/>
      <c r="VOO223" s="52"/>
      <c r="VOP223" s="52"/>
      <c r="VOQ223" s="52"/>
      <c r="VOR223" s="52"/>
      <c r="VOS223" s="52"/>
      <c r="VOT223" s="52"/>
      <c r="VOU223" s="52"/>
      <c r="VOV223" s="52"/>
      <c r="VOW223" s="52"/>
      <c r="VOX223" s="52"/>
      <c r="VOY223" s="52"/>
      <c r="VOZ223" s="52"/>
      <c r="VPA223" s="52"/>
      <c r="VPB223" s="52"/>
      <c r="VPC223" s="52"/>
      <c r="VPD223" s="52"/>
      <c r="VPE223" s="52"/>
      <c r="VPF223" s="52"/>
      <c r="VPG223" s="52"/>
      <c r="VPH223" s="52"/>
      <c r="VPI223" s="52"/>
      <c r="VPJ223" s="52"/>
      <c r="VPK223" s="52"/>
      <c r="VPL223" s="52"/>
      <c r="VPM223" s="52"/>
      <c r="VPN223" s="52"/>
      <c r="VPO223" s="52"/>
      <c r="VPP223" s="52"/>
      <c r="VPQ223" s="52"/>
      <c r="VPR223" s="52"/>
      <c r="VPS223" s="52"/>
      <c r="VPT223" s="52"/>
      <c r="VPU223" s="52"/>
      <c r="VPV223" s="52"/>
      <c r="VPW223" s="52"/>
      <c r="VPX223" s="52"/>
      <c r="VPY223" s="52"/>
      <c r="VPZ223" s="52"/>
      <c r="VQA223" s="52"/>
      <c r="VQB223" s="52"/>
      <c r="VQC223" s="52"/>
      <c r="VQD223" s="52"/>
      <c r="VQE223" s="52"/>
      <c r="VQF223" s="52"/>
      <c r="VQG223" s="52"/>
      <c r="VQH223" s="52"/>
      <c r="VQI223" s="52"/>
      <c r="VQJ223" s="52"/>
      <c r="VQK223" s="52"/>
      <c r="VQL223" s="52"/>
      <c r="VQM223" s="52"/>
      <c r="VQN223" s="52"/>
      <c r="VQO223" s="52"/>
      <c r="VQP223" s="52"/>
      <c r="VQQ223" s="52"/>
      <c r="VQR223" s="52"/>
      <c r="VQS223" s="52"/>
      <c r="VQT223" s="52"/>
      <c r="VQU223" s="52"/>
      <c r="VQV223" s="52"/>
      <c r="VQW223" s="52"/>
      <c r="VQX223" s="52"/>
      <c r="VQY223" s="52"/>
      <c r="VQZ223" s="52"/>
      <c r="VRA223" s="52"/>
      <c r="VRB223" s="52"/>
      <c r="VRC223" s="52"/>
      <c r="VRD223" s="52"/>
      <c r="VRE223" s="52"/>
      <c r="VRF223" s="52"/>
      <c r="VRG223" s="52"/>
      <c r="VRH223" s="52"/>
      <c r="VRI223" s="52"/>
      <c r="VRJ223" s="52"/>
      <c r="VRK223" s="52"/>
      <c r="VRL223" s="52"/>
      <c r="VRM223" s="52"/>
      <c r="VRN223" s="52"/>
      <c r="VRO223" s="52"/>
      <c r="VRP223" s="52"/>
      <c r="VRQ223" s="52"/>
      <c r="VRR223" s="52"/>
      <c r="VRS223" s="52"/>
      <c r="VRT223" s="52"/>
      <c r="VRU223" s="52"/>
      <c r="VRV223" s="52"/>
      <c r="VRW223" s="52"/>
      <c r="VRX223" s="52"/>
      <c r="VRY223" s="52"/>
      <c r="VRZ223" s="52"/>
      <c r="VSA223" s="52"/>
      <c r="VSB223" s="52"/>
      <c r="VSC223" s="52"/>
      <c r="VSD223" s="52"/>
      <c r="VSE223" s="52"/>
      <c r="VSF223" s="52"/>
      <c r="VSG223" s="52"/>
      <c r="VSH223" s="52"/>
      <c r="VSI223" s="52"/>
      <c r="VSJ223" s="52"/>
      <c r="VSK223" s="52"/>
      <c r="VSL223" s="52"/>
      <c r="VSM223" s="52"/>
      <c r="VSN223" s="52"/>
      <c r="VSO223" s="52"/>
      <c r="VSP223" s="52"/>
      <c r="VSQ223" s="52"/>
      <c r="VSR223" s="52"/>
      <c r="VSS223" s="52"/>
      <c r="VST223" s="52"/>
      <c r="VSU223" s="52"/>
      <c r="VSV223" s="52"/>
      <c r="VSW223" s="52"/>
      <c r="VSX223" s="52"/>
      <c r="VSY223" s="52"/>
      <c r="VSZ223" s="52"/>
      <c r="VTA223" s="52"/>
      <c r="VTB223" s="52"/>
      <c r="VTC223" s="52"/>
      <c r="VTD223" s="52"/>
      <c r="VTE223" s="52"/>
      <c r="VTF223" s="52"/>
      <c r="VTG223" s="52"/>
      <c r="VTH223" s="52"/>
      <c r="VTI223" s="52"/>
      <c r="VTJ223" s="52"/>
      <c r="VTK223" s="52"/>
      <c r="VTL223" s="52"/>
      <c r="VTM223" s="52"/>
      <c r="VTN223" s="52"/>
      <c r="VTO223" s="52"/>
      <c r="VTP223" s="52"/>
      <c r="VTQ223" s="52"/>
      <c r="VTR223" s="52"/>
      <c r="VTS223" s="52"/>
      <c r="VTT223" s="52"/>
      <c r="VTU223" s="52"/>
      <c r="VTV223" s="52"/>
      <c r="VTW223" s="52"/>
      <c r="VTX223" s="52"/>
      <c r="VTY223" s="52"/>
      <c r="VTZ223" s="52"/>
      <c r="VUA223" s="52"/>
      <c r="VUB223" s="52"/>
      <c r="VUC223" s="52"/>
      <c r="VUD223" s="52"/>
      <c r="VUE223" s="52"/>
      <c r="VUF223" s="52"/>
      <c r="VUG223" s="52"/>
      <c r="VUH223" s="52"/>
      <c r="VUI223" s="52"/>
      <c r="VUJ223" s="52"/>
      <c r="VUK223" s="52"/>
      <c r="VUL223" s="52"/>
      <c r="VUM223" s="52"/>
      <c r="VUN223" s="52"/>
      <c r="VUO223" s="52"/>
      <c r="VUP223" s="52"/>
      <c r="VUQ223" s="52"/>
      <c r="VUR223" s="52"/>
      <c r="VUS223" s="52"/>
      <c r="VUT223" s="52"/>
      <c r="VUU223" s="52"/>
      <c r="VUV223" s="52"/>
      <c r="VUW223" s="52"/>
      <c r="VUX223" s="52"/>
      <c r="VUY223" s="52"/>
      <c r="VUZ223" s="52"/>
      <c r="VVA223" s="52"/>
      <c r="VVB223" s="52"/>
      <c r="VVC223" s="52"/>
      <c r="VVD223" s="52"/>
      <c r="VVE223" s="52"/>
      <c r="VVF223" s="52"/>
      <c r="VVG223" s="52"/>
      <c r="VVH223" s="52"/>
      <c r="VVI223" s="52"/>
      <c r="VVJ223" s="52"/>
      <c r="VVK223" s="52"/>
      <c r="VVL223" s="52"/>
      <c r="VVM223" s="52"/>
      <c r="VVN223" s="52"/>
      <c r="VVO223" s="52"/>
      <c r="VVP223" s="52"/>
      <c r="VVQ223" s="52"/>
      <c r="VVR223" s="52"/>
      <c r="VVS223" s="52"/>
      <c r="VVT223" s="52"/>
      <c r="VVU223" s="52"/>
      <c r="VVV223" s="52"/>
      <c r="VVW223" s="52"/>
      <c r="VVX223" s="52"/>
      <c r="VVY223" s="52"/>
      <c r="VVZ223" s="52"/>
      <c r="VWA223" s="52"/>
      <c r="VWB223" s="52"/>
      <c r="VWC223" s="52"/>
      <c r="VWD223" s="52"/>
      <c r="VWE223" s="52"/>
      <c r="VWF223" s="52"/>
      <c r="VWG223" s="52"/>
      <c r="VWH223" s="52"/>
      <c r="VWI223" s="52"/>
      <c r="VWJ223" s="52"/>
      <c r="VWK223" s="52"/>
      <c r="VWL223" s="52"/>
      <c r="VWM223" s="52"/>
      <c r="VWN223" s="52"/>
      <c r="VWO223" s="52"/>
      <c r="VWP223" s="52"/>
      <c r="VWQ223" s="52"/>
      <c r="VWR223" s="52"/>
      <c r="VWS223" s="52"/>
      <c r="VWT223" s="52"/>
      <c r="VWU223" s="52"/>
      <c r="VWV223" s="52"/>
      <c r="VWW223" s="52"/>
      <c r="VWX223" s="52"/>
      <c r="VWY223" s="52"/>
      <c r="VWZ223" s="52"/>
      <c r="VXA223" s="52"/>
      <c r="VXB223" s="52"/>
      <c r="VXC223" s="52"/>
      <c r="VXD223" s="52"/>
      <c r="VXE223" s="52"/>
      <c r="VXF223" s="52"/>
      <c r="VXG223" s="52"/>
      <c r="VXH223" s="52"/>
      <c r="VXI223" s="52"/>
      <c r="VXJ223" s="52"/>
      <c r="VXK223" s="52"/>
      <c r="VXL223" s="52"/>
      <c r="VXM223" s="52"/>
      <c r="VXN223" s="52"/>
      <c r="VXO223" s="52"/>
      <c r="VXP223" s="52"/>
      <c r="VXQ223" s="52"/>
      <c r="VXR223" s="52"/>
      <c r="VXS223" s="52"/>
      <c r="VXT223" s="52"/>
      <c r="VXU223" s="52"/>
      <c r="VXV223" s="52"/>
      <c r="VXW223" s="52"/>
      <c r="VXX223" s="52"/>
      <c r="VXY223" s="52"/>
      <c r="VXZ223" s="52"/>
      <c r="VYA223" s="52"/>
      <c r="VYB223" s="52"/>
      <c r="VYC223" s="52"/>
      <c r="VYD223" s="52"/>
      <c r="VYE223" s="52"/>
      <c r="VYF223" s="52"/>
      <c r="VYG223" s="52"/>
      <c r="VYH223" s="52"/>
      <c r="VYI223" s="52"/>
      <c r="VYJ223" s="52"/>
      <c r="VYK223" s="52"/>
      <c r="VYL223" s="52"/>
      <c r="VYM223" s="52"/>
      <c r="VYN223" s="52"/>
      <c r="VYO223" s="52"/>
      <c r="VYP223" s="52"/>
      <c r="VYQ223" s="52"/>
      <c r="VYR223" s="52"/>
      <c r="VYS223" s="52"/>
      <c r="VYT223" s="52"/>
      <c r="VYU223" s="52"/>
      <c r="VYV223" s="52"/>
      <c r="VYW223" s="52"/>
      <c r="VYX223" s="52"/>
      <c r="VYY223" s="52"/>
      <c r="VYZ223" s="52"/>
      <c r="VZA223" s="52"/>
      <c r="VZB223" s="52"/>
      <c r="VZC223" s="52"/>
      <c r="VZD223" s="52"/>
      <c r="VZE223" s="52"/>
      <c r="VZF223" s="52"/>
      <c r="VZG223" s="52"/>
      <c r="VZH223" s="52"/>
      <c r="VZI223" s="52"/>
      <c r="VZJ223" s="52"/>
      <c r="VZK223" s="52"/>
      <c r="VZL223" s="52"/>
      <c r="VZM223" s="52"/>
      <c r="VZN223" s="52"/>
      <c r="VZO223" s="52"/>
      <c r="VZP223" s="52"/>
      <c r="VZQ223" s="52"/>
      <c r="VZR223" s="52"/>
      <c r="VZS223" s="52"/>
      <c r="VZT223" s="52"/>
      <c r="VZU223" s="52"/>
      <c r="VZV223" s="52"/>
      <c r="VZW223" s="52"/>
      <c r="VZX223" s="52"/>
      <c r="VZY223" s="52"/>
      <c r="VZZ223" s="52"/>
      <c r="WAA223" s="52"/>
      <c r="WAB223" s="52"/>
      <c r="WAC223" s="52"/>
      <c r="WAD223" s="52"/>
      <c r="WAE223" s="52"/>
      <c r="WAF223" s="52"/>
      <c r="WAG223" s="52"/>
      <c r="WAH223" s="52"/>
      <c r="WAI223" s="52"/>
      <c r="WAJ223" s="52"/>
      <c r="WAK223" s="52"/>
      <c r="WAL223" s="52"/>
      <c r="WAM223" s="52"/>
      <c r="WAN223" s="52"/>
      <c r="WAO223" s="52"/>
      <c r="WAP223" s="52"/>
      <c r="WAQ223" s="52"/>
      <c r="WAR223" s="52"/>
      <c r="WAS223" s="52"/>
      <c r="WAT223" s="52"/>
      <c r="WAU223" s="52"/>
      <c r="WAV223" s="52"/>
      <c r="WAW223" s="52"/>
      <c r="WAX223" s="52"/>
      <c r="WAY223" s="52"/>
      <c r="WAZ223" s="52"/>
      <c r="WBA223" s="52"/>
      <c r="WBB223" s="52"/>
      <c r="WBC223" s="52"/>
      <c r="WBD223" s="52"/>
      <c r="WBE223" s="52"/>
      <c r="WBF223" s="52"/>
      <c r="WBG223" s="52"/>
      <c r="WBH223" s="52"/>
      <c r="WBI223" s="52"/>
      <c r="WBJ223" s="52"/>
      <c r="WBK223" s="52"/>
      <c r="WBL223" s="52"/>
      <c r="WBM223" s="52"/>
      <c r="WBN223" s="52"/>
      <c r="WBO223" s="52"/>
      <c r="WBP223" s="52"/>
      <c r="WBQ223" s="52"/>
      <c r="WBR223" s="52"/>
      <c r="WBS223" s="52"/>
      <c r="WBT223" s="52"/>
      <c r="WBU223" s="52"/>
      <c r="WBV223" s="52"/>
      <c r="WBW223" s="52"/>
      <c r="WBX223" s="52"/>
      <c r="WBY223" s="52"/>
      <c r="WBZ223" s="52"/>
      <c r="WCA223" s="52"/>
      <c r="WCB223" s="52"/>
      <c r="WCC223" s="52"/>
      <c r="WCD223" s="52"/>
      <c r="WCE223" s="52"/>
      <c r="WCF223" s="52"/>
      <c r="WCG223" s="52"/>
      <c r="WCH223" s="52"/>
      <c r="WCI223" s="52"/>
      <c r="WCJ223" s="52"/>
      <c r="WCK223" s="52"/>
      <c r="WCL223" s="52"/>
      <c r="WCM223" s="52"/>
      <c r="WCN223" s="52"/>
      <c r="WCO223" s="52"/>
      <c r="WCP223" s="52"/>
      <c r="WCQ223" s="52"/>
      <c r="WCR223" s="52"/>
      <c r="WCS223" s="52"/>
      <c r="WCT223" s="52"/>
      <c r="WCU223" s="52"/>
      <c r="WCV223" s="52"/>
      <c r="WCW223" s="52"/>
      <c r="WCX223" s="52"/>
      <c r="WCY223" s="52"/>
      <c r="WCZ223" s="52"/>
      <c r="WDA223" s="52"/>
      <c r="WDB223" s="52"/>
      <c r="WDC223" s="52"/>
      <c r="WDD223" s="52"/>
      <c r="WDE223" s="52"/>
      <c r="WDF223" s="52"/>
      <c r="WDG223" s="52"/>
      <c r="WDH223" s="52"/>
      <c r="WDI223" s="52"/>
      <c r="WDJ223" s="52"/>
      <c r="WDK223" s="52"/>
      <c r="WDL223" s="52"/>
      <c r="WDM223" s="52"/>
      <c r="WDN223" s="52"/>
      <c r="WDO223" s="52"/>
      <c r="WDP223" s="52"/>
      <c r="WDQ223" s="52"/>
      <c r="WDR223" s="52"/>
      <c r="WDS223" s="52"/>
      <c r="WDT223" s="52"/>
      <c r="WDU223" s="52"/>
      <c r="WDV223" s="52"/>
      <c r="WDW223" s="52"/>
      <c r="WDX223" s="52"/>
      <c r="WDY223" s="52"/>
      <c r="WDZ223" s="52"/>
      <c r="WEA223" s="52"/>
      <c r="WEB223" s="52"/>
      <c r="WEC223" s="52"/>
      <c r="WED223" s="52"/>
      <c r="WEE223" s="52"/>
      <c r="WEF223" s="52"/>
      <c r="WEG223" s="52"/>
      <c r="WEH223" s="52"/>
      <c r="WEI223" s="52"/>
      <c r="WEJ223" s="52"/>
      <c r="WEK223" s="52"/>
      <c r="WEL223" s="52"/>
      <c r="WEM223" s="52"/>
      <c r="WEN223" s="52"/>
      <c r="WEO223" s="52"/>
      <c r="WEP223" s="52"/>
      <c r="WEQ223" s="52"/>
      <c r="WER223" s="52"/>
      <c r="WES223" s="52"/>
      <c r="WET223" s="52"/>
      <c r="WEU223" s="52"/>
      <c r="WEV223" s="52"/>
      <c r="WEW223" s="52"/>
      <c r="WEX223" s="52"/>
      <c r="WEY223" s="52"/>
      <c r="WEZ223" s="52"/>
      <c r="WFA223" s="52"/>
      <c r="WFB223" s="52"/>
      <c r="WFC223" s="52"/>
      <c r="WFD223" s="52"/>
      <c r="WFE223" s="52"/>
      <c r="WFF223" s="52"/>
      <c r="WFG223" s="52"/>
      <c r="WFH223" s="52"/>
      <c r="WFI223" s="52"/>
      <c r="WFJ223" s="52"/>
      <c r="WFK223" s="52"/>
      <c r="WFL223" s="52"/>
      <c r="WFM223" s="52"/>
      <c r="WFN223" s="52"/>
      <c r="WFO223" s="52"/>
      <c r="WFP223" s="52"/>
      <c r="WFQ223" s="52"/>
      <c r="WFR223" s="52"/>
      <c r="WFS223" s="52"/>
      <c r="WFT223" s="52"/>
      <c r="WFU223" s="52"/>
      <c r="WFV223" s="52"/>
      <c r="WFW223" s="52"/>
      <c r="WFX223" s="52"/>
      <c r="WFY223" s="52"/>
      <c r="WFZ223" s="52"/>
      <c r="WGA223" s="52"/>
      <c r="WGB223" s="52"/>
      <c r="WGC223" s="52"/>
      <c r="WGD223" s="52"/>
      <c r="WGE223" s="52"/>
      <c r="WGF223" s="52"/>
      <c r="WGG223" s="52"/>
      <c r="WGH223" s="52"/>
      <c r="WGI223" s="52"/>
      <c r="WGJ223" s="52"/>
      <c r="WGK223" s="52"/>
      <c r="WGL223" s="52"/>
      <c r="WGM223" s="52"/>
      <c r="WGN223" s="52"/>
      <c r="WGO223" s="52"/>
      <c r="WGP223" s="52"/>
      <c r="WGQ223" s="52"/>
      <c r="WGR223" s="52"/>
      <c r="WGS223" s="52"/>
      <c r="WGT223" s="52"/>
      <c r="WGU223" s="52"/>
      <c r="WGV223" s="52"/>
      <c r="WGW223" s="52"/>
      <c r="WGX223" s="52"/>
      <c r="WGY223" s="52"/>
      <c r="WGZ223" s="52"/>
      <c r="WHA223" s="52"/>
      <c r="WHB223" s="52"/>
      <c r="WHC223" s="52"/>
      <c r="WHD223" s="52"/>
      <c r="WHE223" s="52"/>
      <c r="WHF223" s="52"/>
      <c r="WHG223" s="52"/>
      <c r="WHH223" s="52"/>
      <c r="WHI223" s="52"/>
      <c r="WHJ223" s="52"/>
      <c r="WHK223" s="52"/>
      <c r="WHL223" s="52"/>
      <c r="WHM223" s="52"/>
      <c r="WHN223" s="52"/>
      <c r="WHO223" s="52"/>
      <c r="WHP223" s="52"/>
      <c r="WHQ223" s="52"/>
      <c r="WHR223" s="52"/>
      <c r="WHS223" s="52"/>
      <c r="WHT223" s="52"/>
      <c r="WHU223" s="52"/>
      <c r="WHV223" s="52"/>
      <c r="WHW223" s="52"/>
      <c r="WHX223" s="52"/>
      <c r="WHY223" s="52"/>
      <c r="WHZ223" s="52"/>
      <c r="WIA223" s="52"/>
      <c r="WIB223" s="52"/>
      <c r="WIC223" s="52"/>
      <c r="WID223" s="52"/>
      <c r="WIE223" s="52"/>
      <c r="WIF223" s="52"/>
      <c r="WIG223" s="52"/>
      <c r="WIH223" s="52"/>
      <c r="WII223" s="52"/>
      <c r="WIJ223" s="52"/>
      <c r="WIK223" s="52"/>
      <c r="WIL223" s="52"/>
      <c r="WIM223" s="52"/>
      <c r="WIN223" s="52"/>
      <c r="WIO223" s="52"/>
      <c r="WIP223" s="52"/>
      <c r="WIQ223" s="52"/>
      <c r="WIR223" s="52"/>
      <c r="WIS223" s="52"/>
      <c r="WIT223" s="52"/>
      <c r="WIU223" s="52"/>
      <c r="WIV223" s="52"/>
      <c r="WIW223" s="52"/>
      <c r="WIX223" s="52"/>
      <c r="WIY223" s="52"/>
      <c r="WIZ223" s="52"/>
      <c r="WJA223" s="52"/>
      <c r="WJB223" s="52"/>
      <c r="WJC223" s="52"/>
      <c r="WJD223" s="52"/>
      <c r="WJE223" s="52"/>
      <c r="WJF223" s="52"/>
      <c r="WJG223" s="52"/>
      <c r="WJH223" s="52"/>
      <c r="WJI223" s="52"/>
      <c r="WJJ223" s="52"/>
      <c r="WJK223" s="52"/>
      <c r="WJL223" s="52"/>
      <c r="WJM223" s="52"/>
      <c r="WJN223" s="52"/>
      <c r="WJO223" s="52"/>
      <c r="WJP223" s="52"/>
      <c r="WJQ223" s="52"/>
      <c r="WJR223" s="52"/>
      <c r="WJS223" s="52"/>
      <c r="WJT223" s="52"/>
      <c r="WJU223" s="52"/>
      <c r="WJV223" s="52"/>
      <c r="WJW223" s="52"/>
      <c r="WJX223" s="52"/>
      <c r="WJY223" s="52"/>
      <c r="WJZ223" s="52"/>
      <c r="WKA223" s="52"/>
      <c r="WKB223" s="52"/>
      <c r="WKC223" s="52"/>
      <c r="WKD223" s="52"/>
      <c r="WKE223" s="52"/>
      <c r="WKF223" s="52"/>
      <c r="WKG223" s="52"/>
      <c r="WKH223" s="52"/>
      <c r="WKI223" s="52"/>
      <c r="WKJ223" s="52"/>
      <c r="WKK223" s="52"/>
      <c r="WKL223" s="52"/>
      <c r="WKM223" s="52"/>
      <c r="WKN223" s="52"/>
      <c r="WKO223" s="52"/>
      <c r="WKP223" s="52"/>
      <c r="WKQ223" s="52"/>
      <c r="WKR223" s="52"/>
      <c r="WKS223" s="52"/>
      <c r="WKT223" s="52"/>
      <c r="WKU223" s="52"/>
      <c r="WKV223" s="52"/>
      <c r="WKW223" s="52"/>
      <c r="WKX223" s="52"/>
      <c r="WKY223" s="52"/>
      <c r="WKZ223" s="52"/>
      <c r="WLA223" s="52"/>
      <c r="WLB223" s="52"/>
      <c r="WLC223" s="52"/>
      <c r="WLD223" s="52"/>
      <c r="WLE223" s="52"/>
      <c r="WLF223" s="52"/>
      <c r="WLG223" s="52"/>
      <c r="WLH223" s="52"/>
      <c r="WLI223" s="52"/>
      <c r="WLJ223" s="52"/>
      <c r="WLK223" s="52"/>
      <c r="WLL223" s="52"/>
      <c r="WLM223" s="52"/>
      <c r="WLN223" s="52"/>
      <c r="WLO223" s="52"/>
      <c r="WLP223" s="52"/>
      <c r="WLQ223" s="52"/>
      <c r="WLR223" s="52"/>
      <c r="WLS223" s="52"/>
      <c r="WLT223" s="52"/>
      <c r="WLU223" s="52"/>
      <c r="WLV223" s="52"/>
      <c r="WLW223" s="52"/>
      <c r="WLX223" s="52"/>
      <c r="WLY223" s="52"/>
      <c r="WLZ223" s="52"/>
      <c r="WMA223" s="52"/>
      <c r="WMB223" s="52"/>
      <c r="WMC223" s="52"/>
      <c r="WMD223" s="52"/>
      <c r="WME223" s="52"/>
      <c r="WMF223" s="52"/>
      <c r="WMG223" s="52"/>
      <c r="WMH223" s="52"/>
      <c r="WMI223" s="52"/>
      <c r="WMJ223" s="52"/>
      <c r="WMK223" s="52"/>
      <c r="WML223" s="52"/>
      <c r="WMM223" s="52"/>
      <c r="WMN223" s="52"/>
      <c r="WMO223" s="52"/>
      <c r="WMP223" s="52"/>
      <c r="WMQ223" s="52"/>
      <c r="WMR223" s="52"/>
      <c r="WMS223" s="52"/>
      <c r="WMT223" s="52"/>
      <c r="WMU223" s="52"/>
      <c r="WMV223" s="52"/>
      <c r="WMW223" s="52"/>
      <c r="WMX223" s="52"/>
      <c r="WMY223" s="52"/>
      <c r="WMZ223" s="52"/>
      <c r="WNA223" s="52"/>
      <c r="WNB223" s="52"/>
      <c r="WNC223" s="52"/>
      <c r="WND223" s="52"/>
      <c r="WNE223" s="52"/>
      <c r="WNF223" s="52"/>
      <c r="WNG223" s="52"/>
      <c r="WNH223" s="52"/>
      <c r="WNI223" s="52"/>
      <c r="WNJ223" s="52"/>
      <c r="WNK223" s="52"/>
      <c r="WNL223" s="52"/>
      <c r="WNM223" s="52"/>
      <c r="WNN223" s="52"/>
      <c r="WNO223" s="52"/>
      <c r="WNP223" s="52"/>
      <c r="WNQ223" s="52"/>
      <c r="WNR223" s="52"/>
      <c r="WNS223" s="52"/>
      <c r="WNT223" s="52"/>
      <c r="WNU223" s="52"/>
      <c r="WNV223" s="52"/>
      <c r="WNW223" s="52"/>
      <c r="WNX223" s="52"/>
      <c r="WNY223" s="52"/>
      <c r="WNZ223" s="52"/>
      <c r="WOA223" s="52"/>
      <c r="WOB223" s="52"/>
      <c r="WOC223" s="52"/>
      <c r="WOD223" s="52"/>
      <c r="WOE223" s="52"/>
      <c r="WOF223" s="52"/>
      <c r="WOG223" s="52"/>
      <c r="WOH223" s="52"/>
      <c r="WOI223" s="52"/>
      <c r="WOJ223" s="52"/>
      <c r="WOK223" s="52"/>
      <c r="WOL223" s="52"/>
      <c r="WOM223" s="52"/>
      <c r="WON223" s="52"/>
      <c r="WOO223" s="52"/>
      <c r="WOP223" s="52"/>
      <c r="WOQ223" s="52"/>
      <c r="WOR223" s="52"/>
      <c r="WOS223" s="52"/>
      <c r="WOT223" s="52"/>
      <c r="WOU223" s="52"/>
      <c r="WOV223" s="52"/>
      <c r="WOW223" s="52"/>
      <c r="WOX223" s="52"/>
      <c r="WOY223" s="52"/>
      <c r="WOZ223" s="52"/>
      <c r="WPA223" s="52"/>
      <c r="WPB223" s="52"/>
      <c r="WPC223" s="52"/>
      <c r="WPD223" s="52"/>
      <c r="WPE223" s="52"/>
      <c r="WPF223" s="52"/>
      <c r="WPG223" s="52"/>
      <c r="WPH223" s="52"/>
      <c r="WPI223" s="52"/>
      <c r="WPJ223" s="52"/>
      <c r="WPK223" s="52"/>
      <c r="WPL223" s="52"/>
      <c r="WPM223" s="52"/>
      <c r="WPN223" s="52"/>
      <c r="WPO223" s="52"/>
      <c r="WPP223" s="52"/>
      <c r="WPQ223" s="52"/>
      <c r="WPR223" s="52"/>
      <c r="WPS223" s="52"/>
      <c r="WPT223" s="52"/>
      <c r="WPU223" s="52"/>
      <c r="WPV223" s="52"/>
      <c r="WPW223" s="52"/>
      <c r="WPX223" s="52"/>
      <c r="WPY223" s="52"/>
      <c r="WPZ223" s="52"/>
      <c r="WQA223" s="52"/>
      <c r="WQB223" s="52"/>
      <c r="WQC223" s="52"/>
      <c r="WQD223" s="52"/>
      <c r="WQE223" s="52"/>
      <c r="WQF223" s="52"/>
      <c r="WQG223" s="52"/>
      <c r="WQH223" s="52"/>
      <c r="WQI223" s="52"/>
      <c r="WQJ223" s="52"/>
      <c r="WQK223" s="52"/>
      <c r="WQL223" s="52"/>
      <c r="WQM223" s="52"/>
      <c r="WQN223" s="52"/>
      <c r="WQO223" s="52"/>
      <c r="WQP223" s="52"/>
      <c r="WQQ223" s="52"/>
      <c r="WQR223" s="52"/>
      <c r="WQS223" s="52"/>
      <c r="WQT223" s="52"/>
      <c r="WQU223" s="52"/>
      <c r="WQV223" s="52"/>
      <c r="WQW223" s="52"/>
      <c r="WQX223" s="52"/>
      <c r="WQY223" s="52"/>
      <c r="WQZ223" s="52"/>
      <c r="WRA223" s="52"/>
      <c r="WRB223" s="52"/>
      <c r="WRC223" s="52"/>
      <c r="WRD223" s="52"/>
      <c r="WRE223" s="52"/>
      <c r="WRF223" s="52"/>
      <c r="WRG223" s="52"/>
      <c r="WRH223" s="52"/>
      <c r="WRI223" s="52"/>
      <c r="WRJ223" s="52"/>
      <c r="WRK223" s="52"/>
      <c r="WRL223" s="52"/>
      <c r="WRM223" s="52"/>
      <c r="WRN223" s="52"/>
      <c r="WRO223" s="52"/>
      <c r="WRP223" s="52"/>
      <c r="WRQ223" s="52"/>
      <c r="WRR223" s="52"/>
      <c r="WRS223" s="52"/>
      <c r="WRT223" s="52"/>
      <c r="WRU223" s="52"/>
      <c r="WRV223" s="52"/>
      <c r="WRW223" s="52"/>
      <c r="WRX223" s="52"/>
      <c r="WRY223" s="52"/>
      <c r="WRZ223" s="52"/>
      <c r="WSA223" s="52"/>
      <c r="WSB223" s="52"/>
      <c r="WSC223" s="52"/>
      <c r="WSD223" s="52"/>
      <c r="WSE223" s="52"/>
      <c r="WSF223" s="52"/>
      <c r="WSG223" s="52"/>
      <c r="WSH223" s="52"/>
      <c r="WSI223" s="52"/>
      <c r="WSJ223" s="52"/>
      <c r="WSK223" s="52"/>
      <c r="WSL223" s="52"/>
      <c r="WSM223" s="52"/>
      <c r="WSN223" s="52"/>
      <c r="WSO223" s="52"/>
      <c r="WSP223" s="52"/>
      <c r="WSQ223" s="52"/>
      <c r="WSR223" s="52"/>
      <c r="WSS223" s="52"/>
      <c r="WST223" s="52"/>
      <c r="WSU223" s="52"/>
      <c r="WSV223" s="52"/>
      <c r="WSW223" s="52"/>
      <c r="WSX223" s="52"/>
      <c r="WSY223" s="52"/>
      <c r="WSZ223" s="52"/>
      <c r="WTA223" s="52"/>
      <c r="WTB223" s="52"/>
      <c r="WTC223" s="52"/>
      <c r="WTD223" s="52"/>
      <c r="WTE223" s="52"/>
      <c r="WTF223" s="52"/>
      <c r="WTG223" s="52"/>
      <c r="WTH223" s="52"/>
      <c r="WTI223" s="52"/>
      <c r="WTJ223" s="52"/>
      <c r="WTK223" s="52"/>
      <c r="WTL223" s="52"/>
      <c r="WTM223" s="52"/>
      <c r="WTN223" s="52"/>
      <c r="WTO223" s="52"/>
      <c r="WTP223" s="52"/>
      <c r="WTQ223" s="52"/>
      <c r="WTR223" s="52"/>
      <c r="WTS223" s="52"/>
      <c r="WTT223" s="52"/>
      <c r="WTU223" s="52"/>
      <c r="WTV223" s="52"/>
      <c r="WTW223" s="52"/>
      <c r="WTX223" s="52"/>
      <c r="WTY223" s="52"/>
      <c r="WTZ223" s="52"/>
      <c r="WUA223" s="52"/>
      <c r="WUB223" s="52"/>
      <c r="WUC223" s="52"/>
      <c r="WUD223" s="52"/>
      <c r="WUE223" s="52"/>
      <c r="WUF223" s="52"/>
      <c r="WUG223" s="52"/>
      <c r="WUH223" s="52"/>
      <c r="WUI223" s="52"/>
      <c r="WUJ223" s="52"/>
      <c r="WUK223" s="52"/>
      <c r="WUL223" s="52"/>
      <c r="WUM223" s="52"/>
      <c r="WUN223" s="52"/>
      <c r="WUO223" s="52"/>
      <c r="WUP223" s="52"/>
      <c r="WUQ223" s="52"/>
      <c r="WUR223" s="52"/>
      <c r="WUS223" s="52"/>
      <c r="WUT223" s="52"/>
      <c r="WUU223" s="52"/>
      <c r="WUV223" s="52"/>
      <c r="WUW223" s="52"/>
      <c r="WUX223" s="52"/>
      <c r="WUY223" s="52"/>
      <c r="WUZ223" s="52"/>
      <c r="WVA223" s="52"/>
      <c r="WVB223" s="52"/>
      <c r="WVC223" s="52"/>
      <c r="WVD223" s="52"/>
      <c r="WVE223" s="52"/>
      <c r="WVF223" s="52"/>
      <c r="WVG223" s="52"/>
      <c r="WVH223" s="52"/>
      <c r="WVI223" s="52"/>
      <c r="WVJ223" s="52"/>
      <c r="WVK223" s="52"/>
      <c r="WVL223" s="52"/>
      <c r="WVM223" s="52"/>
      <c r="WVN223" s="52"/>
      <c r="WVO223" s="52"/>
      <c r="WVP223" s="52"/>
      <c r="WVQ223" s="52"/>
    </row>
    <row r="224" spans="1:16137" s="52" customFormat="1" ht="56.25" customHeight="1">
      <c r="A224" s="37">
        <v>7729314745</v>
      </c>
      <c r="B224" s="12" t="s">
        <v>372</v>
      </c>
      <c r="C224" s="12" t="s">
        <v>193</v>
      </c>
      <c r="D224" s="12" t="s">
        <v>381</v>
      </c>
      <c r="E224" s="38">
        <v>100.062</v>
      </c>
      <c r="F224" s="38">
        <v>66.707999999999998</v>
      </c>
      <c r="G224" s="38">
        <v>14.548</v>
      </c>
      <c r="H224" s="38">
        <v>106.77</v>
      </c>
      <c r="I224" s="38">
        <f t="shared" si="68"/>
        <v>288.08799999999997</v>
      </c>
      <c r="J224" s="39">
        <v>7506.76</v>
      </c>
      <c r="K224" s="40">
        <v>11156.617027037313</v>
      </c>
      <c r="L224" s="39">
        <v>1805</v>
      </c>
      <c r="M224" s="40">
        <v>1877.2</v>
      </c>
      <c r="N224" s="41">
        <f t="shared" si="64"/>
        <v>570529.50912000006</v>
      </c>
      <c r="O224" s="42">
        <f t="shared" si="65"/>
        <v>380353.00608000002</v>
      </c>
      <c r="P224" s="42">
        <f t="shared" si="66"/>
        <v>134996.95890933883</v>
      </c>
      <c r="Q224" s="42">
        <f t="shared" si="67"/>
        <v>990763.35597677378</v>
      </c>
      <c r="R224" s="42">
        <f t="shared" si="69"/>
        <v>2076642.8300861125</v>
      </c>
      <c r="S224" s="43"/>
      <c r="T224" s="44"/>
      <c r="U224" s="44"/>
      <c r="V224" s="92"/>
      <c r="W224" s="92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1"/>
      <c r="BN224" s="101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1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1"/>
      <c r="CM224" s="101"/>
      <c r="CN224" s="101"/>
      <c r="CO224" s="101"/>
      <c r="CP224" s="101"/>
      <c r="CQ224" s="101"/>
      <c r="CR224" s="101"/>
      <c r="CS224" s="101"/>
      <c r="CT224" s="101"/>
      <c r="CU224" s="101"/>
      <c r="CV224" s="101"/>
      <c r="CW224" s="101"/>
      <c r="CX224" s="101"/>
      <c r="CY224" s="101"/>
      <c r="CZ224" s="101"/>
      <c r="DA224" s="101"/>
      <c r="DB224" s="101"/>
      <c r="DC224" s="101"/>
      <c r="DD224" s="101"/>
      <c r="DE224" s="101"/>
      <c r="DF224" s="101"/>
      <c r="DG224" s="101"/>
      <c r="DH224" s="101"/>
      <c r="DI224" s="101"/>
      <c r="DJ224" s="101"/>
      <c r="DK224" s="101"/>
      <c r="DL224" s="101"/>
      <c r="DM224" s="101"/>
      <c r="DN224" s="101"/>
      <c r="DO224" s="101"/>
      <c r="DP224" s="101"/>
      <c r="DQ224" s="101"/>
      <c r="DR224" s="101"/>
      <c r="DS224" s="101"/>
      <c r="DT224" s="101"/>
      <c r="DU224" s="101"/>
      <c r="DV224" s="101"/>
      <c r="DW224" s="101"/>
      <c r="DX224" s="101"/>
      <c r="DY224" s="101"/>
      <c r="DZ224" s="101"/>
      <c r="EA224" s="101"/>
      <c r="EB224" s="101"/>
      <c r="EC224" s="101"/>
      <c r="ED224" s="101"/>
      <c r="EE224" s="101"/>
      <c r="EF224" s="101"/>
      <c r="EG224" s="101"/>
      <c r="EH224" s="101"/>
      <c r="EI224" s="101"/>
      <c r="EJ224" s="101"/>
      <c r="EK224" s="101"/>
      <c r="EL224" s="101"/>
      <c r="EM224" s="101"/>
      <c r="EN224" s="101"/>
      <c r="EO224" s="101"/>
      <c r="EP224" s="101"/>
      <c r="EQ224" s="101"/>
      <c r="ER224" s="101"/>
      <c r="ES224" s="101"/>
      <c r="ET224" s="101"/>
      <c r="EU224" s="101"/>
      <c r="EV224" s="101"/>
      <c r="EW224" s="101"/>
      <c r="EX224" s="101"/>
      <c r="EY224" s="101"/>
      <c r="EZ224" s="101"/>
      <c r="FA224" s="101"/>
      <c r="FB224" s="101"/>
      <c r="FC224" s="101"/>
      <c r="FD224" s="101"/>
      <c r="FE224" s="101"/>
      <c r="FF224" s="101"/>
      <c r="FG224" s="101"/>
      <c r="FH224" s="101"/>
      <c r="FI224" s="101"/>
      <c r="FJ224" s="101"/>
      <c r="FK224" s="101"/>
      <c r="FL224" s="101"/>
      <c r="FM224" s="101"/>
      <c r="FN224" s="101"/>
      <c r="FO224" s="101"/>
      <c r="FP224" s="101"/>
      <c r="FQ224" s="101"/>
      <c r="FR224" s="101"/>
      <c r="FS224" s="101"/>
      <c r="FT224" s="101"/>
      <c r="FU224" s="101"/>
      <c r="FV224" s="101"/>
      <c r="FW224" s="101"/>
      <c r="FX224" s="101"/>
      <c r="FY224" s="101"/>
      <c r="FZ224" s="101"/>
    </row>
    <row r="225" spans="1:182" s="52" customFormat="1" ht="56.25" customHeight="1">
      <c r="A225" s="37">
        <v>7729314745</v>
      </c>
      <c r="B225" s="12" t="s">
        <v>372</v>
      </c>
      <c r="C225" s="12" t="s">
        <v>193</v>
      </c>
      <c r="D225" s="12" t="s">
        <v>374</v>
      </c>
      <c r="E225" s="38">
        <v>490.33300000000003</v>
      </c>
      <c r="F225" s="38">
        <v>289.85500000000002</v>
      </c>
      <c r="G225" s="38">
        <v>81.396000000000001</v>
      </c>
      <c r="H225" s="38">
        <v>500.12</v>
      </c>
      <c r="I225" s="38">
        <f t="shared" si="68"/>
        <v>1361.7040000000002</v>
      </c>
      <c r="J225" s="39">
        <v>5664.02</v>
      </c>
      <c r="K225" s="40">
        <v>5664.02</v>
      </c>
      <c r="L225" s="39">
        <v>1710</v>
      </c>
      <c r="M225" s="40">
        <v>1778.4</v>
      </c>
      <c r="N225" s="41">
        <f t="shared" si="64"/>
        <v>1938786.4886600003</v>
      </c>
      <c r="O225" s="42">
        <f t="shared" si="65"/>
        <v>1146092.4671000002</v>
      </c>
      <c r="P225" s="42">
        <f t="shared" si="66"/>
        <v>316273.92552000005</v>
      </c>
      <c r="Q225" s="42">
        <f t="shared" si="67"/>
        <v>1943276.2744000002</v>
      </c>
      <c r="R225" s="42">
        <f t="shared" si="69"/>
        <v>5344429.1556800008</v>
      </c>
      <c r="S225" s="43"/>
      <c r="T225" s="44"/>
      <c r="U225" s="44"/>
      <c r="V225" s="92"/>
      <c r="W225" s="92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1"/>
      <c r="BN225" s="101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1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1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1"/>
      <c r="CX225" s="101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1"/>
      <c r="DJ225" s="101"/>
      <c r="DK225" s="101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1"/>
      <c r="DV225" s="101"/>
      <c r="DW225" s="101"/>
      <c r="DX225" s="101"/>
      <c r="DY225" s="101"/>
      <c r="DZ225" s="101"/>
      <c r="EA225" s="101"/>
      <c r="EB225" s="101"/>
      <c r="EC225" s="101"/>
      <c r="ED225" s="101"/>
      <c r="EE225" s="101"/>
      <c r="EF225" s="101"/>
      <c r="EG225" s="101"/>
      <c r="EH225" s="101"/>
      <c r="EI225" s="101"/>
      <c r="EJ225" s="101"/>
      <c r="EK225" s="101"/>
      <c r="EL225" s="101"/>
      <c r="EM225" s="101"/>
      <c r="EN225" s="101"/>
      <c r="EO225" s="101"/>
      <c r="EP225" s="101"/>
      <c r="EQ225" s="101"/>
      <c r="ER225" s="101"/>
      <c r="ES225" s="101"/>
      <c r="ET225" s="101"/>
      <c r="EU225" s="101"/>
      <c r="EV225" s="101"/>
      <c r="EW225" s="101"/>
      <c r="EX225" s="101"/>
      <c r="EY225" s="101"/>
      <c r="EZ225" s="101"/>
      <c r="FA225" s="101"/>
      <c r="FB225" s="101"/>
      <c r="FC225" s="101"/>
      <c r="FD225" s="101"/>
      <c r="FE225" s="101"/>
      <c r="FF225" s="101"/>
      <c r="FG225" s="101"/>
      <c r="FH225" s="101"/>
      <c r="FI225" s="101"/>
      <c r="FJ225" s="101"/>
      <c r="FK225" s="101"/>
      <c r="FL225" s="101"/>
      <c r="FM225" s="101"/>
      <c r="FN225" s="101"/>
      <c r="FO225" s="101"/>
      <c r="FP225" s="101"/>
      <c r="FQ225" s="101"/>
      <c r="FR225" s="101"/>
      <c r="FS225" s="101"/>
      <c r="FT225" s="101"/>
      <c r="FU225" s="101"/>
      <c r="FV225" s="101"/>
      <c r="FW225" s="101"/>
      <c r="FX225" s="101"/>
      <c r="FY225" s="101"/>
      <c r="FZ225" s="101"/>
    </row>
    <row r="226" spans="1:182" s="52" customFormat="1" ht="56.25" customHeight="1">
      <c r="A226" s="37">
        <v>7729314745</v>
      </c>
      <c r="B226" s="12" t="s">
        <v>372</v>
      </c>
      <c r="C226" s="12" t="s">
        <v>84</v>
      </c>
      <c r="D226" s="12" t="s">
        <v>380</v>
      </c>
      <c r="E226" s="38">
        <v>1212.865</v>
      </c>
      <c r="F226" s="38">
        <v>819.42400000000009</v>
      </c>
      <c r="G226" s="38">
        <v>288.40800000000002</v>
      </c>
      <c r="H226" s="38">
        <v>1386.4659999999999</v>
      </c>
      <c r="I226" s="38">
        <f t="shared" si="68"/>
        <v>3707.163</v>
      </c>
      <c r="J226" s="39">
        <v>9727.5300000000007</v>
      </c>
      <c r="K226" s="40">
        <v>9727.5300000000007</v>
      </c>
      <c r="L226" s="39">
        <v>1317.5</v>
      </c>
      <c r="M226" s="40">
        <v>1370.2</v>
      </c>
      <c r="N226" s="41">
        <f t="shared" si="64"/>
        <v>10200231.035950001</v>
      </c>
      <c r="O226" s="42">
        <f t="shared" si="65"/>
        <v>6891380.4227200011</v>
      </c>
      <c r="P226" s="42">
        <f t="shared" si="66"/>
        <v>2410320.8306400003</v>
      </c>
      <c r="Q226" s="42">
        <f t="shared" si="67"/>
        <v>11587153.895779999</v>
      </c>
      <c r="R226" s="42">
        <f t="shared" si="69"/>
        <v>31089086.185089998</v>
      </c>
      <c r="S226" s="43"/>
      <c r="T226" s="44"/>
      <c r="U226" s="44"/>
      <c r="V226" s="92"/>
      <c r="W226" s="92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1"/>
      <c r="BB226" s="101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1"/>
      <c r="BN226" s="101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1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1"/>
      <c r="CM226" s="101"/>
      <c r="CN226" s="101"/>
      <c r="CO226" s="101"/>
      <c r="CP226" s="101"/>
      <c r="CQ226" s="101"/>
      <c r="CR226" s="101"/>
      <c r="CS226" s="101"/>
      <c r="CT226" s="101"/>
      <c r="CU226" s="101"/>
      <c r="CV226" s="101"/>
      <c r="CW226" s="101"/>
      <c r="CX226" s="101"/>
      <c r="CY226" s="101"/>
      <c r="CZ226" s="101"/>
      <c r="DA226" s="101"/>
      <c r="DB226" s="101"/>
      <c r="DC226" s="101"/>
      <c r="DD226" s="101"/>
      <c r="DE226" s="101"/>
      <c r="DF226" s="101"/>
      <c r="DG226" s="101"/>
      <c r="DH226" s="101"/>
      <c r="DI226" s="101"/>
      <c r="DJ226" s="101"/>
      <c r="DK226" s="101"/>
      <c r="DL226" s="101"/>
      <c r="DM226" s="101"/>
      <c r="DN226" s="101"/>
      <c r="DO226" s="101"/>
      <c r="DP226" s="101"/>
      <c r="DQ226" s="101"/>
      <c r="DR226" s="101"/>
      <c r="DS226" s="101"/>
      <c r="DT226" s="101"/>
      <c r="DU226" s="101"/>
      <c r="DV226" s="101"/>
      <c r="DW226" s="101"/>
      <c r="DX226" s="101"/>
      <c r="DY226" s="101"/>
      <c r="DZ226" s="101"/>
      <c r="EA226" s="101"/>
      <c r="EB226" s="101"/>
      <c r="EC226" s="101"/>
      <c r="ED226" s="101"/>
      <c r="EE226" s="101"/>
      <c r="EF226" s="101"/>
      <c r="EG226" s="101"/>
      <c r="EH226" s="101"/>
      <c r="EI226" s="101"/>
      <c r="EJ226" s="101"/>
      <c r="EK226" s="101"/>
      <c r="EL226" s="101"/>
      <c r="EM226" s="101"/>
      <c r="EN226" s="101"/>
      <c r="EO226" s="101"/>
      <c r="EP226" s="101"/>
      <c r="EQ226" s="101"/>
      <c r="ER226" s="101"/>
      <c r="ES226" s="101"/>
      <c r="ET226" s="101"/>
      <c r="EU226" s="101"/>
      <c r="EV226" s="101"/>
      <c r="EW226" s="101"/>
      <c r="EX226" s="101"/>
      <c r="EY226" s="101"/>
      <c r="EZ226" s="101"/>
      <c r="FA226" s="101"/>
      <c r="FB226" s="101"/>
      <c r="FC226" s="101"/>
      <c r="FD226" s="101"/>
      <c r="FE226" s="101"/>
      <c r="FF226" s="101"/>
      <c r="FG226" s="101"/>
      <c r="FH226" s="101"/>
      <c r="FI226" s="101"/>
      <c r="FJ226" s="101"/>
      <c r="FK226" s="101"/>
      <c r="FL226" s="101"/>
      <c r="FM226" s="101"/>
      <c r="FN226" s="101"/>
      <c r="FO226" s="101"/>
      <c r="FP226" s="101"/>
      <c r="FQ226" s="101"/>
      <c r="FR226" s="101"/>
      <c r="FS226" s="101"/>
      <c r="FT226" s="101"/>
      <c r="FU226" s="101"/>
      <c r="FV226" s="101"/>
      <c r="FW226" s="101"/>
      <c r="FX226" s="101"/>
      <c r="FY226" s="101"/>
      <c r="FZ226" s="101"/>
    </row>
    <row r="227" spans="1:182" s="52" customFormat="1" ht="48.75" customHeight="1">
      <c r="A227" s="37">
        <v>7729314745</v>
      </c>
      <c r="B227" s="12" t="s">
        <v>372</v>
      </c>
      <c r="C227" s="12" t="s">
        <v>71</v>
      </c>
      <c r="D227" s="12" t="s">
        <v>376</v>
      </c>
      <c r="E227" s="38">
        <v>262.90899999999999</v>
      </c>
      <c r="F227" s="38">
        <v>172.77199999999999</v>
      </c>
      <c r="G227" s="38">
        <v>120.215</v>
      </c>
      <c r="H227" s="38">
        <v>221.7</v>
      </c>
      <c r="I227" s="38">
        <f t="shared" si="68"/>
        <v>777.596</v>
      </c>
      <c r="J227" s="39">
        <v>5818.79</v>
      </c>
      <c r="K227" s="40">
        <v>7367.865474155059</v>
      </c>
      <c r="L227" s="39">
        <v>1641.67</v>
      </c>
      <c r="M227" s="40">
        <v>1707.3368</v>
      </c>
      <c r="N227" s="41">
        <f t="shared" si="64"/>
        <v>1098202.4420799999</v>
      </c>
      <c r="O227" s="42">
        <f t="shared" si="65"/>
        <v>721689.37663999991</v>
      </c>
      <c r="P227" s="42">
        <f t="shared" si="66"/>
        <v>680480.45456355042</v>
      </c>
      <c r="Q227" s="42">
        <f t="shared" si="67"/>
        <v>1254939.2070601764</v>
      </c>
      <c r="R227" s="42">
        <f t="shared" si="69"/>
        <v>3755311.4803437269</v>
      </c>
      <c r="S227" s="47"/>
      <c r="T227" s="44"/>
      <c r="U227" s="44"/>
      <c r="V227" s="92"/>
      <c r="W227" s="92"/>
    </row>
    <row r="228" spans="1:182" s="52" customFormat="1" ht="47.25" customHeight="1">
      <c r="A228" s="37">
        <v>7729314745</v>
      </c>
      <c r="B228" s="12" t="s">
        <v>372</v>
      </c>
      <c r="C228" s="12" t="s">
        <v>375</v>
      </c>
      <c r="D228" s="12" t="s">
        <v>379</v>
      </c>
      <c r="E228" s="38">
        <v>3455.2019999999998</v>
      </c>
      <c r="F228" s="38">
        <v>3297.8310000000001</v>
      </c>
      <c r="G228" s="38">
        <v>2212.7719999999999</v>
      </c>
      <c r="H228" s="38">
        <v>3814.5659999999998</v>
      </c>
      <c r="I228" s="38">
        <f t="shared" si="68"/>
        <v>12780.370999999999</v>
      </c>
      <c r="J228" s="39">
        <v>9516.4699999999993</v>
      </c>
      <c r="K228" s="40">
        <v>9516.4699999999993</v>
      </c>
      <c r="L228" s="39">
        <v>2150</v>
      </c>
      <c r="M228" s="40">
        <v>2236</v>
      </c>
      <c r="N228" s="41">
        <f t="shared" si="64"/>
        <v>25452641.876939997</v>
      </c>
      <c r="O228" s="42">
        <f t="shared" si="65"/>
        <v>24293373.126569998</v>
      </c>
      <c r="P228" s="42">
        <f t="shared" si="66"/>
        <v>16110020.162839998</v>
      </c>
      <c r="Q228" s="42">
        <f t="shared" si="67"/>
        <v>27771833.326019995</v>
      </c>
      <c r="R228" s="42">
        <f t="shared" si="69"/>
        <v>93627868.49236998</v>
      </c>
      <c r="S228" s="47"/>
      <c r="T228" s="44"/>
      <c r="U228" s="44"/>
      <c r="V228" s="92"/>
      <c r="W228" s="92"/>
    </row>
    <row r="229" spans="1:182" s="52" customFormat="1" ht="50.25" customHeight="1">
      <c r="A229" s="37" t="s">
        <v>421</v>
      </c>
      <c r="B229" s="12" t="s">
        <v>422</v>
      </c>
      <c r="C229" s="12" t="s">
        <v>3</v>
      </c>
      <c r="D229" s="12" t="s">
        <v>24</v>
      </c>
      <c r="E229" s="38">
        <v>61.82</v>
      </c>
      <c r="F229" s="38">
        <v>26.5</v>
      </c>
      <c r="G229" s="38">
        <v>11.78</v>
      </c>
      <c r="H229" s="38">
        <v>47.1</v>
      </c>
      <c r="I229" s="38">
        <f t="shared" si="68"/>
        <v>147.19999999999999</v>
      </c>
      <c r="J229" s="39">
        <v>8069.69</v>
      </c>
      <c r="K229" s="40">
        <v>8669.74</v>
      </c>
      <c r="L229" s="39">
        <v>1375</v>
      </c>
      <c r="M229" s="40">
        <v>1430</v>
      </c>
      <c r="N229" s="41">
        <f t="shared" si="64"/>
        <v>413865.73579999997</v>
      </c>
      <c r="O229" s="42">
        <f t="shared" si="65"/>
        <v>177409.285</v>
      </c>
      <c r="P229" s="42">
        <f t="shared" si="66"/>
        <v>85284.137199999997</v>
      </c>
      <c r="Q229" s="42">
        <f t="shared" si="67"/>
        <v>340991.75400000002</v>
      </c>
      <c r="R229" s="42">
        <f t="shared" ref="R229" si="70">SUM(N229:Q229)</f>
        <v>1017550.912</v>
      </c>
      <c r="S229" s="47"/>
      <c r="T229" s="44"/>
      <c r="U229" s="44"/>
      <c r="V229" s="92"/>
      <c r="W229" s="92"/>
    </row>
    <row r="230" spans="1:182" s="1" customFormat="1" ht="47.25" customHeight="1">
      <c r="A230" s="93" t="s">
        <v>362</v>
      </c>
      <c r="B230" s="94"/>
      <c r="C230" s="94"/>
      <c r="D230" s="95"/>
      <c r="E230" s="13">
        <f>SUM(E215:E229)</f>
        <v>12418.817999999997</v>
      </c>
      <c r="F230" s="13">
        <f>SUM(F215:F229)</f>
        <v>7856.7970000000005</v>
      </c>
      <c r="G230" s="13">
        <f>SUM(G215:G229)</f>
        <v>3933.9820000000004</v>
      </c>
      <c r="H230" s="13">
        <f>SUM(H216:H229)</f>
        <v>12297.583000000001</v>
      </c>
      <c r="I230" s="13">
        <f>SUM(I215:I229)</f>
        <v>36555.35</v>
      </c>
      <c r="J230" s="13"/>
      <c r="K230" s="13"/>
      <c r="L230" s="13"/>
      <c r="M230" s="13"/>
      <c r="N230" s="40">
        <f>SUM(N215:N229)</f>
        <v>49084302.449139997</v>
      </c>
      <c r="O230" s="40">
        <f t="shared" ref="O230:R230" si="71">SUM(O215:O229)</f>
        <v>37568493.895729996</v>
      </c>
      <c r="P230" s="40">
        <f t="shared" si="71"/>
        <v>22056711.412899334</v>
      </c>
      <c r="Q230" s="40">
        <f t="shared" si="71"/>
        <v>54551408.113359354</v>
      </c>
      <c r="R230" s="40">
        <f t="shared" si="71"/>
        <v>163260915.87112868</v>
      </c>
      <c r="S230" s="40">
        <f>[1]Объемы!$X$227</f>
        <v>18775775.2261068</v>
      </c>
      <c r="T230" s="41">
        <f>Q230*0.36</f>
        <v>19638506.920809366</v>
      </c>
      <c r="U230" s="40">
        <f>R230+S230-T230</f>
        <v>162398184.17642611</v>
      </c>
      <c r="V230" s="92"/>
      <c r="W230" s="92"/>
    </row>
    <row r="231" spans="1:182" s="15" customFormat="1" ht="48.75" customHeight="1">
      <c r="A231" s="104" t="s">
        <v>307</v>
      </c>
      <c r="B231" s="105"/>
      <c r="C231" s="105"/>
      <c r="D231" s="106"/>
      <c r="E231" s="107">
        <f>E230+E213</f>
        <v>1903129.7955605786</v>
      </c>
      <c r="F231" s="107">
        <f t="shared" ref="F231:P231" si="72">F230+F213</f>
        <v>848646.90344242065</v>
      </c>
      <c r="G231" s="107">
        <f t="shared" si="72"/>
        <v>360267.8760238578</v>
      </c>
      <c r="H231" s="107">
        <f t="shared" si="72"/>
        <v>1445609.8128437775</v>
      </c>
      <c r="I231" s="107">
        <f t="shared" si="72"/>
        <v>4557702.5578706348</v>
      </c>
      <c r="J231" s="107"/>
      <c r="K231" s="107"/>
      <c r="L231" s="107"/>
      <c r="M231" s="107"/>
      <c r="N231" s="108">
        <f>N230+N213</f>
        <v>1241449613.6219175</v>
      </c>
      <c r="O231" s="108">
        <f t="shared" si="72"/>
        <v>579085782.03912389</v>
      </c>
      <c r="P231" s="108">
        <f t="shared" si="72"/>
        <v>416729427.05170137</v>
      </c>
      <c r="Q231" s="108">
        <f>Q230+Q213</f>
        <v>1691932148.6606541</v>
      </c>
      <c r="R231" s="108">
        <f>R230+R213</f>
        <v>3929196971.3734002</v>
      </c>
      <c r="S231" s="108">
        <f>S230+S213</f>
        <v>390176868.52636683</v>
      </c>
      <c r="T231" s="108">
        <f>T230+T213</f>
        <v>609095573.51783538</v>
      </c>
      <c r="U231" s="108">
        <f>U230+U213</f>
        <v>3710278266.3819318</v>
      </c>
    </row>
    <row r="232" spans="1:182" s="1" customFormat="1" ht="24.75" hidden="1" customHeight="1">
      <c r="A232" s="9"/>
      <c r="B232" s="6"/>
      <c r="C232" s="6"/>
      <c r="D232" s="6"/>
      <c r="E232" s="8"/>
      <c r="F232" s="8"/>
      <c r="H232" s="8"/>
      <c r="I232" s="8"/>
      <c r="R232" s="16"/>
      <c r="S232" s="17"/>
      <c r="T232" s="17"/>
      <c r="U232" s="16"/>
      <c r="V232" s="17"/>
    </row>
    <row r="233" spans="1:182" ht="67.5" hidden="1" customHeight="1">
      <c r="E233" s="19"/>
      <c r="F233" s="19"/>
      <c r="S233" s="77"/>
      <c r="T233" s="77"/>
      <c r="U233" s="73"/>
      <c r="V233" s="67"/>
    </row>
    <row r="234" spans="1:182" s="31" customFormat="1" ht="67.5" hidden="1" customHeight="1">
      <c r="A234" s="29"/>
      <c r="B234" s="30"/>
      <c r="C234" s="30"/>
      <c r="D234" s="30"/>
      <c r="E234" s="75" t="s">
        <v>414</v>
      </c>
      <c r="F234" s="75"/>
      <c r="G234" s="75"/>
      <c r="H234" s="36"/>
      <c r="I234" s="36"/>
      <c r="J234" s="55"/>
      <c r="K234" s="55"/>
      <c r="L234" s="55"/>
      <c r="M234" s="55"/>
      <c r="S234" s="78"/>
      <c r="T234" s="78"/>
      <c r="U234" s="56"/>
    </row>
    <row r="235" spans="1:182" s="31" customFormat="1" ht="21.75" hidden="1" customHeight="1">
      <c r="A235" s="29"/>
      <c r="B235" s="30"/>
      <c r="C235" s="30"/>
      <c r="D235" s="30"/>
      <c r="E235" s="71"/>
      <c r="G235" s="71"/>
      <c r="H235" s="71"/>
      <c r="I235" s="71"/>
      <c r="J235" s="55"/>
      <c r="K235" s="55"/>
      <c r="L235" s="55"/>
      <c r="M235" s="55"/>
    </row>
    <row r="236" spans="1:182" s="31" customFormat="1" ht="29.25" hidden="1" customHeight="1">
      <c r="A236" s="29"/>
      <c r="B236" s="30"/>
      <c r="C236" s="30"/>
      <c r="D236" s="30"/>
      <c r="E236" s="75" t="s">
        <v>397</v>
      </c>
      <c r="F236" s="75"/>
      <c r="G236" s="75"/>
      <c r="H236" s="57"/>
      <c r="I236" s="58"/>
      <c r="J236" s="59" t="s">
        <v>396</v>
      </c>
      <c r="M236" s="59"/>
    </row>
    <row r="237" spans="1:182" s="31" customFormat="1" ht="29.25" hidden="1" customHeight="1">
      <c r="A237" s="29"/>
      <c r="B237" s="30"/>
      <c r="C237" s="30"/>
      <c r="D237" s="30"/>
      <c r="E237" s="71"/>
      <c r="G237" s="71"/>
      <c r="H237" s="60"/>
      <c r="I237" s="61"/>
      <c r="J237" s="59"/>
      <c r="M237" s="59"/>
    </row>
    <row r="238" spans="1:182" s="31" customFormat="1" ht="29.25" hidden="1" customHeight="1">
      <c r="A238" s="29"/>
      <c r="B238" s="30"/>
      <c r="C238" s="30"/>
      <c r="D238" s="30"/>
      <c r="E238" s="72"/>
      <c r="G238" s="109"/>
      <c r="H238" s="55"/>
      <c r="I238" s="55"/>
      <c r="J238" s="55"/>
      <c r="M238" s="55"/>
    </row>
    <row r="239" spans="1:182" s="31" customFormat="1" ht="201.75" hidden="1" customHeight="1">
      <c r="A239" s="29"/>
      <c r="B239" s="30"/>
      <c r="C239" s="30"/>
      <c r="D239" s="30"/>
      <c r="E239" s="76" t="s">
        <v>416</v>
      </c>
      <c r="F239" s="76"/>
      <c r="G239" s="76"/>
      <c r="H239" s="62"/>
      <c r="I239" s="62"/>
      <c r="J239" s="63" t="s">
        <v>415</v>
      </c>
      <c r="M239" s="63"/>
    </row>
    <row r="240" spans="1:182" s="34" customFormat="1" ht="12.75" hidden="1" customHeight="1">
      <c r="A240" s="32"/>
      <c r="B240" s="33"/>
      <c r="C240" s="33"/>
      <c r="D240" s="33"/>
      <c r="F240" s="35"/>
      <c r="G240" s="35"/>
      <c r="H240" s="110"/>
      <c r="I240" s="110"/>
      <c r="J240" s="111"/>
      <c r="M240" s="111"/>
    </row>
    <row r="241" spans="1:4" s="34" customFormat="1" ht="12.75" hidden="1" customHeight="1">
      <c r="A241" s="32"/>
      <c r="B241" s="33"/>
      <c r="C241" s="33"/>
      <c r="D241" s="33"/>
    </row>
    <row r="242" spans="1:4" s="15" customFormat="1" ht="12.75" hidden="1" customHeight="1">
      <c r="A242" s="20"/>
      <c r="B242" s="21"/>
      <c r="C242" s="21"/>
      <c r="D242" s="21"/>
    </row>
    <row r="243" spans="1:4" s="24" customFormat="1" ht="12.75" hidden="1" customHeight="1">
      <c r="A243" s="22"/>
      <c r="B243" s="23"/>
      <c r="C243" s="23"/>
      <c r="D243" s="23"/>
    </row>
    <row r="244" spans="1:4" ht="12.75" hidden="1" customHeight="1"/>
    <row r="245" spans="1:4" ht="12.75" hidden="1" customHeight="1"/>
    <row r="246" spans="1:4" ht="12.75" hidden="1" customHeight="1"/>
    <row r="247" spans="1:4" ht="12.75" hidden="1" customHeight="1"/>
    <row r="248" spans="1:4" ht="12.75" hidden="1" customHeight="1"/>
    <row r="249" spans="1:4" ht="12.75" hidden="1" customHeight="1"/>
    <row r="250" spans="1:4" ht="12.75" hidden="1" customHeight="1"/>
    <row r="251" spans="1:4" ht="12.75" hidden="1" customHeight="1"/>
    <row r="252" spans="1:4" ht="12.75" hidden="1" customHeight="1"/>
    <row r="253" spans="1:4" ht="12.75" hidden="1" customHeight="1"/>
    <row r="254" spans="1:4" ht="12.75" hidden="1" customHeight="1"/>
    <row r="255" spans="1:4" ht="12.75" hidden="1" customHeight="1"/>
    <row r="256" spans="1:4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</sheetData>
  <autoFilter ref="A6:WVR231"/>
  <mergeCells count="22">
    <mergeCell ref="E2:L2"/>
    <mergeCell ref="T4:T5"/>
    <mergeCell ref="E4:I4"/>
    <mergeCell ref="J4:K4"/>
    <mergeCell ref="L4:M4"/>
    <mergeCell ref="N4:R4"/>
    <mergeCell ref="S4:S5"/>
    <mergeCell ref="E239:G239"/>
    <mergeCell ref="E234:G234"/>
    <mergeCell ref="E236:G236"/>
    <mergeCell ref="U4:U5"/>
    <mergeCell ref="S234:T234"/>
    <mergeCell ref="A7:U7"/>
    <mergeCell ref="A214:D214"/>
    <mergeCell ref="A213:D213"/>
    <mergeCell ref="A230:D230"/>
    <mergeCell ref="A231:D231"/>
    <mergeCell ref="S233:T233"/>
    <mergeCell ref="A4:A5"/>
    <mergeCell ref="B4:B5"/>
    <mergeCell ref="C4:C5"/>
    <mergeCell ref="D4:D5"/>
  </mergeCells>
  <printOptions horizontalCentered="1" verticalCentered="1"/>
  <pageMargins left="0.19685039370078741" right="0.19685039370078741" top="0.59055118110236227" bottom="0.59055118110236227" header="0" footer="0.39370078740157483"/>
  <pageSetup paperSize="9" scale="35" fitToHeight="0" orientation="landscape" r:id="rId1"/>
  <headerFooter differentFirst="1">
    <oddFooter>&amp;C&amp;P</oddFooter>
    <firstFooter>&amp;C&amp;P</firstFooter>
  </headerFooter>
  <colBreaks count="1" manualBreakCount="1">
    <brk id="13" max="28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VQ244"/>
  <sheetViews>
    <sheetView view="pageBreakPreview" zoomScale="50" zoomScaleNormal="100" zoomScaleSheetLayoutView="50" workbookViewId="0">
      <selection activeCell="C2" sqref="C2"/>
    </sheetView>
  </sheetViews>
  <sheetFormatPr defaultColWidth="9.140625" defaultRowHeight="12.75" customHeight="1" outlineLevelRow="1" outlineLevelCol="1"/>
  <cols>
    <col min="1" max="1" width="24.28515625" style="10" customWidth="1"/>
    <col min="2" max="2" width="33.5703125" style="4" customWidth="1"/>
    <col min="3" max="3" width="52.28515625" style="4" customWidth="1"/>
    <col min="4" max="4" width="56.7109375" style="4" customWidth="1"/>
    <col min="5" max="9" width="27.140625" customWidth="1"/>
    <col min="10" max="10" width="23" customWidth="1"/>
    <col min="11" max="11" width="21.85546875" customWidth="1"/>
    <col min="12" max="12" width="20.7109375" customWidth="1"/>
    <col min="13" max="13" width="20.140625" customWidth="1"/>
    <col min="14" max="14" width="29.85546875" hidden="1" customWidth="1" outlineLevel="1"/>
    <col min="15" max="15" width="29.85546875" customWidth="1" collapsed="1"/>
    <col min="16" max="22" width="29.85546875" customWidth="1"/>
  </cols>
  <sheetData>
    <row r="1" spans="1:22" ht="17.25" customHeight="1">
      <c r="K1" s="79"/>
    </row>
    <row r="2" spans="1:22" s="1" customFormat="1" ht="183.75" customHeight="1">
      <c r="B2" s="69"/>
      <c r="C2" s="69"/>
      <c r="D2" s="69"/>
      <c r="E2" s="74" t="s">
        <v>431</v>
      </c>
      <c r="F2" s="74"/>
      <c r="G2" s="74"/>
      <c r="H2" s="74"/>
      <c r="I2" s="74"/>
      <c r="J2" s="74"/>
      <c r="K2" s="74"/>
      <c r="L2" s="74"/>
      <c r="M2" s="70"/>
      <c r="N2" s="69"/>
      <c r="O2" s="69"/>
      <c r="P2" s="69"/>
      <c r="Q2" s="69"/>
      <c r="R2" s="69"/>
      <c r="S2" s="69"/>
      <c r="T2" s="69"/>
      <c r="U2" s="69"/>
      <c r="V2" s="69"/>
    </row>
    <row r="3" spans="1:22" s="1" customFormat="1" ht="22.5" customHeight="1">
      <c r="A3" s="9"/>
      <c r="B3" s="6"/>
      <c r="C3" s="6"/>
      <c r="D3" s="6"/>
    </row>
    <row r="4" spans="1:22" s="2" customFormat="1" ht="189.75" customHeight="1">
      <c r="A4" s="80" t="s">
        <v>0</v>
      </c>
      <c r="B4" s="80" t="s">
        <v>308</v>
      </c>
      <c r="C4" s="80" t="s">
        <v>273</v>
      </c>
      <c r="D4" s="80" t="s">
        <v>1</v>
      </c>
      <c r="E4" s="81" t="s">
        <v>417</v>
      </c>
      <c r="F4" s="82"/>
      <c r="G4" s="82"/>
      <c r="H4" s="82"/>
      <c r="I4" s="83"/>
      <c r="J4" s="84" t="s">
        <v>385</v>
      </c>
      <c r="K4" s="84"/>
      <c r="L4" s="84" t="s">
        <v>386</v>
      </c>
      <c r="M4" s="84"/>
      <c r="N4" s="85" t="s">
        <v>403</v>
      </c>
      <c r="O4" s="85"/>
      <c r="P4" s="85"/>
      <c r="Q4" s="85"/>
      <c r="R4" s="85"/>
      <c r="S4" s="85"/>
      <c r="T4" s="84" t="s">
        <v>402</v>
      </c>
      <c r="U4" s="84" t="s">
        <v>412</v>
      </c>
      <c r="V4" s="85" t="s">
        <v>428</v>
      </c>
    </row>
    <row r="5" spans="1:22" s="2" customFormat="1" ht="41.25" customHeight="1">
      <c r="A5" s="86"/>
      <c r="B5" s="86"/>
      <c r="C5" s="86"/>
      <c r="D5" s="86"/>
      <c r="E5" s="87" t="s">
        <v>401</v>
      </c>
      <c r="F5" s="87" t="s">
        <v>398</v>
      </c>
      <c r="G5" s="87" t="s">
        <v>399</v>
      </c>
      <c r="H5" s="87" t="s">
        <v>400</v>
      </c>
      <c r="I5" s="87" t="s">
        <v>2</v>
      </c>
      <c r="J5" s="88" t="s">
        <v>305</v>
      </c>
      <c r="K5" s="88" t="s">
        <v>306</v>
      </c>
      <c r="L5" s="88" t="s">
        <v>305</v>
      </c>
      <c r="M5" s="88" t="s">
        <v>306</v>
      </c>
      <c r="N5" s="88" t="s">
        <v>395</v>
      </c>
      <c r="O5" s="87" t="s">
        <v>411</v>
      </c>
      <c r="P5" s="87" t="s">
        <v>398</v>
      </c>
      <c r="Q5" s="87" t="s">
        <v>399</v>
      </c>
      <c r="R5" s="87" t="s">
        <v>400</v>
      </c>
      <c r="S5" s="88" t="s">
        <v>307</v>
      </c>
      <c r="T5" s="84"/>
      <c r="U5" s="84"/>
      <c r="V5" s="85"/>
    </row>
    <row r="6" spans="1:22" s="2" customFormat="1" ht="15">
      <c r="A6" s="7"/>
      <c r="B6" s="3"/>
      <c r="C6" s="3"/>
      <c r="D6" s="3"/>
      <c r="E6" s="7"/>
      <c r="F6" s="7"/>
      <c r="G6" s="7"/>
      <c r="H6" s="7"/>
      <c r="I6" s="7"/>
      <c r="J6" s="7"/>
      <c r="K6" s="7"/>
      <c r="L6" s="7"/>
      <c r="M6" s="7"/>
      <c r="N6" s="5"/>
      <c r="O6" s="5"/>
      <c r="P6" s="5"/>
      <c r="Q6" s="5"/>
      <c r="R6" s="5"/>
      <c r="S6" s="5"/>
      <c r="T6" s="5"/>
      <c r="U6" s="5"/>
      <c r="V6" s="5"/>
    </row>
    <row r="7" spans="1:22" s="2" customFormat="1" ht="42.75" customHeight="1">
      <c r="A7" s="89" t="s">
        <v>387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1"/>
    </row>
    <row r="8" spans="1:22" s="92" customFormat="1" ht="48.75" customHeight="1">
      <c r="A8" s="11" t="s">
        <v>5</v>
      </c>
      <c r="B8" s="12" t="s">
        <v>6</v>
      </c>
      <c r="C8" s="12" t="s">
        <v>3</v>
      </c>
      <c r="D8" s="12" t="s">
        <v>7</v>
      </c>
      <c r="E8" s="13">
        <f>'2022'!E8</f>
        <v>249.40899999999999</v>
      </c>
      <c r="F8" s="13">
        <f>'2022'!F8</f>
        <v>117.31800000000001</v>
      </c>
      <c r="G8" s="13">
        <f>'2022'!G8</f>
        <v>47.343000000000004</v>
      </c>
      <c r="H8" s="13">
        <f>'2022'!H8</f>
        <v>250.64099999999999</v>
      </c>
      <c r="I8" s="13">
        <f>E8+F8+G8+H8</f>
        <v>664.71100000000001</v>
      </c>
      <c r="J8" s="40">
        <f>'2022'!K8</f>
        <v>2347.2600000000002</v>
      </c>
      <c r="K8" s="40">
        <v>2573.3059570011742</v>
      </c>
      <c r="L8" s="40">
        <f>'2022'!M8</f>
        <v>1430</v>
      </c>
      <c r="M8" s="40">
        <v>1487.2</v>
      </c>
      <c r="N8" s="41" t="e">
        <f>(J8-L8)*#REF!</f>
        <v>#REF!</v>
      </c>
      <c r="O8" s="41">
        <f t="shared" ref="O8:O28" si="0">(J8-L8)*E8</f>
        <v>228772.89934000003</v>
      </c>
      <c r="P8" s="41">
        <f t="shared" ref="P8:P28" si="1">(J8-L8)*F8</f>
        <v>107611.10868000003</v>
      </c>
      <c r="Q8" s="41">
        <f t="shared" ref="Q8:Q28" si="2">(K8-M8)*G8</f>
        <v>51419.51432230659</v>
      </c>
      <c r="R8" s="41">
        <f t="shared" ref="R8:R28" si="3">(K8-M8)*H8</f>
        <v>272222.68316873128</v>
      </c>
      <c r="S8" s="41">
        <f>SUM(O8:R8)</f>
        <v>660026.20551103796</v>
      </c>
      <c r="T8" s="37"/>
      <c r="U8" s="37"/>
      <c r="V8" s="37"/>
    </row>
    <row r="9" spans="1:22" s="1" customFormat="1" ht="48.75" customHeight="1">
      <c r="A9" s="11" t="s">
        <v>8</v>
      </c>
      <c r="B9" s="12" t="s">
        <v>9</v>
      </c>
      <c r="C9" s="12" t="s">
        <v>3</v>
      </c>
      <c r="D9" s="12" t="s">
        <v>10</v>
      </c>
      <c r="E9" s="13">
        <f>'2022'!E9</f>
        <v>947.90999999999985</v>
      </c>
      <c r="F9" s="13">
        <f>'2022'!F9</f>
        <v>386.98099999999999</v>
      </c>
      <c r="G9" s="13">
        <f>'2022'!G9</f>
        <v>131</v>
      </c>
      <c r="H9" s="13">
        <f>'2022'!H9</f>
        <v>707.928</v>
      </c>
      <c r="I9" s="13">
        <f t="shared" ref="I9:I73" si="4">E9+F9+G9+H9</f>
        <v>2173.819</v>
      </c>
      <c r="J9" s="40">
        <v>7426.4079344000002</v>
      </c>
      <c r="K9" s="40">
        <v>7426.4079343999992</v>
      </c>
      <c r="L9" s="40">
        <f>'2022'!M9</f>
        <v>2207.92</v>
      </c>
      <c r="M9" s="40">
        <v>2296.2368000000001</v>
      </c>
      <c r="N9" s="41" t="e">
        <f>(J9-L9)*#REF!</f>
        <v>#REF!</v>
      </c>
      <c r="O9" s="41">
        <f t="shared" si="0"/>
        <v>4946656.8978971029</v>
      </c>
      <c r="P9" s="41">
        <f t="shared" si="1"/>
        <v>2019455.6793420464</v>
      </c>
      <c r="Q9" s="41">
        <f t="shared" si="2"/>
        <v>672052.41860639991</v>
      </c>
      <c r="R9" s="41">
        <f t="shared" si="3"/>
        <v>3631791.790833523</v>
      </c>
      <c r="S9" s="41">
        <f t="shared" ref="S9:S73" si="5">SUM(O9:R9)</f>
        <v>11269956.786679072</v>
      </c>
      <c r="T9" s="14"/>
      <c r="U9" s="14"/>
      <c r="V9" s="14"/>
    </row>
    <row r="10" spans="1:22" s="1" customFormat="1" ht="48.75" customHeight="1">
      <c r="A10" s="11" t="s">
        <v>11</v>
      </c>
      <c r="B10" s="12" t="s">
        <v>12</v>
      </c>
      <c r="C10" s="12" t="s">
        <v>3</v>
      </c>
      <c r="D10" s="12" t="s">
        <v>10</v>
      </c>
      <c r="E10" s="13">
        <f>'2022'!E10</f>
        <v>6501.8340000000007</v>
      </c>
      <c r="F10" s="13">
        <f>'2022'!F10</f>
        <v>2498.5050000000001</v>
      </c>
      <c r="G10" s="13">
        <f>'2022'!G10</f>
        <v>673.09</v>
      </c>
      <c r="H10" s="13">
        <f>'2022'!H10</f>
        <v>5111.192</v>
      </c>
      <c r="I10" s="13">
        <f t="shared" si="4"/>
        <v>14784.620999999999</v>
      </c>
      <c r="J10" s="40">
        <f>'2022'!K10</f>
        <v>4251.9214772727264</v>
      </c>
      <c r="K10" s="40">
        <v>4374.7762380165304</v>
      </c>
      <c r="L10" s="40">
        <v>2207.92</v>
      </c>
      <c r="M10" s="40">
        <v>2296.2368000000001</v>
      </c>
      <c r="N10" s="41" t="e">
        <f>(J10-L10)*#REF!</f>
        <v>#REF!</v>
      </c>
      <c r="O10" s="41">
        <f t="shared" si="0"/>
        <v>13289758.300982041</v>
      </c>
      <c r="P10" s="41">
        <f t="shared" si="1"/>
        <v>5106947.9109732937</v>
      </c>
      <c r="Q10" s="41">
        <f t="shared" si="2"/>
        <v>1399044.1103345465</v>
      </c>
      <c r="R10" s="41">
        <f t="shared" si="3"/>
        <v>10623814.147274585</v>
      </c>
      <c r="S10" s="41">
        <f t="shared" si="5"/>
        <v>30419564.469564468</v>
      </c>
      <c r="T10" s="14"/>
      <c r="U10" s="14"/>
      <c r="V10" s="14"/>
    </row>
    <row r="11" spans="1:22" s="1" customFormat="1" ht="48.75" customHeight="1">
      <c r="A11" s="11" t="s">
        <v>13</v>
      </c>
      <c r="B11" s="12" t="s">
        <v>14</v>
      </c>
      <c r="C11" s="12" t="s">
        <v>3</v>
      </c>
      <c r="D11" s="12" t="s">
        <v>15</v>
      </c>
      <c r="E11" s="13">
        <f>'2022'!E11</f>
        <v>203.36100000000002</v>
      </c>
      <c r="F11" s="13">
        <f>'2022'!F11</f>
        <v>98.4</v>
      </c>
      <c r="G11" s="13">
        <f>'2022'!G11</f>
        <v>36.152999999999999</v>
      </c>
      <c r="H11" s="13">
        <f>'2022'!H11</f>
        <v>145.065</v>
      </c>
      <c r="I11" s="13">
        <f t="shared" si="4"/>
        <v>482.97900000000004</v>
      </c>
      <c r="J11" s="40">
        <f>'2022'!K11</f>
        <v>3777.5589732360863</v>
      </c>
      <c r="K11" s="40">
        <v>3847.693215060855</v>
      </c>
      <c r="L11" s="40">
        <v>1237.6000000000001</v>
      </c>
      <c r="M11" s="40">
        <v>1287.1040000000003</v>
      </c>
      <c r="N11" s="41" t="e">
        <f>(J11-L11)*#REF!</f>
        <v>#REF!</v>
      </c>
      <c r="O11" s="41">
        <f t="shared" si="0"/>
        <v>516528.59675626381</v>
      </c>
      <c r="P11" s="41">
        <f t="shared" si="1"/>
        <v>249931.96296643093</v>
      </c>
      <c r="Q11" s="41">
        <f t="shared" si="2"/>
        <v>92572.981892095078</v>
      </c>
      <c r="R11" s="41">
        <f t="shared" si="3"/>
        <v>371451.87448280287</v>
      </c>
      <c r="S11" s="41">
        <f t="shared" si="5"/>
        <v>1230485.4160975928</v>
      </c>
      <c r="T11" s="14"/>
      <c r="U11" s="14"/>
      <c r="V11" s="14"/>
    </row>
    <row r="12" spans="1:22" s="1" customFormat="1" ht="48.75" customHeight="1">
      <c r="A12" s="11" t="s">
        <v>13</v>
      </c>
      <c r="B12" s="12" t="s">
        <v>14</v>
      </c>
      <c r="C12" s="12" t="s">
        <v>3</v>
      </c>
      <c r="D12" s="12" t="s">
        <v>16</v>
      </c>
      <c r="E12" s="13">
        <f>'2022'!E12</f>
        <v>103.452</v>
      </c>
      <c r="F12" s="13">
        <f>'2022'!F12</f>
        <v>55.744999999999997</v>
      </c>
      <c r="G12" s="13">
        <f>'2022'!G12</f>
        <v>18.390999999999998</v>
      </c>
      <c r="H12" s="13">
        <f>'2022'!H12</f>
        <v>103.452</v>
      </c>
      <c r="I12" s="13">
        <f t="shared" si="4"/>
        <v>281.03999999999996</v>
      </c>
      <c r="J12" s="40">
        <f>'2022'!K12</f>
        <v>3777.5589732360868</v>
      </c>
      <c r="K12" s="40">
        <v>3847.693215060855</v>
      </c>
      <c r="L12" s="40">
        <v>1664</v>
      </c>
      <c r="M12" s="40">
        <v>1730.56</v>
      </c>
      <c r="N12" s="41" t="e">
        <f>(J12-L12)*#REF!</f>
        <v>#REF!</v>
      </c>
      <c r="O12" s="41">
        <f t="shared" si="0"/>
        <v>218651.90289921965</v>
      </c>
      <c r="P12" s="41">
        <f t="shared" si="1"/>
        <v>117820.34496304565</v>
      </c>
      <c r="Q12" s="41">
        <f t="shared" si="2"/>
        <v>38936.196958184184</v>
      </c>
      <c r="R12" s="41">
        <f t="shared" si="3"/>
        <v>219021.66536447557</v>
      </c>
      <c r="S12" s="41">
        <f t="shared" si="5"/>
        <v>594430.11018492514</v>
      </c>
      <c r="T12" s="14"/>
      <c r="U12" s="14"/>
      <c r="V12" s="14"/>
    </row>
    <row r="13" spans="1:22" s="1" customFormat="1" ht="48.75" customHeight="1">
      <c r="A13" s="11" t="s">
        <v>13</v>
      </c>
      <c r="B13" s="12" t="s">
        <v>14</v>
      </c>
      <c r="C13" s="12" t="s">
        <v>3</v>
      </c>
      <c r="D13" s="12" t="s">
        <v>17</v>
      </c>
      <c r="E13" s="13">
        <f>'2022'!E13</f>
        <v>189.297</v>
      </c>
      <c r="F13" s="13">
        <f>'2022'!F13</f>
        <v>92.015999999999991</v>
      </c>
      <c r="G13" s="13">
        <f>'2022'!G13</f>
        <v>33.654000000000003</v>
      </c>
      <c r="H13" s="13">
        <f>'2022'!H13</f>
        <v>185.446</v>
      </c>
      <c r="I13" s="13">
        <f t="shared" si="4"/>
        <v>500.41300000000001</v>
      </c>
      <c r="J13" s="40">
        <f>'2022'!K13</f>
        <v>3777.5589732360854</v>
      </c>
      <c r="K13" s="40">
        <v>3847.693215060855</v>
      </c>
      <c r="L13" s="40">
        <v>1237.6000000000001</v>
      </c>
      <c r="M13" s="40">
        <v>1287.1040000000003</v>
      </c>
      <c r="N13" s="41" t="e">
        <f>(J13-L13)*#REF!</f>
        <v>#REF!</v>
      </c>
      <c r="O13" s="41">
        <f t="shared" si="0"/>
        <v>480806.61375667126</v>
      </c>
      <c r="P13" s="41">
        <f t="shared" si="1"/>
        <v>233716.86488129164</v>
      </c>
      <c r="Q13" s="41">
        <f t="shared" si="2"/>
        <v>86174.069443658009</v>
      </c>
      <c r="R13" s="41">
        <f t="shared" si="3"/>
        <v>474851.02757617529</v>
      </c>
      <c r="S13" s="41">
        <f t="shared" si="5"/>
        <v>1275548.5756577961</v>
      </c>
      <c r="T13" s="14"/>
      <c r="U13" s="14"/>
      <c r="V13" s="14"/>
    </row>
    <row r="14" spans="1:22" s="1" customFormat="1" ht="48.75" customHeight="1">
      <c r="A14" s="11" t="s">
        <v>13</v>
      </c>
      <c r="B14" s="12" t="s">
        <v>14</v>
      </c>
      <c r="C14" s="12" t="s">
        <v>3</v>
      </c>
      <c r="D14" s="12" t="s">
        <v>18</v>
      </c>
      <c r="E14" s="13">
        <f>'2022'!E14</f>
        <v>459.30500000000001</v>
      </c>
      <c r="F14" s="13">
        <f>'2022'!F14</f>
        <v>205.584</v>
      </c>
      <c r="G14" s="13">
        <f>'2022'!G14</f>
        <v>71.888000000000005</v>
      </c>
      <c r="H14" s="13">
        <f>'2022'!H14</f>
        <v>408.565</v>
      </c>
      <c r="I14" s="13">
        <f t="shared" si="4"/>
        <v>1145.3420000000001</v>
      </c>
      <c r="J14" s="40">
        <f>'2022'!K14</f>
        <v>3777.5589732360841</v>
      </c>
      <c r="K14" s="40">
        <v>3847.693215060855</v>
      </c>
      <c r="L14" s="40">
        <v>1539.2</v>
      </c>
      <c r="M14" s="40">
        <v>1600.768</v>
      </c>
      <c r="N14" s="41" t="e">
        <f>(J14-L14)*#REF!</f>
        <v>#REF!</v>
      </c>
      <c r="O14" s="41">
        <f t="shared" si="0"/>
        <v>1028089.4682021997</v>
      </c>
      <c r="P14" s="41">
        <f t="shared" si="1"/>
        <v>460170.79115376715</v>
      </c>
      <c r="Q14" s="41">
        <f t="shared" si="2"/>
        <v>161526.95986029477</v>
      </c>
      <c r="R14" s="41">
        <f t="shared" si="3"/>
        <v>918015.0004913382</v>
      </c>
      <c r="S14" s="41">
        <f t="shared" si="5"/>
        <v>2567802.2197075998</v>
      </c>
      <c r="T14" s="14"/>
      <c r="U14" s="14"/>
      <c r="V14" s="14"/>
    </row>
    <row r="15" spans="1:22" s="1" customFormat="1" ht="48.75" customHeight="1">
      <c r="A15" s="11" t="s">
        <v>13</v>
      </c>
      <c r="B15" s="12" t="s">
        <v>14</v>
      </c>
      <c r="C15" s="12" t="s">
        <v>3</v>
      </c>
      <c r="D15" s="12" t="s">
        <v>19</v>
      </c>
      <c r="E15" s="13">
        <f>'2022'!E15</f>
        <v>826.95399999999995</v>
      </c>
      <c r="F15" s="13">
        <f>'2022'!F15</f>
        <v>399.92200000000003</v>
      </c>
      <c r="G15" s="13">
        <f>'2022'!G15</f>
        <v>144.02099999999999</v>
      </c>
      <c r="H15" s="13">
        <f>'2022'!H15</f>
        <v>823.78300000000002</v>
      </c>
      <c r="I15" s="13">
        <f t="shared" si="4"/>
        <v>2194.6799999999998</v>
      </c>
      <c r="J15" s="40">
        <f>'2022'!K15</f>
        <v>3777.5589732360841</v>
      </c>
      <c r="K15" s="40">
        <v>3847.693215060855</v>
      </c>
      <c r="L15" s="40">
        <v>1591.2</v>
      </c>
      <c r="M15" s="40">
        <v>1654.8480000000002</v>
      </c>
      <c r="N15" s="41" t="e">
        <f>(J15-L15)*#REF!</f>
        <v>#REF!</v>
      </c>
      <c r="O15" s="41">
        <f t="shared" si="0"/>
        <v>1808018.2983534727</v>
      </c>
      <c r="P15" s="41">
        <f t="shared" si="1"/>
        <v>874373.05329452129</v>
      </c>
      <c r="Q15" s="41">
        <f t="shared" si="2"/>
        <v>315815.76071827929</v>
      </c>
      <c r="R15" s="41">
        <f t="shared" si="3"/>
        <v>1806428.6097984761</v>
      </c>
      <c r="S15" s="41">
        <f t="shared" si="5"/>
        <v>4804635.7221647492</v>
      </c>
      <c r="T15" s="14"/>
      <c r="U15" s="14"/>
      <c r="V15" s="14"/>
    </row>
    <row r="16" spans="1:22" s="1" customFormat="1" ht="48.75" customHeight="1">
      <c r="A16" s="11" t="s">
        <v>13</v>
      </c>
      <c r="B16" s="12" t="s">
        <v>14</v>
      </c>
      <c r="C16" s="12" t="s">
        <v>3</v>
      </c>
      <c r="D16" s="12" t="s">
        <v>20</v>
      </c>
      <c r="E16" s="13">
        <f>'2022'!E16</f>
        <v>1725.069</v>
      </c>
      <c r="F16" s="13">
        <f>'2022'!F16</f>
        <v>828.57600000000002</v>
      </c>
      <c r="G16" s="13">
        <f>'2022'!G16</f>
        <v>284.762</v>
      </c>
      <c r="H16" s="13">
        <f>'2022'!H16</f>
        <v>1546.7670000000001</v>
      </c>
      <c r="I16" s="13">
        <f t="shared" si="4"/>
        <v>4385.174</v>
      </c>
      <c r="J16" s="40">
        <f>'2022'!K16</f>
        <v>3777.5589732360831</v>
      </c>
      <c r="K16" s="40">
        <v>3847.693215060855</v>
      </c>
      <c r="L16" s="40">
        <v>1430</v>
      </c>
      <c r="M16" s="40">
        <v>1487.2</v>
      </c>
      <c r="N16" s="41" t="e">
        <f>(J16-L16)*#REF!</f>
        <v>#REF!</v>
      </c>
      <c r="O16" s="41">
        <f t="shared" si="0"/>
        <v>4049701.2104013967</v>
      </c>
      <c r="P16" s="41">
        <f t="shared" si="1"/>
        <v>1945131.0238080609</v>
      </c>
      <c r="Q16" s="41">
        <f t="shared" si="2"/>
        <v>672178.7689071591</v>
      </c>
      <c r="R16" s="41">
        <f t="shared" si="3"/>
        <v>3651133.0087800333</v>
      </c>
      <c r="S16" s="41">
        <f t="shared" si="5"/>
        <v>10318144.011896651</v>
      </c>
      <c r="T16" s="14"/>
      <c r="U16" s="14"/>
      <c r="V16" s="14"/>
    </row>
    <row r="17" spans="1:22" s="1" customFormat="1" ht="48.75" customHeight="1">
      <c r="A17" s="11" t="s">
        <v>13</v>
      </c>
      <c r="B17" s="12" t="s">
        <v>14</v>
      </c>
      <c r="C17" s="12" t="s">
        <v>3</v>
      </c>
      <c r="D17" s="12" t="s">
        <v>21</v>
      </c>
      <c r="E17" s="13">
        <f>'2022'!E17</f>
        <v>129.86700000000002</v>
      </c>
      <c r="F17" s="13">
        <f>'2022'!F17</f>
        <v>58.721000000000004</v>
      </c>
      <c r="G17" s="13">
        <f>'2022'!G17</f>
        <v>28.645</v>
      </c>
      <c r="H17" s="13">
        <f>'2022'!H17</f>
        <v>128.37799999999999</v>
      </c>
      <c r="I17" s="13">
        <f t="shared" si="4"/>
        <v>345.61099999999999</v>
      </c>
      <c r="J17" s="40">
        <f>'2022'!K17</f>
        <v>3777.558973236085</v>
      </c>
      <c r="K17" s="40">
        <v>3847.693215060855</v>
      </c>
      <c r="L17" s="40">
        <v>1733.3368</v>
      </c>
      <c r="M17" s="40">
        <v>1802.6702720000001</v>
      </c>
      <c r="N17" s="41" t="e">
        <f>(J17-L17)*#REF!</f>
        <v>#REF!</v>
      </c>
      <c r="O17" s="41">
        <f t="shared" si="0"/>
        <v>265477.0009716507</v>
      </c>
      <c r="P17" s="41">
        <f t="shared" si="1"/>
        <v>120038.77023459614</v>
      </c>
      <c r="Q17" s="41">
        <f t="shared" si="2"/>
        <v>58579.682203978191</v>
      </c>
      <c r="R17" s="41">
        <f t="shared" si="3"/>
        <v>262535.95538426639</v>
      </c>
      <c r="S17" s="41">
        <f t="shared" si="5"/>
        <v>706631.40879449144</v>
      </c>
      <c r="T17" s="14"/>
      <c r="U17" s="14"/>
      <c r="V17" s="14"/>
    </row>
    <row r="18" spans="1:22" s="1" customFormat="1" ht="48.75" customHeight="1">
      <c r="A18" s="11" t="s">
        <v>13</v>
      </c>
      <c r="B18" s="12" t="s">
        <v>14</v>
      </c>
      <c r="C18" s="12" t="s">
        <v>3</v>
      </c>
      <c r="D18" s="12" t="s">
        <v>22</v>
      </c>
      <c r="E18" s="13">
        <f>'2022'!E18</f>
        <v>68.391000000000005</v>
      </c>
      <c r="F18" s="13">
        <f>'2022'!F18</f>
        <v>33.591999999999999</v>
      </c>
      <c r="G18" s="13">
        <f>'2022'!G18</f>
        <v>9.8789999999999996</v>
      </c>
      <c r="H18" s="13">
        <f>'2022'!H18</f>
        <v>111.38200000000001</v>
      </c>
      <c r="I18" s="13">
        <f t="shared" si="4"/>
        <v>223.24400000000003</v>
      </c>
      <c r="J18" s="40">
        <f>'2022'!K18</f>
        <v>3777.5589732360845</v>
      </c>
      <c r="K18" s="40">
        <v>3847.693215060855</v>
      </c>
      <c r="L18" s="40">
        <v>1352</v>
      </c>
      <c r="M18" s="40">
        <v>1406.0800000000002</v>
      </c>
      <c r="N18" s="41" t="e">
        <f>(J18-L18)*#REF!</f>
        <v>#REF!</v>
      </c>
      <c r="O18" s="41">
        <f t="shared" si="0"/>
        <v>165886.40373858906</v>
      </c>
      <c r="P18" s="41">
        <f t="shared" si="1"/>
        <v>81479.377028946546</v>
      </c>
      <c r="Q18" s="41">
        <f t="shared" si="2"/>
        <v>24120.696951586182</v>
      </c>
      <c r="R18" s="41">
        <f t="shared" si="3"/>
        <v>271951.76311990811</v>
      </c>
      <c r="S18" s="41">
        <f t="shared" si="5"/>
        <v>543438.2408390299</v>
      </c>
      <c r="T18" s="14"/>
      <c r="U18" s="14"/>
      <c r="V18" s="14"/>
    </row>
    <row r="19" spans="1:22" s="1" customFormat="1" ht="48.75" customHeight="1">
      <c r="A19" s="11" t="s">
        <v>13</v>
      </c>
      <c r="B19" s="12" t="s">
        <v>14</v>
      </c>
      <c r="C19" s="12" t="s">
        <v>3</v>
      </c>
      <c r="D19" s="12" t="s">
        <v>23</v>
      </c>
      <c r="E19" s="13">
        <f>'2022'!E19</f>
        <v>281.49599999999998</v>
      </c>
      <c r="F19" s="13">
        <f>'2022'!F19</f>
        <v>136.84399999999999</v>
      </c>
      <c r="G19" s="13">
        <f>'2022'!G19</f>
        <v>43.170999999999999</v>
      </c>
      <c r="H19" s="13">
        <f>'2022'!H19</f>
        <v>298.44</v>
      </c>
      <c r="I19" s="13">
        <f t="shared" si="4"/>
        <v>759.95100000000002</v>
      </c>
      <c r="J19" s="40">
        <f>'2022'!K19</f>
        <v>3777.5589732360845</v>
      </c>
      <c r="K19" s="40">
        <v>3847.693215060855</v>
      </c>
      <c r="L19" s="40">
        <v>1591.2</v>
      </c>
      <c r="M19" s="40">
        <v>1654.8480000000002</v>
      </c>
      <c r="N19" s="41" t="e">
        <f>(J19-L19)*#REF!</f>
        <v>#REF!</v>
      </c>
      <c r="O19" s="41">
        <f t="shared" si="0"/>
        <v>615451.30553006474</v>
      </c>
      <c r="P19" s="41">
        <f t="shared" si="1"/>
        <v>299190.10733351868</v>
      </c>
      <c r="Q19" s="41">
        <f t="shared" si="2"/>
        <v>94667.320779392147</v>
      </c>
      <c r="R19" s="41">
        <f t="shared" si="3"/>
        <v>654432.72598276148</v>
      </c>
      <c r="S19" s="41">
        <f t="shared" si="5"/>
        <v>1663741.459625737</v>
      </c>
      <c r="T19" s="14"/>
      <c r="U19" s="14"/>
      <c r="V19" s="14"/>
    </row>
    <row r="20" spans="1:22" s="1" customFormat="1" ht="48.75" customHeight="1">
      <c r="A20" s="11" t="s">
        <v>13</v>
      </c>
      <c r="B20" s="12" t="s">
        <v>14</v>
      </c>
      <c r="C20" s="12" t="s">
        <v>3</v>
      </c>
      <c r="D20" s="12" t="s">
        <v>24</v>
      </c>
      <c r="E20" s="13">
        <f>'2022'!E20</f>
        <v>679.57899999999995</v>
      </c>
      <c r="F20" s="13">
        <f>'2022'!F20</f>
        <v>329.315</v>
      </c>
      <c r="G20" s="13">
        <f>'2022'!G20</f>
        <v>99.408000000000001</v>
      </c>
      <c r="H20" s="13">
        <f>'2022'!H20</f>
        <v>676.68700000000001</v>
      </c>
      <c r="I20" s="13">
        <f t="shared" si="4"/>
        <v>1784.989</v>
      </c>
      <c r="J20" s="40">
        <f>'2022'!K20</f>
        <v>3777.5589732360859</v>
      </c>
      <c r="K20" s="40">
        <v>3847.693215060855</v>
      </c>
      <c r="L20" s="40">
        <v>1430</v>
      </c>
      <c r="M20" s="40">
        <v>1487.2</v>
      </c>
      <c r="N20" s="41" t="e">
        <f>(J20-L20)*#REF!</f>
        <v>#REF!</v>
      </c>
      <c r="O20" s="41">
        <f t="shared" si="0"/>
        <v>1595351.7794728058</v>
      </c>
      <c r="P20" s="41">
        <f t="shared" si="1"/>
        <v>773086.38327124156</v>
      </c>
      <c r="Q20" s="41">
        <f t="shared" si="2"/>
        <v>234651.90952276945</v>
      </c>
      <c r="R20" s="41">
        <f t="shared" si="3"/>
        <v>1597315.0722198847</v>
      </c>
      <c r="S20" s="41">
        <f t="shared" si="5"/>
        <v>4200405.1444867011</v>
      </c>
      <c r="T20" s="14"/>
      <c r="U20" s="14"/>
      <c r="V20" s="14"/>
    </row>
    <row r="21" spans="1:22" s="1" customFormat="1" ht="48.75" customHeight="1">
      <c r="A21" s="11" t="s">
        <v>13</v>
      </c>
      <c r="B21" s="12" t="s">
        <v>14</v>
      </c>
      <c r="C21" s="12" t="s">
        <v>3</v>
      </c>
      <c r="D21" s="12" t="s">
        <v>25</v>
      </c>
      <c r="E21" s="13">
        <f>'2022'!E21</f>
        <v>83.871000000000009</v>
      </c>
      <c r="F21" s="13">
        <f>'2022'!F21</f>
        <v>40.582999999999998</v>
      </c>
      <c r="G21" s="13">
        <f>'2022'!G21</f>
        <v>14.89</v>
      </c>
      <c r="H21" s="13">
        <f>'2022'!H21</f>
        <v>83.870999999999995</v>
      </c>
      <c r="I21" s="13">
        <f t="shared" si="4"/>
        <v>223.21499999999997</v>
      </c>
      <c r="J21" s="40">
        <f>'2022'!K21</f>
        <v>3465.17</v>
      </c>
      <c r="K21" s="40">
        <v>3780.1854545454544</v>
      </c>
      <c r="L21" s="40">
        <v>1544.4</v>
      </c>
      <c r="M21" s="40">
        <v>1606.1760000000002</v>
      </c>
      <c r="N21" s="41" t="e">
        <f>(J21-L21)*#REF!</f>
        <v>#REF!</v>
      </c>
      <c r="O21" s="41">
        <f t="shared" si="0"/>
        <v>161096.90067</v>
      </c>
      <c r="P21" s="41">
        <f t="shared" si="1"/>
        <v>77950.608909999995</v>
      </c>
      <c r="Q21" s="41">
        <f t="shared" si="2"/>
        <v>32371.000778181809</v>
      </c>
      <c r="R21" s="41">
        <f t="shared" si="3"/>
        <v>182336.34696218176</v>
      </c>
      <c r="S21" s="41">
        <f t="shared" si="5"/>
        <v>453754.85732036363</v>
      </c>
      <c r="T21" s="14"/>
      <c r="U21" s="14"/>
      <c r="V21" s="14"/>
    </row>
    <row r="22" spans="1:22" s="1" customFormat="1" ht="48.75" customHeight="1">
      <c r="A22" s="11" t="s">
        <v>13</v>
      </c>
      <c r="B22" s="12" t="s">
        <v>14</v>
      </c>
      <c r="C22" s="12" t="s">
        <v>3</v>
      </c>
      <c r="D22" s="12" t="s">
        <v>26</v>
      </c>
      <c r="E22" s="13">
        <f>'2022'!E22</f>
        <v>785.79299999999989</v>
      </c>
      <c r="F22" s="13">
        <f>'2022'!F22</f>
        <v>380.435</v>
      </c>
      <c r="G22" s="13">
        <f>'2022'!G22</f>
        <v>136.00899999999999</v>
      </c>
      <c r="H22" s="13">
        <f>'2022'!H22</f>
        <v>777.90599999999995</v>
      </c>
      <c r="I22" s="13">
        <f t="shared" si="4"/>
        <v>2080.143</v>
      </c>
      <c r="J22" s="40">
        <f>'2022'!K22</f>
        <v>3777.5589732360841</v>
      </c>
      <c r="K22" s="40">
        <v>3847.693215060855</v>
      </c>
      <c r="L22" s="40">
        <v>1544.4</v>
      </c>
      <c r="M22" s="40">
        <v>1606.1760000000002</v>
      </c>
      <c r="N22" s="41" t="e">
        <f>(J22-L22)*#REF!</f>
        <v>#REF!</v>
      </c>
      <c r="O22" s="41">
        <f t="shared" si="0"/>
        <v>1754800.689056102</v>
      </c>
      <c r="P22" s="41">
        <f t="shared" si="1"/>
        <v>849571.83398306963</v>
      </c>
      <c r="Q22" s="41">
        <f t="shared" si="2"/>
        <v>304866.51490321179</v>
      </c>
      <c r="R22" s="41">
        <f t="shared" si="3"/>
        <v>1743689.6906991294</v>
      </c>
      <c r="S22" s="41">
        <f t="shared" si="5"/>
        <v>4652928.7286415128</v>
      </c>
      <c r="T22" s="14"/>
      <c r="U22" s="14"/>
      <c r="V22" s="14"/>
    </row>
    <row r="23" spans="1:22" s="1" customFormat="1" ht="58.5" customHeight="1">
      <c r="A23" s="11" t="s">
        <v>27</v>
      </c>
      <c r="B23" s="12" t="s">
        <v>28</v>
      </c>
      <c r="C23" s="12" t="s">
        <v>3</v>
      </c>
      <c r="D23" s="12" t="s">
        <v>30</v>
      </c>
      <c r="E23" s="13">
        <f>'2022'!E23</f>
        <v>447.03</v>
      </c>
      <c r="F23" s="13">
        <f>'2022'!F23</f>
        <v>223.56</v>
      </c>
      <c r="G23" s="13">
        <f>'2022'!G23</f>
        <v>130.30000000000001</v>
      </c>
      <c r="H23" s="13">
        <f>'2022'!H23</f>
        <v>363.17</v>
      </c>
      <c r="I23" s="13">
        <f t="shared" si="4"/>
        <v>1164.06</v>
      </c>
      <c r="J23" s="40">
        <v>2416.8129127999996</v>
      </c>
      <c r="K23" s="40">
        <v>2416.8129128</v>
      </c>
      <c r="L23" s="40">
        <v>1778.4</v>
      </c>
      <c r="M23" s="40">
        <v>1849.5360000000001</v>
      </c>
      <c r="N23" s="41" t="e">
        <f>(J23-L23)*#REF!</f>
        <v>#REF!</v>
      </c>
      <c r="O23" s="41">
        <f t="shared" si="0"/>
        <v>285389.72440898378</v>
      </c>
      <c r="P23" s="41">
        <f t="shared" si="1"/>
        <v>142723.59078556788</v>
      </c>
      <c r="Q23" s="41">
        <f t="shared" si="2"/>
        <v>73916.181737840001</v>
      </c>
      <c r="R23" s="41">
        <f t="shared" si="3"/>
        <v>206017.956421576</v>
      </c>
      <c r="S23" s="41">
        <f t="shared" si="5"/>
        <v>708047.45335396763</v>
      </c>
      <c r="T23" s="14"/>
      <c r="U23" s="14"/>
      <c r="V23" s="14"/>
    </row>
    <row r="24" spans="1:22" s="1" customFormat="1" ht="48.75" customHeight="1">
      <c r="A24" s="11" t="s">
        <v>31</v>
      </c>
      <c r="B24" s="12" t="s">
        <v>32</v>
      </c>
      <c r="C24" s="12" t="s">
        <v>3</v>
      </c>
      <c r="D24" s="12" t="s">
        <v>33</v>
      </c>
      <c r="E24" s="13">
        <f>'2022'!E24</f>
        <v>408.93200000000002</v>
      </c>
      <c r="F24" s="13">
        <f>'2022'!F24</f>
        <v>202.404</v>
      </c>
      <c r="G24" s="13">
        <f>'2022'!G24</f>
        <v>70.799000000000007</v>
      </c>
      <c r="H24" s="13">
        <f>'2022'!H24</f>
        <v>438.21800000000002</v>
      </c>
      <c r="I24" s="13">
        <f t="shared" si="4"/>
        <v>1120.3530000000001</v>
      </c>
      <c r="J24" s="40">
        <v>2912.0551719999994</v>
      </c>
      <c r="K24" s="40">
        <v>2912.0551719999999</v>
      </c>
      <c r="L24" s="40">
        <f>'2022'!M24</f>
        <v>1383.2</v>
      </c>
      <c r="M24" s="40">
        <v>1438.528</v>
      </c>
      <c r="N24" s="41" t="e">
        <f>(J24-L24)*#REF!</f>
        <v>#REF!</v>
      </c>
      <c r="O24" s="41">
        <f t="shared" si="0"/>
        <v>625197.80319630378</v>
      </c>
      <c r="P24" s="41">
        <f t="shared" si="1"/>
        <v>309446.40223348787</v>
      </c>
      <c r="Q24" s="41">
        <f t="shared" si="2"/>
        <v>104324.250250428</v>
      </c>
      <c r="R24" s="41">
        <f t="shared" si="3"/>
        <v>645726.13025949593</v>
      </c>
      <c r="S24" s="41">
        <f t="shared" si="5"/>
        <v>1684694.5859397156</v>
      </c>
      <c r="T24" s="14"/>
      <c r="U24" s="14"/>
      <c r="V24" s="14"/>
    </row>
    <row r="25" spans="1:22" s="1" customFormat="1" ht="48.75" customHeight="1">
      <c r="A25" s="11" t="s">
        <v>34</v>
      </c>
      <c r="B25" s="12" t="s">
        <v>35</v>
      </c>
      <c r="C25" s="12" t="s">
        <v>3</v>
      </c>
      <c r="D25" s="12" t="s">
        <v>29</v>
      </c>
      <c r="E25" s="13">
        <f>'2022'!E25</f>
        <v>366.91200000000003</v>
      </c>
      <c r="F25" s="13">
        <f>'2022'!F25</f>
        <v>132.703</v>
      </c>
      <c r="G25" s="13">
        <f>'2022'!G25</f>
        <v>14.292999999999999</v>
      </c>
      <c r="H25" s="13">
        <f>'2022'!H25</f>
        <v>234.62200000000001</v>
      </c>
      <c r="I25" s="13">
        <f t="shared" si="4"/>
        <v>748.53</v>
      </c>
      <c r="J25" s="40">
        <v>3365.1663967999998</v>
      </c>
      <c r="K25" s="40">
        <v>3365.1663967999993</v>
      </c>
      <c r="L25" s="40">
        <v>1778.4</v>
      </c>
      <c r="M25" s="40">
        <v>1849.5360000000001</v>
      </c>
      <c r="N25" s="41" t="e">
        <f>(J25-L25)*#REF!</f>
        <v>#REF!</v>
      </c>
      <c r="O25" s="41">
        <f t="shared" si="0"/>
        <v>582203.63218268158</v>
      </c>
      <c r="P25" s="41">
        <f t="shared" si="1"/>
        <v>210568.66115455035</v>
      </c>
      <c r="Q25" s="41">
        <f t="shared" si="2"/>
        <v>21662.905261462387</v>
      </c>
      <c r="R25" s="41">
        <f t="shared" si="3"/>
        <v>355600.23495800945</v>
      </c>
      <c r="S25" s="41">
        <f t="shared" si="5"/>
        <v>1170035.4335567039</v>
      </c>
      <c r="T25" s="14"/>
      <c r="U25" s="14"/>
      <c r="V25" s="14"/>
    </row>
    <row r="26" spans="1:22" s="1" customFormat="1" ht="48.75" customHeight="1">
      <c r="A26" s="11" t="s">
        <v>36</v>
      </c>
      <c r="B26" s="12" t="s">
        <v>37</v>
      </c>
      <c r="C26" s="12" t="s">
        <v>3</v>
      </c>
      <c r="D26" s="12" t="s">
        <v>29</v>
      </c>
      <c r="E26" s="13">
        <f>'2022'!E26</f>
        <v>27945.523000000001</v>
      </c>
      <c r="F26" s="13">
        <f>'2022'!F26</f>
        <v>11107.673999999999</v>
      </c>
      <c r="G26" s="13">
        <f>'2022'!G26</f>
        <v>2461.02</v>
      </c>
      <c r="H26" s="13">
        <f>'2022'!H26</f>
        <v>22263.18</v>
      </c>
      <c r="I26" s="13">
        <f t="shared" si="4"/>
        <v>63777.396999999997</v>
      </c>
      <c r="J26" s="40">
        <v>3119.0974281999434</v>
      </c>
      <c r="K26" s="40">
        <v>3119.0974281999434</v>
      </c>
      <c r="L26" s="40">
        <v>1508</v>
      </c>
      <c r="M26" s="40">
        <v>1568.3200000000002</v>
      </c>
      <c r="N26" s="41" t="e">
        <f>(J26-L26)*#REF!</f>
        <v>#REF!</v>
      </c>
      <c r="O26" s="41">
        <f t="shared" si="0"/>
        <v>45022960.235002369</v>
      </c>
      <c r="P26" s="41">
        <f t="shared" si="1"/>
        <v>17895545.014683377</v>
      </c>
      <c r="Q26" s="41">
        <f t="shared" si="2"/>
        <v>3816494.2663486241</v>
      </c>
      <c r="R26" s="41">
        <f t="shared" si="3"/>
        <v>34525237.02395241</v>
      </c>
      <c r="S26" s="41">
        <f t="shared" si="5"/>
        <v>101260236.53998679</v>
      </c>
      <c r="T26" s="14"/>
      <c r="U26" s="14"/>
      <c r="V26" s="14"/>
    </row>
    <row r="27" spans="1:22" s="1" customFormat="1" ht="48.75" customHeight="1">
      <c r="A27" s="11" t="s">
        <v>36</v>
      </c>
      <c r="B27" s="12" t="s">
        <v>37</v>
      </c>
      <c r="C27" s="12" t="s">
        <v>3</v>
      </c>
      <c r="D27" s="12" t="s">
        <v>38</v>
      </c>
      <c r="E27" s="13">
        <f>'2022'!E27</f>
        <v>2629.8820000000001</v>
      </c>
      <c r="F27" s="13">
        <f>'2022'!F27</f>
        <v>667.851</v>
      </c>
      <c r="G27" s="13">
        <f>'2022'!G27</f>
        <v>151.34</v>
      </c>
      <c r="H27" s="13">
        <f>'2022'!H27</f>
        <v>1967.37</v>
      </c>
      <c r="I27" s="13">
        <f t="shared" si="4"/>
        <v>5416.4430000000002</v>
      </c>
      <c r="J27" s="40">
        <v>2802.7565279999994</v>
      </c>
      <c r="K27" s="40">
        <v>2802.756527999999</v>
      </c>
      <c r="L27" s="40">
        <v>1591.2</v>
      </c>
      <c r="M27" s="40">
        <v>1654.8480000000002</v>
      </c>
      <c r="N27" s="41" t="e">
        <f>(J27-L27)*#REF!</f>
        <v>#REF!</v>
      </c>
      <c r="O27" s="41">
        <f t="shared" si="0"/>
        <v>3186250.7049696944</v>
      </c>
      <c r="P27" s="41">
        <f t="shared" si="1"/>
        <v>809139.23878132761</v>
      </c>
      <c r="Q27" s="41">
        <f t="shared" si="2"/>
        <v>173724.47662751982</v>
      </c>
      <c r="R27" s="41">
        <f t="shared" si="3"/>
        <v>2258360.8007313577</v>
      </c>
      <c r="S27" s="41">
        <f t="shared" si="5"/>
        <v>6427475.2211098997</v>
      </c>
      <c r="T27" s="14"/>
      <c r="U27" s="14"/>
      <c r="V27" s="14"/>
    </row>
    <row r="28" spans="1:22" s="1" customFormat="1" ht="78">
      <c r="A28" s="11">
        <v>2907001458</v>
      </c>
      <c r="B28" s="12" t="s">
        <v>425</v>
      </c>
      <c r="C28" s="12" t="s">
        <v>3</v>
      </c>
      <c r="D28" s="12" t="s">
        <v>38</v>
      </c>
      <c r="E28" s="13">
        <f>'2022'!E28</f>
        <v>25.008498178493145</v>
      </c>
      <c r="F28" s="13">
        <f>'2022'!F28</f>
        <v>24.3664424207075</v>
      </c>
      <c r="G28" s="13">
        <f>'2022'!G28</f>
        <v>10.805950995317604</v>
      </c>
      <c r="H28" s="13">
        <f>'2022'!H28</f>
        <v>28.027830829934093</v>
      </c>
      <c r="I28" s="13">
        <f t="shared" si="4"/>
        <v>88.208722424452333</v>
      </c>
      <c r="J28" s="40">
        <v>3950.7701620687349</v>
      </c>
      <c r="K28" s="40">
        <v>3950.7701620687349</v>
      </c>
      <c r="L28" s="40">
        <f>'2022'!M28</f>
        <v>1853.28</v>
      </c>
      <c r="M28" s="40">
        <v>1927.4112</v>
      </c>
      <c r="N28" s="41" t="e">
        <f>(J28-L28)*#REF!</f>
        <v>#REF!</v>
      </c>
      <c r="O28" s="41">
        <f t="shared" si="0"/>
        <v>52455.078897503256</v>
      </c>
      <c r="P28" s="41">
        <f t="shared" si="1"/>
        <v>51108.373262048277</v>
      </c>
      <c r="Q28" s="41">
        <f t="shared" si="2"/>
        <v>21864.317790051438</v>
      </c>
      <c r="R28" s="41">
        <f t="shared" si="3"/>
        <v>56710.362697093537</v>
      </c>
      <c r="S28" s="41">
        <f t="shared" si="5"/>
        <v>182138.1326466965</v>
      </c>
      <c r="T28" s="14"/>
      <c r="U28" s="14"/>
      <c r="V28" s="14"/>
    </row>
    <row r="29" spans="1:22" s="1" customFormat="1" ht="14.25" customHeight="1">
      <c r="A29" s="11"/>
      <c r="B29" s="12"/>
      <c r="C29" s="12"/>
      <c r="D29" s="12"/>
      <c r="E29" s="13"/>
      <c r="F29" s="13"/>
      <c r="G29" s="13"/>
      <c r="H29" s="13"/>
      <c r="I29" s="13"/>
      <c r="J29" s="40"/>
      <c r="K29" s="40"/>
      <c r="L29" s="40"/>
      <c r="M29" s="40"/>
      <c r="N29" s="41"/>
      <c r="O29" s="41"/>
      <c r="P29" s="41"/>
      <c r="Q29" s="41"/>
      <c r="R29" s="41"/>
      <c r="S29" s="41"/>
      <c r="T29" s="14"/>
      <c r="U29" s="14"/>
      <c r="V29" s="14"/>
    </row>
    <row r="30" spans="1:22" s="1" customFormat="1" ht="47.25" customHeight="1">
      <c r="A30" s="11" t="s">
        <v>40</v>
      </c>
      <c r="B30" s="12" t="s">
        <v>41</v>
      </c>
      <c r="C30" s="12" t="s">
        <v>39</v>
      </c>
      <c r="D30" s="12" t="s">
        <v>42</v>
      </c>
      <c r="E30" s="13">
        <f>'2022'!E30</f>
        <v>410.84400000000005</v>
      </c>
      <c r="F30" s="13">
        <f>'2022'!F30</f>
        <v>273.89600000000002</v>
      </c>
      <c r="G30" s="13">
        <f>'2022'!G30</f>
        <v>139.9</v>
      </c>
      <c r="H30" s="13">
        <f>'2022'!H30</f>
        <v>416.74799999999999</v>
      </c>
      <c r="I30" s="13">
        <f t="shared" si="4"/>
        <v>1241.3879999999999</v>
      </c>
      <c r="J30" s="40">
        <v>5341.5170745436262</v>
      </c>
      <c r="K30" s="40">
        <v>5341.5170745436262</v>
      </c>
      <c r="L30" s="40">
        <f>'2022'!M30</f>
        <v>1320.8</v>
      </c>
      <c r="M30" s="40">
        <v>1373.6320000000001</v>
      </c>
      <c r="N30" s="41" t="e">
        <f>(J30-L30)*#REF!</f>
        <v>#REF!</v>
      </c>
      <c r="O30" s="41">
        <f>(J30-L30)*E30</f>
        <v>1651887.4857738018</v>
      </c>
      <c r="P30" s="41">
        <f t="shared" ref="P30:Q34" si="6">(J30-L30)*F30</f>
        <v>1101258.323849201</v>
      </c>
      <c r="Q30" s="41">
        <f t="shared" si="6"/>
        <v>555107.12192865333</v>
      </c>
      <c r="R30" s="41">
        <f>(K30-M30)*H30</f>
        <v>1653608.169045907</v>
      </c>
      <c r="S30" s="41">
        <f t="shared" si="5"/>
        <v>4961861.1005975632</v>
      </c>
      <c r="T30" s="14"/>
      <c r="U30" s="14"/>
      <c r="V30" s="14"/>
    </row>
    <row r="31" spans="1:22" s="1" customFormat="1" ht="47.25" customHeight="1">
      <c r="A31" s="11" t="s">
        <v>43</v>
      </c>
      <c r="B31" s="12" t="s">
        <v>44</v>
      </c>
      <c r="C31" s="12" t="s">
        <v>39</v>
      </c>
      <c r="D31" s="12" t="s">
        <v>45</v>
      </c>
      <c r="E31" s="13">
        <f>'2022'!E31</f>
        <v>1572.2560000000001</v>
      </c>
      <c r="F31" s="13">
        <f>'2022'!F31</f>
        <v>1016.3579999999999</v>
      </c>
      <c r="G31" s="13">
        <f>'2022'!G31</f>
        <v>495.66899999999998</v>
      </c>
      <c r="H31" s="13">
        <f>'2022'!H31</f>
        <v>1525.6990000000001</v>
      </c>
      <c r="I31" s="13">
        <f t="shared" si="4"/>
        <v>4609.982</v>
      </c>
      <c r="J31" s="40">
        <f>'2022'!K31</f>
        <v>5585.3948499612397</v>
      </c>
      <c r="K31" s="40">
        <v>6041.9454940319956</v>
      </c>
      <c r="L31" s="40">
        <f>'2022'!M31</f>
        <v>1584.96</v>
      </c>
      <c r="M31" s="40">
        <v>1648.3584000000001</v>
      </c>
      <c r="N31" s="41" t="e">
        <f>(J31-L31)*#REF!</f>
        <v>#REF!</v>
      </c>
      <c r="O31" s="41">
        <f>(J31-L31)*E31</f>
        <v>6289707.6954606595</v>
      </c>
      <c r="P31" s="41">
        <f t="shared" si="6"/>
        <v>4065873.9632369056</v>
      </c>
      <c r="Q31" s="41">
        <f t="shared" si="6"/>
        <v>2177764.921311745</v>
      </c>
      <c r="R31" s="41">
        <f>(K31-M31)*H31</f>
        <v>6703291.4357775217</v>
      </c>
      <c r="S31" s="41">
        <f t="shared" si="5"/>
        <v>19236638.01578683</v>
      </c>
      <c r="T31" s="14"/>
      <c r="U31" s="14"/>
      <c r="V31" s="14"/>
    </row>
    <row r="32" spans="1:22" s="1" customFormat="1" ht="47.25" customHeight="1">
      <c r="A32" s="11" t="s">
        <v>46</v>
      </c>
      <c r="B32" s="12" t="s">
        <v>47</v>
      </c>
      <c r="C32" s="12" t="s">
        <v>39</v>
      </c>
      <c r="D32" s="12" t="s">
        <v>48</v>
      </c>
      <c r="E32" s="13">
        <f>'2022'!E32</f>
        <v>2592.692</v>
      </c>
      <c r="F32" s="13">
        <f>'2022'!F32</f>
        <v>1019.2060000000001</v>
      </c>
      <c r="G32" s="13">
        <f>'2022'!G32</f>
        <v>444.71499999999997</v>
      </c>
      <c r="H32" s="13">
        <f>'2022'!H32</f>
        <v>2045.69</v>
      </c>
      <c r="I32" s="13">
        <f t="shared" si="4"/>
        <v>6102.3029999999999</v>
      </c>
      <c r="J32" s="40">
        <f>'2022'!K32</f>
        <v>9634.61</v>
      </c>
      <c r="K32" s="40">
        <v>10720.199859154935</v>
      </c>
      <c r="L32" s="40">
        <f>'2022'!M32</f>
        <v>2077.92</v>
      </c>
      <c r="M32" s="40">
        <v>2161.0368000000003</v>
      </c>
      <c r="N32" s="41" t="e">
        <f>(J32-L32)*#REF!</f>
        <v>#REF!</v>
      </c>
      <c r="O32" s="41">
        <f>(J32-L32)*E32</f>
        <v>19592169.709480003</v>
      </c>
      <c r="P32" s="41">
        <f t="shared" si="6"/>
        <v>7701823.7881400017</v>
      </c>
      <c r="Q32" s="41">
        <f t="shared" si="6"/>
        <v>3806388.1998520866</v>
      </c>
      <c r="R32" s="41">
        <f>(K32-M32)*H32</f>
        <v>17509394.278482657</v>
      </c>
      <c r="S32" s="41">
        <f t="shared" si="5"/>
        <v>48609775.975954749</v>
      </c>
      <c r="T32" s="14"/>
      <c r="U32" s="14"/>
      <c r="V32" s="14"/>
    </row>
    <row r="33" spans="1:22" s="1" customFormat="1" ht="47.25" customHeight="1">
      <c r="A33" s="11" t="s">
        <v>49</v>
      </c>
      <c r="B33" s="12" t="s">
        <v>50</v>
      </c>
      <c r="C33" s="12" t="s">
        <v>39</v>
      </c>
      <c r="D33" s="12" t="s">
        <v>51</v>
      </c>
      <c r="E33" s="13">
        <f>'2022'!E33</f>
        <v>182.745</v>
      </c>
      <c r="F33" s="13">
        <f>'2022'!F33</f>
        <v>112.66499999999999</v>
      </c>
      <c r="G33" s="13">
        <f>'2022'!G33</f>
        <v>65.644999999999996</v>
      </c>
      <c r="H33" s="13">
        <f>'2022'!H33</f>
        <v>195.22</v>
      </c>
      <c r="I33" s="13">
        <f t="shared" si="4"/>
        <v>556.27499999999998</v>
      </c>
      <c r="J33" s="40">
        <f>'2022'!K33</f>
        <v>5359.95</v>
      </c>
      <c r="K33" s="40">
        <v>5826.5214620245097</v>
      </c>
      <c r="L33" s="40">
        <f>'2022'!M33</f>
        <v>1466.4</v>
      </c>
      <c r="M33" s="40">
        <v>1525.056</v>
      </c>
      <c r="N33" s="41" t="e">
        <f>(J33-L33)*#REF!</f>
        <v>#REF!</v>
      </c>
      <c r="O33" s="41">
        <f>(J33-L33)*E33</f>
        <v>711526.79475</v>
      </c>
      <c r="P33" s="41">
        <f t="shared" si="6"/>
        <v>438666.81074999995</v>
      </c>
      <c r="Q33" s="41">
        <f t="shared" si="6"/>
        <v>282369.70025459887</v>
      </c>
      <c r="R33" s="41">
        <f>(K33-M33)*H33</f>
        <v>839732.08749642468</v>
      </c>
      <c r="S33" s="41">
        <f t="shared" si="5"/>
        <v>2272295.3932510237</v>
      </c>
      <c r="T33" s="14"/>
      <c r="U33" s="14"/>
      <c r="V33" s="14"/>
    </row>
    <row r="34" spans="1:22" s="1" customFormat="1" ht="47.25" customHeight="1">
      <c r="A34" s="11" t="s">
        <v>52</v>
      </c>
      <c r="B34" s="12" t="s">
        <v>53</v>
      </c>
      <c r="C34" s="12" t="s">
        <v>39</v>
      </c>
      <c r="D34" s="12" t="s">
        <v>54</v>
      </c>
      <c r="E34" s="13">
        <f>'2022'!E34</f>
        <v>163.59299999999999</v>
      </c>
      <c r="F34" s="13">
        <f>'2022'!F34</f>
        <v>78.951999999999998</v>
      </c>
      <c r="G34" s="13">
        <f>'2022'!G34</f>
        <v>38.171999999999997</v>
      </c>
      <c r="H34" s="13">
        <f>'2022'!H34</f>
        <v>163.59299999999999</v>
      </c>
      <c r="I34" s="13">
        <f t="shared" si="4"/>
        <v>444.30999999999995</v>
      </c>
      <c r="J34" s="40">
        <v>8516.6174751570052</v>
      </c>
      <c r="K34" s="40">
        <v>8516.617475157007</v>
      </c>
      <c r="L34" s="40">
        <f>'2022'!M34</f>
        <v>1584.96</v>
      </c>
      <c r="M34" s="40">
        <v>1648.3584000000001</v>
      </c>
      <c r="N34" s="41" t="e">
        <f>(J34-L34)*#REF!</f>
        <v>#REF!</v>
      </c>
      <c r="O34" s="41">
        <f>(J34-L34)*E34</f>
        <v>1133970.6413333598</v>
      </c>
      <c r="P34" s="41">
        <f t="shared" si="6"/>
        <v>547268.2209785959</v>
      </c>
      <c r="Q34" s="41">
        <f t="shared" si="6"/>
        <v>262175.18541689328</v>
      </c>
      <c r="R34" s="41">
        <f>(K34-M34)*H34</f>
        <v>1123599.1068821601</v>
      </c>
      <c r="S34" s="41">
        <f t="shared" si="5"/>
        <v>3067013.1546110092</v>
      </c>
      <c r="T34" s="14"/>
      <c r="U34" s="14"/>
      <c r="V34" s="14"/>
    </row>
    <row r="35" spans="1:22" s="1" customFormat="1" ht="14.25" customHeight="1">
      <c r="A35" s="11"/>
      <c r="B35" s="12"/>
      <c r="C35" s="12"/>
      <c r="D35" s="12"/>
      <c r="E35" s="13"/>
      <c r="F35" s="13"/>
      <c r="G35" s="13"/>
      <c r="H35" s="13"/>
      <c r="I35" s="13"/>
      <c r="J35" s="40"/>
      <c r="K35" s="40"/>
      <c r="L35" s="40"/>
      <c r="M35" s="40"/>
      <c r="N35" s="41"/>
      <c r="O35" s="41"/>
      <c r="P35" s="41"/>
      <c r="Q35" s="41"/>
      <c r="R35" s="41"/>
      <c r="S35" s="41"/>
      <c r="T35" s="14"/>
      <c r="U35" s="14"/>
      <c r="V35" s="14"/>
    </row>
    <row r="36" spans="1:22" s="1" customFormat="1" ht="41.25" customHeight="1">
      <c r="A36" s="11" t="s">
        <v>129</v>
      </c>
      <c r="B36" s="12" t="s">
        <v>130</v>
      </c>
      <c r="C36" s="12" t="s">
        <v>309</v>
      </c>
      <c r="D36" s="12" t="s">
        <v>310</v>
      </c>
      <c r="E36" s="13">
        <f>'2022'!E36</f>
        <v>115.259</v>
      </c>
      <c r="F36" s="13">
        <f>'2022'!F36</f>
        <v>61.399000000000001</v>
      </c>
      <c r="G36" s="13">
        <f>'2022'!G36</f>
        <v>19.751999999999999</v>
      </c>
      <c r="H36" s="13">
        <f>'2022'!H36</f>
        <v>136.75899999999999</v>
      </c>
      <c r="I36" s="13">
        <f t="shared" si="4"/>
        <v>333.16899999999998</v>
      </c>
      <c r="J36" s="40">
        <v>4831.8643141087186</v>
      </c>
      <c r="K36" s="40">
        <v>4831.8643141087186</v>
      </c>
      <c r="L36" s="40">
        <f>'2022'!M36</f>
        <v>1317.3368</v>
      </c>
      <c r="M36" s="40">
        <v>1370.0302720000002</v>
      </c>
      <c r="N36" s="41" t="e">
        <f>(J36-L36)*#REF!</f>
        <v>#REF!</v>
      </c>
      <c r="O36" s="41">
        <f t="shared" ref="O36:O44" si="7">(J36-L36)*E36</f>
        <v>405080.92674865678</v>
      </c>
      <c r="P36" s="41">
        <f t="shared" ref="P36:P44" si="8">(J36-L36)*F36</f>
        <v>215788.47483876121</v>
      </c>
      <c r="Q36" s="41">
        <f t="shared" ref="Q36:Q44" si="9">(K36-M36)*G36</f>
        <v>68378.145999731409</v>
      </c>
      <c r="R36" s="41">
        <f t="shared" ref="R36:R44" si="10">(K36-M36)*H36</f>
        <v>473436.96176474623</v>
      </c>
      <c r="S36" s="41">
        <f t="shared" si="5"/>
        <v>1162684.5093518957</v>
      </c>
      <c r="T36" s="14"/>
      <c r="U36" s="14"/>
      <c r="V36" s="14"/>
    </row>
    <row r="37" spans="1:22" s="1" customFormat="1" ht="54" customHeight="1">
      <c r="A37" s="11" t="s">
        <v>129</v>
      </c>
      <c r="B37" s="12" t="s">
        <v>130</v>
      </c>
      <c r="C37" s="12" t="s">
        <v>309</v>
      </c>
      <c r="D37" s="12" t="s">
        <v>311</v>
      </c>
      <c r="E37" s="13">
        <f>'2022'!E37</f>
        <v>461.53899999999999</v>
      </c>
      <c r="F37" s="13">
        <f>'2022'!F37</f>
        <v>195.66300000000001</v>
      </c>
      <c r="G37" s="13">
        <f>'2022'!G37</f>
        <v>54.73</v>
      </c>
      <c r="H37" s="13">
        <f>'2022'!H37</f>
        <v>378.97</v>
      </c>
      <c r="I37" s="13">
        <f t="shared" si="4"/>
        <v>1090.902</v>
      </c>
      <c r="J37" s="40">
        <v>4831.8643141087186</v>
      </c>
      <c r="K37" s="40">
        <v>4831.8643141087186</v>
      </c>
      <c r="L37" s="40">
        <f>'2022'!M37</f>
        <v>1733.3368</v>
      </c>
      <c r="M37" s="40">
        <v>1802.6702720000001</v>
      </c>
      <c r="N37" s="41" t="e">
        <f>(J37-L37)*#REF!</f>
        <v>#REF!</v>
      </c>
      <c r="O37" s="41">
        <f t="shared" si="7"/>
        <v>1430091.2903342238</v>
      </c>
      <c r="P37" s="41">
        <f t="shared" si="8"/>
        <v>606267.18899305421</v>
      </c>
      <c r="Q37" s="41">
        <f t="shared" si="9"/>
        <v>165787.78992461014</v>
      </c>
      <c r="R37" s="41">
        <f t="shared" si="10"/>
        <v>1147973.6661379412</v>
      </c>
      <c r="S37" s="41">
        <f t="shared" si="5"/>
        <v>3350119.9353898293</v>
      </c>
      <c r="T37" s="14"/>
      <c r="U37" s="14"/>
      <c r="V37" s="14"/>
    </row>
    <row r="38" spans="1:22" s="1" customFormat="1" ht="105" customHeight="1">
      <c r="A38" s="11" t="s">
        <v>129</v>
      </c>
      <c r="B38" s="12" t="s">
        <v>130</v>
      </c>
      <c r="C38" s="12" t="s">
        <v>309</v>
      </c>
      <c r="D38" s="12" t="s">
        <v>312</v>
      </c>
      <c r="E38" s="13">
        <f>'2022'!E38</f>
        <v>5341.1970000000001</v>
      </c>
      <c r="F38" s="13">
        <f>'2022'!F38</f>
        <v>1794.085</v>
      </c>
      <c r="G38" s="13">
        <f>'2022'!G38</f>
        <v>570.46</v>
      </c>
      <c r="H38" s="13">
        <f>'2022'!H38</f>
        <v>3949.84</v>
      </c>
      <c r="I38" s="13">
        <f t="shared" si="4"/>
        <v>11655.582</v>
      </c>
      <c r="J38" s="40">
        <v>4831.8643141087186</v>
      </c>
      <c r="K38" s="40">
        <v>4831.8643141087186</v>
      </c>
      <c r="L38" s="40">
        <f>'2022'!M38</f>
        <v>1733.3368</v>
      </c>
      <c r="M38" s="40">
        <v>1802.6702720000001</v>
      </c>
      <c r="N38" s="41" t="e">
        <f>(J38-L38)*#REF!</f>
        <v>#REF!</v>
      </c>
      <c r="O38" s="41">
        <f t="shared" si="7"/>
        <v>16549845.862774946</v>
      </c>
      <c r="P38" s="41">
        <f t="shared" si="8"/>
        <v>5559021.7351497402</v>
      </c>
      <c r="Q38" s="41">
        <f t="shared" si="9"/>
        <v>1728034.0332613396</v>
      </c>
      <c r="R38" s="41">
        <f t="shared" si="10"/>
        <v>11964831.795282701</v>
      </c>
      <c r="S38" s="41">
        <f t="shared" si="5"/>
        <v>35801733.42646873</v>
      </c>
      <c r="T38" s="14"/>
      <c r="U38" s="14"/>
      <c r="V38" s="14"/>
    </row>
    <row r="39" spans="1:22" s="1" customFormat="1" ht="57" customHeight="1">
      <c r="A39" s="11" t="s">
        <v>313</v>
      </c>
      <c r="B39" s="12" t="s">
        <v>314</v>
      </c>
      <c r="C39" s="12" t="s">
        <v>309</v>
      </c>
      <c r="D39" s="12" t="s">
        <v>315</v>
      </c>
      <c r="E39" s="13">
        <f>'2022'!E39</f>
        <v>40.53</v>
      </c>
      <c r="F39" s="13">
        <f>'2022'!F39</f>
        <v>19.611000000000001</v>
      </c>
      <c r="G39" s="13">
        <f>'2022'!G39</f>
        <v>6.9</v>
      </c>
      <c r="H39" s="13">
        <f>'2022'!H39</f>
        <v>40.53</v>
      </c>
      <c r="I39" s="13">
        <f t="shared" si="4"/>
        <v>107.57100000000001</v>
      </c>
      <c r="J39" s="40">
        <v>11352.860053892278</v>
      </c>
      <c r="K39" s="40">
        <v>11352.86005389228</v>
      </c>
      <c r="L39" s="40">
        <f>'2022'!M39</f>
        <v>1788.8</v>
      </c>
      <c r="M39" s="40">
        <v>1860.3520000000001</v>
      </c>
      <c r="N39" s="41" t="e">
        <f>(J39-L39)*#REF!</f>
        <v>#REF!</v>
      </c>
      <c r="O39" s="41">
        <f t="shared" si="7"/>
        <v>387631.35398425406</v>
      </c>
      <c r="P39" s="41">
        <f t="shared" si="8"/>
        <v>187560.78171688149</v>
      </c>
      <c r="Q39" s="41">
        <f t="shared" si="9"/>
        <v>65498.305571856734</v>
      </c>
      <c r="R39" s="41">
        <f t="shared" si="10"/>
        <v>384731.35142425407</v>
      </c>
      <c r="S39" s="41">
        <f t="shared" si="5"/>
        <v>1025421.7926972462</v>
      </c>
      <c r="T39" s="14"/>
      <c r="U39" s="14"/>
      <c r="V39" s="14"/>
    </row>
    <row r="40" spans="1:22" s="1" customFormat="1" ht="57" customHeight="1">
      <c r="A40" s="11" t="s">
        <v>313</v>
      </c>
      <c r="B40" s="12" t="s">
        <v>314</v>
      </c>
      <c r="C40" s="12" t="s">
        <v>309</v>
      </c>
      <c r="D40" s="12" t="s">
        <v>316</v>
      </c>
      <c r="E40" s="13">
        <f>'2022'!E40</f>
        <v>607.02600000000007</v>
      </c>
      <c r="F40" s="13">
        <f>'2022'!F40</f>
        <v>293.72300000000001</v>
      </c>
      <c r="G40" s="13">
        <f>'2022'!G40</f>
        <v>71.804000000000002</v>
      </c>
      <c r="H40" s="13">
        <f>'2022'!H40</f>
        <v>607.02600000000007</v>
      </c>
      <c r="I40" s="13">
        <f t="shared" si="4"/>
        <v>1579.5790000000002</v>
      </c>
      <c r="J40" s="40">
        <v>3723.9710775345329</v>
      </c>
      <c r="K40" s="40">
        <v>3723.971077534532</v>
      </c>
      <c r="L40" s="40">
        <f>'2022'!M40</f>
        <v>1805.44</v>
      </c>
      <c r="M40" s="40">
        <v>1877.6576000000002</v>
      </c>
      <c r="N40" s="41" t="e">
        <f>(J40-L40)*#REF!</f>
        <v>#REF!</v>
      </c>
      <c r="O40" s="41">
        <f t="shared" si="7"/>
        <v>1164598.2458714775</v>
      </c>
      <c r="P40" s="41">
        <f t="shared" si="8"/>
        <v>563516.70368667564</v>
      </c>
      <c r="Q40" s="41">
        <f t="shared" si="9"/>
        <v>132572.69294088954</v>
      </c>
      <c r="R40" s="41">
        <f t="shared" si="10"/>
        <v>1120760.2850138769</v>
      </c>
      <c r="S40" s="41">
        <f t="shared" si="5"/>
        <v>2981447.9275129195</v>
      </c>
      <c r="T40" s="14"/>
      <c r="U40" s="14"/>
      <c r="V40" s="14"/>
    </row>
    <row r="41" spans="1:22" s="1" customFormat="1" ht="57" customHeight="1">
      <c r="A41" s="11" t="s">
        <v>313</v>
      </c>
      <c r="B41" s="12" t="s">
        <v>314</v>
      </c>
      <c r="C41" s="12" t="s">
        <v>309</v>
      </c>
      <c r="D41" s="12" t="s">
        <v>317</v>
      </c>
      <c r="E41" s="13">
        <f>'2022'!E41</f>
        <v>93.983000000000004</v>
      </c>
      <c r="F41" s="13">
        <f>'2022'!F41</f>
        <v>45.655999999999999</v>
      </c>
      <c r="G41" s="13">
        <f>'2022'!G41</f>
        <v>15.648999999999999</v>
      </c>
      <c r="H41" s="13">
        <f>'2022'!H41</f>
        <v>93.891000000000005</v>
      </c>
      <c r="I41" s="13">
        <f t="shared" si="4"/>
        <v>249.17900000000003</v>
      </c>
      <c r="J41" s="40">
        <f>'2022'!K41</f>
        <v>7965.3462850000024</v>
      </c>
      <c r="K41" s="40">
        <v>8459.777108899998</v>
      </c>
      <c r="L41" s="40">
        <f>'2022'!M41</f>
        <v>2080</v>
      </c>
      <c r="M41" s="40">
        <v>2163.2000000000003</v>
      </c>
      <c r="N41" s="41" t="e">
        <f>(J41-L41)*#REF!</f>
        <v>#REF!</v>
      </c>
      <c r="O41" s="41">
        <f t="shared" si="7"/>
        <v>553122.49990315526</v>
      </c>
      <c r="P41" s="41">
        <f t="shared" si="8"/>
        <v>268701.36998796009</v>
      </c>
      <c r="Q41" s="41">
        <f t="shared" si="9"/>
        <v>98535.135177176053</v>
      </c>
      <c r="R41" s="41">
        <f t="shared" si="10"/>
        <v>591191.92133172962</v>
      </c>
      <c r="S41" s="41">
        <f t="shared" si="5"/>
        <v>1511550.9264000212</v>
      </c>
      <c r="T41" s="14"/>
      <c r="U41" s="14"/>
      <c r="V41" s="14"/>
    </row>
    <row r="42" spans="1:22" s="1" customFormat="1" ht="57" customHeight="1">
      <c r="A42" s="11" t="s">
        <v>313</v>
      </c>
      <c r="B42" s="12" t="s">
        <v>314</v>
      </c>
      <c r="C42" s="12" t="s">
        <v>309</v>
      </c>
      <c r="D42" s="12" t="s">
        <v>318</v>
      </c>
      <c r="E42" s="13">
        <f>'2022'!E42</f>
        <v>106.92000000000002</v>
      </c>
      <c r="F42" s="13">
        <f>'2022'!F42</f>
        <v>42.326999999999998</v>
      </c>
      <c r="G42" s="13">
        <f>'2022'!G42</f>
        <v>17.474</v>
      </c>
      <c r="H42" s="13">
        <f>'2022'!H42</f>
        <v>104.79</v>
      </c>
      <c r="I42" s="13">
        <f t="shared" si="4"/>
        <v>271.51100000000002</v>
      </c>
      <c r="J42" s="40">
        <f>'2022'!K42</f>
        <v>4708.9635866812041</v>
      </c>
      <c r="K42" s="40">
        <v>4986.5485038128472</v>
      </c>
      <c r="L42" s="40">
        <f>'2022'!M42</f>
        <v>1580.8</v>
      </c>
      <c r="M42" s="40">
        <v>1644.0319999999999</v>
      </c>
      <c r="N42" s="41" t="e">
        <f>(J42-L42)*#REF!</f>
        <v>#REF!</v>
      </c>
      <c r="O42" s="41">
        <f t="shared" si="7"/>
        <v>334463.25068795437</v>
      </c>
      <c r="P42" s="41">
        <f t="shared" si="8"/>
        <v>132405.78013345532</v>
      </c>
      <c r="Q42" s="41">
        <f t="shared" si="9"/>
        <v>58407.13338762569</v>
      </c>
      <c r="R42" s="41">
        <f t="shared" si="10"/>
        <v>350262.30443454825</v>
      </c>
      <c r="S42" s="41">
        <f t="shared" si="5"/>
        <v>875538.46864358359</v>
      </c>
      <c r="T42" s="14"/>
      <c r="U42" s="14"/>
      <c r="V42" s="14"/>
    </row>
    <row r="43" spans="1:22" s="1" customFormat="1" ht="57" customHeight="1">
      <c r="A43" s="11" t="s">
        <v>319</v>
      </c>
      <c r="B43" s="12" t="s">
        <v>320</v>
      </c>
      <c r="C43" s="12" t="s">
        <v>309</v>
      </c>
      <c r="D43" s="12" t="s">
        <v>321</v>
      </c>
      <c r="E43" s="13">
        <f>'2022'!E43</f>
        <v>296.10000000000002</v>
      </c>
      <c r="F43" s="13">
        <f>'2022'!F43</f>
        <v>148.05000000000001</v>
      </c>
      <c r="G43" s="13">
        <f>'2022'!G43</f>
        <v>49.35</v>
      </c>
      <c r="H43" s="13">
        <f>'2022'!H43</f>
        <v>296.09999999999997</v>
      </c>
      <c r="I43" s="13">
        <f t="shared" si="4"/>
        <v>789.6</v>
      </c>
      <c r="J43" s="40">
        <v>3128.1173559172812</v>
      </c>
      <c r="K43" s="40">
        <v>3128.1173559172812</v>
      </c>
      <c r="L43" s="40">
        <f>'2022'!M43</f>
        <v>2017.6000000000001</v>
      </c>
      <c r="M43" s="40">
        <v>2098.3040000000001</v>
      </c>
      <c r="N43" s="41" t="e">
        <f>(J43-L43)*#REF!</f>
        <v>#REF!</v>
      </c>
      <c r="O43" s="41">
        <f t="shared" si="7"/>
        <v>328824.18908710696</v>
      </c>
      <c r="P43" s="41">
        <f t="shared" si="8"/>
        <v>164412.09454355348</v>
      </c>
      <c r="Q43" s="41">
        <f t="shared" si="9"/>
        <v>50821.289114517822</v>
      </c>
      <c r="R43" s="41">
        <f t="shared" si="10"/>
        <v>304927.73468710692</v>
      </c>
      <c r="S43" s="41">
        <f t="shared" si="5"/>
        <v>848985.30743228516</v>
      </c>
      <c r="T43" s="14"/>
      <c r="U43" s="14"/>
      <c r="V43" s="14"/>
    </row>
    <row r="44" spans="1:22" s="1" customFormat="1" ht="57" customHeight="1">
      <c r="A44" s="11" t="s">
        <v>322</v>
      </c>
      <c r="B44" s="12" t="s">
        <v>323</v>
      </c>
      <c r="C44" s="12" t="s">
        <v>309</v>
      </c>
      <c r="D44" s="12" t="s">
        <v>324</v>
      </c>
      <c r="E44" s="13">
        <f>'2022'!E44</f>
        <v>411.36</v>
      </c>
      <c r="F44" s="13">
        <f>'2022'!F44</f>
        <v>199.04500000000002</v>
      </c>
      <c r="G44" s="13">
        <f>'2022'!G44</f>
        <v>68.650999999999996</v>
      </c>
      <c r="H44" s="13">
        <f>'2022'!H44</f>
        <v>411.36</v>
      </c>
      <c r="I44" s="13">
        <f t="shared" si="4"/>
        <v>1090.4159999999999</v>
      </c>
      <c r="J44" s="40">
        <f>'2022'!K44</f>
        <v>3585.35</v>
      </c>
      <c r="K44" s="40">
        <v>3943.8850000000002</v>
      </c>
      <c r="L44" s="40">
        <f>'2022'!M44</f>
        <v>2017.6000000000001</v>
      </c>
      <c r="M44" s="40">
        <v>2098.3040000000001</v>
      </c>
      <c r="N44" s="41" t="e">
        <f>(J44-L44)*#REF!</f>
        <v>#REF!</v>
      </c>
      <c r="O44" s="41">
        <f t="shared" si="7"/>
        <v>644909.6399999999</v>
      </c>
      <c r="P44" s="41">
        <f t="shared" si="8"/>
        <v>312052.79874999996</v>
      </c>
      <c r="Q44" s="41">
        <f t="shared" si="9"/>
        <v>126700.981231</v>
      </c>
      <c r="R44" s="41">
        <f t="shared" si="10"/>
        <v>759198.20016000012</v>
      </c>
      <c r="S44" s="41">
        <f t="shared" si="5"/>
        <v>1842861.620141</v>
      </c>
      <c r="T44" s="14"/>
      <c r="U44" s="14"/>
      <c r="V44" s="14"/>
    </row>
    <row r="45" spans="1:22" s="1" customFormat="1" ht="14.25" customHeight="1">
      <c r="A45" s="11"/>
      <c r="B45" s="12"/>
      <c r="C45" s="12"/>
      <c r="D45" s="12"/>
      <c r="E45" s="13"/>
      <c r="F45" s="13"/>
      <c r="G45" s="13"/>
      <c r="H45" s="13"/>
      <c r="I45" s="13"/>
      <c r="J45" s="40"/>
      <c r="K45" s="40"/>
      <c r="L45" s="40"/>
      <c r="M45" s="40"/>
      <c r="N45" s="41"/>
      <c r="O45" s="41"/>
      <c r="P45" s="41"/>
      <c r="Q45" s="41"/>
      <c r="R45" s="41"/>
      <c r="S45" s="41"/>
      <c r="T45" s="14"/>
      <c r="U45" s="14"/>
      <c r="V45" s="14"/>
    </row>
    <row r="46" spans="1:22" s="1" customFormat="1" ht="54.75" customHeight="1">
      <c r="A46" s="11" t="s">
        <v>56</v>
      </c>
      <c r="B46" s="12" t="s">
        <v>57</v>
      </c>
      <c r="C46" s="12" t="s">
        <v>55</v>
      </c>
      <c r="D46" s="12" t="s">
        <v>58</v>
      </c>
      <c r="E46" s="13">
        <f>'2022'!E46</f>
        <v>7009.503999999999</v>
      </c>
      <c r="F46" s="13">
        <f>'2022'!F46</f>
        <v>4572.0630000000001</v>
      </c>
      <c r="G46" s="13">
        <f>'2022'!G46</f>
        <v>2308.2020000000002</v>
      </c>
      <c r="H46" s="13">
        <f>'2022'!H46</f>
        <v>6954.25</v>
      </c>
      <c r="I46" s="13">
        <f t="shared" si="4"/>
        <v>20844.019</v>
      </c>
      <c r="J46" s="40">
        <v>3924.6587535999997</v>
      </c>
      <c r="K46" s="40">
        <v>3924.6587536000002</v>
      </c>
      <c r="L46" s="40">
        <f>'2022'!M46</f>
        <v>1722.24</v>
      </c>
      <c r="M46" s="40">
        <v>1791.1296</v>
      </c>
      <c r="N46" s="41" t="e">
        <f>(J46-L46)*#REF!</f>
        <v>#REF!</v>
      </c>
      <c r="O46" s="41">
        <f t="shared" ref="O46:O52" si="11">(J46-L46)*E46</f>
        <v>15437863.063034212</v>
      </c>
      <c r="P46" s="41">
        <f t="shared" ref="P46:Q52" si="12">(J46-L46)*F46</f>
        <v>10069597.293840677</v>
      </c>
      <c r="Q46" s="41">
        <f t="shared" si="12"/>
        <v>4924616.259397829</v>
      </c>
      <c r="R46" s="41">
        <f t="shared" ref="R46:R52" si="13">(K46-M46)*H46</f>
        <v>14837095.116422802</v>
      </c>
      <c r="S46" s="41">
        <f t="shared" si="5"/>
        <v>45269171.73269552</v>
      </c>
      <c r="T46" s="14"/>
      <c r="U46" s="14"/>
      <c r="V46" s="14"/>
    </row>
    <row r="47" spans="1:22" s="1" customFormat="1" ht="54.75" customHeight="1">
      <c r="A47" s="11" t="s">
        <v>59</v>
      </c>
      <c r="B47" s="12" t="s">
        <v>60</v>
      </c>
      <c r="C47" s="12" t="s">
        <v>55</v>
      </c>
      <c r="D47" s="12" t="s">
        <v>61</v>
      </c>
      <c r="E47" s="13">
        <f>'2022'!E47</f>
        <v>2144.3890000000001</v>
      </c>
      <c r="F47" s="13">
        <f>'2022'!F47</f>
        <v>1159.242</v>
      </c>
      <c r="G47" s="13">
        <f>'2022'!G47</f>
        <v>543.85</v>
      </c>
      <c r="H47" s="13">
        <f>'2022'!H47</f>
        <v>1885.61</v>
      </c>
      <c r="I47" s="13">
        <f t="shared" si="4"/>
        <v>5733.0910000000003</v>
      </c>
      <c r="J47" s="40">
        <f>'2022'!K47</f>
        <v>7593.86</v>
      </c>
      <c r="K47" s="40">
        <v>8278.6312149599198</v>
      </c>
      <c r="L47" s="40">
        <f>'2022'!M47</f>
        <v>1892.8</v>
      </c>
      <c r="M47" s="40">
        <v>1968.5119999999999</v>
      </c>
      <c r="N47" s="41" t="e">
        <f>(J47-L47)*#REF!</f>
        <v>#REF!</v>
      </c>
      <c r="O47" s="41">
        <f t="shared" si="11"/>
        <v>12225290.35234</v>
      </c>
      <c r="P47" s="41">
        <f t="shared" si="12"/>
        <v>6608908.1965199988</v>
      </c>
      <c r="Q47" s="41">
        <f t="shared" si="12"/>
        <v>3431758.3350559529</v>
      </c>
      <c r="R47" s="41">
        <f t="shared" si="13"/>
        <v>11898423.892920574</v>
      </c>
      <c r="S47" s="41">
        <f t="shared" si="5"/>
        <v>34164380.776836529</v>
      </c>
      <c r="T47" s="14"/>
      <c r="U47" s="14"/>
      <c r="V47" s="14"/>
    </row>
    <row r="48" spans="1:22" s="1" customFormat="1" ht="54.75" customHeight="1">
      <c r="A48" s="11" t="s">
        <v>62</v>
      </c>
      <c r="B48" s="12" t="s">
        <v>63</v>
      </c>
      <c r="C48" s="12" t="s">
        <v>55</v>
      </c>
      <c r="D48" s="12" t="s">
        <v>58</v>
      </c>
      <c r="E48" s="13">
        <f>'2022'!E48</f>
        <v>430.572</v>
      </c>
      <c r="F48" s="13">
        <f>'2022'!F48</f>
        <v>287.048</v>
      </c>
      <c r="G48" s="13">
        <f>'2022'!G48</f>
        <v>141.16399999999999</v>
      </c>
      <c r="H48" s="13">
        <f>'2022'!H48</f>
        <v>425.39499999999998</v>
      </c>
      <c r="I48" s="13">
        <f t="shared" si="4"/>
        <v>1284.1790000000001</v>
      </c>
      <c r="J48" s="40">
        <v>3676.0543144000003</v>
      </c>
      <c r="K48" s="40">
        <v>3676.0543144000003</v>
      </c>
      <c r="L48" s="40">
        <f>'2022'!M48</f>
        <v>1722.24</v>
      </c>
      <c r="M48" s="40">
        <v>1791.1296</v>
      </c>
      <c r="N48" s="41" t="e">
        <f>(J48-L48)*#REF!</f>
        <v>#REF!</v>
      </c>
      <c r="O48" s="41">
        <f t="shared" si="11"/>
        <v>841257.73697983695</v>
      </c>
      <c r="P48" s="41">
        <f t="shared" si="12"/>
        <v>560838.4913198913</v>
      </c>
      <c r="Q48" s="41">
        <f t="shared" si="12"/>
        <v>266083.51238356164</v>
      </c>
      <c r="R48" s="41">
        <f t="shared" si="13"/>
        <v>801837.54888218804</v>
      </c>
      <c r="S48" s="41">
        <f t="shared" si="5"/>
        <v>2470017.2895654775</v>
      </c>
      <c r="T48" s="14"/>
      <c r="U48" s="14"/>
      <c r="V48" s="14"/>
    </row>
    <row r="49" spans="1:22" s="1" customFormat="1" ht="54.75" customHeight="1">
      <c r="A49" s="11" t="s">
        <v>62</v>
      </c>
      <c r="B49" s="12" t="s">
        <v>63</v>
      </c>
      <c r="C49" s="12" t="s">
        <v>55</v>
      </c>
      <c r="D49" s="12" t="s">
        <v>64</v>
      </c>
      <c r="E49" s="13">
        <f>'2022'!E49</f>
        <v>107.41800000000001</v>
      </c>
      <c r="F49" s="13">
        <f>'2022'!F49</f>
        <v>71.611999999999995</v>
      </c>
      <c r="G49" s="13">
        <f>'2022'!G49</f>
        <v>35.805999999999997</v>
      </c>
      <c r="H49" s="13">
        <f>'2022'!H49</f>
        <v>107.41800000000001</v>
      </c>
      <c r="I49" s="13">
        <f t="shared" si="4"/>
        <v>322.25400000000002</v>
      </c>
      <c r="J49" s="40">
        <v>3676.0543144000003</v>
      </c>
      <c r="K49" s="40">
        <v>3676.0543144000003</v>
      </c>
      <c r="L49" s="40">
        <f>'2022'!M49</f>
        <v>1722.24</v>
      </c>
      <c r="M49" s="40">
        <v>1791.1296</v>
      </c>
      <c r="N49" s="41" t="e">
        <f>(J49-L49)*#REF!</f>
        <v>#REF!</v>
      </c>
      <c r="O49" s="41">
        <f t="shared" si="11"/>
        <v>209874.82602421925</v>
      </c>
      <c r="P49" s="41">
        <f t="shared" si="12"/>
        <v>139916.55068281281</v>
      </c>
      <c r="Q49" s="41">
        <f t="shared" si="12"/>
        <v>67491.614323806411</v>
      </c>
      <c r="R49" s="41">
        <f t="shared" si="13"/>
        <v>202474.84297141925</v>
      </c>
      <c r="S49" s="41">
        <f t="shared" si="5"/>
        <v>619757.83400225779</v>
      </c>
      <c r="T49" s="14"/>
      <c r="U49" s="14"/>
      <c r="V49" s="14"/>
    </row>
    <row r="50" spans="1:22" s="1" customFormat="1" ht="54.75" customHeight="1">
      <c r="A50" s="11" t="s">
        <v>62</v>
      </c>
      <c r="B50" s="12" t="s">
        <v>63</v>
      </c>
      <c r="C50" s="12" t="s">
        <v>55</v>
      </c>
      <c r="D50" s="12" t="s">
        <v>65</v>
      </c>
      <c r="E50" s="13">
        <f>'2022'!E50</f>
        <v>526.56200000000001</v>
      </c>
      <c r="F50" s="13">
        <f>'2022'!F50</f>
        <v>344.37400000000002</v>
      </c>
      <c r="G50" s="13">
        <f>'2022'!G50</f>
        <v>171.08699999999999</v>
      </c>
      <c r="H50" s="13">
        <f>'2022'!H50</f>
        <v>519.66399999999999</v>
      </c>
      <c r="I50" s="13">
        <f t="shared" si="4"/>
        <v>1561.6870000000001</v>
      </c>
      <c r="J50" s="40">
        <f>'2022'!K50</f>
        <v>5281.9385585678274</v>
      </c>
      <c r="K50" s="40">
        <v>5492.8595537745414</v>
      </c>
      <c r="L50" s="40">
        <f>'2022'!M50</f>
        <v>1892.8</v>
      </c>
      <c r="M50" s="40">
        <v>1968.5119999999999</v>
      </c>
      <c r="N50" s="41" t="e">
        <f>(J50-L50)*#REF!</f>
        <v>#REF!</v>
      </c>
      <c r="O50" s="41">
        <f t="shared" si="11"/>
        <v>1784591.5776765922</v>
      </c>
      <c r="P50" s="41">
        <f t="shared" si="12"/>
        <v>1167131.2019682371</v>
      </c>
      <c r="Q50" s="41">
        <f t="shared" si="12"/>
        <v>602970.04993262503</v>
      </c>
      <c r="R50" s="41">
        <f t="shared" si="13"/>
        <v>1831476.5471846934</v>
      </c>
      <c r="S50" s="41">
        <f t="shared" si="5"/>
        <v>5386169.376762148</v>
      </c>
      <c r="T50" s="14"/>
      <c r="U50" s="14"/>
      <c r="V50" s="14"/>
    </row>
    <row r="51" spans="1:22" s="1" customFormat="1" ht="54.75" customHeight="1">
      <c r="A51" s="11" t="s">
        <v>66</v>
      </c>
      <c r="B51" s="12" t="s">
        <v>67</v>
      </c>
      <c r="C51" s="12" t="s">
        <v>55</v>
      </c>
      <c r="D51" s="12" t="s">
        <v>68</v>
      </c>
      <c r="E51" s="13">
        <f>'2022'!E51</f>
        <v>3124.7599999999998</v>
      </c>
      <c r="F51" s="13">
        <f>'2022'!F51</f>
        <v>1446.1100000000001</v>
      </c>
      <c r="G51" s="13">
        <f>'2022'!G51</f>
        <v>565.26</v>
      </c>
      <c r="H51" s="13">
        <f>'2022'!H51</f>
        <v>2972.81</v>
      </c>
      <c r="I51" s="13">
        <f t="shared" si="4"/>
        <v>8108.9400000000005</v>
      </c>
      <c r="J51" s="40">
        <f>'2022'!K51</f>
        <v>6299.28</v>
      </c>
      <c r="K51" s="40">
        <v>6929.2079999999969</v>
      </c>
      <c r="L51" s="40">
        <f>'2022'!M51</f>
        <v>1268.8</v>
      </c>
      <c r="M51" s="40">
        <v>1319.5519999999999</v>
      </c>
      <c r="N51" s="41" t="e">
        <f>(J51-L51)*#REF!</f>
        <v>#REF!</v>
      </c>
      <c r="O51" s="41">
        <f t="shared" si="11"/>
        <v>15719042.684799997</v>
      </c>
      <c r="P51" s="41">
        <f t="shared" si="12"/>
        <v>7274627.4327999996</v>
      </c>
      <c r="Q51" s="41">
        <f t="shared" si="12"/>
        <v>3170914.1505599986</v>
      </c>
      <c r="R51" s="41">
        <f t="shared" si="13"/>
        <v>16676441.453359991</v>
      </c>
      <c r="S51" s="41">
        <f t="shared" si="5"/>
        <v>42841025.721519992</v>
      </c>
      <c r="T51" s="14"/>
      <c r="U51" s="14"/>
      <c r="V51" s="14"/>
    </row>
    <row r="52" spans="1:22" s="1" customFormat="1" ht="54.75" customHeight="1">
      <c r="A52" s="11" t="s">
        <v>69</v>
      </c>
      <c r="B52" s="12" t="s">
        <v>70</v>
      </c>
      <c r="C52" s="12" t="s">
        <v>55</v>
      </c>
      <c r="D52" s="12" t="s">
        <v>58</v>
      </c>
      <c r="E52" s="13">
        <f>'2022'!E52</f>
        <v>48.510000000000005</v>
      </c>
      <c r="F52" s="13">
        <f>'2022'!F52</f>
        <v>23.18</v>
      </c>
      <c r="G52" s="13">
        <f>'2022'!G52</f>
        <v>16.170000000000002</v>
      </c>
      <c r="H52" s="13">
        <f>'2022'!H52</f>
        <v>48.510000000000005</v>
      </c>
      <c r="I52" s="13">
        <f t="shared" si="4"/>
        <v>136.37</v>
      </c>
      <c r="J52" s="40">
        <v>4301.795804800001</v>
      </c>
      <c r="K52" s="40">
        <v>4301.795804800001</v>
      </c>
      <c r="L52" s="40">
        <f>'2022'!M52</f>
        <v>1435.2</v>
      </c>
      <c r="M52" s="40">
        <v>1492.6080000000002</v>
      </c>
      <c r="N52" s="41" t="e">
        <f>(J52-L52)*#REF!</f>
        <v>#REF!</v>
      </c>
      <c r="O52" s="41">
        <f t="shared" si="11"/>
        <v>139058.56249084807</v>
      </c>
      <c r="P52" s="41">
        <f t="shared" si="12"/>
        <v>66447.690755264019</v>
      </c>
      <c r="Q52" s="41">
        <f t="shared" si="12"/>
        <v>45424.56680361602</v>
      </c>
      <c r="R52" s="41">
        <f t="shared" si="13"/>
        <v>136273.70041084805</v>
      </c>
      <c r="S52" s="41">
        <f t="shared" si="5"/>
        <v>387204.52046057617</v>
      </c>
      <c r="T52" s="14"/>
      <c r="U52" s="14"/>
      <c r="V52" s="14"/>
    </row>
    <row r="53" spans="1:22" s="1" customFormat="1" ht="14.25" customHeight="1">
      <c r="A53" s="11"/>
      <c r="B53" s="12"/>
      <c r="C53" s="12"/>
      <c r="D53" s="12"/>
      <c r="E53" s="13"/>
      <c r="F53" s="13"/>
      <c r="G53" s="13"/>
      <c r="H53" s="13"/>
      <c r="I53" s="13"/>
      <c r="J53" s="40"/>
      <c r="K53" s="40"/>
      <c r="L53" s="40"/>
      <c r="M53" s="40"/>
      <c r="N53" s="41"/>
      <c r="O53" s="41"/>
      <c r="P53" s="41"/>
      <c r="Q53" s="41"/>
      <c r="R53" s="41"/>
      <c r="S53" s="41"/>
      <c r="T53" s="14"/>
      <c r="U53" s="14"/>
      <c r="V53" s="14"/>
    </row>
    <row r="54" spans="1:22" s="1" customFormat="1" ht="54.75" customHeight="1">
      <c r="A54" s="11" t="s">
        <v>72</v>
      </c>
      <c r="B54" s="12" t="s">
        <v>73</v>
      </c>
      <c r="C54" s="12" t="s">
        <v>71</v>
      </c>
      <c r="D54" s="12" t="s">
        <v>4</v>
      </c>
      <c r="E54" s="13">
        <f>'2022'!E54</f>
        <v>778208.88699999999</v>
      </c>
      <c r="F54" s="13">
        <f>'2022'!F54</f>
        <v>327814.17300000001</v>
      </c>
      <c r="G54" s="13">
        <f>'2022'!G54</f>
        <v>138631.11799999999</v>
      </c>
      <c r="H54" s="13">
        <f>'2022'!H54</f>
        <v>536182.10900000005</v>
      </c>
      <c r="I54" s="13">
        <f t="shared" si="4"/>
        <v>1780836.287</v>
      </c>
      <c r="J54" s="40">
        <v>2115.7626979484758</v>
      </c>
      <c r="K54" s="40">
        <v>2115.7626979484758</v>
      </c>
      <c r="L54" s="40">
        <v>1638</v>
      </c>
      <c r="M54" s="40">
        <v>1703.52</v>
      </c>
      <c r="N54" s="41" t="e">
        <f>(J54-L54)*#REF!</f>
        <v>#REF!</v>
      </c>
      <c r="O54" s="41">
        <f>(J54-L54)*E54</f>
        <v>371799177.42060047</v>
      </c>
      <c r="P54" s="41">
        <f>(J54-L54)*F54</f>
        <v>156617383.71822837</v>
      </c>
      <c r="Q54" s="41">
        <f>(K54-M54)*G54</f>
        <v>57149666.103933498</v>
      </c>
      <c r="R54" s="41">
        <f>(K54-M54)*H54</f>
        <v>221037159.20586374</v>
      </c>
      <c r="S54" s="41">
        <f t="shared" si="5"/>
        <v>806603386.44862604</v>
      </c>
      <c r="T54" s="14"/>
      <c r="U54" s="14"/>
      <c r="V54" s="14"/>
    </row>
    <row r="55" spans="1:22" s="1" customFormat="1" ht="14.25" customHeight="1">
      <c r="A55" s="11"/>
      <c r="B55" s="12"/>
      <c r="C55" s="12"/>
      <c r="D55" s="12"/>
      <c r="E55" s="13"/>
      <c r="F55" s="13"/>
      <c r="G55" s="13"/>
      <c r="H55" s="13"/>
      <c r="I55" s="13"/>
      <c r="J55" s="40"/>
      <c r="K55" s="40"/>
      <c r="L55" s="40"/>
      <c r="M55" s="40"/>
      <c r="N55" s="41"/>
      <c r="O55" s="41"/>
      <c r="P55" s="41"/>
      <c r="Q55" s="41"/>
      <c r="R55" s="41"/>
      <c r="S55" s="41"/>
      <c r="T55" s="14"/>
      <c r="U55" s="14"/>
      <c r="V55" s="14"/>
    </row>
    <row r="56" spans="1:22" s="1" customFormat="1" ht="52.5" customHeight="1">
      <c r="A56" s="11" t="s">
        <v>75</v>
      </c>
      <c r="B56" s="12" t="s">
        <v>76</v>
      </c>
      <c r="C56" s="12" t="s">
        <v>74</v>
      </c>
      <c r="D56" s="12" t="s">
        <v>4</v>
      </c>
      <c r="E56" s="13">
        <f>'2022'!E56</f>
        <v>3176.096</v>
      </c>
      <c r="F56" s="13">
        <f>'2022'!F56</f>
        <v>1187.5540000000001</v>
      </c>
      <c r="G56" s="13">
        <f>'2022'!G56</f>
        <v>315.62299999999999</v>
      </c>
      <c r="H56" s="13">
        <f>'2022'!H56</f>
        <v>2057.2460000000001</v>
      </c>
      <c r="I56" s="13">
        <f t="shared" si="4"/>
        <v>6736.5189999999993</v>
      </c>
      <c r="J56" s="40">
        <f>'2022'!K56</f>
        <v>2175.1641371111909</v>
      </c>
      <c r="K56" s="40">
        <v>2274.2817242407673</v>
      </c>
      <c r="L56" s="40">
        <f>'2022'!M56</f>
        <v>1872</v>
      </c>
      <c r="M56" s="40">
        <v>1946.88</v>
      </c>
      <c r="N56" s="41" t="e">
        <f>(J56-L56)*#REF!</f>
        <v>#REF!</v>
      </c>
      <c r="O56" s="41">
        <f>(J56-L56)*E56</f>
        <v>962878.40322230512</v>
      </c>
      <c r="P56" s="41">
        <f t="shared" ref="P56:Q58" si="14">(J56-L56)*F56</f>
        <v>360023.78368294326</v>
      </c>
      <c r="Q56" s="41">
        <f t="shared" si="14"/>
        <v>103335.51441004366</v>
      </c>
      <c r="R56" s="41">
        <f>(K56-M56)*H56</f>
        <v>673545.88758742134</v>
      </c>
      <c r="S56" s="41">
        <f t="shared" si="5"/>
        <v>2099783.5889027133</v>
      </c>
      <c r="T56" s="14"/>
      <c r="U56" s="14"/>
      <c r="V56" s="14"/>
    </row>
    <row r="57" spans="1:22" s="1" customFormat="1" ht="52.5" customHeight="1">
      <c r="A57" s="11" t="s">
        <v>77</v>
      </c>
      <c r="B57" s="12" t="s">
        <v>78</v>
      </c>
      <c r="C57" s="12" t="s">
        <v>74</v>
      </c>
      <c r="D57" s="12" t="s">
        <v>79</v>
      </c>
      <c r="E57" s="13">
        <f>'2022'!E57</f>
        <v>79886.98</v>
      </c>
      <c r="F57" s="13">
        <f>'2022'!F57</f>
        <v>13337.52</v>
      </c>
      <c r="G57" s="13">
        <f>'2022'!G57</f>
        <v>13337.52</v>
      </c>
      <c r="H57" s="13">
        <f>'2022'!H57</f>
        <v>79886.98</v>
      </c>
      <c r="I57" s="13">
        <f t="shared" si="4"/>
        <v>186449</v>
      </c>
      <c r="J57" s="40">
        <v>2293.8508696987592</v>
      </c>
      <c r="K57" s="40">
        <v>2293.8508696987592</v>
      </c>
      <c r="L57" s="40">
        <v>1969.7288000000001</v>
      </c>
      <c r="M57" s="40">
        <v>2048.5179520000002</v>
      </c>
      <c r="N57" s="41" t="e">
        <f>(J57-L57)*#REF!</f>
        <v>#REF!</v>
      </c>
      <c r="O57" s="41">
        <f>(J57-L57)*E57</f>
        <v>25893133.299583372</v>
      </c>
      <c r="P57" s="41">
        <f t="shared" si="14"/>
        <v>4322984.5870485939</v>
      </c>
      <c r="Q57" s="41">
        <f t="shared" si="14"/>
        <v>3272132.6964655528</v>
      </c>
      <c r="R57" s="41">
        <f>(K57-M57)*H57</f>
        <v>19598905.889542408</v>
      </c>
      <c r="S57" s="41">
        <f t="shared" si="5"/>
        <v>53087156.472639926</v>
      </c>
      <c r="T57" s="14"/>
      <c r="U57" s="14"/>
      <c r="V57" s="14"/>
    </row>
    <row r="58" spans="1:22" s="1" customFormat="1" ht="52.5" customHeight="1">
      <c r="A58" s="11" t="s">
        <v>77</v>
      </c>
      <c r="B58" s="12" t="s">
        <v>78</v>
      </c>
      <c r="C58" s="12" t="s">
        <v>74</v>
      </c>
      <c r="D58" s="12" t="s">
        <v>80</v>
      </c>
      <c r="E58" s="13">
        <f>'2022'!E58</f>
        <v>24724.650999999998</v>
      </c>
      <c r="F58" s="13">
        <f>'2022'!F58</f>
        <v>9268.2350000000006</v>
      </c>
      <c r="G58" s="13">
        <f>'2022'!G58</f>
        <v>9268.2350000000006</v>
      </c>
      <c r="H58" s="13">
        <f>'2022'!H58</f>
        <v>24724.650999999998</v>
      </c>
      <c r="I58" s="13">
        <f t="shared" si="4"/>
        <v>67985.771999999997</v>
      </c>
      <c r="J58" s="40">
        <v>2255.6352755864118</v>
      </c>
      <c r="K58" s="40">
        <v>2255.6352755864114</v>
      </c>
      <c r="L58" s="40">
        <v>1969.7288000000001</v>
      </c>
      <c r="M58" s="40">
        <v>2048.5179520000002</v>
      </c>
      <c r="N58" s="41" t="e">
        <f>(J58-L58)*#REF!</f>
        <v>#REF!</v>
      </c>
      <c r="O58" s="41">
        <f>(J58-L58)*E58</f>
        <v>7068937.8275140496</v>
      </c>
      <c r="P58" s="41">
        <f t="shared" si="14"/>
        <v>2649848.4037566269</v>
      </c>
      <c r="Q58" s="41">
        <f t="shared" si="14"/>
        <v>1919612.0275699019</v>
      </c>
      <c r="R58" s="41">
        <f>(K58-M58)*H58</f>
        <v>5120903.5417280849</v>
      </c>
      <c r="S58" s="41">
        <f t="shared" si="5"/>
        <v>16759301.800568663</v>
      </c>
      <c r="T58" s="14"/>
      <c r="U58" s="14"/>
      <c r="V58" s="14"/>
    </row>
    <row r="59" spans="1:22" s="1" customFormat="1" ht="52.5" customHeight="1">
      <c r="A59" s="11" t="s">
        <v>346</v>
      </c>
      <c r="B59" s="12" t="s">
        <v>347</v>
      </c>
      <c r="C59" s="12" t="s">
        <v>74</v>
      </c>
      <c r="D59" s="12"/>
      <c r="E59" s="13">
        <f>'2022'!E59</f>
        <v>199.8</v>
      </c>
      <c r="F59" s="13">
        <f>'2022'!F59</f>
        <v>133.19999999999999</v>
      </c>
      <c r="G59" s="13">
        <f>'2022'!G59</f>
        <v>44.4</v>
      </c>
      <c r="H59" s="13">
        <f>'2022'!H59</f>
        <v>177.6</v>
      </c>
      <c r="I59" s="13">
        <f t="shared" si="4"/>
        <v>555</v>
      </c>
      <c r="J59" s="40">
        <v>2085.6644952000001</v>
      </c>
      <c r="K59" s="40">
        <v>2085.6644951999997</v>
      </c>
      <c r="L59" s="40">
        <f>'2022'!M59</f>
        <v>2007.3768000000002</v>
      </c>
      <c r="M59" s="40">
        <f>K59</f>
        <v>2085.6644951999997</v>
      </c>
      <c r="N59" s="41">
        <f>(J59-L59)*E59</f>
        <v>15641.881500959984</v>
      </c>
      <c r="O59" s="41">
        <f>(J59-L59)*E59</f>
        <v>15641.881500959984</v>
      </c>
      <c r="P59" s="41">
        <f t="shared" ref="P59" si="15">(J59-L59)*F59</f>
        <v>10427.921000639988</v>
      </c>
      <c r="Q59" s="41">
        <f t="shared" ref="Q59" si="16">(K59-M59)*G59</f>
        <v>0</v>
      </c>
      <c r="R59" s="41">
        <f>(K59-M59)*H59</f>
        <v>0</v>
      </c>
      <c r="S59" s="41">
        <f t="shared" ref="S59" si="17">SUM(O59:R59)</f>
        <v>26069.802501599974</v>
      </c>
      <c r="T59" s="14"/>
      <c r="U59" s="14"/>
      <c r="V59" s="14"/>
    </row>
    <row r="60" spans="1:22" s="1" customFormat="1" ht="14.25" customHeight="1">
      <c r="A60" s="11"/>
      <c r="B60" s="12"/>
      <c r="C60" s="12"/>
      <c r="D60" s="12"/>
      <c r="E60" s="13"/>
      <c r="F60" s="13"/>
      <c r="G60" s="13"/>
      <c r="H60" s="13"/>
      <c r="I60" s="13"/>
      <c r="J60" s="40"/>
      <c r="K60" s="40"/>
      <c r="L60" s="40"/>
      <c r="M60" s="40"/>
      <c r="N60" s="41"/>
      <c r="O60" s="41"/>
      <c r="P60" s="41"/>
      <c r="Q60" s="41"/>
      <c r="R60" s="41"/>
      <c r="S60" s="41"/>
      <c r="T60" s="14"/>
      <c r="U60" s="14"/>
      <c r="V60" s="14"/>
    </row>
    <row r="61" spans="1:22" s="1" customFormat="1" ht="56.25" customHeight="1">
      <c r="A61" s="11" t="s">
        <v>82</v>
      </c>
      <c r="B61" s="12" t="s">
        <v>83</v>
      </c>
      <c r="C61" s="12" t="s">
        <v>81</v>
      </c>
      <c r="D61" s="12" t="s">
        <v>4</v>
      </c>
      <c r="E61" s="13">
        <f>'2022'!E61</f>
        <v>42705.760999999999</v>
      </c>
      <c r="F61" s="13">
        <f>'2022'!F61</f>
        <v>27302.141</v>
      </c>
      <c r="G61" s="13">
        <f>'2022'!G61</f>
        <v>19638.721000000001</v>
      </c>
      <c r="H61" s="13">
        <f>'2022'!H61</f>
        <v>41561.805999999997</v>
      </c>
      <c r="I61" s="13">
        <f t="shared" si="4"/>
        <v>131208.429</v>
      </c>
      <c r="J61" s="40">
        <v>2125.6668264000004</v>
      </c>
      <c r="K61" s="40">
        <v>2125.6668264000004</v>
      </c>
      <c r="L61" s="40">
        <f>'2022'!M61</f>
        <v>1580.8</v>
      </c>
      <c r="M61" s="40">
        <v>1644.0319999999999</v>
      </c>
      <c r="N61" s="41" t="e">
        <f>(J61-L61)*#REF!</f>
        <v>#REF!</v>
      </c>
      <c r="O61" s="41">
        <f>(J61-L61)*E61</f>
        <v>23268952.46506691</v>
      </c>
      <c r="P61" s="41">
        <f>(J61-L61)*F61</f>
        <v>14876030.920595335</v>
      </c>
      <c r="Q61" s="41">
        <f>(K61-M61)*G61</f>
        <v>9458691.9795530457</v>
      </c>
      <c r="R61" s="41">
        <f>(K61-M61)*H61</f>
        <v>20017613.217680499</v>
      </c>
      <c r="S61" s="41">
        <f t="shared" si="5"/>
        <v>67621288.582895786</v>
      </c>
      <c r="T61" s="14"/>
      <c r="U61" s="14"/>
      <c r="V61" s="14"/>
    </row>
    <row r="62" spans="1:22" s="1" customFormat="1" ht="14.25" customHeight="1">
      <c r="A62" s="11"/>
      <c r="B62" s="12"/>
      <c r="C62" s="12"/>
      <c r="D62" s="12"/>
      <c r="E62" s="13"/>
      <c r="F62" s="13"/>
      <c r="G62" s="13"/>
      <c r="H62" s="13"/>
      <c r="I62" s="13"/>
      <c r="J62" s="40"/>
      <c r="K62" s="40"/>
      <c r="L62" s="40"/>
      <c r="M62" s="40"/>
      <c r="N62" s="41"/>
      <c r="O62" s="41"/>
      <c r="P62" s="41"/>
      <c r="Q62" s="41"/>
      <c r="R62" s="41"/>
      <c r="S62" s="41"/>
      <c r="T62" s="14"/>
      <c r="U62" s="14"/>
      <c r="V62" s="14"/>
    </row>
    <row r="63" spans="1:22" s="1" customFormat="1" ht="56.25" customHeight="1">
      <c r="A63" s="11" t="s">
        <v>85</v>
      </c>
      <c r="B63" s="12" t="s">
        <v>86</v>
      </c>
      <c r="C63" s="12" t="s">
        <v>84</v>
      </c>
      <c r="D63" s="12" t="s">
        <v>4</v>
      </c>
      <c r="E63" s="13">
        <f>'2022'!E63</f>
        <v>119.376</v>
      </c>
      <c r="F63" s="13">
        <f>'2022'!F63</f>
        <v>79.581000000000003</v>
      </c>
      <c r="G63" s="13">
        <f>'2022'!G63</f>
        <v>39.79</v>
      </c>
      <c r="H63" s="13">
        <f>'2022'!H63</f>
        <v>119.376</v>
      </c>
      <c r="I63" s="13">
        <f t="shared" si="4"/>
        <v>358.12299999999999</v>
      </c>
      <c r="J63" s="40">
        <f>'2022'!K63</f>
        <v>6291.261846933864</v>
      </c>
      <c r="K63" s="40">
        <v>6305.5580088905299</v>
      </c>
      <c r="L63" s="40">
        <f>'2022'!M63</f>
        <v>1272.96</v>
      </c>
      <c r="M63" s="40">
        <v>1323.8784000000001</v>
      </c>
      <c r="N63" s="41" t="e">
        <f>(J63-L63)*#REF!</f>
        <v>#REF!</v>
      </c>
      <c r="O63" s="41">
        <f>(J63-L63)*E63</f>
        <v>599064.80127957696</v>
      </c>
      <c r="P63" s="41">
        <f t="shared" ref="P63:Q66" si="18">(J63-L63)*F63</f>
        <v>399361.47928084387</v>
      </c>
      <c r="Q63" s="41">
        <f t="shared" si="18"/>
        <v>198221.0316377542</v>
      </c>
      <c r="R63" s="41">
        <f>(K63-M63)*H63</f>
        <v>594692.98499091598</v>
      </c>
      <c r="S63" s="41">
        <f t="shared" si="5"/>
        <v>1791340.2971890911</v>
      </c>
      <c r="T63" s="14"/>
      <c r="U63" s="14"/>
      <c r="V63" s="14"/>
    </row>
    <row r="64" spans="1:22" s="1" customFormat="1" ht="56.25" customHeight="1">
      <c r="A64" s="11" t="s">
        <v>87</v>
      </c>
      <c r="B64" s="12" t="s">
        <v>88</v>
      </c>
      <c r="C64" s="12" t="s">
        <v>84</v>
      </c>
      <c r="D64" s="12" t="s">
        <v>89</v>
      </c>
      <c r="E64" s="13">
        <f>'2022'!E64</f>
        <v>155.04300000000001</v>
      </c>
      <c r="F64" s="13">
        <f>'2022'!F64</f>
        <v>103.36199999999999</v>
      </c>
      <c r="G64" s="13">
        <f>'2022'!G64</f>
        <v>51.680999999999997</v>
      </c>
      <c r="H64" s="13">
        <f>'2022'!H64</f>
        <v>155.04300000000001</v>
      </c>
      <c r="I64" s="13">
        <f t="shared" si="4"/>
        <v>465.12899999999996</v>
      </c>
      <c r="J64" s="40">
        <v>8028.5716056000001</v>
      </c>
      <c r="K64" s="40">
        <v>8028.571605600001</v>
      </c>
      <c r="L64" s="40">
        <f>'2022'!M64</f>
        <v>1060.8</v>
      </c>
      <c r="M64" s="40">
        <v>1103.232</v>
      </c>
      <c r="N64" s="41" t="e">
        <f>(J64-L64)*#REF!</f>
        <v>#REF!</v>
      </c>
      <c r="O64" s="41">
        <f>(J64-L64)*E64</f>
        <v>1080304.2130470409</v>
      </c>
      <c r="P64" s="41">
        <f t="shared" si="18"/>
        <v>720202.80869802716</v>
      </c>
      <c r="Q64" s="41">
        <f t="shared" si="18"/>
        <v>357908.47615701362</v>
      </c>
      <c r="R64" s="41">
        <f>(K64-M64)*H64</f>
        <v>1073725.4284710409</v>
      </c>
      <c r="S64" s="41">
        <f t="shared" si="5"/>
        <v>3232140.9263731227</v>
      </c>
      <c r="T64" s="14"/>
      <c r="U64" s="14"/>
      <c r="V64" s="14"/>
    </row>
    <row r="65" spans="1:22" s="1" customFormat="1" ht="56.25" customHeight="1">
      <c r="A65" s="11" t="s">
        <v>87</v>
      </c>
      <c r="B65" s="12" t="s">
        <v>88</v>
      </c>
      <c r="C65" s="12" t="s">
        <v>84</v>
      </c>
      <c r="D65" s="12" t="s">
        <v>90</v>
      </c>
      <c r="E65" s="13">
        <f>'2022'!E65</f>
        <v>169.14100000000002</v>
      </c>
      <c r="F65" s="13">
        <f>'2022'!F65</f>
        <v>113.572</v>
      </c>
      <c r="G65" s="13">
        <f>'2022'!G65</f>
        <v>60.976999999999997</v>
      </c>
      <c r="H65" s="13">
        <f>'2022'!H65</f>
        <v>182.93100000000001</v>
      </c>
      <c r="I65" s="13">
        <f t="shared" si="4"/>
        <v>526.62099999999998</v>
      </c>
      <c r="J65" s="40">
        <f>'2022'!K65</f>
        <v>6820.58</v>
      </c>
      <c r="K65" s="40">
        <v>7486.0024390243889</v>
      </c>
      <c r="L65" s="40">
        <f>'2022'!M65</f>
        <v>1060.8</v>
      </c>
      <c r="M65" s="40">
        <v>1103.232</v>
      </c>
      <c r="N65" s="41" t="e">
        <f>(J65-L65)*#REF!</f>
        <v>#REF!</v>
      </c>
      <c r="O65" s="41">
        <f>(J65-L65)*E65</f>
        <v>974214.9489800001</v>
      </c>
      <c r="P65" s="41">
        <f t="shared" si="18"/>
        <v>654149.73415999999</v>
      </c>
      <c r="Q65" s="41">
        <f t="shared" si="18"/>
        <v>389202.19306039013</v>
      </c>
      <c r="R65" s="41">
        <f>(K65-M65)*H65</f>
        <v>1167606.5791811706</v>
      </c>
      <c r="S65" s="41">
        <f t="shared" si="5"/>
        <v>3185173.4553815611</v>
      </c>
      <c r="T65" s="14"/>
      <c r="U65" s="14"/>
      <c r="V65" s="14"/>
    </row>
    <row r="66" spans="1:22" s="1" customFormat="1" ht="56.25" customHeight="1">
      <c r="A66" s="11" t="s">
        <v>72</v>
      </c>
      <c r="B66" s="12" t="s">
        <v>73</v>
      </c>
      <c r="C66" s="12" t="s">
        <v>84</v>
      </c>
      <c r="D66" s="12" t="s">
        <v>4</v>
      </c>
      <c r="E66" s="13">
        <f>'2022'!E66</f>
        <v>488446.61800000002</v>
      </c>
      <c r="F66" s="13">
        <f>'2022'!F66</f>
        <v>248280.21100000001</v>
      </c>
      <c r="G66" s="13">
        <f>'2022'!G66</f>
        <v>88403.270999999993</v>
      </c>
      <c r="H66" s="13">
        <f>'2022'!H66</f>
        <v>363769.12199999997</v>
      </c>
      <c r="I66" s="13">
        <f t="shared" si="4"/>
        <v>1188899.2220000001</v>
      </c>
      <c r="J66" s="40">
        <v>1476.4097080545405</v>
      </c>
      <c r="K66" s="40">
        <v>1476.4097080545403</v>
      </c>
      <c r="L66" s="40">
        <v>1227.2</v>
      </c>
      <c r="M66" s="40">
        <v>1276.288</v>
      </c>
      <c r="N66" s="41" t="e">
        <f>(J66-L66)*#REF!</f>
        <v>#REF!</v>
      </c>
      <c r="O66" s="41">
        <f>(J66-L66)*E66</f>
        <v>121725639.07200764</v>
      </c>
      <c r="P66" s="41">
        <f t="shared" si="18"/>
        <v>61873838.899029702</v>
      </c>
      <c r="Q66" s="41">
        <f t="shared" si="18"/>
        <v>17691413.590128403</v>
      </c>
      <c r="R66" s="41">
        <f>(K66-M66)*H66</f>
        <v>72798098.032140434</v>
      </c>
      <c r="S66" s="41">
        <f t="shared" si="5"/>
        <v>274088989.59330618</v>
      </c>
      <c r="T66" s="14"/>
      <c r="U66" s="14"/>
      <c r="V66" s="14"/>
    </row>
    <row r="67" spans="1:22" s="1" customFormat="1" ht="14.25" customHeight="1">
      <c r="A67" s="11"/>
      <c r="B67" s="12"/>
      <c r="C67" s="12"/>
      <c r="D67" s="12"/>
      <c r="E67" s="13"/>
      <c r="F67" s="13"/>
      <c r="G67" s="13"/>
      <c r="H67" s="13"/>
      <c r="I67" s="13"/>
      <c r="J67" s="40"/>
      <c r="K67" s="40"/>
      <c r="L67" s="40"/>
      <c r="M67" s="40"/>
      <c r="N67" s="41"/>
      <c r="O67" s="41"/>
      <c r="P67" s="41"/>
      <c r="Q67" s="41"/>
      <c r="R67" s="41"/>
      <c r="S67" s="41"/>
      <c r="T67" s="14"/>
      <c r="U67" s="14"/>
      <c r="V67" s="14"/>
    </row>
    <row r="68" spans="1:22" s="1" customFormat="1" ht="84" customHeight="1">
      <c r="A68" s="11" t="s">
        <v>91</v>
      </c>
      <c r="B68" s="12" t="s">
        <v>404</v>
      </c>
      <c r="C68" s="12" t="s">
        <v>325</v>
      </c>
      <c r="D68" s="12" t="s">
        <v>92</v>
      </c>
      <c r="E68" s="13">
        <f>'2022'!E68</f>
        <v>83.256</v>
      </c>
      <c r="F68" s="13">
        <f>'2022'!F68</f>
        <v>38.647000000000006</v>
      </c>
      <c r="G68" s="13">
        <f>'2022'!G68</f>
        <v>36.795999999999999</v>
      </c>
      <c r="H68" s="13">
        <f>'2022'!H68</f>
        <v>103.67400000000001</v>
      </c>
      <c r="I68" s="13">
        <f t="shared" si="4"/>
        <v>262.37300000000005</v>
      </c>
      <c r="J68" s="40">
        <f>'2022'!K68</f>
        <v>5502.38</v>
      </c>
      <c r="K68" s="40">
        <v>5999.7452907042662</v>
      </c>
      <c r="L68" s="40">
        <f>'2022'!M68</f>
        <v>1606.8</v>
      </c>
      <c r="M68" s="40">
        <v>1671.0720000000001</v>
      </c>
      <c r="N68" s="41" t="e">
        <f>(J68-L68)*#REF!</f>
        <v>#REF!</v>
      </c>
      <c r="O68" s="41">
        <f t="shared" ref="O68:O76" si="19">(J68-L68)*E68</f>
        <v>324330.40847999998</v>
      </c>
      <c r="P68" s="41">
        <f t="shared" ref="P68:P76" si="20">(J68-L68)*F68</f>
        <v>150552.48026000001</v>
      </c>
      <c r="Q68" s="41">
        <f t="shared" ref="Q68:Q76" si="21">(K68-M68)*G68</f>
        <v>159277.86240475418</v>
      </c>
      <c r="R68" s="41">
        <f t="shared" ref="R68:R76" si="22">(K68-M68)*H68</f>
        <v>448770.8747404741</v>
      </c>
      <c r="S68" s="41">
        <f t="shared" si="5"/>
        <v>1082931.6258852282</v>
      </c>
      <c r="T68" s="14"/>
      <c r="U68" s="14"/>
      <c r="V68" s="14"/>
    </row>
    <row r="69" spans="1:22" s="1" customFormat="1" ht="60" customHeight="1">
      <c r="A69" s="11" t="s">
        <v>326</v>
      </c>
      <c r="B69" s="12" t="s">
        <v>327</v>
      </c>
      <c r="C69" s="12" t="s">
        <v>325</v>
      </c>
      <c r="D69" s="12" t="s">
        <v>328</v>
      </c>
      <c r="E69" s="13">
        <f>'2022'!E69</f>
        <v>5446.6059999999998</v>
      </c>
      <c r="F69" s="13">
        <f>'2022'!F69</f>
        <v>2159.6170000000002</v>
      </c>
      <c r="G69" s="13">
        <f>'2022'!G69</f>
        <v>708.08100000000002</v>
      </c>
      <c r="H69" s="13">
        <f>'2022'!H69</f>
        <v>3973.585</v>
      </c>
      <c r="I69" s="13">
        <f t="shared" si="4"/>
        <v>12287.888999999999</v>
      </c>
      <c r="J69" s="40">
        <f>'2022'!K69</f>
        <v>4068.21</v>
      </c>
      <c r="K69" s="40">
        <v>4452.3658073654397</v>
      </c>
      <c r="L69" s="40">
        <f>'2022'!M69</f>
        <v>1658.8</v>
      </c>
      <c r="M69" s="40">
        <v>1725.152</v>
      </c>
      <c r="N69" s="41" t="e">
        <f>(J69-L69)*#REF!</f>
        <v>#REF!</v>
      </c>
      <c r="O69" s="41">
        <f t="shared" si="19"/>
        <v>13123106.962459998</v>
      </c>
      <c r="P69" s="41">
        <f t="shared" si="20"/>
        <v>5203402.7959700003</v>
      </c>
      <c r="Q69" s="41">
        <f t="shared" si="21"/>
        <v>1931088.2799331278</v>
      </c>
      <c r="R69" s="41">
        <f t="shared" si="22"/>
        <v>10836815.8767402</v>
      </c>
      <c r="S69" s="41">
        <f t="shared" si="5"/>
        <v>31094413.915103324</v>
      </c>
      <c r="T69" s="14"/>
      <c r="U69" s="14"/>
      <c r="V69" s="14"/>
    </row>
    <row r="70" spans="1:22" s="1" customFormat="1" ht="75" customHeight="1">
      <c r="A70" s="11" t="s">
        <v>329</v>
      </c>
      <c r="B70" s="12" t="s">
        <v>408</v>
      </c>
      <c r="C70" s="12" t="s">
        <v>325</v>
      </c>
      <c r="D70" s="12" t="s">
        <v>330</v>
      </c>
      <c r="E70" s="13">
        <f>'2022'!E70</f>
        <v>249.64500000000001</v>
      </c>
      <c r="F70" s="13">
        <f>'2022'!F70</f>
        <v>166.43</v>
      </c>
      <c r="G70" s="13">
        <f>'2022'!G70</f>
        <v>83.215000000000003</v>
      </c>
      <c r="H70" s="13">
        <f>'2022'!H70</f>
        <v>249.64500000000001</v>
      </c>
      <c r="I70" s="13">
        <f t="shared" si="4"/>
        <v>748.93500000000006</v>
      </c>
      <c r="J70" s="40">
        <v>3900.4585576676022</v>
      </c>
      <c r="K70" s="40">
        <v>3900.4585576676027</v>
      </c>
      <c r="L70" s="40">
        <v>1606.8</v>
      </c>
      <c r="M70" s="40">
        <v>1671.0720000000001</v>
      </c>
      <c r="N70" s="41" t="e">
        <f>(J70-L70)*#REF!</f>
        <v>#REF!</v>
      </c>
      <c r="O70" s="41">
        <f t="shared" si="19"/>
        <v>572600.39062892867</v>
      </c>
      <c r="P70" s="41">
        <f t="shared" si="20"/>
        <v>381733.59375261911</v>
      </c>
      <c r="Q70" s="41">
        <f t="shared" si="21"/>
        <v>185518.40239630957</v>
      </c>
      <c r="R70" s="41">
        <f t="shared" si="22"/>
        <v>556555.20718892862</v>
      </c>
      <c r="S70" s="41">
        <f t="shared" si="5"/>
        <v>1696407.5939667858</v>
      </c>
      <c r="T70" s="14"/>
      <c r="U70" s="14"/>
      <c r="V70" s="14"/>
    </row>
    <row r="71" spans="1:22" s="1" customFormat="1" ht="75" customHeight="1">
      <c r="A71" s="11" t="s">
        <v>329</v>
      </c>
      <c r="B71" s="12" t="s">
        <v>408</v>
      </c>
      <c r="C71" s="12" t="s">
        <v>325</v>
      </c>
      <c r="D71" s="12" t="s">
        <v>331</v>
      </c>
      <c r="E71" s="13">
        <f>'2022'!E71</f>
        <v>210.74499999999998</v>
      </c>
      <c r="F71" s="13">
        <f>'2022'!F71</f>
        <v>103.43</v>
      </c>
      <c r="G71" s="13">
        <f>'2022'!G71</f>
        <v>40.354999999999997</v>
      </c>
      <c r="H71" s="13">
        <f>'2022'!H71</f>
        <v>169.13499999999999</v>
      </c>
      <c r="I71" s="13">
        <f t="shared" si="4"/>
        <v>523.66499999999996</v>
      </c>
      <c r="J71" s="40">
        <f>'2022'!K71</f>
        <v>3252.8638903058695</v>
      </c>
      <c r="K71" s="40">
        <v>3345.0320584045357</v>
      </c>
      <c r="L71" s="40">
        <v>1658.8</v>
      </c>
      <c r="M71" s="40">
        <v>1725.152</v>
      </c>
      <c r="N71" s="41" t="e">
        <f>(J71-L71)*#REF!</f>
        <v>#REF!</v>
      </c>
      <c r="O71" s="41">
        <f t="shared" si="19"/>
        <v>335940.99456251046</v>
      </c>
      <c r="P71" s="41">
        <f t="shared" si="20"/>
        <v>164874.0281743361</v>
      </c>
      <c r="Q71" s="41">
        <f t="shared" si="21"/>
        <v>65370.259756915031</v>
      </c>
      <c r="R71" s="41">
        <f t="shared" si="22"/>
        <v>273978.41367825115</v>
      </c>
      <c r="S71" s="41">
        <f t="shared" si="5"/>
        <v>840163.69617201271</v>
      </c>
      <c r="T71" s="14"/>
      <c r="U71" s="14"/>
      <c r="V71" s="14"/>
    </row>
    <row r="72" spans="1:22" s="1" customFormat="1" ht="75" customHeight="1">
      <c r="A72" s="11" t="s">
        <v>329</v>
      </c>
      <c r="B72" s="12" t="s">
        <v>408</v>
      </c>
      <c r="C72" s="12" t="s">
        <v>325</v>
      </c>
      <c r="D72" s="12" t="s">
        <v>328</v>
      </c>
      <c r="E72" s="13">
        <f>'2022'!E72</f>
        <v>161.63200000000001</v>
      </c>
      <c r="F72" s="13">
        <f>'2022'!F72</f>
        <v>91.367999999999995</v>
      </c>
      <c r="G72" s="13">
        <f>'2022'!G72</f>
        <v>42.975000000000001</v>
      </c>
      <c r="H72" s="13">
        <f>'2022'!H72</f>
        <v>146.01400000000001</v>
      </c>
      <c r="I72" s="13">
        <f t="shared" si="4"/>
        <v>441.98900000000003</v>
      </c>
      <c r="J72" s="40">
        <f>'2022'!K72</f>
        <v>3165.84798861949</v>
      </c>
      <c r="K72" s="40">
        <v>3453.6523512212639</v>
      </c>
      <c r="L72" s="40">
        <v>1658.8</v>
      </c>
      <c r="M72" s="40">
        <v>1725.152</v>
      </c>
      <c r="N72" s="41" t="e">
        <f>(J72-L72)*#REF!</f>
        <v>#REF!</v>
      </c>
      <c r="O72" s="41">
        <f t="shared" si="19"/>
        <v>243587.18049654542</v>
      </c>
      <c r="P72" s="41">
        <f t="shared" si="20"/>
        <v>137695.96062418557</v>
      </c>
      <c r="Q72" s="41">
        <f t="shared" si="21"/>
        <v>74282.30259373381</v>
      </c>
      <c r="R72" s="41">
        <f t="shared" si="22"/>
        <v>252385.25028322163</v>
      </c>
      <c r="S72" s="41">
        <f t="shared" si="5"/>
        <v>707950.6939976865</v>
      </c>
      <c r="T72" s="14"/>
      <c r="U72" s="14"/>
      <c r="V72" s="14"/>
    </row>
    <row r="73" spans="1:22" s="1" customFormat="1" ht="81" customHeight="1">
      <c r="A73" s="11" t="s">
        <v>332</v>
      </c>
      <c r="B73" s="12" t="s">
        <v>406</v>
      </c>
      <c r="C73" s="12" t="s">
        <v>325</v>
      </c>
      <c r="D73" s="12" t="s">
        <v>333</v>
      </c>
      <c r="E73" s="13">
        <f>'2022'!E73</f>
        <v>156.34200000000001</v>
      </c>
      <c r="F73" s="13">
        <f>'2022'!F73</f>
        <v>104.22799999999999</v>
      </c>
      <c r="G73" s="13">
        <f>'2022'!G73</f>
        <v>46.984999999999999</v>
      </c>
      <c r="H73" s="13">
        <f>'2022'!H73</f>
        <v>156.34200000000001</v>
      </c>
      <c r="I73" s="13">
        <f t="shared" si="4"/>
        <v>463.89700000000005</v>
      </c>
      <c r="J73" s="40">
        <v>5566.9555310052801</v>
      </c>
      <c r="K73" s="40">
        <v>5566.9555310052801</v>
      </c>
      <c r="L73" s="40">
        <v>1658.8</v>
      </c>
      <c r="M73" s="40">
        <v>1725.152</v>
      </c>
      <c r="N73" s="41" t="e">
        <f>(J73-L73)*#REF!</f>
        <v>#REF!</v>
      </c>
      <c r="O73" s="41">
        <f t="shared" si="19"/>
        <v>611008.85202842753</v>
      </c>
      <c r="P73" s="41">
        <f t="shared" si="20"/>
        <v>407339.23468561831</v>
      </c>
      <c r="Q73" s="41">
        <f t="shared" si="21"/>
        <v>180507.13890428309</v>
      </c>
      <c r="R73" s="41">
        <f t="shared" si="22"/>
        <v>600635.24764442758</v>
      </c>
      <c r="S73" s="41">
        <f t="shared" si="5"/>
        <v>1799490.4732627566</v>
      </c>
      <c r="T73" s="14"/>
      <c r="U73" s="14"/>
      <c r="V73" s="14"/>
    </row>
    <row r="74" spans="1:22" s="1" customFormat="1" ht="91.5" customHeight="1">
      <c r="A74" s="11" t="s">
        <v>334</v>
      </c>
      <c r="B74" s="12" t="s">
        <v>405</v>
      </c>
      <c r="C74" s="12" t="s">
        <v>325</v>
      </c>
      <c r="D74" s="12" t="s">
        <v>335</v>
      </c>
      <c r="E74" s="13">
        <f>'2022'!E74</f>
        <v>146.316</v>
      </c>
      <c r="F74" s="13">
        <f>'2022'!F74</f>
        <v>70.798000000000002</v>
      </c>
      <c r="G74" s="13">
        <f>'2022'!G74</f>
        <v>39.018000000000001</v>
      </c>
      <c r="H74" s="13">
        <f>'2022'!H74</f>
        <v>146.316</v>
      </c>
      <c r="I74" s="13">
        <f t="shared" ref="I74:I139" si="23">E74+F74+G74+H74</f>
        <v>402.44799999999998</v>
      </c>
      <c r="J74" s="40">
        <v>4530.3867249369105</v>
      </c>
      <c r="K74" s="40">
        <v>4530.3867249369105</v>
      </c>
      <c r="L74" s="40">
        <v>1768</v>
      </c>
      <c r="M74" s="40">
        <v>1838.72</v>
      </c>
      <c r="N74" s="41" t="e">
        <f>(J74-L74)*#REF!</f>
        <v>#REF!</v>
      </c>
      <c r="O74" s="41">
        <f t="shared" si="19"/>
        <v>404181.37604586902</v>
      </c>
      <c r="P74" s="41">
        <f t="shared" si="20"/>
        <v>195571.4553520834</v>
      </c>
      <c r="Q74" s="41">
        <f t="shared" si="21"/>
        <v>105023.45227358837</v>
      </c>
      <c r="R74" s="41">
        <f t="shared" si="22"/>
        <v>393833.90852586896</v>
      </c>
      <c r="S74" s="41">
        <f t="shared" ref="S74:S139" si="24">SUM(O74:R74)</f>
        <v>1098610.1921974097</v>
      </c>
      <c r="T74" s="14"/>
      <c r="U74" s="14"/>
      <c r="V74" s="14"/>
    </row>
    <row r="75" spans="1:22" s="1" customFormat="1" ht="75" customHeight="1">
      <c r="A75" s="11" t="s">
        <v>336</v>
      </c>
      <c r="B75" s="12" t="s">
        <v>407</v>
      </c>
      <c r="C75" s="12" t="s">
        <v>325</v>
      </c>
      <c r="D75" s="12" t="s">
        <v>337</v>
      </c>
      <c r="E75" s="13">
        <f>'2022'!E75</f>
        <v>138.357</v>
      </c>
      <c r="F75" s="13">
        <f>'2022'!F75</f>
        <v>68.497</v>
      </c>
      <c r="G75" s="13">
        <f>'2022'!G75</f>
        <v>36.177</v>
      </c>
      <c r="H75" s="13">
        <f>'2022'!H75</f>
        <v>141.458</v>
      </c>
      <c r="I75" s="13">
        <f t="shared" si="23"/>
        <v>384.48899999999998</v>
      </c>
      <c r="J75" s="40">
        <v>3890.3509736000005</v>
      </c>
      <c r="K75" s="40">
        <v>3890.3509736000001</v>
      </c>
      <c r="L75" s="40">
        <f>'2022'!M75</f>
        <v>1768</v>
      </c>
      <c r="M75" s="40">
        <v>1838.72</v>
      </c>
      <c r="N75" s="41" t="e">
        <f>(J75-L75)*#REF!</f>
        <v>#REF!</v>
      </c>
      <c r="O75" s="41">
        <f t="shared" si="19"/>
        <v>293642.11365437525</v>
      </c>
      <c r="P75" s="41">
        <f t="shared" si="20"/>
        <v>145374.67463867925</v>
      </c>
      <c r="Q75" s="41">
        <f t="shared" si="21"/>
        <v>74221.853731927215</v>
      </c>
      <c r="R75" s="41">
        <f t="shared" si="22"/>
        <v>290219.61426350882</v>
      </c>
      <c r="S75" s="41">
        <f t="shared" si="24"/>
        <v>803458.25628849049</v>
      </c>
      <c r="T75" s="14"/>
      <c r="U75" s="14"/>
      <c r="V75" s="14"/>
    </row>
    <row r="76" spans="1:22" s="1" customFormat="1" ht="84" customHeight="1">
      <c r="A76" s="11" t="s">
        <v>93</v>
      </c>
      <c r="B76" s="12" t="s">
        <v>409</v>
      </c>
      <c r="C76" s="12" t="s">
        <v>325</v>
      </c>
      <c r="D76" s="12" t="s">
        <v>94</v>
      </c>
      <c r="E76" s="13">
        <f>'2022'!E76</f>
        <v>190.94</v>
      </c>
      <c r="F76" s="13">
        <f>'2022'!F76</f>
        <v>80.34</v>
      </c>
      <c r="G76" s="13">
        <f>'2022'!G76</f>
        <v>43.49</v>
      </c>
      <c r="H76" s="13">
        <f>'2022'!H76</f>
        <v>170.08</v>
      </c>
      <c r="I76" s="13">
        <f t="shared" si="23"/>
        <v>484.85</v>
      </c>
      <c r="J76" s="40">
        <v>3761.2679096683387</v>
      </c>
      <c r="K76" s="40">
        <v>3761.2679096683382</v>
      </c>
      <c r="L76" s="40">
        <v>1560</v>
      </c>
      <c r="M76" s="40">
        <v>1622.4</v>
      </c>
      <c r="N76" s="41" t="e">
        <f>(J76-L76)*#REF!</f>
        <v>#REF!</v>
      </c>
      <c r="O76" s="41">
        <f t="shared" si="19"/>
        <v>420310.09467207256</v>
      </c>
      <c r="P76" s="41">
        <f t="shared" si="20"/>
        <v>176849.86386275434</v>
      </c>
      <c r="Q76" s="41">
        <f t="shared" si="21"/>
        <v>93019.365391476036</v>
      </c>
      <c r="R76" s="41">
        <f t="shared" si="22"/>
        <v>363778.65407639096</v>
      </c>
      <c r="S76" s="41">
        <f t="shared" si="24"/>
        <v>1053957.978002694</v>
      </c>
      <c r="T76" s="14"/>
      <c r="U76" s="14"/>
      <c r="V76" s="14"/>
    </row>
    <row r="77" spans="1:22" s="1" customFormat="1" ht="14.25" customHeight="1">
      <c r="A77" s="11"/>
      <c r="B77" s="12"/>
      <c r="C77" s="12"/>
      <c r="D77" s="12"/>
      <c r="E77" s="13"/>
      <c r="F77" s="13"/>
      <c r="G77" s="13"/>
      <c r="H77" s="13"/>
      <c r="I77" s="13"/>
      <c r="J77" s="40"/>
      <c r="K77" s="40"/>
      <c r="L77" s="40"/>
      <c r="M77" s="40"/>
      <c r="N77" s="41"/>
      <c r="O77" s="41"/>
      <c r="P77" s="41"/>
      <c r="Q77" s="41"/>
      <c r="R77" s="41"/>
      <c r="S77" s="41"/>
      <c r="T77" s="14"/>
      <c r="U77" s="14"/>
      <c r="V77" s="14"/>
    </row>
    <row r="78" spans="1:22" s="1" customFormat="1" ht="52.5" customHeight="1">
      <c r="A78" s="11" t="s">
        <v>96</v>
      </c>
      <c r="B78" s="12" t="s">
        <v>97</v>
      </c>
      <c r="C78" s="12" t="s">
        <v>95</v>
      </c>
      <c r="D78" s="12" t="s">
        <v>98</v>
      </c>
      <c r="E78" s="13">
        <f>'2022'!E78</f>
        <v>77.61</v>
      </c>
      <c r="F78" s="13">
        <f>'2022'!F78</f>
        <v>39.89</v>
      </c>
      <c r="G78" s="13">
        <f>'2022'!G78</f>
        <v>19.829999999999998</v>
      </c>
      <c r="H78" s="13">
        <f>'2022'!H78</f>
        <v>78.86</v>
      </c>
      <c r="I78" s="13">
        <f t="shared" si="23"/>
        <v>216.19</v>
      </c>
      <c r="J78" s="40">
        <f>'2022'!K78</f>
        <v>4428.3</v>
      </c>
      <c r="K78" s="40">
        <v>4860.3141983982923</v>
      </c>
      <c r="L78" s="40">
        <f>'2022'!M78</f>
        <v>1869.92</v>
      </c>
      <c r="M78" s="40">
        <v>1944.7168000000001</v>
      </c>
      <c r="N78" s="41" t="e">
        <f>(J78-L78)*#REF!</f>
        <v>#REF!</v>
      </c>
      <c r="O78" s="41">
        <f t="shared" ref="O78:O85" si="25">(J78-L78)*E78</f>
        <v>198555.87179999999</v>
      </c>
      <c r="P78" s="41">
        <f t="shared" ref="P78:Q85" si="26">(J78-L78)*F78</f>
        <v>102053.7782</v>
      </c>
      <c r="Q78" s="41">
        <f t="shared" si="26"/>
        <v>57816.29641023813</v>
      </c>
      <c r="R78" s="41">
        <f t="shared" ref="R78:R85" si="27">(K78-M78)*H78</f>
        <v>229924.01083768933</v>
      </c>
      <c r="S78" s="41">
        <f t="shared" si="24"/>
        <v>588349.95724792755</v>
      </c>
      <c r="T78" s="14"/>
      <c r="U78" s="14"/>
      <c r="V78" s="14"/>
    </row>
    <row r="79" spans="1:22" s="1" customFormat="1" ht="52.5" customHeight="1">
      <c r="A79" s="11" t="s">
        <v>96</v>
      </c>
      <c r="B79" s="12" t="s">
        <v>97</v>
      </c>
      <c r="C79" s="12" t="s">
        <v>95</v>
      </c>
      <c r="D79" s="12" t="s">
        <v>99</v>
      </c>
      <c r="E79" s="13">
        <f>'2022'!E79</f>
        <v>121.68</v>
      </c>
      <c r="F79" s="13">
        <f>'2022'!F79</f>
        <v>63.02</v>
      </c>
      <c r="G79" s="13">
        <f>'2022'!G79</f>
        <v>34.61</v>
      </c>
      <c r="H79" s="13">
        <f>'2022'!H79</f>
        <v>121.68</v>
      </c>
      <c r="I79" s="13">
        <f t="shared" si="23"/>
        <v>340.99</v>
      </c>
      <c r="J79" s="40">
        <f>'2022'!K79</f>
        <v>5468.9802226935681</v>
      </c>
      <c r="K79" s="40">
        <v>5981.6365381065652</v>
      </c>
      <c r="L79" s="40">
        <f>'2022'!M79</f>
        <v>1747.2</v>
      </c>
      <c r="M79" s="40">
        <v>1817.0880000000002</v>
      </c>
      <c r="N79" s="41" t="e">
        <f>(J79-L79)*#REF!</f>
        <v>#REF!</v>
      </c>
      <c r="O79" s="41">
        <f t="shared" si="25"/>
        <v>452866.21749735338</v>
      </c>
      <c r="P79" s="41">
        <f t="shared" si="26"/>
        <v>234546.5896341487</v>
      </c>
      <c r="Q79" s="41">
        <f t="shared" si="26"/>
        <v>144135.02490386821</v>
      </c>
      <c r="R79" s="41">
        <f t="shared" si="27"/>
        <v>506742.26611680683</v>
      </c>
      <c r="S79" s="41">
        <f t="shared" si="24"/>
        <v>1338290.0981521772</v>
      </c>
      <c r="T79" s="14"/>
      <c r="U79" s="14"/>
      <c r="V79" s="14"/>
    </row>
    <row r="80" spans="1:22" s="1" customFormat="1" ht="52.5" customHeight="1">
      <c r="A80" s="11" t="s">
        <v>96</v>
      </c>
      <c r="B80" s="12" t="s">
        <v>97</v>
      </c>
      <c r="C80" s="12" t="s">
        <v>95</v>
      </c>
      <c r="D80" s="12" t="s">
        <v>100</v>
      </c>
      <c r="E80" s="13">
        <f>'2022'!E80</f>
        <v>104.58</v>
      </c>
      <c r="F80" s="13">
        <f>'2022'!F80</f>
        <v>53.42</v>
      </c>
      <c r="G80" s="13">
        <f>'2022'!G80</f>
        <v>29.7</v>
      </c>
      <c r="H80" s="13">
        <f>'2022'!H80</f>
        <v>105.69</v>
      </c>
      <c r="I80" s="13">
        <f t="shared" si="23"/>
        <v>293.39</v>
      </c>
      <c r="J80" s="40">
        <f>'2022'!K80</f>
        <v>6639.83</v>
      </c>
      <c r="K80" s="40">
        <v>7279.4379034415088</v>
      </c>
      <c r="L80" s="40">
        <f>'2022'!M80</f>
        <v>1747.2</v>
      </c>
      <c r="M80" s="40">
        <v>1817.0880000000002</v>
      </c>
      <c r="N80" s="41" t="e">
        <f>(J80-L80)*#REF!</f>
        <v>#REF!</v>
      </c>
      <c r="O80" s="41">
        <f t="shared" si="25"/>
        <v>511671.24540000001</v>
      </c>
      <c r="P80" s="41">
        <f t="shared" si="26"/>
        <v>261364.29460000002</v>
      </c>
      <c r="Q80" s="41">
        <f t="shared" si="26"/>
        <v>162231.79213221281</v>
      </c>
      <c r="R80" s="41">
        <f t="shared" si="27"/>
        <v>577315.76129473303</v>
      </c>
      <c r="S80" s="41">
        <f t="shared" si="24"/>
        <v>1512583.0934269459</v>
      </c>
      <c r="T80" s="14"/>
      <c r="U80" s="14"/>
      <c r="V80" s="14"/>
    </row>
    <row r="81" spans="1:22" s="1" customFormat="1" ht="52.5" customHeight="1">
      <c r="A81" s="11" t="s">
        <v>101</v>
      </c>
      <c r="B81" s="12" t="s">
        <v>102</v>
      </c>
      <c r="C81" s="12" t="s">
        <v>95</v>
      </c>
      <c r="D81" s="12" t="s">
        <v>103</v>
      </c>
      <c r="E81" s="13">
        <f>'2022'!E81</f>
        <v>3206.1209999999996</v>
      </c>
      <c r="F81" s="13">
        <f>'2022'!F81</f>
        <v>2114.056</v>
      </c>
      <c r="G81" s="13">
        <f>'2022'!G81</f>
        <v>1054.1759999999999</v>
      </c>
      <c r="H81" s="13">
        <f>'2022'!H81</f>
        <v>3189.8090000000002</v>
      </c>
      <c r="I81" s="13">
        <f t="shared" si="23"/>
        <v>9564.1620000000003</v>
      </c>
      <c r="J81" s="40">
        <v>3285.7128199999997</v>
      </c>
      <c r="K81" s="40">
        <v>3285.7128199999997</v>
      </c>
      <c r="L81" s="40">
        <f>'2022'!M81</f>
        <v>1747.2</v>
      </c>
      <c r="M81" s="40">
        <v>1817.0880000000002</v>
      </c>
      <c r="N81" s="41" t="e">
        <f>(J81-L81)*#REF!</f>
        <v>#REF!</v>
      </c>
      <c r="O81" s="41">
        <f t="shared" si="25"/>
        <v>4932658.2609712183</v>
      </c>
      <c r="P81" s="41">
        <f t="shared" si="26"/>
        <v>3252502.2581979195</v>
      </c>
      <c r="Q81" s="41">
        <f t="shared" si="26"/>
        <v>1548189.0382483194</v>
      </c>
      <c r="R81" s="41">
        <f t="shared" si="27"/>
        <v>4684632.6684593791</v>
      </c>
      <c r="S81" s="41">
        <f t="shared" si="24"/>
        <v>14417982.225876838</v>
      </c>
      <c r="T81" s="14"/>
      <c r="U81" s="14"/>
      <c r="V81" s="14"/>
    </row>
    <row r="82" spans="1:22" s="1" customFormat="1" ht="60.75" customHeight="1">
      <c r="A82" s="11" t="s">
        <v>104</v>
      </c>
      <c r="B82" s="12" t="s">
        <v>105</v>
      </c>
      <c r="C82" s="12" t="s">
        <v>95</v>
      </c>
      <c r="D82" s="12" t="s">
        <v>106</v>
      </c>
      <c r="E82" s="13">
        <f>'2022'!E82</f>
        <v>11043.521000000001</v>
      </c>
      <c r="F82" s="13">
        <f>'2022'!F82</f>
        <v>4890.0689999999995</v>
      </c>
      <c r="G82" s="13">
        <f>'2022'!G82</f>
        <v>1739.68</v>
      </c>
      <c r="H82" s="13">
        <f>'2022'!H82</f>
        <v>9363.8320000000003</v>
      </c>
      <c r="I82" s="13">
        <f t="shared" si="23"/>
        <v>27037.101999999999</v>
      </c>
      <c r="J82" s="40">
        <v>5122.1029287999991</v>
      </c>
      <c r="K82" s="40">
        <v>5122.1029288</v>
      </c>
      <c r="L82" s="40">
        <f>'2022'!M82</f>
        <v>1865.76</v>
      </c>
      <c r="M82" s="40">
        <v>1940.3904</v>
      </c>
      <c r="N82" s="41" t="e">
        <f>(J82-L82)*#REF!</f>
        <v>#REF!</v>
      </c>
      <c r="O82" s="41">
        <f t="shared" si="25"/>
        <v>35961491.517404296</v>
      </c>
      <c r="P82" s="41">
        <f t="shared" si="26"/>
        <v>15923741.609494081</v>
      </c>
      <c r="Q82" s="41">
        <f t="shared" si="26"/>
        <v>5535161.6521027833</v>
      </c>
      <c r="R82" s="41">
        <f t="shared" si="27"/>
        <v>29793021.59197836</v>
      </c>
      <c r="S82" s="41">
        <f t="shared" si="24"/>
        <v>87213416.370979518</v>
      </c>
      <c r="T82" s="14"/>
      <c r="U82" s="14"/>
      <c r="V82" s="14"/>
    </row>
    <row r="83" spans="1:22" s="1" customFormat="1" ht="94.5" customHeight="1">
      <c r="A83" s="11" t="s">
        <v>75</v>
      </c>
      <c r="B83" s="12" t="s">
        <v>107</v>
      </c>
      <c r="C83" s="12" t="s">
        <v>95</v>
      </c>
      <c r="D83" s="12" t="s">
        <v>274</v>
      </c>
      <c r="E83" s="13">
        <f>'2022'!E83</f>
        <v>88.302999999999997</v>
      </c>
      <c r="F83" s="13">
        <f>'2022'!F83</f>
        <v>38.707999999999998</v>
      </c>
      <c r="G83" s="13">
        <f>'2022'!G83</f>
        <v>8.9870000000000001</v>
      </c>
      <c r="H83" s="13">
        <f>'2022'!H83</f>
        <v>88.376000000000005</v>
      </c>
      <c r="I83" s="13">
        <f t="shared" si="23"/>
        <v>224.374</v>
      </c>
      <c r="J83" s="40">
        <v>4780.0464893523076</v>
      </c>
      <c r="K83" s="40">
        <v>4780.0464893523085</v>
      </c>
      <c r="L83" s="40">
        <f>'2022'!M83</f>
        <v>1752.4</v>
      </c>
      <c r="M83" s="40">
        <v>1822.4960000000001</v>
      </c>
      <c r="N83" s="41" t="e">
        <f>(J83-L83)*#REF!</f>
        <v>#REF!</v>
      </c>
      <c r="O83" s="41">
        <f t="shared" si="25"/>
        <v>267350.26794927678</v>
      </c>
      <c r="P83" s="41">
        <f t="shared" si="26"/>
        <v>117194.14030984911</v>
      </c>
      <c r="Q83" s="41">
        <f t="shared" si="26"/>
        <v>26579.506247809197</v>
      </c>
      <c r="R83" s="41">
        <f t="shared" si="27"/>
        <v>261376.48204699962</v>
      </c>
      <c r="S83" s="41">
        <f t="shared" si="24"/>
        <v>672500.39655393478</v>
      </c>
      <c r="T83" s="14"/>
      <c r="U83" s="14"/>
      <c r="V83" s="14"/>
    </row>
    <row r="84" spans="1:22" s="1" customFormat="1" ht="50.25" customHeight="1">
      <c r="A84" s="11" t="s">
        <v>108</v>
      </c>
      <c r="B84" s="12" t="s">
        <v>109</v>
      </c>
      <c r="C84" s="12" t="s">
        <v>95</v>
      </c>
      <c r="D84" s="12" t="s">
        <v>106</v>
      </c>
      <c r="E84" s="13">
        <f>'2022'!E84</f>
        <v>245.27500000000001</v>
      </c>
      <c r="F84" s="13">
        <f>'2022'!F84</f>
        <v>114.57299999999999</v>
      </c>
      <c r="G84" s="13">
        <f>'2022'!G84</f>
        <v>25.71</v>
      </c>
      <c r="H84" s="13">
        <f>'2022'!H84</f>
        <v>209.23400000000001</v>
      </c>
      <c r="I84" s="13">
        <f t="shared" si="23"/>
        <v>594.79200000000003</v>
      </c>
      <c r="J84" s="40">
        <v>3304.0175063999995</v>
      </c>
      <c r="K84" s="40">
        <v>3304.0175063999995</v>
      </c>
      <c r="L84" s="40">
        <f>'2022'!M84</f>
        <v>2102.88</v>
      </c>
      <c r="M84" s="40">
        <v>2186.9952000000003</v>
      </c>
      <c r="N84" s="41" t="e">
        <f>(J84-L84)*#REF!</f>
        <v>#REF!</v>
      </c>
      <c r="O84" s="41">
        <f t="shared" si="25"/>
        <v>294609.00188225985</v>
      </c>
      <c r="P84" s="41">
        <f t="shared" si="26"/>
        <v>137617.92752076712</v>
      </c>
      <c r="Q84" s="41">
        <f t="shared" si="26"/>
        <v>28718.643497543981</v>
      </c>
      <c r="R84" s="41">
        <f t="shared" si="27"/>
        <v>233719.04525729746</v>
      </c>
      <c r="S84" s="41">
        <f t="shared" si="24"/>
        <v>694664.61815786839</v>
      </c>
      <c r="T84" s="14"/>
      <c r="U84" s="14"/>
      <c r="V84" s="14"/>
    </row>
    <row r="85" spans="1:22" s="1" customFormat="1" ht="50.25" customHeight="1">
      <c r="A85" s="11" t="s">
        <v>110</v>
      </c>
      <c r="B85" s="12" t="s">
        <v>111</v>
      </c>
      <c r="C85" s="12" t="s">
        <v>95</v>
      </c>
      <c r="D85" s="12" t="s">
        <v>106</v>
      </c>
      <c r="E85" s="13">
        <f>'2022'!E85</f>
        <v>775.38</v>
      </c>
      <c r="F85" s="13">
        <f>'2022'!F85</f>
        <v>444.61700000000002</v>
      </c>
      <c r="G85" s="13">
        <f>'2022'!G85</f>
        <v>210.97499999999999</v>
      </c>
      <c r="H85" s="13">
        <f>'2022'!H85</f>
        <v>718.86099999999999</v>
      </c>
      <c r="I85" s="13">
        <f t="shared" si="23"/>
        <v>2149.8330000000001</v>
      </c>
      <c r="J85" s="40">
        <f>'2022'!K85</f>
        <v>5394.45</v>
      </c>
      <c r="K85" s="40">
        <v>5897.9269791880661</v>
      </c>
      <c r="L85" s="40">
        <f>'2022'!M85</f>
        <v>1632.8</v>
      </c>
      <c r="M85" s="40">
        <v>1698.1120000000001</v>
      </c>
      <c r="N85" s="41" t="e">
        <f>(J85-L85)*#REF!</f>
        <v>#REF!</v>
      </c>
      <c r="O85" s="41">
        <f t="shared" si="25"/>
        <v>2916708.1769999997</v>
      </c>
      <c r="P85" s="41">
        <f t="shared" si="26"/>
        <v>1672493.5380499999</v>
      </c>
      <c r="Q85" s="41">
        <f t="shared" si="26"/>
        <v>886055.96523420222</v>
      </c>
      <c r="R85" s="41">
        <f t="shared" si="27"/>
        <v>3019083.1957541122</v>
      </c>
      <c r="S85" s="41">
        <f>SUM(O85:R85)</f>
        <v>8494340.8760383148</v>
      </c>
      <c r="T85" s="14"/>
      <c r="U85" s="14"/>
      <c r="V85" s="14"/>
    </row>
    <row r="86" spans="1:22" s="1" customFormat="1" ht="14.25" customHeight="1">
      <c r="A86" s="11"/>
      <c r="B86" s="12"/>
      <c r="C86" s="12"/>
      <c r="D86" s="12"/>
      <c r="E86" s="13"/>
      <c r="F86" s="13"/>
      <c r="G86" s="13"/>
      <c r="H86" s="13"/>
      <c r="I86" s="13"/>
      <c r="J86" s="40"/>
      <c r="K86" s="40"/>
      <c r="L86" s="40"/>
      <c r="M86" s="40"/>
      <c r="N86" s="41"/>
      <c r="O86" s="41"/>
      <c r="P86" s="41"/>
      <c r="Q86" s="41"/>
      <c r="R86" s="41"/>
      <c r="S86" s="41"/>
      <c r="T86" s="14"/>
      <c r="U86" s="14"/>
      <c r="V86" s="14"/>
    </row>
    <row r="87" spans="1:22" s="1" customFormat="1" ht="50.25" customHeight="1">
      <c r="A87" s="11" t="s">
        <v>418</v>
      </c>
      <c r="B87" s="12" t="s">
        <v>419</v>
      </c>
      <c r="C87" s="12" t="s">
        <v>420</v>
      </c>
      <c r="D87" s="12" t="s">
        <v>420</v>
      </c>
      <c r="E87" s="13">
        <f>'2022'!E87</f>
        <v>100772.27</v>
      </c>
      <c r="F87" s="13">
        <f>'2022'!F87</f>
        <v>43188.118000000002</v>
      </c>
      <c r="G87" s="13">
        <f>'2022'!G87</f>
        <v>20405.056</v>
      </c>
      <c r="H87" s="13">
        <f>'2022'!H87</f>
        <v>81620.222999999998</v>
      </c>
      <c r="I87" s="13">
        <f>SUM(E87:H87)</f>
        <v>245985.66700000002</v>
      </c>
      <c r="J87" s="40">
        <v>1025.044930888314</v>
      </c>
      <c r="K87" s="40">
        <v>1025.044930888314</v>
      </c>
      <c r="L87" s="40">
        <v>977.35040000000004</v>
      </c>
      <c r="M87" s="40">
        <v>1016.444416</v>
      </c>
      <c r="N87" s="41"/>
      <c r="O87" s="41">
        <f t="shared" ref="O87" si="28">(J87-L87)*E87</f>
        <v>4806286.1442005103</v>
      </c>
      <c r="P87" s="41">
        <f t="shared" ref="P87" si="29">(J87-L87)*F87</f>
        <v>2059837.0279591465</v>
      </c>
      <c r="Q87" s="41">
        <f t="shared" ref="Q87" si="30">(K87-M87)*G87</f>
        <v>175493.9879248791</v>
      </c>
      <c r="R87" s="41">
        <f t="shared" ref="R87" si="31">(K87-M87)*H87</f>
        <v>701975.94309900142</v>
      </c>
      <c r="S87" s="41">
        <f>SUM(O87:R87)</f>
        <v>7743593.1031835377</v>
      </c>
      <c r="T87" s="14"/>
      <c r="U87" s="14"/>
      <c r="V87" s="14"/>
    </row>
    <row r="88" spans="1:22" s="1" customFormat="1" ht="14.25" customHeight="1">
      <c r="A88" s="11"/>
      <c r="B88" s="12"/>
      <c r="C88" s="12"/>
      <c r="D88" s="12"/>
      <c r="E88" s="13"/>
      <c r="F88" s="13"/>
      <c r="G88" s="13"/>
      <c r="H88" s="13"/>
      <c r="I88" s="13"/>
      <c r="J88" s="40"/>
      <c r="K88" s="40"/>
      <c r="L88" s="40"/>
      <c r="M88" s="40"/>
      <c r="N88" s="41"/>
      <c r="O88" s="41"/>
      <c r="P88" s="41"/>
      <c r="Q88" s="41"/>
      <c r="R88" s="41"/>
      <c r="S88" s="41"/>
      <c r="T88" s="14"/>
      <c r="U88" s="14"/>
      <c r="V88" s="14"/>
    </row>
    <row r="89" spans="1:22" s="1" customFormat="1" ht="78.75" customHeight="1">
      <c r="A89" s="11" t="s">
        <v>113</v>
      </c>
      <c r="B89" s="12" t="s">
        <v>114</v>
      </c>
      <c r="C89" s="12" t="s">
        <v>112</v>
      </c>
      <c r="D89" s="12" t="s">
        <v>115</v>
      </c>
      <c r="E89" s="13">
        <f>'2022'!E89</f>
        <v>319.399</v>
      </c>
      <c r="F89" s="13">
        <f>'2022'!F89</f>
        <v>97.736999999999995</v>
      </c>
      <c r="G89" s="13">
        <f>'2022'!G89</f>
        <v>32.758000000000003</v>
      </c>
      <c r="H89" s="13">
        <f>'2022'!H89</f>
        <v>282.92099999999999</v>
      </c>
      <c r="I89" s="13">
        <f t="shared" si="23"/>
        <v>732.81499999999994</v>
      </c>
      <c r="J89" s="40">
        <v>8147.9364928000005</v>
      </c>
      <c r="K89" s="40">
        <v>8147.9364927999995</v>
      </c>
      <c r="L89" s="40">
        <f>'2022'!M89</f>
        <v>1726.4</v>
      </c>
      <c r="M89" s="40">
        <v>1795.4560000000001</v>
      </c>
      <c r="N89" s="41" t="e">
        <f>(J89-L89)*#REF!</f>
        <v>#REF!</v>
      </c>
      <c r="O89" s="41">
        <f t="shared" ref="O89:O99" si="32">(J89-L89)*E89</f>
        <v>2051032.3342638272</v>
      </c>
      <c r="P89" s="41">
        <f t="shared" ref="P89:P99" si="33">(J89-L89)*F89</f>
        <v>627621.71219679352</v>
      </c>
      <c r="Q89" s="41">
        <f t="shared" ref="Q89:Q99" si="34">(K89-M89)*G89</f>
        <v>208094.5559831424</v>
      </c>
      <c r="R89" s="41">
        <f t="shared" ref="R89:R99" si="35">(K89-M89)*H89</f>
        <v>1797250.1335034685</v>
      </c>
      <c r="S89" s="41">
        <f t="shared" si="24"/>
        <v>4683998.7359472318</v>
      </c>
      <c r="T89" s="14"/>
      <c r="U89" s="14"/>
      <c r="V89" s="14"/>
    </row>
    <row r="90" spans="1:22" s="1" customFormat="1" ht="54" customHeight="1">
      <c r="A90" s="11" t="s">
        <v>113</v>
      </c>
      <c r="B90" s="12" t="s">
        <v>114</v>
      </c>
      <c r="C90" s="12" t="s">
        <v>112</v>
      </c>
      <c r="D90" s="12" t="s">
        <v>116</v>
      </c>
      <c r="E90" s="13">
        <f>'2022'!E90</f>
        <v>227.33</v>
      </c>
      <c r="F90" s="13">
        <f>'2022'!F90</f>
        <v>53.892000000000003</v>
      </c>
      <c r="G90" s="13">
        <f>'2022'!G90</f>
        <v>28.288</v>
      </c>
      <c r="H90" s="13">
        <f>'2022'!H90</f>
        <v>216.74</v>
      </c>
      <c r="I90" s="13">
        <f t="shared" si="23"/>
        <v>526.25</v>
      </c>
      <c r="J90" s="40">
        <v>7277.4308241079189</v>
      </c>
      <c r="K90" s="40">
        <v>7277.4308241079189</v>
      </c>
      <c r="L90" s="40">
        <f>'2022'!M90</f>
        <v>1726.4</v>
      </c>
      <c r="M90" s="40">
        <v>1795.4560000000001</v>
      </c>
      <c r="N90" s="41" t="e">
        <f>(J90-L90)*#REF!</f>
        <v>#REF!</v>
      </c>
      <c r="O90" s="41">
        <f t="shared" si="32"/>
        <v>1261915.8372444531</v>
      </c>
      <c r="P90" s="41">
        <f t="shared" si="33"/>
        <v>299156.15317282395</v>
      </c>
      <c r="Q90" s="41">
        <f t="shared" si="34"/>
        <v>155074.10382436481</v>
      </c>
      <c r="R90" s="41">
        <f t="shared" si="35"/>
        <v>1188163.2233771503</v>
      </c>
      <c r="S90" s="41">
        <f t="shared" si="24"/>
        <v>2904309.3176187919</v>
      </c>
      <c r="T90" s="14"/>
      <c r="U90" s="14"/>
      <c r="V90" s="14"/>
    </row>
    <row r="91" spans="1:22" s="1" customFormat="1" ht="54" customHeight="1">
      <c r="A91" s="11" t="s">
        <v>49</v>
      </c>
      <c r="B91" s="12" t="s">
        <v>50</v>
      </c>
      <c r="C91" s="12" t="s">
        <v>112</v>
      </c>
      <c r="D91" s="12" t="s">
        <v>117</v>
      </c>
      <c r="E91" s="13">
        <f>'2022'!E91</f>
        <v>182.02599999999998</v>
      </c>
      <c r="F91" s="13">
        <f>'2022'!F91</f>
        <v>90.084999999999994</v>
      </c>
      <c r="G91" s="13">
        <f>'2022'!G91</f>
        <v>56.246000000000002</v>
      </c>
      <c r="H91" s="13">
        <f>'2022'!H91</f>
        <v>161.184</v>
      </c>
      <c r="I91" s="13">
        <f t="shared" si="23"/>
        <v>489.54099999999994</v>
      </c>
      <c r="J91" s="40">
        <f>'2022'!K91</f>
        <v>6771.72</v>
      </c>
      <c r="K91" s="40">
        <v>7329.5223064250413</v>
      </c>
      <c r="L91" s="40">
        <f>'2022'!M91</f>
        <v>1705.6000000000001</v>
      </c>
      <c r="M91" s="40">
        <v>1773.8240000000003</v>
      </c>
      <c r="N91" s="41" t="e">
        <f>(J91-L91)*#REF!</f>
        <v>#REF!</v>
      </c>
      <c r="O91" s="41">
        <f t="shared" si="32"/>
        <v>922165.55911999987</v>
      </c>
      <c r="P91" s="41">
        <f t="shared" si="33"/>
        <v>456381.42019999993</v>
      </c>
      <c r="Q91" s="41">
        <f t="shared" si="34"/>
        <v>312485.80694318283</v>
      </c>
      <c r="R91" s="41">
        <f t="shared" si="35"/>
        <v>895489.67582281376</v>
      </c>
      <c r="S91" s="41">
        <f t="shared" si="24"/>
        <v>2586522.4620859968</v>
      </c>
      <c r="T91" s="14"/>
      <c r="U91" s="14"/>
      <c r="V91" s="14"/>
    </row>
    <row r="92" spans="1:22" s="1" customFormat="1" ht="54" customHeight="1">
      <c r="A92" s="11" t="s">
        <v>118</v>
      </c>
      <c r="B92" s="12" t="s">
        <v>119</v>
      </c>
      <c r="C92" s="12" t="s">
        <v>112</v>
      </c>
      <c r="D92" s="12" t="s">
        <v>275</v>
      </c>
      <c r="E92" s="13">
        <f>'2022'!E92</f>
        <v>574.96800000000007</v>
      </c>
      <c r="F92" s="13">
        <f>'2022'!F92</f>
        <v>191.65600000000001</v>
      </c>
      <c r="G92" s="13">
        <f>'2022'!G92</f>
        <v>191.16200000000001</v>
      </c>
      <c r="H92" s="13">
        <f>'2022'!H92</f>
        <v>572.25800000000004</v>
      </c>
      <c r="I92" s="13">
        <f t="shared" si="23"/>
        <v>1530.0440000000001</v>
      </c>
      <c r="J92" s="40">
        <v>3171.5732672000004</v>
      </c>
      <c r="K92" s="40">
        <v>3171.5732672000004</v>
      </c>
      <c r="L92" s="40">
        <f>'2022'!M92</f>
        <v>1681.3368</v>
      </c>
      <c r="M92" s="40">
        <v>1748.5902720000001</v>
      </c>
      <c r="N92" s="41" t="e">
        <f>(J92-L92)*#REF!</f>
        <v>#REF!</v>
      </c>
      <c r="O92" s="41">
        <f t="shared" si="32"/>
        <v>856838.28107304987</v>
      </c>
      <c r="P92" s="41">
        <f t="shared" si="33"/>
        <v>285612.76035768329</v>
      </c>
      <c r="Q92" s="41">
        <f t="shared" si="34"/>
        <v>272020.27532842243</v>
      </c>
      <c r="R92" s="41">
        <f t="shared" si="35"/>
        <v>814313.40286716179</v>
      </c>
      <c r="S92" s="41">
        <f t="shared" si="24"/>
        <v>2228784.7196263173</v>
      </c>
      <c r="T92" s="14"/>
      <c r="U92" s="14"/>
      <c r="V92" s="14"/>
    </row>
    <row r="93" spans="1:22" s="1" customFormat="1" ht="54" customHeight="1">
      <c r="A93" s="11" t="s">
        <v>118</v>
      </c>
      <c r="B93" s="12" t="s">
        <v>119</v>
      </c>
      <c r="C93" s="12" t="s">
        <v>112</v>
      </c>
      <c r="D93" s="12" t="s">
        <v>276</v>
      </c>
      <c r="E93" s="13">
        <f>'2022'!E93</f>
        <v>680.17599999999993</v>
      </c>
      <c r="F93" s="13">
        <f>'2022'!F93</f>
        <v>228.071</v>
      </c>
      <c r="G93" s="13">
        <f>'2022'!G93</f>
        <v>225.31</v>
      </c>
      <c r="H93" s="13">
        <f>'2022'!H93</f>
        <v>684.21299999999997</v>
      </c>
      <c r="I93" s="13">
        <f t="shared" si="23"/>
        <v>1817.77</v>
      </c>
      <c r="J93" s="40">
        <v>3171.5732672000004</v>
      </c>
      <c r="K93" s="40">
        <v>3171.5732672000004</v>
      </c>
      <c r="L93" s="40">
        <f>'2022'!M93</f>
        <v>1528.8</v>
      </c>
      <c r="M93" s="40">
        <v>1589.952</v>
      </c>
      <c r="N93" s="41" t="e">
        <f>(J93-L93)*#REF!</f>
        <v>#REF!</v>
      </c>
      <c r="O93" s="41">
        <f t="shared" si="32"/>
        <v>1117374.9497910275</v>
      </c>
      <c r="P93" s="41">
        <f t="shared" si="33"/>
        <v>374668.94182357128</v>
      </c>
      <c r="Q93" s="41">
        <f t="shared" si="34"/>
        <v>356355.08771283209</v>
      </c>
      <c r="R93" s="41">
        <f t="shared" si="35"/>
        <v>1082165.8320947138</v>
      </c>
      <c r="S93" s="41">
        <f t="shared" si="24"/>
        <v>2930564.8114221445</v>
      </c>
      <c r="T93" s="14"/>
      <c r="U93" s="14"/>
      <c r="V93" s="14"/>
    </row>
    <row r="94" spans="1:22" s="1" customFormat="1" ht="54" customHeight="1">
      <c r="A94" s="11" t="s">
        <v>118</v>
      </c>
      <c r="B94" s="12" t="s">
        <v>119</v>
      </c>
      <c r="C94" s="12" t="s">
        <v>112</v>
      </c>
      <c r="D94" s="12" t="s">
        <v>120</v>
      </c>
      <c r="E94" s="13">
        <f>'2022'!E94</f>
        <v>4563.4260000000004</v>
      </c>
      <c r="F94" s="13">
        <f>'2022'!F94</f>
        <v>1647.8490000000002</v>
      </c>
      <c r="G94" s="13">
        <f>'2022'!G94</f>
        <v>1624.0930000000001</v>
      </c>
      <c r="H94" s="13">
        <f>'2022'!H94</f>
        <v>4703.5239999999994</v>
      </c>
      <c r="I94" s="13">
        <f t="shared" si="23"/>
        <v>12538.892</v>
      </c>
      <c r="J94" s="40">
        <f>'2022'!K94</f>
        <v>2548.6808320481937</v>
      </c>
      <c r="K94" s="40">
        <v>2621.3154322019459</v>
      </c>
      <c r="L94" s="40">
        <f>'2022'!M94</f>
        <v>1681.3368</v>
      </c>
      <c r="M94" s="40">
        <v>1748.5902720000001</v>
      </c>
      <c r="N94" s="41" t="e">
        <f>(J94-L94)*#REF!</f>
        <v>#REF!</v>
      </c>
      <c r="O94" s="41">
        <f t="shared" si="32"/>
        <v>3958060.3067935603</v>
      </c>
      <c r="P94" s="41">
        <f t="shared" si="33"/>
        <v>1429251.9958665839</v>
      </c>
      <c r="Q94" s="41">
        <f t="shared" si="34"/>
        <v>1417386.8236078587</v>
      </c>
      <c r="R94" s="41">
        <f t="shared" si="35"/>
        <v>4104883.7364136963</v>
      </c>
      <c r="S94" s="41">
        <f t="shared" si="24"/>
        <v>10909582.8626817</v>
      </c>
      <c r="T94" s="14"/>
      <c r="U94" s="14"/>
      <c r="V94" s="14"/>
    </row>
    <row r="95" spans="1:22" s="1" customFormat="1" ht="60.75" customHeight="1">
      <c r="A95" s="11" t="s">
        <v>72</v>
      </c>
      <c r="B95" s="12" t="s">
        <v>73</v>
      </c>
      <c r="C95" s="12" t="s">
        <v>112</v>
      </c>
      <c r="D95" s="12" t="s">
        <v>389</v>
      </c>
      <c r="E95" s="13">
        <f>'2022'!E95</f>
        <v>4600.701</v>
      </c>
      <c r="F95" s="13">
        <f>'2022'!F95</f>
        <v>1709.5209999999997</v>
      </c>
      <c r="G95" s="13">
        <f>'2022'!G95</f>
        <v>766.95899999999995</v>
      </c>
      <c r="H95" s="13">
        <f>'2022'!H95</f>
        <v>3755.0790000000002</v>
      </c>
      <c r="I95" s="13">
        <f t="shared" si="23"/>
        <v>10832.26</v>
      </c>
      <c r="J95" s="40">
        <f>'2022'!K95</f>
        <v>5838.3474141788765</v>
      </c>
      <c r="K95" s="40">
        <v>6075.1694500919766</v>
      </c>
      <c r="L95" s="40">
        <f>'2022'!M95</f>
        <v>1681.3333333333335</v>
      </c>
      <c r="M95" s="40">
        <v>1748.5866666666668</v>
      </c>
      <c r="N95" s="41" t="e">
        <f>(J95-L95)*#REF!</f>
        <v>#REF!</v>
      </c>
      <c r="O95" s="41">
        <f t="shared" si="32"/>
        <v>19125178.838760171</v>
      </c>
      <c r="P95" s="41">
        <f t="shared" si="33"/>
        <v>7106502.8685011528</v>
      </c>
      <c r="Q95" s="41">
        <f t="shared" si="34"/>
        <v>3318311.6049930919</v>
      </c>
      <c r="R95" s="41">
        <f t="shared" si="35"/>
        <v>16246660.151801929</v>
      </c>
      <c r="S95" s="41">
        <f t="shared" si="24"/>
        <v>45796653.464056343</v>
      </c>
      <c r="T95" s="14"/>
      <c r="U95" s="14"/>
      <c r="V95" s="14"/>
    </row>
    <row r="96" spans="1:22" s="1" customFormat="1" ht="60.75" customHeight="1">
      <c r="A96" s="11" t="s">
        <v>72</v>
      </c>
      <c r="B96" s="12" t="s">
        <v>73</v>
      </c>
      <c r="C96" s="12" t="s">
        <v>112</v>
      </c>
      <c r="D96" s="12" t="s">
        <v>390</v>
      </c>
      <c r="E96" s="13">
        <f>'2022'!E96</f>
        <v>843.16099999999994</v>
      </c>
      <c r="F96" s="13">
        <f>'2022'!F96</f>
        <v>422.404</v>
      </c>
      <c r="G96" s="13">
        <f>'2022'!G96</f>
        <v>112.223</v>
      </c>
      <c r="H96" s="13">
        <f>'2022'!H96</f>
        <v>673.553</v>
      </c>
      <c r="I96" s="13">
        <f t="shared" si="23"/>
        <v>2051.3409999999999</v>
      </c>
      <c r="J96" s="40">
        <f>'2022'!K96</f>
        <v>5838.3474141788765</v>
      </c>
      <c r="K96" s="40">
        <v>6075.1694500919739</v>
      </c>
      <c r="L96" s="40">
        <f>'2022'!M96</f>
        <v>2236.8666666666668</v>
      </c>
      <c r="M96" s="40">
        <v>2326.3413333333338</v>
      </c>
      <c r="N96" s="41" t="e">
        <f>(J96-L96)*#REF!</f>
        <v>#REF!</v>
      </c>
      <c r="O96" s="41">
        <f t="shared" si="32"/>
        <v>3036628.1085531423</v>
      </c>
      <c r="P96" s="41">
        <f t="shared" si="33"/>
        <v>1521279.8736721475</v>
      </c>
      <c r="Q96" s="41">
        <f t="shared" si="34"/>
        <v>420704.7377470049</v>
      </c>
      <c r="R96" s="41">
        <f t="shared" si="35"/>
        <v>2525034.4245271324</v>
      </c>
      <c r="S96" s="41">
        <f t="shared" si="24"/>
        <v>7503647.1444994267</v>
      </c>
      <c r="T96" s="14"/>
      <c r="U96" s="14"/>
      <c r="V96" s="14"/>
    </row>
    <row r="97" spans="1:22" s="1" customFormat="1" ht="60.75" customHeight="1">
      <c r="A97" s="11" t="s">
        <v>72</v>
      </c>
      <c r="B97" s="12" t="s">
        <v>73</v>
      </c>
      <c r="C97" s="12" t="s">
        <v>112</v>
      </c>
      <c r="D97" s="12" t="s">
        <v>391</v>
      </c>
      <c r="E97" s="13">
        <f>'2022'!E97</f>
        <v>421.8</v>
      </c>
      <c r="F97" s="13">
        <f>'2022'!F97</f>
        <v>140.75200000000001</v>
      </c>
      <c r="G97" s="13">
        <f>'2022'!G97</f>
        <v>140.75299999999999</v>
      </c>
      <c r="H97" s="13">
        <f>'2022'!H97</f>
        <v>279.113</v>
      </c>
      <c r="I97" s="13">
        <f t="shared" si="23"/>
        <v>982.41800000000012</v>
      </c>
      <c r="J97" s="40">
        <f>'2022'!K97</f>
        <v>5838.3474141788765</v>
      </c>
      <c r="K97" s="40">
        <v>6075.1694500919739</v>
      </c>
      <c r="L97" s="40">
        <f>'2022'!M97</f>
        <v>1596.4</v>
      </c>
      <c r="M97" s="40">
        <v>1660.2560000000001</v>
      </c>
      <c r="N97" s="41" t="e">
        <f>(J97-L97)*#REF!</f>
        <v>#REF!</v>
      </c>
      <c r="O97" s="41">
        <f t="shared" si="32"/>
        <v>1789253.41930065</v>
      </c>
      <c r="P97" s="41">
        <f t="shared" si="33"/>
        <v>597062.58244050515</v>
      </c>
      <c r="Q97" s="41">
        <f t="shared" si="34"/>
        <v>621412.31284079549</v>
      </c>
      <c r="R97" s="41">
        <f t="shared" si="35"/>
        <v>1232259.737795521</v>
      </c>
      <c r="S97" s="41">
        <f t="shared" si="24"/>
        <v>4239988.0523774717</v>
      </c>
      <c r="T97" s="14"/>
      <c r="U97" s="14"/>
      <c r="V97" s="14"/>
    </row>
    <row r="98" spans="1:22" s="1" customFormat="1" ht="55.5" customHeight="1">
      <c r="A98" s="11" t="s">
        <v>346</v>
      </c>
      <c r="B98" s="12" t="s">
        <v>347</v>
      </c>
      <c r="C98" s="12" t="s">
        <v>112</v>
      </c>
      <c r="D98" s="12" t="s">
        <v>348</v>
      </c>
      <c r="E98" s="13">
        <f>'2022'!E98</f>
        <v>178.654756501104</v>
      </c>
      <c r="F98" s="13">
        <f>'2022'!F98</f>
        <v>116.045</v>
      </c>
      <c r="G98" s="13">
        <f>'2022'!G98</f>
        <v>44.890912320000005</v>
      </c>
      <c r="H98" s="13">
        <f>'2022'!H98</f>
        <v>179.56364928000002</v>
      </c>
      <c r="I98" s="13">
        <f t="shared" si="23"/>
        <v>519.15431810110397</v>
      </c>
      <c r="J98" s="40">
        <f>'2022'!K98</f>
        <v>2078.38</v>
      </c>
      <c r="K98" s="40">
        <v>2217.578</v>
      </c>
      <c r="L98" s="40">
        <f>'2022'!M98</f>
        <v>2017.6000000000001</v>
      </c>
      <c r="M98" s="40">
        <v>2098.3040000000001</v>
      </c>
      <c r="N98" s="41" t="e">
        <f>(J98-L98)*#REF!</f>
        <v>#REF!</v>
      </c>
      <c r="O98" s="41">
        <f t="shared" si="32"/>
        <v>10858.636100137097</v>
      </c>
      <c r="P98" s="41">
        <f t="shared" si="33"/>
        <v>7053.2150999999967</v>
      </c>
      <c r="Q98" s="41">
        <f t="shared" si="34"/>
        <v>5354.3186760556755</v>
      </c>
      <c r="R98" s="41">
        <f t="shared" si="35"/>
        <v>21417.274704222702</v>
      </c>
      <c r="S98" s="41">
        <f t="shared" si="24"/>
        <v>44683.444580415467</v>
      </c>
      <c r="T98" s="14"/>
      <c r="U98" s="14"/>
      <c r="V98" s="14"/>
    </row>
    <row r="99" spans="1:22" s="1" customFormat="1" ht="55.5" customHeight="1">
      <c r="A99" s="11" t="s">
        <v>349</v>
      </c>
      <c r="B99" s="12" t="s">
        <v>350</v>
      </c>
      <c r="C99" s="12" t="s">
        <v>112</v>
      </c>
      <c r="D99" s="12" t="s">
        <v>348</v>
      </c>
      <c r="E99" s="13">
        <f>'2022'!E99</f>
        <v>46.431701614145275</v>
      </c>
      <c r="F99" s="13">
        <f>'2022'!F99</f>
        <v>30.16</v>
      </c>
      <c r="G99" s="13">
        <f>'2022'!G99</f>
        <v>11.88191294180176</v>
      </c>
      <c r="H99" s="13">
        <f>'2022'!H99</f>
        <v>47.52765176720704</v>
      </c>
      <c r="I99" s="13">
        <f t="shared" si="23"/>
        <v>136.00126632315408</v>
      </c>
      <c r="J99" s="40">
        <f>'2022'!K99</f>
        <v>1938.9904150553564</v>
      </c>
      <c r="K99" s="40">
        <v>1980.8809256757577</v>
      </c>
      <c r="L99" s="40">
        <f>'2022'!M99</f>
        <v>1681.3368</v>
      </c>
      <c r="M99" s="40">
        <v>1748.5902720000001</v>
      </c>
      <c r="N99" s="41" t="e">
        <f>(J99-L99)*#REF!</f>
        <v>#REF!</v>
      </c>
      <c r="O99" s="41">
        <f t="shared" si="32"/>
        <v>11963.295774056154</v>
      </c>
      <c r="P99" s="41">
        <f t="shared" si="33"/>
        <v>7770.833030069547</v>
      </c>
      <c r="Q99" s="41">
        <f t="shared" si="34"/>
        <v>2760.0573241695743</v>
      </c>
      <c r="R99" s="41">
        <f t="shared" si="35"/>
        <v>11040.229296678297</v>
      </c>
      <c r="S99" s="41">
        <f t="shared" si="24"/>
        <v>33534.415424973573</v>
      </c>
      <c r="T99" s="14"/>
      <c r="U99" s="14"/>
      <c r="V99" s="14"/>
    </row>
    <row r="100" spans="1:22" s="1" customFormat="1" ht="14.25" customHeight="1">
      <c r="A100" s="11"/>
      <c r="B100" s="12"/>
      <c r="C100" s="12"/>
      <c r="D100" s="12"/>
      <c r="E100" s="13"/>
      <c r="F100" s="13"/>
      <c r="G100" s="13"/>
      <c r="H100" s="13"/>
      <c r="I100" s="13"/>
      <c r="J100" s="40"/>
      <c r="K100" s="40"/>
      <c r="L100" s="40"/>
      <c r="M100" s="40"/>
      <c r="N100" s="41"/>
      <c r="O100" s="41"/>
      <c r="P100" s="41"/>
      <c r="Q100" s="41"/>
      <c r="R100" s="41"/>
      <c r="S100" s="41"/>
      <c r="T100" s="14"/>
      <c r="U100" s="14"/>
      <c r="V100" s="14"/>
    </row>
    <row r="101" spans="1:22" s="1" customFormat="1" ht="48" customHeight="1">
      <c r="A101" s="11" t="s">
        <v>122</v>
      </c>
      <c r="B101" s="12" t="s">
        <v>123</v>
      </c>
      <c r="C101" s="12" t="s">
        <v>121</v>
      </c>
      <c r="D101" s="12" t="s">
        <v>124</v>
      </c>
      <c r="E101" s="13">
        <f>'2022'!E101</f>
        <v>289.85000000000002</v>
      </c>
      <c r="F101" s="13">
        <f>'2022'!F101</f>
        <v>128.13999999999999</v>
      </c>
      <c r="G101" s="13">
        <f>'2022'!G101</f>
        <v>54.32</v>
      </c>
      <c r="H101" s="13">
        <f>'2022'!H101</f>
        <v>299.66300000000001</v>
      </c>
      <c r="I101" s="13">
        <f t="shared" si="23"/>
        <v>771.97299999999996</v>
      </c>
      <c r="J101" s="40">
        <f>'2022'!K101</f>
        <v>5693.3830436169437</v>
      </c>
      <c r="K101" s="40">
        <v>5739.0445218478035</v>
      </c>
      <c r="L101" s="40">
        <f>'2022'!M101</f>
        <v>1872</v>
      </c>
      <c r="M101" s="40">
        <v>1946.88</v>
      </c>
      <c r="N101" s="41" t="e">
        <f>(J101-L101)*#REF!</f>
        <v>#REF!</v>
      </c>
      <c r="O101" s="41">
        <f>(J101-L101)*E101</f>
        <v>1107627.8751923712</v>
      </c>
      <c r="P101" s="41">
        <f>(J101-L101)*F101</f>
        <v>489672.02320907509</v>
      </c>
      <c r="Q101" s="41">
        <f>(K101-M101)*G101</f>
        <v>205990.37682677267</v>
      </c>
      <c r="R101" s="41">
        <f>(K101-M101)*H101</f>
        <v>1136371.3971104783</v>
      </c>
      <c r="S101" s="41">
        <f t="shared" si="24"/>
        <v>2939661.6723386971</v>
      </c>
      <c r="T101" s="14"/>
      <c r="U101" s="14"/>
      <c r="V101" s="14"/>
    </row>
    <row r="102" spans="1:22" s="1" customFormat="1" ht="48" customHeight="1">
      <c r="A102" s="11" t="s">
        <v>125</v>
      </c>
      <c r="B102" s="12" t="s">
        <v>126</v>
      </c>
      <c r="C102" s="12" t="s">
        <v>121</v>
      </c>
      <c r="D102" s="12" t="s">
        <v>127</v>
      </c>
      <c r="E102" s="13">
        <f>'2022'!E102</f>
        <v>3740.51</v>
      </c>
      <c r="F102" s="13">
        <f>'2022'!F102</f>
        <v>1282.3130000000001</v>
      </c>
      <c r="G102" s="13">
        <f>'2022'!G102</f>
        <v>431.70400000000001</v>
      </c>
      <c r="H102" s="13">
        <f>'2022'!H102</f>
        <v>3076.6219999999998</v>
      </c>
      <c r="I102" s="13">
        <f t="shared" si="23"/>
        <v>8531.1489999999994</v>
      </c>
      <c r="J102" s="40">
        <f>'2022'!K102</f>
        <v>6073.3</v>
      </c>
      <c r="K102" s="40">
        <v>6595.7344086021521</v>
      </c>
      <c r="L102" s="40">
        <v>1809.6000000000001</v>
      </c>
      <c r="M102" s="40">
        <v>1881.9840000000002</v>
      </c>
      <c r="N102" s="41" t="e">
        <f>(J102-L102)*#REF!</f>
        <v>#REF!</v>
      </c>
      <c r="O102" s="41">
        <f>(J102-L102)*E102</f>
        <v>15948412.487</v>
      </c>
      <c r="P102" s="41">
        <f>(J102-L102)*F102</f>
        <v>5467397.9380999999</v>
      </c>
      <c r="Q102" s="41">
        <f>(K102-M102)*G102</f>
        <v>2034944.9063951834</v>
      </c>
      <c r="R102" s="41">
        <f>(K102-M102)*H102</f>
        <v>14502428.209614368</v>
      </c>
      <c r="S102" s="41">
        <f t="shared" si="24"/>
        <v>37953183.541109547</v>
      </c>
      <c r="T102" s="14"/>
      <c r="U102" s="14"/>
      <c r="V102" s="14"/>
    </row>
    <row r="103" spans="1:22" s="1" customFormat="1" ht="14.25" customHeight="1">
      <c r="A103" s="11"/>
      <c r="B103" s="12"/>
      <c r="C103" s="12"/>
      <c r="D103" s="12"/>
      <c r="E103" s="13"/>
      <c r="F103" s="13"/>
      <c r="G103" s="13"/>
      <c r="H103" s="13"/>
      <c r="I103" s="13"/>
      <c r="J103" s="40"/>
      <c r="K103" s="40"/>
      <c r="L103" s="40"/>
      <c r="M103" s="40"/>
      <c r="N103" s="41"/>
      <c r="O103" s="41"/>
      <c r="P103" s="41"/>
      <c r="Q103" s="41"/>
      <c r="R103" s="41"/>
      <c r="S103" s="41"/>
      <c r="T103" s="14"/>
      <c r="U103" s="14"/>
      <c r="V103" s="14"/>
    </row>
    <row r="104" spans="1:22" s="1" customFormat="1" ht="57" customHeight="1">
      <c r="A104" s="11" t="s">
        <v>129</v>
      </c>
      <c r="B104" s="12" t="s">
        <v>130</v>
      </c>
      <c r="C104" s="12" t="s">
        <v>128</v>
      </c>
      <c r="D104" s="12" t="s">
        <v>277</v>
      </c>
      <c r="E104" s="13">
        <f>'2022'!E104</f>
        <v>2900.3820000000001</v>
      </c>
      <c r="F104" s="13">
        <f>'2022'!F104</f>
        <v>1119.6190000000001</v>
      </c>
      <c r="G104" s="13">
        <f>'2022'!G104</f>
        <v>362.36200000000002</v>
      </c>
      <c r="H104" s="13">
        <f>'2022'!H104</f>
        <v>2403.4609999999998</v>
      </c>
      <c r="I104" s="13">
        <f t="shared" si="23"/>
        <v>6785.8240000000005</v>
      </c>
      <c r="J104" s="40">
        <v>4131.5538968462788</v>
      </c>
      <c r="K104" s="40">
        <v>4131.5538968462788</v>
      </c>
      <c r="L104" s="40">
        <f>'2022'!M104</f>
        <v>1586</v>
      </c>
      <c r="M104" s="40">
        <v>1649.44</v>
      </c>
      <c r="N104" s="41" t="e">
        <f>(J104-L104)*#REF!</f>
        <v>#REF!</v>
      </c>
      <c r="O104" s="41">
        <f t="shared" ref="O104:O109" si="36">(J104-L104)*E104</f>
        <v>7383078.7024428044</v>
      </c>
      <c r="P104" s="41">
        <f t="shared" ref="P104:Q109" si="37">(J104-L104)*F104</f>
        <v>2850050.5084331343</v>
      </c>
      <c r="Q104" s="41">
        <f t="shared" si="37"/>
        <v>899423.75588901131</v>
      </c>
      <c r="R104" s="41">
        <f t="shared" ref="R104:R109" si="38">(K104-M104)*H104</f>
        <v>5965663.9486280531</v>
      </c>
      <c r="S104" s="41">
        <f t="shared" si="24"/>
        <v>17098216.915393002</v>
      </c>
      <c r="T104" s="14"/>
      <c r="U104" s="14"/>
      <c r="V104" s="14"/>
    </row>
    <row r="105" spans="1:22" s="1" customFormat="1" ht="57" customHeight="1">
      <c r="A105" s="11" t="s">
        <v>129</v>
      </c>
      <c r="B105" s="12" t="s">
        <v>130</v>
      </c>
      <c r="C105" s="12" t="s">
        <v>128</v>
      </c>
      <c r="D105" s="12" t="s">
        <v>132</v>
      </c>
      <c r="E105" s="13">
        <f>'2022'!E105</f>
        <v>1015.39</v>
      </c>
      <c r="F105" s="13">
        <f>'2022'!F105</f>
        <v>426.58900000000006</v>
      </c>
      <c r="G105" s="13">
        <f>'2022'!G105</f>
        <v>194.875</v>
      </c>
      <c r="H105" s="13">
        <f>'2022'!H105</f>
        <v>946.93600000000004</v>
      </c>
      <c r="I105" s="13">
        <f t="shared" si="23"/>
        <v>2583.79</v>
      </c>
      <c r="J105" s="40">
        <v>2483.4745520000001</v>
      </c>
      <c r="K105" s="40">
        <v>2483.4745520000001</v>
      </c>
      <c r="L105" s="40">
        <f>'2022'!M105</f>
        <v>1466.4</v>
      </c>
      <c r="M105" s="40">
        <v>1525.056</v>
      </c>
      <c r="N105" s="41" t="e">
        <f>(J105-L105)*#REF!</f>
        <v>#REF!</v>
      </c>
      <c r="O105" s="41">
        <f t="shared" si="36"/>
        <v>1032727.32935528</v>
      </c>
      <c r="P105" s="41">
        <f t="shared" si="37"/>
        <v>433872.81606312806</v>
      </c>
      <c r="Q105" s="41">
        <f t="shared" si="37"/>
        <v>186771.81532100003</v>
      </c>
      <c r="R105" s="41">
        <f t="shared" si="38"/>
        <v>907561.02995667211</v>
      </c>
      <c r="S105" s="41">
        <f t="shared" si="24"/>
        <v>2560932.99069608</v>
      </c>
      <c r="T105" s="14"/>
      <c r="U105" s="14"/>
      <c r="V105" s="14"/>
    </row>
    <row r="106" spans="1:22" s="1" customFormat="1" ht="57" customHeight="1">
      <c r="A106" s="11" t="s">
        <v>129</v>
      </c>
      <c r="B106" s="12" t="s">
        <v>130</v>
      </c>
      <c r="C106" s="12" t="s">
        <v>128</v>
      </c>
      <c r="D106" s="12" t="s">
        <v>133</v>
      </c>
      <c r="E106" s="13">
        <f>'2022'!E106</f>
        <v>520.62899999999991</v>
      </c>
      <c r="F106" s="13">
        <f>'2022'!F106</f>
        <v>190.792</v>
      </c>
      <c r="G106" s="13">
        <f>'2022'!G106</f>
        <v>65.028999999999996</v>
      </c>
      <c r="H106" s="13">
        <f>'2022'!H106</f>
        <v>436.05900000000003</v>
      </c>
      <c r="I106" s="13">
        <f t="shared" si="23"/>
        <v>1212.509</v>
      </c>
      <c r="J106" s="40">
        <f>'2022'!K106</f>
        <v>4372.4468505488612</v>
      </c>
      <c r="K106" s="40">
        <v>4529.7520148495487</v>
      </c>
      <c r="L106" s="40">
        <f>'2022'!M106</f>
        <v>1586</v>
      </c>
      <c r="M106" s="40">
        <v>1649.44</v>
      </c>
      <c r="N106" s="41" t="e">
        <f>(J106-L106)*#REF!</f>
        <v>#REF!</v>
      </c>
      <c r="O106" s="41">
        <f t="shared" si="36"/>
        <v>1450705.0373544027</v>
      </c>
      <c r="P106" s="41">
        <f t="shared" si="37"/>
        <v>531631.76750991831</v>
      </c>
      <c r="Q106" s="41">
        <f t="shared" si="37"/>
        <v>187303.81001365129</v>
      </c>
      <c r="R106" s="41">
        <f t="shared" si="38"/>
        <v>1255985.9768832794</v>
      </c>
      <c r="S106" s="41">
        <f t="shared" si="24"/>
        <v>3425626.5917612519</v>
      </c>
      <c r="T106" s="14"/>
      <c r="U106" s="14"/>
      <c r="V106" s="14"/>
    </row>
    <row r="107" spans="1:22" s="1" customFormat="1" ht="57" customHeight="1">
      <c r="A107" s="11" t="s">
        <v>338</v>
      </c>
      <c r="B107" s="12" t="s">
        <v>339</v>
      </c>
      <c r="C107" s="12" t="s">
        <v>128</v>
      </c>
      <c r="D107" s="12" t="s">
        <v>132</v>
      </c>
      <c r="E107" s="13">
        <f>'2022'!E107</f>
        <v>3898.402</v>
      </c>
      <c r="F107" s="13">
        <f>'2022'!F107</f>
        <v>1675.7349999999999</v>
      </c>
      <c r="G107" s="13">
        <f>'2022'!G107</f>
        <v>539.94899999999996</v>
      </c>
      <c r="H107" s="13">
        <f>'2022'!H107</f>
        <v>3221.1060000000002</v>
      </c>
      <c r="I107" s="13">
        <f t="shared" si="23"/>
        <v>9335.1919999999991</v>
      </c>
      <c r="J107" s="40">
        <v>1332.7069038400002</v>
      </c>
      <c r="K107" s="40">
        <v>1332.7069038400002</v>
      </c>
      <c r="L107" s="40">
        <f>'2022'!M107</f>
        <v>772.2</v>
      </c>
      <c r="M107" s="40">
        <v>803.08800000000008</v>
      </c>
      <c r="N107" s="41" t="e">
        <f>(J107-L107)*#REF!</f>
        <v>#REF!</v>
      </c>
      <c r="O107" s="41">
        <f t="shared" si="36"/>
        <v>2185081.2349436642</v>
      </c>
      <c r="P107" s="41">
        <f t="shared" si="37"/>
        <v>939261.03650632268</v>
      </c>
      <c r="Q107" s="41">
        <f t="shared" si="37"/>
        <v>285967.19750950421</v>
      </c>
      <c r="R107" s="41">
        <f t="shared" si="38"/>
        <v>1705958.6288724476</v>
      </c>
      <c r="S107" s="41">
        <f t="shared" si="24"/>
        <v>5116268.0978319384</v>
      </c>
      <c r="T107" s="14"/>
      <c r="U107" s="14"/>
      <c r="V107" s="14"/>
    </row>
    <row r="108" spans="1:22" s="1" customFormat="1" ht="57" customHeight="1">
      <c r="A108" s="11" t="s">
        <v>134</v>
      </c>
      <c r="B108" s="12" t="s">
        <v>135</v>
      </c>
      <c r="C108" s="12" t="s">
        <v>128</v>
      </c>
      <c r="D108" s="12" t="s">
        <v>131</v>
      </c>
      <c r="E108" s="13">
        <f>'2022'!E108</f>
        <v>44.133000000000003</v>
      </c>
      <c r="F108" s="13">
        <f>'2022'!F108</f>
        <v>21.829000000000001</v>
      </c>
      <c r="G108" s="13">
        <f>'2022'!G108</f>
        <v>7.3559999999999999</v>
      </c>
      <c r="H108" s="13">
        <f>'2022'!H108</f>
        <v>44.133000000000003</v>
      </c>
      <c r="I108" s="13">
        <f t="shared" si="23"/>
        <v>117.45099999999999</v>
      </c>
      <c r="J108" s="40">
        <f>'2022'!K108</f>
        <v>5645.1</v>
      </c>
      <c r="K108" s="40">
        <v>6188.8295813879686</v>
      </c>
      <c r="L108" s="40">
        <f>'2022'!M108</f>
        <v>1586</v>
      </c>
      <c r="M108" s="40">
        <v>1649.44</v>
      </c>
      <c r="N108" s="41" t="e">
        <f>(J108-L108)*#REF!</f>
        <v>#REF!</v>
      </c>
      <c r="O108" s="41">
        <f t="shared" si="36"/>
        <v>179140.26030000002</v>
      </c>
      <c r="P108" s="41">
        <f t="shared" si="37"/>
        <v>88606.093900000007</v>
      </c>
      <c r="Q108" s="41">
        <f t="shared" si="37"/>
        <v>33391.749760689891</v>
      </c>
      <c r="R108" s="41">
        <f t="shared" si="38"/>
        <v>200336.88039539522</v>
      </c>
      <c r="S108" s="41">
        <f t="shared" si="24"/>
        <v>501474.98435608519</v>
      </c>
      <c r="T108" s="14"/>
      <c r="U108" s="14"/>
      <c r="V108" s="14"/>
    </row>
    <row r="109" spans="1:22" s="1" customFormat="1" ht="57" customHeight="1">
      <c r="A109" s="11" t="s">
        <v>349</v>
      </c>
      <c r="B109" s="12" t="s">
        <v>350</v>
      </c>
      <c r="C109" s="12" t="s">
        <v>128</v>
      </c>
      <c r="D109" s="12" t="s">
        <v>351</v>
      </c>
      <c r="E109" s="13">
        <f>'2022'!E109</f>
        <v>7.77978945884455</v>
      </c>
      <c r="F109" s="13">
        <f>'2022'!F109</f>
        <v>5.0540000000000003</v>
      </c>
      <c r="G109" s="13">
        <f>'2022'!G109</f>
        <v>7.963807600318896</v>
      </c>
      <c r="H109" s="13">
        <f>'2022'!H109</f>
        <v>1.990951900079724</v>
      </c>
      <c r="I109" s="13">
        <f t="shared" si="23"/>
        <v>22.788548959243169</v>
      </c>
      <c r="J109" s="40">
        <v>1875.0849623999998</v>
      </c>
      <c r="K109" s="40">
        <v>1875.0849624</v>
      </c>
      <c r="L109" s="40">
        <f>'2022'!M109</f>
        <v>1586</v>
      </c>
      <c r="M109" s="40">
        <v>1649.44</v>
      </c>
      <c r="N109" s="41" t="e">
        <f>(J109-L109)*#REF!</f>
        <v>#REF!</v>
      </c>
      <c r="O109" s="41">
        <f t="shared" si="36"/>
        <v>2249.0201431899914</v>
      </c>
      <c r="P109" s="41">
        <f t="shared" si="37"/>
        <v>1461.035399969599</v>
      </c>
      <c r="Q109" s="41">
        <f t="shared" si="37"/>
        <v>1796.9930665347911</v>
      </c>
      <c r="R109" s="41">
        <f t="shared" si="38"/>
        <v>449.24826663369777</v>
      </c>
      <c r="S109" s="41">
        <f t="shared" si="24"/>
        <v>5956.2968763280787</v>
      </c>
      <c r="T109" s="14"/>
      <c r="U109" s="14"/>
      <c r="V109" s="14"/>
    </row>
    <row r="110" spans="1:22" s="1" customFormat="1" ht="14.25" customHeight="1">
      <c r="A110" s="11"/>
      <c r="B110" s="12"/>
      <c r="C110" s="12"/>
      <c r="D110" s="12"/>
      <c r="E110" s="13"/>
      <c r="F110" s="13"/>
      <c r="G110" s="13"/>
      <c r="H110" s="13"/>
      <c r="I110" s="13"/>
      <c r="J110" s="40"/>
      <c r="K110" s="40"/>
      <c r="L110" s="40"/>
      <c r="M110" s="40"/>
      <c r="N110" s="41"/>
      <c r="O110" s="41"/>
      <c r="P110" s="41"/>
      <c r="Q110" s="41"/>
      <c r="R110" s="41"/>
      <c r="S110" s="41"/>
      <c r="T110" s="14"/>
      <c r="U110" s="14"/>
      <c r="V110" s="14"/>
    </row>
    <row r="111" spans="1:22" s="1" customFormat="1" ht="54" customHeight="1">
      <c r="A111" s="11" t="s">
        <v>137</v>
      </c>
      <c r="B111" s="12" t="s">
        <v>138</v>
      </c>
      <c r="C111" s="12" t="s">
        <v>136</v>
      </c>
      <c r="D111" s="12" t="s">
        <v>139</v>
      </c>
      <c r="E111" s="13">
        <f>'2022'!E111</f>
        <v>4972.6509999999998</v>
      </c>
      <c r="F111" s="13">
        <f>'2022'!F111</f>
        <v>1788.4679999999998</v>
      </c>
      <c r="G111" s="13">
        <f>'2022'!G111</f>
        <v>653.23400000000004</v>
      </c>
      <c r="H111" s="13">
        <f>'2022'!H111</f>
        <v>3190.502</v>
      </c>
      <c r="I111" s="13">
        <f t="shared" si="23"/>
        <v>10604.855</v>
      </c>
      <c r="J111" s="40">
        <v>8408.7666415999975</v>
      </c>
      <c r="K111" s="40">
        <v>8408.7666415999975</v>
      </c>
      <c r="L111" s="40">
        <v>1716</v>
      </c>
      <c r="M111" s="40">
        <v>1784.64</v>
      </c>
      <c r="N111" s="41" t="e">
        <f>(J111-L111)*#REF!</f>
        <v>#REF!</v>
      </c>
      <c r="O111" s="41">
        <f>(J111-L111)*E111</f>
        <v>33280792.733118869</v>
      </c>
      <c r="P111" s="41">
        <f>(J111-L111)*F111</f>
        <v>11969798.969969064</v>
      </c>
      <c r="Q111" s="41">
        <f>(K111-M111)*G111</f>
        <v>4327104.7425989332</v>
      </c>
      <c r="R111" s="41">
        <f>(K111-M111)*H111</f>
        <v>21134289.298278075</v>
      </c>
      <c r="S111" s="41">
        <f t="shared" si="24"/>
        <v>70711985.74396494</v>
      </c>
      <c r="T111" s="14"/>
      <c r="U111" s="14"/>
      <c r="V111" s="14"/>
    </row>
    <row r="112" spans="1:22" s="1" customFormat="1" ht="54" customHeight="1">
      <c r="A112" s="11" t="s">
        <v>137</v>
      </c>
      <c r="B112" s="12" t="s">
        <v>138</v>
      </c>
      <c r="C112" s="12" t="s">
        <v>136</v>
      </c>
      <c r="D112" s="12" t="s">
        <v>140</v>
      </c>
      <c r="E112" s="13">
        <f>'2022'!E112</f>
        <v>215.04300000000001</v>
      </c>
      <c r="F112" s="13">
        <f>'2022'!F112</f>
        <v>143.36199999999999</v>
      </c>
      <c r="G112" s="13">
        <f>'2022'!G112</f>
        <v>35.841000000000001</v>
      </c>
      <c r="H112" s="13">
        <f>'2022'!H112</f>
        <v>215.04300000000001</v>
      </c>
      <c r="I112" s="13">
        <f t="shared" si="23"/>
        <v>609.28899999999999</v>
      </c>
      <c r="J112" s="40">
        <f>'2022'!K112</f>
        <v>14383.03</v>
      </c>
      <c r="K112" s="40">
        <v>15937.112117774177</v>
      </c>
      <c r="L112" s="40">
        <v>1716</v>
      </c>
      <c r="M112" s="40">
        <v>1784.64</v>
      </c>
      <c r="N112" s="41" t="e">
        <f>(J112-L112)*#REF!</f>
        <v>#REF!</v>
      </c>
      <c r="O112" s="41">
        <f>(J112-L112)*E112</f>
        <v>2723956.1322900001</v>
      </c>
      <c r="P112" s="41">
        <f>(J112-L112)*F112</f>
        <v>1815970.75486</v>
      </c>
      <c r="Q112" s="41">
        <f>(K112-M112)*G112</f>
        <v>507238.7531731443</v>
      </c>
      <c r="R112" s="41">
        <f>(K112-M112)*H112</f>
        <v>3043390.0616225125</v>
      </c>
      <c r="S112" s="41">
        <f t="shared" si="24"/>
        <v>8090555.7019456569</v>
      </c>
      <c r="T112" s="14"/>
      <c r="U112" s="14"/>
      <c r="V112" s="14"/>
    </row>
    <row r="113" spans="1:22" s="1" customFormat="1" ht="14.25" customHeight="1">
      <c r="A113" s="11"/>
      <c r="B113" s="12"/>
      <c r="C113" s="12"/>
      <c r="D113" s="12"/>
      <c r="E113" s="13"/>
      <c r="F113" s="13"/>
      <c r="G113" s="13"/>
      <c r="H113" s="13"/>
      <c r="I113" s="13"/>
      <c r="J113" s="40"/>
      <c r="K113" s="40"/>
      <c r="L113" s="40"/>
      <c r="M113" s="40"/>
      <c r="N113" s="41"/>
      <c r="O113" s="41"/>
      <c r="P113" s="41"/>
      <c r="Q113" s="41"/>
      <c r="R113" s="41"/>
      <c r="S113" s="41"/>
      <c r="T113" s="14"/>
      <c r="U113" s="14"/>
      <c r="V113" s="14"/>
    </row>
    <row r="114" spans="1:22" s="1" customFormat="1" ht="69" customHeight="1">
      <c r="A114" s="11" t="s">
        <v>142</v>
      </c>
      <c r="B114" s="12" t="s">
        <v>143</v>
      </c>
      <c r="C114" s="12" t="s">
        <v>141</v>
      </c>
      <c r="D114" s="12" t="s">
        <v>144</v>
      </c>
      <c r="E114" s="13">
        <f>'2022'!E114</f>
        <v>4585.1779999999999</v>
      </c>
      <c r="F114" s="13">
        <f>'2022'!F114</f>
        <v>1946.337</v>
      </c>
      <c r="G114" s="13">
        <f>'2022'!G114</f>
        <v>732.053</v>
      </c>
      <c r="H114" s="13">
        <f>'2022'!H114</f>
        <v>3098.248</v>
      </c>
      <c r="I114" s="13">
        <f t="shared" si="23"/>
        <v>10361.815999999999</v>
      </c>
      <c r="J114" s="40">
        <f>'2022'!K114</f>
        <v>9131.9333319665911</v>
      </c>
      <c r="K114" s="40">
        <v>9925.9538399259218</v>
      </c>
      <c r="L114" s="40">
        <f>'2022'!M114</f>
        <v>1456</v>
      </c>
      <c r="M114" s="40">
        <v>1514.24</v>
      </c>
      <c r="N114" s="41" t="e">
        <f>(J114-L114)*#REF!</f>
        <v>#REF!</v>
      </c>
      <c r="O114" s="41">
        <f>(J114-L114)*E114</f>
        <v>35195520.643199913</v>
      </c>
      <c r="P114" s="41">
        <f t="shared" ref="P114" si="39">(J114-L114)*F114</f>
        <v>14939953.053539859</v>
      </c>
      <c r="Q114" s="41">
        <f t="shared" ref="Q114" si="40">(K114-M114)*G114</f>
        <v>6157820.3516592905</v>
      </c>
      <c r="R114" s="41">
        <f t="shared" ref="R114" si="41">(K114-M114)*H114</f>
        <v>26061575.581122808</v>
      </c>
      <c r="S114" s="41">
        <f t="shared" si="24"/>
        <v>82354869.629521877</v>
      </c>
      <c r="T114" s="14"/>
      <c r="U114" s="14"/>
      <c r="V114" s="14"/>
    </row>
    <row r="115" spans="1:22" s="1" customFormat="1" ht="14.25" customHeight="1">
      <c r="A115" s="11"/>
      <c r="B115" s="12"/>
      <c r="C115" s="12"/>
      <c r="D115" s="12"/>
      <c r="E115" s="13"/>
      <c r="F115" s="13"/>
      <c r="G115" s="13"/>
      <c r="H115" s="13"/>
      <c r="I115" s="13"/>
      <c r="J115" s="40"/>
      <c r="K115" s="40"/>
      <c r="L115" s="40"/>
      <c r="M115" s="40"/>
      <c r="N115" s="41"/>
      <c r="O115" s="41"/>
      <c r="P115" s="41"/>
      <c r="Q115" s="41"/>
      <c r="R115" s="41"/>
      <c r="S115" s="41"/>
      <c r="T115" s="14"/>
      <c r="U115" s="14"/>
      <c r="V115" s="14"/>
    </row>
    <row r="116" spans="1:22" s="1" customFormat="1" ht="50.25" customHeight="1">
      <c r="A116" s="11" t="s">
        <v>146</v>
      </c>
      <c r="B116" s="12" t="s">
        <v>147</v>
      </c>
      <c r="C116" s="12" t="s">
        <v>145</v>
      </c>
      <c r="D116" s="12" t="s">
        <v>148</v>
      </c>
      <c r="E116" s="13">
        <f>'2022'!E116</f>
        <v>17.073</v>
      </c>
      <c r="F116" s="13">
        <f>'2022'!F116</f>
        <v>8.5220000000000002</v>
      </c>
      <c r="G116" s="13">
        <f>'2022'!G116</f>
        <v>2.8450000000000002</v>
      </c>
      <c r="H116" s="13">
        <f>'2022'!H116</f>
        <v>17.071999999999999</v>
      </c>
      <c r="I116" s="13">
        <f t="shared" si="23"/>
        <v>45.512</v>
      </c>
      <c r="J116" s="40">
        <f>'2022'!K116</f>
        <v>9152.7099999999991</v>
      </c>
      <c r="K116" s="40">
        <v>9984.7745454545475</v>
      </c>
      <c r="L116" s="40">
        <f>'2022'!M116</f>
        <v>1921.92</v>
      </c>
      <c r="M116" s="40">
        <v>1998.7968000000001</v>
      </c>
      <c r="N116" s="41" t="e">
        <f>(J116-L116)*#REF!</f>
        <v>#REF!</v>
      </c>
      <c r="O116" s="41">
        <f t="shared" ref="O116:O121" si="42">(J116-L116)*E116</f>
        <v>123451.27766999998</v>
      </c>
      <c r="P116" s="41">
        <f t="shared" ref="P116:Q121" si="43">(J116-L116)*F116</f>
        <v>61620.792379999992</v>
      </c>
      <c r="Q116" s="41">
        <f t="shared" si="43"/>
        <v>22720.106685818188</v>
      </c>
      <c r="R116" s="41">
        <f t="shared" ref="R116:R121" si="44">(K116-M116)*H116</f>
        <v>136336.61207040004</v>
      </c>
      <c r="S116" s="41">
        <f t="shared" si="24"/>
        <v>344128.78880621819</v>
      </c>
      <c r="T116" s="14"/>
      <c r="U116" s="14"/>
      <c r="V116" s="14"/>
    </row>
    <row r="117" spans="1:22" s="1" customFormat="1" ht="50.25" customHeight="1">
      <c r="A117" s="11" t="s">
        <v>149</v>
      </c>
      <c r="B117" s="12" t="s">
        <v>150</v>
      </c>
      <c r="C117" s="12" t="s">
        <v>145</v>
      </c>
      <c r="D117" s="12" t="s">
        <v>151</v>
      </c>
      <c r="E117" s="13">
        <f>'2022'!E117</f>
        <v>544.23</v>
      </c>
      <c r="F117" s="13">
        <f>'2022'!F117</f>
        <v>261.57100000000003</v>
      </c>
      <c r="G117" s="13">
        <f>'2022'!G117</f>
        <v>83.716999999999999</v>
      </c>
      <c r="H117" s="13">
        <f>'2022'!H117</f>
        <v>538.18200000000002</v>
      </c>
      <c r="I117" s="13">
        <f t="shared" si="23"/>
        <v>1427.7</v>
      </c>
      <c r="J117" s="40">
        <v>6791.7626295999999</v>
      </c>
      <c r="K117" s="40">
        <v>6791.7626296000008</v>
      </c>
      <c r="L117" s="40">
        <f>'2022'!M117</f>
        <v>1884.48</v>
      </c>
      <c r="M117" s="40">
        <v>1959.8592000000001</v>
      </c>
      <c r="N117" s="41" t="e">
        <f>(J117-L117)*#REF!</f>
        <v>#REF!</v>
      </c>
      <c r="O117" s="41">
        <f t="shared" si="42"/>
        <v>2670690.4255072083</v>
      </c>
      <c r="P117" s="41">
        <f t="shared" si="43"/>
        <v>1283602.8247071018</v>
      </c>
      <c r="Q117" s="41">
        <f t="shared" si="43"/>
        <v>404512.45941582328</v>
      </c>
      <c r="R117" s="41">
        <f t="shared" si="44"/>
        <v>2600443.4515489875</v>
      </c>
      <c r="S117" s="41">
        <f t="shared" si="24"/>
        <v>6959249.1611791216</v>
      </c>
      <c r="T117" s="14"/>
      <c r="U117" s="14"/>
      <c r="V117" s="14"/>
    </row>
    <row r="118" spans="1:22" s="1" customFormat="1" ht="50.25" customHeight="1">
      <c r="A118" s="11" t="s">
        <v>152</v>
      </c>
      <c r="B118" s="12" t="s">
        <v>153</v>
      </c>
      <c r="C118" s="12" t="s">
        <v>145</v>
      </c>
      <c r="D118" s="12" t="s">
        <v>151</v>
      </c>
      <c r="E118" s="13">
        <f>'2022'!E118</f>
        <v>1101.3900000000001</v>
      </c>
      <c r="F118" s="13">
        <f>'2022'!F118</f>
        <v>681.50299999999993</v>
      </c>
      <c r="G118" s="13">
        <f>'2022'!G118</f>
        <v>341.25099999999998</v>
      </c>
      <c r="H118" s="13">
        <f>'2022'!H118</f>
        <v>1072.3920000000001</v>
      </c>
      <c r="I118" s="13">
        <f t="shared" si="23"/>
        <v>3196.5360000000001</v>
      </c>
      <c r="J118" s="40">
        <f>'2022'!K118</f>
        <v>11439.32</v>
      </c>
      <c r="K118" s="40">
        <v>12564.491453765637</v>
      </c>
      <c r="L118" s="40">
        <f>'2022'!M118</f>
        <v>1570.4</v>
      </c>
      <c r="M118" s="40">
        <v>1633.2160000000001</v>
      </c>
      <c r="N118" s="41" t="e">
        <f>(J118-L118)*#REF!</f>
        <v>#REF!</v>
      </c>
      <c r="O118" s="41">
        <f t="shared" si="42"/>
        <v>10869529.798800001</v>
      </c>
      <c r="P118" s="41">
        <f t="shared" si="43"/>
        <v>6725698.5867599994</v>
      </c>
      <c r="Q118" s="41">
        <f t="shared" si="43"/>
        <v>3730308.6798729771</v>
      </c>
      <c r="R118" s="41">
        <f t="shared" si="44"/>
        <v>11722612.346414639</v>
      </c>
      <c r="S118" s="41">
        <f t="shared" si="24"/>
        <v>33048149.411847614</v>
      </c>
      <c r="T118" s="14"/>
      <c r="U118" s="14"/>
      <c r="V118" s="14"/>
    </row>
    <row r="119" spans="1:22" s="1" customFormat="1" ht="50.25" customHeight="1">
      <c r="A119" s="11" t="s">
        <v>75</v>
      </c>
      <c r="B119" s="12" t="s">
        <v>107</v>
      </c>
      <c r="C119" s="12" t="s">
        <v>145</v>
      </c>
      <c r="D119" s="12" t="s">
        <v>148</v>
      </c>
      <c r="E119" s="13">
        <f>'2022'!E119</f>
        <v>2788.8539999999998</v>
      </c>
      <c r="F119" s="13">
        <f>'2022'!F119</f>
        <v>1413.0320000000002</v>
      </c>
      <c r="G119" s="13">
        <f>'2022'!G119</f>
        <v>639.61900000000003</v>
      </c>
      <c r="H119" s="13">
        <f>'2022'!H119</f>
        <v>2120.152</v>
      </c>
      <c r="I119" s="13">
        <f t="shared" si="23"/>
        <v>6961.6570000000002</v>
      </c>
      <c r="J119" s="40">
        <v>3551.0011055999998</v>
      </c>
      <c r="K119" s="40">
        <v>3551.0011056000003</v>
      </c>
      <c r="L119" s="40">
        <f>'2022'!M119</f>
        <v>1570.4</v>
      </c>
      <c r="M119" s="40">
        <v>1633.2160000000001</v>
      </c>
      <c r="N119" s="41" t="e">
        <f>(J119-L119)*#REF!</f>
        <v>#REF!</v>
      </c>
      <c r="O119" s="41">
        <f t="shared" si="42"/>
        <v>5523607.3157569813</v>
      </c>
      <c r="P119" s="41">
        <f t="shared" ref="P119" si="45">(J119-L119)*F119</f>
        <v>2798652.7414481794</v>
      </c>
      <c r="Q119" s="41">
        <f t="shared" ref="Q119" si="46">(K119-M119)*G119</f>
        <v>1226651.7914587667</v>
      </c>
      <c r="R119" s="41">
        <f t="shared" ref="R119" si="47">(K119-M119)*H119</f>
        <v>4065995.9272080516</v>
      </c>
      <c r="S119" s="41">
        <f t="shared" si="24"/>
        <v>13614907.775871979</v>
      </c>
      <c r="T119" s="14"/>
      <c r="U119" s="14"/>
      <c r="V119" s="14"/>
    </row>
    <row r="120" spans="1:22" s="1" customFormat="1" ht="50.25" customHeight="1">
      <c r="A120" s="11" t="s">
        <v>154</v>
      </c>
      <c r="B120" s="12" t="s">
        <v>155</v>
      </c>
      <c r="C120" s="12" t="s">
        <v>145</v>
      </c>
      <c r="D120" s="12" t="s">
        <v>148</v>
      </c>
      <c r="E120" s="13">
        <f>'2022'!E120</f>
        <v>27210.156999999999</v>
      </c>
      <c r="F120" s="13">
        <f>'2022'!F120</f>
        <v>11997.442000000001</v>
      </c>
      <c r="G120" s="13">
        <f>'2022'!G120</f>
        <v>3347.1350000000002</v>
      </c>
      <c r="H120" s="13">
        <f>'2022'!H120</f>
        <v>19261.758999999998</v>
      </c>
      <c r="I120" s="13">
        <f t="shared" si="23"/>
        <v>61816.493000000002</v>
      </c>
      <c r="J120" s="40">
        <f>'2022'!K120</f>
        <v>4698.9526184062324</v>
      </c>
      <c r="K120" s="40">
        <v>5157.3870202019634</v>
      </c>
      <c r="L120" s="40">
        <f>'2022'!M120</f>
        <v>1570.4</v>
      </c>
      <c r="M120" s="40">
        <v>1633.2160000000001</v>
      </c>
      <c r="N120" s="41" t="e">
        <f>(J120-L120)*#REF!</f>
        <v>#REF!</v>
      </c>
      <c r="O120" s="41">
        <f t="shared" si="42"/>
        <v>85128407.929594666</v>
      </c>
      <c r="P120" s="41">
        <f t="shared" si="43"/>
        <v>37534628.583276905</v>
      </c>
      <c r="Q120" s="41">
        <f t="shared" si="43"/>
        <v>11795876.167703699</v>
      </c>
      <c r="R120" s="41">
        <f t="shared" si="44"/>
        <v>67881732.865914345</v>
      </c>
      <c r="S120" s="41">
        <f t="shared" si="24"/>
        <v>202340645.5464896</v>
      </c>
      <c r="T120" s="14"/>
      <c r="U120" s="14"/>
      <c r="V120" s="14"/>
    </row>
    <row r="121" spans="1:22" s="1" customFormat="1" ht="65.25" customHeight="1">
      <c r="A121" s="11" t="s">
        <v>156</v>
      </c>
      <c r="B121" s="12" t="s">
        <v>157</v>
      </c>
      <c r="C121" s="12" t="s">
        <v>145</v>
      </c>
      <c r="D121" s="12" t="s">
        <v>278</v>
      </c>
      <c r="E121" s="13">
        <f>'2022'!E121</f>
        <v>451.65600000000001</v>
      </c>
      <c r="F121" s="13">
        <f>'2022'!F121</f>
        <v>218.54199999999997</v>
      </c>
      <c r="G121" s="13">
        <f>'2022'!G121</f>
        <v>65.777000000000001</v>
      </c>
      <c r="H121" s="13">
        <f>'2022'!H121</f>
        <v>458.13600000000002</v>
      </c>
      <c r="I121" s="13">
        <f t="shared" si="23"/>
        <v>1194.1110000000001</v>
      </c>
      <c r="J121" s="40">
        <v>4642.9718192</v>
      </c>
      <c r="K121" s="40">
        <v>4642.9718192</v>
      </c>
      <c r="L121" s="40">
        <f>'2022'!M121</f>
        <v>1601.6000000000001</v>
      </c>
      <c r="M121" s="40">
        <v>1665.6640000000002</v>
      </c>
      <c r="N121" s="41" t="e">
        <f>(J121-L121)*#REF!</f>
        <v>#REF!</v>
      </c>
      <c r="O121" s="41">
        <f t="shared" si="42"/>
        <v>1373653.830372595</v>
      </c>
      <c r="P121" s="41">
        <f t="shared" si="43"/>
        <v>664667.4801116063</v>
      </c>
      <c r="Q121" s="41">
        <f t="shared" si="43"/>
        <v>195838.37642351838</v>
      </c>
      <c r="R121" s="41">
        <f t="shared" si="44"/>
        <v>1364011.8950570112</v>
      </c>
      <c r="S121" s="41">
        <f t="shared" si="24"/>
        <v>3598171.5819647303</v>
      </c>
      <c r="T121" s="14"/>
      <c r="U121" s="14"/>
      <c r="V121" s="14"/>
    </row>
    <row r="122" spans="1:22" s="1" customFormat="1" ht="14.25" customHeight="1">
      <c r="A122" s="11"/>
      <c r="B122" s="12"/>
      <c r="C122" s="12"/>
      <c r="D122" s="12"/>
      <c r="E122" s="13"/>
      <c r="F122" s="13"/>
      <c r="G122" s="13"/>
      <c r="H122" s="13"/>
      <c r="I122" s="13"/>
      <c r="J122" s="40"/>
      <c r="K122" s="40"/>
      <c r="L122" s="40"/>
      <c r="M122" s="40"/>
      <c r="N122" s="41"/>
      <c r="O122" s="41"/>
      <c r="P122" s="41"/>
      <c r="Q122" s="41"/>
      <c r="R122" s="41"/>
      <c r="S122" s="41"/>
      <c r="T122" s="14"/>
      <c r="U122" s="14"/>
      <c r="V122" s="14"/>
    </row>
    <row r="123" spans="1:22" s="1" customFormat="1" ht="51.75" customHeight="1">
      <c r="A123" s="11" t="s">
        <v>159</v>
      </c>
      <c r="B123" s="12" t="s">
        <v>160</v>
      </c>
      <c r="C123" s="12" t="s">
        <v>158</v>
      </c>
      <c r="D123" s="12" t="s">
        <v>4</v>
      </c>
      <c r="E123" s="13">
        <f>'2022'!E123</f>
        <v>9614.2279999999992</v>
      </c>
      <c r="F123" s="13">
        <f>'2022'!F123</f>
        <v>5461.3110000000006</v>
      </c>
      <c r="G123" s="13">
        <f>'2022'!G123</f>
        <v>2402.9110000000001</v>
      </c>
      <c r="H123" s="13">
        <f>'2022'!H123</f>
        <v>8414.8430000000008</v>
      </c>
      <c r="I123" s="13">
        <f t="shared" si="23"/>
        <v>25893.293000000001</v>
      </c>
      <c r="J123" s="40">
        <v>5316.2687551999998</v>
      </c>
      <c r="K123" s="40">
        <v>5316.2687551999998</v>
      </c>
      <c r="L123" s="40">
        <v>1393.6000000000001</v>
      </c>
      <c r="M123" s="40">
        <v>1449.3440000000003</v>
      </c>
      <c r="N123" s="41" t="e">
        <f>(J123-L123)*#REF!</f>
        <v>#REF!</v>
      </c>
      <c r="O123" s="41">
        <f>(J123-L123)*E123</f>
        <v>37713431.780968979</v>
      </c>
      <c r="P123" s="41">
        <f t="shared" ref="P123:Q127" si="48">(J123-L123)*F123</f>
        <v>21422914.022130065</v>
      </c>
      <c r="Q123" s="41">
        <f t="shared" si="48"/>
        <v>9291876.0304423869</v>
      </c>
      <c r="R123" s="41">
        <f>(K123-M123)*H123</f>
        <v>32539564.707821433</v>
      </c>
      <c r="S123" s="41">
        <f t="shared" si="24"/>
        <v>100967786.54136285</v>
      </c>
      <c r="T123" s="14"/>
      <c r="U123" s="14"/>
      <c r="V123" s="14"/>
    </row>
    <row r="124" spans="1:22" s="1" customFormat="1" ht="51.75" customHeight="1">
      <c r="A124" s="11" t="s">
        <v>161</v>
      </c>
      <c r="B124" s="12" t="s">
        <v>162</v>
      </c>
      <c r="C124" s="12" t="s">
        <v>158</v>
      </c>
      <c r="D124" s="12" t="s">
        <v>163</v>
      </c>
      <c r="E124" s="13">
        <f>'2022'!E124</f>
        <v>115.22999999999999</v>
      </c>
      <c r="F124" s="13">
        <f>'2022'!F124</f>
        <v>76.819999999999993</v>
      </c>
      <c r="G124" s="13">
        <f>'2022'!G124</f>
        <v>40.43</v>
      </c>
      <c r="H124" s="13">
        <f>'2022'!H124</f>
        <v>121.29</v>
      </c>
      <c r="I124" s="13">
        <f t="shared" si="23"/>
        <v>353.77</v>
      </c>
      <c r="J124" s="40">
        <v>5181.6850071999988</v>
      </c>
      <c r="K124" s="40">
        <v>5181.6850071999988</v>
      </c>
      <c r="L124" s="40">
        <v>1398.8</v>
      </c>
      <c r="M124" s="40">
        <v>1454.752</v>
      </c>
      <c r="N124" s="41" t="e">
        <f>(J124-L124)*#REF!</f>
        <v>#REF!</v>
      </c>
      <c r="O124" s="41">
        <f>(J124-L124)*E124</f>
        <v>435901.83937965578</v>
      </c>
      <c r="P124" s="41">
        <f t="shared" si="48"/>
        <v>290601.22625310387</v>
      </c>
      <c r="Q124" s="41">
        <f t="shared" si="48"/>
        <v>150679.90148109596</v>
      </c>
      <c r="R124" s="41">
        <f>(K124-M124)*H124</f>
        <v>452039.70444328786</v>
      </c>
      <c r="S124" s="41">
        <f t="shared" si="24"/>
        <v>1329222.6715571433</v>
      </c>
      <c r="T124" s="14"/>
      <c r="U124" s="14"/>
      <c r="V124" s="14"/>
    </row>
    <row r="125" spans="1:22" s="1" customFormat="1" ht="51.75" customHeight="1">
      <c r="A125" s="11" t="s">
        <v>75</v>
      </c>
      <c r="B125" s="12" t="s">
        <v>107</v>
      </c>
      <c r="C125" s="12" t="s">
        <v>158</v>
      </c>
      <c r="D125" s="12" t="s">
        <v>164</v>
      </c>
      <c r="E125" s="13">
        <f>'2022'!E125</f>
        <v>410.67500000000001</v>
      </c>
      <c r="F125" s="13">
        <f>'2022'!F125</f>
        <v>271.88900000000001</v>
      </c>
      <c r="G125" s="13">
        <f>'2022'!G125</f>
        <v>130.892</v>
      </c>
      <c r="H125" s="13">
        <f>'2022'!H125</f>
        <v>410.35399999999998</v>
      </c>
      <c r="I125" s="13">
        <f t="shared" si="23"/>
        <v>1223.8100000000002</v>
      </c>
      <c r="J125" s="40">
        <v>4837.3753687999997</v>
      </c>
      <c r="K125" s="40">
        <v>4837.3753687999997</v>
      </c>
      <c r="L125" s="40">
        <f>'2022'!M125</f>
        <v>1393.6000000000001</v>
      </c>
      <c r="M125" s="40">
        <v>1449.3440000000003</v>
      </c>
      <c r="N125" s="41" t="e">
        <f>(J125-L125)*#REF!</f>
        <v>#REF!</v>
      </c>
      <c r="O125" s="41">
        <f>(J125-L125)*E125</f>
        <v>1414272.4495819397</v>
      </c>
      <c r="P125" s="41">
        <f t="shared" si="48"/>
        <v>936324.64124766306</v>
      </c>
      <c r="Q125" s="41">
        <f t="shared" si="48"/>
        <v>443466.20192496956</v>
      </c>
      <c r="R125" s="41">
        <f>(K125-M125)*H125</f>
        <v>1390292.224312555</v>
      </c>
      <c r="S125" s="41">
        <f t="shared" si="24"/>
        <v>4184355.5170671274</v>
      </c>
      <c r="T125" s="14"/>
      <c r="U125" s="14"/>
      <c r="V125" s="14"/>
    </row>
    <row r="126" spans="1:22" s="1" customFormat="1" ht="51.75" customHeight="1">
      <c r="A126" s="11" t="s">
        <v>165</v>
      </c>
      <c r="B126" s="12" t="s">
        <v>166</v>
      </c>
      <c r="C126" s="12" t="s">
        <v>158</v>
      </c>
      <c r="D126" s="12" t="s">
        <v>167</v>
      </c>
      <c r="E126" s="13">
        <f>'2022'!E126</f>
        <v>27759.233</v>
      </c>
      <c r="F126" s="13">
        <f>'2022'!F126</f>
        <v>13062.922</v>
      </c>
      <c r="G126" s="13">
        <f>'2022'!G126</f>
        <v>5235.91</v>
      </c>
      <c r="H126" s="13">
        <f>'2022'!H126</f>
        <v>22606.271000000001</v>
      </c>
      <c r="I126" s="13">
        <f t="shared" si="23"/>
        <v>68664.33600000001</v>
      </c>
      <c r="J126" s="40">
        <f>'2022'!K126</f>
        <v>1970.02</v>
      </c>
      <c r="K126" s="40">
        <v>2151.9261343264252</v>
      </c>
      <c r="L126" s="40">
        <f>'2022'!M126</f>
        <v>1393.6000000000001</v>
      </c>
      <c r="M126" s="40">
        <v>1449.3440000000003</v>
      </c>
      <c r="N126" s="41" t="e">
        <f>(J126-L126)*#REF!</f>
        <v>#REF!</v>
      </c>
      <c r="O126" s="41">
        <f>(J126-L126)*E126</f>
        <v>16000977.085859995</v>
      </c>
      <c r="P126" s="41">
        <f t="shared" si="48"/>
        <v>7529729.4992399979</v>
      </c>
      <c r="Q126" s="41">
        <f t="shared" si="48"/>
        <v>3678656.8229410714</v>
      </c>
      <c r="R126" s="41">
        <f>(K126-M126)*H126</f>
        <v>15882762.128341565</v>
      </c>
      <c r="S126" s="41">
        <f t="shared" si="24"/>
        <v>43092125.53638263</v>
      </c>
      <c r="T126" s="14"/>
      <c r="U126" s="14"/>
      <c r="V126" s="14"/>
    </row>
    <row r="127" spans="1:22" s="1" customFormat="1" ht="51.75" customHeight="1">
      <c r="A127" s="11" t="s">
        <v>168</v>
      </c>
      <c r="B127" s="12" t="s">
        <v>169</v>
      </c>
      <c r="C127" s="12" t="s">
        <v>158</v>
      </c>
      <c r="D127" s="12" t="s">
        <v>163</v>
      </c>
      <c r="E127" s="13">
        <f>'2022'!E127</f>
        <v>78.938999999999993</v>
      </c>
      <c r="F127" s="13">
        <f>'2022'!F127</f>
        <v>52.625999999999998</v>
      </c>
      <c r="G127" s="13">
        <f>'2022'!G127</f>
        <v>26.312999999999999</v>
      </c>
      <c r="H127" s="13">
        <f>'2022'!H127</f>
        <v>78.938999999999993</v>
      </c>
      <c r="I127" s="13">
        <f t="shared" si="23"/>
        <v>236.81699999999998</v>
      </c>
      <c r="J127" s="40">
        <v>2991.4979431999996</v>
      </c>
      <c r="K127" s="40">
        <v>2991.4979431999996</v>
      </c>
      <c r="L127" s="40">
        <v>1398.8</v>
      </c>
      <c r="M127" s="40">
        <v>1454.752</v>
      </c>
      <c r="N127" s="41" t="e">
        <f>(J127-L127)*#REF!</f>
        <v>#REF!</v>
      </c>
      <c r="O127" s="41">
        <f>(J127-L127)*E127</f>
        <v>125725.98293826476</v>
      </c>
      <c r="P127" s="41">
        <f t="shared" si="48"/>
        <v>83817.321958843182</v>
      </c>
      <c r="Q127" s="41">
        <f t="shared" si="48"/>
        <v>40436.396003421585</v>
      </c>
      <c r="R127" s="41">
        <f>(K127-M127)*H127</f>
        <v>121309.18801026476</v>
      </c>
      <c r="S127" s="41">
        <f t="shared" si="24"/>
        <v>371288.88891079428</v>
      </c>
      <c r="T127" s="14"/>
      <c r="U127" s="14"/>
      <c r="V127" s="14"/>
    </row>
    <row r="128" spans="1:22" s="1" customFormat="1" ht="14.25" customHeight="1">
      <c r="A128" s="11"/>
      <c r="B128" s="12"/>
      <c r="C128" s="12"/>
      <c r="D128" s="12"/>
      <c r="E128" s="13"/>
      <c r="F128" s="13"/>
      <c r="G128" s="13"/>
      <c r="H128" s="13"/>
      <c r="I128" s="13"/>
      <c r="J128" s="40"/>
      <c r="K128" s="40"/>
      <c r="L128" s="40"/>
      <c r="M128" s="40"/>
      <c r="N128" s="41"/>
      <c r="O128" s="41"/>
      <c r="P128" s="41"/>
      <c r="Q128" s="41"/>
      <c r="R128" s="41"/>
      <c r="S128" s="41"/>
      <c r="T128" s="14"/>
      <c r="U128" s="14"/>
      <c r="V128" s="14"/>
    </row>
    <row r="129" spans="1:22" s="1" customFormat="1" ht="51" customHeight="1">
      <c r="A129" s="11" t="s">
        <v>171</v>
      </c>
      <c r="B129" s="12" t="s">
        <v>172</v>
      </c>
      <c r="C129" s="12" t="s">
        <v>170</v>
      </c>
      <c r="D129" s="12" t="s">
        <v>173</v>
      </c>
      <c r="E129" s="13">
        <f>'2022'!E129</f>
        <v>2044.913</v>
      </c>
      <c r="F129" s="13">
        <f>'2022'!F129</f>
        <v>1058.3340000000001</v>
      </c>
      <c r="G129" s="13">
        <f>'2022'!G129</f>
        <v>511.137</v>
      </c>
      <c r="H129" s="13">
        <f>'2022'!H129</f>
        <v>1733.2439999999999</v>
      </c>
      <c r="I129" s="13">
        <f t="shared" si="23"/>
        <v>5347.6280000000006</v>
      </c>
      <c r="J129" s="40">
        <v>6083.4832313417</v>
      </c>
      <c r="K129" s="40">
        <v>6083.4832313416991</v>
      </c>
      <c r="L129" s="40">
        <f>'2022'!M129</f>
        <v>1466.4</v>
      </c>
      <c r="M129" s="40">
        <v>1525.056</v>
      </c>
      <c r="N129" s="41" t="e">
        <f>(J129-L129)*#REF!</f>
        <v>#REF!</v>
      </c>
      <c r="O129" s="41">
        <f t="shared" ref="O129:O136" si="49">(J129-L129)*E129</f>
        <v>9441533.5218526479</v>
      </c>
      <c r="P129" s="41">
        <f t="shared" ref="P129:Q136" si="50">(J129-L129)*F129</f>
        <v>4886416.1645587869</v>
      </c>
      <c r="Q129" s="41">
        <f t="shared" si="50"/>
        <v>2329980.819746302</v>
      </c>
      <c r="R129" s="41">
        <f t="shared" ref="R129:R136" si="51">(K129-M129)*H129</f>
        <v>7900866.648159611</v>
      </c>
      <c r="S129" s="41">
        <f t="shared" si="24"/>
        <v>24558797.154317349</v>
      </c>
      <c r="T129" s="14"/>
      <c r="U129" s="14"/>
      <c r="V129" s="14"/>
    </row>
    <row r="130" spans="1:22" s="1" customFormat="1" ht="51" customHeight="1">
      <c r="A130" s="11" t="s">
        <v>171</v>
      </c>
      <c r="B130" s="12" t="s">
        <v>172</v>
      </c>
      <c r="C130" s="12" t="s">
        <v>170</v>
      </c>
      <c r="D130" s="12" t="s">
        <v>174</v>
      </c>
      <c r="E130" s="13">
        <f>'2022'!E130</f>
        <v>2358.5</v>
      </c>
      <c r="F130" s="13">
        <f>'2022'!F130</f>
        <v>1321.7809999999999</v>
      </c>
      <c r="G130" s="13">
        <f>'2022'!G130</f>
        <v>677.952</v>
      </c>
      <c r="H130" s="13">
        <f>'2022'!H130</f>
        <v>2121.7269999999999</v>
      </c>
      <c r="I130" s="13">
        <f t="shared" si="23"/>
        <v>6479.96</v>
      </c>
      <c r="J130" s="40">
        <f>'2022'!K130</f>
        <v>5715.45</v>
      </c>
      <c r="K130" s="40">
        <v>6255.9180851063829</v>
      </c>
      <c r="L130" s="40">
        <f>'2022'!M130</f>
        <v>1466.4</v>
      </c>
      <c r="M130" s="40">
        <v>1525.056</v>
      </c>
      <c r="N130" s="41" t="e">
        <f>(J130-L130)*#REF!</f>
        <v>#REF!</v>
      </c>
      <c r="O130" s="41">
        <f t="shared" si="49"/>
        <v>10021384.424999999</v>
      </c>
      <c r="P130" s="41">
        <f t="shared" si="50"/>
        <v>5616313.5580499992</v>
      </c>
      <c r="Q130" s="41">
        <f t="shared" si="50"/>
        <v>3207297.412322042</v>
      </c>
      <c r="R130" s="41">
        <f t="shared" si="51"/>
        <v>10037597.819246508</v>
      </c>
      <c r="S130" s="41">
        <f t="shared" si="24"/>
        <v>28882593.214618549</v>
      </c>
      <c r="T130" s="14"/>
      <c r="U130" s="14"/>
      <c r="V130" s="14"/>
    </row>
    <row r="131" spans="1:22" s="1" customFormat="1" ht="51" customHeight="1">
      <c r="A131" s="11" t="s">
        <v>171</v>
      </c>
      <c r="B131" s="12" t="s">
        <v>172</v>
      </c>
      <c r="C131" s="12" t="s">
        <v>170</v>
      </c>
      <c r="D131" s="12" t="s">
        <v>175</v>
      </c>
      <c r="E131" s="13">
        <f>'2022'!E131</f>
        <v>5260.2960000000003</v>
      </c>
      <c r="F131" s="13">
        <f>'2022'!F131</f>
        <v>3512.3940000000002</v>
      </c>
      <c r="G131" s="13">
        <f>'2022'!G131</f>
        <v>1768.356</v>
      </c>
      <c r="H131" s="13">
        <f>'2022'!H131</f>
        <v>5236.6769999999997</v>
      </c>
      <c r="I131" s="13">
        <f t="shared" si="23"/>
        <v>15777.723</v>
      </c>
      <c r="J131" s="40">
        <v>6648.4814447999997</v>
      </c>
      <c r="K131" s="40">
        <v>6648.4814447999988</v>
      </c>
      <c r="L131" s="40">
        <f>'2022'!M131</f>
        <v>1466.4</v>
      </c>
      <c r="M131" s="40">
        <v>1525.056</v>
      </c>
      <c r="N131" s="41" t="e">
        <f>(J131-L131)*#REF!</f>
        <v>#REF!</v>
      </c>
      <c r="O131" s="41">
        <f t="shared" si="49"/>
        <v>27259282.295755662</v>
      </c>
      <c r="P131" s="41">
        <f t="shared" si="50"/>
        <v>18201511.774226852</v>
      </c>
      <c r="Q131" s="41">
        <f t="shared" si="50"/>
        <v>9060040.1258647479</v>
      </c>
      <c r="R131" s="41">
        <f t="shared" si="51"/>
        <v>26829724.187998924</v>
      </c>
      <c r="S131" s="41">
        <f t="shared" si="24"/>
        <v>81350558.383846179</v>
      </c>
      <c r="T131" s="14"/>
      <c r="U131" s="14"/>
      <c r="V131" s="14"/>
    </row>
    <row r="132" spans="1:22" s="1" customFormat="1" ht="51" customHeight="1">
      <c r="A132" s="11" t="s">
        <v>176</v>
      </c>
      <c r="B132" s="12" t="s">
        <v>177</v>
      </c>
      <c r="C132" s="12" t="s">
        <v>170</v>
      </c>
      <c r="D132" s="12" t="s">
        <v>178</v>
      </c>
      <c r="E132" s="13">
        <f>'2022'!E132</f>
        <v>4156.5</v>
      </c>
      <c r="F132" s="13">
        <f>'2022'!F132</f>
        <v>2689.81</v>
      </c>
      <c r="G132" s="13">
        <f>'2022'!G132</f>
        <v>1354.03</v>
      </c>
      <c r="H132" s="13">
        <f>'2022'!H132</f>
        <v>4129.37</v>
      </c>
      <c r="I132" s="13">
        <f t="shared" si="23"/>
        <v>12329.71</v>
      </c>
      <c r="J132" s="40">
        <f>'2022'!K132</f>
        <v>5007.1400000000003</v>
      </c>
      <c r="K132" s="40">
        <v>5471.8397679814398</v>
      </c>
      <c r="L132" s="40">
        <f>'2022'!M132</f>
        <v>1456</v>
      </c>
      <c r="M132" s="40">
        <v>1514.24</v>
      </c>
      <c r="N132" s="41" t="e">
        <f>(J132-L132)*#REF!</f>
        <v>#REF!</v>
      </c>
      <c r="O132" s="41">
        <f t="shared" si="49"/>
        <v>14760313.410000002</v>
      </c>
      <c r="P132" s="41">
        <f t="shared" si="50"/>
        <v>9551891.8834000006</v>
      </c>
      <c r="Q132" s="41">
        <f t="shared" si="50"/>
        <v>5358708.8138399087</v>
      </c>
      <c r="R132" s="41">
        <f t="shared" si="51"/>
        <v>16342393.753909519</v>
      </c>
      <c r="S132" s="41">
        <f t="shared" si="24"/>
        <v>46013307.86114943</v>
      </c>
      <c r="T132" s="14"/>
      <c r="U132" s="14"/>
      <c r="V132" s="14"/>
    </row>
    <row r="133" spans="1:22" s="1" customFormat="1" ht="63" customHeight="1">
      <c r="A133" s="11" t="s">
        <v>179</v>
      </c>
      <c r="B133" s="12" t="s">
        <v>180</v>
      </c>
      <c r="C133" s="12" t="s">
        <v>170</v>
      </c>
      <c r="D133" s="12" t="s">
        <v>279</v>
      </c>
      <c r="E133" s="13">
        <f>'2022'!E133</f>
        <v>530.20399999999995</v>
      </c>
      <c r="F133" s="13">
        <f>'2022'!F133</f>
        <v>285.40600000000001</v>
      </c>
      <c r="G133" s="13">
        <f>'2022'!G133</f>
        <v>123.264</v>
      </c>
      <c r="H133" s="13">
        <f>'2022'!H133</f>
        <v>469.54</v>
      </c>
      <c r="I133" s="13">
        <f t="shared" si="23"/>
        <v>1408.414</v>
      </c>
      <c r="J133" s="40">
        <f>'2022'!K133</f>
        <v>7959.7655354271337</v>
      </c>
      <c r="K133" s="40">
        <v>8224.4191329066962</v>
      </c>
      <c r="L133" s="40">
        <f>'2022'!M133</f>
        <v>1747.2</v>
      </c>
      <c r="M133" s="40">
        <v>1817.0880000000002</v>
      </c>
      <c r="N133" s="41" t="e">
        <f>(J133-L133)*#REF!</f>
        <v>#REF!</v>
      </c>
      <c r="O133" s="41">
        <f t="shared" si="49"/>
        <v>3293927.0971456077</v>
      </c>
      <c r="P133" s="41">
        <f t="shared" si="50"/>
        <v>1773103.4792041166</v>
      </c>
      <c r="Q133" s="41">
        <f t="shared" si="50"/>
        <v>789793.26476661104</v>
      </c>
      <c r="R133" s="41">
        <f t="shared" si="51"/>
        <v>3008498.2601450104</v>
      </c>
      <c r="S133" s="41">
        <f t="shared" si="24"/>
        <v>8865322.1012613457</v>
      </c>
      <c r="T133" s="14"/>
      <c r="U133" s="14"/>
      <c r="V133" s="14"/>
    </row>
    <row r="134" spans="1:22" s="1" customFormat="1" ht="55.5" customHeight="1">
      <c r="A134" s="11" t="s">
        <v>179</v>
      </c>
      <c r="B134" s="12" t="s">
        <v>180</v>
      </c>
      <c r="C134" s="12" t="s">
        <v>170</v>
      </c>
      <c r="D134" s="12" t="s">
        <v>173</v>
      </c>
      <c r="E134" s="13">
        <f>'2022'!E134</f>
        <v>1568.1210000000001</v>
      </c>
      <c r="F134" s="13">
        <f>'2022'!F134</f>
        <v>832.71499999999992</v>
      </c>
      <c r="G134" s="13">
        <f>'2022'!G134</f>
        <v>345.61399999999998</v>
      </c>
      <c r="H134" s="13">
        <f>'2022'!H134</f>
        <v>1395.874</v>
      </c>
      <c r="I134" s="13">
        <f t="shared" si="23"/>
        <v>4142.3240000000005</v>
      </c>
      <c r="J134" s="40">
        <v>5893.7724330160136</v>
      </c>
      <c r="K134" s="40">
        <v>5893.7724330160136</v>
      </c>
      <c r="L134" s="40">
        <f>'2022'!M134</f>
        <v>1759.68</v>
      </c>
      <c r="M134" s="40">
        <v>1830.0672000000002</v>
      </c>
      <c r="N134" s="41" t="e">
        <f>(J134-L134)*#REF!</f>
        <v>#REF!</v>
      </c>
      <c r="O134" s="41">
        <f t="shared" si="49"/>
        <v>6482757.1601535045</v>
      </c>
      <c r="P134" s="41">
        <f t="shared" si="50"/>
        <v>3442520.7803589292</v>
      </c>
      <c r="Q134" s="41">
        <f t="shared" si="50"/>
        <v>1404473.4204035962</v>
      </c>
      <c r="R134" s="41">
        <f t="shared" si="51"/>
        <v>5672420.4784309948</v>
      </c>
      <c r="S134" s="41">
        <f t="shared" si="24"/>
        <v>17002171.839347024</v>
      </c>
      <c r="T134" s="14"/>
      <c r="U134" s="14"/>
      <c r="V134" s="14"/>
    </row>
    <row r="135" spans="1:22" s="1" customFormat="1" ht="55.5" customHeight="1">
      <c r="A135" s="11" t="s">
        <v>179</v>
      </c>
      <c r="B135" s="12" t="s">
        <v>180</v>
      </c>
      <c r="C135" s="12" t="s">
        <v>170</v>
      </c>
      <c r="D135" s="12" t="s">
        <v>181</v>
      </c>
      <c r="E135" s="13">
        <f>'2022'!E135</f>
        <v>341.28899999999999</v>
      </c>
      <c r="F135" s="13">
        <f>'2022'!F135</f>
        <v>227.524</v>
      </c>
      <c r="G135" s="13">
        <f>'2022'!G135</f>
        <v>111.36199999999999</v>
      </c>
      <c r="H135" s="13">
        <f>'2022'!H135</f>
        <v>343.69099999999997</v>
      </c>
      <c r="I135" s="13">
        <f t="shared" si="23"/>
        <v>1023.866</v>
      </c>
      <c r="J135" s="40">
        <f>'2022'!K135</f>
        <v>8265.1843453873171</v>
      </c>
      <c r="K135" s="40">
        <v>10801.766454536988</v>
      </c>
      <c r="L135" s="40">
        <f>'2022'!M135</f>
        <v>1759.68</v>
      </c>
      <c r="M135" s="40">
        <v>1830.0672000000002</v>
      </c>
      <c r="N135" s="41" t="e">
        <f>(J135-L135)*#REF!</f>
        <v>#REF!</v>
      </c>
      <c r="O135" s="41">
        <f t="shared" si="49"/>
        <v>2220257.0725328918</v>
      </c>
      <c r="P135" s="41">
        <f t="shared" si="50"/>
        <v>1480158.3706799038</v>
      </c>
      <c r="Q135" s="41">
        <f t="shared" si="50"/>
        <v>999106.37238374806</v>
      </c>
      <c r="R135" s="41">
        <f t="shared" si="51"/>
        <v>3083492.2884910717</v>
      </c>
      <c r="S135" s="41">
        <f t="shared" si="24"/>
        <v>7783014.1040876154</v>
      </c>
      <c r="T135" s="14"/>
      <c r="U135" s="14"/>
      <c r="V135" s="14"/>
    </row>
    <row r="136" spans="1:22" s="1" customFormat="1" ht="57" customHeight="1">
      <c r="A136" s="11">
        <v>2901008961</v>
      </c>
      <c r="B136" s="12" t="s">
        <v>384</v>
      </c>
      <c r="C136" s="12" t="s">
        <v>170</v>
      </c>
      <c r="D136" s="12" t="s">
        <v>352</v>
      </c>
      <c r="E136" s="13">
        <f>'2022'!E136</f>
        <v>4.6306655999999995</v>
      </c>
      <c r="F136" s="13">
        <f>'2022'!F136</f>
        <v>1.504</v>
      </c>
      <c r="G136" s="13">
        <f>'2022'!G136</f>
        <v>1.5740000000000001</v>
      </c>
      <c r="H136" s="13">
        <f>'2022'!H136</f>
        <v>4.2919999999999998</v>
      </c>
      <c r="I136" s="13">
        <f t="shared" si="23"/>
        <v>12.0006656</v>
      </c>
      <c r="J136" s="40">
        <f>'2022'!K136</f>
        <v>4245.18</v>
      </c>
      <c r="K136" s="40">
        <v>4622.5293333333348</v>
      </c>
      <c r="L136" s="40">
        <f>'2022'!M136</f>
        <v>1456</v>
      </c>
      <c r="M136" s="40">
        <v>1514.24</v>
      </c>
      <c r="N136" s="41" t="e">
        <f>(J136-L136)*#REF!</f>
        <v>#REF!</v>
      </c>
      <c r="O136" s="41">
        <f t="shared" si="49"/>
        <v>12915.759878208</v>
      </c>
      <c r="P136" s="41">
        <f t="shared" si="50"/>
        <v>4194.9267200000004</v>
      </c>
      <c r="Q136" s="41">
        <f t="shared" si="50"/>
        <v>4892.4474106666694</v>
      </c>
      <c r="R136" s="41">
        <f t="shared" si="51"/>
        <v>13340.777818666673</v>
      </c>
      <c r="S136" s="41">
        <f t="shared" si="24"/>
        <v>35343.911827541349</v>
      </c>
      <c r="T136" s="14"/>
      <c r="U136" s="14"/>
      <c r="V136" s="14"/>
    </row>
    <row r="137" spans="1:22" s="1" customFormat="1" ht="14.25" customHeight="1">
      <c r="A137" s="11"/>
      <c r="B137" s="12"/>
      <c r="C137" s="12"/>
      <c r="D137" s="12"/>
      <c r="E137" s="13"/>
      <c r="F137" s="13"/>
      <c r="G137" s="13"/>
      <c r="H137" s="13"/>
      <c r="I137" s="13"/>
      <c r="J137" s="40"/>
      <c r="K137" s="40"/>
      <c r="L137" s="40"/>
      <c r="M137" s="40"/>
      <c r="N137" s="41"/>
      <c r="O137" s="41"/>
      <c r="P137" s="41"/>
      <c r="Q137" s="41"/>
      <c r="R137" s="41"/>
      <c r="S137" s="41"/>
      <c r="T137" s="14"/>
      <c r="U137" s="14"/>
      <c r="V137" s="14"/>
    </row>
    <row r="138" spans="1:22" s="1" customFormat="1" ht="61.5" customHeight="1">
      <c r="A138" s="11" t="s">
        <v>183</v>
      </c>
      <c r="B138" s="12" t="s">
        <v>184</v>
      </c>
      <c r="C138" s="12" t="s">
        <v>182</v>
      </c>
      <c r="D138" s="12" t="s">
        <v>185</v>
      </c>
      <c r="E138" s="13">
        <f>'2022'!E138</f>
        <v>11843.584000000001</v>
      </c>
      <c r="F138" s="13">
        <f>'2022'!F138</f>
        <v>6526.32</v>
      </c>
      <c r="G138" s="13">
        <f>'2022'!G138</f>
        <v>2446.2350000000001</v>
      </c>
      <c r="H138" s="13">
        <f>'2022'!H138</f>
        <v>10054.812</v>
      </c>
      <c r="I138" s="13">
        <f t="shared" si="23"/>
        <v>30870.951000000001</v>
      </c>
      <c r="J138" s="40">
        <v>2658.8028271162552</v>
      </c>
      <c r="K138" s="40">
        <v>2658.8028271162552</v>
      </c>
      <c r="L138" s="40">
        <f>'2022'!M138</f>
        <v>2100.8000000000002</v>
      </c>
      <c r="M138" s="40">
        <v>2184.8320000000003</v>
      </c>
      <c r="N138" s="41" t="e">
        <f>(J138-L138)*#REF!</f>
        <v>#REF!</v>
      </c>
      <c r="O138" s="41">
        <f t="shared" ref="O138:O151" si="52">(J138-L138)*E138</f>
        <v>6608753.3551888447</v>
      </c>
      <c r="P138" s="41">
        <f t="shared" ref="P138:P151" si="53">(J138-L138)*F138</f>
        <v>3641705.0106653576</v>
      </c>
      <c r="Q138" s="41">
        <f t="shared" ref="Q138:Q151" si="54">(K138-M138)*G138</f>
        <v>1159444.0262707318</v>
      </c>
      <c r="R138" s="41">
        <f t="shared" ref="R138:R151" si="55">(K138-M138)*H138</f>
        <v>4765687.5601384453</v>
      </c>
      <c r="S138" s="41">
        <f t="shared" si="24"/>
        <v>16175589.952263379</v>
      </c>
      <c r="T138" s="14"/>
      <c r="U138" s="14"/>
      <c r="V138" s="14"/>
    </row>
    <row r="139" spans="1:22" s="1" customFormat="1" ht="61.5" customHeight="1">
      <c r="A139" s="11" t="s">
        <v>186</v>
      </c>
      <c r="B139" s="12" t="s">
        <v>187</v>
      </c>
      <c r="C139" s="12" t="s">
        <v>182</v>
      </c>
      <c r="D139" s="12" t="s">
        <v>188</v>
      </c>
      <c r="E139" s="13">
        <f>'2022'!E139</f>
        <v>2778.902</v>
      </c>
      <c r="F139" s="13">
        <f>'2022'!F139</f>
        <v>1248.3309999999999</v>
      </c>
      <c r="G139" s="13">
        <f>'2022'!G139</f>
        <v>807.68799999999999</v>
      </c>
      <c r="H139" s="13">
        <f>'2022'!H139</f>
        <v>2478.6880000000001</v>
      </c>
      <c r="I139" s="13">
        <f t="shared" si="23"/>
        <v>7313.6090000000004</v>
      </c>
      <c r="J139" s="40">
        <f>'2022'!K139</f>
        <v>4798.8429266653729</v>
      </c>
      <c r="K139" s="40">
        <v>5171.8579766956564</v>
      </c>
      <c r="L139" s="40">
        <f>'2022'!M139</f>
        <v>2080</v>
      </c>
      <c r="M139" s="40">
        <v>2163.2000000000003</v>
      </c>
      <c r="N139" s="41" t="e">
        <f>(J139-L139)*#REF!</f>
        <v>#REF!</v>
      </c>
      <c r="O139" s="41">
        <f t="shared" si="52"/>
        <v>7555398.0465962579</v>
      </c>
      <c r="P139" s="41">
        <f t="shared" si="53"/>
        <v>3394015.9094871115</v>
      </c>
      <c r="Q139" s="41">
        <f t="shared" si="54"/>
        <v>2430056.9438813608</v>
      </c>
      <c r="R139" s="41">
        <f t="shared" si="55"/>
        <v>7457524.4229398025</v>
      </c>
      <c r="S139" s="41">
        <f t="shared" si="24"/>
        <v>20836995.322904531</v>
      </c>
      <c r="T139" s="14"/>
      <c r="U139" s="14"/>
      <c r="V139" s="14"/>
    </row>
    <row r="140" spans="1:22" s="1" customFormat="1" ht="61.5" customHeight="1">
      <c r="A140" s="11" t="s">
        <v>72</v>
      </c>
      <c r="B140" s="12" t="s">
        <v>73</v>
      </c>
      <c r="C140" s="12" t="s">
        <v>182</v>
      </c>
      <c r="D140" s="12" t="s">
        <v>280</v>
      </c>
      <c r="E140" s="13">
        <f>'2022'!E140</f>
        <v>60.460999999999999</v>
      </c>
      <c r="F140" s="13">
        <f>'2022'!F140</f>
        <v>21.114000000000001</v>
      </c>
      <c r="G140" s="13">
        <f>'2022'!G140</f>
        <v>1.738</v>
      </c>
      <c r="H140" s="13">
        <f>'2022'!H140</f>
        <v>46.509</v>
      </c>
      <c r="I140" s="13">
        <f t="shared" ref="I140:I202" si="56">E140+F140+G140+H140</f>
        <v>129.822</v>
      </c>
      <c r="J140" s="40">
        <v>7233.1735895827524</v>
      </c>
      <c r="K140" s="40">
        <v>7233.1735895827524</v>
      </c>
      <c r="L140" s="40">
        <f>'2022'!M140</f>
        <v>1659.6632</v>
      </c>
      <c r="M140" s="40">
        <v>1726.049728</v>
      </c>
      <c r="N140" s="41" t="e">
        <f>(J140-L140)*#REF!</f>
        <v>#REF!</v>
      </c>
      <c r="O140" s="41">
        <f t="shared" si="52"/>
        <v>336980.0116645628</v>
      </c>
      <c r="P140" s="41">
        <f t="shared" si="53"/>
        <v>117679.09836565024</v>
      </c>
      <c r="Q140" s="41">
        <f t="shared" si="54"/>
        <v>9571.3812714308242</v>
      </c>
      <c r="R140" s="41">
        <f t="shared" si="55"/>
        <v>256130.82367835223</v>
      </c>
      <c r="S140" s="41">
        <f t="shared" ref="S140:S202" si="57">SUM(O140:R140)</f>
        <v>720361.31497999607</v>
      </c>
      <c r="T140" s="14"/>
      <c r="U140" s="14"/>
      <c r="V140" s="14"/>
    </row>
    <row r="141" spans="1:22" s="1" customFormat="1" ht="114" customHeight="1">
      <c r="A141" s="11" t="s">
        <v>189</v>
      </c>
      <c r="B141" s="12" t="s">
        <v>190</v>
      </c>
      <c r="C141" s="12" t="s">
        <v>182</v>
      </c>
      <c r="D141" s="12" t="s">
        <v>281</v>
      </c>
      <c r="E141" s="13">
        <f>'2022'!E141</f>
        <v>12445.31</v>
      </c>
      <c r="F141" s="13">
        <f>'2022'!F141</f>
        <v>5934.68</v>
      </c>
      <c r="G141" s="13">
        <f>'2022'!G141</f>
        <v>1446.325</v>
      </c>
      <c r="H141" s="13">
        <f>'2022'!H141</f>
        <v>10104.297</v>
      </c>
      <c r="I141" s="13">
        <f t="shared" si="56"/>
        <v>29930.612000000001</v>
      </c>
      <c r="J141" s="40">
        <v>3550.5314785013875</v>
      </c>
      <c r="K141" s="40">
        <v>3550.5314785013866</v>
      </c>
      <c r="L141" s="40">
        <f>'2022'!M141</f>
        <v>2520.96</v>
      </c>
      <c r="M141" s="40">
        <v>2621.7984000000001</v>
      </c>
      <c r="N141" s="41" t="e">
        <f>(J141-L141)*#REF!</f>
        <v>#REF!</v>
      </c>
      <c r="O141" s="41">
        <f t="shared" si="52"/>
        <v>12813336.217108103</v>
      </c>
      <c r="P141" s="41">
        <f t="shared" si="53"/>
        <v>6110177.2620326141</v>
      </c>
      <c r="Q141" s="41">
        <f t="shared" si="54"/>
        <v>1343249.8697635178</v>
      </c>
      <c r="R141" s="41">
        <f t="shared" si="55"/>
        <v>9384194.858902324</v>
      </c>
      <c r="S141" s="41">
        <f t="shared" si="57"/>
        <v>29650958.207806561</v>
      </c>
      <c r="T141" s="14"/>
      <c r="U141" s="14"/>
      <c r="V141" s="14"/>
    </row>
    <row r="142" spans="1:22" s="1" customFormat="1" ht="53.25" customHeight="1">
      <c r="A142" s="11" t="s">
        <v>189</v>
      </c>
      <c r="B142" s="12" t="s">
        <v>190</v>
      </c>
      <c r="C142" s="12" t="s">
        <v>182</v>
      </c>
      <c r="D142" s="12" t="s">
        <v>282</v>
      </c>
      <c r="E142" s="13">
        <f>'2022'!E142</f>
        <v>680.86200000000008</v>
      </c>
      <c r="F142" s="13">
        <f>'2022'!F142</f>
        <v>428.38</v>
      </c>
      <c r="G142" s="13">
        <f>'2022'!G142</f>
        <v>112.02</v>
      </c>
      <c r="H142" s="13">
        <f>'2022'!H142</f>
        <v>688.1</v>
      </c>
      <c r="I142" s="13">
        <f t="shared" si="56"/>
        <v>1909.3620000000001</v>
      </c>
      <c r="J142" s="40">
        <f>'2022'!K142</f>
        <v>3817.3393599999999</v>
      </c>
      <c r="K142" s="40">
        <v>4109.4930944000007</v>
      </c>
      <c r="L142" s="40">
        <f>'2022'!M142</f>
        <v>2520.96</v>
      </c>
      <c r="M142" s="40">
        <v>2621.7984000000001</v>
      </c>
      <c r="N142" s="41" t="e">
        <f>(J142-L142)*#REF!</f>
        <v>#REF!</v>
      </c>
      <c r="O142" s="41">
        <f t="shared" si="52"/>
        <v>882655.44380832009</v>
      </c>
      <c r="P142" s="41">
        <f t="shared" si="53"/>
        <v>555342.99023679993</v>
      </c>
      <c r="Q142" s="41">
        <f t="shared" si="54"/>
        <v>166651.55966668806</v>
      </c>
      <c r="R142" s="41">
        <f t="shared" si="55"/>
        <v>1023682.7192166405</v>
      </c>
      <c r="S142" s="41">
        <f t="shared" si="57"/>
        <v>2628332.7129284488</v>
      </c>
      <c r="T142" s="14"/>
      <c r="U142" s="14"/>
      <c r="V142" s="14"/>
    </row>
    <row r="143" spans="1:22" s="1" customFormat="1" ht="53.25" customHeight="1">
      <c r="A143" s="11" t="s">
        <v>189</v>
      </c>
      <c r="B143" s="12" t="s">
        <v>190</v>
      </c>
      <c r="C143" s="12" t="s">
        <v>182</v>
      </c>
      <c r="D143" s="12" t="s">
        <v>283</v>
      </c>
      <c r="E143" s="13">
        <f>'2022'!E143</f>
        <v>85.055999999999997</v>
      </c>
      <c r="F143" s="13">
        <f>'2022'!F143</f>
        <v>53.804000000000002</v>
      </c>
      <c r="G143" s="13">
        <f>'2022'!G143</f>
        <v>14.23</v>
      </c>
      <c r="H143" s="13">
        <f>'2022'!H143</f>
        <v>87.42</v>
      </c>
      <c r="I143" s="13">
        <f t="shared" si="56"/>
        <v>240.51</v>
      </c>
      <c r="J143" s="40">
        <f>'2022'!K143</f>
        <v>4877.6539472727291</v>
      </c>
      <c r="K143" s="40">
        <v>5255.6179904528908</v>
      </c>
      <c r="L143" s="40">
        <f>'2022'!M143</f>
        <v>2520.96</v>
      </c>
      <c r="M143" s="40">
        <v>2621.7984000000001</v>
      </c>
      <c r="N143" s="41" t="e">
        <f>(J143-L143)*#REF!</f>
        <v>#REF!</v>
      </c>
      <c r="O143" s="41">
        <f t="shared" si="52"/>
        <v>200450.96037922925</v>
      </c>
      <c r="P143" s="41">
        <f t="shared" si="53"/>
        <v>126799.56113906192</v>
      </c>
      <c r="Q143" s="41">
        <f t="shared" si="54"/>
        <v>37479.252772144639</v>
      </c>
      <c r="R143" s="41">
        <f t="shared" si="55"/>
        <v>230248.50859739172</v>
      </c>
      <c r="S143" s="41">
        <f t="shared" si="57"/>
        <v>594978.28288782749</v>
      </c>
      <c r="T143" s="14"/>
      <c r="U143" s="14"/>
      <c r="V143" s="14"/>
    </row>
    <row r="144" spans="1:22" s="1" customFormat="1" ht="53.25" customHeight="1">
      <c r="A144" s="11" t="s">
        <v>189</v>
      </c>
      <c r="B144" s="12" t="s">
        <v>190</v>
      </c>
      <c r="C144" s="12" t="s">
        <v>182</v>
      </c>
      <c r="D144" s="12" t="s">
        <v>284</v>
      </c>
      <c r="E144" s="13">
        <f>'2022'!E144</f>
        <v>94.668999999999997</v>
      </c>
      <c r="F144" s="13">
        <f>'2022'!F144</f>
        <v>63.765999999999998</v>
      </c>
      <c r="G144" s="13">
        <f>'2022'!G144</f>
        <v>16.02</v>
      </c>
      <c r="H144" s="13">
        <f>'2022'!H144</f>
        <v>98.43</v>
      </c>
      <c r="I144" s="13">
        <f t="shared" si="56"/>
        <v>272.88499999999999</v>
      </c>
      <c r="J144" s="40">
        <f>'2022'!K144</f>
        <v>7364.8101736986291</v>
      </c>
      <c r="K144" s="40">
        <v>7740.9785824305272</v>
      </c>
      <c r="L144" s="40">
        <f>'2022'!M144</f>
        <v>2520.96</v>
      </c>
      <c r="M144" s="40">
        <v>2621.7984000000001</v>
      </c>
      <c r="N144" s="41" t="e">
        <f>(J144-L144)*#REF!</f>
        <v>#REF!</v>
      </c>
      <c r="O144" s="41">
        <f t="shared" si="52"/>
        <v>458562.4520938755</v>
      </c>
      <c r="P144" s="41">
        <f t="shared" si="53"/>
        <v>308872.95017606678</v>
      </c>
      <c r="Q144" s="41">
        <f t="shared" si="54"/>
        <v>82009.266522537044</v>
      </c>
      <c r="R144" s="41">
        <f t="shared" si="55"/>
        <v>503880.90535663685</v>
      </c>
      <c r="S144" s="41">
        <f t="shared" si="57"/>
        <v>1353325.5741491159</v>
      </c>
      <c r="T144" s="14"/>
      <c r="U144" s="14"/>
      <c r="V144" s="14"/>
    </row>
    <row r="145" spans="1:22" s="1" customFormat="1" ht="53.25" customHeight="1">
      <c r="A145" s="11" t="s">
        <v>189</v>
      </c>
      <c r="B145" s="12" t="s">
        <v>190</v>
      </c>
      <c r="C145" s="12" t="s">
        <v>182</v>
      </c>
      <c r="D145" s="12" t="s">
        <v>285</v>
      </c>
      <c r="E145" s="13">
        <f>'2022'!E145</f>
        <v>139.26599999999999</v>
      </c>
      <c r="F145" s="13">
        <f>'2022'!F145</f>
        <v>92.843999999999994</v>
      </c>
      <c r="G145" s="13">
        <f>'2022'!G145</f>
        <v>26.32</v>
      </c>
      <c r="H145" s="13">
        <f>'2022'!H145</f>
        <v>161.69</v>
      </c>
      <c r="I145" s="13">
        <f t="shared" si="56"/>
        <v>420.12</v>
      </c>
      <c r="J145" s="40">
        <f>'2022'!K145</f>
        <v>9366.592252222219</v>
      </c>
      <c r="K145" s="40">
        <v>10051.116345150615</v>
      </c>
      <c r="L145" s="40">
        <f>'2022'!M145</f>
        <v>2520.96</v>
      </c>
      <c r="M145" s="40">
        <v>2621.7984000000001</v>
      </c>
      <c r="N145" s="41" t="e">
        <f>(J145-L145)*#REF!</f>
        <v>#REF!</v>
      </c>
      <c r="O145" s="41">
        <f t="shared" si="52"/>
        <v>953363.82123797946</v>
      </c>
      <c r="P145" s="41">
        <f t="shared" si="53"/>
        <v>635575.88082531968</v>
      </c>
      <c r="Q145" s="41">
        <f t="shared" si="54"/>
        <v>195539.64831636418</v>
      </c>
      <c r="R145" s="41">
        <f t="shared" si="55"/>
        <v>1201246.4185514029</v>
      </c>
      <c r="S145" s="41">
        <f t="shared" si="57"/>
        <v>2985725.7689310666</v>
      </c>
      <c r="T145" s="14"/>
      <c r="U145" s="14"/>
      <c r="V145" s="14"/>
    </row>
    <row r="146" spans="1:22" s="1" customFormat="1" ht="90" customHeight="1">
      <c r="A146" s="11" t="s">
        <v>72</v>
      </c>
      <c r="B146" s="12" t="s">
        <v>73</v>
      </c>
      <c r="C146" s="12" t="s">
        <v>182</v>
      </c>
      <c r="D146" s="12" t="s">
        <v>286</v>
      </c>
      <c r="E146" s="13">
        <f>'2022'!E146</f>
        <v>16319.521000000001</v>
      </c>
      <c r="F146" s="13">
        <f>'2022'!F146</f>
        <v>4907.2950000000001</v>
      </c>
      <c r="G146" s="13">
        <f>'2022'!G146</f>
        <v>2010.5820000000001</v>
      </c>
      <c r="H146" s="13">
        <f>'2022'!H146</f>
        <v>9018.0460000000003</v>
      </c>
      <c r="I146" s="13">
        <f t="shared" si="56"/>
        <v>32255.443999999996</v>
      </c>
      <c r="J146" s="40">
        <v>7233.1735895827514</v>
      </c>
      <c r="K146" s="40">
        <v>7233.1735895827514</v>
      </c>
      <c r="L146" s="40">
        <f>'2022'!M146</f>
        <v>2100.8000000000002</v>
      </c>
      <c r="M146" s="40">
        <v>2184.8320000000003</v>
      </c>
      <c r="N146" s="41" t="e">
        <f>(J146-L146)*#REF!</f>
        <v>#REF!</v>
      </c>
      <c r="O146" s="41">
        <f t="shared" si="52"/>
        <v>83757878.5750411</v>
      </c>
      <c r="P146" s="41">
        <f t="shared" si="53"/>
        <v>25186071.254291486</v>
      </c>
      <c r="Q146" s="41">
        <f t="shared" si="54"/>
        <v>10150104.729866467</v>
      </c>
      <c r="R146" s="41">
        <f t="shared" si="55"/>
        <v>45526176.678570375</v>
      </c>
      <c r="S146" s="41">
        <f t="shared" si="57"/>
        <v>164620231.23776942</v>
      </c>
      <c r="T146" s="14"/>
      <c r="U146" s="14"/>
      <c r="V146" s="14"/>
    </row>
    <row r="147" spans="1:22" s="1" customFormat="1" ht="57" customHeight="1">
      <c r="A147" s="11" t="s">
        <v>75</v>
      </c>
      <c r="B147" s="12" t="s">
        <v>107</v>
      </c>
      <c r="C147" s="12" t="s">
        <v>182</v>
      </c>
      <c r="D147" s="12" t="s">
        <v>188</v>
      </c>
      <c r="E147" s="13">
        <f>'2022'!E147</f>
        <v>957.34099999999989</v>
      </c>
      <c r="F147" s="13">
        <f>'2022'!F147</f>
        <v>354.37099999999998</v>
      </c>
      <c r="G147" s="13">
        <f>'2022'!G147</f>
        <v>232.68</v>
      </c>
      <c r="H147" s="13">
        <f>'2022'!H147</f>
        <v>567.71600000000001</v>
      </c>
      <c r="I147" s="13">
        <f t="shared" si="56"/>
        <v>2112.1080000000002</v>
      </c>
      <c r="J147" s="40">
        <v>3905.4045731409165</v>
      </c>
      <c r="K147" s="40">
        <v>3905.4045731409165</v>
      </c>
      <c r="L147" s="40">
        <f>'2022'!M147</f>
        <v>2100.8000000000002</v>
      </c>
      <c r="M147" s="40">
        <v>2184.8320000000003</v>
      </c>
      <c r="N147" s="41" t="e">
        <f>(J147-L147)*#REF!</f>
        <v>#REF!</v>
      </c>
      <c r="O147" s="41">
        <f t="shared" si="52"/>
        <v>1727621.9466552977</v>
      </c>
      <c r="P147" s="41">
        <f t="shared" si="53"/>
        <v>639499.5271885196</v>
      </c>
      <c r="Q147" s="41">
        <f t="shared" si="54"/>
        <v>400342.82631842839</v>
      </c>
      <c r="R147" s="41">
        <f t="shared" si="55"/>
        <v>976796.57893326832</v>
      </c>
      <c r="S147" s="41">
        <f t="shared" si="57"/>
        <v>3744260.8790955138</v>
      </c>
      <c r="T147" s="14"/>
      <c r="U147" s="14"/>
      <c r="V147" s="14"/>
    </row>
    <row r="148" spans="1:22" s="1" customFormat="1" ht="116.25" customHeight="1">
      <c r="A148" s="11" t="s">
        <v>156</v>
      </c>
      <c r="B148" s="12" t="s">
        <v>157</v>
      </c>
      <c r="C148" s="12" t="s">
        <v>182</v>
      </c>
      <c r="D148" s="12" t="s">
        <v>191</v>
      </c>
      <c r="E148" s="13">
        <f>'2022'!E148</f>
        <v>1079.4390000000001</v>
      </c>
      <c r="F148" s="13">
        <f>'2022'!F148</f>
        <v>473.589</v>
      </c>
      <c r="G148" s="13">
        <f>'2022'!G148</f>
        <v>156.87799999999999</v>
      </c>
      <c r="H148" s="13">
        <f>'2022'!H148</f>
        <v>959.64599999999996</v>
      </c>
      <c r="I148" s="13">
        <f t="shared" si="56"/>
        <v>2669.5519999999997</v>
      </c>
      <c r="J148" s="40">
        <f>'2022'!K148</f>
        <v>5435.1563737634378</v>
      </c>
      <c r="K148" s="40">
        <v>5459.3797439735445</v>
      </c>
      <c r="L148" s="40">
        <f>'2022'!M148</f>
        <v>2100.8000000000002</v>
      </c>
      <c r="M148" s="40">
        <v>2184.8320000000003</v>
      </c>
      <c r="N148" s="41" t="e">
        <f>(J148-L148)*#REF!</f>
        <v>#REF!</v>
      </c>
      <c r="O148" s="41">
        <f t="shared" si="52"/>
        <v>3599234.3097388316</v>
      </c>
      <c r="P148" s="41">
        <f t="shared" si="53"/>
        <v>1579114.5006942528</v>
      </c>
      <c r="Q148" s="41">
        <f t="shared" si="54"/>
        <v>513704.50097908161</v>
      </c>
      <c r="R148" s="41">
        <f t="shared" si="55"/>
        <v>3142406.6443132358</v>
      </c>
      <c r="S148" s="41">
        <f t="shared" si="57"/>
        <v>8834459.9557254016</v>
      </c>
      <c r="T148" s="14"/>
      <c r="U148" s="14"/>
      <c r="V148" s="14"/>
    </row>
    <row r="149" spans="1:22" s="1" customFormat="1" ht="43.5" customHeight="1">
      <c r="A149" s="11" t="s">
        <v>156</v>
      </c>
      <c r="B149" s="12" t="s">
        <v>157</v>
      </c>
      <c r="C149" s="12" t="s">
        <v>182</v>
      </c>
      <c r="D149" s="12" t="s">
        <v>192</v>
      </c>
      <c r="E149" s="13">
        <f>'2022'!E149</f>
        <v>737.91899999999998</v>
      </c>
      <c r="F149" s="13">
        <f>'2022'!F149</f>
        <v>349.12400000000002</v>
      </c>
      <c r="G149" s="13">
        <f>'2022'!G149</f>
        <v>112.75</v>
      </c>
      <c r="H149" s="13">
        <f>'2022'!H149</f>
        <v>665.68200000000002</v>
      </c>
      <c r="I149" s="13">
        <f t="shared" si="56"/>
        <v>1865.4750000000001</v>
      </c>
      <c r="J149" s="40">
        <f>'2022'!K149</f>
        <v>5794.396625422065</v>
      </c>
      <c r="K149" s="40">
        <v>6373.8362879642718</v>
      </c>
      <c r="L149" s="40">
        <f>'2022'!M149</f>
        <v>2100.8000000000002</v>
      </c>
      <c r="M149" s="40">
        <v>2184.8320000000003</v>
      </c>
      <c r="N149" s="41" t="e">
        <f>(J149-L149)*#REF!</f>
        <v>#REF!</v>
      </c>
      <c r="O149" s="41">
        <f t="shared" si="52"/>
        <v>2725575.1282348246</v>
      </c>
      <c r="P149" s="41">
        <f t="shared" si="53"/>
        <v>1289523.228253853</v>
      </c>
      <c r="Q149" s="41">
        <f t="shared" si="54"/>
        <v>472310.23346797162</v>
      </c>
      <c r="R149" s="41">
        <f t="shared" si="55"/>
        <v>2788544.7524206322</v>
      </c>
      <c r="S149" s="41">
        <f t="shared" si="57"/>
        <v>7275953.3423772817</v>
      </c>
      <c r="T149" s="14"/>
      <c r="U149" s="14"/>
      <c r="V149" s="14"/>
    </row>
    <row r="150" spans="1:22" s="1" customFormat="1" ht="72" customHeight="1">
      <c r="A150" s="11" t="s">
        <v>156</v>
      </c>
      <c r="B150" s="12" t="s">
        <v>157</v>
      </c>
      <c r="C150" s="12" t="s">
        <v>182</v>
      </c>
      <c r="D150" s="12" t="s">
        <v>287</v>
      </c>
      <c r="E150" s="13">
        <f>'2022'!E150</f>
        <v>8.7780000000000005</v>
      </c>
      <c r="F150" s="13">
        <f>'2022'!F150</f>
        <v>4.1530000000000005</v>
      </c>
      <c r="G150" s="13">
        <f>'2022'!G150</f>
        <v>14.401999999999999</v>
      </c>
      <c r="H150" s="13">
        <f>'2022'!H150</f>
        <v>81.015000000000001</v>
      </c>
      <c r="I150" s="13">
        <f t="shared" si="56"/>
        <v>108.348</v>
      </c>
      <c r="J150" s="40">
        <f>'2022'!K150</f>
        <v>8724.85</v>
      </c>
      <c r="K150" s="40">
        <v>9622.9302882141019</v>
      </c>
      <c r="L150" s="40">
        <f>'2022'!M150</f>
        <v>2100.8000000000002</v>
      </c>
      <c r="M150" s="40">
        <v>2184.8320000000003</v>
      </c>
      <c r="N150" s="41" t="e">
        <f>(J150-L150)*#REF!</f>
        <v>#REF!</v>
      </c>
      <c r="O150" s="41">
        <f t="shared" si="52"/>
        <v>58145.910900000003</v>
      </c>
      <c r="P150" s="41">
        <f t="shared" si="53"/>
        <v>27509.679650000005</v>
      </c>
      <c r="Q150" s="41">
        <f t="shared" si="54"/>
        <v>107123.49154685948</v>
      </c>
      <c r="R150" s="41">
        <f t="shared" si="55"/>
        <v>602597.53281966539</v>
      </c>
      <c r="S150" s="41">
        <f t="shared" si="57"/>
        <v>795376.61491652485</v>
      </c>
      <c r="T150" s="14"/>
      <c r="U150" s="14"/>
      <c r="V150" s="14"/>
    </row>
    <row r="151" spans="1:22" s="1" customFormat="1" ht="102.75" customHeight="1">
      <c r="A151" s="11" t="s">
        <v>353</v>
      </c>
      <c r="B151" s="12" t="s">
        <v>423</v>
      </c>
      <c r="C151" s="12" t="s">
        <v>182</v>
      </c>
      <c r="D151" s="12" t="s">
        <v>354</v>
      </c>
      <c r="E151" s="13">
        <f>'2022'!E151</f>
        <v>239.44194780000001</v>
      </c>
      <c r="F151" s="13">
        <f>'2022'!F151</f>
        <v>155.53700000000001</v>
      </c>
      <c r="G151" s="13">
        <f>'2022'!G151</f>
        <v>52.279296000000002</v>
      </c>
      <c r="H151" s="13">
        <f>'2022'!H151</f>
        <v>209.11718400000001</v>
      </c>
      <c r="I151" s="13">
        <f t="shared" si="56"/>
        <v>656.37542780000001</v>
      </c>
      <c r="J151" s="40">
        <v>3754.8874322601682</v>
      </c>
      <c r="K151" s="40">
        <v>3754.8874322601682</v>
      </c>
      <c r="L151" s="40">
        <f>'2022'!M151</f>
        <v>2496</v>
      </c>
      <c r="M151" s="40">
        <v>2595.84</v>
      </c>
      <c r="N151" s="41" t="e">
        <f>(J151-L151)*#REF!</f>
        <v>#REF!</v>
      </c>
      <c r="O151" s="41">
        <f t="shared" si="52"/>
        <v>301430.45884131524</v>
      </c>
      <c r="P151" s="41">
        <f t="shared" si="53"/>
        <v>195803.5745514498</v>
      </c>
      <c r="Q151" s="41">
        <f t="shared" si="54"/>
        <v>60594.183789169278</v>
      </c>
      <c r="R151" s="41">
        <f t="shared" si="55"/>
        <v>242376.73515667711</v>
      </c>
      <c r="S151" s="41">
        <f t="shared" si="57"/>
        <v>800204.95233861136</v>
      </c>
      <c r="T151" s="14"/>
      <c r="U151" s="14"/>
      <c r="V151" s="14"/>
    </row>
    <row r="152" spans="1:22" s="1" customFormat="1" ht="14.25" customHeight="1">
      <c r="A152" s="11"/>
      <c r="B152" s="12"/>
      <c r="C152" s="12"/>
      <c r="D152" s="12"/>
      <c r="E152" s="13"/>
      <c r="F152" s="13"/>
      <c r="G152" s="13"/>
      <c r="H152" s="13"/>
      <c r="I152" s="13"/>
      <c r="J152" s="40"/>
      <c r="K152" s="40"/>
      <c r="L152" s="40"/>
      <c r="M152" s="40"/>
      <c r="N152" s="41"/>
      <c r="O152" s="41"/>
      <c r="P152" s="41"/>
      <c r="Q152" s="41"/>
      <c r="R152" s="41"/>
      <c r="S152" s="41"/>
      <c r="T152" s="14"/>
      <c r="U152" s="14"/>
      <c r="V152" s="14"/>
    </row>
    <row r="153" spans="1:22" s="1" customFormat="1" ht="75" customHeight="1">
      <c r="A153" s="11" t="s">
        <v>340</v>
      </c>
      <c r="B153" s="12" t="s">
        <v>341</v>
      </c>
      <c r="C153" s="12" t="s">
        <v>193</v>
      </c>
      <c r="D153" s="12" t="s">
        <v>342</v>
      </c>
      <c r="E153" s="13">
        <f>'2022'!E153</f>
        <v>51.314999999999998</v>
      </c>
      <c r="F153" s="13">
        <f>'2022'!F153</f>
        <v>30</v>
      </c>
      <c r="G153" s="13">
        <f>'2022'!G153</f>
        <v>0</v>
      </c>
      <c r="H153" s="13">
        <f>'2022'!H153</f>
        <v>40</v>
      </c>
      <c r="I153" s="13">
        <f t="shared" si="56"/>
        <v>121.315</v>
      </c>
      <c r="J153" s="40">
        <v>5126.2414735999992</v>
      </c>
      <c r="K153" s="40">
        <v>5126.2414735999982</v>
      </c>
      <c r="L153" s="40">
        <f>'2022'!M153</f>
        <v>1872</v>
      </c>
      <c r="M153" s="40">
        <v>1946.88</v>
      </c>
      <c r="N153" s="41" t="e">
        <f>(J153-L153)*#REF!</f>
        <v>#REF!</v>
      </c>
      <c r="O153" s="41">
        <f t="shared" ref="O153:O171" si="58">(J153-L153)*E153</f>
        <v>166991.40121778395</v>
      </c>
      <c r="P153" s="41">
        <f t="shared" ref="P153:P171" si="59">(J153-L153)*F153</f>
        <v>97627.244207999975</v>
      </c>
      <c r="Q153" s="41">
        <f t="shared" ref="Q153:Q171" si="60">(K153-M153)*G153</f>
        <v>0</v>
      </c>
      <c r="R153" s="41">
        <f t="shared" ref="R153:R171" si="61">(K153-M153)*H153</f>
        <v>127174.45894399993</v>
      </c>
      <c r="S153" s="41">
        <f t="shared" si="57"/>
        <v>391793.10436978389</v>
      </c>
      <c r="T153" s="14"/>
      <c r="U153" s="14"/>
      <c r="V153" s="14"/>
    </row>
    <row r="154" spans="1:22" s="1" customFormat="1" ht="80.25" customHeight="1">
      <c r="A154" s="11" t="s">
        <v>194</v>
      </c>
      <c r="B154" s="12" t="s">
        <v>195</v>
      </c>
      <c r="C154" s="12" t="s">
        <v>193</v>
      </c>
      <c r="D154" s="12" t="s">
        <v>196</v>
      </c>
      <c r="E154" s="13">
        <f>'2022'!E154</f>
        <v>2719.5639999999999</v>
      </c>
      <c r="F154" s="13">
        <f>'2022'!F154</f>
        <v>768.52</v>
      </c>
      <c r="G154" s="13">
        <f>'2022'!G154</f>
        <v>97.83</v>
      </c>
      <c r="H154" s="13">
        <f>'2022'!H154</f>
        <v>1615.6079999999999</v>
      </c>
      <c r="I154" s="13">
        <f t="shared" si="56"/>
        <v>5201.5219999999999</v>
      </c>
      <c r="J154" s="40">
        <v>5713.2232767999994</v>
      </c>
      <c r="K154" s="40">
        <v>5713.2232767999985</v>
      </c>
      <c r="L154" s="40">
        <f>'2022'!M154</f>
        <v>2246.4</v>
      </c>
      <c r="M154" s="40">
        <v>2336.2560000000003</v>
      </c>
      <c r="N154" s="41" t="e">
        <f>(J154-L154)*#REF!</f>
        <v>#REF!</v>
      </c>
      <c r="O154" s="41">
        <f t="shared" si="58"/>
        <v>9428247.7779473122</v>
      </c>
      <c r="P154" s="41">
        <f t="shared" si="59"/>
        <v>2664323.0246863356</v>
      </c>
      <c r="Q154" s="41">
        <f t="shared" si="60"/>
        <v>330368.70868934382</v>
      </c>
      <c r="R154" s="41">
        <f t="shared" si="61"/>
        <v>5455855.3481362909</v>
      </c>
      <c r="S154" s="41">
        <f t="shared" si="57"/>
        <v>17878794.859459281</v>
      </c>
      <c r="T154" s="14"/>
      <c r="U154" s="14"/>
      <c r="V154" s="14"/>
    </row>
    <row r="155" spans="1:22" s="1" customFormat="1" ht="53.25" customHeight="1">
      <c r="A155" s="11" t="s">
        <v>197</v>
      </c>
      <c r="B155" s="12" t="s">
        <v>198</v>
      </c>
      <c r="C155" s="12" t="s">
        <v>193</v>
      </c>
      <c r="D155" s="12" t="s">
        <v>288</v>
      </c>
      <c r="E155" s="13">
        <f>'2022'!E155</f>
        <v>880.45100000000002</v>
      </c>
      <c r="F155" s="13">
        <f>'2022'!F155</f>
        <v>584</v>
      </c>
      <c r="G155" s="13">
        <f>'2022'!G155</f>
        <v>291.10000000000002</v>
      </c>
      <c r="H155" s="13">
        <f>'2022'!H155</f>
        <v>877.34699999999998</v>
      </c>
      <c r="I155" s="13">
        <f t="shared" si="56"/>
        <v>2632.8980000000001</v>
      </c>
      <c r="J155" s="40">
        <v>5520.5054008000006</v>
      </c>
      <c r="K155" s="40">
        <v>5520.5054008000016</v>
      </c>
      <c r="L155" s="40">
        <f>'2022'!M155</f>
        <v>1872</v>
      </c>
      <c r="M155" s="40">
        <v>1946.88</v>
      </c>
      <c r="N155" s="41" t="e">
        <f>(J155-L155)*#REF!</f>
        <v>#REF!</v>
      </c>
      <c r="O155" s="41">
        <f t="shared" si="58"/>
        <v>3212330.2286397615</v>
      </c>
      <c r="P155" s="41">
        <f t="shared" si="59"/>
        <v>2130727.1540672006</v>
      </c>
      <c r="Q155" s="41">
        <f t="shared" si="60"/>
        <v>1040282.3541728805</v>
      </c>
      <c r="R155" s="41">
        <f t="shared" si="61"/>
        <v>3135309.5245156786</v>
      </c>
      <c r="S155" s="41">
        <f t="shared" si="57"/>
        <v>9518649.2613955215</v>
      </c>
      <c r="T155" s="14"/>
      <c r="U155" s="14"/>
      <c r="V155" s="14"/>
    </row>
    <row r="156" spans="1:22" s="1" customFormat="1" ht="53.25" customHeight="1">
      <c r="A156" s="11" t="s">
        <v>197</v>
      </c>
      <c r="B156" s="12" t="s">
        <v>198</v>
      </c>
      <c r="C156" s="12" t="s">
        <v>193</v>
      </c>
      <c r="D156" s="12" t="s">
        <v>289</v>
      </c>
      <c r="E156" s="13">
        <f>'2022'!E156</f>
        <v>1198.8810000000001</v>
      </c>
      <c r="F156" s="13">
        <f>'2022'!F156</f>
        <v>799.25400000000002</v>
      </c>
      <c r="G156" s="13">
        <f>'2022'!G156</f>
        <v>399.62700000000001</v>
      </c>
      <c r="H156" s="13">
        <f>'2022'!H156</f>
        <v>1198.8810000000001</v>
      </c>
      <c r="I156" s="13">
        <f t="shared" si="56"/>
        <v>3596.643</v>
      </c>
      <c r="J156" s="40">
        <v>4151.9221327999994</v>
      </c>
      <c r="K156" s="40">
        <v>4151.9221327999994</v>
      </c>
      <c r="L156" s="40">
        <f>'2022'!M156</f>
        <v>1445.6000000000001</v>
      </c>
      <c r="M156" s="40">
        <v>1503.4240000000002</v>
      </c>
      <c r="N156" s="41" t="e">
        <f>(J156-L156)*#REF!</f>
        <v>#REF!</v>
      </c>
      <c r="O156" s="41">
        <f t="shared" si="58"/>
        <v>3244558.1848933958</v>
      </c>
      <c r="P156" s="41">
        <f t="shared" si="59"/>
        <v>2163038.7899289303</v>
      </c>
      <c r="Q156" s="41">
        <f t="shared" si="60"/>
        <v>1058411.3633164654</v>
      </c>
      <c r="R156" s="41">
        <f t="shared" si="61"/>
        <v>3175234.0899493964</v>
      </c>
      <c r="S156" s="41">
        <f t="shared" si="57"/>
        <v>9641242.4280881882</v>
      </c>
      <c r="T156" s="14"/>
      <c r="U156" s="14"/>
      <c r="V156" s="14"/>
    </row>
    <row r="157" spans="1:22" s="1" customFormat="1" ht="53.25" customHeight="1">
      <c r="A157" s="11" t="s">
        <v>197</v>
      </c>
      <c r="B157" s="12" t="s">
        <v>198</v>
      </c>
      <c r="C157" s="12" t="s">
        <v>193</v>
      </c>
      <c r="D157" s="12" t="s">
        <v>290</v>
      </c>
      <c r="E157" s="13">
        <f>'2022'!E157</f>
        <v>374.33100000000002</v>
      </c>
      <c r="F157" s="13">
        <f>'2022'!F157</f>
        <v>249.554</v>
      </c>
      <c r="G157" s="13">
        <f>'2022'!G157</f>
        <v>124.777</v>
      </c>
      <c r="H157" s="13">
        <f>'2022'!H157</f>
        <v>374.33100000000002</v>
      </c>
      <c r="I157" s="13">
        <f t="shared" si="56"/>
        <v>1122.9929999999999</v>
      </c>
      <c r="J157" s="40">
        <v>5588.8184039999987</v>
      </c>
      <c r="K157" s="40">
        <v>5588.8184039999987</v>
      </c>
      <c r="L157" s="40">
        <f>'2022'!M157</f>
        <v>1872</v>
      </c>
      <c r="M157" s="40">
        <v>1946.88</v>
      </c>
      <c r="N157" s="41" t="e">
        <f>(J157-L157)*#REF!</f>
        <v>#REF!</v>
      </c>
      <c r="O157" s="41">
        <f t="shared" si="58"/>
        <v>1391320.3499877236</v>
      </c>
      <c r="P157" s="41">
        <f t="shared" si="59"/>
        <v>927546.89999181568</v>
      </c>
      <c r="Q157" s="41">
        <f t="shared" si="60"/>
        <v>454430.14823590784</v>
      </c>
      <c r="R157" s="41">
        <f t="shared" si="61"/>
        <v>1363290.4447077236</v>
      </c>
      <c r="S157" s="41">
        <f t="shared" si="57"/>
        <v>4136587.8429231709</v>
      </c>
      <c r="T157" s="14"/>
      <c r="U157" s="14"/>
      <c r="V157" s="14"/>
    </row>
    <row r="158" spans="1:22" s="1" customFormat="1" ht="53.25" customHeight="1">
      <c r="A158" s="11" t="s">
        <v>199</v>
      </c>
      <c r="B158" s="12" t="s">
        <v>393</v>
      </c>
      <c r="C158" s="12" t="s">
        <v>193</v>
      </c>
      <c r="D158" s="12" t="s">
        <v>200</v>
      </c>
      <c r="E158" s="13">
        <f>'2022'!E158</f>
        <v>408.92700000000002</v>
      </c>
      <c r="F158" s="13">
        <f>'2022'!F158</f>
        <v>272.61200000000002</v>
      </c>
      <c r="G158" s="13">
        <f>'2022'!G158</f>
        <v>136.31</v>
      </c>
      <c r="H158" s="13">
        <f>'2022'!H158</f>
        <v>408.93</v>
      </c>
      <c r="I158" s="13">
        <f t="shared" si="56"/>
        <v>1226.779</v>
      </c>
      <c r="J158" s="40">
        <f>'2022'!K158</f>
        <v>6640.1277699999982</v>
      </c>
      <c r="K158" s="40">
        <v>7117.4432257999988</v>
      </c>
      <c r="L158" s="40">
        <f>'2022'!M158</f>
        <v>2246.4</v>
      </c>
      <c r="M158" s="40">
        <v>2336.2560000000003</v>
      </c>
      <c r="N158" s="41" t="e">
        <f>(J158-L158)*#REF!</f>
        <v>#REF!</v>
      </c>
      <c r="O158" s="41">
        <f t="shared" si="58"/>
        <v>1796713.9158027892</v>
      </c>
      <c r="P158" s="41">
        <f t="shared" si="59"/>
        <v>1197782.9148352395</v>
      </c>
      <c r="Q158" s="41">
        <f t="shared" si="60"/>
        <v>651723.63074879779</v>
      </c>
      <c r="R158" s="41">
        <f t="shared" si="61"/>
        <v>1955170.8922463935</v>
      </c>
      <c r="S158" s="41">
        <f t="shared" si="57"/>
        <v>5601391.3536332194</v>
      </c>
      <c r="T158" s="14"/>
      <c r="U158" s="14"/>
      <c r="V158" s="14"/>
    </row>
    <row r="159" spans="1:22" s="1" customFormat="1" ht="53.25" customHeight="1">
      <c r="A159" s="11" t="s">
        <v>199</v>
      </c>
      <c r="B159" s="12" t="s">
        <v>393</v>
      </c>
      <c r="C159" s="12" t="s">
        <v>193</v>
      </c>
      <c r="D159" s="12" t="s">
        <v>201</v>
      </c>
      <c r="E159" s="13">
        <f>'2022'!E159</f>
        <v>252.417</v>
      </c>
      <c r="F159" s="13">
        <f>'2022'!F159</f>
        <v>75.363</v>
      </c>
      <c r="G159" s="13">
        <f>'2022'!G159</f>
        <v>14.090999999999999</v>
      </c>
      <c r="H159" s="13">
        <f>'2022'!H159</f>
        <v>173.143</v>
      </c>
      <c r="I159" s="13">
        <f t="shared" si="56"/>
        <v>515.01400000000001</v>
      </c>
      <c r="J159" s="40">
        <f>'2022'!K159</f>
        <v>8333.8684750000011</v>
      </c>
      <c r="K159" s="40">
        <v>9080.7089015000001</v>
      </c>
      <c r="L159" s="40">
        <f>'2022'!M159</f>
        <v>2246.4</v>
      </c>
      <c r="M159" s="40">
        <v>2336.2560000000003</v>
      </c>
      <c r="N159" s="41" t="e">
        <f>(J159-L159)*#REF!</f>
        <v>#REF!</v>
      </c>
      <c r="O159" s="41">
        <f t="shared" si="58"/>
        <v>1536580.5300540754</v>
      </c>
      <c r="P159" s="41">
        <f t="shared" si="59"/>
        <v>458769.88668142509</v>
      </c>
      <c r="Q159" s="41">
        <f t="shared" si="60"/>
        <v>95036.085835036487</v>
      </c>
      <c r="R159" s="41">
        <f t="shared" si="61"/>
        <v>1167754.8087244146</v>
      </c>
      <c r="S159" s="41">
        <f t="shared" si="57"/>
        <v>3258141.3112949515</v>
      </c>
      <c r="T159" s="14"/>
      <c r="U159" s="14"/>
      <c r="V159" s="14"/>
    </row>
    <row r="160" spans="1:22" s="1" customFormat="1" ht="53.25" customHeight="1">
      <c r="A160" s="11" t="s">
        <v>183</v>
      </c>
      <c r="B160" s="12" t="s">
        <v>184</v>
      </c>
      <c r="C160" s="12" t="s">
        <v>193</v>
      </c>
      <c r="D160" s="12" t="s">
        <v>200</v>
      </c>
      <c r="E160" s="13">
        <f>'2022'!E160</f>
        <v>7690.6009999999997</v>
      </c>
      <c r="F160" s="13">
        <f>'2022'!F160</f>
        <v>3285.1750000000002</v>
      </c>
      <c r="G160" s="13">
        <f>'2022'!G160</f>
        <v>1203.886</v>
      </c>
      <c r="H160" s="13">
        <f>'2022'!H160</f>
        <v>5375.7759999999998</v>
      </c>
      <c r="I160" s="13">
        <f t="shared" si="56"/>
        <v>17555.438000000002</v>
      </c>
      <c r="J160" s="40">
        <v>2140.6106499621051</v>
      </c>
      <c r="K160" s="40">
        <v>2140.6106499621051</v>
      </c>
      <c r="L160" s="40">
        <f>'2022'!M160</f>
        <v>1872</v>
      </c>
      <c r="M160" s="40">
        <v>1946.88</v>
      </c>
      <c r="N160" s="41" t="e">
        <f>(J160-L160)*#REF!</f>
        <v>#REF!</v>
      </c>
      <c r="O160" s="41">
        <f t="shared" si="58"/>
        <v>2065777.3332092152</v>
      </c>
      <c r="P160" s="41">
        <f t="shared" si="59"/>
        <v>882432.99198925856</v>
      </c>
      <c r="Q160" s="41">
        <f t="shared" si="60"/>
        <v>233229.6172602787</v>
      </c>
      <c r="R160" s="41">
        <f t="shared" si="61"/>
        <v>1041452.5785306847</v>
      </c>
      <c r="S160" s="41">
        <f t="shared" si="57"/>
        <v>4222892.5209894376</v>
      </c>
      <c r="T160" s="14"/>
      <c r="U160" s="14"/>
      <c r="V160" s="14"/>
    </row>
    <row r="161" spans="1:22" s="1" customFormat="1" ht="53.25" customHeight="1">
      <c r="A161" s="11" t="s">
        <v>183</v>
      </c>
      <c r="B161" s="12" t="s">
        <v>184</v>
      </c>
      <c r="C161" s="12" t="s">
        <v>193</v>
      </c>
      <c r="D161" s="12" t="s">
        <v>202</v>
      </c>
      <c r="E161" s="13">
        <f>'2022'!E161</f>
        <v>4385.7479999999996</v>
      </c>
      <c r="F161" s="13">
        <f>'2022'!F161</f>
        <v>1604.848</v>
      </c>
      <c r="G161" s="13">
        <f>'2022'!G161</f>
        <v>627.34</v>
      </c>
      <c r="H161" s="13">
        <f>'2022'!H161</f>
        <v>2795.6080000000002</v>
      </c>
      <c r="I161" s="13">
        <f t="shared" si="56"/>
        <v>9413.5439999999999</v>
      </c>
      <c r="J161" s="40">
        <v>3089.8702362469103</v>
      </c>
      <c r="K161" s="40">
        <v>3089.8702362469103</v>
      </c>
      <c r="L161" s="40">
        <f>'2022'!M161</f>
        <v>1872</v>
      </c>
      <c r="M161" s="40">
        <v>1946.88</v>
      </c>
      <c r="N161" s="41" t="e">
        <f>(J161-L161)*#REF!</f>
        <v>#REF!</v>
      </c>
      <c r="O161" s="41">
        <f t="shared" si="58"/>
        <v>5341271.952879414</v>
      </c>
      <c r="P161" s="41">
        <f t="shared" si="59"/>
        <v>1954496.6129003814</v>
      </c>
      <c r="Q161" s="41">
        <f t="shared" si="60"/>
        <v>717043.49480713671</v>
      </c>
      <c r="R161" s="41">
        <f t="shared" si="61"/>
        <v>3195352.6483737524</v>
      </c>
      <c r="S161" s="41">
        <f t="shared" si="57"/>
        <v>11208164.708960686</v>
      </c>
      <c r="T161" s="14"/>
      <c r="U161" s="14"/>
      <c r="V161" s="14"/>
    </row>
    <row r="162" spans="1:22" s="1" customFormat="1" ht="53.25" customHeight="1">
      <c r="A162" s="11" t="s">
        <v>72</v>
      </c>
      <c r="B162" s="12" t="s">
        <v>73</v>
      </c>
      <c r="C162" s="12" t="s">
        <v>193</v>
      </c>
      <c r="D162" s="12" t="s">
        <v>4</v>
      </c>
      <c r="E162" s="13">
        <f>'2022'!E162</f>
        <v>4452.1480000000001</v>
      </c>
      <c r="F162" s="13">
        <f>'2022'!F162</f>
        <v>2272.415</v>
      </c>
      <c r="G162" s="13">
        <f>'2022'!G162</f>
        <v>955.39400000000001</v>
      </c>
      <c r="H162" s="13">
        <f>'2022'!H162</f>
        <v>3645.6170000000002</v>
      </c>
      <c r="I162" s="13">
        <f t="shared" si="56"/>
        <v>11325.574000000001</v>
      </c>
      <c r="J162" s="40">
        <v>2115.7626979484758</v>
      </c>
      <c r="K162" s="40">
        <v>2115.7626979484758</v>
      </c>
      <c r="L162" s="40">
        <v>1580.8</v>
      </c>
      <c r="M162" s="40">
        <v>1644.0319999999999</v>
      </c>
      <c r="N162" s="41" t="e">
        <f>(J162-L162)*#REF!</f>
        <v>#REF!</v>
      </c>
      <c r="O162" s="41">
        <f t="shared" si="58"/>
        <v>2381733.1057459107</v>
      </c>
      <c r="P162" s="41">
        <f t="shared" si="59"/>
        <v>1215657.2592585855</v>
      </c>
      <c r="Q162" s="41">
        <f t="shared" si="60"/>
        <v>450688.6784357861</v>
      </c>
      <c r="R162" s="41">
        <f t="shared" si="61"/>
        <v>1719749.4518628288</v>
      </c>
      <c r="S162" s="41">
        <f t="shared" si="57"/>
        <v>5767828.4953031112</v>
      </c>
      <c r="T162" s="14"/>
      <c r="U162" s="14"/>
      <c r="V162" s="14"/>
    </row>
    <row r="163" spans="1:22" s="1" customFormat="1" ht="53.25" customHeight="1">
      <c r="A163" s="11" t="s">
        <v>203</v>
      </c>
      <c r="B163" s="12" t="s">
        <v>204</v>
      </c>
      <c r="C163" s="12" t="s">
        <v>193</v>
      </c>
      <c r="D163" s="12" t="s">
        <v>196</v>
      </c>
      <c r="E163" s="13">
        <f>'2022'!E163</f>
        <v>9325.8330000000005</v>
      </c>
      <c r="F163" s="13">
        <f>'2022'!F163</f>
        <v>4877.3460000000005</v>
      </c>
      <c r="G163" s="13">
        <f>'2022'!G163</f>
        <v>1924.615</v>
      </c>
      <c r="H163" s="13">
        <f>'2022'!H163</f>
        <v>7610.9660000000003</v>
      </c>
      <c r="I163" s="13">
        <f t="shared" si="56"/>
        <v>23738.760000000002</v>
      </c>
      <c r="J163" s="40">
        <v>5515.0641468509621</v>
      </c>
      <c r="K163" s="40">
        <v>5515.0641468509621</v>
      </c>
      <c r="L163" s="40">
        <f>'2022'!M163</f>
        <v>1872</v>
      </c>
      <c r="M163" s="40">
        <v>1946.88</v>
      </c>
      <c r="N163" s="41" t="e">
        <f>(J163-L163)*#REF!</f>
        <v>#REF!</v>
      </c>
      <c r="O163" s="41">
        <f t="shared" si="58"/>
        <v>33974607.841819547</v>
      </c>
      <c r="P163" s="41">
        <f t="shared" si="59"/>
        <v>17768484.344386954</v>
      </c>
      <c r="Q163" s="41">
        <f t="shared" si="60"/>
        <v>6867380.7317915643</v>
      </c>
      <c r="R163" s="41">
        <f t="shared" si="61"/>
        <v>27157328.223421678</v>
      </c>
      <c r="S163" s="41">
        <f t="shared" si="57"/>
        <v>85767801.141419739</v>
      </c>
      <c r="T163" s="14"/>
      <c r="U163" s="14"/>
      <c r="V163" s="14"/>
    </row>
    <row r="164" spans="1:22" s="1" customFormat="1" ht="71.25" customHeight="1">
      <c r="A164" s="11" t="s">
        <v>203</v>
      </c>
      <c r="B164" s="12" t="s">
        <v>204</v>
      </c>
      <c r="C164" s="12" t="s">
        <v>193</v>
      </c>
      <c r="D164" s="12" t="s">
        <v>205</v>
      </c>
      <c r="E164" s="13">
        <f>'2022'!E164</f>
        <v>4335.0420000000004</v>
      </c>
      <c r="F164" s="13">
        <f>'2022'!F164</f>
        <v>2035.2510000000002</v>
      </c>
      <c r="G164" s="13">
        <f>'2022'!G164</f>
        <v>781.19500000000005</v>
      </c>
      <c r="H164" s="13">
        <f>'2022'!H164</f>
        <v>3342.373</v>
      </c>
      <c r="I164" s="13">
        <f t="shared" si="56"/>
        <v>10493.861000000001</v>
      </c>
      <c r="J164" s="40">
        <f>'2022'!K164</f>
        <v>5514.6459494366909</v>
      </c>
      <c r="K164" s="40">
        <v>5934.7052592601922</v>
      </c>
      <c r="L164" s="40">
        <f>'2022'!M164</f>
        <v>1872</v>
      </c>
      <c r="M164" s="40">
        <v>1946.88</v>
      </c>
      <c r="N164" s="41" t="e">
        <f>(J164-L164)*#REF!</f>
        <v>#REF!</v>
      </c>
      <c r="O164" s="41">
        <f t="shared" si="58"/>
        <v>15791023.181937933</v>
      </c>
      <c r="P164" s="41">
        <f t="shared" si="59"/>
        <v>7413698.8112369757</v>
      </c>
      <c r="Q164" s="41">
        <f t="shared" si="60"/>
        <v>3115269.153407766</v>
      </c>
      <c r="R164" s="41">
        <f t="shared" si="61"/>
        <v>13328799.475269265</v>
      </c>
      <c r="S164" s="41">
        <f t="shared" si="57"/>
        <v>39648790.621851943</v>
      </c>
      <c r="T164" s="14"/>
      <c r="U164" s="14"/>
      <c r="V164" s="14"/>
    </row>
    <row r="165" spans="1:22" s="1" customFormat="1" ht="53.25" customHeight="1">
      <c r="A165" s="11" t="s">
        <v>206</v>
      </c>
      <c r="B165" s="12" t="s">
        <v>207</v>
      </c>
      <c r="C165" s="12" t="s">
        <v>193</v>
      </c>
      <c r="D165" s="12" t="s">
        <v>208</v>
      </c>
      <c r="E165" s="13">
        <f>'2022'!E165</f>
        <v>2045.0129999999999</v>
      </c>
      <c r="F165" s="13">
        <f>'2022'!F165</f>
        <v>706.21500000000003</v>
      </c>
      <c r="G165" s="13">
        <f>'2022'!G165</f>
        <v>278.2</v>
      </c>
      <c r="H165" s="13">
        <f>'2022'!H165</f>
        <v>1576.44</v>
      </c>
      <c r="I165" s="13">
        <f t="shared" si="56"/>
        <v>4605.8680000000004</v>
      </c>
      <c r="J165" s="40">
        <f>'2022'!K165</f>
        <v>7311.53</v>
      </c>
      <c r="K165" s="40">
        <v>8068.6205765379582</v>
      </c>
      <c r="L165" s="40">
        <f>'2022'!M165</f>
        <v>2246</v>
      </c>
      <c r="M165" s="40">
        <v>2335.84</v>
      </c>
      <c r="N165" s="41" t="e">
        <f>(J165-L165)*#REF!</f>
        <v>#REF!</v>
      </c>
      <c r="O165" s="41">
        <f t="shared" si="58"/>
        <v>10359074.701889999</v>
      </c>
      <c r="P165" s="41">
        <f t="shared" si="59"/>
        <v>3577353.2689499999</v>
      </c>
      <c r="Q165" s="41">
        <f t="shared" si="60"/>
        <v>1594859.5563928599</v>
      </c>
      <c r="R165" s="41">
        <f t="shared" si="61"/>
        <v>9037384.6120774988</v>
      </c>
      <c r="S165" s="41">
        <f t="shared" si="57"/>
        <v>24568672.13931036</v>
      </c>
      <c r="T165" s="14"/>
      <c r="U165" s="14"/>
      <c r="V165" s="14"/>
    </row>
    <row r="166" spans="1:22" s="1" customFormat="1" ht="91.5" customHeight="1">
      <c r="A166" s="11" t="s">
        <v>206</v>
      </c>
      <c r="B166" s="12" t="s">
        <v>207</v>
      </c>
      <c r="C166" s="12" t="s">
        <v>193</v>
      </c>
      <c r="D166" s="12" t="s">
        <v>291</v>
      </c>
      <c r="E166" s="13">
        <f>'2022'!E166</f>
        <v>585.9</v>
      </c>
      <c r="F166" s="13">
        <f>'2022'!F166</f>
        <v>145.37099999999998</v>
      </c>
      <c r="G166" s="13">
        <f>'2022'!G166</f>
        <v>74.75</v>
      </c>
      <c r="H166" s="13">
        <f>'2022'!H166</f>
        <v>423.57</v>
      </c>
      <c r="I166" s="13">
        <f t="shared" si="56"/>
        <v>1229.5909999999999</v>
      </c>
      <c r="J166" s="40">
        <f>'2022'!K166</f>
        <v>14458.86</v>
      </c>
      <c r="K166" s="40">
        <v>15904.746000000003</v>
      </c>
      <c r="L166" s="40">
        <f>'2022'!M166</f>
        <v>2246.4</v>
      </c>
      <c r="M166" s="40">
        <v>2336.2560000000003</v>
      </c>
      <c r="N166" s="41" t="e">
        <f>(J166-L166)*#REF!</f>
        <v>#REF!</v>
      </c>
      <c r="O166" s="41">
        <f t="shared" si="58"/>
        <v>7155280.3140000002</v>
      </c>
      <c r="P166" s="41">
        <f t="shared" si="59"/>
        <v>1775337.52266</v>
      </c>
      <c r="Q166" s="41">
        <f t="shared" si="60"/>
        <v>1014244.6275000002</v>
      </c>
      <c r="R166" s="41">
        <f t="shared" si="61"/>
        <v>5747205.3093000008</v>
      </c>
      <c r="S166" s="41">
        <f t="shared" si="57"/>
        <v>15692067.773460001</v>
      </c>
      <c r="T166" s="14"/>
      <c r="U166" s="14"/>
      <c r="V166" s="14"/>
    </row>
    <row r="167" spans="1:22" s="1" customFormat="1" ht="106.5" customHeight="1">
      <c r="A167" s="11" t="s">
        <v>206</v>
      </c>
      <c r="B167" s="12" t="s">
        <v>207</v>
      </c>
      <c r="C167" s="12" t="s">
        <v>193</v>
      </c>
      <c r="D167" s="12" t="s">
        <v>292</v>
      </c>
      <c r="E167" s="13">
        <f>'2022'!E167</f>
        <v>894.32</v>
      </c>
      <c r="F167" s="13">
        <f>'2022'!F167</f>
        <v>364.88099999999997</v>
      </c>
      <c r="G167" s="13">
        <f>'2022'!G167</f>
        <v>112.1</v>
      </c>
      <c r="H167" s="13">
        <f>'2022'!H167</f>
        <v>635.24</v>
      </c>
      <c r="I167" s="13">
        <f t="shared" si="56"/>
        <v>2006.5409999999999</v>
      </c>
      <c r="J167" s="40">
        <f>'2022'!K167</f>
        <v>4045.97</v>
      </c>
      <c r="K167" s="40">
        <v>4450.5670000000009</v>
      </c>
      <c r="L167" s="40">
        <f>'2022'!M167</f>
        <v>2090</v>
      </c>
      <c r="M167" s="40">
        <v>2173.6</v>
      </c>
      <c r="N167" s="41" t="e">
        <f>(J167-L167)*#REF!</f>
        <v>#REF!</v>
      </c>
      <c r="O167" s="41">
        <f t="shared" si="58"/>
        <v>1749263.0903999999</v>
      </c>
      <c r="P167" s="41">
        <f t="shared" si="59"/>
        <v>713696.28956999991</v>
      </c>
      <c r="Q167" s="41">
        <f t="shared" si="60"/>
        <v>255248.00070000009</v>
      </c>
      <c r="R167" s="41">
        <f t="shared" si="61"/>
        <v>1446420.5170800006</v>
      </c>
      <c r="S167" s="41">
        <f t="shared" si="57"/>
        <v>4164627.8977500005</v>
      </c>
      <c r="T167" s="14"/>
      <c r="U167" s="14"/>
      <c r="V167" s="14"/>
    </row>
    <row r="168" spans="1:22" s="1" customFormat="1" ht="51" customHeight="1">
      <c r="A168" s="11" t="s">
        <v>118</v>
      </c>
      <c r="B168" s="12" t="s">
        <v>119</v>
      </c>
      <c r="C168" s="12" t="s">
        <v>193</v>
      </c>
      <c r="D168" s="12" t="s">
        <v>209</v>
      </c>
      <c r="E168" s="13">
        <f>'2022'!E168</f>
        <v>1021.0429999999999</v>
      </c>
      <c r="F168" s="13">
        <f>'2022'!F168</f>
        <v>672.51899999999989</v>
      </c>
      <c r="G168" s="13">
        <f>'2022'!G168</f>
        <v>335.55900000000003</v>
      </c>
      <c r="H168" s="13">
        <f>'2022'!H168</f>
        <v>1001.1559999999999</v>
      </c>
      <c r="I168" s="13">
        <f t="shared" si="56"/>
        <v>3030.277</v>
      </c>
      <c r="J168" s="40">
        <f>'2022'!K168</f>
        <v>12628.16</v>
      </c>
      <c r="K168" s="40">
        <v>13721.507186147188</v>
      </c>
      <c r="L168" s="40">
        <f>'2022'!M168</f>
        <v>1341.6000000000001</v>
      </c>
      <c r="M168" s="40">
        <v>1395.2640000000001</v>
      </c>
      <c r="N168" s="41" t="e">
        <f>(J168-L168)*#REF!</f>
        <v>#REF!</v>
      </c>
      <c r="O168" s="41">
        <f t="shared" si="58"/>
        <v>11524063.082079999</v>
      </c>
      <c r="P168" s="41">
        <f t="shared" si="59"/>
        <v>7590426.0446399981</v>
      </c>
      <c r="Q168" s="41">
        <f t="shared" si="60"/>
        <v>4136181.8373003649</v>
      </c>
      <c r="R168" s="41">
        <f t="shared" si="61"/>
        <v>12340492.323270375</v>
      </c>
      <c r="S168" s="41">
        <f t="shared" si="57"/>
        <v>35591163.287290737</v>
      </c>
      <c r="T168" s="14"/>
      <c r="U168" s="14"/>
      <c r="V168" s="14"/>
    </row>
    <row r="169" spans="1:22" s="1" customFormat="1" ht="51" customHeight="1">
      <c r="A169" s="11" t="s">
        <v>355</v>
      </c>
      <c r="B169" s="12" t="s">
        <v>47</v>
      </c>
      <c r="C169" s="12" t="s">
        <v>193</v>
      </c>
      <c r="D169" s="12" t="s">
        <v>356</v>
      </c>
      <c r="E169" s="13">
        <f>'2022'!E169</f>
        <v>2179.7290000000003</v>
      </c>
      <c r="F169" s="13">
        <f>'2022'!F169</f>
        <v>1232.05</v>
      </c>
      <c r="G169" s="13">
        <f>'2022'!G169</f>
        <v>417.71300000000002</v>
      </c>
      <c r="H169" s="13">
        <f>'2022'!H169</f>
        <v>1644.2429999999999</v>
      </c>
      <c r="I169" s="13">
        <f t="shared" si="56"/>
        <v>5473.7350000000006</v>
      </c>
      <c r="J169" s="40">
        <v>6143.4590463999994</v>
      </c>
      <c r="K169" s="40">
        <v>6143.4590463999994</v>
      </c>
      <c r="L169" s="40">
        <f>'2022'!M169</f>
        <v>2246.4</v>
      </c>
      <c r="M169" s="40">
        <v>2336.2560000000003</v>
      </c>
      <c r="N169" s="41" t="e">
        <f>(J169-L169)*#REF!</f>
        <v>#REF!</v>
      </c>
      <c r="O169" s="41">
        <f t="shared" si="58"/>
        <v>8494532.6181504242</v>
      </c>
      <c r="P169" s="41">
        <f t="shared" si="59"/>
        <v>4801371.5981171187</v>
      </c>
      <c r="Q169" s="41">
        <f t="shared" si="60"/>
        <v>1590318.2061208829</v>
      </c>
      <c r="R169" s="41">
        <f t="shared" si="61"/>
        <v>6259966.9586218735</v>
      </c>
      <c r="S169" s="41">
        <f t="shared" si="57"/>
        <v>21146189.381010298</v>
      </c>
      <c r="T169" s="14"/>
      <c r="U169" s="14"/>
      <c r="V169" s="14"/>
    </row>
    <row r="170" spans="1:22" s="1" customFormat="1" ht="51" customHeight="1">
      <c r="A170" s="11" t="s">
        <v>206</v>
      </c>
      <c r="B170" s="12" t="s">
        <v>207</v>
      </c>
      <c r="C170" s="12" t="s">
        <v>193</v>
      </c>
      <c r="D170" s="12" t="s">
        <v>357</v>
      </c>
      <c r="E170" s="13">
        <f>'2022'!E170</f>
        <v>1489.5070000000001</v>
      </c>
      <c r="F170" s="13">
        <f>'2022'!F170</f>
        <v>651.87300000000005</v>
      </c>
      <c r="G170" s="13">
        <f>'2022'!G170</f>
        <v>265.43799999999999</v>
      </c>
      <c r="H170" s="13">
        <f>'2022'!H170</f>
        <v>1267.5</v>
      </c>
      <c r="I170" s="13">
        <f t="shared" si="56"/>
        <v>3674.3180000000002</v>
      </c>
      <c r="J170" s="40">
        <v>9135.6053255999996</v>
      </c>
      <c r="K170" s="40">
        <v>9135.6053255999996</v>
      </c>
      <c r="L170" s="40">
        <f>'2022'!M170</f>
        <v>2246</v>
      </c>
      <c r="M170" s="40">
        <v>2335.84</v>
      </c>
      <c r="N170" s="41" t="e">
        <f>(J170-L170)*#REF!</f>
        <v>#REF!</v>
      </c>
      <c r="O170" s="41">
        <f t="shared" si="58"/>
        <v>10262115.359718479</v>
      </c>
      <c r="P170" s="41">
        <f t="shared" si="59"/>
        <v>4491147.6924148491</v>
      </c>
      <c r="Q170" s="41">
        <f t="shared" si="60"/>
        <v>1804916.1084966126</v>
      </c>
      <c r="R170" s="41">
        <f t="shared" si="61"/>
        <v>8618702.5501979999</v>
      </c>
      <c r="S170" s="41">
        <f t="shared" si="57"/>
        <v>25176881.710827939</v>
      </c>
      <c r="T170" s="14"/>
      <c r="U170" s="14"/>
      <c r="V170" s="14"/>
    </row>
    <row r="171" spans="1:22" s="1" customFormat="1" ht="51" customHeight="1">
      <c r="A171" s="11" t="s">
        <v>206</v>
      </c>
      <c r="B171" s="12" t="s">
        <v>207</v>
      </c>
      <c r="C171" s="12" t="s">
        <v>193</v>
      </c>
      <c r="D171" s="12" t="s">
        <v>358</v>
      </c>
      <c r="E171" s="13">
        <f>'2022'!E171</f>
        <v>58.063000000000002</v>
      </c>
      <c r="F171" s="13">
        <f>'2022'!F171</f>
        <v>11.77</v>
      </c>
      <c r="G171" s="13">
        <f>'2022'!G171</f>
        <v>4.4119999999999999</v>
      </c>
      <c r="H171" s="13">
        <f>'2022'!H171</f>
        <v>46.901000000000003</v>
      </c>
      <c r="I171" s="13">
        <f t="shared" si="56"/>
        <v>121.14600000000002</v>
      </c>
      <c r="J171" s="40">
        <v>9135.6053255999996</v>
      </c>
      <c r="K171" s="40">
        <v>9135.6053255999996</v>
      </c>
      <c r="L171" s="40">
        <f>'2022'!M171</f>
        <v>2226</v>
      </c>
      <c r="M171" s="40">
        <v>2315.04</v>
      </c>
      <c r="N171" s="41" t="e">
        <f>(J171-L171)*#REF!</f>
        <v>#REF!</v>
      </c>
      <c r="O171" s="41">
        <f t="shared" si="58"/>
        <v>401192.41402031278</v>
      </c>
      <c r="P171" s="41">
        <f t="shared" si="59"/>
        <v>81326.054682311995</v>
      </c>
      <c r="Q171" s="41">
        <f t="shared" si="60"/>
        <v>30092.334216547199</v>
      </c>
      <c r="R171" s="41">
        <f t="shared" si="61"/>
        <v>319891.33433596563</v>
      </c>
      <c r="S171" s="41">
        <f t="shared" si="57"/>
        <v>832502.13725513755</v>
      </c>
      <c r="T171" s="14"/>
      <c r="U171" s="14"/>
      <c r="V171" s="14"/>
    </row>
    <row r="172" spans="1:22" s="1" customFormat="1" ht="14.25" customHeight="1">
      <c r="A172" s="11"/>
      <c r="B172" s="12"/>
      <c r="C172" s="12"/>
      <c r="D172" s="12"/>
      <c r="E172" s="13"/>
      <c r="F172" s="13"/>
      <c r="G172" s="13"/>
      <c r="H172" s="13"/>
      <c r="I172" s="13"/>
      <c r="J172" s="40"/>
      <c r="K172" s="40"/>
      <c r="L172" s="40"/>
      <c r="M172" s="40"/>
      <c r="N172" s="41"/>
      <c r="O172" s="41"/>
      <c r="P172" s="41"/>
      <c r="Q172" s="41"/>
      <c r="R172" s="41"/>
      <c r="S172" s="41"/>
      <c r="T172" s="14"/>
      <c r="U172" s="14"/>
      <c r="V172" s="14"/>
    </row>
    <row r="173" spans="1:22" s="1" customFormat="1" ht="61.5" customHeight="1">
      <c r="A173" s="11" t="s">
        <v>211</v>
      </c>
      <c r="B173" s="12" t="s">
        <v>212</v>
      </c>
      <c r="C173" s="12" t="s">
        <v>210</v>
      </c>
      <c r="D173" s="12" t="s">
        <v>213</v>
      </c>
      <c r="E173" s="13">
        <f>'2022'!E173</f>
        <v>635.28</v>
      </c>
      <c r="F173" s="13">
        <f>'2022'!F173</f>
        <v>300.56299999999999</v>
      </c>
      <c r="G173" s="13">
        <f>'2022'!G173</f>
        <v>113.52</v>
      </c>
      <c r="H173" s="13">
        <f>'2022'!H173</f>
        <v>620.02</v>
      </c>
      <c r="I173" s="13">
        <f t="shared" si="56"/>
        <v>1669.383</v>
      </c>
      <c r="J173" s="40">
        <f>'2022'!K173</f>
        <v>5433.2</v>
      </c>
      <c r="K173" s="40">
        <v>5933.494659300186</v>
      </c>
      <c r="L173" s="40">
        <f>'2022'!M173</f>
        <v>1447.3368</v>
      </c>
      <c r="M173" s="40">
        <v>1505.230272</v>
      </c>
      <c r="N173" s="41" t="e">
        <f>(J173-L173)*#REF!</f>
        <v>#REF!</v>
      </c>
      <c r="O173" s="41">
        <f t="shared" ref="O173:O185" si="62">(J173-L173)*E173</f>
        <v>2532139.1736959997</v>
      </c>
      <c r="P173" s="41">
        <f t="shared" ref="P173:P185" si="63">(J173-L173)*F173</f>
        <v>1198003.0009815998</v>
      </c>
      <c r="Q173" s="41">
        <f t="shared" ref="Q173:Q185" si="64">(K173-M173)*G173</f>
        <v>502696.5732463171</v>
      </c>
      <c r="R173" s="41">
        <f t="shared" ref="R173:R185" si="65">(K173-M173)*H173</f>
        <v>2745612.4854138615</v>
      </c>
      <c r="S173" s="41">
        <f t="shared" si="57"/>
        <v>6978451.2333377777</v>
      </c>
      <c r="T173" s="14"/>
      <c r="U173" s="14"/>
      <c r="V173" s="14"/>
    </row>
    <row r="174" spans="1:22" s="1" customFormat="1" ht="48.75" customHeight="1">
      <c r="A174" s="11" t="s">
        <v>214</v>
      </c>
      <c r="B174" s="12" t="s">
        <v>215</v>
      </c>
      <c r="C174" s="12" t="s">
        <v>210</v>
      </c>
      <c r="D174" s="12" t="s">
        <v>216</v>
      </c>
      <c r="E174" s="13">
        <f>'2022'!E174</f>
        <v>2002.4429999999998</v>
      </c>
      <c r="F174" s="13">
        <f>'2022'!F174</f>
        <v>686.34100000000001</v>
      </c>
      <c r="G174" s="13">
        <f>'2022'!G174</f>
        <v>460.49799999999999</v>
      </c>
      <c r="H174" s="13">
        <f>'2022'!H174</f>
        <v>1841.539</v>
      </c>
      <c r="I174" s="13">
        <f t="shared" si="56"/>
        <v>4990.8209999999999</v>
      </c>
      <c r="J174" s="40">
        <v>4025.9936704000002</v>
      </c>
      <c r="K174" s="40">
        <v>4025.9936704000006</v>
      </c>
      <c r="L174" s="40">
        <f>'2022'!M174</f>
        <v>1560</v>
      </c>
      <c r="M174" s="40">
        <v>1622.4</v>
      </c>
      <c r="N174" s="41" t="e">
        <f>(J174-L174)*#REF!</f>
        <v>#REF!</v>
      </c>
      <c r="O174" s="41">
        <f t="shared" si="62"/>
        <v>4938011.763336787</v>
      </c>
      <c r="P174" s="41">
        <f t="shared" si="63"/>
        <v>1692512.5617360065</v>
      </c>
      <c r="Q174" s="41">
        <f t="shared" si="64"/>
        <v>1106850.0780318594</v>
      </c>
      <c r="R174" s="41">
        <f t="shared" si="65"/>
        <v>4426311.4841947462</v>
      </c>
      <c r="S174" s="41">
        <f t="shared" si="57"/>
        <v>12163685.8872994</v>
      </c>
      <c r="T174" s="14"/>
      <c r="U174" s="14"/>
      <c r="V174" s="14"/>
    </row>
    <row r="175" spans="1:22" s="1" customFormat="1" ht="48.75" customHeight="1">
      <c r="A175" s="11" t="s">
        <v>66</v>
      </c>
      <c r="B175" s="12" t="s">
        <v>67</v>
      </c>
      <c r="C175" s="12" t="s">
        <v>210</v>
      </c>
      <c r="D175" s="12" t="s">
        <v>217</v>
      </c>
      <c r="E175" s="13">
        <f>'2022'!E175</f>
        <v>17910.12</v>
      </c>
      <c r="F175" s="13">
        <f>'2022'!F175</f>
        <v>8234.61</v>
      </c>
      <c r="G175" s="13">
        <f>'2022'!G175</f>
        <v>2978.39</v>
      </c>
      <c r="H175" s="13">
        <f>'2022'!H175</f>
        <v>15328.78</v>
      </c>
      <c r="I175" s="13">
        <f t="shared" si="56"/>
        <v>44451.9</v>
      </c>
      <c r="J175" s="40">
        <f>'2022'!K175</f>
        <v>4397.7340718371424</v>
      </c>
      <c r="K175" s="40">
        <v>4548.9564916591335</v>
      </c>
      <c r="L175" s="40">
        <f>'2022'!M175</f>
        <v>1643.2</v>
      </c>
      <c r="M175" s="40">
        <v>1708.9280000000001</v>
      </c>
      <c r="N175" s="41" t="e">
        <f>(J175-L175)*#REF!</f>
        <v>#REF!</v>
      </c>
      <c r="O175" s="41">
        <f t="shared" si="62"/>
        <v>49334035.770691842</v>
      </c>
      <c r="P175" s="41">
        <f t="shared" si="63"/>
        <v>22682513.813290853</v>
      </c>
      <c r="Q175" s="41">
        <f t="shared" si="64"/>
        <v>8458712.4592726473</v>
      </c>
      <c r="R175" s="41">
        <f t="shared" si="65"/>
        <v>43534171.942374699</v>
      </c>
      <c r="S175" s="41">
        <f t="shared" si="57"/>
        <v>124009433.98563004</v>
      </c>
      <c r="T175" s="14"/>
      <c r="U175" s="14"/>
      <c r="V175" s="14"/>
    </row>
    <row r="176" spans="1:22" s="1" customFormat="1" ht="48.75" customHeight="1">
      <c r="A176" s="11" t="s">
        <v>66</v>
      </c>
      <c r="B176" s="12" t="s">
        <v>67</v>
      </c>
      <c r="C176" s="12" t="s">
        <v>210</v>
      </c>
      <c r="D176" s="12" t="s">
        <v>218</v>
      </c>
      <c r="E176" s="13">
        <f>'2022'!E176</f>
        <v>6.27</v>
      </c>
      <c r="F176" s="13">
        <f>'2022'!F176</f>
        <v>2.78</v>
      </c>
      <c r="G176" s="13">
        <f>'2022'!G176</f>
        <v>0.86</v>
      </c>
      <c r="H176" s="13">
        <f>'2022'!H176</f>
        <v>5.79</v>
      </c>
      <c r="I176" s="13">
        <f t="shared" si="56"/>
        <v>15.7</v>
      </c>
      <c r="J176" s="40">
        <f>'2022'!K176</f>
        <v>5867.93</v>
      </c>
      <c r="K176" s="40">
        <v>6268.6764572306647</v>
      </c>
      <c r="L176" s="40">
        <f>'2022'!M176</f>
        <v>1300</v>
      </c>
      <c r="M176" s="40">
        <v>1352</v>
      </c>
      <c r="N176" s="41" t="e">
        <f>(J176-L176)*#REF!</f>
        <v>#REF!</v>
      </c>
      <c r="O176" s="41">
        <f t="shared" si="62"/>
        <v>28640.9211</v>
      </c>
      <c r="P176" s="41">
        <f t="shared" si="63"/>
        <v>12698.8454</v>
      </c>
      <c r="Q176" s="41">
        <f t="shared" si="64"/>
        <v>4228.3417532183712</v>
      </c>
      <c r="R176" s="41">
        <f t="shared" si="65"/>
        <v>28467.556687365548</v>
      </c>
      <c r="S176" s="41">
        <f t="shared" si="57"/>
        <v>74035.664940583927</v>
      </c>
      <c r="T176" s="14"/>
      <c r="U176" s="14"/>
      <c r="V176" s="14"/>
    </row>
    <row r="177" spans="1:22" s="1" customFormat="1" ht="85.5" customHeight="1">
      <c r="A177" s="11" t="s">
        <v>219</v>
      </c>
      <c r="B177" s="12" t="s">
        <v>220</v>
      </c>
      <c r="C177" s="12" t="s">
        <v>210</v>
      </c>
      <c r="D177" s="12" t="s">
        <v>293</v>
      </c>
      <c r="E177" s="13">
        <f>'2022'!E177</f>
        <v>16.134</v>
      </c>
      <c r="F177" s="13">
        <f>'2022'!F177</f>
        <v>7.6360000000000001</v>
      </c>
      <c r="G177" s="13">
        <f>'2022'!G177</f>
        <v>2.6890000000000001</v>
      </c>
      <c r="H177" s="13">
        <f>'2022'!H177</f>
        <v>16.134</v>
      </c>
      <c r="I177" s="13">
        <f t="shared" si="56"/>
        <v>42.593000000000004</v>
      </c>
      <c r="J177" s="40">
        <v>3627.2238080000002</v>
      </c>
      <c r="K177" s="40">
        <v>3627.2238079999997</v>
      </c>
      <c r="L177" s="40">
        <f>'2022'!M177</f>
        <v>1560</v>
      </c>
      <c r="M177" s="40">
        <v>1622.4</v>
      </c>
      <c r="N177" s="41" t="e">
        <f>(J177-L177)*#REF!</f>
        <v>#REF!</v>
      </c>
      <c r="O177" s="41">
        <f t="shared" si="62"/>
        <v>33352.588918272006</v>
      </c>
      <c r="P177" s="41">
        <f t="shared" si="63"/>
        <v>15785.320997888002</v>
      </c>
      <c r="Q177" s="41">
        <f t="shared" si="64"/>
        <v>5390.9712197119989</v>
      </c>
      <c r="R177" s="41">
        <f t="shared" si="65"/>
        <v>32345.827318271993</v>
      </c>
      <c r="S177" s="41">
        <f t="shared" si="57"/>
        <v>86874.708454144013</v>
      </c>
      <c r="T177" s="14"/>
      <c r="U177" s="14"/>
      <c r="V177" s="14"/>
    </row>
    <row r="178" spans="1:22" s="1" customFormat="1" ht="48.75" customHeight="1">
      <c r="A178" s="11" t="s">
        <v>221</v>
      </c>
      <c r="B178" s="12" t="s">
        <v>222</v>
      </c>
      <c r="C178" s="12" t="s">
        <v>210</v>
      </c>
      <c r="D178" s="12" t="s">
        <v>223</v>
      </c>
      <c r="E178" s="13">
        <f>'2022'!E178</f>
        <v>300.06799999999998</v>
      </c>
      <c r="F178" s="13">
        <f>'2022'!F178</f>
        <v>109.30600000000001</v>
      </c>
      <c r="G178" s="13">
        <f>'2022'!G178</f>
        <v>25.896999999999998</v>
      </c>
      <c r="H178" s="13">
        <f>'2022'!H178</f>
        <v>231.428</v>
      </c>
      <c r="I178" s="13">
        <f t="shared" si="56"/>
        <v>666.69900000000007</v>
      </c>
      <c r="J178" s="40">
        <v>3371.5200896000001</v>
      </c>
      <c r="K178" s="40">
        <v>3371.5200896000001</v>
      </c>
      <c r="L178" s="40">
        <f>'2022'!M178</f>
        <v>1830.4</v>
      </c>
      <c r="M178" s="40">
        <v>1903.6160000000002</v>
      </c>
      <c r="N178" s="41" t="e">
        <f>(J178-L178)*#REF!</f>
        <v>#REF!</v>
      </c>
      <c r="O178" s="41">
        <f t="shared" si="62"/>
        <v>462440.82304609276</v>
      </c>
      <c r="P178" s="41">
        <f t="shared" si="63"/>
        <v>168453.67251381761</v>
      </c>
      <c r="Q178" s="41">
        <f t="shared" si="64"/>
        <v>38014.312208371193</v>
      </c>
      <c r="R178" s="41">
        <f t="shared" si="65"/>
        <v>339714.10764794878</v>
      </c>
      <c r="S178" s="41">
        <f t="shared" si="57"/>
        <v>1008622.9154162303</v>
      </c>
      <c r="T178" s="14"/>
      <c r="U178" s="14"/>
      <c r="V178" s="14"/>
    </row>
    <row r="179" spans="1:22" s="1" customFormat="1" ht="48.75" customHeight="1">
      <c r="A179" s="11" t="s">
        <v>224</v>
      </c>
      <c r="B179" s="12" t="s">
        <v>394</v>
      </c>
      <c r="C179" s="12" t="s">
        <v>410</v>
      </c>
      <c r="D179" s="12" t="s">
        <v>225</v>
      </c>
      <c r="E179" s="13">
        <f>'2022'!E179</f>
        <v>2318.944</v>
      </c>
      <c r="F179" s="13">
        <f>'2022'!F179</f>
        <v>1158.5940000000001</v>
      </c>
      <c r="G179" s="13">
        <f>'2022'!G179</f>
        <v>387.02</v>
      </c>
      <c r="H179" s="13">
        <f>'2022'!H179</f>
        <v>2321.25</v>
      </c>
      <c r="I179" s="13">
        <f t="shared" si="56"/>
        <v>6185.808</v>
      </c>
      <c r="J179" s="40">
        <v>3520.8858983999999</v>
      </c>
      <c r="K179" s="40">
        <v>3520.8858983999999</v>
      </c>
      <c r="L179" s="40">
        <f>'2022'!M179</f>
        <v>1643.2</v>
      </c>
      <c r="M179" s="40">
        <v>1708.9280000000001</v>
      </c>
      <c r="N179" s="41" t="e">
        <f>(J179-L179)*#REF!</f>
        <v>#REF!</v>
      </c>
      <c r="O179" s="41">
        <f t="shared" si="62"/>
        <v>4354248.4479792891</v>
      </c>
      <c r="P179" s="41">
        <f t="shared" si="63"/>
        <v>2175475.6157708494</v>
      </c>
      <c r="Q179" s="41">
        <f t="shared" si="64"/>
        <v>701263.94583876792</v>
      </c>
      <c r="R179" s="41">
        <f t="shared" si="65"/>
        <v>4206007.2716609994</v>
      </c>
      <c r="S179" s="41">
        <f t="shared" si="57"/>
        <v>11436995.281249907</v>
      </c>
      <c r="T179" s="14"/>
      <c r="U179" s="14"/>
      <c r="V179" s="14"/>
    </row>
    <row r="180" spans="1:22" s="1" customFormat="1" ht="48.75" customHeight="1">
      <c r="A180" s="11" t="s">
        <v>226</v>
      </c>
      <c r="B180" s="12" t="s">
        <v>227</v>
      </c>
      <c r="C180" s="12" t="s">
        <v>210</v>
      </c>
      <c r="D180" s="12" t="s">
        <v>228</v>
      </c>
      <c r="E180" s="13">
        <f>'2022'!E180</f>
        <v>62.654000000000003</v>
      </c>
      <c r="F180" s="13">
        <f>'2022'!F180</f>
        <v>28.460999999999999</v>
      </c>
      <c r="G180" s="13">
        <f>'2022'!G180</f>
        <v>4.9219999999999997</v>
      </c>
      <c r="H180" s="13">
        <f>'2022'!H180</f>
        <v>61.941000000000003</v>
      </c>
      <c r="I180" s="13">
        <f t="shared" si="56"/>
        <v>157.97800000000001</v>
      </c>
      <c r="J180" s="40">
        <f>'2022'!K180</f>
        <v>9079.01</v>
      </c>
      <c r="K180" s="40">
        <v>9916.1012030254151</v>
      </c>
      <c r="L180" s="40">
        <f>'2022'!M180</f>
        <v>1830.4</v>
      </c>
      <c r="M180" s="40">
        <v>1903.6160000000002</v>
      </c>
      <c r="N180" s="41" t="e">
        <f>(J180-L180)*#REF!</f>
        <v>#REF!</v>
      </c>
      <c r="O180" s="41">
        <f t="shared" si="62"/>
        <v>454154.41094000009</v>
      </c>
      <c r="P180" s="41">
        <f t="shared" si="63"/>
        <v>206302.68921000001</v>
      </c>
      <c r="Q180" s="41">
        <f t="shared" si="64"/>
        <v>39437.452169291093</v>
      </c>
      <c r="R180" s="41">
        <f t="shared" si="65"/>
        <v>496301.34596059727</v>
      </c>
      <c r="S180" s="41">
        <f t="shared" si="57"/>
        <v>1196195.8982798886</v>
      </c>
      <c r="T180" s="14"/>
      <c r="U180" s="14"/>
      <c r="V180" s="14"/>
    </row>
    <row r="181" spans="1:22" s="1" customFormat="1" ht="48.75" customHeight="1">
      <c r="A181" s="11" t="s">
        <v>226</v>
      </c>
      <c r="B181" s="12" t="s">
        <v>227</v>
      </c>
      <c r="C181" s="12" t="s">
        <v>210</v>
      </c>
      <c r="D181" s="12" t="s">
        <v>229</v>
      </c>
      <c r="E181" s="13">
        <f>'2022'!E181</f>
        <v>17.234000000000002</v>
      </c>
      <c r="F181" s="13">
        <f>'2022'!F181</f>
        <v>8.1539999999999999</v>
      </c>
      <c r="G181" s="13">
        <f>'2022'!G181</f>
        <v>2.8420000000000001</v>
      </c>
      <c r="H181" s="13">
        <f>'2022'!H181</f>
        <v>17.234999999999999</v>
      </c>
      <c r="I181" s="13">
        <f t="shared" si="56"/>
        <v>45.465000000000003</v>
      </c>
      <c r="J181" s="40">
        <f>'2022'!K181</f>
        <v>6713.3</v>
      </c>
      <c r="K181" s="40">
        <v>7312.975102612837</v>
      </c>
      <c r="L181" s="40">
        <f>'2022'!M181</f>
        <v>1971.8400000000001</v>
      </c>
      <c r="M181" s="40">
        <v>2050.7136</v>
      </c>
      <c r="N181" s="41" t="e">
        <f>(J181-L181)*#REF!</f>
        <v>#REF!</v>
      </c>
      <c r="O181" s="41">
        <f t="shared" si="62"/>
        <v>81714.321640000009</v>
      </c>
      <c r="P181" s="41">
        <f t="shared" si="63"/>
        <v>38661.864840000002</v>
      </c>
      <c r="Q181" s="41">
        <f t="shared" si="64"/>
        <v>14955.347190425682</v>
      </c>
      <c r="R181" s="41">
        <f t="shared" si="65"/>
        <v>90695.076997532247</v>
      </c>
      <c r="S181" s="41">
        <f t="shared" si="57"/>
        <v>226026.61066795792</v>
      </c>
      <c r="T181" s="14"/>
      <c r="U181" s="14"/>
      <c r="V181" s="14"/>
    </row>
    <row r="182" spans="1:22" s="1" customFormat="1" ht="48.75" customHeight="1">
      <c r="A182" s="11" t="s">
        <v>226</v>
      </c>
      <c r="B182" s="12" t="s">
        <v>227</v>
      </c>
      <c r="C182" s="12" t="s">
        <v>210</v>
      </c>
      <c r="D182" s="12" t="s">
        <v>230</v>
      </c>
      <c r="E182" s="13">
        <f>'2022'!E182</f>
        <v>7.7809999999999988</v>
      </c>
      <c r="F182" s="13">
        <f>'2022'!F182</f>
        <v>3.6819999999999999</v>
      </c>
      <c r="G182" s="13">
        <f>'2022'!G182</f>
        <v>1.3420000000000001</v>
      </c>
      <c r="H182" s="13">
        <f>'2022'!H182</f>
        <v>7.782</v>
      </c>
      <c r="I182" s="13">
        <f t="shared" si="56"/>
        <v>20.587</v>
      </c>
      <c r="J182" s="40">
        <f>'2022'!K182</f>
        <v>5890.18</v>
      </c>
      <c r="K182" s="40">
        <v>6414.0697667042095</v>
      </c>
      <c r="L182" s="40">
        <f>'2022'!M182</f>
        <v>2080</v>
      </c>
      <c r="M182" s="40">
        <v>2163.2000000000003</v>
      </c>
      <c r="N182" s="41" t="e">
        <f>(J182-L182)*#REF!</f>
        <v>#REF!</v>
      </c>
      <c r="O182" s="41">
        <f t="shared" si="62"/>
        <v>29647.010579999998</v>
      </c>
      <c r="P182" s="41">
        <f t="shared" si="63"/>
        <v>14029.082760000001</v>
      </c>
      <c r="Q182" s="41">
        <f t="shared" si="64"/>
        <v>5704.6672269170485</v>
      </c>
      <c r="R182" s="41">
        <f t="shared" si="65"/>
        <v>33080.268524492152</v>
      </c>
      <c r="S182" s="41">
        <f t="shared" si="57"/>
        <v>82461.029091409204</v>
      </c>
      <c r="T182" s="14"/>
      <c r="U182" s="14"/>
      <c r="V182" s="14"/>
    </row>
    <row r="183" spans="1:22" s="1" customFormat="1" ht="48.75" customHeight="1">
      <c r="A183" s="11" t="s">
        <v>226</v>
      </c>
      <c r="B183" s="12" t="s">
        <v>227</v>
      </c>
      <c r="C183" s="12" t="s">
        <v>210</v>
      </c>
      <c r="D183" s="12" t="s">
        <v>231</v>
      </c>
      <c r="E183" s="13">
        <f>'2022'!E183</f>
        <v>7.6080000000000005</v>
      </c>
      <c r="F183" s="13">
        <f>'2022'!F183</f>
        <v>3.6</v>
      </c>
      <c r="G183" s="13">
        <f>'2022'!G183</f>
        <v>1.3149999999999999</v>
      </c>
      <c r="H183" s="13">
        <f>'2022'!H183</f>
        <v>7.6079999999999997</v>
      </c>
      <c r="I183" s="13">
        <f t="shared" si="56"/>
        <v>20.131</v>
      </c>
      <c r="J183" s="40">
        <f>'2022'!K183</f>
        <v>6872.04</v>
      </c>
      <c r="K183" s="40">
        <v>7557.5302743142192</v>
      </c>
      <c r="L183" s="40">
        <f>'2022'!M183</f>
        <v>1508</v>
      </c>
      <c r="M183" s="40">
        <v>1568.3200000000002</v>
      </c>
      <c r="N183" s="41" t="e">
        <f>(J183-L183)*#REF!</f>
        <v>#REF!</v>
      </c>
      <c r="O183" s="41">
        <f t="shared" si="62"/>
        <v>40809.616320000001</v>
      </c>
      <c r="P183" s="41">
        <f t="shared" si="63"/>
        <v>19310.544000000002</v>
      </c>
      <c r="Q183" s="41">
        <f t="shared" si="64"/>
        <v>7875.811510723197</v>
      </c>
      <c r="R183" s="41">
        <f t="shared" si="65"/>
        <v>45565.911766982572</v>
      </c>
      <c r="S183" s="41">
        <f t="shared" si="57"/>
        <v>113561.88359770578</v>
      </c>
      <c r="T183" s="14"/>
      <c r="U183" s="14"/>
      <c r="V183" s="14"/>
    </row>
    <row r="184" spans="1:22" s="1" customFormat="1" ht="48.75" customHeight="1">
      <c r="A184" s="11" t="s">
        <v>232</v>
      </c>
      <c r="B184" s="12" t="s">
        <v>233</v>
      </c>
      <c r="C184" s="12" t="s">
        <v>210</v>
      </c>
      <c r="D184" s="12" t="s">
        <v>234</v>
      </c>
      <c r="E184" s="13">
        <f>'2022'!E184</f>
        <v>58.768999999999998</v>
      </c>
      <c r="F184" s="13">
        <f>'2022'!F184</f>
        <v>15.960999999999999</v>
      </c>
      <c r="G184" s="13">
        <f>'2022'!G184</f>
        <v>1.75</v>
      </c>
      <c r="H184" s="13">
        <f>'2022'!H184</f>
        <v>36.412999999999997</v>
      </c>
      <c r="I184" s="13">
        <f t="shared" si="56"/>
        <v>112.89299999999999</v>
      </c>
      <c r="J184" s="40">
        <v>7300.6475232995117</v>
      </c>
      <c r="K184" s="40">
        <v>7300.6475232995117</v>
      </c>
      <c r="L184" s="40">
        <f>'2022'!M184</f>
        <v>2080</v>
      </c>
      <c r="M184" s="40">
        <v>2163.2000000000003</v>
      </c>
      <c r="N184" s="41" t="e">
        <f>(J184-L184)*#REF!</f>
        <v>#REF!</v>
      </c>
      <c r="O184" s="41">
        <f t="shared" si="62"/>
        <v>306812.23429678899</v>
      </c>
      <c r="P184" s="41">
        <f t="shared" si="63"/>
        <v>83326.755119383495</v>
      </c>
      <c r="Q184" s="41">
        <f t="shared" si="64"/>
        <v>8990.5331657741463</v>
      </c>
      <c r="R184" s="41">
        <f t="shared" si="65"/>
        <v>187069.87666590512</v>
      </c>
      <c r="S184" s="41">
        <f t="shared" si="57"/>
        <v>586199.39924785169</v>
      </c>
      <c r="T184" s="14"/>
      <c r="U184" s="14"/>
      <c r="V184" s="14"/>
    </row>
    <row r="185" spans="1:22" s="1" customFormat="1" ht="65.25" customHeight="1">
      <c r="A185" s="11" t="s">
        <v>232</v>
      </c>
      <c r="B185" s="12" t="s">
        <v>233</v>
      </c>
      <c r="C185" s="12" t="s">
        <v>210</v>
      </c>
      <c r="D185" s="12" t="s">
        <v>294</v>
      </c>
      <c r="E185" s="13">
        <f>'2022'!E185</f>
        <v>129.92099999999999</v>
      </c>
      <c r="F185" s="13">
        <f>'2022'!F185</f>
        <v>65.382000000000005</v>
      </c>
      <c r="G185" s="13">
        <f>'2022'!G185</f>
        <v>22.14</v>
      </c>
      <c r="H185" s="13">
        <f>'2022'!H185</f>
        <v>140.54599999999999</v>
      </c>
      <c r="I185" s="13">
        <f t="shared" si="56"/>
        <v>357.98899999999998</v>
      </c>
      <c r="J185" s="40">
        <f>'2022'!K185</f>
        <v>7207.0908475201559</v>
      </c>
      <c r="K185" s="40">
        <v>7218.9720550153943</v>
      </c>
      <c r="L185" s="40">
        <f>'2022'!M185</f>
        <v>2080</v>
      </c>
      <c r="M185" s="40">
        <v>2163.2000000000003</v>
      </c>
      <c r="N185" s="41" t="e">
        <f>(J185-L185)*#REF!</f>
        <v>#REF!</v>
      </c>
      <c r="O185" s="41">
        <f t="shared" si="62"/>
        <v>666116.77000066615</v>
      </c>
      <c r="P185" s="41">
        <f t="shared" si="63"/>
        <v>335219.45379256288</v>
      </c>
      <c r="Q185" s="41">
        <f t="shared" si="64"/>
        <v>111934.79329804082</v>
      </c>
      <c r="R185" s="41">
        <f t="shared" si="65"/>
        <v>710568.53924419347</v>
      </c>
      <c r="S185" s="41">
        <f t="shared" si="57"/>
        <v>1823839.5563354632</v>
      </c>
      <c r="T185" s="14"/>
      <c r="U185" s="14"/>
      <c r="V185" s="14"/>
    </row>
    <row r="186" spans="1:22" s="1" customFormat="1" ht="14.25" customHeight="1">
      <c r="A186" s="11"/>
      <c r="B186" s="12"/>
      <c r="C186" s="12"/>
      <c r="D186" s="12"/>
      <c r="E186" s="13"/>
      <c r="F186" s="13"/>
      <c r="G186" s="13"/>
      <c r="H186" s="13"/>
      <c r="I186" s="13"/>
      <c r="J186" s="40"/>
      <c r="K186" s="40"/>
      <c r="L186" s="40"/>
      <c r="M186" s="40"/>
      <c r="N186" s="41"/>
      <c r="O186" s="41"/>
      <c r="P186" s="41"/>
      <c r="Q186" s="41"/>
      <c r="R186" s="41"/>
      <c r="S186" s="41"/>
      <c r="T186" s="14"/>
      <c r="U186" s="14"/>
      <c r="V186" s="14"/>
    </row>
    <row r="187" spans="1:22" s="1" customFormat="1" ht="48.75" customHeight="1">
      <c r="A187" s="11" t="s">
        <v>236</v>
      </c>
      <c r="B187" s="12" t="s">
        <v>237</v>
      </c>
      <c r="C187" s="12" t="s">
        <v>235</v>
      </c>
      <c r="D187" s="12" t="s">
        <v>238</v>
      </c>
      <c r="E187" s="13">
        <f>'2022'!E187</f>
        <v>7067.5209999999997</v>
      </c>
      <c r="F187" s="13">
        <f>'2022'!F187</f>
        <v>3165.748</v>
      </c>
      <c r="G187" s="13">
        <f>'2022'!G187</f>
        <v>1489.64</v>
      </c>
      <c r="H187" s="13">
        <f>'2022'!H187</f>
        <v>5983.6930000000002</v>
      </c>
      <c r="I187" s="13">
        <f t="shared" si="56"/>
        <v>17706.601999999999</v>
      </c>
      <c r="J187" s="40">
        <v>6218.3310487999988</v>
      </c>
      <c r="K187" s="40">
        <v>6218.3310487999979</v>
      </c>
      <c r="L187" s="40">
        <f>'2022'!M187</f>
        <v>1326</v>
      </c>
      <c r="M187" s="40">
        <v>1379.04</v>
      </c>
      <c r="N187" s="41" t="e">
        <f>(J187-L187)*#REF!</f>
        <v>#REF!</v>
      </c>
      <c r="O187" s="41">
        <f t="shared" ref="O187:O204" si="66">(J187-L187)*E187</f>
        <v>34576652.426346011</v>
      </c>
      <c r="P187" s="41">
        <f t="shared" ref="P187:P204" si="67">(J187-L187)*F187</f>
        <v>15487887.2330765</v>
      </c>
      <c r="Q187" s="41">
        <f t="shared" ref="Q187:Q204" si="68">(K187-M187)*G187</f>
        <v>7208801.5179344295</v>
      </c>
      <c r="R187" s="41">
        <f t="shared" ref="R187:R204" si="69">(K187-M187)*H187</f>
        <v>28956831.973667208</v>
      </c>
      <c r="S187" s="41">
        <f t="shared" si="57"/>
        <v>86230173.151024148</v>
      </c>
      <c r="T187" s="14"/>
      <c r="U187" s="14"/>
      <c r="V187" s="14"/>
    </row>
    <row r="188" spans="1:22" s="1" customFormat="1" ht="48.75" customHeight="1">
      <c r="A188" s="11" t="s">
        <v>239</v>
      </c>
      <c r="B188" s="12" t="s">
        <v>240</v>
      </c>
      <c r="C188" s="12" t="s">
        <v>235</v>
      </c>
      <c r="D188" s="12" t="s">
        <v>241</v>
      </c>
      <c r="E188" s="13">
        <f>'2022'!E188</f>
        <v>2865.087</v>
      </c>
      <c r="F188" s="13">
        <f>'2022'!F188</f>
        <v>1910.058</v>
      </c>
      <c r="G188" s="13">
        <f>'2022'!G188</f>
        <v>955.029</v>
      </c>
      <c r="H188" s="13">
        <f>'2022'!H188</f>
        <v>2865.087</v>
      </c>
      <c r="I188" s="13">
        <f t="shared" si="56"/>
        <v>8595.2610000000004</v>
      </c>
      <c r="J188" s="40">
        <v>5199.7411647999988</v>
      </c>
      <c r="K188" s="40">
        <v>5199.7411647999988</v>
      </c>
      <c r="L188" s="40">
        <f>'2022'!M188</f>
        <v>1549.6000000000001</v>
      </c>
      <c r="M188" s="40">
        <v>1611.5840000000003</v>
      </c>
      <c r="N188" s="41" t="e">
        <f>(J188-L188)*#REF!</f>
        <v>#REF!</v>
      </c>
      <c r="O188" s="41">
        <f t="shared" si="66"/>
        <v>10457971.999433333</v>
      </c>
      <c r="P188" s="41">
        <f t="shared" si="67"/>
        <v>6971981.3329555551</v>
      </c>
      <c r="Q188" s="41">
        <f t="shared" si="68"/>
        <v>3426794.1489417776</v>
      </c>
      <c r="R188" s="41">
        <f t="shared" si="69"/>
        <v>10280382.446825333</v>
      </c>
      <c r="S188" s="41">
        <f t="shared" si="57"/>
        <v>31137129.928156</v>
      </c>
      <c r="T188" s="14"/>
      <c r="U188" s="14"/>
      <c r="V188" s="14"/>
    </row>
    <row r="189" spans="1:22" s="1" customFormat="1" ht="78" customHeight="1">
      <c r="A189" s="11" t="s">
        <v>242</v>
      </c>
      <c r="B189" s="12" t="s">
        <v>243</v>
      </c>
      <c r="C189" s="12" t="s">
        <v>235</v>
      </c>
      <c r="D189" s="12" t="s">
        <v>295</v>
      </c>
      <c r="E189" s="13">
        <f>'2022'!E189</f>
        <v>5468.0129999999999</v>
      </c>
      <c r="F189" s="13">
        <f>'2022'!F189</f>
        <v>1909.8030000000001</v>
      </c>
      <c r="G189" s="13">
        <f>'2022'!G189</f>
        <v>712.35699999999997</v>
      </c>
      <c r="H189" s="13">
        <f>'2022'!H189</f>
        <v>3672.4560000000001</v>
      </c>
      <c r="I189" s="13">
        <f t="shared" si="56"/>
        <v>11762.629000000001</v>
      </c>
      <c r="J189" s="40">
        <v>4392.9935817995538</v>
      </c>
      <c r="K189" s="40">
        <v>4392.9935817995538</v>
      </c>
      <c r="L189" s="40">
        <f>'2022'!M189</f>
        <v>1591.2</v>
      </c>
      <c r="M189" s="40">
        <v>1654.8480000000002</v>
      </c>
      <c r="N189" s="41" t="e">
        <f>(J189-L189)*#REF!</f>
        <v>#REF!</v>
      </c>
      <c r="O189" s="41">
        <f t="shared" si="66"/>
        <v>15320243.728596523</v>
      </c>
      <c r="P189" s="41">
        <f t="shared" si="67"/>
        <v>5350873.7879015338</v>
      </c>
      <c r="Q189" s="41">
        <f t="shared" si="68"/>
        <v>1950537.1722139847</v>
      </c>
      <c r="R189" s="41">
        <f t="shared" si="69"/>
        <v>10055719.170753263</v>
      </c>
      <c r="S189" s="41">
        <f t="shared" si="57"/>
        <v>32677373.859465308</v>
      </c>
      <c r="T189" s="14"/>
      <c r="U189" s="14"/>
      <c r="V189" s="14"/>
    </row>
    <row r="190" spans="1:22" s="1" customFormat="1" ht="63" customHeight="1">
      <c r="A190" s="11" t="s">
        <v>244</v>
      </c>
      <c r="B190" s="12" t="s">
        <v>245</v>
      </c>
      <c r="C190" s="12" t="s">
        <v>235</v>
      </c>
      <c r="D190" s="12" t="s">
        <v>296</v>
      </c>
      <c r="E190" s="13">
        <f>'2022'!E190</f>
        <v>1044.798</v>
      </c>
      <c r="F190" s="13">
        <f>'2022'!F190</f>
        <v>476.565</v>
      </c>
      <c r="G190" s="13">
        <f>'2022'!G190</f>
        <v>187.12799999999999</v>
      </c>
      <c r="H190" s="13">
        <f>'2022'!H190</f>
        <v>812.66099999999994</v>
      </c>
      <c r="I190" s="13">
        <f t="shared" si="56"/>
        <v>2521.152</v>
      </c>
      <c r="J190" s="40">
        <v>6374.9197904710745</v>
      </c>
      <c r="K190" s="40">
        <v>6374.9197904710745</v>
      </c>
      <c r="L190" s="40">
        <f>'2022'!M190</f>
        <v>1591.2</v>
      </c>
      <c r="M190" s="40">
        <v>1654.8480000000002</v>
      </c>
      <c r="N190" s="41" t="e">
        <f>(J190-L190)*#REF!</f>
        <v>#REF!</v>
      </c>
      <c r="O190" s="41">
        <f t="shared" si="66"/>
        <v>4998020.8696445981</v>
      </c>
      <c r="P190" s="41">
        <f t="shared" si="67"/>
        <v>2279753.4219458476</v>
      </c>
      <c r="Q190" s="41">
        <f t="shared" si="68"/>
        <v>883257.59400727123</v>
      </c>
      <c r="R190" s="41">
        <f t="shared" si="69"/>
        <v>3835818.2613160135</v>
      </c>
      <c r="S190" s="41">
        <f t="shared" si="57"/>
        <v>11996850.14691373</v>
      </c>
      <c r="T190" s="14"/>
      <c r="U190" s="14"/>
      <c r="V190" s="14"/>
    </row>
    <row r="191" spans="1:22" s="1" customFormat="1" ht="64.5" customHeight="1">
      <c r="A191" s="11" t="s">
        <v>244</v>
      </c>
      <c r="B191" s="12" t="s">
        <v>245</v>
      </c>
      <c r="C191" s="12" t="s">
        <v>235</v>
      </c>
      <c r="D191" s="12" t="s">
        <v>297</v>
      </c>
      <c r="E191" s="13">
        <f>'2022'!E191</f>
        <v>565.03300000000002</v>
      </c>
      <c r="F191" s="13">
        <f>'2022'!F191</f>
        <v>156.09300000000002</v>
      </c>
      <c r="G191" s="13">
        <f>'2022'!G191</f>
        <v>44.16</v>
      </c>
      <c r="H191" s="13">
        <f>'2022'!H191</f>
        <v>345.13799999999998</v>
      </c>
      <c r="I191" s="13">
        <f t="shared" si="56"/>
        <v>1110.424</v>
      </c>
      <c r="J191" s="40">
        <v>6137.5142400000004</v>
      </c>
      <c r="K191" s="40">
        <v>6137.5142400000004</v>
      </c>
      <c r="L191" s="40">
        <f>'2022'!M191</f>
        <v>1591.2</v>
      </c>
      <c r="M191" s="40">
        <v>1654.8480000000002</v>
      </c>
      <c r="N191" s="41" t="e">
        <f>(J191-L191)*#REF!</f>
        <v>#REF!</v>
      </c>
      <c r="O191" s="41">
        <f t="shared" si="66"/>
        <v>2568817.5739699206</v>
      </c>
      <c r="P191" s="41">
        <f t="shared" si="67"/>
        <v>709647.82866432017</v>
      </c>
      <c r="Q191" s="41">
        <f t="shared" si="68"/>
        <v>197954.54115840001</v>
      </c>
      <c r="R191" s="41">
        <f t="shared" si="69"/>
        <v>1547138.4607411202</v>
      </c>
      <c r="S191" s="41">
        <f t="shared" si="57"/>
        <v>5023558.4045337606</v>
      </c>
      <c r="T191" s="14"/>
      <c r="U191" s="14"/>
      <c r="V191" s="14"/>
    </row>
    <row r="192" spans="1:22" s="1" customFormat="1" ht="64.5" customHeight="1">
      <c r="A192" s="11" t="s">
        <v>244</v>
      </c>
      <c r="B192" s="12" t="s">
        <v>245</v>
      </c>
      <c r="C192" s="12" t="s">
        <v>235</v>
      </c>
      <c r="D192" s="12" t="s">
        <v>298</v>
      </c>
      <c r="E192" s="13">
        <f>'2022'!E192</f>
        <v>425.67500000000001</v>
      </c>
      <c r="F192" s="13">
        <f>'2022'!F192</f>
        <v>283.78399999999999</v>
      </c>
      <c r="G192" s="13">
        <f>'2022'!G192</f>
        <v>141.892</v>
      </c>
      <c r="H192" s="13">
        <f>'2022'!H192</f>
        <v>425.67599999999999</v>
      </c>
      <c r="I192" s="13">
        <f t="shared" si="56"/>
        <v>1277.027</v>
      </c>
      <c r="J192" s="40">
        <v>6137.5142400000004</v>
      </c>
      <c r="K192" s="40">
        <v>6137.5142400000004</v>
      </c>
      <c r="L192" s="40">
        <f>'2022'!M192</f>
        <v>1549.6000000000001</v>
      </c>
      <c r="M192" s="40">
        <v>1611.5840000000003</v>
      </c>
      <c r="N192" s="41" t="e">
        <f>(J192-L192)*#REF!</f>
        <v>#REF!</v>
      </c>
      <c r="O192" s="41">
        <f t="shared" si="66"/>
        <v>1952960.394112</v>
      </c>
      <c r="P192" s="41">
        <f t="shared" si="67"/>
        <v>1301976.6546841599</v>
      </c>
      <c r="Q192" s="41">
        <f t="shared" si="68"/>
        <v>642193.29361407994</v>
      </c>
      <c r="R192" s="41">
        <f t="shared" si="69"/>
        <v>1926579.8808422398</v>
      </c>
      <c r="S192" s="41">
        <f t="shared" si="57"/>
        <v>5823710.2232524799</v>
      </c>
      <c r="T192" s="14"/>
      <c r="U192" s="14"/>
      <c r="V192" s="14"/>
    </row>
    <row r="193" spans="1:22" s="1" customFormat="1" ht="64.5" customHeight="1">
      <c r="A193" s="11" t="s">
        <v>244</v>
      </c>
      <c r="B193" s="12" t="s">
        <v>245</v>
      </c>
      <c r="C193" s="12" t="s">
        <v>235</v>
      </c>
      <c r="D193" s="12" t="s">
        <v>246</v>
      </c>
      <c r="E193" s="13">
        <f>'2022'!E193</f>
        <v>3210.451</v>
      </c>
      <c r="F193" s="13">
        <f>'2022'!F193</f>
        <v>1403.749</v>
      </c>
      <c r="G193" s="13">
        <f>'2022'!G193</f>
        <v>588.84299999999996</v>
      </c>
      <c r="H193" s="13">
        <f>'2022'!H193</f>
        <v>2429.7420000000002</v>
      </c>
      <c r="I193" s="13">
        <f t="shared" si="56"/>
        <v>7632.7849999999999</v>
      </c>
      <c r="J193" s="40">
        <f>'2022'!K193</f>
        <v>7943.24</v>
      </c>
      <c r="K193" s="40">
        <v>8757.9312820512823</v>
      </c>
      <c r="L193" s="40">
        <f>'2022'!M193</f>
        <v>1549.6000000000001</v>
      </c>
      <c r="M193" s="40">
        <v>1611.5840000000003</v>
      </c>
      <c r="N193" s="41" t="e">
        <f>(J193-L193)*#REF!</f>
        <v>#REF!</v>
      </c>
      <c r="O193" s="41">
        <f t="shared" si="66"/>
        <v>20526467.931639999</v>
      </c>
      <c r="P193" s="41">
        <f t="shared" si="67"/>
        <v>8975065.75636</v>
      </c>
      <c r="Q193" s="41">
        <f t="shared" si="68"/>
        <v>4208076.5726049226</v>
      </c>
      <c r="R193" s="41">
        <f t="shared" si="69"/>
        <v>17363780.137785845</v>
      </c>
      <c r="S193" s="41">
        <f t="shared" si="57"/>
        <v>51073390.39839077</v>
      </c>
      <c r="T193" s="14"/>
      <c r="U193" s="14"/>
      <c r="V193" s="14"/>
    </row>
    <row r="194" spans="1:22" s="1" customFormat="1" ht="64.5" customHeight="1">
      <c r="A194" s="11" t="s">
        <v>247</v>
      </c>
      <c r="B194" s="12" t="s">
        <v>248</v>
      </c>
      <c r="C194" s="12" t="s">
        <v>235</v>
      </c>
      <c r="D194" s="12" t="s">
        <v>249</v>
      </c>
      <c r="E194" s="13">
        <f>'2022'!E194</f>
        <v>3411.652</v>
      </c>
      <c r="F194" s="13">
        <f>'2022'!F194</f>
        <v>1544.1610000000001</v>
      </c>
      <c r="G194" s="13">
        <f>'2022'!G194</f>
        <v>518.00099999999998</v>
      </c>
      <c r="H194" s="13">
        <f>'2022'!H194</f>
        <v>2669.8560000000002</v>
      </c>
      <c r="I194" s="13">
        <f t="shared" si="56"/>
        <v>8143.67</v>
      </c>
      <c r="J194" s="40">
        <f>'2022'!K194</f>
        <v>5201.9077749999997</v>
      </c>
      <c r="K194" s="40">
        <v>5278.6408234999999</v>
      </c>
      <c r="L194" s="40">
        <f>'2022'!M194</f>
        <v>1591.2</v>
      </c>
      <c r="M194" s="40">
        <v>1654.8480000000002</v>
      </c>
      <c r="N194" s="41" t="e">
        <f>(J194-L194)*#REF!</f>
        <v>#REF!</v>
      </c>
      <c r="O194" s="41">
        <f t="shared" si="66"/>
        <v>12318478.401994299</v>
      </c>
      <c r="P194" s="41">
        <f t="shared" si="67"/>
        <v>5575514.1285517747</v>
      </c>
      <c r="Q194" s="41">
        <f t="shared" si="68"/>
        <v>1877128.3063658234</v>
      </c>
      <c r="R194" s="41">
        <f t="shared" si="69"/>
        <v>9675005.0125784166</v>
      </c>
      <c r="S194" s="41">
        <f t="shared" si="57"/>
        <v>29446125.849490311</v>
      </c>
      <c r="T194" s="14"/>
      <c r="U194" s="14"/>
      <c r="V194" s="14"/>
    </row>
    <row r="195" spans="1:22" s="1" customFormat="1" ht="64.5" customHeight="1">
      <c r="A195" s="11" t="s">
        <v>250</v>
      </c>
      <c r="B195" s="12" t="s">
        <v>251</v>
      </c>
      <c r="C195" s="12" t="s">
        <v>235</v>
      </c>
      <c r="D195" s="12" t="s">
        <v>252</v>
      </c>
      <c r="E195" s="13">
        <f>'2022'!E195</f>
        <v>698.96799999999996</v>
      </c>
      <c r="F195" s="13">
        <f>'2022'!F195</f>
        <v>467.101</v>
      </c>
      <c r="G195" s="13">
        <f>'2022'!G195</f>
        <v>246.21</v>
      </c>
      <c r="H195" s="13">
        <f>'2022'!H195</f>
        <v>746.83299999999997</v>
      </c>
      <c r="I195" s="13">
        <f t="shared" si="56"/>
        <v>2159.1120000000001</v>
      </c>
      <c r="J195" s="40">
        <f>'2022'!K195</f>
        <v>5676.1719933333343</v>
      </c>
      <c r="K195" s="40">
        <v>5933.1819034370392</v>
      </c>
      <c r="L195" s="40">
        <f>'2022'!M195</f>
        <v>1549.6000000000001</v>
      </c>
      <c r="M195" s="40">
        <v>1611.5840000000003</v>
      </c>
      <c r="N195" s="41" t="e">
        <f>(J195-L195)*#REF!</f>
        <v>#REF!</v>
      </c>
      <c r="O195" s="41">
        <f t="shared" si="66"/>
        <v>2884341.7730362136</v>
      </c>
      <c r="P195" s="41">
        <f t="shared" si="67"/>
        <v>1927525.9046579937</v>
      </c>
      <c r="Q195" s="41">
        <f t="shared" si="68"/>
        <v>1064020.6198052336</v>
      </c>
      <c r="R195" s="41">
        <f t="shared" si="69"/>
        <v>3227511.9270175942</v>
      </c>
      <c r="S195" s="41">
        <f t="shared" si="57"/>
        <v>9103400.2245170344</v>
      </c>
      <c r="T195" s="14"/>
      <c r="U195" s="14"/>
      <c r="V195" s="14"/>
    </row>
    <row r="196" spans="1:22" s="1" customFormat="1" ht="64.5" customHeight="1">
      <c r="A196" s="11" t="s">
        <v>253</v>
      </c>
      <c r="B196" s="12" t="s">
        <v>254</v>
      </c>
      <c r="C196" s="12" t="s">
        <v>235</v>
      </c>
      <c r="D196" s="12" t="s">
        <v>255</v>
      </c>
      <c r="E196" s="13">
        <f>'2022'!E196</f>
        <v>2157.5249999999996</v>
      </c>
      <c r="F196" s="13">
        <f>'2022'!F196</f>
        <v>1438.35</v>
      </c>
      <c r="G196" s="13">
        <f>'2022'!G196</f>
        <v>719.17499999999995</v>
      </c>
      <c r="H196" s="13">
        <f>'2022'!H196</f>
        <v>2157.5249999999996</v>
      </c>
      <c r="I196" s="13">
        <f t="shared" si="56"/>
        <v>6472.5749999999989</v>
      </c>
      <c r="J196" s="40">
        <v>4699.2581895999983</v>
      </c>
      <c r="K196" s="40">
        <v>4699.2581895999983</v>
      </c>
      <c r="L196" s="40">
        <f>'2022'!M196</f>
        <v>1528.8</v>
      </c>
      <c r="M196" s="40">
        <v>1589.952</v>
      </c>
      <c r="N196" s="41" t="e">
        <f>(J196-L196)*#REF!</f>
        <v>#REF!</v>
      </c>
      <c r="O196" s="41">
        <f t="shared" si="66"/>
        <v>6840342.8055167347</v>
      </c>
      <c r="P196" s="41">
        <f t="shared" si="67"/>
        <v>4560228.5370111568</v>
      </c>
      <c r="Q196" s="41">
        <f t="shared" si="68"/>
        <v>2236135.2789055784</v>
      </c>
      <c r="R196" s="41">
        <f t="shared" si="69"/>
        <v>6708405.8367167348</v>
      </c>
      <c r="S196" s="41">
        <f t="shared" si="57"/>
        <v>20345112.458150204</v>
      </c>
      <c r="T196" s="14"/>
      <c r="U196" s="14"/>
      <c r="V196" s="14"/>
    </row>
    <row r="197" spans="1:22" s="1" customFormat="1" ht="64.5" customHeight="1">
      <c r="A197" s="11" t="s">
        <v>256</v>
      </c>
      <c r="B197" s="12" t="s">
        <v>257</v>
      </c>
      <c r="C197" s="12" t="s">
        <v>235</v>
      </c>
      <c r="D197" s="12" t="s">
        <v>299</v>
      </c>
      <c r="E197" s="13">
        <f>'2022'!E197</f>
        <v>199.77600000000001</v>
      </c>
      <c r="F197" s="13">
        <f>'2022'!F197</f>
        <v>133.184</v>
      </c>
      <c r="G197" s="13">
        <f>'2022'!G197</f>
        <v>66.591999999999999</v>
      </c>
      <c r="H197" s="13">
        <f>'2022'!H197</f>
        <v>199.77600000000001</v>
      </c>
      <c r="I197" s="13">
        <f t="shared" si="56"/>
        <v>599.32799999999997</v>
      </c>
      <c r="J197" s="40">
        <v>6097.4035750184485</v>
      </c>
      <c r="K197" s="40">
        <v>6097.4035750184466</v>
      </c>
      <c r="L197" s="40">
        <f>'2022'!M197</f>
        <v>1591.2</v>
      </c>
      <c r="M197" s="40">
        <v>1654.8480000000002</v>
      </c>
      <c r="N197" s="41" t="e">
        <f>(J197-L197)*#REF!</f>
        <v>#REF!</v>
      </c>
      <c r="O197" s="41">
        <f t="shared" si="66"/>
        <v>900231.32540288568</v>
      </c>
      <c r="P197" s="41">
        <f t="shared" si="67"/>
        <v>600154.21693525708</v>
      </c>
      <c r="Q197" s="41">
        <f t="shared" si="68"/>
        <v>295838.6608516284</v>
      </c>
      <c r="R197" s="41">
        <f t="shared" si="69"/>
        <v>887515.98255488521</v>
      </c>
      <c r="S197" s="41">
        <f t="shared" si="57"/>
        <v>2683740.1857446562</v>
      </c>
      <c r="T197" s="14"/>
      <c r="U197" s="14"/>
      <c r="V197" s="14"/>
    </row>
    <row r="198" spans="1:22" s="1" customFormat="1" ht="64.5" customHeight="1">
      <c r="A198" s="11" t="s">
        <v>256</v>
      </c>
      <c r="B198" s="12" t="s">
        <v>257</v>
      </c>
      <c r="C198" s="12" t="s">
        <v>235</v>
      </c>
      <c r="D198" s="12" t="s">
        <v>300</v>
      </c>
      <c r="E198" s="13">
        <f>'2022'!E198</f>
        <v>67.700999999999993</v>
      </c>
      <c r="F198" s="13">
        <f>'2022'!F198</f>
        <v>45.134</v>
      </c>
      <c r="G198" s="13">
        <f>'2022'!G198</f>
        <v>22.567</v>
      </c>
      <c r="H198" s="13">
        <f>'2022'!H198</f>
        <v>67.700999999999993</v>
      </c>
      <c r="I198" s="13">
        <f t="shared" si="56"/>
        <v>203.10299999999998</v>
      </c>
      <c r="J198" s="40">
        <v>6097.4035750184476</v>
      </c>
      <c r="K198" s="40">
        <v>6097.4035750184476</v>
      </c>
      <c r="L198" s="40">
        <f>'2022'!M198</f>
        <v>1549.6000000000001</v>
      </c>
      <c r="M198" s="40">
        <v>1611.5840000000003</v>
      </c>
      <c r="N198" s="41" t="e">
        <f>(J198-L198)*#REF!</f>
        <v>#REF!</v>
      </c>
      <c r="O198" s="41">
        <f t="shared" si="66"/>
        <v>307890.84983232385</v>
      </c>
      <c r="P198" s="41">
        <f t="shared" si="67"/>
        <v>205260.56655488259</v>
      </c>
      <c r="Q198" s="41">
        <f t="shared" si="68"/>
        <v>101231.49034944132</v>
      </c>
      <c r="R198" s="41">
        <f t="shared" si="69"/>
        <v>303694.4710483239</v>
      </c>
      <c r="S198" s="41">
        <f t="shared" si="57"/>
        <v>918077.37778497161</v>
      </c>
      <c r="T198" s="14"/>
      <c r="U198" s="14"/>
      <c r="V198" s="14"/>
    </row>
    <row r="199" spans="1:22" s="1" customFormat="1" ht="64.5" customHeight="1">
      <c r="A199" s="11" t="s">
        <v>259</v>
      </c>
      <c r="B199" s="12" t="s">
        <v>260</v>
      </c>
      <c r="C199" s="12" t="s">
        <v>235</v>
      </c>
      <c r="D199" s="12" t="s">
        <v>301</v>
      </c>
      <c r="E199" s="13">
        <f>'2022'!E199</f>
        <v>3580.3339999999998</v>
      </c>
      <c r="F199" s="13">
        <f>'2022'!F199</f>
        <v>1231.3229999999999</v>
      </c>
      <c r="G199" s="13">
        <f>'2022'!G199</f>
        <v>530.95699999999999</v>
      </c>
      <c r="H199" s="13">
        <f>'2022'!H199</f>
        <v>2546.7669999999998</v>
      </c>
      <c r="I199" s="13">
        <f t="shared" si="56"/>
        <v>7889.3809999999994</v>
      </c>
      <c r="J199" s="40">
        <f>'2022'!K199</f>
        <v>4683.1718132670139</v>
      </c>
      <c r="K199" s="40">
        <v>4777.3981658971743</v>
      </c>
      <c r="L199" s="40">
        <f>'2022'!M199</f>
        <v>1591.2</v>
      </c>
      <c r="M199" s="40">
        <v>1654.8480000000002</v>
      </c>
      <c r="N199" s="41" t="e">
        <f>(J199-L199)*#REF!</f>
        <v>#REF!</v>
      </c>
      <c r="O199" s="41">
        <f t="shared" si="66"/>
        <v>11070291.810081542</v>
      </c>
      <c r="P199" s="41">
        <f t="shared" si="67"/>
        <v>3807216.0090273791</v>
      </c>
      <c r="Q199" s="41">
        <f t="shared" si="68"/>
        <v>1657939.868434266</v>
      </c>
      <c r="R199" s="41">
        <f t="shared" si="69"/>
        <v>7952407.7183514489</v>
      </c>
      <c r="S199" s="41">
        <f t="shared" si="57"/>
        <v>24487855.405894633</v>
      </c>
      <c r="T199" s="14"/>
      <c r="U199" s="14"/>
      <c r="V199" s="14"/>
    </row>
    <row r="200" spans="1:22" s="1" customFormat="1" ht="64.5" customHeight="1">
      <c r="A200" s="11" t="s">
        <v>261</v>
      </c>
      <c r="B200" s="12" t="s">
        <v>262</v>
      </c>
      <c r="C200" s="12" t="s">
        <v>235</v>
      </c>
      <c r="D200" s="12" t="s">
        <v>302</v>
      </c>
      <c r="E200" s="13">
        <f>'2022'!E200</f>
        <v>827.15000000000009</v>
      </c>
      <c r="F200" s="13">
        <f>'2022'!F200</f>
        <v>411.65899999999999</v>
      </c>
      <c r="G200" s="13">
        <f>'2022'!G200</f>
        <v>190.08600000000001</v>
      </c>
      <c r="H200" s="13">
        <f>'2022'!H200</f>
        <v>669.44</v>
      </c>
      <c r="I200" s="13">
        <f t="shared" si="56"/>
        <v>2098.335</v>
      </c>
      <c r="J200" s="40">
        <f>'2022'!K200</f>
        <v>5445.9</v>
      </c>
      <c r="K200" s="40">
        <v>5940.9818181818191</v>
      </c>
      <c r="L200" s="40">
        <f>'2022'!M200</f>
        <v>1591.2</v>
      </c>
      <c r="M200" s="40">
        <v>1654.8480000000002</v>
      </c>
      <c r="N200" s="41" t="e">
        <f>(J200-L200)*#REF!</f>
        <v>#REF!</v>
      </c>
      <c r="O200" s="41">
        <f t="shared" si="66"/>
        <v>3188415.105</v>
      </c>
      <c r="P200" s="41">
        <f t="shared" si="67"/>
        <v>1586821.9472999999</v>
      </c>
      <c r="Q200" s="41">
        <f t="shared" si="68"/>
        <v>814734.03296290932</v>
      </c>
      <c r="R200" s="41">
        <f t="shared" si="69"/>
        <v>2869309.4232436372</v>
      </c>
      <c r="S200" s="41">
        <f t="shared" si="57"/>
        <v>8459280.5085065458</v>
      </c>
      <c r="T200" s="14"/>
      <c r="U200" s="14"/>
      <c r="V200" s="14"/>
    </row>
    <row r="201" spans="1:22" s="1" customFormat="1" ht="64.5" customHeight="1">
      <c r="A201" s="11" t="s">
        <v>263</v>
      </c>
      <c r="B201" s="12" t="s">
        <v>264</v>
      </c>
      <c r="C201" s="12" t="s">
        <v>235</v>
      </c>
      <c r="D201" s="12" t="s">
        <v>48</v>
      </c>
      <c r="E201" s="13">
        <f>'2022'!E201</f>
        <v>556.45100000000002</v>
      </c>
      <c r="F201" s="13">
        <f>'2022'!F201</f>
        <v>195.88799999999998</v>
      </c>
      <c r="G201" s="13">
        <f>'2022'!G201</f>
        <v>100</v>
      </c>
      <c r="H201" s="13">
        <f>'2022'!H201</f>
        <v>382.99099999999999</v>
      </c>
      <c r="I201" s="13">
        <f t="shared" si="56"/>
        <v>1235.33</v>
      </c>
      <c r="J201" s="40">
        <f>'2022'!K201</f>
        <v>6602.27</v>
      </c>
      <c r="K201" s="40">
        <v>7202.476363636365</v>
      </c>
      <c r="L201" s="40">
        <f>'2022'!M201</f>
        <v>1591.2</v>
      </c>
      <c r="M201" s="40">
        <v>1654.8480000000002</v>
      </c>
      <c r="N201" s="41" t="e">
        <f>(J201-L201)*#REF!</f>
        <v>#REF!</v>
      </c>
      <c r="O201" s="41">
        <f t="shared" si="66"/>
        <v>2788414.9125700006</v>
      </c>
      <c r="P201" s="41">
        <f t="shared" si="67"/>
        <v>981608.48016000004</v>
      </c>
      <c r="Q201" s="41">
        <f t="shared" si="68"/>
        <v>554762.83636363654</v>
      </c>
      <c r="R201" s="41">
        <f t="shared" si="69"/>
        <v>2124691.7346174549</v>
      </c>
      <c r="S201" s="41">
        <f t="shared" si="57"/>
        <v>6449477.9637110922</v>
      </c>
      <c r="T201" s="14"/>
      <c r="U201" s="14"/>
      <c r="V201" s="14"/>
    </row>
    <row r="202" spans="1:22" s="1" customFormat="1" ht="64.5" customHeight="1">
      <c r="A202" s="11" t="s">
        <v>265</v>
      </c>
      <c r="B202" s="12" t="s">
        <v>266</v>
      </c>
      <c r="C202" s="12" t="s">
        <v>235</v>
      </c>
      <c r="D202" s="12" t="s">
        <v>258</v>
      </c>
      <c r="E202" s="13">
        <f>'2022'!E202</f>
        <v>3675.777</v>
      </c>
      <c r="F202" s="13">
        <f>'2022'!F202</f>
        <v>1444.57</v>
      </c>
      <c r="G202" s="13">
        <f>'2022'!G202</f>
        <v>547.79399999999998</v>
      </c>
      <c r="H202" s="13">
        <f>'2022'!H202</f>
        <v>2634.1410000000001</v>
      </c>
      <c r="I202" s="13">
        <f t="shared" si="56"/>
        <v>8302.2819999999992</v>
      </c>
      <c r="J202" s="40">
        <v>4627.8980072000004</v>
      </c>
      <c r="K202" s="40">
        <v>4627.8980072000004</v>
      </c>
      <c r="L202" s="40">
        <f>'2022'!M202</f>
        <v>1591.2</v>
      </c>
      <c r="M202" s="40">
        <v>1654.8480000000002</v>
      </c>
      <c r="N202" s="41" t="e">
        <f>(J202-L202)*#REF!</f>
        <v>#REF!</v>
      </c>
      <c r="O202" s="41">
        <f t="shared" si="66"/>
        <v>11162224.690811597</v>
      </c>
      <c r="P202" s="41">
        <f t="shared" si="67"/>
        <v>4386722.8402609043</v>
      </c>
      <c r="Q202" s="41">
        <f t="shared" si="68"/>
        <v>1628618.955644117</v>
      </c>
      <c r="R202" s="41">
        <f t="shared" si="69"/>
        <v>7831432.9190158164</v>
      </c>
      <c r="S202" s="41">
        <f t="shared" si="57"/>
        <v>25008999.405732434</v>
      </c>
      <c r="T202" s="14"/>
      <c r="U202" s="14"/>
      <c r="V202" s="14"/>
    </row>
    <row r="203" spans="1:22" s="1" customFormat="1" ht="64.5" customHeight="1">
      <c r="A203" s="11" t="s">
        <v>265</v>
      </c>
      <c r="B203" s="12" t="s">
        <v>266</v>
      </c>
      <c r="C203" s="12" t="s">
        <v>235</v>
      </c>
      <c r="D203" s="12" t="s">
        <v>267</v>
      </c>
      <c r="E203" s="13">
        <f>'2022'!E203</f>
        <v>1448.8980000000001</v>
      </c>
      <c r="F203" s="13">
        <f>'2022'!F203</f>
        <v>673.702</v>
      </c>
      <c r="G203" s="13">
        <f>'2022'!G203</f>
        <v>237.422</v>
      </c>
      <c r="H203" s="13">
        <f>'2022'!H203</f>
        <v>1086.4870000000001</v>
      </c>
      <c r="I203" s="13">
        <f t="shared" ref="I203:I212" si="70">E203+F203+G203+H203</f>
        <v>3446.5090000000005</v>
      </c>
      <c r="J203" s="40">
        <f>'2022'!K203</f>
        <v>6208.2567749999989</v>
      </c>
      <c r="K203" s="40">
        <v>6455.3894835000019</v>
      </c>
      <c r="L203" s="40">
        <f>'2022'!M203</f>
        <v>1591.2</v>
      </c>
      <c r="M203" s="40">
        <v>1654.8480000000002</v>
      </c>
      <c r="N203" s="41" t="e">
        <f>(J203-L203)*#REF!</f>
        <v>#REF!</v>
      </c>
      <c r="O203" s="41">
        <f t="shared" si="66"/>
        <v>6689644.3271839498</v>
      </c>
      <c r="P203" s="41">
        <f t="shared" si="67"/>
        <v>3110520.3834310495</v>
      </c>
      <c r="Q203" s="41">
        <f t="shared" si="68"/>
        <v>1139754.1600955375</v>
      </c>
      <c r="R203" s="41">
        <f t="shared" si="69"/>
        <v>5215725.9147834666</v>
      </c>
      <c r="S203" s="41">
        <f t="shared" ref="S203:S212" si="71">SUM(O203:R203)</f>
        <v>16155644.785494003</v>
      </c>
      <c r="T203" s="14"/>
      <c r="U203" s="14"/>
      <c r="V203" s="14"/>
    </row>
    <row r="204" spans="1:22" s="1" customFormat="1" ht="85.5" customHeight="1">
      <c r="A204" s="11" t="s">
        <v>359</v>
      </c>
      <c r="B204" s="12" t="s">
        <v>424</v>
      </c>
      <c r="C204" s="12" t="s">
        <v>235</v>
      </c>
      <c r="D204" s="12" t="s">
        <v>360</v>
      </c>
      <c r="E204" s="13">
        <f>'2022'!E204</f>
        <v>36.115201425599999</v>
      </c>
      <c r="F204" s="13">
        <f>'2022'!F204</f>
        <v>52.784999999999997</v>
      </c>
      <c r="G204" s="13">
        <f>'2022'!G204</f>
        <v>13.937144000000002</v>
      </c>
      <c r="H204" s="13">
        <f>'2022'!H204</f>
        <v>55.748576000000007</v>
      </c>
      <c r="I204" s="13">
        <f t="shared" si="70"/>
        <v>158.58592142559999</v>
      </c>
      <c r="J204" s="40">
        <v>2651.1614700765317</v>
      </c>
      <c r="K204" s="40">
        <v>2651.1614700765322</v>
      </c>
      <c r="L204" s="40">
        <f>'2022'!M204</f>
        <v>1248</v>
      </c>
      <c r="M204" s="40">
        <v>1297.92</v>
      </c>
      <c r="N204" s="41" t="e">
        <f>(J204-L204)*#REF!</f>
        <v>#REF!</v>
      </c>
      <c r="O204" s="41">
        <f t="shared" si="66"/>
        <v>50675.459124454945</v>
      </c>
      <c r="P204" s="41">
        <f t="shared" si="67"/>
        <v>74065.878197989718</v>
      </c>
      <c r="Q204" s="41">
        <f t="shared" si="68"/>
        <v>18860.321235228323</v>
      </c>
      <c r="R204" s="41">
        <f t="shared" si="69"/>
        <v>75441.28494091329</v>
      </c>
      <c r="S204" s="41">
        <f t="shared" si="71"/>
        <v>219042.94349858628</v>
      </c>
      <c r="T204" s="14"/>
      <c r="U204" s="14"/>
      <c r="V204" s="14"/>
    </row>
    <row r="205" spans="1:22" s="1" customFormat="1" ht="14.25" customHeight="1">
      <c r="A205" s="11"/>
      <c r="B205" s="12"/>
      <c r="C205" s="12"/>
      <c r="D205" s="12"/>
      <c r="E205" s="13"/>
      <c r="F205" s="13"/>
      <c r="G205" s="13"/>
      <c r="H205" s="13"/>
      <c r="I205" s="13"/>
      <c r="J205" s="40"/>
      <c r="K205" s="40"/>
      <c r="L205" s="40"/>
      <c r="M205" s="40"/>
      <c r="N205" s="41"/>
      <c r="O205" s="41"/>
      <c r="P205" s="41"/>
      <c r="Q205" s="41"/>
      <c r="R205" s="41"/>
      <c r="S205" s="41"/>
      <c r="T205" s="14"/>
      <c r="U205" s="14"/>
      <c r="V205" s="14"/>
    </row>
    <row r="206" spans="1:22" s="1" customFormat="1" ht="51" customHeight="1">
      <c r="A206" s="11" t="s">
        <v>59</v>
      </c>
      <c r="B206" s="12" t="s">
        <v>60</v>
      </c>
      <c r="C206" s="12" t="s">
        <v>268</v>
      </c>
      <c r="D206" s="12" t="s">
        <v>269</v>
      </c>
      <c r="E206" s="13">
        <f>'2022'!E206</f>
        <v>147.16300000000001</v>
      </c>
      <c r="F206" s="13">
        <f>'2022'!F206</f>
        <v>70.412999999999997</v>
      </c>
      <c r="G206" s="13">
        <f>'2022'!G206</f>
        <v>27.416</v>
      </c>
      <c r="H206" s="13">
        <f>'2022'!H206</f>
        <v>156.38800000000001</v>
      </c>
      <c r="I206" s="13">
        <f t="shared" si="70"/>
        <v>401.38</v>
      </c>
      <c r="J206" s="40">
        <v>7404.5906526509398</v>
      </c>
      <c r="K206" s="40">
        <v>7404.5906526509398</v>
      </c>
      <c r="L206" s="40">
        <f>'2022'!M206</f>
        <v>1825.2</v>
      </c>
      <c r="M206" s="40">
        <v>1898.2080000000001</v>
      </c>
      <c r="N206" s="41" t="e">
        <f>(J206-L206)*#REF!</f>
        <v>#REF!</v>
      </c>
      <c r="O206" s="41">
        <f t="shared" ref="O206:O212" si="72">(J206-L206)*E206</f>
        <v>821079.86661607039</v>
      </c>
      <c r="P206" s="41">
        <f t="shared" ref="P206:Q212" si="73">(J206-L206)*F206</f>
        <v>392861.63402511063</v>
      </c>
      <c r="Q206" s="41">
        <f t="shared" si="73"/>
        <v>150962.98680507817</v>
      </c>
      <c r="R206" s="41">
        <f t="shared" ref="R206:R212" si="74">(K206-M206)*H206</f>
        <v>861132.1702827753</v>
      </c>
      <c r="S206" s="41">
        <f t="shared" si="71"/>
        <v>2226036.6577290343</v>
      </c>
      <c r="T206" s="14"/>
      <c r="U206" s="14"/>
      <c r="V206" s="14"/>
    </row>
    <row r="207" spans="1:22" s="1" customFormat="1" ht="51" customHeight="1">
      <c r="A207" s="11" t="s">
        <v>59</v>
      </c>
      <c r="B207" s="12" t="s">
        <v>60</v>
      </c>
      <c r="C207" s="12" t="s">
        <v>268</v>
      </c>
      <c r="D207" s="12" t="s">
        <v>303</v>
      </c>
      <c r="E207" s="13">
        <f>'2022'!E207</f>
        <v>67.391999999999996</v>
      </c>
      <c r="F207" s="13">
        <f>'2022'!F207</f>
        <v>36.231999999999999</v>
      </c>
      <c r="G207" s="13">
        <f>'2022'!G207</f>
        <v>22.463999999999999</v>
      </c>
      <c r="H207" s="13">
        <f>'2022'!H207</f>
        <v>67.391999999999996</v>
      </c>
      <c r="I207" s="13">
        <f t="shared" si="70"/>
        <v>193.48</v>
      </c>
      <c r="J207" s="40">
        <f>'2022'!K207</f>
        <v>6551.18</v>
      </c>
      <c r="K207" s="40">
        <v>7179.5905515587556</v>
      </c>
      <c r="L207" s="40">
        <f>'2022'!M207</f>
        <v>1825.2</v>
      </c>
      <c r="M207" s="40">
        <v>1898.2080000000001</v>
      </c>
      <c r="N207" s="41" t="e">
        <f>(J207-L207)*#REF!</f>
        <v>#REF!</v>
      </c>
      <c r="O207" s="41">
        <f t="shared" si="72"/>
        <v>318493.24416</v>
      </c>
      <c r="P207" s="41">
        <f t="shared" si="73"/>
        <v>171231.70736</v>
      </c>
      <c r="Q207" s="41">
        <f t="shared" si="73"/>
        <v>118640.97763821589</v>
      </c>
      <c r="R207" s="41">
        <f t="shared" si="74"/>
        <v>355922.93291464768</v>
      </c>
      <c r="S207" s="41">
        <f t="shared" si="71"/>
        <v>964288.86207286362</v>
      </c>
      <c r="T207" s="14"/>
      <c r="U207" s="14"/>
      <c r="V207" s="14"/>
    </row>
    <row r="208" spans="1:22" s="1" customFormat="1" ht="51" customHeight="1">
      <c r="A208" s="11" t="s">
        <v>59</v>
      </c>
      <c r="B208" s="12" t="s">
        <v>60</v>
      </c>
      <c r="C208" s="12" t="s">
        <v>268</v>
      </c>
      <c r="D208" s="12" t="s">
        <v>304</v>
      </c>
      <c r="E208" s="13">
        <f>'2022'!E208</f>
        <v>121.74300000000001</v>
      </c>
      <c r="F208" s="13">
        <f>'2022'!F208</f>
        <v>61.526000000000003</v>
      </c>
      <c r="G208" s="13">
        <f>'2022'!G208</f>
        <v>21.643000000000001</v>
      </c>
      <c r="H208" s="13">
        <f>'2022'!H208</f>
        <v>121.74299999999999</v>
      </c>
      <c r="I208" s="13">
        <f t="shared" si="70"/>
        <v>326.65499999999997</v>
      </c>
      <c r="J208" s="40">
        <f>'2022'!K208</f>
        <v>13563.33</v>
      </c>
      <c r="K208" s="40">
        <v>14836.882112676056</v>
      </c>
      <c r="L208" s="40">
        <f>'2022'!M208</f>
        <v>1825.2</v>
      </c>
      <c r="M208" s="40">
        <v>1898.2080000000001</v>
      </c>
      <c r="N208" s="41" t="e">
        <f>(J208-L208)*#REF!</f>
        <v>#REF!</v>
      </c>
      <c r="O208" s="41">
        <f t="shared" si="72"/>
        <v>1429035.16059</v>
      </c>
      <c r="P208" s="41">
        <f t="shared" si="73"/>
        <v>722200.18637999997</v>
      </c>
      <c r="Q208" s="41">
        <f t="shared" si="73"/>
        <v>280031.72382064787</v>
      </c>
      <c r="R208" s="41">
        <f t="shared" si="74"/>
        <v>1575193.002499521</v>
      </c>
      <c r="S208" s="41">
        <f t="shared" si="71"/>
        <v>4006460.0732901683</v>
      </c>
      <c r="T208" s="14"/>
      <c r="U208" s="14"/>
      <c r="V208" s="14"/>
    </row>
    <row r="209" spans="1:16137" s="1" customFormat="1" ht="51" customHeight="1">
      <c r="A209" s="11" t="s">
        <v>46</v>
      </c>
      <c r="B209" s="12" t="s">
        <v>47</v>
      </c>
      <c r="C209" s="12" t="s">
        <v>268</v>
      </c>
      <c r="D209" s="12" t="s">
        <v>270</v>
      </c>
      <c r="E209" s="13">
        <f>'2022'!E209</f>
        <v>2303.6559999999999</v>
      </c>
      <c r="F209" s="13">
        <f>'2022'!F209</f>
        <v>1104.1010000000001</v>
      </c>
      <c r="G209" s="13">
        <f>'2022'!G209</f>
        <v>535.07899999999995</v>
      </c>
      <c r="H209" s="13">
        <f>'2022'!H209</f>
        <v>2358.6660000000002</v>
      </c>
      <c r="I209" s="13">
        <f t="shared" si="70"/>
        <v>6301.5020000000004</v>
      </c>
      <c r="J209" s="40">
        <v>7041.1</v>
      </c>
      <c r="K209" s="40">
        <v>7700.6878220140516</v>
      </c>
      <c r="L209" s="40">
        <f>'2022'!M209</f>
        <v>2080</v>
      </c>
      <c r="M209" s="40">
        <v>2163.2000000000003</v>
      </c>
      <c r="N209" s="41" t="e">
        <f>(J209-L209)*#REF!</f>
        <v>#REF!</v>
      </c>
      <c r="O209" s="41">
        <f t="shared" si="72"/>
        <v>11428667.7816</v>
      </c>
      <c r="P209" s="41">
        <f t="shared" si="73"/>
        <v>5477555.4711000007</v>
      </c>
      <c r="Q209" s="41">
        <f t="shared" si="73"/>
        <v>2962993.4463154562</v>
      </c>
      <c r="R209" s="41">
        <f t="shared" si="74"/>
        <v>13061084.251198594</v>
      </c>
      <c r="S209" s="41">
        <f t="shared" si="71"/>
        <v>32930300.950214051</v>
      </c>
      <c r="T209" s="14"/>
      <c r="U209" s="14"/>
      <c r="V209" s="14"/>
    </row>
    <row r="210" spans="1:16137" s="1" customFormat="1" ht="51" customHeight="1">
      <c r="A210" s="11" t="s">
        <v>46</v>
      </c>
      <c r="B210" s="12" t="s">
        <v>47</v>
      </c>
      <c r="C210" s="12" t="s">
        <v>268</v>
      </c>
      <c r="D210" s="12" t="s">
        <v>271</v>
      </c>
      <c r="E210" s="13">
        <f>'2022'!E210</f>
        <v>549.43200000000002</v>
      </c>
      <c r="F210" s="13">
        <f>'2022'!F210</f>
        <v>258.48199999999997</v>
      </c>
      <c r="G210" s="13">
        <f>'2022'!G210</f>
        <v>127.776</v>
      </c>
      <c r="H210" s="13">
        <f>'2022'!H210</f>
        <v>552.63</v>
      </c>
      <c r="I210" s="13">
        <f t="shared" si="70"/>
        <v>1488.32</v>
      </c>
      <c r="J210" s="40">
        <v>7041.1</v>
      </c>
      <c r="K210" s="40">
        <v>7700.6878220140516</v>
      </c>
      <c r="L210" s="40">
        <f>'2022'!M210</f>
        <v>2080</v>
      </c>
      <c r="M210" s="40">
        <v>2163.2000000000003</v>
      </c>
      <c r="N210" s="41" t="e">
        <f>(J210-L210)*#REF!</f>
        <v>#REF!</v>
      </c>
      <c r="O210" s="41">
        <f t="shared" si="72"/>
        <v>2725787.0952000003</v>
      </c>
      <c r="P210" s="41">
        <f t="shared" si="73"/>
        <v>1282355.0501999999</v>
      </c>
      <c r="Q210" s="41">
        <f t="shared" si="73"/>
        <v>707558.04394566733</v>
      </c>
      <c r="R210" s="41">
        <f t="shared" si="74"/>
        <v>3060181.8950796248</v>
      </c>
      <c r="S210" s="41">
        <f t="shared" si="71"/>
        <v>7775882.084425292</v>
      </c>
      <c r="T210" s="14"/>
      <c r="U210" s="14"/>
      <c r="V210" s="14"/>
    </row>
    <row r="211" spans="1:16137" s="1" customFormat="1" ht="51" customHeight="1">
      <c r="A211" s="11" t="s">
        <v>46</v>
      </c>
      <c r="B211" s="12" t="s">
        <v>47</v>
      </c>
      <c r="C211" s="12" t="s">
        <v>268</v>
      </c>
      <c r="D211" s="12" t="s">
        <v>272</v>
      </c>
      <c r="E211" s="13">
        <f>'2022'!E211</f>
        <v>79.956999999999994</v>
      </c>
      <c r="F211" s="13">
        <f>'2022'!F211</f>
        <v>35.704000000000001</v>
      </c>
      <c r="G211" s="13">
        <f>'2022'!G211</f>
        <v>15.36</v>
      </c>
      <c r="H211" s="13">
        <f>'2022'!H211</f>
        <v>70.658000000000001</v>
      </c>
      <c r="I211" s="13">
        <f t="shared" si="70"/>
        <v>201.67900000000003</v>
      </c>
      <c r="J211" s="40">
        <v>7008.348976591441</v>
      </c>
      <c r="K211" s="40">
        <v>7008.3489765914419</v>
      </c>
      <c r="L211" s="40">
        <f>'2022'!M211</f>
        <v>1404</v>
      </c>
      <c r="M211" s="40">
        <v>1460.16</v>
      </c>
      <c r="N211" s="41" t="e">
        <f>(J211-L211)*#REF!</f>
        <v>#REF!</v>
      </c>
      <c r="O211" s="41">
        <f t="shared" si="72"/>
        <v>448106.9311213218</v>
      </c>
      <c r="P211" s="41">
        <f t="shared" si="73"/>
        <v>200097.6758602208</v>
      </c>
      <c r="Q211" s="41">
        <f t="shared" si="73"/>
        <v>85220.182680444545</v>
      </c>
      <c r="R211" s="41">
        <f t="shared" si="74"/>
        <v>392023.9367079981</v>
      </c>
      <c r="S211" s="41">
        <f t="shared" si="71"/>
        <v>1125448.7263699854</v>
      </c>
      <c r="T211" s="14"/>
      <c r="U211" s="14"/>
      <c r="V211" s="14"/>
    </row>
    <row r="212" spans="1:16137" s="1" customFormat="1" ht="51" customHeight="1">
      <c r="A212" s="11" t="s">
        <v>343</v>
      </c>
      <c r="B212" s="12" t="s">
        <v>344</v>
      </c>
      <c r="C212" s="12" t="s">
        <v>268</v>
      </c>
      <c r="D212" s="12" t="s">
        <v>345</v>
      </c>
      <c r="E212" s="13">
        <f>'2022'!E212</f>
        <v>1800.394</v>
      </c>
      <c r="F212" s="13">
        <f>'2022'!F212</f>
        <v>835.803</v>
      </c>
      <c r="G212" s="13">
        <f>'2022'!G212</f>
        <v>396.93200000000002</v>
      </c>
      <c r="H212" s="13">
        <f>'2022'!H212</f>
        <v>1794.883</v>
      </c>
      <c r="I212" s="13">
        <f t="shared" si="70"/>
        <v>4828.0119999999997</v>
      </c>
      <c r="J212" s="40">
        <v>7639.47</v>
      </c>
      <c r="K212" s="40">
        <v>8393.0552034525281</v>
      </c>
      <c r="L212" s="40">
        <f>'2022'!M212</f>
        <v>2080</v>
      </c>
      <c r="M212" s="40">
        <v>2163.2000000000003</v>
      </c>
      <c r="N212" s="41" t="e">
        <f>(J212-L212)*#REF!</f>
        <v>#REF!</v>
      </c>
      <c r="O212" s="41">
        <f t="shared" si="72"/>
        <v>10009236.43118</v>
      </c>
      <c r="P212" s="41">
        <f t="shared" si="73"/>
        <v>4646621.7044099998</v>
      </c>
      <c r="Q212" s="41">
        <f t="shared" si="73"/>
        <v>2472828.8856168189</v>
      </c>
      <c r="R212" s="41">
        <f t="shared" si="74"/>
        <v>11181861.197138483</v>
      </c>
      <c r="S212" s="41">
        <f t="shared" si="71"/>
        <v>28310548.218345299</v>
      </c>
      <c r="T212" s="14"/>
      <c r="U212" s="14"/>
      <c r="V212" s="14"/>
    </row>
    <row r="213" spans="1:16137" s="8" customFormat="1" ht="47.25" customHeight="1">
      <c r="A213" s="93" t="s">
        <v>361</v>
      </c>
      <c r="B213" s="94"/>
      <c r="C213" s="94"/>
      <c r="D213" s="95"/>
      <c r="E213" s="13">
        <f>SUM(E8:E212)</f>
        <v>1890710.9775605786</v>
      </c>
      <c r="F213" s="13">
        <f>SUM(F8:F212)</f>
        <v>840790.10644242063</v>
      </c>
      <c r="G213" s="13">
        <f>SUM(G8:G212)</f>
        <v>356333.89402385778</v>
      </c>
      <c r="H213" s="13">
        <f>SUM(H8:H212)</f>
        <v>1433312.2298437774</v>
      </c>
      <c r="I213" s="13">
        <f>SUM(I8:I212)</f>
        <v>4521147.2078706352</v>
      </c>
      <c r="J213" s="13"/>
      <c r="K213" s="13"/>
      <c r="L213" s="13"/>
      <c r="M213" s="13"/>
      <c r="N213" s="40" t="e">
        <f t="shared" ref="N213:S213" si="75">SUM(N8:N212)</f>
        <v>#REF!</v>
      </c>
      <c r="O213" s="40">
        <f t="shared" si="75"/>
        <v>1659276425.4962115</v>
      </c>
      <c r="P213" s="40">
        <f t="shared" si="75"/>
        <v>745365472.90188408</v>
      </c>
      <c r="Q213" s="40">
        <f t="shared" si="75"/>
        <v>298823505.06962103</v>
      </c>
      <c r="R213" s="40">
        <f t="shared" si="75"/>
        <v>1261919478.7249408</v>
      </c>
      <c r="S213" s="40">
        <f t="shared" si="75"/>
        <v>3965384882.1926589</v>
      </c>
      <c r="T213" s="41">
        <f>'2022'!T213</f>
        <v>589457066.59702599</v>
      </c>
      <c r="U213" s="41">
        <f>R213*0.36</f>
        <v>454291012.34097868</v>
      </c>
      <c r="V213" s="40">
        <f>S213+T213-U213</f>
        <v>4100550936.4487066</v>
      </c>
    </row>
    <row r="214" spans="1:16137" s="8" customFormat="1" ht="47.25" customHeight="1">
      <c r="A214" s="96" t="s">
        <v>388</v>
      </c>
      <c r="B214" s="97"/>
      <c r="C214" s="97"/>
      <c r="D214" s="97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100"/>
    </row>
    <row r="215" spans="1:16137" s="52" customFormat="1" ht="56.25" customHeight="1">
      <c r="A215" s="37">
        <v>2914001089</v>
      </c>
      <c r="B215" s="12" t="s">
        <v>363</v>
      </c>
      <c r="C215" s="12" t="s">
        <v>121</v>
      </c>
      <c r="D215" s="12" t="s">
        <v>364</v>
      </c>
      <c r="E215" s="13">
        <f>'2022'!E215</f>
        <v>77.650000000000006</v>
      </c>
      <c r="F215" s="13">
        <f>'2022'!F215</f>
        <v>20.990000000000002</v>
      </c>
      <c r="G215" s="13">
        <f>'2022'!G215</f>
        <v>3.49</v>
      </c>
      <c r="H215" s="13">
        <f>'2022'!H215</f>
        <v>48.17</v>
      </c>
      <c r="I215" s="38">
        <f>SUM(E215:H215)</f>
        <v>150.30000000000001</v>
      </c>
      <c r="J215" s="40">
        <v>8079.2694320000001</v>
      </c>
      <c r="K215" s="40">
        <v>8079.2694320000019</v>
      </c>
      <c r="L215" s="40">
        <f>'2022'!M215</f>
        <v>1872</v>
      </c>
      <c r="M215" s="40">
        <v>1946.88</v>
      </c>
      <c r="N215" s="42" t="e">
        <f>(J215-L215)*#REF!</f>
        <v>#REF!</v>
      </c>
      <c r="O215" s="41">
        <f t="shared" ref="O215:O227" si="76">(J215-L215)*E215</f>
        <v>481994.47139480006</v>
      </c>
      <c r="P215" s="42">
        <f t="shared" ref="P215:P228" si="77">(J215-L215)*F215</f>
        <v>130290.58537768001</v>
      </c>
      <c r="Q215" s="42">
        <f t="shared" ref="Q215:Q228" si="78">(K215-M215)*G215</f>
        <v>21402.039117680008</v>
      </c>
      <c r="R215" s="42">
        <f t="shared" ref="R215:R228" si="79">(H215*(K215-M215))</f>
        <v>295397.19893944007</v>
      </c>
      <c r="S215" s="42">
        <f>SUM(O215:R215)</f>
        <v>929084.29482960014</v>
      </c>
      <c r="T215" s="43"/>
      <c r="U215" s="44"/>
      <c r="V215" s="44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101"/>
      <c r="BF215" s="101"/>
      <c r="BG215" s="101"/>
      <c r="BH215" s="101"/>
      <c r="BI215" s="101"/>
      <c r="BJ215" s="101"/>
      <c r="BK215" s="101"/>
      <c r="BL215" s="101"/>
      <c r="BM215" s="101"/>
      <c r="BN215" s="101"/>
      <c r="BO215" s="101"/>
      <c r="BP215" s="101"/>
      <c r="BQ215" s="101"/>
      <c r="BR215" s="101"/>
      <c r="BS215" s="101"/>
      <c r="BT215" s="101"/>
      <c r="BU215" s="101"/>
      <c r="BV215" s="101"/>
      <c r="BW215" s="101"/>
      <c r="BX215" s="101"/>
      <c r="BY215" s="101"/>
      <c r="BZ215" s="101"/>
      <c r="CA215" s="101"/>
      <c r="CB215" s="101"/>
      <c r="CC215" s="101"/>
      <c r="CD215" s="101"/>
      <c r="CE215" s="101"/>
      <c r="CF215" s="101"/>
      <c r="CG215" s="101"/>
      <c r="CH215" s="101"/>
      <c r="CI215" s="101"/>
      <c r="CJ215" s="101"/>
      <c r="CK215" s="101"/>
      <c r="CL215" s="101"/>
      <c r="CM215" s="101"/>
      <c r="CN215" s="101"/>
      <c r="CO215" s="101"/>
      <c r="CP215" s="101"/>
      <c r="CQ215" s="101"/>
      <c r="CR215" s="101"/>
      <c r="CS215" s="101"/>
      <c r="CT215" s="101"/>
      <c r="CU215" s="101"/>
      <c r="CV215" s="101"/>
      <c r="CW215" s="101"/>
      <c r="CX215" s="101"/>
      <c r="CY215" s="101"/>
      <c r="CZ215" s="101"/>
      <c r="DA215" s="101"/>
      <c r="DB215" s="101"/>
      <c r="DC215" s="101"/>
      <c r="DD215" s="101"/>
      <c r="DE215" s="101"/>
      <c r="DF215" s="101"/>
      <c r="DG215" s="101"/>
      <c r="DH215" s="101"/>
      <c r="DI215" s="101"/>
      <c r="DJ215" s="101"/>
      <c r="DK215" s="101"/>
      <c r="DL215" s="101"/>
      <c r="DM215" s="101"/>
      <c r="DN215" s="101"/>
      <c r="DO215" s="101"/>
      <c r="DP215" s="101"/>
      <c r="DQ215" s="101"/>
      <c r="DR215" s="101"/>
      <c r="DS215" s="101"/>
      <c r="DT215" s="101"/>
      <c r="DU215" s="101"/>
      <c r="DV215" s="101"/>
      <c r="DW215" s="101"/>
      <c r="DX215" s="101"/>
      <c r="DY215" s="101"/>
      <c r="DZ215" s="101"/>
      <c r="EA215" s="101"/>
      <c r="EB215" s="101"/>
      <c r="EC215" s="101"/>
      <c r="ED215" s="101"/>
      <c r="EE215" s="101"/>
      <c r="EF215" s="101"/>
      <c r="EG215" s="101"/>
      <c r="EH215" s="101"/>
      <c r="EI215" s="101"/>
      <c r="EJ215" s="101"/>
      <c r="EK215" s="101"/>
      <c r="EL215" s="101"/>
      <c r="EM215" s="101"/>
      <c r="EN215" s="101"/>
      <c r="EO215" s="101"/>
      <c r="EP215" s="101"/>
      <c r="EQ215" s="101"/>
      <c r="ER215" s="101"/>
      <c r="ES215" s="101"/>
      <c r="ET215" s="101"/>
      <c r="EU215" s="101"/>
      <c r="EV215" s="101"/>
      <c r="EW215" s="101"/>
      <c r="EX215" s="101"/>
      <c r="EY215" s="101"/>
      <c r="EZ215" s="101"/>
      <c r="FA215" s="101"/>
      <c r="FB215" s="101"/>
      <c r="FC215" s="101"/>
      <c r="FD215" s="101"/>
      <c r="FE215" s="101"/>
      <c r="FF215" s="101"/>
      <c r="FG215" s="101"/>
      <c r="FH215" s="101"/>
      <c r="FI215" s="101"/>
      <c r="FJ215" s="101"/>
      <c r="FK215" s="101"/>
      <c r="FL215" s="101"/>
      <c r="FM215" s="101"/>
      <c r="FN215" s="101"/>
      <c r="FO215" s="101"/>
      <c r="FP215" s="101"/>
      <c r="FQ215" s="101"/>
      <c r="FR215" s="101"/>
      <c r="FS215" s="101"/>
      <c r="FT215" s="101"/>
      <c r="FU215" s="101"/>
      <c r="FV215" s="101"/>
      <c r="FW215" s="101"/>
      <c r="FX215" s="101"/>
      <c r="FY215" s="101"/>
      <c r="FZ215" s="101"/>
    </row>
    <row r="216" spans="1:16137" s="52" customFormat="1" ht="56.25" customHeight="1">
      <c r="A216" s="37">
        <v>2919003788</v>
      </c>
      <c r="B216" s="12" t="s">
        <v>365</v>
      </c>
      <c r="C216" s="12" t="s">
        <v>170</v>
      </c>
      <c r="D216" s="12" t="s">
        <v>366</v>
      </c>
      <c r="E216" s="13">
        <f>'2022'!E216</f>
        <v>15.561</v>
      </c>
      <c r="F216" s="13">
        <f>'2022'!F216</f>
        <v>8.0310000000000006</v>
      </c>
      <c r="G216" s="13">
        <f>'2022'!G216</f>
        <v>5.1870000000000003</v>
      </c>
      <c r="H216" s="13">
        <f>'2022'!H216</f>
        <v>15.561</v>
      </c>
      <c r="I216" s="38">
        <f t="shared" ref="I216:I228" si="80">SUM(E216:H216)</f>
        <v>44.34</v>
      </c>
      <c r="J216" s="40">
        <v>5223.7088172727854</v>
      </c>
      <c r="K216" s="40">
        <v>5223.7088172727854</v>
      </c>
      <c r="L216" s="40">
        <f>'2022'!M216</f>
        <v>1747.2</v>
      </c>
      <c r="M216" s="40">
        <v>1817.0880000000002</v>
      </c>
      <c r="N216" s="42" t="e">
        <f>(J216-L216)*#REF!</f>
        <v>#REF!</v>
      </c>
      <c r="O216" s="41">
        <f t="shared" si="76"/>
        <v>54097.953705581815</v>
      </c>
      <c r="P216" s="42">
        <f t="shared" si="77"/>
        <v>27919.842311517743</v>
      </c>
      <c r="Q216" s="42">
        <f t="shared" si="78"/>
        <v>17670.142179193939</v>
      </c>
      <c r="R216" s="42">
        <f t="shared" si="79"/>
        <v>53010.426537581807</v>
      </c>
      <c r="S216" s="42">
        <f t="shared" ref="S216:S228" si="81">SUM(O216:R216)</f>
        <v>152698.36473387529</v>
      </c>
      <c r="T216" s="47"/>
      <c r="U216" s="44"/>
      <c r="V216" s="44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/>
      <c r="BO216" s="102"/>
      <c r="BP216" s="102"/>
      <c r="BQ216" s="102"/>
      <c r="BR216" s="102"/>
      <c r="BS216" s="102"/>
      <c r="BT216" s="102"/>
      <c r="BU216" s="102"/>
      <c r="BV216" s="102"/>
      <c r="BW216" s="102"/>
      <c r="BX216" s="102"/>
      <c r="BY216" s="102"/>
      <c r="BZ216" s="102"/>
      <c r="CA216" s="102"/>
      <c r="CB216" s="102"/>
      <c r="CC216" s="102"/>
      <c r="CD216" s="102"/>
      <c r="CE216" s="102"/>
      <c r="CF216" s="102"/>
      <c r="CG216" s="102"/>
      <c r="CH216" s="102"/>
      <c r="CI216" s="102"/>
      <c r="CJ216" s="102"/>
      <c r="CK216" s="102"/>
      <c r="CL216" s="102"/>
      <c r="CM216" s="102"/>
      <c r="CN216" s="102"/>
      <c r="CO216" s="102"/>
      <c r="CP216" s="102"/>
      <c r="CQ216" s="102"/>
      <c r="CR216" s="102"/>
      <c r="CS216" s="102"/>
      <c r="CT216" s="102"/>
      <c r="CU216" s="102"/>
      <c r="CV216" s="102"/>
      <c r="CW216" s="102"/>
      <c r="CX216" s="102"/>
      <c r="CY216" s="102"/>
      <c r="CZ216" s="102"/>
      <c r="DA216" s="102"/>
      <c r="DB216" s="102"/>
      <c r="DC216" s="102"/>
      <c r="DD216" s="102"/>
      <c r="DE216" s="102"/>
      <c r="DF216" s="102"/>
      <c r="DG216" s="102"/>
      <c r="DH216" s="102"/>
      <c r="DI216" s="102"/>
      <c r="DJ216" s="102"/>
      <c r="DK216" s="102"/>
      <c r="DL216" s="102"/>
      <c r="DM216" s="102"/>
      <c r="DN216" s="102"/>
      <c r="DO216" s="102"/>
      <c r="DP216" s="102"/>
      <c r="DQ216" s="102"/>
      <c r="DR216" s="102"/>
      <c r="DS216" s="102"/>
      <c r="DT216" s="102"/>
      <c r="DU216" s="102"/>
      <c r="DV216" s="102"/>
      <c r="DW216" s="102"/>
      <c r="DX216" s="102"/>
      <c r="DY216" s="102"/>
      <c r="DZ216" s="102"/>
      <c r="EA216" s="102"/>
      <c r="EB216" s="102"/>
      <c r="EC216" s="102"/>
      <c r="ED216" s="102"/>
      <c r="EE216" s="102"/>
      <c r="EF216" s="102"/>
      <c r="EG216" s="102"/>
      <c r="EH216" s="102"/>
      <c r="EI216" s="102"/>
      <c r="EJ216" s="102"/>
      <c r="EK216" s="102"/>
      <c r="EL216" s="102"/>
      <c r="EM216" s="102"/>
      <c r="EN216" s="102"/>
      <c r="EO216" s="102"/>
      <c r="EP216" s="102"/>
      <c r="EQ216" s="102"/>
      <c r="ER216" s="102"/>
      <c r="ES216" s="102"/>
      <c r="ET216" s="102"/>
      <c r="EU216" s="102"/>
      <c r="EV216" s="102"/>
      <c r="EW216" s="102"/>
      <c r="EX216" s="102"/>
      <c r="EY216" s="102"/>
      <c r="EZ216" s="102"/>
      <c r="FA216" s="102"/>
      <c r="FB216" s="102"/>
      <c r="FC216" s="102"/>
      <c r="FD216" s="102"/>
      <c r="FE216" s="102"/>
      <c r="FF216" s="102"/>
      <c r="FG216" s="102"/>
      <c r="FH216" s="102"/>
      <c r="FI216" s="102"/>
      <c r="FJ216" s="102"/>
      <c r="FK216" s="102"/>
      <c r="FL216" s="102"/>
      <c r="FM216" s="102"/>
      <c r="FN216" s="102"/>
      <c r="FO216" s="102"/>
      <c r="FP216" s="102"/>
      <c r="FQ216" s="102"/>
      <c r="FR216" s="102"/>
      <c r="FS216" s="102"/>
      <c r="FT216" s="102"/>
      <c r="FU216" s="102"/>
      <c r="FV216" s="102"/>
      <c r="FW216" s="102"/>
      <c r="FX216" s="102"/>
      <c r="FY216" s="102"/>
      <c r="FZ216" s="102"/>
      <c r="GA216" s="102"/>
      <c r="GB216" s="102"/>
      <c r="GC216" s="102"/>
      <c r="GD216" s="102"/>
      <c r="GE216" s="102"/>
      <c r="GF216" s="102"/>
      <c r="GG216" s="102"/>
      <c r="GH216" s="102"/>
      <c r="GI216" s="102"/>
      <c r="GJ216" s="102"/>
      <c r="GK216" s="102"/>
      <c r="GL216" s="102"/>
      <c r="GM216" s="102"/>
      <c r="GN216" s="102"/>
      <c r="GO216" s="102"/>
      <c r="GP216" s="102"/>
      <c r="GQ216" s="102"/>
      <c r="GR216" s="102"/>
      <c r="GS216" s="102"/>
      <c r="GT216" s="102"/>
      <c r="GU216" s="102"/>
      <c r="GV216" s="102"/>
      <c r="GW216" s="102"/>
      <c r="GX216" s="102"/>
      <c r="GY216" s="102"/>
      <c r="GZ216" s="102"/>
      <c r="HA216" s="102"/>
      <c r="HB216" s="102"/>
      <c r="HC216" s="102"/>
      <c r="HD216" s="102"/>
      <c r="HE216" s="102"/>
      <c r="HF216" s="102"/>
      <c r="HG216" s="102"/>
      <c r="HH216" s="102"/>
      <c r="HI216" s="102"/>
      <c r="HJ216" s="102"/>
      <c r="HK216" s="102"/>
      <c r="HL216" s="102"/>
      <c r="HM216" s="102"/>
      <c r="HN216" s="102"/>
      <c r="HO216" s="102"/>
      <c r="HP216" s="102"/>
      <c r="HQ216" s="102"/>
      <c r="HR216" s="102"/>
      <c r="HS216" s="102"/>
      <c r="HT216" s="102"/>
      <c r="HU216" s="102"/>
      <c r="HV216" s="102"/>
      <c r="HW216" s="102"/>
      <c r="HX216" s="102"/>
      <c r="HY216" s="102"/>
      <c r="HZ216" s="102"/>
      <c r="IA216" s="102"/>
      <c r="IB216" s="102"/>
      <c r="IC216" s="102"/>
      <c r="ID216" s="102"/>
      <c r="IE216" s="102"/>
      <c r="IF216" s="102"/>
      <c r="IG216" s="102"/>
      <c r="IH216" s="102"/>
      <c r="II216" s="102"/>
      <c r="IJ216" s="102"/>
      <c r="IK216" s="102"/>
      <c r="IL216" s="102"/>
      <c r="IM216" s="102"/>
      <c r="IN216" s="102"/>
      <c r="IO216" s="102"/>
      <c r="IP216" s="102"/>
      <c r="IQ216" s="102"/>
      <c r="IR216" s="102"/>
      <c r="IS216" s="102"/>
      <c r="IT216" s="102"/>
      <c r="IU216" s="102"/>
      <c r="IV216" s="102"/>
      <c r="IW216" s="102"/>
      <c r="IX216" s="102"/>
      <c r="IY216" s="102"/>
      <c r="IZ216" s="102"/>
      <c r="JA216" s="102"/>
      <c r="JB216" s="102"/>
      <c r="JC216" s="102"/>
      <c r="JD216" s="102"/>
      <c r="JE216" s="102"/>
      <c r="JF216" s="102"/>
      <c r="JG216" s="102"/>
      <c r="JH216" s="102"/>
      <c r="JI216" s="102"/>
      <c r="JJ216" s="102"/>
      <c r="JK216" s="102"/>
      <c r="JL216" s="102"/>
      <c r="JM216" s="102"/>
      <c r="JN216" s="102"/>
      <c r="JO216" s="102"/>
      <c r="JP216" s="102"/>
      <c r="JQ216" s="102"/>
      <c r="JR216" s="102"/>
      <c r="JS216" s="102"/>
      <c r="JT216" s="102"/>
      <c r="JU216" s="102"/>
      <c r="JV216" s="102"/>
      <c r="JW216" s="102"/>
      <c r="JX216" s="102"/>
      <c r="JY216" s="102"/>
      <c r="JZ216" s="102"/>
      <c r="KA216" s="102"/>
      <c r="KB216" s="102"/>
      <c r="KC216" s="102"/>
      <c r="KD216" s="102"/>
      <c r="KE216" s="102"/>
      <c r="KF216" s="102"/>
      <c r="KG216" s="102"/>
      <c r="KH216" s="102"/>
      <c r="KI216" s="102"/>
      <c r="KJ216" s="102"/>
      <c r="KK216" s="102"/>
      <c r="KL216" s="102"/>
      <c r="KM216" s="102"/>
      <c r="KN216" s="102"/>
      <c r="KO216" s="102"/>
      <c r="KP216" s="102"/>
      <c r="KQ216" s="102"/>
      <c r="KR216" s="102"/>
      <c r="KS216" s="102"/>
      <c r="KT216" s="102"/>
      <c r="KU216" s="102"/>
      <c r="KV216" s="102"/>
      <c r="KW216" s="102"/>
      <c r="KX216" s="102"/>
      <c r="KY216" s="102"/>
      <c r="KZ216" s="102"/>
      <c r="LA216" s="102"/>
      <c r="LB216" s="102"/>
      <c r="LC216" s="102"/>
      <c r="LD216" s="102"/>
      <c r="LE216" s="102"/>
      <c r="LF216" s="102"/>
      <c r="LG216" s="102"/>
      <c r="LH216" s="102"/>
      <c r="LI216" s="102"/>
      <c r="LJ216" s="102"/>
      <c r="LK216" s="102"/>
      <c r="LL216" s="102"/>
      <c r="LM216" s="102"/>
      <c r="LN216" s="102"/>
      <c r="LO216" s="102"/>
      <c r="LP216" s="102"/>
      <c r="LQ216" s="102"/>
      <c r="LR216" s="102"/>
      <c r="LS216" s="102"/>
      <c r="LT216" s="102"/>
      <c r="LU216" s="102"/>
      <c r="LV216" s="102"/>
      <c r="LW216" s="102"/>
      <c r="LX216" s="102"/>
      <c r="LY216" s="102"/>
      <c r="LZ216" s="102"/>
      <c r="MA216" s="102"/>
      <c r="MB216" s="102"/>
      <c r="MC216" s="102"/>
      <c r="MD216" s="102"/>
      <c r="ME216" s="102"/>
      <c r="MF216" s="102"/>
      <c r="MG216" s="102"/>
      <c r="MH216" s="102"/>
      <c r="MI216" s="102"/>
      <c r="MJ216" s="102"/>
      <c r="MK216" s="102"/>
      <c r="ML216" s="102"/>
      <c r="MM216" s="102"/>
      <c r="MN216" s="102"/>
      <c r="MO216" s="102"/>
      <c r="MP216" s="102"/>
      <c r="MQ216" s="102"/>
      <c r="MR216" s="102"/>
      <c r="MS216" s="102"/>
      <c r="MT216" s="102"/>
      <c r="MU216" s="102"/>
      <c r="MV216" s="102"/>
      <c r="MW216" s="102"/>
      <c r="MX216" s="102"/>
      <c r="MY216" s="102"/>
      <c r="MZ216" s="102"/>
      <c r="NA216" s="102"/>
      <c r="NB216" s="102"/>
      <c r="NC216" s="102"/>
      <c r="ND216" s="102"/>
      <c r="NE216" s="102"/>
      <c r="NF216" s="102"/>
      <c r="NG216" s="102"/>
      <c r="NH216" s="102"/>
      <c r="NI216" s="102"/>
      <c r="NJ216" s="102"/>
      <c r="NK216" s="102"/>
      <c r="NL216" s="102"/>
      <c r="NM216" s="102"/>
      <c r="NN216" s="102"/>
      <c r="NO216" s="102"/>
      <c r="NP216" s="102"/>
      <c r="NQ216" s="102"/>
      <c r="NR216" s="102"/>
      <c r="NS216" s="102"/>
      <c r="NT216" s="102"/>
      <c r="NU216" s="102"/>
      <c r="NV216" s="102"/>
      <c r="NW216" s="102"/>
      <c r="NX216" s="102"/>
      <c r="NY216" s="102"/>
      <c r="NZ216" s="102"/>
      <c r="OA216" s="102"/>
      <c r="OB216" s="102"/>
      <c r="OC216" s="102"/>
      <c r="OD216" s="102"/>
      <c r="OE216" s="102"/>
      <c r="OF216" s="102"/>
      <c r="OG216" s="102"/>
      <c r="OH216" s="102"/>
      <c r="OI216" s="102"/>
      <c r="OJ216" s="102"/>
      <c r="OK216" s="102"/>
      <c r="OL216" s="102"/>
      <c r="OM216" s="102"/>
      <c r="ON216" s="102"/>
      <c r="OO216" s="102"/>
      <c r="OP216" s="102"/>
      <c r="OQ216" s="102"/>
      <c r="OR216" s="102"/>
      <c r="OS216" s="102"/>
      <c r="OT216" s="102"/>
      <c r="OU216" s="102"/>
      <c r="OV216" s="102"/>
      <c r="OW216" s="102"/>
      <c r="OX216" s="102"/>
      <c r="OY216" s="102"/>
      <c r="OZ216" s="102"/>
      <c r="PA216" s="102"/>
      <c r="PB216" s="102"/>
      <c r="PC216" s="102"/>
      <c r="PD216" s="102"/>
      <c r="PE216" s="102"/>
      <c r="PF216" s="102"/>
      <c r="PG216" s="102"/>
      <c r="PH216" s="102"/>
      <c r="PI216" s="102"/>
      <c r="PJ216" s="102"/>
      <c r="PK216" s="102"/>
      <c r="PL216" s="102"/>
      <c r="PM216" s="102"/>
      <c r="PN216" s="102"/>
      <c r="PO216" s="102"/>
      <c r="PP216" s="102"/>
      <c r="PQ216" s="102"/>
      <c r="PR216" s="102"/>
      <c r="PS216" s="102"/>
      <c r="PT216" s="102"/>
      <c r="PU216" s="102"/>
      <c r="PV216" s="102"/>
      <c r="PW216" s="102"/>
      <c r="PX216" s="102"/>
      <c r="PY216" s="102"/>
      <c r="PZ216" s="102"/>
      <c r="QA216" s="102"/>
      <c r="QB216" s="102"/>
      <c r="QC216" s="102"/>
      <c r="QD216" s="102"/>
      <c r="QE216" s="102"/>
      <c r="QF216" s="102"/>
      <c r="QG216" s="102"/>
      <c r="QH216" s="102"/>
      <c r="QI216" s="102"/>
      <c r="QJ216" s="102"/>
      <c r="QK216" s="102"/>
      <c r="QL216" s="102"/>
      <c r="QM216" s="102"/>
      <c r="QN216" s="102"/>
      <c r="QO216" s="102"/>
      <c r="QP216" s="102"/>
      <c r="QQ216" s="102"/>
      <c r="QR216" s="102"/>
      <c r="QS216" s="102"/>
      <c r="QT216" s="102"/>
      <c r="QU216" s="102"/>
      <c r="QV216" s="102"/>
      <c r="QW216" s="102"/>
      <c r="QX216" s="102"/>
      <c r="QY216" s="102"/>
      <c r="QZ216" s="102"/>
      <c r="RA216" s="102"/>
      <c r="RB216" s="102"/>
      <c r="RC216" s="102"/>
      <c r="RD216" s="102"/>
      <c r="RE216" s="102"/>
      <c r="RF216" s="102"/>
      <c r="RG216" s="102"/>
      <c r="RH216" s="102"/>
      <c r="RI216" s="102"/>
      <c r="RJ216" s="102"/>
      <c r="RK216" s="102"/>
      <c r="RL216" s="102"/>
      <c r="RM216" s="102"/>
      <c r="RN216" s="102"/>
      <c r="RO216" s="102"/>
      <c r="RP216" s="102"/>
      <c r="RQ216" s="102"/>
      <c r="RR216" s="102"/>
      <c r="RS216" s="102"/>
      <c r="RT216" s="102"/>
      <c r="RU216" s="102"/>
      <c r="RV216" s="102"/>
      <c r="RW216" s="102"/>
      <c r="RX216" s="102"/>
      <c r="RY216" s="102"/>
      <c r="RZ216" s="102"/>
      <c r="SA216" s="102"/>
      <c r="SB216" s="102"/>
      <c r="SC216" s="102"/>
      <c r="SD216" s="102"/>
      <c r="SE216" s="102"/>
      <c r="SF216" s="102"/>
      <c r="SG216" s="102"/>
      <c r="SH216" s="102"/>
      <c r="SI216" s="102"/>
      <c r="SJ216" s="102"/>
      <c r="SK216" s="102"/>
      <c r="SL216" s="102"/>
      <c r="SM216" s="102"/>
      <c r="SN216" s="102"/>
      <c r="SO216" s="102"/>
      <c r="SP216" s="102"/>
      <c r="SQ216" s="102"/>
      <c r="SR216" s="102"/>
      <c r="SS216" s="102"/>
      <c r="ST216" s="102"/>
      <c r="SU216" s="102"/>
      <c r="SV216" s="102"/>
      <c r="SW216" s="102"/>
      <c r="SX216" s="102"/>
      <c r="SY216" s="102"/>
      <c r="SZ216" s="102"/>
      <c r="TA216" s="102"/>
      <c r="TB216" s="102"/>
      <c r="TC216" s="102"/>
      <c r="TD216" s="102"/>
      <c r="TE216" s="102"/>
      <c r="TF216" s="102"/>
      <c r="TG216" s="102"/>
      <c r="TH216" s="102"/>
      <c r="TI216" s="102"/>
      <c r="TJ216" s="102"/>
      <c r="TK216" s="102"/>
      <c r="TL216" s="102"/>
      <c r="TM216" s="102"/>
      <c r="TN216" s="102"/>
      <c r="TO216" s="102"/>
      <c r="TP216" s="102"/>
      <c r="TQ216" s="102"/>
      <c r="TR216" s="102"/>
      <c r="TS216" s="102"/>
      <c r="TT216" s="102"/>
      <c r="TU216" s="102"/>
      <c r="TV216" s="102"/>
      <c r="TW216" s="102"/>
      <c r="TX216" s="102"/>
      <c r="TY216" s="102"/>
      <c r="TZ216" s="102"/>
      <c r="UA216" s="102"/>
      <c r="UB216" s="102"/>
      <c r="UC216" s="102"/>
      <c r="UD216" s="102"/>
      <c r="UE216" s="102"/>
      <c r="UF216" s="102"/>
      <c r="UG216" s="102"/>
      <c r="UH216" s="102"/>
      <c r="UI216" s="102"/>
      <c r="UJ216" s="102"/>
      <c r="UK216" s="102"/>
      <c r="UL216" s="102"/>
      <c r="UM216" s="102"/>
      <c r="UN216" s="102"/>
      <c r="UO216" s="102"/>
      <c r="UP216" s="102"/>
      <c r="UQ216" s="102"/>
      <c r="UR216" s="102"/>
      <c r="US216" s="102"/>
      <c r="UT216" s="102"/>
      <c r="UU216" s="102"/>
      <c r="UV216" s="102"/>
      <c r="UW216" s="102"/>
      <c r="UX216" s="102"/>
      <c r="UY216" s="102"/>
      <c r="UZ216" s="102"/>
      <c r="VA216" s="102"/>
      <c r="VB216" s="102"/>
      <c r="VC216" s="102"/>
      <c r="VD216" s="102"/>
      <c r="VE216" s="102"/>
      <c r="VF216" s="102"/>
      <c r="VG216" s="102"/>
      <c r="VH216" s="102"/>
      <c r="VI216" s="102"/>
      <c r="VJ216" s="102"/>
      <c r="VK216" s="102"/>
      <c r="VL216" s="102"/>
      <c r="VM216" s="102"/>
      <c r="VN216" s="102"/>
      <c r="VO216" s="102"/>
      <c r="VP216" s="102"/>
      <c r="VQ216" s="102"/>
      <c r="VR216" s="102"/>
      <c r="VS216" s="102"/>
      <c r="VT216" s="102"/>
      <c r="VU216" s="102"/>
      <c r="VV216" s="102"/>
      <c r="VW216" s="102"/>
      <c r="VX216" s="102"/>
      <c r="VY216" s="102"/>
      <c r="VZ216" s="102"/>
      <c r="WA216" s="102"/>
      <c r="WB216" s="102"/>
      <c r="WC216" s="102"/>
      <c r="WD216" s="102"/>
      <c r="WE216" s="102"/>
      <c r="WF216" s="102"/>
      <c r="WG216" s="102"/>
      <c r="WH216" s="102"/>
      <c r="WI216" s="102"/>
      <c r="WJ216" s="102"/>
      <c r="WK216" s="102"/>
      <c r="WL216" s="102"/>
      <c r="WM216" s="102"/>
      <c r="WN216" s="102"/>
      <c r="WO216" s="102"/>
      <c r="WP216" s="102"/>
      <c r="WQ216" s="102"/>
      <c r="WR216" s="102"/>
      <c r="WS216" s="102"/>
      <c r="WT216" s="102"/>
      <c r="WU216" s="102"/>
      <c r="WV216" s="102"/>
      <c r="WW216" s="102"/>
      <c r="WX216" s="102"/>
      <c r="WY216" s="102"/>
      <c r="WZ216" s="102"/>
      <c r="XA216" s="102"/>
      <c r="XB216" s="102"/>
      <c r="XC216" s="102"/>
      <c r="XD216" s="102"/>
      <c r="XE216" s="102"/>
      <c r="XF216" s="102"/>
      <c r="XG216" s="102"/>
      <c r="XH216" s="102"/>
      <c r="XI216" s="102"/>
      <c r="XJ216" s="102"/>
      <c r="XK216" s="102"/>
      <c r="XL216" s="102"/>
      <c r="XM216" s="102"/>
      <c r="XN216" s="102"/>
      <c r="XO216" s="102"/>
      <c r="XP216" s="102"/>
      <c r="XQ216" s="102"/>
      <c r="XR216" s="102"/>
      <c r="XS216" s="102"/>
      <c r="XT216" s="102"/>
      <c r="XU216" s="102"/>
      <c r="XV216" s="102"/>
      <c r="XW216" s="102"/>
      <c r="XX216" s="102"/>
      <c r="XY216" s="102"/>
      <c r="XZ216" s="102"/>
      <c r="YA216" s="102"/>
      <c r="YB216" s="102"/>
      <c r="YC216" s="102"/>
      <c r="YD216" s="102"/>
      <c r="YE216" s="102"/>
      <c r="YF216" s="102"/>
      <c r="YG216" s="102"/>
      <c r="YH216" s="102"/>
      <c r="YI216" s="102"/>
      <c r="YJ216" s="102"/>
      <c r="YK216" s="102"/>
      <c r="YL216" s="102"/>
      <c r="YM216" s="102"/>
      <c r="YN216" s="102"/>
      <c r="YO216" s="102"/>
      <c r="YP216" s="102"/>
      <c r="YQ216" s="102"/>
      <c r="YR216" s="102"/>
      <c r="YS216" s="102"/>
      <c r="YT216" s="102"/>
      <c r="YU216" s="102"/>
      <c r="YV216" s="102"/>
      <c r="YW216" s="102"/>
      <c r="YX216" s="102"/>
      <c r="YY216" s="102"/>
      <c r="YZ216" s="102"/>
      <c r="ZA216" s="102"/>
      <c r="ZB216" s="102"/>
      <c r="ZC216" s="102"/>
      <c r="ZD216" s="102"/>
      <c r="ZE216" s="102"/>
      <c r="ZF216" s="102"/>
      <c r="ZG216" s="102"/>
      <c r="ZH216" s="102"/>
      <c r="ZI216" s="102"/>
      <c r="ZJ216" s="102"/>
      <c r="ZK216" s="102"/>
      <c r="ZL216" s="102"/>
      <c r="ZM216" s="102"/>
      <c r="ZN216" s="102"/>
      <c r="ZO216" s="102"/>
      <c r="ZP216" s="102"/>
      <c r="ZQ216" s="102"/>
      <c r="ZR216" s="102"/>
      <c r="ZS216" s="102"/>
      <c r="ZT216" s="102"/>
      <c r="ZU216" s="102"/>
      <c r="ZV216" s="102"/>
      <c r="ZW216" s="102"/>
      <c r="ZX216" s="102"/>
      <c r="ZY216" s="102"/>
      <c r="ZZ216" s="102"/>
      <c r="AAA216" s="102"/>
      <c r="AAB216" s="102"/>
      <c r="AAC216" s="102"/>
      <c r="AAD216" s="102"/>
      <c r="AAE216" s="102"/>
      <c r="AAF216" s="102"/>
      <c r="AAG216" s="102"/>
      <c r="AAH216" s="102"/>
      <c r="AAI216" s="102"/>
      <c r="AAJ216" s="102"/>
      <c r="AAK216" s="102"/>
      <c r="AAL216" s="102"/>
      <c r="AAM216" s="102"/>
      <c r="AAN216" s="102"/>
      <c r="AAO216" s="102"/>
      <c r="AAP216" s="102"/>
      <c r="AAQ216" s="102"/>
      <c r="AAR216" s="102"/>
      <c r="AAS216" s="102"/>
      <c r="AAT216" s="102"/>
      <c r="AAU216" s="102"/>
      <c r="AAV216" s="102"/>
      <c r="AAW216" s="102"/>
      <c r="AAX216" s="102"/>
      <c r="AAY216" s="102"/>
      <c r="AAZ216" s="102"/>
      <c r="ABA216" s="102"/>
      <c r="ABB216" s="102"/>
      <c r="ABC216" s="102"/>
      <c r="ABD216" s="102"/>
      <c r="ABE216" s="102"/>
      <c r="ABF216" s="102"/>
      <c r="ABG216" s="102"/>
      <c r="ABH216" s="102"/>
      <c r="ABI216" s="102"/>
      <c r="ABJ216" s="102"/>
      <c r="ABK216" s="102"/>
      <c r="ABL216" s="102"/>
      <c r="ABM216" s="102"/>
      <c r="ABN216" s="102"/>
      <c r="ABO216" s="102"/>
      <c r="ABP216" s="102"/>
      <c r="ABQ216" s="102"/>
      <c r="ABR216" s="102"/>
      <c r="ABS216" s="102"/>
      <c r="ABT216" s="102"/>
      <c r="ABU216" s="102"/>
      <c r="ABV216" s="102"/>
      <c r="ABW216" s="102"/>
      <c r="ABX216" s="102"/>
      <c r="ABY216" s="102"/>
      <c r="ABZ216" s="102"/>
      <c r="ACA216" s="102"/>
      <c r="ACB216" s="102"/>
      <c r="ACC216" s="102"/>
      <c r="ACD216" s="102"/>
      <c r="ACE216" s="102"/>
      <c r="ACF216" s="102"/>
      <c r="ACG216" s="102"/>
      <c r="ACH216" s="102"/>
      <c r="ACI216" s="102"/>
      <c r="ACJ216" s="102"/>
      <c r="ACK216" s="102"/>
      <c r="ACL216" s="102"/>
      <c r="ACM216" s="102"/>
      <c r="ACN216" s="102"/>
      <c r="ACO216" s="102"/>
      <c r="ACP216" s="102"/>
      <c r="ACQ216" s="102"/>
      <c r="ACR216" s="102"/>
      <c r="ACS216" s="102"/>
      <c r="ACT216" s="102"/>
      <c r="ACU216" s="102"/>
      <c r="ACV216" s="102"/>
      <c r="ACW216" s="102"/>
      <c r="ACX216" s="102"/>
      <c r="ACY216" s="102"/>
      <c r="ACZ216" s="102"/>
      <c r="ADA216" s="102"/>
      <c r="ADB216" s="102"/>
      <c r="ADC216" s="102"/>
      <c r="ADD216" s="102"/>
      <c r="ADE216" s="102"/>
      <c r="ADF216" s="102"/>
      <c r="ADG216" s="102"/>
      <c r="ADH216" s="102"/>
      <c r="ADI216" s="102"/>
      <c r="ADJ216" s="102"/>
      <c r="ADK216" s="102"/>
      <c r="ADL216" s="102"/>
      <c r="ADM216" s="102"/>
      <c r="ADN216" s="102"/>
      <c r="ADO216" s="102"/>
      <c r="ADP216" s="102"/>
      <c r="ADQ216" s="102"/>
      <c r="ADR216" s="102"/>
      <c r="ADS216" s="102"/>
      <c r="ADT216" s="102"/>
      <c r="ADU216" s="102"/>
      <c r="ADV216" s="102"/>
      <c r="ADW216" s="102"/>
      <c r="ADX216" s="102"/>
      <c r="ADY216" s="102"/>
      <c r="ADZ216" s="102"/>
      <c r="AEA216" s="102"/>
      <c r="AEB216" s="102"/>
      <c r="AEC216" s="102"/>
      <c r="AED216" s="102"/>
      <c r="AEE216" s="102"/>
      <c r="AEF216" s="102"/>
      <c r="AEG216" s="102"/>
      <c r="AEH216" s="102"/>
      <c r="AEI216" s="102"/>
      <c r="AEJ216" s="102"/>
      <c r="AEK216" s="102"/>
      <c r="AEL216" s="102"/>
      <c r="AEM216" s="102"/>
      <c r="AEN216" s="102"/>
      <c r="AEO216" s="102"/>
      <c r="AEP216" s="102"/>
      <c r="AEQ216" s="102"/>
      <c r="AER216" s="102"/>
      <c r="AES216" s="102"/>
      <c r="AET216" s="102"/>
      <c r="AEU216" s="102"/>
      <c r="AEV216" s="102"/>
      <c r="AEW216" s="102"/>
      <c r="AEX216" s="102"/>
      <c r="AEY216" s="102"/>
      <c r="AEZ216" s="102"/>
      <c r="AFA216" s="102"/>
      <c r="AFB216" s="102"/>
      <c r="AFC216" s="102"/>
      <c r="AFD216" s="102"/>
      <c r="AFE216" s="102"/>
      <c r="AFF216" s="102"/>
      <c r="AFG216" s="102"/>
      <c r="AFH216" s="102"/>
      <c r="AFI216" s="102"/>
      <c r="AFJ216" s="102"/>
      <c r="AFK216" s="102"/>
      <c r="AFL216" s="102"/>
      <c r="AFM216" s="102"/>
      <c r="AFN216" s="102"/>
      <c r="AFO216" s="102"/>
      <c r="AFP216" s="102"/>
      <c r="AFQ216" s="102"/>
      <c r="AFR216" s="102"/>
      <c r="AFS216" s="102"/>
      <c r="AFT216" s="102"/>
      <c r="AFU216" s="102"/>
      <c r="AFV216" s="102"/>
      <c r="AFW216" s="102"/>
      <c r="AFX216" s="102"/>
      <c r="AFY216" s="102"/>
      <c r="AFZ216" s="102"/>
      <c r="AGA216" s="102"/>
      <c r="AGB216" s="102"/>
      <c r="AGC216" s="102"/>
      <c r="AGD216" s="102"/>
      <c r="AGE216" s="102"/>
      <c r="AGF216" s="102"/>
      <c r="AGG216" s="102"/>
      <c r="AGH216" s="102"/>
      <c r="AGI216" s="102"/>
      <c r="AGJ216" s="102"/>
      <c r="AGK216" s="102"/>
      <c r="AGL216" s="102"/>
      <c r="AGM216" s="102"/>
      <c r="AGN216" s="102"/>
      <c r="AGO216" s="102"/>
      <c r="AGP216" s="102"/>
      <c r="AGQ216" s="102"/>
      <c r="AGR216" s="102"/>
      <c r="AGS216" s="102"/>
      <c r="AGT216" s="102"/>
      <c r="AGU216" s="102"/>
      <c r="AGV216" s="102"/>
      <c r="AGW216" s="102"/>
      <c r="AGX216" s="102"/>
      <c r="AGY216" s="102"/>
      <c r="AGZ216" s="102"/>
      <c r="AHA216" s="102"/>
      <c r="AHB216" s="102"/>
      <c r="AHC216" s="102"/>
      <c r="AHD216" s="102"/>
      <c r="AHE216" s="102"/>
      <c r="AHF216" s="102"/>
      <c r="AHG216" s="102"/>
      <c r="AHH216" s="102"/>
      <c r="AHI216" s="102"/>
      <c r="AHJ216" s="102"/>
      <c r="AHK216" s="102"/>
      <c r="AHL216" s="102"/>
      <c r="AHM216" s="102"/>
      <c r="AHN216" s="102"/>
      <c r="AHO216" s="102"/>
      <c r="AHP216" s="102"/>
      <c r="AHQ216" s="102"/>
      <c r="AHR216" s="102"/>
      <c r="AHS216" s="102"/>
      <c r="AHT216" s="102"/>
      <c r="AHU216" s="102"/>
      <c r="AHV216" s="102"/>
      <c r="AHW216" s="102"/>
      <c r="AHX216" s="102"/>
      <c r="AHY216" s="102"/>
      <c r="AHZ216" s="102"/>
      <c r="AIA216" s="102"/>
      <c r="AIB216" s="102"/>
      <c r="AIC216" s="102"/>
      <c r="AID216" s="102"/>
      <c r="AIE216" s="102"/>
      <c r="AIF216" s="102"/>
      <c r="AIG216" s="102"/>
      <c r="AIH216" s="102"/>
      <c r="AII216" s="102"/>
      <c r="AIJ216" s="102"/>
      <c r="AIK216" s="102"/>
      <c r="AIL216" s="102"/>
      <c r="AIM216" s="102"/>
      <c r="AIN216" s="102"/>
      <c r="AIO216" s="102"/>
      <c r="AIP216" s="102"/>
      <c r="AIQ216" s="102"/>
      <c r="AIR216" s="102"/>
      <c r="AIS216" s="102"/>
      <c r="AIT216" s="102"/>
      <c r="AIU216" s="102"/>
      <c r="AIV216" s="102"/>
      <c r="AIW216" s="102"/>
      <c r="AIX216" s="102"/>
      <c r="AIY216" s="102"/>
      <c r="AIZ216" s="102"/>
      <c r="AJA216" s="102"/>
      <c r="AJB216" s="102"/>
      <c r="AJC216" s="102"/>
      <c r="AJD216" s="102"/>
      <c r="AJE216" s="102"/>
      <c r="AJF216" s="102"/>
      <c r="AJG216" s="102"/>
      <c r="AJH216" s="102"/>
      <c r="AJI216" s="102"/>
      <c r="AJJ216" s="102"/>
      <c r="AJK216" s="102"/>
      <c r="AJL216" s="102"/>
      <c r="AJM216" s="102"/>
      <c r="AJN216" s="102"/>
      <c r="AJO216" s="102"/>
      <c r="AJP216" s="102"/>
      <c r="AJQ216" s="102"/>
      <c r="AJR216" s="102"/>
      <c r="AJS216" s="102"/>
      <c r="AJT216" s="102"/>
      <c r="AJU216" s="102"/>
      <c r="AJV216" s="102"/>
      <c r="AJW216" s="102"/>
      <c r="AJX216" s="102"/>
      <c r="AJY216" s="102"/>
      <c r="AJZ216" s="102"/>
      <c r="AKA216" s="102"/>
      <c r="AKB216" s="102"/>
      <c r="AKC216" s="102"/>
      <c r="AKD216" s="102"/>
      <c r="AKE216" s="102"/>
      <c r="AKF216" s="102"/>
      <c r="AKG216" s="102"/>
      <c r="AKH216" s="102"/>
      <c r="AKI216" s="102"/>
      <c r="AKJ216" s="102"/>
      <c r="AKK216" s="102"/>
      <c r="AKL216" s="102"/>
      <c r="AKM216" s="102"/>
      <c r="AKN216" s="102"/>
      <c r="AKO216" s="102"/>
      <c r="AKP216" s="102"/>
      <c r="AKQ216" s="102"/>
      <c r="AKR216" s="102"/>
      <c r="AKS216" s="102"/>
      <c r="AKT216" s="102"/>
      <c r="AKU216" s="102"/>
      <c r="AKV216" s="102"/>
      <c r="AKW216" s="102"/>
      <c r="AKX216" s="102"/>
      <c r="AKY216" s="102"/>
      <c r="AKZ216" s="102"/>
      <c r="ALA216" s="102"/>
      <c r="ALB216" s="102"/>
      <c r="ALC216" s="102"/>
      <c r="ALD216" s="102"/>
      <c r="ALE216" s="102"/>
      <c r="ALF216" s="102"/>
      <c r="ALG216" s="102"/>
      <c r="ALH216" s="102"/>
      <c r="ALI216" s="102"/>
      <c r="ALJ216" s="102"/>
      <c r="ALK216" s="102"/>
      <c r="ALL216" s="102"/>
      <c r="ALM216" s="102"/>
      <c r="ALN216" s="102"/>
      <c r="ALO216" s="102"/>
      <c r="ALP216" s="102"/>
      <c r="ALQ216" s="102"/>
      <c r="ALR216" s="102"/>
      <c r="ALS216" s="102"/>
      <c r="ALT216" s="102"/>
      <c r="ALU216" s="102"/>
      <c r="ALV216" s="102"/>
      <c r="ALW216" s="102"/>
      <c r="ALX216" s="102"/>
      <c r="ALY216" s="102"/>
      <c r="ALZ216" s="102"/>
      <c r="AMA216" s="102"/>
      <c r="AMB216" s="102"/>
      <c r="AMC216" s="102"/>
      <c r="AMD216" s="102"/>
      <c r="AME216" s="102"/>
      <c r="AMF216" s="102"/>
      <c r="AMG216" s="102"/>
      <c r="AMH216" s="102"/>
      <c r="AMI216" s="102"/>
      <c r="AMJ216" s="102"/>
      <c r="AMK216" s="102"/>
      <c r="AML216" s="102"/>
      <c r="AMM216" s="102"/>
      <c r="AMN216" s="102"/>
      <c r="AMO216" s="102"/>
      <c r="AMP216" s="102"/>
      <c r="AMQ216" s="102"/>
      <c r="AMR216" s="102"/>
      <c r="AMS216" s="102"/>
      <c r="AMT216" s="102"/>
      <c r="AMU216" s="102"/>
      <c r="AMV216" s="102"/>
      <c r="AMW216" s="102"/>
      <c r="AMX216" s="102"/>
      <c r="AMY216" s="102"/>
      <c r="AMZ216" s="102"/>
      <c r="ANA216" s="102"/>
      <c r="ANB216" s="102"/>
      <c r="ANC216" s="102"/>
      <c r="AND216" s="102"/>
      <c r="ANE216" s="102"/>
      <c r="ANF216" s="102"/>
      <c r="ANG216" s="102"/>
      <c r="ANH216" s="102"/>
      <c r="ANI216" s="102"/>
      <c r="ANJ216" s="102"/>
      <c r="ANK216" s="102"/>
      <c r="ANL216" s="102"/>
      <c r="ANM216" s="102"/>
      <c r="ANN216" s="102"/>
      <c r="ANO216" s="102"/>
      <c r="ANP216" s="102"/>
      <c r="ANQ216" s="102"/>
      <c r="ANR216" s="102"/>
      <c r="ANS216" s="102"/>
      <c r="ANT216" s="102"/>
      <c r="ANU216" s="102"/>
      <c r="ANV216" s="102"/>
      <c r="ANW216" s="102"/>
      <c r="ANX216" s="102"/>
      <c r="ANY216" s="102"/>
      <c r="ANZ216" s="102"/>
      <c r="AOA216" s="102"/>
      <c r="AOB216" s="102"/>
      <c r="AOC216" s="102"/>
      <c r="AOD216" s="102"/>
      <c r="AOE216" s="102"/>
      <c r="AOF216" s="102"/>
      <c r="AOG216" s="102"/>
      <c r="AOH216" s="102"/>
      <c r="AOI216" s="102"/>
      <c r="AOJ216" s="102"/>
      <c r="AOK216" s="102"/>
      <c r="AOL216" s="102"/>
      <c r="AOM216" s="102"/>
      <c r="AON216" s="102"/>
      <c r="AOO216" s="102"/>
      <c r="AOP216" s="102"/>
      <c r="AOQ216" s="102"/>
      <c r="AOR216" s="102"/>
      <c r="AOS216" s="102"/>
      <c r="AOT216" s="102"/>
      <c r="AOU216" s="102"/>
      <c r="AOV216" s="102"/>
      <c r="AOW216" s="102"/>
      <c r="AOX216" s="102"/>
      <c r="AOY216" s="102"/>
      <c r="AOZ216" s="102"/>
      <c r="APA216" s="102"/>
      <c r="APB216" s="102"/>
      <c r="APC216" s="102"/>
      <c r="APD216" s="102"/>
      <c r="APE216" s="102"/>
      <c r="APF216" s="102"/>
      <c r="APG216" s="102"/>
      <c r="APH216" s="102"/>
      <c r="API216" s="102"/>
      <c r="APJ216" s="102"/>
      <c r="APK216" s="102"/>
      <c r="APL216" s="102"/>
      <c r="APM216" s="102"/>
      <c r="APN216" s="102"/>
      <c r="APO216" s="102"/>
      <c r="APP216" s="102"/>
      <c r="APQ216" s="102"/>
      <c r="APR216" s="102"/>
      <c r="APS216" s="102"/>
      <c r="APT216" s="102"/>
      <c r="APU216" s="102"/>
      <c r="APV216" s="102"/>
      <c r="APW216" s="102"/>
      <c r="APX216" s="102"/>
      <c r="APY216" s="102"/>
      <c r="APZ216" s="102"/>
      <c r="AQA216" s="102"/>
      <c r="AQB216" s="102"/>
      <c r="AQC216" s="102"/>
      <c r="AQD216" s="102"/>
      <c r="AQE216" s="102"/>
      <c r="AQF216" s="102"/>
      <c r="AQG216" s="102"/>
      <c r="AQH216" s="102"/>
      <c r="AQI216" s="102"/>
      <c r="AQJ216" s="102"/>
      <c r="AQK216" s="102"/>
      <c r="AQL216" s="102"/>
      <c r="AQM216" s="102"/>
      <c r="AQN216" s="102"/>
      <c r="AQO216" s="102"/>
      <c r="AQP216" s="102"/>
      <c r="AQQ216" s="102"/>
      <c r="AQR216" s="102"/>
      <c r="AQS216" s="102"/>
      <c r="AQT216" s="102"/>
      <c r="AQU216" s="102"/>
      <c r="AQV216" s="102"/>
      <c r="AQW216" s="102"/>
      <c r="AQX216" s="102"/>
      <c r="AQY216" s="102"/>
      <c r="AQZ216" s="102"/>
      <c r="ARA216" s="102"/>
      <c r="ARB216" s="102"/>
      <c r="ARC216" s="102"/>
      <c r="ARD216" s="102"/>
      <c r="ARE216" s="102"/>
      <c r="ARF216" s="102"/>
      <c r="ARG216" s="102"/>
      <c r="ARH216" s="102"/>
      <c r="ARI216" s="102"/>
      <c r="ARJ216" s="102"/>
      <c r="ARK216" s="102"/>
      <c r="ARL216" s="102"/>
      <c r="ARM216" s="102"/>
      <c r="ARN216" s="102"/>
      <c r="ARO216" s="102"/>
      <c r="ARP216" s="102"/>
      <c r="ARQ216" s="102"/>
      <c r="ARR216" s="102"/>
      <c r="ARS216" s="102"/>
      <c r="ART216" s="102"/>
      <c r="ARU216" s="102"/>
      <c r="ARV216" s="102"/>
      <c r="ARW216" s="102"/>
      <c r="ARX216" s="102"/>
      <c r="ARY216" s="102"/>
      <c r="ARZ216" s="102"/>
      <c r="ASA216" s="102"/>
      <c r="ASB216" s="102"/>
      <c r="ASC216" s="102"/>
      <c r="ASD216" s="102"/>
      <c r="ASE216" s="102"/>
      <c r="ASF216" s="102"/>
      <c r="ASG216" s="102"/>
      <c r="ASH216" s="102"/>
      <c r="ASI216" s="102"/>
      <c r="ASJ216" s="102"/>
      <c r="ASK216" s="102"/>
      <c r="ASL216" s="102"/>
      <c r="ASM216" s="102"/>
      <c r="ASN216" s="102"/>
      <c r="ASO216" s="102"/>
      <c r="ASP216" s="102"/>
      <c r="ASQ216" s="102"/>
      <c r="ASR216" s="102"/>
      <c r="ASS216" s="102"/>
      <c r="AST216" s="102"/>
      <c r="ASU216" s="102"/>
      <c r="ASV216" s="102"/>
      <c r="ASW216" s="102"/>
      <c r="ASX216" s="102"/>
      <c r="ASY216" s="102"/>
      <c r="ASZ216" s="102"/>
      <c r="ATA216" s="102"/>
      <c r="ATB216" s="102"/>
      <c r="ATC216" s="102"/>
      <c r="ATD216" s="102"/>
      <c r="ATE216" s="102"/>
      <c r="ATF216" s="102"/>
      <c r="ATG216" s="102"/>
      <c r="ATH216" s="102"/>
      <c r="ATI216" s="102"/>
      <c r="ATJ216" s="102"/>
      <c r="ATK216" s="102"/>
      <c r="ATL216" s="102"/>
      <c r="ATM216" s="102"/>
      <c r="ATN216" s="102"/>
      <c r="ATO216" s="102"/>
      <c r="ATP216" s="102"/>
      <c r="ATQ216" s="102"/>
      <c r="ATR216" s="102"/>
      <c r="ATS216" s="102"/>
      <c r="ATT216" s="102"/>
      <c r="ATU216" s="102"/>
      <c r="ATV216" s="102"/>
      <c r="ATW216" s="102"/>
      <c r="ATX216" s="102"/>
      <c r="ATY216" s="102"/>
      <c r="ATZ216" s="102"/>
      <c r="AUA216" s="102"/>
      <c r="AUB216" s="102"/>
      <c r="AUC216" s="102"/>
      <c r="AUD216" s="102"/>
      <c r="AUE216" s="102"/>
      <c r="AUF216" s="102"/>
      <c r="AUG216" s="102"/>
      <c r="AUH216" s="102"/>
      <c r="AUI216" s="102"/>
      <c r="AUJ216" s="102"/>
      <c r="AUK216" s="102"/>
      <c r="AUL216" s="102"/>
      <c r="AUM216" s="102"/>
      <c r="AUN216" s="102"/>
      <c r="AUO216" s="102"/>
      <c r="AUP216" s="102"/>
      <c r="AUQ216" s="102"/>
      <c r="AUR216" s="102"/>
      <c r="AUS216" s="102"/>
      <c r="AUT216" s="102"/>
      <c r="AUU216" s="102"/>
      <c r="AUV216" s="102"/>
      <c r="AUW216" s="102"/>
      <c r="AUX216" s="102"/>
      <c r="AUY216" s="102"/>
      <c r="AUZ216" s="102"/>
      <c r="AVA216" s="102"/>
      <c r="AVB216" s="102"/>
      <c r="AVC216" s="102"/>
      <c r="AVD216" s="102"/>
      <c r="AVE216" s="102"/>
      <c r="AVF216" s="102"/>
      <c r="AVG216" s="102"/>
      <c r="AVH216" s="102"/>
      <c r="AVI216" s="102"/>
      <c r="AVJ216" s="102"/>
      <c r="AVK216" s="102"/>
      <c r="AVL216" s="102"/>
      <c r="AVM216" s="102"/>
      <c r="AVN216" s="102"/>
      <c r="AVO216" s="102"/>
      <c r="AVP216" s="102"/>
      <c r="AVQ216" s="102"/>
      <c r="AVR216" s="102"/>
      <c r="AVS216" s="102"/>
      <c r="AVT216" s="102"/>
      <c r="AVU216" s="102"/>
      <c r="AVV216" s="102"/>
      <c r="AVW216" s="102"/>
      <c r="AVX216" s="102"/>
      <c r="AVY216" s="102"/>
      <c r="AVZ216" s="102"/>
      <c r="AWA216" s="102"/>
      <c r="AWB216" s="102"/>
      <c r="AWC216" s="102"/>
      <c r="AWD216" s="102"/>
      <c r="AWE216" s="102"/>
      <c r="AWF216" s="102"/>
      <c r="AWG216" s="102"/>
      <c r="AWH216" s="102"/>
      <c r="AWI216" s="102"/>
      <c r="AWJ216" s="102"/>
      <c r="AWK216" s="102"/>
      <c r="AWL216" s="102"/>
      <c r="AWM216" s="102"/>
      <c r="AWN216" s="102"/>
      <c r="AWO216" s="102"/>
      <c r="AWP216" s="102"/>
      <c r="AWQ216" s="102"/>
      <c r="AWR216" s="102"/>
      <c r="AWS216" s="102"/>
      <c r="AWT216" s="102"/>
      <c r="AWU216" s="102"/>
      <c r="AWV216" s="102"/>
      <c r="AWW216" s="102"/>
      <c r="AWX216" s="102"/>
      <c r="AWY216" s="102"/>
      <c r="AWZ216" s="102"/>
      <c r="AXA216" s="102"/>
      <c r="AXB216" s="102"/>
      <c r="AXC216" s="102"/>
      <c r="AXD216" s="102"/>
      <c r="AXE216" s="102"/>
      <c r="AXF216" s="102"/>
      <c r="AXG216" s="102"/>
      <c r="AXH216" s="102"/>
      <c r="AXI216" s="102"/>
      <c r="AXJ216" s="102"/>
      <c r="AXK216" s="102"/>
      <c r="AXL216" s="102"/>
      <c r="AXM216" s="102"/>
      <c r="AXN216" s="102"/>
      <c r="AXO216" s="102"/>
      <c r="AXP216" s="102"/>
      <c r="AXQ216" s="102"/>
      <c r="AXR216" s="102"/>
      <c r="AXS216" s="102"/>
      <c r="AXT216" s="102"/>
      <c r="AXU216" s="102"/>
      <c r="AXV216" s="102"/>
      <c r="AXW216" s="102"/>
      <c r="AXX216" s="102"/>
      <c r="AXY216" s="102"/>
      <c r="AXZ216" s="102"/>
      <c r="AYA216" s="102"/>
      <c r="AYB216" s="102"/>
      <c r="AYC216" s="102"/>
      <c r="AYD216" s="102"/>
      <c r="AYE216" s="102"/>
      <c r="AYF216" s="102"/>
      <c r="AYG216" s="102"/>
      <c r="AYH216" s="102"/>
      <c r="AYI216" s="102"/>
      <c r="AYJ216" s="102"/>
      <c r="AYK216" s="102"/>
      <c r="AYL216" s="102"/>
      <c r="AYM216" s="102"/>
      <c r="AYN216" s="102"/>
      <c r="AYO216" s="102"/>
      <c r="AYP216" s="102"/>
      <c r="AYQ216" s="102"/>
      <c r="AYR216" s="102"/>
      <c r="AYS216" s="102"/>
      <c r="AYT216" s="102"/>
      <c r="AYU216" s="102"/>
      <c r="AYV216" s="102"/>
      <c r="AYW216" s="102"/>
      <c r="AYX216" s="102"/>
      <c r="AYY216" s="102"/>
      <c r="AYZ216" s="102"/>
      <c r="AZA216" s="102"/>
      <c r="AZB216" s="102"/>
      <c r="AZC216" s="102"/>
      <c r="AZD216" s="102"/>
      <c r="AZE216" s="102"/>
      <c r="AZF216" s="102"/>
      <c r="AZG216" s="102"/>
      <c r="AZH216" s="102"/>
      <c r="AZI216" s="102"/>
      <c r="AZJ216" s="102"/>
      <c r="AZK216" s="102"/>
      <c r="AZL216" s="102"/>
      <c r="AZM216" s="102"/>
      <c r="AZN216" s="102"/>
      <c r="AZO216" s="102"/>
      <c r="AZP216" s="102"/>
      <c r="AZQ216" s="102"/>
      <c r="AZR216" s="102"/>
      <c r="AZS216" s="102"/>
      <c r="AZT216" s="102"/>
      <c r="AZU216" s="102"/>
      <c r="AZV216" s="102"/>
      <c r="AZW216" s="102"/>
      <c r="AZX216" s="102"/>
      <c r="AZY216" s="102"/>
      <c r="AZZ216" s="102"/>
      <c r="BAA216" s="102"/>
      <c r="BAB216" s="102"/>
      <c r="BAC216" s="102"/>
      <c r="BAD216" s="102"/>
      <c r="BAE216" s="102"/>
      <c r="BAF216" s="102"/>
      <c r="BAG216" s="102"/>
      <c r="BAH216" s="102"/>
      <c r="BAI216" s="102"/>
      <c r="BAJ216" s="102"/>
      <c r="BAK216" s="102"/>
      <c r="BAL216" s="102"/>
      <c r="BAM216" s="102"/>
      <c r="BAN216" s="102"/>
      <c r="BAO216" s="102"/>
      <c r="BAP216" s="102"/>
      <c r="BAQ216" s="102"/>
      <c r="BAR216" s="102"/>
      <c r="BAS216" s="102"/>
      <c r="BAT216" s="102"/>
      <c r="BAU216" s="102"/>
      <c r="BAV216" s="102"/>
      <c r="BAW216" s="102"/>
      <c r="BAX216" s="102"/>
      <c r="BAY216" s="102"/>
      <c r="BAZ216" s="102"/>
      <c r="BBA216" s="102"/>
      <c r="BBB216" s="102"/>
      <c r="BBC216" s="102"/>
      <c r="BBD216" s="102"/>
      <c r="BBE216" s="102"/>
      <c r="BBF216" s="102"/>
      <c r="BBG216" s="102"/>
      <c r="BBH216" s="102"/>
      <c r="BBI216" s="102"/>
      <c r="BBJ216" s="102"/>
      <c r="BBK216" s="102"/>
      <c r="BBL216" s="102"/>
      <c r="BBM216" s="102"/>
      <c r="BBN216" s="102"/>
      <c r="BBO216" s="102"/>
      <c r="BBP216" s="102"/>
      <c r="BBQ216" s="102"/>
      <c r="BBR216" s="102"/>
      <c r="BBS216" s="102"/>
      <c r="BBT216" s="102"/>
      <c r="BBU216" s="102"/>
      <c r="BBV216" s="102"/>
      <c r="BBW216" s="102"/>
      <c r="BBX216" s="102"/>
      <c r="BBY216" s="102"/>
      <c r="BBZ216" s="102"/>
      <c r="BCA216" s="102"/>
      <c r="BCB216" s="102"/>
      <c r="BCC216" s="102"/>
      <c r="BCD216" s="102"/>
      <c r="BCE216" s="102"/>
      <c r="BCF216" s="102"/>
      <c r="BCG216" s="102"/>
      <c r="BCH216" s="102"/>
      <c r="BCI216" s="102"/>
      <c r="BCJ216" s="102"/>
      <c r="BCK216" s="102"/>
      <c r="BCL216" s="102"/>
      <c r="BCM216" s="102"/>
      <c r="BCN216" s="102"/>
      <c r="BCO216" s="102"/>
      <c r="BCP216" s="102"/>
      <c r="BCQ216" s="102"/>
      <c r="BCR216" s="102"/>
      <c r="BCS216" s="102"/>
      <c r="BCT216" s="102"/>
      <c r="BCU216" s="102"/>
      <c r="BCV216" s="102"/>
      <c r="BCW216" s="102"/>
      <c r="BCX216" s="102"/>
      <c r="BCY216" s="102"/>
      <c r="BCZ216" s="102"/>
      <c r="BDA216" s="102"/>
      <c r="BDB216" s="102"/>
      <c r="BDC216" s="102"/>
      <c r="BDD216" s="102"/>
      <c r="BDE216" s="102"/>
      <c r="BDF216" s="102"/>
      <c r="BDG216" s="102"/>
      <c r="BDH216" s="102"/>
      <c r="BDI216" s="102"/>
      <c r="BDJ216" s="102"/>
      <c r="BDK216" s="102"/>
      <c r="BDL216" s="102"/>
      <c r="BDM216" s="102"/>
      <c r="BDN216" s="102"/>
      <c r="BDO216" s="102"/>
      <c r="BDP216" s="102"/>
      <c r="BDQ216" s="102"/>
      <c r="BDR216" s="102"/>
      <c r="BDS216" s="102"/>
      <c r="BDT216" s="102"/>
      <c r="BDU216" s="102"/>
      <c r="BDV216" s="102"/>
      <c r="BDW216" s="102"/>
      <c r="BDX216" s="102"/>
      <c r="BDY216" s="102"/>
      <c r="BDZ216" s="102"/>
      <c r="BEA216" s="102"/>
      <c r="BEB216" s="102"/>
      <c r="BEC216" s="102"/>
      <c r="BED216" s="102"/>
      <c r="BEE216" s="102"/>
      <c r="BEF216" s="102"/>
      <c r="BEG216" s="102"/>
      <c r="BEH216" s="102"/>
      <c r="BEI216" s="102"/>
      <c r="BEJ216" s="102"/>
      <c r="BEK216" s="102"/>
      <c r="BEL216" s="102"/>
      <c r="BEM216" s="102"/>
      <c r="BEN216" s="102"/>
      <c r="BEO216" s="102"/>
      <c r="BEP216" s="102"/>
      <c r="BEQ216" s="102"/>
      <c r="BER216" s="102"/>
      <c r="BES216" s="102"/>
      <c r="BET216" s="102"/>
      <c r="BEU216" s="102"/>
      <c r="BEV216" s="102"/>
      <c r="BEW216" s="102"/>
      <c r="BEX216" s="102"/>
      <c r="BEY216" s="102"/>
      <c r="BEZ216" s="102"/>
      <c r="BFA216" s="102"/>
      <c r="BFB216" s="102"/>
      <c r="BFC216" s="102"/>
      <c r="BFD216" s="102"/>
      <c r="BFE216" s="102"/>
      <c r="BFF216" s="102"/>
      <c r="BFG216" s="102"/>
      <c r="BFH216" s="102"/>
      <c r="BFI216" s="102"/>
      <c r="BFJ216" s="102"/>
      <c r="BFK216" s="102"/>
      <c r="BFL216" s="102"/>
      <c r="BFM216" s="102"/>
      <c r="BFN216" s="102"/>
      <c r="BFO216" s="102"/>
      <c r="BFP216" s="102"/>
      <c r="BFQ216" s="102"/>
      <c r="BFR216" s="102"/>
      <c r="BFS216" s="102"/>
      <c r="BFT216" s="102"/>
      <c r="BFU216" s="102"/>
      <c r="BFV216" s="102"/>
      <c r="BFW216" s="102"/>
      <c r="BFX216" s="102"/>
      <c r="BFY216" s="102"/>
      <c r="BFZ216" s="102"/>
      <c r="BGA216" s="102"/>
      <c r="BGB216" s="102"/>
      <c r="BGC216" s="102"/>
      <c r="BGD216" s="102"/>
      <c r="BGE216" s="102"/>
      <c r="BGF216" s="102"/>
      <c r="BGG216" s="102"/>
      <c r="BGH216" s="102"/>
      <c r="BGI216" s="102"/>
      <c r="BGJ216" s="102"/>
      <c r="BGK216" s="102"/>
      <c r="BGL216" s="102"/>
      <c r="BGM216" s="102"/>
      <c r="BGN216" s="102"/>
      <c r="BGO216" s="102"/>
      <c r="BGP216" s="102"/>
      <c r="BGQ216" s="102"/>
      <c r="BGR216" s="102"/>
      <c r="BGS216" s="102"/>
      <c r="BGT216" s="102"/>
      <c r="BGU216" s="102"/>
      <c r="BGV216" s="102"/>
      <c r="BGW216" s="102"/>
      <c r="BGX216" s="102"/>
      <c r="BGY216" s="102"/>
      <c r="BGZ216" s="102"/>
      <c r="BHA216" s="102"/>
      <c r="BHB216" s="102"/>
      <c r="BHC216" s="102"/>
      <c r="BHD216" s="102"/>
      <c r="BHE216" s="102"/>
      <c r="BHF216" s="102"/>
      <c r="BHG216" s="102"/>
      <c r="BHH216" s="102"/>
      <c r="BHI216" s="102"/>
      <c r="BHJ216" s="102"/>
      <c r="BHK216" s="102"/>
      <c r="BHL216" s="102"/>
      <c r="BHM216" s="102"/>
      <c r="BHN216" s="102"/>
      <c r="BHO216" s="102"/>
      <c r="BHP216" s="102"/>
      <c r="BHQ216" s="102"/>
      <c r="BHR216" s="102"/>
      <c r="BHS216" s="102"/>
      <c r="BHT216" s="102"/>
      <c r="BHU216" s="102"/>
      <c r="BHV216" s="102"/>
      <c r="BHW216" s="102"/>
      <c r="BHX216" s="102"/>
      <c r="BHY216" s="102"/>
      <c r="BHZ216" s="102"/>
      <c r="BIA216" s="102"/>
      <c r="BIB216" s="102"/>
      <c r="BIC216" s="102"/>
      <c r="BID216" s="102"/>
      <c r="BIE216" s="102"/>
      <c r="BIF216" s="102"/>
      <c r="BIG216" s="102"/>
      <c r="BIH216" s="102"/>
      <c r="BII216" s="102"/>
      <c r="BIJ216" s="102"/>
      <c r="BIK216" s="102"/>
      <c r="BIL216" s="102"/>
      <c r="BIM216" s="102"/>
      <c r="BIN216" s="102"/>
      <c r="BIO216" s="102"/>
      <c r="BIP216" s="102"/>
      <c r="BIQ216" s="102"/>
      <c r="BIR216" s="102"/>
      <c r="BIS216" s="102"/>
      <c r="BIT216" s="102"/>
      <c r="BIU216" s="102"/>
      <c r="BIV216" s="102"/>
      <c r="BIW216" s="102"/>
      <c r="BIX216" s="102"/>
      <c r="BIY216" s="102"/>
      <c r="BIZ216" s="102"/>
      <c r="BJA216" s="102"/>
      <c r="BJB216" s="102"/>
      <c r="BJC216" s="102"/>
      <c r="BJD216" s="102"/>
      <c r="BJE216" s="102"/>
      <c r="BJF216" s="102"/>
      <c r="BJG216" s="102"/>
      <c r="BJH216" s="102"/>
      <c r="BJI216" s="102"/>
      <c r="BJJ216" s="102"/>
      <c r="BJK216" s="102"/>
      <c r="BJL216" s="102"/>
      <c r="BJM216" s="102"/>
      <c r="BJN216" s="102"/>
      <c r="BJO216" s="102"/>
      <c r="BJP216" s="102"/>
      <c r="BJQ216" s="102"/>
      <c r="BJR216" s="102"/>
      <c r="BJS216" s="102"/>
      <c r="BJT216" s="102"/>
      <c r="BJU216" s="102"/>
      <c r="BJV216" s="102"/>
      <c r="BJW216" s="102"/>
      <c r="BJX216" s="102"/>
      <c r="BJY216" s="102"/>
      <c r="BJZ216" s="102"/>
      <c r="BKA216" s="102"/>
      <c r="BKB216" s="102"/>
      <c r="BKC216" s="102"/>
      <c r="BKD216" s="102"/>
      <c r="BKE216" s="102"/>
      <c r="BKF216" s="102"/>
      <c r="BKG216" s="102"/>
      <c r="BKH216" s="102"/>
      <c r="BKI216" s="102"/>
      <c r="BKJ216" s="102"/>
      <c r="BKK216" s="102"/>
      <c r="BKL216" s="102"/>
      <c r="BKM216" s="102"/>
      <c r="BKN216" s="102"/>
      <c r="BKO216" s="102"/>
      <c r="BKP216" s="102"/>
      <c r="BKQ216" s="102"/>
      <c r="BKR216" s="102"/>
      <c r="BKS216" s="102"/>
      <c r="BKT216" s="102"/>
      <c r="BKU216" s="102"/>
      <c r="BKV216" s="102"/>
      <c r="BKW216" s="102"/>
      <c r="BKX216" s="102"/>
      <c r="BKY216" s="102"/>
      <c r="BKZ216" s="102"/>
      <c r="BLA216" s="102"/>
      <c r="BLB216" s="102"/>
      <c r="BLC216" s="102"/>
      <c r="BLD216" s="102"/>
      <c r="BLE216" s="102"/>
      <c r="BLF216" s="102"/>
      <c r="BLG216" s="102"/>
      <c r="BLH216" s="102"/>
      <c r="BLI216" s="102"/>
      <c r="BLJ216" s="102"/>
      <c r="BLK216" s="102"/>
      <c r="BLL216" s="102"/>
      <c r="BLM216" s="102"/>
      <c r="BLN216" s="102"/>
      <c r="BLO216" s="102"/>
      <c r="BLP216" s="102"/>
      <c r="BLQ216" s="102"/>
      <c r="BLR216" s="102"/>
      <c r="BLS216" s="102"/>
      <c r="BLT216" s="102"/>
      <c r="BLU216" s="102"/>
      <c r="BLV216" s="102"/>
      <c r="BLW216" s="102"/>
      <c r="BLX216" s="102"/>
      <c r="BLY216" s="102"/>
      <c r="BLZ216" s="102"/>
      <c r="BMA216" s="102"/>
      <c r="BMB216" s="102"/>
      <c r="BMC216" s="102"/>
      <c r="BMD216" s="102"/>
      <c r="BME216" s="102"/>
      <c r="BMF216" s="102"/>
      <c r="BMG216" s="102"/>
      <c r="BMH216" s="102"/>
      <c r="BMI216" s="102"/>
      <c r="BMJ216" s="102"/>
      <c r="BMK216" s="102"/>
      <c r="BML216" s="102"/>
      <c r="BMM216" s="102"/>
      <c r="BMN216" s="102"/>
      <c r="BMO216" s="102"/>
      <c r="BMP216" s="102"/>
      <c r="BMQ216" s="102"/>
      <c r="BMR216" s="102"/>
      <c r="BMS216" s="102"/>
      <c r="BMT216" s="102"/>
      <c r="BMU216" s="102"/>
      <c r="BMV216" s="102"/>
      <c r="BMW216" s="102"/>
      <c r="BMX216" s="102"/>
      <c r="BMY216" s="102"/>
      <c r="BMZ216" s="102"/>
      <c r="BNA216" s="102"/>
      <c r="BNB216" s="102"/>
      <c r="BNC216" s="102"/>
      <c r="BND216" s="102"/>
      <c r="BNE216" s="102"/>
      <c r="BNF216" s="102"/>
      <c r="BNG216" s="102"/>
      <c r="BNH216" s="102"/>
      <c r="BNI216" s="102"/>
      <c r="BNJ216" s="102"/>
      <c r="BNK216" s="102"/>
      <c r="BNL216" s="102"/>
      <c r="BNM216" s="102"/>
      <c r="BNN216" s="102"/>
      <c r="BNO216" s="102"/>
      <c r="BNP216" s="102"/>
      <c r="BNQ216" s="102"/>
      <c r="BNR216" s="102"/>
      <c r="BNS216" s="102"/>
      <c r="BNT216" s="102"/>
      <c r="BNU216" s="102"/>
      <c r="BNV216" s="102"/>
      <c r="BNW216" s="102"/>
      <c r="BNX216" s="102"/>
      <c r="BNY216" s="102"/>
      <c r="BNZ216" s="102"/>
      <c r="BOA216" s="102"/>
      <c r="BOB216" s="102"/>
      <c r="BOC216" s="102"/>
      <c r="BOD216" s="102"/>
      <c r="BOE216" s="102"/>
      <c r="BOF216" s="102"/>
      <c r="BOG216" s="102"/>
      <c r="BOH216" s="102"/>
      <c r="BOI216" s="102"/>
      <c r="BOJ216" s="102"/>
      <c r="BOK216" s="102"/>
      <c r="BOL216" s="102"/>
      <c r="BOM216" s="102"/>
      <c r="BON216" s="102"/>
      <c r="BOO216" s="102"/>
      <c r="BOP216" s="102"/>
      <c r="BOQ216" s="102"/>
      <c r="BOR216" s="102"/>
      <c r="BOS216" s="102"/>
      <c r="BOT216" s="102"/>
      <c r="BOU216" s="102"/>
      <c r="BOV216" s="102"/>
      <c r="BOW216" s="102"/>
      <c r="BOX216" s="102"/>
      <c r="BOY216" s="102"/>
      <c r="BOZ216" s="102"/>
      <c r="BPA216" s="102"/>
      <c r="BPB216" s="102"/>
      <c r="BPC216" s="102"/>
      <c r="BPD216" s="102"/>
      <c r="BPE216" s="102"/>
      <c r="BPF216" s="102"/>
      <c r="BPG216" s="102"/>
      <c r="BPH216" s="102"/>
      <c r="BPI216" s="102"/>
      <c r="BPJ216" s="102"/>
      <c r="BPK216" s="102"/>
      <c r="BPL216" s="102"/>
      <c r="BPM216" s="102"/>
      <c r="BPN216" s="102"/>
      <c r="BPO216" s="102"/>
      <c r="BPP216" s="102"/>
      <c r="BPQ216" s="102"/>
      <c r="BPR216" s="102"/>
      <c r="BPS216" s="102"/>
      <c r="BPT216" s="102"/>
      <c r="BPU216" s="102"/>
      <c r="BPV216" s="102"/>
      <c r="BPW216" s="102"/>
      <c r="BPX216" s="102"/>
      <c r="BPY216" s="102"/>
      <c r="BPZ216" s="102"/>
      <c r="BQA216" s="102"/>
      <c r="BQB216" s="102"/>
      <c r="BQC216" s="102"/>
      <c r="BQD216" s="102"/>
      <c r="BQE216" s="102"/>
      <c r="BQF216" s="102"/>
      <c r="BQG216" s="102"/>
      <c r="BQH216" s="102"/>
      <c r="BQI216" s="102"/>
      <c r="BQJ216" s="102"/>
      <c r="BQK216" s="102"/>
      <c r="BQL216" s="102"/>
      <c r="BQM216" s="102"/>
      <c r="BQN216" s="102"/>
      <c r="BQO216" s="102"/>
      <c r="BQP216" s="102"/>
      <c r="BQQ216" s="102"/>
      <c r="BQR216" s="102"/>
      <c r="BQS216" s="102"/>
      <c r="BQT216" s="102"/>
      <c r="BQU216" s="102"/>
      <c r="BQV216" s="102"/>
      <c r="BQW216" s="102"/>
      <c r="BQX216" s="102"/>
      <c r="BQY216" s="102"/>
      <c r="BQZ216" s="102"/>
      <c r="BRA216" s="102"/>
      <c r="BRB216" s="102"/>
      <c r="BRC216" s="102"/>
      <c r="BRD216" s="102"/>
      <c r="BRE216" s="102"/>
      <c r="BRF216" s="102"/>
      <c r="BRG216" s="102"/>
      <c r="BRH216" s="102"/>
      <c r="BRI216" s="102"/>
      <c r="BRJ216" s="102"/>
      <c r="BRK216" s="102"/>
      <c r="BRL216" s="102"/>
      <c r="BRM216" s="102"/>
      <c r="BRN216" s="102"/>
      <c r="BRO216" s="102"/>
      <c r="BRP216" s="102"/>
      <c r="BRQ216" s="102"/>
      <c r="BRR216" s="102"/>
      <c r="BRS216" s="102"/>
      <c r="BRT216" s="102"/>
      <c r="BRU216" s="102"/>
      <c r="BRV216" s="102"/>
      <c r="BRW216" s="102"/>
      <c r="BRX216" s="102"/>
      <c r="BRY216" s="102"/>
      <c r="BRZ216" s="102"/>
      <c r="BSA216" s="102"/>
      <c r="BSB216" s="102"/>
      <c r="BSC216" s="102"/>
      <c r="BSD216" s="102"/>
      <c r="BSE216" s="102"/>
      <c r="BSF216" s="102"/>
      <c r="BSG216" s="102"/>
      <c r="BSH216" s="102"/>
      <c r="BSI216" s="102"/>
      <c r="BSJ216" s="102"/>
      <c r="BSK216" s="102"/>
      <c r="BSL216" s="102"/>
      <c r="BSM216" s="102"/>
      <c r="BSN216" s="102"/>
      <c r="BSO216" s="102"/>
      <c r="BSP216" s="102"/>
      <c r="BSQ216" s="102"/>
      <c r="BSR216" s="102"/>
      <c r="BSS216" s="102"/>
      <c r="BST216" s="102"/>
      <c r="BSU216" s="102"/>
      <c r="BSV216" s="102"/>
      <c r="BSW216" s="102"/>
      <c r="BSX216" s="102"/>
      <c r="BSY216" s="102"/>
      <c r="BSZ216" s="102"/>
      <c r="BTA216" s="102"/>
      <c r="BTB216" s="102"/>
      <c r="BTC216" s="102"/>
      <c r="BTD216" s="102"/>
      <c r="BTE216" s="102"/>
      <c r="BTF216" s="102"/>
      <c r="BTG216" s="102"/>
      <c r="BTH216" s="102"/>
      <c r="BTI216" s="102"/>
      <c r="BTJ216" s="102"/>
      <c r="BTK216" s="102"/>
      <c r="BTL216" s="102"/>
      <c r="BTM216" s="102"/>
      <c r="BTN216" s="102"/>
      <c r="BTO216" s="102"/>
      <c r="BTP216" s="102"/>
      <c r="BTQ216" s="102"/>
      <c r="BTR216" s="102"/>
      <c r="BTS216" s="102"/>
      <c r="BTT216" s="102"/>
      <c r="BTU216" s="102"/>
      <c r="BTV216" s="102"/>
      <c r="BTW216" s="102"/>
      <c r="BTX216" s="102"/>
      <c r="BTY216" s="102"/>
      <c r="BTZ216" s="102"/>
      <c r="BUA216" s="102"/>
      <c r="BUB216" s="102"/>
      <c r="BUC216" s="102"/>
      <c r="BUD216" s="102"/>
      <c r="BUE216" s="102"/>
      <c r="BUF216" s="102"/>
      <c r="BUG216" s="102"/>
      <c r="BUH216" s="102"/>
      <c r="BUI216" s="102"/>
      <c r="BUJ216" s="102"/>
      <c r="BUK216" s="102"/>
      <c r="BUL216" s="102"/>
      <c r="BUM216" s="102"/>
      <c r="BUN216" s="102"/>
      <c r="BUO216" s="102"/>
      <c r="BUP216" s="102"/>
      <c r="BUQ216" s="102"/>
      <c r="BUR216" s="102"/>
      <c r="BUS216" s="102"/>
      <c r="BUT216" s="102"/>
      <c r="BUU216" s="102"/>
      <c r="BUV216" s="102"/>
      <c r="BUW216" s="102"/>
      <c r="BUX216" s="102"/>
      <c r="BUY216" s="102"/>
      <c r="BUZ216" s="102"/>
      <c r="BVA216" s="102"/>
      <c r="BVB216" s="102"/>
      <c r="BVC216" s="102"/>
      <c r="BVD216" s="102"/>
      <c r="BVE216" s="102"/>
      <c r="BVF216" s="102"/>
      <c r="BVG216" s="102"/>
      <c r="BVH216" s="102"/>
      <c r="BVI216" s="102"/>
      <c r="BVJ216" s="102"/>
      <c r="BVK216" s="102"/>
      <c r="BVL216" s="102"/>
      <c r="BVM216" s="102"/>
      <c r="BVN216" s="102"/>
      <c r="BVO216" s="102"/>
      <c r="BVP216" s="102"/>
      <c r="BVQ216" s="102"/>
      <c r="BVR216" s="102"/>
      <c r="BVS216" s="102"/>
      <c r="BVT216" s="102"/>
      <c r="BVU216" s="102"/>
      <c r="BVV216" s="102"/>
      <c r="BVW216" s="102"/>
      <c r="BVX216" s="102"/>
      <c r="BVY216" s="102"/>
      <c r="BVZ216" s="102"/>
      <c r="BWA216" s="102"/>
      <c r="BWB216" s="102"/>
      <c r="BWC216" s="102"/>
      <c r="BWD216" s="102"/>
      <c r="BWE216" s="102"/>
      <c r="BWF216" s="102"/>
      <c r="BWG216" s="102"/>
      <c r="BWH216" s="102"/>
      <c r="BWI216" s="102"/>
      <c r="BWJ216" s="102"/>
      <c r="BWK216" s="102"/>
      <c r="BWL216" s="102"/>
      <c r="BWM216" s="102"/>
      <c r="BWN216" s="102"/>
      <c r="BWO216" s="102"/>
      <c r="BWP216" s="102"/>
      <c r="BWQ216" s="102"/>
      <c r="BWR216" s="102"/>
      <c r="BWS216" s="102"/>
      <c r="BWT216" s="102"/>
      <c r="BWU216" s="102"/>
      <c r="BWV216" s="102"/>
      <c r="BWW216" s="102"/>
      <c r="BWX216" s="102"/>
      <c r="BWY216" s="102"/>
      <c r="BWZ216" s="102"/>
      <c r="BXA216" s="102"/>
      <c r="BXB216" s="102"/>
      <c r="BXC216" s="102"/>
      <c r="BXD216" s="102"/>
      <c r="BXE216" s="102"/>
      <c r="BXF216" s="102"/>
      <c r="BXG216" s="102"/>
      <c r="BXH216" s="102"/>
      <c r="BXI216" s="102"/>
      <c r="BXJ216" s="102"/>
      <c r="BXK216" s="102"/>
      <c r="BXL216" s="102"/>
      <c r="BXM216" s="102"/>
      <c r="BXN216" s="102"/>
      <c r="BXO216" s="102"/>
      <c r="BXP216" s="102"/>
      <c r="BXQ216" s="102"/>
      <c r="BXR216" s="102"/>
      <c r="BXS216" s="102"/>
      <c r="BXT216" s="102"/>
      <c r="BXU216" s="102"/>
      <c r="BXV216" s="102"/>
      <c r="BXW216" s="102"/>
      <c r="BXX216" s="102"/>
      <c r="BXY216" s="102"/>
      <c r="BXZ216" s="102"/>
      <c r="BYA216" s="102"/>
      <c r="BYB216" s="102"/>
      <c r="BYC216" s="102"/>
      <c r="BYD216" s="102"/>
      <c r="BYE216" s="102"/>
      <c r="BYF216" s="102"/>
      <c r="BYG216" s="102"/>
      <c r="BYH216" s="102"/>
      <c r="BYI216" s="102"/>
      <c r="BYJ216" s="102"/>
      <c r="BYK216" s="102"/>
      <c r="BYL216" s="102"/>
      <c r="BYM216" s="102"/>
      <c r="BYN216" s="102"/>
      <c r="BYO216" s="102"/>
      <c r="BYP216" s="102"/>
      <c r="BYQ216" s="102"/>
      <c r="BYR216" s="102"/>
      <c r="BYS216" s="102"/>
      <c r="BYT216" s="102"/>
      <c r="BYU216" s="102"/>
      <c r="BYV216" s="102"/>
      <c r="BYW216" s="102"/>
      <c r="BYX216" s="102"/>
      <c r="BYY216" s="102"/>
      <c r="BYZ216" s="102"/>
      <c r="BZA216" s="102"/>
      <c r="BZB216" s="102"/>
      <c r="BZC216" s="102"/>
      <c r="BZD216" s="102"/>
      <c r="BZE216" s="102"/>
      <c r="BZF216" s="102"/>
      <c r="BZG216" s="102"/>
      <c r="BZH216" s="102"/>
      <c r="BZI216" s="102"/>
      <c r="BZJ216" s="102"/>
      <c r="BZK216" s="102"/>
      <c r="BZL216" s="102"/>
      <c r="BZM216" s="102"/>
      <c r="BZN216" s="102"/>
      <c r="BZO216" s="102"/>
      <c r="BZP216" s="102"/>
      <c r="BZQ216" s="102"/>
      <c r="BZR216" s="102"/>
      <c r="BZS216" s="102"/>
      <c r="BZT216" s="102"/>
      <c r="BZU216" s="102"/>
      <c r="BZV216" s="102"/>
      <c r="BZW216" s="102"/>
      <c r="BZX216" s="102"/>
      <c r="BZY216" s="102"/>
      <c r="BZZ216" s="102"/>
      <c r="CAA216" s="102"/>
      <c r="CAB216" s="102"/>
      <c r="CAC216" s="102"/>
      <c r="CAD216" s="102"/>
      <c r="CAE216" s="102"/>
      <c r="CAF216" s="102"/>
      <c r="CAG216" s="102"/>
      <c r="CAH216" s="102"/>
      <c r="CAI216" s="102"/>
      <c r="CAJ216" s="102"/>
      <c r="CAK216" s="102"/>
      <c r="CAL216" s="102"/>
      <c r="CAM216" s="102"/>
      <c r="CAN216" s="102"/>
      <c r="CAO216" s="102"/>
      <c r="CAP216" s="102"/>
      <c r="CAQ216" s="102"/>
      <c r="CAR216" s="102"/>
      <c r="CAS216" s="102"/>
      <c r="CAT216" s="102"/>
      <c r="CAU216" s="102"/>
      <c r="CAV216" s="102"/>
      <c r="CAW216" s="102"/>
      <c r="CAX216" s="102"/>
      <c r="CAY216" s="102"/>
      <c r="CAZ216" s="102"/>
      <c r="CBA216" s="102"/>
      <c r="CBB216" s="102"/>
      <c r="CBC216" s="102"/>
      <c r="CBD216" s="102"/>
      <c r="CBE216" s="102"/>
      <c r="CBF216" s="102"/>
      <c r="CBG216" s="102"/>
      <c r="CBH216" s="102"/>
      <c r="CBI216" s="102"/>
      <c r="CBJ216" s="102"/>
      <c r="CBK216" s="102"/>
      <c r="CBL216" s="102"/>
      <c r="CBM216" s="102"/>
      <c r="CBN216" s="102"/>
      <c r="CBO216" s="102"/>
      <c r="CBP216" s="102"/>
      <c r="CBQ216" s="102"/>
      <c r="CBR216" s="102"/>
      <c r="CBS216" s="102"/>
      <c r="CBT216" s="102"/>
      <c r="CBU216" s="102"/>
      <c r="CBV216" s="102"/>
      <c r="CBW216" s="102"/>
      <c r="CBX216" s="102"/>
      <c r="CBY216" s="102"/>
      <c r="CBZ216" s="102"/>
      <c r="CCA216" s="102"/>
      <c r="CCB216" s="102"/>
      <c r="CCC216" s="102"/>
      <c r="CCD216" s="102"/>
      <c r="CCE216" s="102"/>
      <c r="CCF216" s="102"/>
      <c r="CCG216" s="102"/>
      <c r="CCH216" s="102"/>
      <c r="CCI216" s="102"/>
      <c r="CCJ216" s="102"/>
      <c r="CCK216" s="102"/>
      <c r="CCL216" s="102"/>
      <c r="CCM216" s="102"/>
      <c r="CCN216" s="102"/>
      <c r="CCO216" s="102"/>
      <c r="CCP216" s="102"/>
      <c r="CCQ216" s="102"/>
      <c r="CCR216" s="102"/>
      <c r="CCS216" s="102"/>
      <c r="CCT216" s="102"/>
      <c r="CCU216" s="102"/>
      <c r="CCV216" s="102"/>
      <c r="CCW216" s="102"/>
      <c r="CCX216" s="102"/>
      <c r="CCY216" s="102"/>
      <c r="CCZ216" s="102"/>
      <c r="CDA216" s="102"/>
      <c r="CDB216" s="102"/>
      <c r="CDC216" s="102"/>
      <c r="CDD216" s="102"/>
      <c r="CDE216" s="102"/>
      <c r="CDF216" s="102"/>
      <c r="CDG216" s="102"/>
      <c r="CDH216" s="102"/>
      <c r="CDI216" s="102"/>
      <c r="CDJ216" s="102"/>
      <c r="CDK216" s="102"/>
      <c r="CDL216" s="102"/>
      <c r="CDM216" s="102"/>
      <c r="CDN216" s="102"/>
      <c r="CDO216" s="102"/>
      <c r="CDP216" s="102"/>
      <c r="CDQ216" s="102"/>
      <c r="CDR216" s="102"/>
      <c r="CDS216" s="102"/>
      <c r="CDT216" s="102"/>
      <c r="CDU216" s="102"/>
      <c r="CDV216" s="102"/>
      <c r="CDW216" s="102"/>
      <c r="CDX216" s="102"/>
      <c r="CDY216" s="102"/>
      <c r="CDZ216" s="102"/>
      <c r="CEA216" s="102"/>
      <c r="CEB216" s="102"/>
      <c r="CEC216" s="102"/>
      <c r="CED216" s="102"/>
      <c r="CEE216" s="102"/>
      <c r="CEF216" s="102"/>
      <c r="CEG216" s="102"/>
      <c r="CEH216" s="102"/>
      <c r="CEI216" s="102"/>
      <c r="CEJ216" s="102"/>
      <c r="CEK216" s="102"/>
      <c r="CEL216" s="102"/>
      <c r="CEM216" s="102"/>
      <c r="CEN216" s="102"/>
      <c r="CEO216" s="102"/>
      <c r="CEP216" s="102"/>
      <c r="CEQ216" s="102"/>
      <c r="CER216" s="102"/>
      <c r="CES216" s="102"/>
      <c r="CET216" s="102"/>
      <c r="CEU216" s="102"/>
      <c r="CEV216" s="102"/>
      <c r="CEW216" s="102"/>
      <c r="CEX216" s="102"/>
      <c r="CEY216" s="102"/>
      <c r="CEZ216" s="102"/>
      <c r="CFA216" s="102"/>
      <c r="CFB216" s="102"/>
      <c r="CFC216" s="102"/>
      <c r="CFD216" s="102"/>
      <c r="CFE216" s="102"/>
      <c r="CFF216" s="102"/>
      <c r="CFG216" s="102"/>
      <c r="CFH216" s="102"/>
      <c r="CFI216" s="102"/>
      <c r="CFJ216" s="102"/>
      <c r="CFK216" s="102"/>
      <c r="CFL216" s="102"/>
      <c r="CFM216" s="102"/>
      <c r="CFN216" s="102"/>
      <c r="CFO216" s="102"/>
      <c r="CFP216" s="102"/>
      <c r="CFQ216" s="102"/>
      <c r="CFR216" s="102"/>
      <c r="CFS216" s="102"/>
      <c r="CFT216" s="102"/>
      <c r="CFU216" s="102"/>
      <c r="CFV216" s="102"/>
      <c r="CFW216" s="102"/>
      <c r="CFX216" s="102"/>
      <c r="CFY216" s="102"/>
      <c r="CFZ216" s="102"/>
      <c r="CGA216" s="102"/>
      <c r="CGB216" s="102"/>
      <c r="CGC216" s="102"/>
      <c r="CGD216" s="102"/>
      <c r="CGE216" s="102"/>
      <c r="CGF216" s="102"/>
      <c r="CGG216" s="102"/>
      <c r="CGH216" s="102"/>
      <c r="CGI216" s="102"/>
      <c r="CGJ216" s="102"/>
      <c r="CGK216" s="102"/>
      <c r="CGL216" s="102"/>
      <c r="CGM216" s="102"/>
      <c r="CGN216" s="102"/>
      <c r="CGO216" s="102"/>
      <c r="CGP216" s="102"/>
      <c r="CGQ216" s="102"/>
      <c r="CGR216" s="102"/>
      <c r="CGS216" s="102"/>
      <c r="CGT216" s="102"/>
      <c r="CGU216" s="102"/>
      <c r="CGV216" s="102"/>
      <c r="CGW216" s="102"/>
      <c r="CGX216" s="102"/>
      <c r="CGY216" s="102"/>
      <c r="CGZ216" s="102"/>
      <c r="CHA216" s="102"/>
      <c r="CHB216" s="102"/>
      <c r="CHC216" s="102"/>
      <c r="CHD216" s="102"/>
      <c r="CHE216" s="102"/>
      <c r="CHF216" s="102"/>
      <c r="CHG216" s="102"/>
      <c r="CHH216" s="102"/>
      <c r="CHI216" s="102"/>
      <c r="CHJ216" s="102"/>
      <c r="CHK216" s="102"/>
      <c r="CHL216" s="102"/>
      <c r="CHM216" s="102"/>
      <c r="CHN216" s="102"/>
      <c r="CHO216" s="102"/>
      <c r="CHP216" s="102"/>
      <c r="CHQ216" s="102"/>
      <c r="CHR216" s="102"/>
      <c r="CHS216" s="102"/>
      <c r="CHT216" s="102"/>
      <c r="CHU216" s="102"/>
      <c r="CHV216" s="102"/>
      <c r="CHW216" s="102"/>
      <c r="CHX216" s="102"/>
      <c r="CHY216" s="102"/>
      <c r="CHZ216" s="102"/>
      <c r="CIA216" s="102"/>
      <c r="CIB216" s="102"/>
      <c r="CIC216" s="102"/>
      <c r="CID216" s="102"/>
      <c r="CIE216" s="102"/>
      <c r="CIF216" s="102"/>
      <c r="CIG216" s="102"/>
      <c r="CIH216" s="102"/>
      <c r="CII216" s="102"/>
      <c r="CIJ216" s="102"/>
      <c r="CIK216" s="102"/>
      <c r="CIL216" s="102"/>
      <c r="CIM216" s="102"/>
      <c r="CIN216" s="102"/>
      <c r="CIO216" s="102"/>
      <c r="CIP216" s="102"/>
      <c r="CIQ216" s="102"/>
      <c r="CIR216" s="102"/>
      <c r="CIS216" s="102"/>
      <c r="CIT216" s="102"/>
      <c r="CIU216" s="102"/>
      <c r="CIV216" s="102"/>
      <c r="CIW216" s="102"/>
      <c r="CIX216" s="102"/>
      <c r="CIY216" s="102"/>
      <c r="CIZ216" s="102"/>
      <c r="CJA216" s="102"/>
      <c r="CJB216" s="102"/>
      <c r="CJC216" s="102"/>
      <c r="CJD216" s="102"/>
      <c r="CJE216" s="102"/>
      <c r="CJF216" s="102"/>
      <c r="CJG216" s="102"/>
      <c r="CJH216" s="102"/>
      <c r="CJI216" s="102"/>
      <c r="CJJ216" s="102"/>
      <c r="CJK216" s="102"/>
      <c r="CJL216" s="102"/>
      <c r="CJM216" s="102"/>
      <c r="CJN216" s="102"/>
      <c r="CJO216" s="102"/>
      <c r="CJP216" s="102"/>
      <c r="CJQ216" s="102"/>
      <c r="CJR216" s="102"/>
      <c r="CJS216" s="102"/>
      <c r="CJT216" s="102"/>
      <c r="CJU216" s="102"/>
      <c r="CJV216" s="102"/>
      <c r="CJW216" s="102"/>
      <c r="CJX216" s="102"/>
      <c r="CJY216" s="102"/>
      <c r="CJZ216" s="102"/>
      <c r="CKA216" s="102"/>
      <c r="CKB216" s="102"/>
      <c r="CKC216" s="102"/>
      <c r="CKD216" s="102"/>
      <c r="CKE216" s="102"/>
      <c r="CKF216" s="102"/>
      <c r="CKG216" s="102"/>
      <c r="CKH216" s="102"/>
      <c r="CKI216" s="102"/>
      <c r="CKJ216" s="102"/>
      <c r="CKK216" s="102"/>
      <c r="CKL216" s="102"/>
      <c r="CKM216" s="102"/>
      <c r="CKN216" s="102"/>
      <c r="CKO216" s="102"/>
      <c r="CKP216" s="102"/>
      <c r="CKQ216" s="102"/>
      <c r="CKR216" s="102"/>
      <c r="CKS216" s="102"/>
      <c r="CKT216" s="102"/>
      <c r="CKU216" s="102"/>
      <c r="CKV216" s="102"/>
      <c r="CKW216" s="102"/>
      <c r="CKX216" s="102"/>
      <c r="CKY216" s="102"/>
      <c r="CKZ216" s="102"/>
      <c r="CLA216" s="102"/>
      <c r="CLB216" s="102"/>
      <c r="CLC216" s="102"/>
      <c r="CLD216" s="102"/>
      <c r="CLE216" s="102"/>
      <c r="CLF216" s="102"/>
      <c r="CLG216" s="102"/>
      <c r="CLH216" s="102"/>
      <c r="CLI216" s="102"/>
      <c r="CLJ216" s="102"/>
      <c r="CLK216" s="102"/>
      <c r="CLL216" s="102"/>
      <c r="CLM216" s="102"/>
      <c r="CLN216" s="102"/>
      <c r="CLO216" s="102"/>
      <c r="CLP216" s="102"/>
      <c r="CLQ216" s="102"/>
      <c r="CLR216" s="102"/>
      <c r="CLS216" s="102"/>
      <c r="CLT216" s="102"/>
      <c r="CLU216" s="102"/>
      <c r="CLV216" s="102"/>
      <c r="CLW216" s="102"/>
      <c r="CLX216" s="102"/>
      <c r="CLY216" s="102"/>
      <c r="CLZ216" s="102"/>
      <c r="CMA216" s="102"/>
      <c r="CMB216" s="102"/>
      <c r="CMC216" s="102"/>
      <c r="CMD216" s="102"/>
      <c r="CME216" s="102"/>
      <c r="CMF216" s="102"/>
      <c r="CMG216" s="102"/>
      <c r="CMH216" s="102"/>
      <c r="CMI216" s="102"/>
      <c r="CMJ216" s="102"/>
      <c r="CMK216" s="102"/>
      <c r="CML216" s="102"/>
      <c r="CMM216" s="102"/>
      <c r="CMN216" s="102"/>
      <c r="CMO216" s="102"/>
      <c r="CMP216" s="102"/>
      <c r="CMQ216" s="102"/>
      <c r="CMR216" s="102"/>
      <c r="CMS216" s="102"/>
      <c r="CMT216" s="102"/>
      <c r="CMU216" s="102"/>
      <c r="CMV216" s="102"/>
      <c r="CMW216" s="102"/>
      <c r="CMX216" s="102"/>
      <c r="CMY216" s="102"/>
      <c r="CMZ216" s="102"/>
      <c r="CNA216" s="102"/>
      <c r="CNB216" s="102"/>
      <c r="CNC216" s="102"/>
      <c r="CND216" s="102"/>
      <c r="CNE216" s="102"/>
      <c r="CNF216" s="102"/>
      <c r="CNG216" s="102"/>
      <c r="CNH216" s="102"/>
      <c r="CNI216" s="102"/>
      <c r="CNJ216" s="102"/>
      <c r="CNK216" s="102"/>
      <c r="CNL216" s="102"/>
      <c r="CNM216" s="102"/>
      <c r="CNN216" s="102"/>
      <c r="CNO216" s="102"/>
      <c r="CNP216" s="102"/>
      <c r="CNQ216" s="102"/>
      <c r="CNR216" s="102"/>
      <c r="CNS216" s="102"/>
      <c r="CNT216" s="102"/>
      <c r="CNU216" s="102"/>
      <c r="CNV216" s="102"/>
      <c r="CNW216" s="102"/>
      <c r="CNX216" s="102"/>
      <c r="CNY216" s="102"/>
      <c r="CNZ216" s="102"/>
      <c r="COA216" s="102"/>
      <c r="COB216" s="102"/>
      <c r="COC216" s="102"/>
      <c r="COD216" s="102"/>
      <c r="COE216" s="102"/>
      <c r="COF216" s="102"/>
      <c r="COG216" s="102"/>
      <c r="COH216" s="102"/>
      <c r="COI216" s="102"/>
      <c r="COJ216" s="102"/>
      <c r="COK216" s="102"/>
      <c r="COL216" s="102"/>
      <c r="COM216" s="102"/>
      <c r="CON216" s="102"/>
      <c r="COO216" s="102"/>
      <c r="COP216" s="102"/>
      <c r="COQ216" s="102"/>
      <c r="COR216" s="102"/>
      <c r="COS216" s="102"/>
      <c r="COT216" s="102"/>
      <c r="COU216" s="102"/>
      <c r="COV216" s="102"/>
      <c r="COW216" s="102"/>
      <c r="COX216" s="102"/>
      <c r="COY216" s="102"/>
      <c r="COZ216" s="102"/>
      <c r="CPA216" s="102"/>
      <c r="CPB216" s="102"/>
      <c r="CPC216" s="102"/>
      <c r="CPD216" s="102"/>
      <c r="CPE216" s="102"/>
      <c r="CPF216" s="102"/>
      <c r="CPG216" s="102"/>
      <c r="CPH216" s="102"/>
      <c r="CPI216" s="102"/>
      <c r="CPJ216" s="102"/>
      <c r="CPK216" s="102"/>
      <c r="CPL216" s="102"/>
      <c r="CPM216" s="102"/>
      <c r="CPN216" s="102"/>
      <c r="CPO216" s="102"/>
      <c r="CPP216" s="102"/>
      <c r="CPQ216" s="102"/>
      <c r="CPR216" s="102"/>
      <c r="CPS216" s="102"/>
      <c r="CPT216" s="102"/>
      <c r="CPU216" s="102"/>
      <c r="CPV216" s="102"/>
      <c r="CPW216" s="102"/>
      <c r="CPX216" s="102"/>
      <c r="CPY216" s="102"/>
      <c r="CPZ216" s="102"/>
      <c r="CQA216" s="102"/>
      <c r="CQB216" s="102"/>
      <c r="CQC216" s="102"/>
      <c r="CQD216" s="102"/>
      <c r="CQE216" s="102"/>
      <c r="CQF216" s="102"/>
      <c r="CQG216" s="102"/>
      <c r="CQH216" s="102"/>
      <c r="CQI216" s="102"/>
      <c r="CQJ216" s="102"/>
      <c r="CQK216" s="102"/>
      <c r="CQL216" s="102"/>
      <c r="CQM216" s="102"/>
      <c r="CQN216" s="102"/>
      <c r="CQO216" s="102"/>
      <c r="CQP216" s="102"/>
      <c r="CQQ216" s="102"/>
      <c r="CQR216" s="102"/>
      <c r="CQS216" s="102"/>
      <c r="CQT216" s="102"/>
      <c r="CQU216" s="102"/>
      <c r="CQV216" s="102"/>
      <c r="CQW216" s="102"/>
      <c r="CQX216" s="102"/>
      <c r="CQY216" s="102"/>
      <c r="CQZ216" s="102"/>
      <c r="CRA216" s="102"/>
      <c r="CRB216" s="102"/>
      <c r="CRC216" s="102"/>
      <c r="CRD216" s="102"/>
      <c r="CRE216" s="102"/>
      <c r="CRF216" s="102"/>
      <c r="CRG216" s="102"/>
      <c r="CRH216" s="102"/>
      <c r="CRI216" s="102"/>
      <c r="CRJ216" s="102"/>
      <c r="CRK216" s="102"/>
      <c r="CRL216" s="102"/>
      <c r="CRM216" s="102"/>
      <c r="CRN216" s="102"/>
      <c r="CRO216" s="102"/>
      <c r="CRP216" s="102"/>
      <c r="CRQ216" s="102"/>
      <c r="CRR216" s="102"/>
      <c r="CRS216" s="102"/>
      <c r="CRT216" s="102"/>
      <c r="CRU216" s="102"/>
      <c r="CRV216" s="102"/>
      <c r="CRW216" s="102"/>
      <c r="CRX216" s="102"/>
      <c r="CRY216" s="102"/>
      <c r="CRZ216" s="102"/>
      <c r="CSA216" s="102"/>
      <c r="CSB216" s="102"/>
      <c r="CSC216" s="102"/>
      <c r="CSD216" s="102"/>
      <c r="CSE216" s="102"/>
      <c r="CSF216" s="102"/>
      <c r="CSG216" s="102"/>
      <c r="CSH216" s="102"/>
      <c r="CSI216" s="102"/>
      <c r="CSJ216" s="102"/>
      <c r="CSK216" s="102"/>
      <c r="CSL216" s="102"/>
      <c r="CSM216" s="102"/>
      <c r="CSN216" s="102"/>
      <c r="CSO216" s="102"/>
      <c r="CSP216" s="102"/>
      <c r="CSQ216" s="102"/>
      <c r="CSR216" s="102"/>
      <c r="CSS216" s="102"/>
      <c r="CST216" s="102"/>
      <c r="CSU216" s="102"/>
      <c r="CSV216" s="102"/>
      <c r="CSW216" s="102"/>
      <c r="CSX216" s="102"/>
      <c r="CSY216" s="102"/>
      <c r="CSZ216" s="102"/>
      <c r="CTA216" s="102"/>
      <c r="CTB216" s="102"/>
      <c r="CTC216" s="102"/>
      <c r="CTD216" s="102"/>
      <c r="CTE216" s="102"/>
      <c r="CTF216" s="102"/>
      <c r="CTG216" s="102"/>
      <c r="CTH216" s="102"/>
      <c r="CTI216" s="102"/>
      <c r="CTJ216" s="102"/>
      <c r="CTK216" s="102"/>
      <c r="CTL216" s="102"/>
      <c r="CTM216" s="102"/>
      <c r="CTN216" s="102"/>
      <c r="CTO216" s="102"/>
      <c r="CTP216" s="102"/>
      <c r="CTQ216" s="102"/>
      <c r="CTR216" s="102"/>
      <c r="CTS216" s="102"/>
      <c r="CTT216" s="102"/>
      <c r="CTU216" s="102"/>
      <c r="CTV216" s="102"/>
      <c r="CTW216" s="102"/>
      <c r="CTX216" s="102"/>
      <c r="CTY216" s="102"/>
      <c r="CTZ216" s="102"/>
      <c r="CUA216" s="102"/>
      <c r="CUB216" s="102"/>
      <c r="CUC216" s="102"/>
      <c r="CUD216" s="102"/>
      <c r="CUE216" s="102"/>
      <c r="CUF216" s="102"/>
      <c r="CUG216" s="102"/>
      <c r="CUH216" s="102"/>
      <c r="CUI216" s="102"/>
      <c r="CUJ216" s="102"/>
      <c r="CUK216" s="102"/>
      <c r="CUL216" s="102"/>
      <c r="CUM216" s="102"/>
      <c r="CUN216" s="102"/>
      <c r="CUO216" s="102"/>
      <c r="CUP216" s="102"/>
      <c r="CUQ216" s="102"/>
      <c r="CUR216" s="102"/>
      <c r="CUS216" s="102"/>
      <c r="CUT216" s="102"/>
      <c r="CUU216" s="102"/>
      <c r="CUV216" s="102"/>
      <c r="CUW216" s="102"/>
      <c r="CUX216" s="102"/>
      <c r="CUY216" s="102"/>
      <c r="CUZ216" s="102"/>
      <c r="CVA216" s="102"/>
      <c r="CVB216" s="102"/>
      <c r="CVC216" s="102"/>
      <c r="CVD216" s="102"/>
      <c r="CVE216" s="102"/>
      <c r="CVF216" s="102"/>
      <c r="CVG216" s="102"/>
      <c r="CVH216" s="102"/>
      <c r="CVI216" s="102"/>
      <c r="CVJ216" s="102"/>
      <c r="CVK216" s="102"/>
      <c r="CVL216" s="102"/>
      <c r="CVM216" s="102"/>
      <c r="CVN216" s="102"/>
      <c r="CVO216" s="102"/>
      <c r="CVP216" s="102"/>
      <c r="CVQ216" s="102"/>
      <c r="CVR216" s="102"/>
      <c r="CVS216" s="102"/>
      <c r="CVT216" s="102"/>
      <c r="CVU216" s="102"/>
      <c r="CVV216" s="102"/>
      <c r="CVW216" s="102"/>
      <c r="CVX216" s="102"/>
      <c r="CVY216" s="102"/>
      <c r="CVZ216" s="102"/>
      <c r="CWA216" s="102"/>
      <c r="CWB216" s="102"/>
      <c r="CWC216" s="102"/>
      <c r="CWD216" s="102"/>
      <c r="CWE216" s="102"/>
      <c r="CWF216" s="102"/>
      <c r="CWG216" s="102"/>
      <c r="CWH216" s="102"/>
      <c r="CWI216" s="102"/>
      <c r="CWJ216" s="102"/>
      <c r="CWK216" s="102"/>
      <c r="CWL216" s="102"/>
      <c r="CWM216" s="102"/>
      <c r="CWN216" s="102"/>
      <c r="CWO216" s="102"/>
      <c r="CWP216" s="102"/>
      <c r="CWQ216" s="102"/>
      <c r="CWR216" s="102"/>
      <c r="CWS216" s="102"/>
      <c r="CWT216" s="102"/>
      <c r="CWU216" s="102"/>
      <c r="CWV216" s="102"/>
      <c r="CWW216" s="102"/>
      <c r="CWX216" s="102"/>
      <c r="CWY216" s="102"/>
      <c r="CWZ216" s="102"/>
      <c r="CXA216" s="102"/>
      <c r="CXB216" s="102"/>
      <c r="CXC216" s="102"/>
      <c r="CXD216" s="102"/>
      <c r="CXE216" s="102"/>
      <c r="CXF216" s="102"/>
      <c r="CXG216" s="102"/>
      <c r="CXH216" s="102"/>
      <c r="CXI216" s="102"/>
      <c r="CXJ216" s="102"/>
      <c r="CXK216" s="102"/>
      <c r="CXL216" s="102"/>
      <c r="CXM216" s="102"/>
      <c r="CXN216" s="102"/>
      <c r="CXO216" s="102"/>
      <c r="CXP216" s="102"/>
      <c r="CXQ216" s="102"/>
      <c r="CXR216" s="102"/>
      <c r="CXS216" s="102"/>
      <c r="CXT216" s="102"/>
      <c r="CXU216" s="102"/>
      <c r="CXV216" s="102"/>
      <c r="CXW216" s="102"/>
      <c r="CXX216" s="102"/>
      <c r="CXY216" s="102"/>
      <c r="CXZ216" s="102"/>
      <c r="CYA216" s="102"/>
      <c r="CYB216" s="102"/>
      <c r="CYC216" s="102"/>
      <c r="CYD216" s="102"/>
      <c r="CYE216" s="102"/>
      <c r="CYF216" s="102"/>
      <c r="CYG216" s="102"/>
      <c r="CYH216" s="102"/>
      <c r="CYI216" s="102"/>
      <c r="CYJ216" s="102"/>
      <c r="CYK216" s="102"/>
      <c r="CYL216" s="102"/>
      <c r="CYM216" s="102"/>
      <c r="CYN216" s="102"/>
      <c r="CYO216" s="102"/>
      <c r="CYP216" s="102"/>
      <c r="CYQ216" s="102"/>
      <c r="CYR216" s="102"/>
      <c r="CYS216" s="102"/>
      <c r="CYT216" s="102"/>
      <c r="CYU216" s="102"/>
      <c r="CYV216" s="102"/>
      <c r="CYW216" s="102"/>
      <c r="CYX216" s="102"/>
      <c r="CYY216" s="102"/>
      <c r="CYZ216" s="102"/>
      <c r="CZA216" s="102"/>
      <c r="CZB216" s="102"/>
      <c r="CZC216" s="102"/>
      <c r="CZD216" s="102"/>
      <c r="CZE216" s="102"/>
      <c r="CZF216" s="102"/>
      <c r="CZG216" s="102"/>
      <c r="CZH216" s="102"/>
      <c r="CZI216" s="102"/>
      <c r="CZJ216" s="102"/>
      <c r="CZK216" s="102"/>
      <c r="CZL216" s="102"/>
      <c r="CZM216" s="102"/>
      <c r="CZN216" s="102"/>
      <c r="CZO216" s="102"/>
      <c r="CZP216" s="102"/>
      <c r="CZQ216" s="102"/>
      <c r="CZR216" s="102"/>
      <c r="CZS216" s="102"/>
      <c r="CZT216" s="102"/>
      <c r="CZU216" s="102"/>
      <c r="CZV216" s="102"/>
      <c r="CZW216" s="102"/>
      <c r="CZX216" s="102"/>
      <c r="CZY216" s="102"/>
      <c r="CZZ216" s="102"/>
      <c r="DAA216" s="102"/>
      <c r="DAB216" s="102"/>
      <c r="DAC216" s="102"/>
      <c r="DAD216" s="102"/>
      <c r="DAE216" s="102"/>
      <c r="DAF216" s="102"/>
      <c r="DAG216" s="102"/>
      <c r="DAH216" s="102"/>
      <c r="DAI216" s="102"/>
      <c r="DAJ216" s="102"/>
      <c r="DAK216" s="102"/>
      <c r="DAL216" s="102"/>
      <c r="DAM216" s="102"/>
      <c r="DAN216" s="102"/>
      <c r="DAO216" s="102"/>
      <c r="DAP216" s="102"/>
      <c r="DAQ216" s="102"/>
      <c r="DAR216" s="102"/>
      <c r="DAS216" s="102"/>
      <c r="DAT216" s="102"/>
      <c r="DAU216" s="102"/>
      <c r="DAV216" s="102"/>
      <c r="DAW216" s="102"/>
      <c r="DAX216" s="102"/>
      <c r="DAY216" s="102"/>
      <c r="DAZ216" s="102"/>
      <c r="DBA216" s="102"/>
      <c r="DBB216" s="102"/>
      <c r="DBC216" s="102"/>
      <c r="DBD216" s="102"/>
      <c r="DBE216" s="102"/>
      <c r="DBF216" s="102"/>
      <c r="DBG216" s="102"/>
      <c r="DBH216" s="102"/>
      <c r="DBI216" s="102"/>
      <c r="DBJ216" s="102"/>
      <c r="DBK216" s="102"/>
      <c r="DBL216" s="102"/>
      <c r="DBM216" s="102"/>
      <c r="DBN216" s="102"/>
      <c r="DBO216" s="102"/>
      <c r="DBP216" s="102"/>
      <c r="DBQ216" s="102"/>
      <c r="DBR216" s="102"/>
      <c r="DBS216" s="102"/>
      <c r="DBT216" s="102"/>
      <c r="DBU216" s="102"/>
      <c r="DBV216" s="102"/>
      <c r="DBW216" s="102"/>
      <c r="DBX216" s="102"/>
      <c r="DBY216" s="102"/>
      <c r="DBZ216" s="102"/>
      <c r="DCA216" s="102"/>
      <c r="DCB216" s="102"/>
      <c r="DCC216" s="102"/>
      <c r="DCD216" s="102"/>
      <c r="DCE216" s="102"/>
      <c r="DCF216" s="102"/>
      <c r="DCG216" s="102"/>
      <c r="DCH216" s="102"/>
      <c r="DCI216" s="102"/>
      <c r="DCJ216" s="102"/>
      <c r="DCK216" s="102"/>
      <c r="DCL216" s="102"/>
      <c r="DCM216" s="102"/>
      <c r="DCN216" s="102"/>
      <c r="DCO216" s="102"/>
      <c r="DCP216" s="102"/>
      <c r="DCQ216" s="102"/>
      <c r="DCR216" s="102"/>
      <c r="DCS216" s="102"/>
      <c r="DCT216" s="102"/>
      <c r="DCU216" s="102"/>
      <c r="DCV216" s="102"/>
      <c r="DCW216" s="102"/>
      <c r="DCX216" s="102"/>
      <c r="DCY216" s="102"/>
      <c r="DCZ216" s="102"/>
      <c r="DDA216" s="102"/>
      <c r="DDB216" s="102"/>
      <c r="DDC216" s="102"/>
      <c r="DDD216" s="102"/>
      <c r="DDE216" s="102"/>
      <c r="DDF216" s="102"/>
      <c r="DDG216" s="102"/>
      <c r="DDH216" s="102"/>
      <c r="DDI216" s="102"/>
      <c r="DDJ216" s="102"/>
      <c r="DDK216" s="102"/>
      <c r="DDL216" s="102"/>
      <c r="DDM216" s="102"/>
      <c r="DDN216" s="102"/>
      <c r="DDO216" s="102"/>
      <c r="DDP216" s="102"/>
      <c r="DDQ216" s="102"/>
      <c r="DDR216" s="102"/>
      <c r="DDS216" s="102"/>
      <c r="DDT216" s="102"/>
      <c r="DDU216" s="102"/>
      <c r="DDV216" s="102"/>
      <c r="DDW216" s="102"/>
      <c r="DDX216" s="102"/>
      <c r="DDY216" s="102"/>
      <c r="DDZ216" s="102"/>
      <c r="DEA216" s="102"/>
      <c r="DEB216" s="102"/>
      <c r="DEC216" s="102"/>
      <c r="DED216" s="102"/>
      <c r="DEE216" s="102"/>
      <c r="DEF216" s="102"/>
      <c r="DEG216" s="102"/>
      <c r="DEH216" s="102"/>
      <c r="DEI216" s="102"/>
      <c r="DEJ216" s="102"/>
      <c r="DEK216" s="102"/>
      <c r="DEL216" s="102"/>
      <c r="DEM216" s="102"/>
      <c r="DEN216" s="102"/>
      <c r="DEO216" s="102"/>
      <c r="DEP216" s="102"/>
      <c r="DEQ216" s="102"/>
      <c r="DER216" s="102"/>
      <c r="DES216" s="102"/>
      <c r="DET216" s="102"/>
      <c r="DEU216" s="102"/>
      <c r="DEV216" s="102"/>
      <c r="DEW216" s="102"/>
      <c r="DEX216" s="102"/>
      <c r="DEY216" s="102"/>
      <c r="DEZ216" s="102"/>
      <c r="DFA216" s="102"/>
      <c r="DFB216" s="102"/>
      <c r="DFC216" s="102"/>
      <c r="DFD216" s="102"/>
      <c r="DFE216" s="102"/>
      <c r="DFF216" s="102"/>
      <c r="DFG216" s="102"/>
      <c r="DFH216" s="102"/>
      <c r="DFI216" s="102"/>
      <c r="DFJ216" s="102"/>
      <c r="DFK216" s="102"/>
      <c r="DFL216" s="102"/>
      <c r="DFM216" s="102"/>
      <c r="DFN216" s="102"/>
      <c r="DFO216" s="102"/>
      <c r="DFP216" s="102"/>
      <c r="DFQ216" s="102"/>
      <c r="DFR216" s="102"/>
      <c r="DFS216" s="102"/>
      <c r="DFT216" s="102"/>
      <c r="DFU216" s="102"/>
      <c r="DFV216" s="102"/>
      <c r="DFW216" s="102"/>
      <c r="DFX216" s="102"/>
      <c r="DFY216" s="102"/>
      <c r="DFZ216" s="102"/>
      <c r="DGA216" s="102"/>
      <c r="DGB216" s="102"/>
      <c r="DGC216" s="102"/>
      <c r="DGD216" s="102"/>
      <c r="DGE216" s="102"/>
      <c r="DGF216" s="102"/>
      <c r="DGG216" s="102"/>
      <c r="DGH216" s="102"/>
      <c r="DGI216" s="102"/>
      <c r="DGJ216" s="102"/>
      <c r="DGK216" s="102"/>
      <c r="DGL216" s="102"/>
      <c r="DGM216" s="102"/>
      <c r="DGN216" s="102"/>
      <c r="DGO216" s="102"/>
      <c r="DGP216" s="102"/>
      <c r="DGQ216" s="102"/>
      <c r="DGR216" s="102"/>
      <c r="DGS216" s="102"/>
      <c r="DGT216" s="102"/>
      <c r="DGU216" s="102"/>
      <c r="DGV216" s="102"/>
      <c r="DGW216" s="102"/>
      <c r="DGX216" s="102"/>
      <c r="DGY216" s="102"/>
      <c r="DGZ216" s="102"/>
      <c r="DHA216" s="102"/>
      <c r="DHB216" s="102"/>
      <c r="DHC216" s="102"/>
      <c r="DHD216" s="102"/>
      <c r="DHE216" s="102"/>
      <c r="DHF216" s="102"/>
      <c r="DHG216" s="102"/>
      <c r="DHH216" s="102"/>
      <c r="DHI216" s="102"/>
      <c r="DHJ216" s="102"/>
      <c r="DHK216" s="102"/>
      <c r="DHL216" s="102"/>
      <c r="DHM216" s="102"/>
      <c r="DHN216" s="102"/>
      <c r="DHO216" s="102"/>
      <c r="DHP216" s="102"/>
      <c r="DHQ216" s="102"/>
      <c r="DHR216" s="102"/>
      <c r="DHS216" s="102"/>
      <c r="DHT216" s="102"/>
      <c r="DHU216" s="102"/>
      <c r="DHV216" s="102"/>
      <c r="DHW216" s="102"/>
      <c r="DHX216" s="102"/>
      <c r="DHY216" s="102"/>
      <c r="DHZ216" s="102"/>
      <c r="DIA216" s="102"/>
      <c r="DIB216" s="102"/>
      <c r="DIC216" s="102"/>
      <c r="DID216" s="102"/>
      <c r="DIE216" s="102"/>
      <c r="DIF216" s="102"/>
      <c r="DIG216" s="102"/>
      <c r="DIH216" s="102"/>
      <c r="DII216" s="102"/>
      <c r="DIJ216" s="102"/>
      <c r="DIK216" s="102"/>
      <c r="DIL216" s="102"/>
      <c r="DIM216" s="102"/>
      <c r="DIN216" s="102"/>
      <c r="DIO216" s="102"/>
      <c r="DIP216" s="102"/>
      <c r="DIQ216" s="102"/>
      <c r="DIR216" s="102"/>
      <c r="DIS216" s="102"/>
      <c r="DIT216" s="102"/>
      <c r="DIU216" s="102"/>
      <c r="DIV216" s="102"/>
      <c r="DIW216" s="102"/>
      <c r="DIX216" s="102"/>
      <c r="DIY216" s="102"/>
      <c r="DIZ216" s="102"/>
      <c r="DJA216" s="102"/>
      <c r="DJB216" s="102"/>
      <c r="DJC216" s="102"/>
      <c r="DJD216" s="102"/>
      <c r="DJE216" s="102"/>
      <c r="DJF216" s="102"/>
      <c r="DJG216" s="102"/>
      <c r="DJH216" s="102"/>
      <c r="DJI216" s="102"/>
      <c r="DJJ216" s="102"/>
      <c r="DJK216" s="102"/>
      <c r="DJL216" s="102"/>
      <c r="DJM216" s="102"/>
      <c r="DJN216" s="102"/>
      <c r="DJO216" s="102"/>
      <c r="DJP216" s="102"/>
      <c r="DJQ216" s="102"/>
      <c r="DJR216" s="102"/>
      <c r="DJS216" s="102"/>
      <c r="DJT216" s="102"/>
      <c r="DJU216" s="102"/>
      <c r="DJV216" s="102"/>
      <c r="DJW216" s="102"/>
      <c r="DJX216" s="102"/>
      <c r="DJY216" s="102"/>
      <c r="DJZ216" s="102"/>
      <c r="DKA216" s="102"/>
      <c r="DKB216" s="102"/>
      <c r="DKC216" s="102"/>
      <c r="DKD216" s="102"/>
      <c r="DKE216" s="102"/>
      <c r="DKF216" s="102"/>
      <c r="DKG216" s="102"/>
      <c r="DKH216" s="102"/>
      <c r="DKI216" s="102"/>
      <c r="DKJ216" s="102"/>
      <c r="DKK216" s="102"/>
      <c r="DKL216" s="102"/>
      <c r="DKM216" s="102"/>
      <c r="DKN216" s="102"/>
      <c r="DKO216" s="102"/>
      <c r="DKP216" s="102"/>
      <c r="DKQ216" s="102"/>
      <c r="DKR216" s="102"/>
      <c r="DKS216" s="102"/>
      <c r="DKT216" s="102"/>
      <c r="DKU216" s="102"/>
      <c r="DKV216" s="102"/>
      <c r="DKW216" s="102"/>
      <c r="DKX216" s="102"/>
      <c r="DKY216" s="102"/>
      <c r="DKZ216" s="102"/>
      <c r="DLA216" s="102"/>
      <c r="DLB216" s="102"/>
      <c r="DLC216" s="102"/>
      <c r="DLD216" s="102"/>
      <c r="DLE216" s="102"/>
      <c r="DLF216" s="102"/>
      <c r="DLG216" s="102"/>
      <c r="DLH216" s="102"/>
      <c r="DLI216" s="102"/>
      <c r="DLJ216" s="102"/>
      <c r="DLK216" s="102"/>
      <c r="DLL216" s="102"/>
      <c r="DLM216" s="102"/>
      <c r="DLN216" s="102"/>
      <c r="DLO216" s="102"/>
      <c r="DLP216" s="102"/>
      <c r="DLQ216" s="102"/>
      <c r="DLR216" s="102"/>
      <c r="DLS216" s="102"/>
      <c r="DLT216" s="102"/>
      <c r="DLU216" s="102"/>
      <c r="DLV216" s="102"/>
      <c r="DLW216" s="102"/>
      <c r="DLX216" s="102"/>
      <c r="DLY216" s="102"/>
      <c r="DLZ216" s="102"/>
      <c r="DMA216" s="102"/>
      <c r="DMB216" s="102"/>
      <c r="DMC216" s="102"/>
      <c r="DMD216" s="102"/>
      <c r="DME216" s="102"/>
      <c r="DMF216" s="102"/>
      <c r="DMG216" s="102"/>
      <c r="DMH216" s="102"/>
      <c r="DMI216" s="102"/>
      <c r="DMJ216" s="102"/>
      <c r="DMK216" s="102"/>
      <c r="DML216" s="102"/>
      <c r="DMM216" s="102"/>
      <c r="DMN216" s="102"/>
      <c r="DMO216" s="102"/>
      <c r="DMP216" s="102"/>
      <c r="DMQ216" s="102"/>
      <c r="DMR216" s="102"/>
      <c r="DMS216" s="102"/>
      <c r="DMT216" s="102"/>
      <c r="DMU216" s="102"/>
      <c r="DMV216" s="102"/>
      <c r="DMW216" s="102"/>
      <c r="DMX216" s="102"/>
      <c r="DMY216" s="102"/>
      <c r="DMZ216" s="102"/>
      <c r="DNA216" s="102"/>
      <c r="DNB216" s="102"/>
      <c r="DNC216" s="102"/>
      <c r="DND216" s="102"/>
      <c r="DNE216" s="102"/>
      <c r="DNF216" s="102"/>
      <c r="DNG216" s="102"/>
      <c r="DNH216" s="102"/>
      <c r="DNI216" s="102"/>
      <c r="DNJ216" s="102"/>
      <c r="DNK216" s="102"/>
      <c r="DNL216" s="102"/>
      <c r="DNM216" s="102"/>
      <c r="DNN216" s="102"/>
      <c r="DNO216" s="102"/>
      <c r="DNP216" s="102"/>
      <c r="DNQ216" s="102"/>
      <c r="DNR216" s="102"/>
      <c r="DNS216" s="102"/>
      <c r="DNT216" s="102"/>
      <c r="DNU216" s="102"/>
      <c r="DNV216" s="102"/>
      <c r="DNW216" s="102"/>
      <c r="DNX216" s="102"/>
      <c r="DNY216" s="102"/>
      <c r="DNZ216" s="102"/>
      <c r="DOA216" s="102"/>
      <c r="DOB216" s="102"/>
      <c r="DOC216" s="102"/>
      <c r="DOD216" s="102"/>
      <c r="DOE216" s="102"/>
      <c r="DOF216" s="102"/>
      <c r="DOG216" s="102"/>
      <c r="DOH216" s="102"/>
      <c r="DOI216" s="102"/>
      <c r="DOJ216" s="102"/>
      <c r="DOK216" s="102"/>
      <c r="DOL216" s="102"/>
      <c r="DOM216" s="102"/>
      <c r="DON216" s="102"/>
      <c r="DOO216" s="102"/>
      <c r="DOP216" s="102"/>
      <c r="DOQ216" s="102"/>
      <c r="DOR216" s="102"/>
      <c r="DOS216" s="102"/>
      <c r="DOT216" s="102"/>
      <c r="DOU216" s="102"/>
      <c r="DOV216" s="102"/>
      <c r="DOW216" s="102"/>
      <c r="DOX216" s="102"/>
      <c r="DOY216" s="102"/>
      <c r="DOZ216" s="102"/>
      <c r="DPA216" s="102"/>
      <c r="DPB216" s="102"/>
      <c r="DPC216" s="102"/>
      <c r="DPD216" s="102"/>
      <c r="DPE216" s="102"/>
      <c r="DPF216" s="102"/>
      <c r="DPG216" s="102"/>
      <c r="DPH216" s="102"/>
      <c r="DPI216" s="102"/>
      <c r="DPJ216" s="102"/>
      <c r="DPK216" s="102"/>
      <c r="DPL216" s="102"/>
      <c r="DPM216" s="102"/>
      <c r="DPN216" s="102"/>
      <c r="DPO216" s="102"/>
      <c r="DPP216" s="102"/>
      <c r="DPQ216" s="102"/>
      <c r="DPR216" s="102"/>
      <c r="DPS216" s="102"/>
      <c r="DPT216" s="102"/>
      <c r="DPU216" s="102"/>
      <c r="DPV216" s="102"/>
      <c r="DPW216" s="102"/>
      <c r="DPX216" s="102"/>
      <c r="DPY216" s="102"/>
      <c r="DPZ216" s="102"/>
      <c r="DQA216" s="102"/>
      <c r="DQB216" s="102"/>
      <c r="DQC216" s="102"/>
      <c r="DQD216" s="102"/>
      <c r="DQE216" s="102"/>
      <c r="DQF216" s="102"/>
      <c r="DQG216" s="102"/>
      <c r="DQH216" s="102"/>
      <c r="DQI216" s="102"/>
      <c r="DQJ216" s="102"/>
      <c r="DQK216" s="102"/>
      <c r="DQL216" s="102"/>
      <c r="DQM216" s="102"/>
      <c r="DQN216" s="102"/>
      <c r="DQO216" s="102"/>
      <c r="DQP216" s="102"/>
      <c r="DQQ216" s="102"/>
      <c r="DQR216" s="102"/>
      <c r="DQS216" s="102"/>
      <c r="DQT216" s="102"/>
      <c r="DQU216" s="102"/>
      <c r="DQV216" s="102"/>
      <c r="DQW216" s="102"/>
      <c r="DQX216" s="102"/>
      <c r="DQY216" s="102"/>
      <c r="DQZ216" s="102"/>
      <c r="DRA216" s="102"/>
      <c r="DRB216" s="102"/>
      <c r="DRC216" s="102"/>
      <c r="DRD216" s="102"/>
      <c r="DRE216" s="102"/>
      <c r="DRF216" s="102"/>
      <c r="DRG216" s="102"/>
      <c r="DRH216" s="102"/>
      <c r="DRI216" s="102"/>
      <c r="DRJ216" s="102"/>
      <c r="DRK216" s="102"/>
      <c r="DRL216" s="102"/>
      <c r="DRM216" s="102"/>
      <c r="DRN216" s="102"/>
      <c r="DRO216" s="102"/>
      <c r="DRP216" s="102"/>
      <c r="DRQ216" s="102"/>
      <c r="DRR216" s="102"/>
      <c r="DRS216" s="102"/>
      <c r="DRT216" s="102"/>
      <c r="DRU216" s="102"/>
      <c r="DRV216" s="102"/>
      <c r="DRW216" s="102"/>
      <c r="DRX216" s="102"/>
      <c r="DRY216" s="102"/>
      <c r="DRZ216" s="102"/>
      <c r="DSA216" s="102"/>
      <c r="DSB216" s="102"/>
      <c r="DSC216" s="102"/>
      <c r="DSD216" s="102"/>
      <c r="DSE216" s="102"/>
      <c r="DSF216" s="102"/>
      <c r="DSG216" s="102"/>
      <c r="DSH216" s="102"/>
      <c r="DSI216" s="102"/>
      <c r="DSJ216" s="102"/>
      <c r="DSK216" s="102"/>
      <c r="DSL216" s="102"/>
      <c r="DSM216" s="102"/>
      <c r="DSN216" s="102"/>
      <c r="DSO216" s="102"/>
      <c r="DSP216" s="102"/>
      <c r="DSQ216" s="102"/>
      <c r="DSR216" s="102"/>
      <c r="DSS216" s="102"/>
      <c r="DST216" s="102"/>
      <c r="DSU216" s="102"/>
      <c r="DSV216" s="102"/>
      <c r="DSW216" s="102"/>
      <c r="DSX216" s="102"/>
      <c r="DSY216" s="102"/>
      <c r="DSZ216" s="102"/>
      <c r="DTA216" s="102"/>
      <c r="DTB216" s="102"/>
      <c r="DTC216" s="102"/>
      <c r="DTD216" s="102"/>
      <c r="DTE216" s="102"/>
      <c r="DTF216" s="102"/>
      <c r="DTG216" s="102"/>
      <c r="DTH216" s="102"/>
      <c r="DTI216" s="102"/>
      <c r="DTJ216" s="102"/>
      <c r="DTK216" s="102"/>
      <c r="DTL216" s="102"/>
      <c r="DTM216" s="102"/>
      <c r="DTN216" s="102"/>
      <c r="DTO216" s="102"/>
      <c r="DTP216" s="102"/>
      <c r="DTQ216" s="102"/>
      <c r="DTR216" s="102"/>
      <c r="DTS216" s="102"/>
      <c r="DTT216" s="102"/>
      <c r="DTU216" s="102"/>
      <c r="DTV216" s="102"/>
      <c r="DTW216" s="102"/>
      <c r="DTX216" s="102"/>
      <c r="DTY216" s="102"/>
      <c r="DTZ216" s="102"/>
      <c r="DUA216" s="102"/>
      <c r="DUB216" s="102"/>
      <c r="DUC216" s="102"/>
      <c r="DUD216" s="102"/>
      <c r="DUE216" s="102"/>
      <c r="DUF216" s="102"/>
      <c r="DUG216" s="102"/>
      <c r="DUH216" s="102"/>
      <c r="DUI216" s="102"/>
      <c r="DUJ216" s="102"/>
      <c r="DUK216" s="102"/>
      <c r="DUL216" s="102"/>
      <c r="DUM216" s="102"/>
      <c r="DUN216" s="102"/>
      <c r="DUO216" s="102"/>
      <c r="DUP216" s="102"/>
      <c r="DUQ216" s="102"/>
      <c r="DUR216" s="102"/>
      <c r="DUS216" s="102"/>
      <c r="DUT216" s="102"/>
      <c r="DUU216" s="102"/>
      <c r="DUV216" s="102"/>
      <c r="DUW216" s="102"/>
      <c r="DUX216" s="102"/>
      <c r="DUY216" s="102"/>
      <c r="DUZ216" s="102"/>
      <c r="DVA216" s="102"/>
      <c r="DVB216" s="102"/>
      <c r="DVC216" s="102"/>
      <c r="DVD216" s="102"/>
      <c r="DVE216" s="102"/>
      <c r="DVF216" s="102"/>
      <c r="DVG216" s="102"/>
      <c r="DVH216" s="102"/>
      <c r="DVI216" s="102"/>
      <c r="DVJ216" s="102"/>
      <c r="DVK216" s="102"/>
      <c r="DVL216" s="102"/>
      <c r="DVM216" s="102"/>
      <c r="DVN216" s="102"/>
      <c r="DVO216" s="102"/>
      <c r="DVP216" s="102"/>
      <c r="DVQ216" s="102"/>
      <c r="DVR216" s="102"/>
      <c r="DVS216" s="102"/>
      <c r="DVT216" s="102"/>
      <c r="DVU216" s="102"/>
      <c r="DVV216" s="102"/>
      <c r="DVW216" s="102"/>
      <c r="DVX216" s="102"/>
      <c r="DVY216" s="102"/>
      <c r="DVZ216" s="102"/>
      <c r="DWA216" s="102"/>
      <c r="DWB216" s="102"/>
      <c r="DWC216" s="102"/>
      <c r="DWD216" s="102"/>
      <c r="DWE216" s="102"/>
      <c r="DWF216" s="102"/>
      <c r="DWG216" s="102"/>
      <c r="DWH216" s="102"/>
      <c r="DWI216" s="102"/>
      <c r="DWJ216" s="102"/>
      <c r="DWK216" s="102"/>
      <c r="DWL216" s="102"/>
      <c r="DWM216" s="102"/>
      <c r="DWN216" s="102"/>
      <c r="DWO216" s="102"/>
      <c r="DWP216" s="102"/>
      <c r="DWQ216" s="102"/>
      <c r="DWR216" s="102"/>
      <c r="DWS216" s="102"/>
      <c r="DWT216" s="102"/>
      <c r="DWU216" s="102"/>
      <c r="DWV216" s="102"/>
      <c r="DWW216" s="102"/>
      <c r="DWX216" s="102"/>
      <c r="DWY216" s="102"/>
      <c r="DWZ216" s="102"/>
      <c r="DXA216" s="102"/>
      <c r="DXB216" s="102"/>
      <c r="DXC216" s="102"/>
      <c r="DXD216" s="102"/>
      <c r="DXE216" s="102"/>
      <c r="DXF216" s="102"/>
      <c r="DXG216" s="102"/>
      <c r="DXH216" s="102"/>
      <c r="DXI216" s="102"/>
      <c r="DXJ216" s="102"/>
      <c r="DXK216" s="102"/>
      <c r="DXL216" s="102"/>
      <c r="DXM216" s="102"/>
      <c r="DXN216" s="102"/>
      <c r="DXO216" s="102"/>
      <c r="DXP216" s="102"/>
      <c r="DXQ216" s="102"/>
      <c r="DXR216" s="102"/>
      <c r="DXS216" s="102"/>
      <c r="DXT216" s="102"/>
      <c r="DXU216" s="102"/>
      <c r="DXV216" s="102"/>
      <c r="DXW216" s="102"/>
      <c r="DXX216" s="102"/>
      <c r="DXY216" s="102"/>
      <c r="DXZ216" s="102"/>
      <c r="DYA216" s="102"/>
      <c r="DYB216" s="102"/>
      <c r="DYC216" s="102"/>
      <c r="DYD216" s="102"/>
      <c r="DYE216" s="102"/>
      <c r="DYF216" s="102"/>
      <c r="DYG216" s="102"/>
      <c r="DYH216" s="102"/>
      <c r="DYI216" s="102"/>
      <c r="DYJ216" s="102"/>
      <c r="DYK216" s="102"/>
      <c r="DYL216" s="102"/>
      <c r="DYM216" s="102"/>
      <c r="DYN216" s="102"/>
      <c r="DYO216" s="102"/>
      <c r="DYP216" s="102"/>
      <c r="DYQ216" s="102"/>
      <c r="DYR216" s="102"/>
      <c r="DYS216" s="102"/>
      <c r="DYT216" s="102"/>
      <c r="DYU216" s="102"/>
      <c r="DYV216" s="102"/>
      <c r="DYW216" s="102"/>
      <c r="DYX216" s="102"/>
      <c r="DYY216" s="102"/>
      <c r="DYZ216" s="102"/>
      <c r="DZA216" s="102"/>
      <c r="DZB216" s="102"/>
      <c r="DZC216" s="102"/>
      <c r="DZD216" s="102"/>
      <c r="DZE216" s="102"/>
      <c r="DZF216" s="102"/>
      <c r="DZG216" s="102"/>
      <c r="DZH216" s="102"/>
      <c r="DZI216" s="102"/>
      <c r="DZJ216" s="102"/>
      <c r="DZK216" s="102"/>
      <c r="DZL216" s="102"/>
      <c r="DZM216" s="102"/>
      <c r="DZN216" s="102"/>
      <c r="DZO216" s="102"/>
      <c r="DZP216" s="102"/>
      <c r="DZQ216" s="102"/>
      <c r="DZR216" s="102"/>
      <c r="DZS216" s="102"/>
      <c r="DZT216" s="102"/>
      <c r="DZU216" s="102"/>
      <c r="DZV216" s="102"/>
      <c r="DZW216" s="102"/>
      <c r="DZX216" s="102"/>
      <c r="DZY216" s="102"/>
      <c r="DZZ216" s="102"/>
      <c r="EAA216" s="102"/>
      <c r="EAB216" s="102"/>
      <c r="EAC216" s="102"/>
      <c r="EAD216" s="102"/>
      <c r="EAE216" s="102"/>
      <c r="EAF216" s="102"/>
      <c r="EAG216" s="102"/>
      <c r="EAH216" s="102"/>
      <c r="EAI216" s="102"/>
      <c r="EAJ216" s="102"/>
      <c r="EAK216" s="102"/>
      <c r="EAL216" s="102"/>
      <c r="EAM216" s="102"/>
      <c r="EAN216" s="102"/>
      <c r="EAO216" s="102"/>
      <c r="EAP216" s="102"/>
      <c r="EAQ216" s="102"/>
      <c r="EAR216" s="102"/>
      <c r="EAS216" s="102"/>
      <c r="EAT216" s="102"/>
      <c r="EAU216" s="102"/>
      <c r="EAV216" s="102"/>
      <c r="EAW216" s="102"/>
      <c r="EAX216" s="102"/>
      <c r="EAY216" s="102"/>
      <c r="EAZ216" s="102"/>
      <c r="EBA216" s="102"/>
      <c r="EBB216" s="102"/>
      <c r="EBC216" s="102"/>
      <c r="EBD216" s="102"/>
      <c r="EBE216" s="102"/>
      <c r="EBF216" s="102"/>
      <c r="EBG216" s="102"/>
      <c r="EBH216" s="102"/>
      <c r="EBI216" s="102"/>
      <c r="EBJ216" s="102"/>
      <c r="EBK216" s="102"/>
      <c r="EBL216" s="102"/>
      <c r="EBM216" s="102"/>
      <c r="EBN216" s="102"/>
      <c r="EBO216" s="102"/>
      <c r="EBP216" s="102"/>
      <c r="EBQ216" s="102"/>
      <c r="EBR216" s="102"/>
      <c r="EBS216" s="102"/>
      <c r="EBT216" s="102"/>
      <c r="EBU216" s="102"/>
      <c r="EBV216" s="102"/>
      <c r="EBW216" s="102"/>
      <c r="EBX216" s="102"/>
      <c r="EBY216" s="102"/>
      <c r="EBZ216" s="102"/>
      <c r="ECA216" s="102"/>
      <c r="ECB216" s="102"/>
      <c r="ECC216" s="102"/>
      <c r="ECD216" s="102"/>
      <c r="ECE216" s="102"/>
      <c r="ECF216" s="102"/>
      <c r="ECG216" s="102"/>
      <c r="ECH216" s="102"/>
      <c r="ECI216" s="102"/>
      <c r="ECJ216" s="102"/>
      <c r="ECK216" s="102"/>
      <c r="ECL216" s="102"/>
      <c r="ECM216" s="102"/>
      <c r="ECN216" s="102"/>
      <c r="ECO216" s="102"/>
      <c r="ECP216" s="102"/>
      <c r="ECQ216" s="102"/>
      <c r="ECR216" s="102"/>
      <c r="ECS216" s="102"/>
      <c r="ECT216" s="102"/>
      <c r="ECU216" s="102"/>
      <c r="ECV216" s="102"/>
      <c r="ECW216" s="102"/>
      <c r="ECX216" s="102"/>
      <c r="ECY216" s="102"/>
      <c r="ECZ216" s="102"/>
      <c r="EDA216" s="102"/>
      <c r="EDB216" s="102"/>
      <c r="EDC216" s="102"/>
      <c r="EDD216" s="102"/>
      <c r="EDE216" s="102"/>
      <c r="EDF216" s="102"/>
      <c r="EDG216" s="102"/>
      <c r="EDH216" s="102"/>
      <c r="EDI216" s="102"/>
      <c r="EDJ216" s="102"/>
      <c r="EDK216" s="102"/>
      <c r="EDL216" s="102"/>
      <c r="EDM216" s="102"/>
      <c r="EDN216" s="102"/>
      <c r="EDO216" s="102"/>
      <c r="EDP216" s="102"/>
      <c r="EDQ216" s="102"/>
      <c r="EDR216" s="102"/>
      <c r="EDS216" s="102"/>
      <c r="EDT216" s="102"/>
      <c r="EDU216" s="102"/>
      <c r="EDV216" s="102"/>
      <c r="EDW216" s="102"/>
      <c r="EDX216" s="102"/>
      <c r="EDY216" s="102"/>
      <c r="EDZ216" s="102"/>
      <c r="EEA216" s="102"/>
      <c r="EEB216" s="102"/>
      <c r="EEC216" s="102"/>
      <c r="EED216" s="102"/>
      <c r="EEE216" s="102"/>
      <c r="EEF216" s="102"/>
      <c r="EEG216" s="102"/>
      <c r="EEH216" s="102"/>
      <c r="EEI216" s="102"/>
      <c r="EEJ216" s="102"/>
      <c r="EEK216" s="102"/>
      <c r="EEL216" s="102"/>
      <c r="EEM216" s="102"/>
      <c r="EEN216" s="102"/>
      <c r="EEO216" s="102"/>
      <c r="EEP216" s="102"/>
      <c r="EEQ216" s="102"/>
      <c r="EER216" s="102"/>
      <c r="EES216" s="102"/>
      <c r="EET216" s="102"/>
      <c r="EEU216" s="102"/>
      <c r="EEV216" s="102"/>
      <c r="EEW216" s="102"/>
      <c r="EEX216" s="102"/>
      <c r="EEY216" s="102"/>
      <c r="EEZ216" s="102"/>
      <c r="EFA216" s="102"/>
      <c r="EFB216" s="102"/>
      <c r="EFC216" s="102"/>
      <c r="EFD216" s="102"/>
      <c r="EFE216" s="102"/>
      <c r="EFF216" s="102"/>
      <c r="EFG216" s="102"/>
      <c r="EFH216" s="102"/>
      <c r="EFI216" s="102"/>
      <c r="EFJ216" s="102"/>
      <c r="EFK216" s="102"/>
      <c r="EFL216" s="102"/>
      <c r="EFM216" s="102"/>
      <c r="EFN216" s="102"/>
      <c r="EFO216" s="102"/>
      <c r="EFP216" s="102"/>
      <c r="EFQ216" s="102"/>
      <c r="EFR216" s="102"/>
      <c r="EFS216" s="102"/>
      <c r="EFT216" s="102"/>
      <c r="EFU216" s="102"/>
      <c r="EFV216" s="102"/>
      <c r="EFW216" s="102"/>
      <c r="EFX216" s="102"/>
      <c r="EFY216" s="102"/>
      <c r="EFZ216" s="102"/>
      <c r="EGA216" s="102"/>
      <c r="EGB216" s="102"/>
      <c r="EGC216" s="102"/>
      <c r="EGD216" s="102"/>
      <c r="EGE216" s="102"/>
      <c r="EGF216" s="102"/>
      <c r="EGG216" s="102"/>
      <c r="EGH216" s="102"/>
      <c r="EGI216" s="102"/>
      <c r="EGJ216" s="102"/>
      <c r="EGK216" s="102"/>
      <c r="EGL216" s="102"/>
      <c r="EGM216" s="102"/>
      <c r="EGN216" s="102"/>
      <c r="EGO216" s="102"/>
      <c r="EGP216" s="102"/>
      <c r="EGQ216" s="102"/>
      <c r="EGR216" s="102"/>
      <c r="EGS216" s="102"/>
      <c r="EGT216" s="102"/>
      <c r="EGU216" s="102"/>
      <c r="EGV216" s="102"/>
      <c r="EGW216" s="102"/>
      <c r="EGX216" s="102"/>
      <c r="EGY216" s="102"/>
      <c r="EGZ216" s="102"/>
      <c r="EHA216" s="102"/>
      <c r="EHB216" s="102"/>
      <c r="EHC216" s="102"/>
      <c r="EHD216" s="102"/>
      <c r="EHE216" s="102"/>
      <c r="EHF216" s="102"/>
      <c r="EHG216" s="102"/>
      <c r="EHH216" s="102"/>
      <c r="EHI216" s="102"/>
      <c r="EHJ216" s="102"/>
      <c r="EHK216" s="102"/>
      <c r="EHL216" s="102"/>
      <c r="EHM216" s="102"/>
      <c r="EHN216" s="102"/>
      <c r="EHO216" s="102"/>
      <c r="EHP216" s="102"/>
      <c r="EHQ216" s="102"/>
      <c r="EHR216" s="102"/>
      <c r="EHS216" s="102"/>
      <c r="EHT216" s="102"/>
      <c r="EHU216" s="102"/>
      <c r="EHV216" s="102"/>
      <c r="EHW216" s="102"/>
      <c r="EHX216" s="102"/>
      <c r="EHY216" s="102"/>
      <c r="EHZ216" s="102"/>
      <c r="EIA216" s="102"/>
      <c r="EIB216" s="102"/>
      <c r="EIC216" s="102"/>
      <c r="EID216" s="102"/>
      <c r="EIE216" s="102"/>
      <c r="EIF216" s="102"/>
      <c r="EIG216" s="102"/>
      <c r="EIH216" s="102"/>
      <c r="EII216" s="102"/>
      <c r="EIJ216" s="102"/>
      <c r="EIK216" s="102"/>
      <c r="EIL216" s="102"/>
      <c r="EIM216" s="102"/>
      <c r="EIN216" s="102"/>
      <c r="EIO216" s="102"/>
      <c r="EIP216" s="102"/>
      <c r="EIQ216" s="102"/>
      <c r="EIR216" s="102"/>
      <c r="EIS216" s="102"/>
      <c r="EIT216" s="102"/>
      <c r="EIU216" s="102"/>
      <c r="EIV216" s="102"/>
      <c r="EIW216" s="102"/>
      <c r="EIX216" s="102"/>
      <c r="EIY216" s="102"/>
      <c r="EIZ216" s="102"/>
      <c r="EJA216" s="102"/>
      <c r="EJB216" s="102"/>
      <c r="EJC216" s="102"/>
      <c r="EJD216" s="102"/>
      <c r="EJE216" s="102"/>
      <c r="EJF216" s="102"/>
      <c r="EJG216" s="102"/>
      <c r="EJH216" s="102"/>
      <c r="EJI216" s="102"/>
      <c r="EJJ216" s="102"/>
      <c r="EJK216" s="102"/>
      <c r="EJL216" s="102"/>
      <c r="EJM216" s="102"/>
      <c r="EJN216" s="102"/>
      <c r="EJO216" s="102"/>
      <c r="EJP216" s="102"/>
      <c r="EJQ216" s="102"/>
      <c r="EJR216" s="102"/>
      <c r="EJS216" s="102"/>
      <c r="EJT216" s="102"/>
      <c r="EJU216" s="102"/>
      <c r="EJV216" s="102"/>
      <c r="EJW216" s="102"/>
      <c r="EJX216" s="102"/>
      <c r="EJY216" s="102"/>
      <c r="EJZ216" s="102"/>
      <c r="EKA216" s="102"/>
      <c r="EKB216" s="102"/>
      <c r="EKC216" s="102"/>
      <c r="EKD216" s="102"/>
      <c r="EKE216" s="102"/>
      <c r="EKF216" s="102"/>
      <c r="EKG216" s="102"/>
      <c r="EKH216" s="102"/>
      <c r="EKI216" s="102"/>
      <c r="EKJ216" s="102"/>
      <c r="EKK216" s="102"/>
      <c r="EKL216" s="102"/>
      <c r="EKM216" s="102"/>
      <c r="EKN216" s="102"/>
      <c r="EKO216" s="102"/>
      <c r="EKP216" s="102"/>
      <c r="EKQ216" s="102"/>
      <c r="EKR216" s="102"/>
      <c r="EKS216" s="102"/>
      <c r="EKT216" s="102"/>
      <c r="EKU216" s="102"/>
      <c r="EKV216" s="102"/>
      <c r="EKW216" s="102"/>
      <c r="EKX216" s="102"/>
      <c r="EKY216" s="102"/>
      <c r="EKZ216" s="102"/>
      <c r="ELA216" s="102"/>
      <c r="ELB216" s="102"/>
      <c r="ELC216" s="102"/>
      <c r="ELD216" s="102"/>
      <c r="ELE216" s="102"/>
      <c r="ELF216" s="102"/>
      <c r="ELG216" s="102"/>
      <c r="ELH216" s="102"/>
      <c r="ELI216" s="102"/>
      <c r="ELJ216" s="102"/>
      <c r="ELK216" s="102"/>
      <c r="ELL216" s="102"/>
      <c r="ELM216" s="102"/>
      <c r="ELN216" s="102"/>
      <c r="ELO216" s="102"/>
      <c r="ELP216" s="102"/>
      <c r="ELQ216" s="102"/>
      <c r="ELR216" s="102"/>
      <c r="ELS216" s="102"/>
      <c r="ELT216" s="102"/>
      <c r="ELU216" s="102"/>
      <c r="ELV216" s="102"/>
      <c r="ELW216" s="102"/>
      <c r="ELX216" s="102"/>
      <c r="ELY216" s="102"/>
      <c r="ELZ216" s="102"/>
      <c r="EMA216" s="102"/>
      <c r="EMB216" s="102"/>
      <c r="EMC216" s="102"/>
      <c r="EMD216" s="102"/>
      <c r="EME216" s="102"/>
      <c r="EMF216" s="102"/>
      <c r="EMG216" s="102"/>
      <c r="EMH216" s="102"/>
      <c r="EMI216" s="102"/>
      <c r="EMJ216" s="102"/>
      <c r="EMK216" s="102"/>
      <c r="EML216" s="102"/>
      <c r="EMM216" s="102"/>
      <c r="EMN216" s="102"/>
      <c r="EMO216" s="102"/>
      <c r="EMP216" s="102"/>
      <c r="EMQ216" s="102"/>
      <c r="EMR216" s="102"/>
      <c r="EMS216" s="102"/>
      <c r="EMT216" s="102"/>
      <c r="EMU216" s="102"/>
      <c r="EMV216" s="102"/>
      <c r="EMW216" s="102"/>
      <c r="EMX216" s="102"/>
      <c r="EMY216" s="102"/>
      <c r="EMZ216" s="102"/>
      <c r="ENA216" s="102"/>
      <c r="ENB216" s="102"/>
      <c r="ENC216" s="102"/>
      <c r="END216" s="102"/>
      <c r="ENE216" s="102"/>
      <c r="ENF216" s="102"/>
      <c r="ENG216" s="102"/>
      <c r="ENH216" s="102"/>
      <c r="ENI216" s="102"/>
      <c r="ENJ216" s="102"/>
      <c r="ENK216" s="102"/>
      <c r="ENL216" s="102"/>
      <c r="ENM216" s="102"/>
      <c r="ENN216" s="102"/>
      <c r="ENO216" s="102"/>
      <c r="ENP216" s="102"/>
      <c r="ENQ216" s="102"/>
      <c r="ENR216" s="102"/>
      <c r="ENS216" s="102"/>
      <c r="ENT216" s="102"/>
      <c r="ENU216" s="102"/>
      <c r="ENV216" s="102"/>
      <c r="ENW216" s="102"/>
      <c r="ENX216" s="102"/>
      <c r="ENY216" s="102"/>
      <c r="ENZ216" s="102"/>
      <c r="EOA216" s="102"/>
      <c r="EOB216" s="102"/>
      <c r="EOC216" s="102"/>
      <c r="EOD216" s="102"/>
      <c r="EOE216" s="102"/>
      <c r="EOF216" s="102"/>
      <c r="EOG216" s="102"/>
      <c r="EOH216" s="102"/>
      <c r="EOI216" s="102"/>
      <c r="EOJ216" s="102"/>
      <c r="EOK216" s="102"/>
      <c r="EOL216" s="102"/>
      <c r="EOM216" s="102"/>
      <c r="EON216" s="102"/>
      <c r="EOO216" s="102"/>
      <c r="EOP216" s="102"/>
      <c r="EOQ216" s="102"/>
      <c r="EOR216" s="102"/>
      <c r="EOS216" s="102"/>
      <c r="EOT216" s="102"/>
      <c r="EOU216" s="102"/>
      <c r="EOV216" s="102"/>
      <c r="EOW216" s="102"/>
      <c r="EOX216" s="102"/>
      <c r="EOY216" s="102"/>
      <c r="EOZ216" s="102"/>
      <c r="EPA216" s="102"/>
      <c r="EPB216" s="102"/>
      <c r="EPC216" s="102"/>
      <c r="EPD216" s="102"/>
      <c r="EPE216" s="102"/>
      <c r="EPF216" s="102"/>
      <c r="EPG216" s="102"/>
      <c r="EPH216" s="102"/>
      <c r="EPI216" s="102"/>
      <c r="EPJ216" s="102"/>
      <c r="EPK216" s="102"/>
      <c r="EPL216" s="102"/>
      <c r="EPM216" s="102"/>
      <c r="EPN216" s="102"/>
      <c r="EPO216" s="102"/>
      <c r="EPP216" s="102"/>
      <c r="EPQ216" s="102"/>
      <c r="EPR216" s="102"/>
      <c r="EPS216" s="102"/>
      <c r="EPT216" s="102"/>
      <c r="EPU216" s="102"/>
      <c r="EPV216" s="102"/>
      <c r="EPW216" s="102"/>
      <c r="EPX216" s="102"/>
      <c r="EPY216" s="102"/>
      <c r="EPZ216" s="102"/>
      <c r="EQA216" s="102"/>
      <c r="EQB216" s="102"/>
      <c r="EQC216" s="102"/>
      <c r="EQD216" s="102"/>
      <c r="EQE216" s="102"/>
      <c r="EQF216" s="102"/>
      <c r="EQG216" s="102"/>
      <c r="EQH216" s="102"/>
      <c r="EQI216" s="102"/>
      <c r="EQJ216" s="102"/>
      <c r="EQK216" s="102"/>
      <c r="EQL216" s="102"/>
      <c r="EQM216" s="102"/>
      <c r="EQN216" s="102"/>
      <c r="EQO216" s="102"/>
      <c r="EQP216" s="102"/>
      <c r="EQQ216" s="102"/>
      <c r="EQR216" s="102"/>
      <c r="EQS216" s="102"/>
      <c r="EQT216" s="102"/>
      <c r="EQU216" s="102"/>
      <c r="EQV216" s="102"/>
      <c r="EQW216" s="102"/>
      <c r="EQX216" s="102"/>
      <c r="EQY216" s="102"/>
      <c r="EQZ216" s="102"/>
      <c r="ERA216" s="102"/>
      <c r="ERB216" s="102"/>
      <c r="ERC216" s="102"/>
      <c r="ERD216" s="102"/>
      <c r="ERE216" s="102"/>
      <c r="ERF216" s="102"/>
      <c r="ERG216" s="102"/>
      <c r="ERH216" s="102"/>
      <c r="ERI216" s="102"/>
      <c r="ERJ216" s="102"/>
      <c r="ERK216" s="102"/>
      <c r="ERL216" s="102"/>
      <c r="ERM216" s="102"/>
      <c r="ERN216" s="102"/>
      <c r="ERO216" s="102"/>
      <c r="ERP216" s="102"/>
      <c r="ERQ216" s="102"/>
      <c r="ERR216" s="102"/>
      <c r="ERS216" s="102"/>
      <c r="ERT216" s="102"/>
      <c r="ERU216" s="102"/>
      <c r="ERV216" s="102"/>
      <c r="ERW216" s="102"/>
      <c r="ERX216" s="102"/>
      <c r="ERY216" s="102"/>
      <c r="ERZ216" s="102"/>
      <c r="ESA216" s="102"/>
      <c r="ESB216" s="102"/>
      <c r="ESC216" s="102"/>
      <c r="ESD216" s="102"/>
      <c r="ESE216" s="102"/>
      <c r="ESF216" s="102"/>
      <c r="ESG216" s="102"/>
      <c r="ESH216" s="102"/>
      <c r="ESI216" s="102"/>
      <c r="ESJ216" s="102"/>
      <c r="ESK216" s="102"/>
      <c r="ESL216" s="102"/>
      <c r="ESM216" s="102"/>
      <c r="ESN216" s="102"/>
      <c r="ESO216" s="102"/>
      <c r="ESP216" s="102"/>
      <c r="ESQ216" s="102"/>
      <c r="ESR216" s="102"/>
      <c r="ESS216" s="102"/>
      <c r="EST216" s="102"/>
      <c r="ESU216" s="102"/>
      <c r="ESV216" s="102"/>
      <c r="ESW216" s="102"/>
      <c r="ESX216" s="102"/>
      <c r="ESY216" s="102"/>
      <c r="ESZ216" s="102"/>
      <c r="ETA216" s="102"/>
      <c r="ETB216" s="102"/>
      <c r="ETC216" s="102"/>
      <c r="ETD216" s="102"/>
      <c r="ETE216" s="102"/>
      <c r="ETF216" s="102"/>
      <c r="ETG216" s="102"/>
      <c r="ETH216" s="102"/>
      <c r="ETI216" s="102"/>
      <c r="ETJ216" s="102"/>
      <c r="ETK216" s="102"/>
      <c r="ETL216" s="102"/>
      <c r="ETM216" s="102"/>
      <c r="ETN216" s="102"/>
      <c r="ETO216" s="102"/>
      <c r="ETP216" s="102"/>
      <c r="ETQ216" s="102"/>
      <c r="ETR216" s="102"/>
      <c r="ETS216" s="102"/>
      <c r="ETT216" s="102"/>
      <c r="ETU216" s="102"/>
      <c r="ETV216" s="102"/>
      <c r="ETW216" s="102"/>
      <c r="ETX216" s="102"/>
      <c r="ETY216" s="102"/>
      <c r="ETZ216" s="102"/>
      <c r="EUA216" s="102"/>
      <c r="EUB216" s="102"/>
      <c r="EUC216" s="102"/>
      <c r="EUD216" s="102"/>
      <c r="EUE216" s="102"/>
      <c r="EUF216" s="102"/>
      <c r="EUG216" s="102"/>
      <c r="EUH216" s="102"/>
      <c r="EUI216" s="102"/>
      <c r="EUJ216" s="102"/>
      <c r="EUK216" s="102"/>
      <c r="EUL216" s="102"/>
      <c r="EUM216" s="102"/>
      <c r="EUN216" s="102"/>
      <c r="EUO216" s="102"/>
      <c r="EUP216" s="102"/>
      <c r="EUQ216" s="102"/>
      <c r="EUR216" s="102"/>
      <c r="EUS216" s="102"/>
      <c r="EUT216" s="102"/>
      <c r="EUU216" s="102"/>
      <c r="EUV216" s="102"/>
      <c r="EUW216" s="102"/>
      <c r="EUX216" s="102"/>
      <c r="EUY216" s="102"/>
      <c r="EUZ216" s="102"/>
      <c r="EVA216" s="102"/>
      <c r="EVB216" s="102"/>
      <c r="EVC216" s="102"/>
      <c r="EVD216" s="102"/>
      <c r="EVE216" s="102"/>
      <c r="EVF216" s="102"/>
      <c r="EVG216" s="102"/>
      <c r="EVH216" s="102"/>
      <c r="EVI216" s="102"/>
      <c r="EVJ216" s="102"/>
      <c r="EVK216" s="102"/>
      <c r="EVL216" s="102"/>
      <c r="EVM216" s="102"/>
      <c r="EVN216" s="102"/>
      <c r="EVO216" s="102"/>
      <c r="EVP216" s="102"/>
      <c r="EVQ216" s="102"/>
      <c r="EVR216" s="102"/>
      <c r="EVS216" s="102"/>
      <c r="EVT216" s="102"/>
      <c r="EVU216" s="102"/>
      <c r="EVV216" s="102"/>
      <c r="EVW216" s="102"/>
      <c r="EVX216" s="102"/>
      <c r="EVY216" s="102"/>
      <c r="EVZ216" s="102"/>
      <c r="EWA216" s="102"/>
      <c r="EWB216" s="102"/>
      <c r="EWC216" s="102"/>
      <c r="EWD216" s="102"/>
      <c r="EWE216" s="102"/>
      <c r="EWF216" s="102"/>
      <c r="EWG216" s="102"/>
      <c r="EWH216" s="102"/>
      <c r="EWI216" s="102"/>
      <c r="EWJ216" s="102"/>
      <c r="EWK216" s="102"/>
      <c r="EWL216" s="102"/>
      <c r="EWM216" s="102"/>
      <c r="EWN216" s="102"/>
      <c r="EWO216" s="102"/>
      <c r="EWP216" s="102"/>
      <c r="EWQ216" s="102"/>
      <c r="EWR216" s="102"/>
      <c r="EWS216" s="102"/>
      <c r="EWT216" s="102"/>
      <c r="EWU216" s="102"/>
      <c r="EWV216" s="102"/>
      <c r="EWW216" s="102"/>
      <c r="EWX216" s="102"/>
      <c r="EWY216" s="102"/>
      <c r="EWZ216" s="102"/>
      <c r="EXA216" s="102"/>
      <c r="EXB216" s="102"/>
      <c r="EXC216" s="102"/>
      <c r="EXD216" s="102"/>
      <c r="EXE216" s="102"/>
      <c r="EXF216" s="102"/>
      <c r="EXG216" s="102"/>
      <c r="EXH216" s="102"/>
      <c r="EXI216" s="102"/>
      <c r="EXJ216" s="102"/>
      <c r="EXK216" s="102"/>
      <c r="EXL216" s="102"/>
      <c r="EXM216" s="102"/>
      <c r="EXN216" s="102"/>
      <c r="EXO216" s="102"/>
      <c r="EXP216" s="102"/>
      <c r="EXQ216" s="102"/>
      <c r="EXR216" s="102"/>
      <c r="EXS216" s="102"/>
      <c r="EXT216" s="102"/>
      <c r="EXU216" s="102"/>
      <c r="EXV216" s="102"/>
      <c r="EXW216" s="102"/>
      <c r="EXX216" s="102"/>
      <c r="EXY216" s="102"/>
      <c r="EXZ216" s="102"/>
      <c r="EYA216" s="102"/>
      <c r="EYB216" s="102"/>
      <c r="EYC216" s="102"/>
      <c r="EYD216" s="102"/>
      <c r="EYE216" s="102"/>
      <c r="EYF216" s="102"/>
      <c r="EYG216" s="102"/>
      <c r="EYH216" s="102"/>
      <c r="EYI216" s="102"/>
      <c r="EYJ216" s="102"/>
      <c r="EYK216" s="102"/>
      <c r="EYL216" s="102"/>
      <c r="EYM216" s="102"/>
      <c r="EYN216" s="102"/>
      <c r="EYO216" s="102"/>
      <c r="EYP216" s="102"/>
      <c r="EYQ216" s="102"/>
      <c r="EYR216" s="102"/>
      <c r="EYS216" s="102"/>
      <c r="EYT216" s="102"/>
      <c r="EYU216" s="102"/>
      <c r="EYV216" s="102"/>
      <c r="EYW216" s="102"/>
      <c r="EYX216" s="102"/>
      <c r="EYY216" s="102"/>
      <c r="EYZ216" s="102"/>
      <c r="EZA216" s="102"/>
      <c r="EZB216" s="102"/>
      <c r="EZC216" s="102"/>
      <c r="EZD216" s="102"/>
      <c r="EZE216" s="102"/>
      <c r="EZF216" s="102"/>
      <c r="EZG216" s="102"/>
      <c r="EZH216" s="102"/>
      <c r="EZI216" s="102"/>
      <c r="EZJ216" s="102"/>
      <c r="EZK216" s="102"/>
      <c r="EZL216" s="102"/>
      <c r="EZM216" s="102"/>
      <c r="EZN216" s="102"/>
      <c r="EZO216" s="102"/>
      <c r="EZP216" s="102"/>
      <c r="EZQ216" s="102"/>
      <c r="EZR216" s="102"/>
      <c r="EZS216" s="102"/>
      <c r="EZT216" s="102"/>
      <c r="EZU216" s="102"/>
      <c r="EZV216" s="102"/>
      <c r="EZW216" s="102"/>
      <c r="EZX216" s="102"/>
      <c r="EZY216" s="102"/>
      <c r="EZZ216" s="102"/>
      <c r="FAA216" s="102"/>
      <c r="FAB216" s="102"/>
      <c r="FAC216" s="102"/>
      <c r="FAD216" s="102"/>
      <c r="FAE216" s="102"/>
      <c r="FAF216" s="102"/>
      <c r="FAG216" s="102"/>
      <c r="FAH216" s="102"/>
      <c r="FAI216" s="102"/>
      <c r="FAJ216" s="102"/>
      <c r="FAK216" s="102"/>
      <c r="FAL216" s="102"/>
      <c r="FAM216" s="102"/>
      <c r="FAN216" s="102"/>
      <c r="FAO216" s="102"/>
      <c r="FAP216" s="102"/>
      <c r="FAQ216" s="102"/>
      <c r="FAR216" s="102"/>
      <c r="FAS216" s="102"/>
      <c r="FAT216" s="102"/>
      <c r="FAU216" s="102"/>
      <c r="FAV216" s="102"/>
      <c r="FAW216" s="102"/>
      <c r="FAX216" s="102"/>
      <c r="FAY216" s="102"/>
      <c r="FAZ216" s="102"/>
      <c r="FBA216" s="102"/>
      <c r="FBB216" s="102"/>
      <c r="FBC216" s="102"/>
      <c r="FBD216" s="102"/>
      <c r="FBE216" s="102"/>
      <c r="FBF216" s="102"/>
      <c r="FBG216" s="102"/>
      <c r="FBH216" s="102"/>
      <c r="FBI216" s="102"/>
      <c r="FBJ216" s="102"/>
      <c r="FBK216" s="102"/>
      <c r="FBL216" s="102"/>
      <c r="FBM216" s="102"/>
      <c r="FBN216" s="102"/>
      <c r="FBO216" s="102"/>
      <c r="FBP216" s="102"/>
      <c r="FBQ216" s="102"/>
      <c r="FBR216" s="102"/>
      <c r="FBS216" s="102"/>
      <c r="FBT216" s="102"/>
      <c r="FBU216" s="102"/>
      <c r="FBV216" s="102"/>
      <c r="FBW216" s="102"/>
      <c r="FBX216" s="102"/>
      <c r="FBY216" s="102"/>
      <c r="FBZ216" s="102"/>
      <c r="FCA216" s="102"/>
      <c r="FCB216" s="102"/>
      <c r="FCC216" s="102"/>
      <c r="FCD216" s="102"/>
      <c r="FCE216" s="102"/>
      <c r="FCF216" s="102"/>
      <c r="FCG216" s="102"/>
      <c r="FCH216" s="102"/>
      <c r="FCI216" s="102"/>
      <c r="FCJ216" s="102"/>
      <c r="FCK216" s="102"/>
      <c r="FCL216" s="102"/>
      <c r="FCM216" s="102"/>
      <c r="FCN216" s="102"/>
      <c r="FCO216" s="102"/>
      <c r="FCP216" s="102"/>
      <c r="FCQ216" s="102"/>
      <c r="FCR216" s="102"/>
      <c r="FCS216" s="102"/>
      <c r="FCT216" s="102"/>
      <c r="FCU216" s="102"/>
      <c r="FCV216" s="102"/>
      <c r="FCW216" s="102"/>
      <c r="FCX216" s="102"/>
      <c r="FCY216" s="102"/>
      <c r="FCZ216" s="102"/>
      <c r="FDA216" s="102"/>
      <c r="FDB216" s="102"/>
      <c r="FDC216" s="102"/>
      <c r="FDD216" s="102"/>
      <c r="FDE216" s="102"/>
      <c r="FDF216" s="102"/>
      <c r="FDG216" s="102"/>
      <c r="FDH216" s="102"/>
      <c r="FDI216" s="102"/>
      <c r="FDJ216" s="102"/>
      <c r="FDK216" s="102"/>
      <c r="FDL216" s="102"/>
      <c r="FDM216" s="102"/>
      <c r="FDN216" s="102"/>
      <c r="FDO216" s="102"/>
      <c r="FDP216" s="102"/>
      <c r="FDQ216" s="102"/>
      <c r="FDR216" s="102"/>
      <c r="FDS216" s="102"/>
      <c r="FDT216" s="102"/>
      <c r="FDU216" s="102"/>
      <c r="FDV216" s="102"/>
      <c r="FDW216" s="102"/>
      <c r="FDX216" s="102"/>
      <c r="FDY216" s="102"/>
      <c r="FDZ216" s="102"/>
      <c r="FEA216" s="102"/>
      <c r="FEB216" s="102"/>
      <c r="FEC216" s="102"/>
      <c r="FED216" s="102"/>
      <c r="FEE216" s="102"/>
      <c r="FEF216" s="102"/>
      <c r="FEG216" s="102"/>
      <c r="FEH216" s="102"/>
      <c r="FEI216" s="102"/>
      <c r="FEJ216" s="102"/>
      <c r="FEK216" s="102"/>
      <c r="FEL216" s="102"/>
      <c r="FEM216" s="102"/>
      <c r="FEN216" s="102"/>
      <c r="FEO216" s="102"/>
      <c r="FEP216" s="102"/>
      <c r="FEQ216" s="102"/>
      <c r="FER216" s="102"/>
      <c r="FES216" s="102"/>
      <c r="FET216" s="102"/>
      <c r="FEU216" s="102"/>
      <c r="FEV216" s="102"/>
      <c r="FEW216" s="102"/>
      <c r="FEX216" s="102"/>
      <c r="FEY216" s="102"/>
      <c r="FEZ216" s="102"/>
      <c r="FFA216" s="102"/>
      <c r="FFB216" s="102"/>
      <c r="FFC216" s="102"/>
      <c r="FFD216" s="102"/>
      <c r="FFE216" s="102"/>
      <c r="FFF216" s="102"/>
      <c r="FFG216" s="102"/>
      <c r="FFH216" s="102"/>
      <c r="FFI216" s="102"/>
      <c r="FFJ216" s="102"/>
      <c r="FFK216" s="102"/>
      <c r="FFL216" s="102"/>
      <c r="FFM216" s="102"/>
      <c r="FFN216" s="102"/>
      <c r="FFO216" s="102"/>
      <c r="FFP216" s="102"/>
      <c r="FFQ216" s="102"/>
      <c r="FFR216" s="102"/>
      <c r="FFS216" s="102"/>
      <c r="FFT216" s="102"/>
      <c r="FFU216" s="102"/>
      <c r="FFV216" s="102"/>
      <c r="FFW216" s="102"/>
      <c r="FFX216" s="102"/>
      <c r="FFY216" s="102"/>
      <c r="FFZ216" s="102"/>
      <c r="FGA216" s="102"/>
      <c r="FGB216" s="102"/>
      <c r="FGC216" s="102"/>
      <c r="FGD216" s="102"/>
      <c r="FGE216" s="102"/>
      <c r="FGF216" s="102"/>
      <c r="FGG216" s="102"/>
      <c r="FGH216" s="102"/>
      <c r="FGI216" s="102"/>
      <c r="FGJ216" s="102"/>
      <c r="FGK216" s="102"/>
      <c r="FGL216" s="102"/>
      <c r="FGM216" s="102"/>
      <c r="FGN216" s="102"/>
      <c r="FGO216" s="102"/>
      <c r="FGP216" s="102"/>
      <c r="FGQ216" s="102"/>
      <c r="FGR216" s="102"/>
      <c r="FGS216" s="102"/>
      <c r="FGT216" s="102"/>
      <c r="FGU216" s="102"/>
      <c r="FGV216" s="102"/>
      <c r="FGW216" s="102"/>
      <c r="FGX216" s="102"/>
      <c r="FGY216" s="102"/>
      <c r="FGZ216" s="102"/>
      <c r="FHA216" s="102"/>
      <c r="FHB216" s="102"/>
      <c r="FHC216" s="102"/>
      <c r="FHD216" s="102"/>
      <c r="FHE216" s="102"/>
      <c r="FHF216" s="102"/>
      <c r="FHG216" s="102"/>
      <c r="FHH216" s="102"/>
      <c r="FHI216" s="102"/>
      <c r="FHJ216" s="102"/>
      <c r="FHK216" s="102"/>
      <c r="FHL216" s="102"/>
      <c r="FHM216" s="102"/>
      <c r="FHN216" s="102"/>
      <c r="FHO216" s="102"/>
      <c r="FHP216" s="102"/>
      <c r="FHQ216" s="102"/>
      <c r="FHR216" s="102"/>
      <c r="FHS216" s="102"/>
      <c r="FHT216" s="102"/>
      <c r="FHU216" s="102"/>
      <c r="FHV216" s="102"/>
      <c r="FHW216" s="102"/>
      <c r="FHX216" s="102"/>
      <c r="FHY216" s="102"/>
      <c r="FHZ216" s="102"/>
      <c r="FIA216" s="102"/>
      <c r="FIB216" s="102"/>
      <c r="FIC216" s="102"/>
      <c r="FID216" s="102"/>
      <c r="FIE216" s="102"/>
      <c r="FIF216" s="102"/>
      <c r="FIG216" s="102"/>
      <c r="FIH216" s="102"/>
      <c r="FII216" s="102"/>
      <c r="FIJ216" s="102"/>
      <c r="FIK216" s="102"/>
      <c r="FIL216" s="102"/>
      <c r="FIM216" s="102"/>
      <c r="FIN216" s="102"/>
      <c r="FIO216" s="102"/>
      <c r="FIP216" s="102"/>
      <c r="FIQ216" s="102"/>
      <c r="FIR216" s="102"/>
      <c r="FIS216" s="102"/>
      <c r="FIT216" s="102"/>
      <c r="FIU216" s="102"/>
      <c r="FIV216" s="102"/>
      <c r="FIW216" s="102"/>
      <c r="FIX216" s="102"/>
      <c r="FIY216" s="102"/>
      <c r="FIZ216" s="102"/>
      <c r="FJA216" s="102"/>
      <c r="FJB216" s="102"/>
      <c r="FJC216" s="102"/>
      <c r="FJD216" s="102"/>
      <c r="FJE216" s="102"/>
      <c r="FJF216" s="102"/>
      <c r="FJG216" s="102"/>
      <c r="FJH216" s="102"/>
      <c r="FJI216" s="102"/>
      <c r="FJJ216" s="102"/>
      <c r="FJK216" s="102"/>
      <c r="FJL216" s="102"/>
      <c r="FJM216" s="102"/>
      <c r="FJN216" s="102"/>
      <c r="FJO216" s="102"/>
      <c r="FJP216" s="102"/>
      <c r="FJQ216" s="102"/>
      <c r="FJR216" s="102"/>
      <c r="FJS216" s="102"/>
      <c r="FJT216" s="102"/>
      <c r="FJU216" s="102"/>
      <c r="FJV216" s="102"/>
      <c r="FJW216" s="102"/>
      <c r="FJX216" s="102"/>
      <c r="FJY216" s="102"/>
      <c r="FJZ216" s="102"/>
      <c r="FKA216" s="102"/>
      <c r="FKB216" s="102"/>
      <c r="FKC216" s="102"/>
      <c r="FKD216" s="102"/>
      <c r="FKE216" s="102"/>
      <c r="FKF216" s="102"/>
      <c r="FKG216" s="102"/>
      <c r="FKH216" s="102"/>
      <c r="FKI216" s="102"/>
      <c r="FKJ216" s="102"/>
      <c r="FKK216" s="102"/>
      <c r="FKL216" s="102"/>
      <c r="FKM216" s="102"/>
      <c r="FKN216" s="102"/>
      <c r="FKO216" s="102"/>
      <c r="FKP216" s="102"/>
      <c r="FKQ216" s="102"/>
      <c r="FKR216" s="102"/>
      <c r="FKS216" s="102"/>
      <c r="FKT216" s="102"/>
      <c r="FKU216" s="102"/>
      <c r="FKV216" s="102"/>
      <c r="FKW216" s="102"/>
      <c r="FKX216" s="102"/>
      <c r="FKY216" s="102"/>
      <c r="FKZ216" s="102"/>
      <c r="FLA216" s="102"/>
      <c r="FLB216" s="102"/>
      <c r="FLC216" s="102"/>
      <c r="FLD216" s="102"/>
      <c r="FLE216" s="102"/>
      <c r="FLF216" s="102"/>
      <c r="FLG216" s="102"/>
      <c r="FLH216" s="102"/>
      <c r="FLI216" s="102"/>
      <c r="FLJ216" s="102"/>
      <c r="FLK216" s="102"/>
      <c r="FLL216" s="102"/>
      <c r="FLM216" s="102"/>
      <c r="FLN216" s="102"/>
      <c r="FLO216" s="102"/>
      <c r="FLP216" s="102"/>
      <c r="FLQ216" s="102"/>
      <c r="FLR216" s="102"/>
      <c r="FLS216" s="102"/>
      <c r="FLT216" s="102"/>
      <c r="FLU216" s="102"/>
      <c r="FLV216" s="102"/>
      <c r="FLW216" s="102"/>
      <c r="FLX216" s="102"/>
      <c r="FLY216" s="102"/>
      <c r="FLZ216" s="102"/>
      <c r="FMA216" s="102"/>
      <c r="FMB216" s="102"/>
      <c r="FMC216" s="102"/>
      <c r="FMD216" s="102"/>
      <c r="FME216" s="102"/>
      <c r="FMF216" s="102"/>
      <c r="FMG216" s="102"/>
      <c r="FMH216" s="102"/>
      <c r="FMI216" s="102"/>
      <c r="FMJ216" s="102"/>
      <c r="FMK216" s="102"/>
      <c r="FML216" s="102"/>
      <c r="FMM216" s="102"/>
      <c r="FMN216" s="102"/>
      <c r="FMO216" s="102"/>
      <c r="FMP216" s="102"/>
      <c r="FMQ216" s="102"/>
      <c r="FMR216" s="102"/>
      <c r="FMS216" s="102"/>
      <c r="FMT216" s="102"/>
      <c r="FMU216" s="102"/>
      <c r="FMV216" s="102"/>
      <c r="FMW216" s="102"/>
      <c r="FMX216" s="102"/>
      <c r="FMY216" s="102"/>
      <c r="FMZ216" s="102"/>
      <c r="FNA216" s="102"/>
      <c r="FNB216" s="102"/>
      <c r="FNC216" s="102"/>
      <c r="FND216" s="102"/>
      <c r="FNE216" s="102"/>
      <c r="FNF216" s="102"/>
      <c r="FNG216" s="102"/>
      <c r="FNH216" s="102"/>
      <c r="FNI216" s="102"/>
      <c r="FNJ216" s="102"/>
      <c r="FNK216" s="102"/>
      <c r="FNL216" s="102"/>
      <c r="FNM216" s="102"/>
      <c r="FNN216" s="102"/>
      <c r="FNO216" s="102"/>
      <c r="FNP216" s="102"/>
      <c r="FNQ216" s="102"/>
      <c r="FNR216" s="102"/>
      <c r="FNS216" s="102"/>
      <c r="FNT216" s="102"/>
      <c r="FNU216" s="102"/>
      <c r="FNV216" s="102"/>
      <c r="FNW216" s="102"/>
      <c r="FNX216" s="102"/>
      <c r="FNY216" s="102"/>
      <c r="FNZ216" s="102"/>
      <c r="FOA216" s="102"/>
      <c r="FOB216" s="102"/>
      <c r="FOC216" s="102"/>
      <c r="FOD216" s="102"/>
      <c r="FOE216" s="102"/>
      <c r="FOF216" s="102"/>
      <c r="FOG216" s="102"/>
      <c r="FOH216" s="102"/>
      <c r="FOI216" s="102"/>
      <c r="FOJ216" s="102"/>
      <c r="FOK216" s="102"/>
      <c r="FOL216" s="102"/>
      <c r="FOM216" s="102"/>
      <c r="FON216" s="102"/>
      <c r="FOO216" s="102"/>
      <c r="FOP216" s="102"/>
      <c r="FOQ216" s="102"/>
      <c r="FOR216" s="102"/>
      <c r="FOS216" s="102"/>
      <c r="FOT216" s="102"/>
      <c r="FOU216" s="102"/>
      <c r="FOV216" s="102"/>
      <c r="FOW216" s="102"/>
      <c r="FOX216" s="102"/>
      <c r="FOY216" s="102"/>
      <c r="FOZ216" s="102"/>
      <c r="FPA216" s="102"/>
      <c r="FPB216" s="102"/>
      <c r="FPC216" s="102"/>
      <c r="FPD216" s="102"/>
      <c r="FPE216" s="102"/>
      <c r="FPF216" s="102"/>
      <c r="FPG216" s="102"/>
      <c r="FPH216" s="102"/>
      <c r="FPI216" s="102"/>
      <c r="FPJ216" s="102"/>
      <c r="FPK216" s="102"/>
      <c r="FPL216" s="102"/>
      <c r="FPM216" s="102"/>
      <c r="FPN216" s="102"/>
      <c r="FPO216" s="102"/>
      <c r="FPP216" s="102"/>
      <c r="FPQ216" s="102"/>
      <c r="FPR216" s="102"/>
      <c r="FPS216" s="102"/>
      <c r="FPT216" s="102"/>
      <c r="FPU216" s="102"/>
      <c r="FPV216" s="102"/>
      <c r="FPW216" s="102"/>
      <c r="FPX216" s="102"/>
      <c r="FPY216" s="102"/>
      <c r="FPZ216" s="102"/>
      <c r="FQA216" s="102"/>
      <c r="FQB216" s="102"/>
      <c r="FQC216" s="102"/>
      <c r="FQD216" s="102"/>
      <c r="FQE216" s="102"/>
      <c r="FQF216" s="102"/>
      <c r="FQG216" s="102"/>
      <c r="FQH216" s="102"/>
      <c r="FQI216" s="102"/>
      <c r="FQJ216" s="102"/>
      <c r="FQK216" s="102"/>
      <c r="FQL216" s="102"/>
      <c r="FQM216" s="102"/>
      <c r="FQN216" s="102"/>
      <c r="FQO216" s="102"/>
      <c r="FQP216" s="102"/>
      <c r="FQQ216" s="102"/>
      <c r="FQR216" s="102"/>
      <c r="FQS216" s="102"/>
      <c r="FQT216" s="102"/>
      <c r="FQU216" s="102"/>
      <c r="FQV216" s="102"/>
      <c r="FQW216" s="102"/>
      <c r="FQX216" s="102"/>
      <c r="FQY216" s="102"/>
      <c r="FQZ216" s="102"/>
      <c r="FRA216" s="102"/>
      <c r="FRB216" s="102"/>
      <c r="FRC216" s="102"/>
      <c r="FRD216" s="102"/>
      <c r="FRE216" s="102"/>
      <c r="FRF216" s="102"/>
      <c r="FRG216" s="102"/>
      <c r="FRH216" s="102"/>
      <c r="FRI216" s="102"/>
      <c r="FRJ216" s="102"/>
      <c r="FRK216" s="102"/>
      <c r="FRL216" s="102"/>
      <c r="FRM216" s="102"/>
      <c r="FRN216" s="102"/>
      <c r="FRO216" s="102"/>
      <c r="FRP216" s="102"/>
      <c r="FRQ216" s="102"/>
      <c r="FRR216" s="102"/>
      <c r="FRS216" s="102"/>
      <c r="FRT216" s="102"/>
      <c r="FRU216" s="102"/>
      <c r="FRV216" s="102"/>
      <c r="FRW216" s="102"/>
      <c r="FRX216" s="102"/>
      <c r="FRY216" s="102"/>
      <c r="FRZ216" s="102"/>
      <c r="FSA216" s="102"/>
      <c r="FSB216" s="102"/>
      <c r="FSC216" s="102"/>
      <c r="FSD216" s="102"/>
      <c r="FSE216" s="102"/>
      <c r="FSF216" s="102"/>
      <c r="FSG216" s="102"/>
      <c r="FSH216" s="102"/>
      <c r="FSI216" s="102"/>
      <c r="FSJ216" s="102"/>
      <c r="FSK216" s="102"/>
      <c r="FSL216" s="102"/>
      <c r="FSM216" s="102"/>
      <c r="FSN216" s="102"/>
      <c r="FSO216" s="102"/>
      <c r="FSP216" s="102"/>
      <c r="FSQ216" s="102"/>
      <c r="FSR216" s="102"/>
      <c r="FSS216" s="102"/>
      <c r="FST216" s="102"/>
      <c r="FSU216" s="102"/>
      <c r="FSV216" s="102"/>
      <c r="FSW216" s="102"/>
      <c r="FSX216" s="102"/>
      <c r="FSY216" s="102"/>
      <c r="FSZ216" s="102"/>
      <c r="FTA216" s="102"/>
      <c r="FTB216" s="102"/>
      <c r="FTC216" s="102"/>
      <c r="FTD216" s="102"/>
      <c r="FTE216" s="102"/>
      <c r="FTF216" s="102"/>
      <c r="FTG216" s="102"/>
      <c r="FTH216" s="102"/>
      <c r="FTI216" s="102"/>
      <c r="FTJ216" s="102"/>
      <c r="FTK216" s="102"/>
      <c r="FTL216" s="102"/>
      <c r="FTM216" s="102"/>
      <c r="FTN216" s="102"/>
      <c r="FTO216" s="102"/>
      <c r="FTP216" s="102"/>
      <c r="FTQ216" s="102"/>
      <c r="FTR216" s="102"/>
      <c r="FTS216" s="102"/>
      <c r="FTT216" s="102"/>
      <c r="FTU216" s="102"/>
      <c r="FTV216" s="102"/>
      <c r="FTW216" s="102"/>
      <c r="FTX216" s="102"/>
      <c r="FTY216" s="102"/>
      <c r="FTZ216" s="102"/>
      <c r="FUA216" s="102"/>
      <c r="FUB216" s="102"/>
      <c r="FUC216" s="102"/>
      <c r="FUD216" s="102"/>
      <c r="FUE216" s="102"/>
      <c r="FUF216" s="102"/>
      <c r="FUG216" s="102"/>
      <c r="FUH216" s="102"/>
      <c r="FUI216" s="102"/>
      <c r="FUJ216" s="102"/>
      <c r="FUK216" s="102"/>
      <c r="FUL216" s="102"/>
      <c r="FUM216" s="102"/>
      <c r="FUN216" s="102"/>
      <c r="FUO216" s="102"/>
      <c r="FUP216" s="102"/>
      <c r="FUQ216" s="102"/>
      <c r="FUR216" s="102"/>
      <c r="FUS216" s="102"/>
      <c r="FUT216" s="102"/>
      <c r="FUU216" s="102"/>
      <c r="FUV216" s="102"/>
      <c r="FUW216" s="102"/>
      <c r="FUX216" s="102"/>
      <c r="FUY216" s="102"/>
      <c r="FUZ216" s="102"/>
      <c r="FVA216" s="102"/>
      <c r="FVB216" s="102"/>
      <c r="FVC216" s="102"/>
      <c r="FVD216" s="102"/>
      <c r="FVE216" s="102"/>
      <c r="FVF216" s="102"/>
      <c r="FVG216" s="102"/>
      <c r="FVH216" s="102"/>
      <c r="FVI216" s="102"/>
      <c r="FVJ216" s="102"/>
      <c r="FVK216" s="102"/>
      <c r="FVL216" s="102"/>
      <c r="FVM216" s="102"/>
      <c r="FVN216" s="102"/>
      <c r="FVO216" s="102"/>
      <c r="FVP216" s="102"/>
      <c r="FVQ216" s="102"/>
      <c r="FVR216" s="102"/>
      <c r="FVS216" s="102"/>
      <c r="FVT216" s="102"/>
      <c r="FVU216" s="102"/>
      <c r="FVV216" s="102"/>
      <c r="FVW216" s="102"/>
      <c r="FVX216" s="102"/>
      <c r="FVY216" s="102"/>
      <c r="FVZ216" s="102"/>
      <c r="FWA216" s="102"/>
      <c r="FWB216" s="102"/>
      <c r="FWC216" s="102"/>
      <c r="FWD216" s="102"/>
      <c r="FWE216" s="102"/>
      <c r="FWF216" s="102"/>
      <c r="FWG216" s="102"/>
      <c r="FWH216" s="102"/>
      <c r="FWI216" s="102"/>
      <c r="FWJ216" s="102"/>
      <c r="FWK216" s="102"/>
      <c r="FWL216" s="102"/>
      <c r="FWM216" s="102"/>
      <c r="FWN216" s="102"/>
      <c r="FWO216" s="102"/>
      <c r="FWP216" s="102"/>
      <c r="FWQ216" s="102"/>
      <c r="FWR216" s="102"/>
      <c r="FWS216" s="102"/>
      <c r="FWT216" s="102"/>
      <c r="FWU216" s="102"/>
      <c r="FWV216" s="102"/>
      <c r="FWW216" s="102"/>
      <c r="FWX216" s="102"/>
      <c r="FWY216" s="102"/>
      <c r="FWZ216" s="102"/>
      <c r="FXA216" s="102"/>
      <c r="FXB216" s="102"/>
      <c r="FXC216" s="102"/>
      <c r="FXD216" s="102"/>
      <c r="FXE216" s="102"/>
      <c r="FXF216" s="102"/>
      <c r="FXG216" s="102"/>
      <c r="FXH216" s="102"/>
      <c r="FXI216" s="102"/>
      <c r="FXJ216" s="102"/>
      <c r="FXK216" s="102"/>
      <c r="FXL216" s="102"/>
      <c r="FXM216" s="102"/>
      <c r="FXN216" s="102"/>
      <c r="FXO216" s="102"/>
      <c r="FXP216" s="102"/>
      <c r="FXQ216" s="102"/>
      <c r="FXR216" s="102"/>
      <c r="FXS216" s="102"/>
      <c r="FXT216" s="102"/>
      <c r="FXU216" s="102"/>
      <c r="FXV216" s="102"/>
      <c r="FXW216" s="102"/>
      <c r="FXX216" s="102"/>
      <c r="FXY216" s="102"/>
      <c r="FXZ216" s="102"/>
      <c r="FYA216" s="102"/>
      <c r="FYB216" s="102"/>
      <c r="FYC216" s="102"/>
      <c r="FYD216" s="102"/>
      <c r="FYE216" s="102"/>
      <c r="FYF216" s="102"/>
      <c r="FYG216" s="102"/>
      <c r="FYH216" s="102"/>
      <c r="FYI216" s="102"/>
      <c r="FYJ216" s="102"/>
      <c r="FYK216" s="102"/>
      <c r="FYL216" s="102"/>
      <c r="FYM216" s="102"/>
      <c r="FYN216" s="102"/>
      <c r="FYO216" s="102"/>
      <c r="FYP216" s="102"/>
      <c r="FYQ216" s="102"/>
      <c r="FYR216" s="102"/>
      <c r="FYS216" s="102"/>
      <c r="FYT216" s="102"/>
      <c r="FYU216" s="102"/>
      <c r="FYV216" s="102"/>
      <c r="FYW216" s="102"/>
      <c r="FYX216" s="102"/>
      <c r="FYY216" s="102"/>
      <c r="FYZ216" s="102"/>
      <c r="FZA216" s="102"/>
      <c r="FZB216" s="102"/>
      <c r="FZC216" s="102"/>
      <c r="FZD216" s="102"/>
      <c r="FZE216" s="102"/>
      <c r="FZF216" s="102"/>
      <c r="FZG216" s="102"/>
      <c r="FZH216" s="102"/>
      <c r="FZI216" s="102"/>
      <c r="FZJ216" s="102"/>
      <c r="FZK216" s="102"/>
      <c r="FZL216" s="102"/>
      <c r="FZM216" s="102"/>
      <c r="FZN216" s="102"/>
      <c r="FZO216" s="102"/>
      <c r="FZP216" s="102"/>
      <c r="FZQ216" s="102"/>
      <c r="FZR216" s="102"/>
      <c r="FZS216" s="102"/>
      <c r="FZT216" s="102"/>
      <c r="FZU216" s="102"/>
      <c r="FZV216" s="102"/>
      <c r="FZW216" s="102"/>
      <c r="FZX216" s="102"/>
      <c r="FZY216" s="102"/>
      <c r="FZZ216" s="102"/>
      <c r="GAA216" s="102"/>
      <c r="GAB216" s="102"/>
      <c r="GAC216" s="102"/>
      <c r="GAD216" s="102"/>
      <c r="GAE216" s="102"/>
      <c r="GAF216" s="102"/>
      <c r="GAG216" s="102"/>
      <c r="GAH216" s="102"/>
      <c r="GAI216" s="102"/>
      <c r="GAJ216" s="102"/>
      <c r="GAK216" s="102"/>
      <c r="GAL216" s="102"/>
      <c r="GAM216" s="102"/>
      <c r="GAN216" s="102"/>
      <c r="GAO216" s="102"/>
      <c r="GAP216" s="102"/>
      <c r="GAQ216" s="102"/>
      <c r="GAR216" s="102"/>
      <c r="GAS216" s="102"/>
      <c r="GAT216" s="102"/>
      <c r="GAU216" s="102"/>
      <c r="GAV216" s="102"/>
      <c r="GAW216" s="102"/>
      <c r="GAX216" s="102"/>
      <c r="GAY216" s="102"/>
      <c r="GAZ216" s="102"/>
      <c r="GBA216" s="102"/>
      <c r="GBB216" s="102"/>
      <c r="GBC216" s="102"/>
      <c r="GBD216" s="102"/>
      <c r="GBE216" s="102"/>
      <c r="GBF216" s="102"/>
      <c r="GBG216" s="102"/>
      <c r="GBH216" s="102"/>
      <c r="GBI216" s="102"/>
      <c r="GBJ216" s="102"/>
      <c r="GBK216" s="102"/>
      <c r="GBL216" s="102"/>
      <c r="GBM216" s="102"/>
      <c r="GBN216" s="102"/>
      <c r="GBO216" s="102"/>
      <c r="GBP216" s="102"/>
      <c r="GBQ216" s="102"/>
      <c r="GBR216" s="102"/>
      <c r="GBS216" s="102"/>
      <c r="GBT216" s="102"/>
      <c r="GBU216" s="102"/>
      <c r="GBV216" s="102"/>
      <c r="GBW216" s="102"/>
      <c r="GBX216" s="102"/>
      <c r="GBY216" s="102"/>
      <c r="GBZ216" s="102"/>
      <c r="GCA216" s="102"/>
      <c r="GCB216" s="102"/>
      <c r="GCC216" s="102"/>
      <c r="GCD216" s="102"/>
      <c r="GCE216" s="102"/>
      <c r="GCF216" s="102"/>
      <c r="GCG216" s="102"/>
      <c r="GCH216" s="102"/>
      <c r="GCI216" s="102"/>
      <c r="GCJ216" s="102"/>
      <c r="GCK216" s="102"/>
      <c r="GCL216" s="102"/>
      <c r="GCM216" s="102"/>
      <c r="GCN216" s="102"/>
      <c r="GCO216" s="102"/>
      <c r="GCP216" s="102"/>
      <c r="GCQ216" s="102"/>
      <c r="GCR216" s="102"/>
      <c r="GCS216" s="102"/>
      <c r="GCT216" s="102"/>
      <c r="GCU216" s="102"/>
      <c r="GCV216" s="102"/>
      <c r="GCW216" s="102"/>
      <c r="GCX216" s="102"/>
      <c r="GCY216" s="102"/>
      <c r="GCZ216" s="102"/>
      <c r="GDA216" s="102"/>
      <c r="GDB216" s="102"/>
      <c r="GDC216" s="102"/>
      <c r="GDD216" s="102"/>
      <c r="GDE216" s="102"/>
      <c r="GDF216" s="102"/>
      <c r="GDG216" s="102"/>
      <c r="GDH216" s="102"/>
      <c r="GDI216" s="102"/>
      <c r="GDJ216" s="102"/>
      <c r="GDK216" s="102"/>
      <c r="GDL216" s="102"/>
      <c r="GDM216" s="102"/>
      <c r="GDN216" s="102"/>
      <c r="GDO216" s="102"/>
      <c r="GDP216" s="102"/>
      <c r="GDQ216" s="102"/>
      <c r="GDR216" s="102"/>
      <c r="GDS216" s="102"/>
      <c r="GDT216" s="102"/>
      <c r="GDU216" s="102"/>
      <c r="GDV216" s="102"/>
      <c r="GDW216" s="102"/>
      <c r="GDX216" s="102"/>
      <c r="GDY216" s="102"/>
      <c r="GDZ216" s="102"/>
      <c r="GEA216" s="102"/>
      <c r="GEB216" s="102"/>
      <c r="GEC216" s="102"/>
      <c r="GED216" s="102"/>
      <c r="GEE216" s="102"/>
      <c r="GEF216" s="102"/>
      <c r="GEG216" s="102"/>
      <c r="GEH216" s="102"/>
      <c r="GEI216" s="102"/>
      <c r="GEJ216" s="102"/>
      <c r="GEK216" s="102"/>
      <c r="GEL216" s="102"/>
      <c r="GEM216" s="102"/>
      <c r="GEN216" s="102"/>
      <c r="GEO216" s="102"/>
      <c r="GEP216" s="102"/>
      <c r="GEQ216" s="102"/>
      <c r="GER216" s="102"/>
      <c r="GES216" s="102"/>
      <c r="GET216" s="102"/>
      <c r="GEU216" s="102"/>
      <c r="GEV216" s="102"/>
      <c r="GEW216" s="102"/>
      <c r="GEX216" s="102"/>
      <c r="GEY216" s="102"/>
      <c r="GEZ216" s="102"/>
      <c r="GFA216" s="102"/>
      <c r="GFB216" s="102"/>
      <c r="GFC216" s="102"/>
      <c r="GFD216" s="102"/>
      <c r="GFE216" s="102"/>
      <c r="GFF216" s="102"/>
      <c r="GFG216" s="102"/>
      <c r="GFH216" s="102"/>
      <c r="GFI216" s="102"/>
      <c r="GFJ216" s="102"/>
      <c r="GFK216" s="102"/>
      <c r="GFL216" s="102"/>
      <c r="GFM216" s="102"/>
      <c r="GFN216" s="102"/>
      <c r="GFO216" s="102"/>
      <c r="GFP216" s="102"/>
      <c r="GFQ216" s="102"/>
      <c r="GFR216" s="102"/>
      <c r="GFS216" s="102"/>
      <c r="GFT216" s="102"/>
      <c r="GFU216" s="102"/>
      <c r="GFV216" s="102"/>
      <c r="GFW216" s="102"/>
      <c r="GFX216" s="102"/>
      <c r="GFY216" s="102"/>
      <c r="GFZ216" s="102"/>
      <c r="GGA216" s="102"/>
      <c r="GGB216" s="102"/>
      <c r="GGC216" s="102"/>
      <c r="GGD216" s="102"/>
      <c r="GGE216" s="102"/>
      <c r="GGF216" s="102"/>
      <c r="GGG216" s="102"/>
      <c r="GGH216" s="102"/>
      <c r="GGI216" s="102"/>
      <c r="GGJ216" s="102"/>
      <c r="GGK216" s="102"/>
      <c r="GGL216" s="102"/>
      <c r="GGM216" s="102"/>
      <c r="GGN216" s="102"/>
      <c r="GGO216" s="102"/>
      <c r="GGP216" s="102"/>
      <c r="GGQ216" s="102"/>
      <c r="GGR216" s="102"/>
      <c r="GGS216" s="102"/>
      <c r="GGT216" s="102"/>
      <c r="GGU216" s="102"/>
      <c r="GGV216" s="102"/>
      <c r="GGW216" s="102"/>
      <c r="GGX216" s="102"/>
      <c r="GGY216" s="102"/>
      <c r="GGZ216" s="102"/>
      <c r="GHA216" s="102"/>
      <c r="GHB216" s="102"/>
      <c r="GHC216" s="102"/>
      <c r="GHD216" s="102"/>
      <c r="GHE216" s="102"/>
      <c r="GHF216" s="102"/>
      <c r="GHG216" s="102"/>
      <c r="GHH216" s="102"/>
      <c r="GHI216" s="102"/>
      <c r="GHJ216" s="102"/>
      <c r="GHK216" s="102"/>
      <c r="GHL216" s="102"/>
      <c r="GHM216" s="102"/>
      <c r="GHN216" s="102"/>
      <c r="GHO216" s="102"/>
      <c r="GHP216" s="102"/>
      <c r="GHQ216" s="102"/>
      <c r="GHR216" s="102"/>
      <c r="GHS216" s="102"/>
      <c r="GHT216" s="102"/>
      <c r="GHU216" s="102"/>
      <c r="GHV216" s="102"/>
      <c r="GHW216" s="102"/>
      <c r="GHX216" s="102"/>
      <c r="GHY216" s="102"/>
      <c r="GHZ216" s="102"/>
      <c r="GIA216" s="102"/>
      <c r="GIB216" s="102"/>
      <c r="GIC216" s="102"/>
      <c r="GID216" s="102"/>
      <c r="GIE216" s="102"/>
      <c r="GIF216" s="102"/>
      <c r="GIG216" s="102"/>
      <c r="GIH216" s="102"/>
      <c r="GII216" s="102"/>
      <c r="GIJ216" s="102"/>
      <c r="GIK216" s="102"/>
      <c r="GIL216" s="102"/>
      <c r="GIM216" s="102"/>
      <c r="GIN216" s="102"/>
      <c r="GIO216" s="102"/>
      <c r="GIP216" s="102"/>
      <c r="GIQ216" s="102"/>
      <c r="GIR216" s="102"/>
      <c r="GIS216" s="102"/>
      <c r="GIT216" s="102"/>
      <c r="GIU216" s="102"/>
      <c r="GIV216" s="102"/>
      <c r="GIW216" s="102"/>
      <c r="GIX216" s="102"/>
      <c r="GIY216" s="102"/>
      <c r="GIZ216" s="102"/>
      <c r="GJA216" s="102"/>
      <c r="GJB216" s="102"/>
      <c r="GJC216" s="102"/>
      <c r="GJD216" s="102"/>
      <c r="GJE216" s="102"/>
      <c r="GJF216" s="102"/>
      <c r="GJG216" s="102"/>
      <c r="GJH216" s="102"/>
      <c r="GJI216" s="102"/>
      <c r="GJJ216" s="102"/>
      <c r="GJK216" s="102"/>
      <c r="GJL216" s="102"/>
      <c r="GJM216" s="102"/>
      <c r="GJN216" s="102"/>
      <c r="GJO216" s="102"/>
      <c r="GJP216" s="102"/>
      <c r="GJQ216" s="102"/>
      <c r="GJR216" s="102"/>
      <c r="GJS216" s="102"/>
      <c r="GJT216" s="102"/>
      <c r="GJU216" s="102"/>
      <c r="GJV216" s="102"/>
      <c r="GJW216" s="102"/>
      <c r="GJX216" s="102"/>
      <c r="GJY216" s="102"/>
      <c r="GJZ216" s="102"/>
      <c r="GKA216" s="102"/>
      <c r="GKB216" s="102"/>
      <c r="GKC216" s="102"/>
      <c r="GKD216" s="102"/>
      <c r="GKE216" s="102"/>
      <c r="GKF216" s="102"/>
      <c r="GKG216" s="102"/>
      <c r="GKH216" s="102"/>
      <c r="GKI216" s="102"/>
      <c r="GKJ216" s="102"/>
      <c r="GKK216" s="102"/>
      <c r="GKL216" s="102"/>
      <c r="GKM216" s="102"/>
      <c r="GKN216" s="102"/>
      <c r="GKO216" s="102"/>
      <c r="GKP216" s="102"/>
      <c r="GKQ216" s="102"/>
      <c r="GKR216" s="102"/>
      <c r="GKS216" s="102"/>
      <c r="GKT216" s="102"/>
      <c r="GKU216" s="102"/>
      <c r="GKV216" s="102"/>
      <c r="GKW216" s="102"/>
      <c r="GKX216" s="102"/>
      <c r="GKY216" s="102"/>
      <c r="GKZ216" s="102"/>
      <c r="GLA216" s="102"/>
      <c r="GLB216" s="102"/>
      <c r="GLC216" s="102"/>
      <c r="GLD216" s="102"/>
      <c r="GLE216" s="102"/>
      <c r="GLF216" s="102"/>
      <c r="GLG216" s="102"/>
      <c r="GLH216" s="102"/>
      <c r="GLI216" s="102"/>
      <c r="GLJ216" s="102"/>
      <c r="GLK216" s="102"/>
      <c r="GLL216" s="102"/>
      <c r="GLM216" s="102"/>
      <c r="GLN216" s="102"/>
      <c r="GLO216" s="102"/>
      <c r="GLP216" s="102"/>
      <c r="GLQ216" s="102"/>
      <c r="GLR216" s="102"/>
      <c r="GLS216" s="102"/>
      <c r="GLT216" s="102"/>
      <c r="GLU216" s="102"/>
      <c r="GLV216" s="102"/>
      <c r="GLW216" s="102"/>
      <c r="GLX216" s="102"/>
      <c r="GLY216" s="102"/>
      <c r="GLZ216" s="102"/>
      <c r="GMA216" s="102"/>
      <c r="GMB216" s="102"/>
      <c r="GMC216" s="102"/>
      <c r="GMD216" s="102"/>
      <c r="GME216" s="102"/>
      <c r="GMF216" s="102"/>
      <c r="GMG216" s="102"/>
      <c r="GMH216" s="102"/>
      <c r="GMI216" s="102"/>
      <c r="GMJ216" s="102"/>
      <c r="GMK216" s="102"/>
      <c r="GML216" s="102"/>
      <c r="GMM216" s="102"/>
      <c r="GMN216" s="102"/>
      <c r="GMO216" s="102"/>
      <c r="GMP216" s="102"/>
      <c r="GMQ216" s="102"/>
      <c r="GMR216" s="102"/>
      <c r="GMS216" s="102"/>
      <c r="GMT216" s="102"/>
      <c r="GMU216" s="102"/>
      <c r="GMV216" s="102"/>
      <c r="GMW216" s="102"/>
      <c r="GMX216" s="102"/>
      <c r="GMY216" s="102"/>
      <c r="GMZ216" s="102"/>
      <c r="GNA216" s="102"/>
      <c r="GNB216" s="102"/>
      <c r="GNC216" s="102"/>
      <c r="GND216" s="102"/>
      <c r="GNE216" s="102"/>
      <c r="GNF216" s="102"/>
      <c r="GNG216" s="102"/>
      <c r="GNH216" s="102"/>
      <c r="GNI216" s="102"/>
      <c r="GNJ216" s="102"/>
      <c r="GNK216" s="102"/>
      <c r="GNL216" s="102"/>
      <c r="GNM216" s="102"/>
      <c r="GNN216" s="102"/>
      <c r="GNO216" s="102"/>
      <c r="GNP216" s="102"/>
      <c r="GNQ216" s="102"/>
      <c r="GNR216" s="102"/>
      <c r="GNS216" s="102"/>
      <c r="GNT216" s="102"/>
      <c r="GNU216" s="102"/>
      <c r="GNV216" s="102"/>
      <c r="GNW216" s="102"/>
      <c r="GNX216" s="102"/>
      <c r="GNY216" s="102"/>
      <c r="GNZ216" s="102"/>
      <c r="GOA216" s="102"/>
      <c r="GOB216" s="102"/>
      <c r="GOC216" s="102"/>
      <c r="GOD216" s="102"/>
      <c r="GOE216" s="102"/>
      <c r="GOF216" s="102"/>
      <c r="GOG216" s="102"/>
      <c r="GOH216" s="102"/>
      <c r="GOI216" s="102"/>
      <c r="GOJ216" s="102"/>
      <c r="GOK216" s="102"/>
      <c r="GOL216" s="102"/>
      <c r="GOM216" s="102"/>
      <c r="GON216" s="102"/>
      <c r="GOO216" s="102"/>
      <c r="GOP216" s="102"/>
      <c r="GOQ216" s="102"/>
      <c r="GOR216" s="102"/>
      <c r="GOS216" s="102"/>
      <c r="GOT216" s="102"/>
      <c r="GOU216" s="102"/>
      <c r="GOV216" s="102"/>
      <c r="GOW216" s="102"/>
      <c r="GOX216" s="102"/>
      <c r="GOY216" s="102"/>
      <c r="GOZ216" s="102"/>
      <c r="GPA216" s="102"/>
      <c r="GPB216" s="102"/>
      <c r="GPC216" s="102"/>
      <c r="GPD216" s="102"/>
      <c r="GPE216" s="102"/>
      <c r="GPF216" s="102"/>
      <c r="GPG216" s="102"/>
      <c r="GPH216" s="102"/>
      <c r="GPI216" s="102"/>
      <c r="GPJ216" s="102"/>
      <c r="GPK216" s="102"/>
      <c r="GPL216" s="102"/>
      <c r="GPM216" s="102"/>
      <c r="GPN216" s="102"/>
      <c r="GPO216" s="102"/>
      <c r="GPP216" s="102"/>
      <c r="GPQ216" s="102"/>
      <c r="GPR216" s="102"/>
      <c r="GPS216" s="102"/>
      <c r="GPT216" s="102"/>
      <c r="GPU216" s="102"/>
      <c r="GPV216" s="102"/>
      <c r="GPW216" s="102"/>
      <c r="GPX216" s="102"/>
      <c r="GPY216" s="102"/>
      <c r="GPZ216" s="102"/>
      <c r="GQA216" s="102"/>
      <c r="GQB216" s="102"/>
      <c r="GQC216" s="102"/>
      <c r="GQD216" s="102"/>
      <c r="GQE216" s="102"/>
      <c r="GQF216" s="102"/>
      <c r="GQG216" s="102"/>
      <c r="GQH216" s="102"/>
      <c r="GQI216" s="102"/>
      <c r="GQJ216" s="102"/>
      <c r="GQK216" s="102"/>
      <c r="GQL216" s="102"/>
      <c r="GQM216" s="102"/>
      <c r="GQN216" s="102"/>
      <c r="GQO216" s="102"/>
      <c r="GQP216" s="102"/>
      <c r="GQQ216" s="102"/>
      <c r="GQR216" s="102"/>
      <c r="GQS216" s="102"/>
      <c r="GQT216" s="102"/>
      <c r="GQU216" s="102"/>
      <c r="GQV216" s="102"/>
      <c r="GQW216" s="102"/>
      <c r="GQX216" s="102"/>
      <c r="GQY216" s="102"/>
      <c r="GQZ216" s="102"/>
      <c r="GRA216" s="102"/>
      <c r="GRB216" s="102"/>
      <c r="GRC216" s="102"/>
      <c r="GRD216" s="102"/>
      <c r="GRE216" s="102"/>
      <c r="GRF216" s="102"/>
      <c r="GRG216" s="102"/>
      <c r="GRH216" s="102"/>
      <c r="GRI216" s="102"/>
      <c r="GRJ216" s="102"/>
      <c r="GRK216" s="102"/>
      <c r="GRL216" s="102"/>
      <c r="GRM216" s="102"/>
      <c r="GRN216" s="102"/>
      <c r="GRO216" s="102"/>
      <c r="GRP216" s="102"/>
      <c r="GRQ216" s="102"/>
      <c r="GRR216" s="102"/>
      <c r="GRS216" s="102"/>
      <c r="GRT216" s="102"/>
      <c r="GRU216" s="102"/>
      <c r="GRV216" s="102"/>
      <c r="GRW216" s="102"/>
      <c r="GRX216" s="102"/>
      <c r="GRY216" s="102"/>
      <c r="GRZ216" s="102"/>
      <c r="GSA216" s="102"/>
      <c r="GSB216" s="102"/>
      <c r="GSC216" s="102"/>
      <c r="GSD216" s="102"/>
      <c r="GSE216" s="102"/>
      <c r="GSF216" s="102"/>
      <c r="GSG216" s="102"/>
      <c r="GSH216" s="102"/>
      <c r="GSI216" s="102"/>
      <c r="GSJ216" s="102"/>
      <c r="GSK216" s="102"/>
      <c r="GSL216" s="102"/>
      <c r="GSM216" s="102"/>
      <c r="GSN216" s="102"/>
      <c r="GSO216" s="102"/>
      <c r="GSP216" s="102"/>
      <c r="GSQ216" s="102"/>
      <c r="GSR216" s="102"/>
      <c r="GSS216" s="102"/>
      <c r="GST216" s="102"/>
      <c r="GSU216" s="102"/>
      <c r="GSV216" s="102"/>
      <c r="GSW216" s="102"/>
      <c r="GSX216" s="102"/>
      <c r="GSY216" s="102"/>
      <c r="GSZ216" s="102"/>
      <c r="GTA216" s="102"/>
      <c r="GTB216" s="102"/>
      <c r="GTC216" s="102"/>
      <c r="GTD216" s="102"/>
      <c r="GTE216" s="102"/>
      <c r="GTF216" s="102"/>
      <c r="GTG216" s="102"/>
      <c r="GTH216" s="102"/>
      <c r="GTI216" s="102"/>
      <c r="GTJ216" s="102"/>
      <c r="GTK216" s="102"/>
      <c r="GTL216" s="102"/>
      <c r="GTM216" s="102"/>
      <c r="GTN216" s="102"/>
      <c r="GTO216" s="102"/>
      <c r="GTP216" s="102"/>
      <c r="GTQ216" s="102"/>
      <c r="GTR216" s="102"/>
      <c r="GTS216" s="102"/>
      <c r="GTT216" s="102"/>
      <c r="GTU216" s="102"/>
      <c r="GTV216" s="102"/>
      <c r="GTW216" s="102"/>
      <c r="GTX216" s="102"/>
      <c r="GTY216" s="102"/>
      <c r="GTZ216" s="102"/>
      <c r="GUA216" s="102"/>
      <c r="GUB216" s="102"/>
      <c r="GUC216" s="102"/>
      <c r="GUD216" s="102"/>
      <c r="GUE216" s="102"/>
      <c r="GUF216" s="102"/>
      <c r="GUG216" s="102"/>
      <c r="GUH216" s="102"/>
      <c r="GUI216" s="102"/>
      <c r="GUJ216" s="102"/>
      <c r="GUK216" s="102"/>
      <c r="GUL216" s="102"/>
      <c r="GUM216" s="102"/>
      <c r="GUN216" s="102"/>
      <c r="GUO216" s="102"/>
      <c r="GUP216" s="102"/>
      <c r="GUQ216" s="102"/>
      <c r="GUR216" s="102"/>
      <c r="GUS216" s="102"/>
      <c r="GUT216" s="102"/>
      <c r="GUU216" s="102"/>
      <c r="GUV216" s="102"/>
      <c r="GUW216" s="102"/>
      <c r="GUX216" s="102"/>
      <c r="GUY216" s="102"/>
      <c r="GUZ216" s="102"/>
      <c r="GVA216" s="102"/>
      <c r="GVB216" s="102"/>
      <c r="GVC216" s="102"/>
      <c r="GVD216" s="102"/>
      <c r="GVE216" s="102"/>
      <c r="GVF216" s="102"/>
      <c r="GVG216" s="102"/>
      <c r="GVH216" s="102"/>
      <c r="GVI216" s="102"/>
      <c r="GVJ216" s="102"/>
      <c r="GVK216" s="102"/>
      <c r="GVL216" s="102"/>
      <c r="GVM216" s="102"/>
      <c r="GVN216" s="102"/>
      <c r="GVO216" s="102"/>
      <c r="GVP216" s="102"/>
      <c r="GVQ216" s="102"/>
      <c r="GVR216" s="102"/>
      <c r="GVS216" s="102"/>
      <c r="GVT216" s="102"/>
      <c r="GVU216" s="102"/>
      <c r="GVV216" s="102"/>
      <c r="GVW216" s="102"/>
      <c r="GVX216" s="102"/>
      <c r="GVY216" s="102"/>
      <c r="GVZ216" s="102"/>
      <c r="GWA216" s="102"/>
      <c r="GWB216" s="102"/>
      <c r="GWC216" s="102"/>
      <c r="GWD216" s="102"/>
      <c r="GWE216" s="102"/>
      <c r="GWF216" s="102"/>
      <c r="GWG216" s="102"/>
      <c r="GWH216" s="102"/>
      <c r="GWI216" s="102"/>
      <c r="GWJ216" s="102"/>
      <c r="GWK216" s="102"/>
      <c r="GWL216" s="102"/>
      <c r="GWM216" s="102"/>
      <c r="GWN216" s="102"/>
      <c r="GWO216" s="102"/>
      <c r="GWP216" s="102"/>
      <c r="GWQ216" s="102"/>
      <c r="GWR216" s="102"/>
      <c r="GWS216" s="102"/>
      <c r="GWT216" s="102"/>
      <c r="GWU216" s="102"/>
      <c r="GWV216" s="102"/>
      <c r="GWW216" s="102"/>
      <c r="GWX216" s="102"/>
      <c r="GWY216" s="102"/>
      <c r="GWZ216" s="102"/>
      <c r="GXA216" s="102"/>
      <c r="GXB216" s="102"/>
      <c r="GXC216" s="102"/>
      <c r="GXD216" s="102"/>
      <c r="GXE216" s="102"/>
      <c r="GXF216" s="102"/>
      <c r="GXG216" s="102"/>
      <c r="GXH216" s="102"/>
      <c r="GXI216" s="102"/>
      <c r="GXJ216" s="102"/>
      <c r="GXK216" s="102"/>
      <c r="GXL216" s="102"/>
      <c r="GXM216" s="102"/>
      <c r="GXN216" s="102"/>
      <c r="GXO216" s="102"/>
      <c r="GXP216" s="102"/>
      <c r="GXQ216" s="102"/>
      <c r="GXR216" s="102"/>
      <c r="GXS216" s="102"/>
      <c r="GXT216" s="102"/>
      <c r="GXU216" s="102"/>
      <c r="GXV216" s="102"/>
      <c r="GXW216" s="102"/>
      <c r="GXX216" s="102"/>
      <c r="GXY216" s="102"/>
      <c r="GXZ216" s="102"/>
      <c r="GYA216" s="102"/>
      <c r="GYB216" s="102"/>
      <c r="GYC216" s="102"/>
      <c r="GYD216" s="102"/>
      <c r="GYE216" s="102"/>
      <c r="GYF216" s="102"/>
      <c r="GYG216" s="102"/>
      <c r="GYH216" s="102"/>
      <c r="GYI216" s="102"/>
      <c r="GYJ216" s="102"/>
      <c r="GYK216" s="102"/>
      <c r="GYL216" s="102"/>
      <c r="GYM216" s="102"/>
      <c r="GYN216" s="102"/>
      <c r="GYO216" s="102"/>
      <c r="GYP216" s="102"/>
      <c r="GYQ216" s="102"/>
      <c r="GYR216" s="102"/>
      <c r="GYS216" s="102"/>
      <c r="GYT216" s="102"/>
      <c r="GYU216" s="102"/>
      <c r="GYV216" s="102"/>
      <c r="GYW216" s="102"/>
      <c r="GYX216" s="102"/>
      <c r="GYY216" s="102"/>
      <c r="GYZ216" s="102"/>
      <c r="GZA216" s="102"/>
      <c r="GZB216" s="102"/>
      <c r="GZC216" s="102"/>
      <c r="GZD216" s="102"/>
      <c r="GZE216" s="102"/>
      <c r="GZF216" s="102"/>
      <c r="GZG216" s="102"/>
      <c r="GZH216" s="102"/>
      <c r="GZI216" s="102"/>
      <c r="GZJ216" s="102"/>
      <c r="GZK216" s="102"/>
      <c r="GZL216" s="102"/>
      <c r="GZM216" s="102"/>
      <c r="GZN216" s="102"/>
      <c r="GZO216" s="102"/>
      <c r="GZP216" s="102"/>
      <c r="GZQ216" s="102"/>
      <c r="GZR216" s="102"/>
      <c r="GZS216" s="102"/>
      <c r="GZT216" s="102"/>
      <c r="GZU216" s="102"/>
      <c r="GZV216" s="102"/>
      <c r="GZW216" s="102"/>
      <c r="GZX216" s="102"/>
      <c r="GZY216" s="102"/>
      <c r="GZZ216" s="102"/>
      <c r="HAA216" s="102"/>
      <c r="HAB216" s="102"/>
      <c r="HAC216" s="102"/>
      <c r="HAD216" s="102"/>
      <c r="HAE216" s="102"/>
      <c r="HAF216" s="102"/>
      <c r="HAG216" s="102"/>
      <c r="HAH216" s="102"/>
      <c r="HAI216" s="102"/>
      <c r="HAJ216" s="102"/>
      <c r="HAK216" s="102"/>
      <c r="HAL216" s="102"/>
      <c r="HAM216" s="102"/>
      <c r="HAN216" s="102"/>
      <c r="HAO216" s="102"/>
      <c r="HAP216" s="102"/>
      <c r="HAQ216" s="102"/>
      <c r="HAR216" s="102"/>
      <c r="HAS216" s="102"/>
      <c r="HAT216" s="102"/>
      <c r="HAU216" s="102"/>
      <c r="HAV216" s="102"/>
      <c r="HAW216" s="102"/>
      <c r="HAX216" s="102"/>
      <c r="HAY216" s="102"/>
      <c r="HAZ216" s="102"/>
      <c r="HBA216" s="102"/>
      <c r="HBB216" s="102"/>
      <c r="HBC216" s="102"/>
      <c r="HBD216" s="102"/>
      <c r="HBE216" s="102"/>
      <c r="HBF216" s="102"/>
      <c r="HBG216" s="102"/>
      <c r="HBH216" s="102"/>
      <c r="HBI216" s="102"/>
      <c r="HBJ216" s="102"/>
      <c r="HBK216" s="102"/>
      <c r="HBL216" s="102"/>
      <c r="HBM216" s="102"/>
      <c r="HBN216" s="102"/>
      <c r="HBO216" s="102"/>
      <c r="HBP216" s="102"/>
      <c r="HBQ216" s="102"/>
      <c r="HBR216" s="102"/>
      <c r="HBS216" s="102"/>
      <c r="HBT216" s="102"/>
      <c r="HBU216" s="102"/>
      <c r="HBV216" s="102"/>
      <c r="HBW216" s="102"/>
      <c r="HBX216" s="102"/>
      <c r="HBY216" s="102"/>
      <c r="HBZ216" s="102"/>
      <c r="HCA216" s="102"/>
      <c r="HCB216" s="102"/>
      <c r="HCC216" s="102"/>
      <c r="HCD216" s="102"/>
      <c r="HCE216" s="102"/>
      <c r="HCF216" s="102"/>
      <c r="HCG216" s="102"/>
      <c r="HCH216" s="102"/>
      <c r="HCI216" s="102"/>
      <c r="HCJ216" s="102"/>
      <c r="HCK216" s="102"/>
      <c r="HCL216" s="102"/>
      <c r="HCM216" s="102"/>
      <c r="HCN216" s="102"/>
      <c r="HCO216" s="102"/>
      <c r="HCP216" s="102"/>
      <c r="HCQ216" s="102"/>
      <c r="HCR216" s="102"/>
      <c r="HCS216" s="102"/>
      <c r="HCT216" s="102"/>
      <c r="HCU216" s="102"/>
      <c r="HCV216" s="102"/>
      <c r="HCW216" s="102"/>
      <c r="HCX216" s="102"/>
      <c r="HCY216" s="102"/>
      <c r="HCZ216" s="102"/>
      <c r="HDA216" s="102"/>
      <c r="HDB216" s="102"/>
      <c r="HDC216" s="102"/>
      <c r="HDD216" s="102"/>
      <c r="HDE216" s="102"/>
      <c r="HDF216" s="102"/>
      <c r="HDG216" s="102"/>
      <c r="HDH216" s="102"/>
      <c r="HDI216" s="102"/>
      <c r="HDJ216" s="102"/>
      <c r="HDK216" s="102"/>
      <c r="HDL216" s="102"/>
      <c r="HDM216" s="102"/>
      <c r="HDN216" s="102"/>
      <c r="HDO216" s="102"/>
      <c r="HDP216" s="102"/>
      <c r="HDQ216" s="102"/>
      <c r="HDR216" s="102"/>
      <c r="HDS216" s="102"/>
      <c r="HDT216" s="102"/>
      <c r="HDU216" s="102"/>
      <c r="HDV216" s="102"/>
      <c r="HDW216" s="102"/>
      <c r="HDX216" s="102"/>
      <c r="HDY216" s="102"/>
      <c r="HDZ216" s="102"/>
      <c r="HEA216" s="102"/>
      <c r="HEB216" s="102"/>
      <c r="HEC216" s="102"/>
      <c r="HED216" s="102"/>
      <c r="HEE216" s="102"/>
      <c r="HEF216" s="102"/>
      <c r="HEG216" s="102"/>
      <c r="HEH216" s="102"/>
      <c r="HEI216" s="102"/>
      <c r="HEJ216" s="102"/>
      <c r="HEK216" s="102"/>
      <c r="HEL216" s="102"/>
      <c r="HEM216" s="102"/>
      <c r="HEN216" s="102"/>
      <c r="HEO216" s="102"/>
      <c r="HEP216" s="102"/>
      <c r="HEQ216" s="102"/>
      <c r="HER216" s="102"/>
      <c r="HES216" s="102"/>
      <c r="HET216" s="102"/>
      <c r="HEU216" s="102"/>
      <c r="HEV216" s="102"/>
      <c r="HEW216" s="102"/>
      <c r="HEX216" s="102"/>
      <c r="HEY216" s="102"/>
      <c r="HEZ216" s="102"/>
      <c r="HFA216" s="102"/>
      <c r="HFB216" s="102"/>
      <c r="HFC216" s="102"/>
      <c r="HFD216" s="102"/>
      <c r="HFE216" s="102"/>
      <c r="HFF216" s="102"/>
      <c r="HFG216" s="102"/>
      <c r="HFH216" s="102"/>
      <c r="HFI216" s="102"/>
      <c r="HFJ216" s="102"/>
      <c r="HFK216" s="102"/>
      <c r="HFL216" s="102"/>
      <c r="HFM216" s="102"/>
      <c r="HFN216" s="102"/>
      <c r="HFO216" s="102"/>
      <c r="HFP216" s="102"/>
      <c r="HFQ216" s="102"/>
      <c r="HFR216" s="102"/>
      <c r="HFS216" s="102"/>
      <c r="HFT216" s="102"/>
      <c r="HFU216" s="102"/>
      <c r="HFV216" s="102"/>
      <c r="HFW216" s="102"/>
      <c r="HFX216" s="102"/>
      <c r="HFY216" s="102"/>
      <c r="HFZ216" s="102"/>
      <c r="HGA216" s="102"/>
      <c r="HGB216" s="102"/>
      <c r="HGC216" s="102"/>
      <c r="HGD216" s="102"/>
      <c r="HGE216" s="102"/>
      <c r="HGF216" s="102"/>
      <c r="HGG216" s="102"/>
      <c r="HGH216" s="102"/>
      <c r="HGI216" s="102"/>
      <c r="HGJ216" s="102"/>
      <c r="HGK216" s="102"/>
      <c r="HGL216" s="102"/>
      <c r="HGM216" s="102"/>
      <c r="HGN216" s="102"/>
      <c r="HGO216" s="102"/>
      <c r="HGP216" s="102"/>
      <c r="HGQ216" s="102"/>
      <c r="HGR216" s="102"/>
      <c r="HGS216" s="102"/>
      <c r="HGT216" s="102"/>
      <c r="HGU216" s="102"/>
      <c r="HGV216" s="102"/>
      <c r="HGW216" s="102"/>
      <c r="HGX216" s="102"/>
      <c r="HGY216" s="102"/>
      <c r="HGZ216" s="102"/>
      <c r="HHA216" s="102"/>
      <c r="HHB216" s="102"/>
      <c r="HHC216" s="102"/>
      <c r="HHD216" s="102"/>
      <c r="HHE216" s="102"/>
      <c r="HHF216" s="102"/>
      <c r="HHG216" s="102"/>
      <c r="HHH216" s="102"/>
      <c r="HHI216" s="102"/>
      <c r="HHJ216" s="102"/>
      <c r="HHK216" s="102"/>
      <c r="HHL216" s="102"/>
      <c r="HHM216" s="102"/>
      <c r="HHN216" s="102"/>
      <c r="HHO216" s="102"/>
      <c r="HHP216" s="102"/>
      <c r="HHQ216" s="102"/>
      <c r="HHR216" s="102"/>
      <c r="HHS216" s="102"/>
      <c r="HHT216" s="102"/>
      <c r="HHU216" s="102"/>
      <c r="HHV216" s="102"/>
      <c r="HHW216" s="102"/>
      <c r="HHX216" s="102"/>
      <c r="HHY216" s="102"/>
      <c r="HHZ216" s="102"/>
      <c r="HIA216" s="102"/>
      <c r="HIB216" s="102"/>
      <c r="HIC216" s="102"/>
      <c r="HID216" s="102"/>
      <c r="HIE216" s="102"/>
      <c r="HIF216" s="102"/>
      <c r="HIG216" s="102"/>
      <c r="HIH216" s="102"/>
      <c r="HII216" s="102"/>
      <c r="HIJ216" s="102"/>
      <c r="HIK216" s="102"/>
      <c r="HIL216" s="102"/>
      <c r="HIM216" s="102"/>
      <c r="HIN216" s="102"/>
      <c r="HIO216" s="102"/>
      <c r="HIP216" s="102"/>
      <c r="HIQ216" s="102"/>
      <c r="HIR216" s="102"/>
      <c r="HIS216" s="102"/>
      <c r="HIT216" s="102"/>
      <c r="HIU216" s="102"/>
      <c r="HIV216" s="102"/>
      <c r="HIW216" s="102"/>
      <c r="HIX216" s="102"/>
      <c r="HIY216" s="102"/>
      <c r="HIZ216" s="102"/>
      <c r="HJA216" s="102"/>
      <c r="HJB216" s="102"/>
      <c r="HJC216" s="102"/>
      <c r="HJD216" s="102"/>
      <c r="HJE216" s="102"/>
      <c r="HJF216" s="102"/>
      <c r="HJG216" s="102"/>
      <c r="HJH216" s="102"/>
      <c r="HJI216" s="102"/>
      <c r="HJJ216" s="102"/>
      <c r="HJK216" s="102"/>
      <c r="HJL216" s="102"/>
      <c r="HJM216" s="102"/>
      <c r="HJN216" s="102"/>
      <c r="HJO216" s="102"/>
      <c r="HJP216" s="102"/>
      <c r="HJQ216" s="102"/>
      <c r="HJR216" s="102"/>
      <c r="HJS216" s="102"/>
      <c r="HJT216" s="102"/>
      <c r="HJU216" s="102"/>
      <c r="HJV216" s="102"/>
      <c r="HJW216" s="102"/>
      <c r="HJX216" s="102"/>
      <c r="HJY216" s="102"/>
      <c r="HJZ216" s="102"/>
      <c r="HKA216" s="102"/>
      <c r="HKB216" s="102"/>
      <c r="HKC216" s="102"/>
      <c r="HKD216" s="102"/>
      <c r="HKE216" s="102"/>
      <c r="HKF216" s="102"/>
      <c r="HKG216" s="102"/>
      <c r="HKH216" s="102"/>
      <c r="HKI216" s="102"/>
      <c r="HKJ216" s="102"/>
      <c r="HKK216" s="102"/>
      <c r="HKL216" s="102"/>
      <c r="HKM216" s="102"/>
      <c r="HKN216" s="102"/>
      <c r="HKO216" s="102"/>
      <c r="HKP216" s="102"/>
      <c r="HKQ216" s="102"/>
      <c r="HKR216" s="102"/>
      <c r="HKS216" s="102"/>
      <c r="HKT216" s="102"/>
      <c r="HKU216" s="102"/>
      <c r="HKV216" s="102"/>
      <c r="HKW216" s="102"/>
      <c r="HKX216" s="102"/>
      <c r="HKY216" s="102"/>
      <c r="HKZ216" s="102"/>
      <c r="HLA216" s="102"/>
      <c r="HLB216" s="102"/>
      <c r="HLC216" s="102"/>
      <c r="HLD216" s="102"/>
      <c r="HLE216" s="102"/>
      <c r="HLF216" s="102"/>
      <c r="HLG216" s="102"/>
      <c r="HLH216" s="102"/>
      <c r="HLI216" s="102"/>
      <c r="HLJ216" s="102"/>
      <c r="HLK216" s="102"/>
      <c r="HLL216" s="102"/>
      <c r="HLM216" s="102"/>
      <c r="HLN216" s="102"/>
      <c r="HLO216" s="102"/>
      <c r="HLP216" s="102"/>
      <c r="HLQ216" s="102"/>
      <c r="HLR216" s="102"/>
      <c r="HLS216" s="102"/>
      <c r="HLT216" s="102"/>
      <c r="HLU216" s="102"/>
      <c r="HLV216" s="102"/>
      <c r="HLW216" s="102"/>
      <c r="HLX216" s="102"/>
      <c r="HLY216" s="102"/>
      <c r="HLZ216" s="102"/>
      <c r="HMA216" s="102"/>
      <c r="HMB216" s="102"/>
      <c r="HMC216" s="102"/>
      <c r="HMD216" s="102"/>
      <c r="HME216" s="102"/>
      <c r="HMF216" s="102"/>
      <c r="HMG216" s="102"/>
      <c r="HMH216" s="102"/>
      <c r="HMI216" s="102"/>
      <c r="HMJ216" s="102"/>
      <c r="HMK216" s="102"/>
      <c r="HML216" s="102"/>
      <c r="HMM216" s="102"/>
      <c r="HMN216" s="102"/>
      <c r="HMO216" s="102"/>
      <c r="HMP216" s="102"/>
      <c r="HMQ216" s="102"/>
      <c r="HMR216" s="102"/>
      <c r="HMS216" s="102"/>
      <c r="HMT216" s="102"/>
      <c r="HMU216" s="102"/>
      <c r="HMV216" s="102"/>
      <c r="HMW216" s="102"/>
      <c r="HMX216" s="102"/>
      <c r="HMY216" s="102"/>
      <c r="HMZ216" s="102"/>
      <c r="HNA216" s="102"/>
      <c r="HNB216" s="102"/>
      <c r="HNC216" s="102"/>
      <c r="HND216" s="102"/>
      <c r="HNE216" s="102"/>
      <c r="HNF216" s="102"/>
      <c r="HNG216" s="102"/>
      <c r="HNH216" s="102"/>
      <c r="HNI216" s="102"/>
      <c r="HNJ216" s="102"/>
      <c r="HNK216" s="102"/>
      <c r="HNL216" s="102"/>
      <c r="HNM216" s="102"/>
      <c r="HNN216" s="102"/>
      <c r="HNO216" s="102"/>
      <c r="HNP216" s="102"/>
      <c r="HNQ216" s="102"/>
      <c r="HNR216" s="102"/>
      <c r="HNS216" s="102"/>
      <c r="HNT216" s="102"/>
      <c r="HNU216" s="102"/>
      <c r="HNV216" s="102"/>
      <c r="HNW216" s="102"/>
      <c r="HNX216" s="102"/>
      <c r="HNY216" s="102"/>
      <c r="HNZ216" s="102"/>
      <c r="HOA216" s="102"/>
      <c r="HOB216" s="102"/>
      <c r="HOC216" s="102"/>
      <c r="HOD216" s="102"/>
      <c r="HOE216" s="102"/>
      <c r="HOF216" s="102"/>
      <c r="HOG216" s="102"/>
      <c r="HOH216" s="102"/>
      <c r="HOI216" s="102"/>
      <c r="HOJ216" s="102"/>
      <c r="HOK216" s="102"/>
      <c r="HOL216" s="102"/>
      <c r="HOM216" s="102"/>
      <c r="HON216" s="102"/>
      <c r="HOO216" s="102"/>
      <c r="HOP216" s="102"/>
      <c r="HOQ216" s="102"/>
      <c r="HOR216" s="102"/>
      <c r="HOS216" s="102"/>
      <c r="HOT216" s="102"/>
      <c r="HOU216" s="102"/>
      <c r="HOV216" s="102"/>
      <c r="HOW216" s="102"/>
      <c r="HOX216" s="102"/>
      <c r="HOY216" s="102"/>
      <c r="HOZ216" s="102"/>
      <c r="HPA216" s="102"/>
      <c r="HPB216" s="102"/>
      <c r="HPC216" s="102"/>
      <c r="HPD216" s="102"/>
      <c r="HPE216" s="102"/>
      <c r="HPF216" s="102"/>
      <c r="HPG216" s="102"/>
      <c r="HPH216" s="102"/>
      <c r="HPI216" s="102"/>
      <c r="HPJ216" s="102"/>
      <c r="HPK216" s="102"/>
      <c r="HPL216" s="102"/>
      <c r="HPM216" s="102"/>
      <c r="HPN216" s="102"/>
      <c r="HPO216" s="102"/>
      <c r="HPP216" s="102"/>
      <c r="HPQ216" s="102"/>
      <c r="HPR216" s="102"/>
      <c r="HPS216" s="102"/>
      <c r="HPT216" s="102"/>
      <c r="HPU216" s="102"/>
      <c r="HPV216" s="102"/>
      <c r="HPW216" s="102"/>
      <c r="HPX216" s="102"/>
      <c r="HPY216" s="102"/>
      <c r="HPZ216" s="102"/>
      <c r="HQA216" s="102"/>
      <c r="HQB216" s="102"/>
      <c r="HQC216" s="102"/>
      <c r="HQD216" s="102"/>
      <c r="HQE216" s="102"/>
      <c r="HQF216" s="102"/>
      <c r="HQG216" s="102"/>
      <c r="HQH216" s="102"/>
      <c r="HQI216" s="102"/>
      <c r="HQJ216" s="102"/>
      <c r="HQK216" s="102"/>
      <c r="HQL216" s="102"/>
      <c r="HQM216" s="102"/>
      <c r="HQN216" s="102"/>
      <c r="HQO216" s="102"/>
      <c r="HQP216" s="102"/>
      <c r="HQQ216" s="102"/>
      <c r="HQR216" s="102"/>
      <c r="HQS216" s="102"/>
      <c r="HQT216" s="102"/>
      <c r="HQU216" s="102"/>
      <c r="HQV216" s="102"/>
      <c r="HQW216" s="102"/>
      <c r="HQX216" s="102"/>
      <c r="HQY216" s="102"/>
      <c r="HQZ216" s="102"/>
      <c r="HRA216" s="102"/>
      <c r="HRB216" s="102"/>
      <c r="HRC216" s="102"/>
      <c r="HRD216" s="102"/>
      <c r="HRE216" s="102"/>
      <c r="HRF216" s="102"/>
      <c r="HRG216" s="102"/>
      <c r="HRH216" s="102"/>
      <c r="HRI216" s="102"/>
      <c r="HRJ216" s="102"/>
      <c r="HRK216" s="102"/>
      <c r="HRL216" s="102"/>
      <c r="HRM216" s="102"/>
      <c r="HRN216" s="102"/>
      <c r="HRO216" s="102"/>
      <c r="HRP216" s="102"/>
      <c r="HRQ216" s="102"/>
      <c r="HRR216" s="102"/>
      <c r="HRS216" s="102"/>
      <c r="HRT216" s="102"/>
      <c r="HRU216" s="102"/>
      <c r="HRV216" s="102"/>
      <c r="HRW216" s="102"/>
      <c r="HRX216" s="102"/>
      <c r="HRY216" s="102"/>
      <c r="HRZ216" s="102"/>
      <c r="HSA216" s="102"/>
      <c r="HSB216" s="102"/>
      <c r="HSC216" s="102"/>
      <c r="HSD216" s="102"/>
      <c r="HSE216" s="102"/>
      <c r="HSF216" s="102"/>
      <c r="HSG216" s="102"/>
      <c r="HSH216" s="102"/>
      <c r="HSI216" s="102"/>
      <c r="HSJ216" s="102"/>
      <c r="HSK216" s="102"/>
      <c r="HSL216" s="102"/>
      <c r="HSM216" s="102"/>
      <c r="HSN216" s="102"/>
      <c r="HSO216" s="102"/>
      <c r="HSP216" s="102"/>
      <c r="HSQ216" s="102"/>
      <c r="HSR216" s="102"/>
      <c r="HSS216" s="102"/>
      <c r="HST216" s="102"/>
      <c r="HSU216" s="102"/>
      <c r="HSV216" s="102"/>
      <c r="HSW216" s="102"/>
      <c r="HSX216" s="102"/>
      <c r="HSY216" s="102"/>
      <c r="HSZ216" s="102"/>
      <c r="HTA216" s="102"/>
      <c r="HTB216" s="102"/>
      <c r="HTC216" s="102"/>
      <c r="HTD216" s="102"/>
      <c r="HTE216" s="102"/>
      <c r="HTF216" s="102"/>
      <c r="HTG216" s="102"/>
      <c r="HTH216" s="102"/>
      <c r="HTI216" s="102"/>
      <c r="HTJ216" s="102"/>
      <c r="HTK216" s="102"/>
      <c r="HTL216" s="102"/>
      <c r="HTM216" s="102"/>
      <c r="HTN216" s="102"/>
      <c r="HTO216" s="102"/>
      <c r="HTP216" s="102"/>
      <c r="HTQ216" s="102"/>
      <c r="HTR216" s="102"/>
      <c r="HTS216" s="102"/>
      <c r="HTT216" s="102"/>
      <c r="HTU216" s="102"/>
      <c r="HTV216" s="102"/>
      <c r="HTW216" s="102"/>
      <c r="HTX216" s="102"/>
      <c r="HTY216" s="102"/>
      <c r="HTZ216" s="102"/>
      <c r="HUA216" s="102"/>
      <c r="HUB216" s="102"/>
      <c r="HUC216" s="102"/>
      <c r="HUD216" s="102"/>
      <c r="HUE216" s="102"/>
      <c r="HUF216" s="102"/>
      <c r="HUG216" s="102"/>
      <c r="HUH216" s="102"/>
      <c r="HUI216" s="102"/>
      <c r="HUJ216" s="102"/>
      <c r="HUK216" s="102"/>
      <c r="HUL216" s="102"/>
      <c r="HUM216" s="102"/>
      <c r="HUN216" s="102"/>
      <c r="HUO216" s="102"/>
      <c r="HUP216" s="102"/>
      <c r="HUQ216" s="102"/>
      <c r="HUR216" s="102"/>
      <c r="HUS216" s="102"/>
      <c r="HUT216" s="102"/>
      <c r="HUU216" s="102"/>
      <c r="HUV216" s="102"/>
      <c r="HUW216" s="102"/>
      <c r="HUX216" s="102"/>
      <c r="HUY216" s="102"/>
      <c r="HUZ216" s="102"/>
      <c r="HVA216" s="102"/>
      <c r="HVB216" s="102"/>
      <c r="HVC216" s="102"/>
      <c r="HVD216" s="102"/>
      <c r="HVE216" s="102"/>
      <c r="HVF216" s="102"/>
      <c r="HVG216" s="102"/>
      <c r="HVH216" s="102"/>
      <c r="HVI216" s="102"/>
      <c r="HVJ216" s="102"/>
      <c r="HVK216" s="102"/>
      <c r="HVL216" s="102"/>
      <c r="HVM216" s="102"/>
      <c r="HVN216" s="102"/>
      <c r="HVO216" s="102"/>
      <c r="HVP216" s="102"/>
      <c r="HVQ216" s="102"/>
      <c r="HVR216" s="102"/>
      <c r="HVS216" s="102"/>
      <c r="HVT216" s="102"/>
      <c r="HVU216" s="102"/>
      <c r="HVV216" s="102"/>
      <c r="HVW216" s="102"/>
      <c r="HVX216" s="102"/>
      <c r="HVY216" s="102"/>
      <c r="HVZ216" s="102"/>
      <c r="HWA216" s="102"/>
      <c r="HWB216" s="102"/>
      <c r="HWC216" s="102"/>
      <c r="HWD216" s="102"/>
      <c r="HWE216" s="102"/>
      <c r="HWF216" s="102"/>
      <c r="HWG216" s="102"/>
      <c r="HWH216" s="102"/>
      <c r="HWI216" s="102"/>
      <c r="HWJ216" s="102"/>
      <c r="HWK216" s="102"/>
      <c r="HWL216" s="102"/>
      <c r="HWM216" s="102"/>
      <c r="HWN216" s="102"/>
      <c r="HWO216" s="102"/>
      <c r="HWP216" s="102"/>
      <c r="HWQ216" s="102"/>
      <c r="HWR216" s="102"/>
      <c r="HWS216" s="102"/>
      <c r="HWT216" s="102"/>
      <c r="HWU216" s="102"/>
      <c r="HWV216" s="102"/>
      <c r="HWW216" s="102"/>
      <c r="HWX216" s="102"/>
      <c r="HWY216" s="102"/>
      <c r="HWZ216" s="102"/>
      <c r="HXA216" s="102"/>
      <c r="HXB216" s="102"/>
      <c r="HXC216" s="102"/>
      <c r="HXD216" s="102"/>
      <c r="HXE216" s="102"/>
      <c r="HXF216" s="102"/>
      <c r="HXG216" s="102"/>
      <c r="HXH216" s="102"/>
      <c r="HXI216" s="102"/>
      <c r="HXJ216" s="102"/>
      <c r="HXK216" s="102"/>
      <c r="HXL216" s="102"/>
      <c r="HXM216" s="102"/>
      <c r="HXN216" s="102"/>
      <c r="HXO216" s="102"/>
      <c r="HXP216" s="102"/>
      <c r="HXQ216" s="102"/>
      <c r="HXR216" s="102"/>
      <c r="HXS216" s="102"/>
      <c r="HXT216" s="102"/>
      <c r="HXU216" s="102"/>
      <c r="HXV216" s="102"/>
      <c r="HXW216" s="102"/>
      <c r="HXX216" s="102"/>
      <c r="HXY216" s="102"/>
      <c r="HXZ216" s="102"/>
      <c r="HYA216" s="102"/>
      <c r="HYB216" s="102"/>
      <c r="HYC216" s="102"/>
      <c r="HYD216" s="102"/>
      <c r="HYE216" s="102"/>
      <c r="HYF216" s="102"/>
      <c r="HYG216" s="102"/>
      <c r="HYH216" s="102"/>
      <c r="HYI216" s="102"/>
      <c r="HYJ216" s="102"/>
      <c r="HYK216" s="102"/>
      <c r="HYL216" s="102"/>
      <c r="HYM216" s="102"/>
      <c r="HYN216" s="102"/>
      <c r="HYO216" s="102"/>
      <c r="HYP216" s="102"/>
      <c r="HYQ216" s="102"/>
      <c r="HYR216" s="102"/>
      <c r="HYS216" s="102"/>
      <c r="HYT216" s="102"/>
      <c r="HYU216" s="102"/>
      <c r="HYV216" s="102"/>
      <c r="HYW216" s="102"/>
      <c r="HYX216" s="102"/>
      <c r="HYY216" s="102"/>
      <c r="HYZ216" s="102"/>
      <c r="HZA216" s="102"/>
      <c r="HZB216" s="102"/>
      <c r="HZC216" s="102"/>
      <c r="HZD216" s="102"/>
      <c r="HZE216" s="102"/>
      <c r="HZF216" s="102"/>
      <c r="HZG216" s="102"/>
      <c r="HZH216" s="102"/>
      <c r="HZI216" s="102"/>
      <c r="HZJ216" s="102"/>
      <c r="HZK216" s="102"/>
      <c r="HZL216" s="102"/>
      <c r="HZM216" s="102"/>
      <c r="HZN216" s="102"/>
      <c r="HZO216" s="102"/>
      <c r="HZP216" s="102"/>
      <c r="HZQ216" s="102"/>
      <c r="HZR216" s="102"/>
      <c r="HZS216" s="102"/>
      <c r="HZT216" s="102"/>
      <c r="HZU216" s="102"/>
      <c r="HZV216" s="102"/>
      <c r="HZW216" s="102"/>
      <c r="HZX216" s="102"/>
      <c r="HZY216" s="102"/>
      <c r="HZZ216" s="102"/>
      <c r="IAA216" s="102"/>
      <c r="IAB216" s="102"/>
      <c r="IAC216" s="102"/>
      <c r="IAD216" s="102"/>
      <c r="IAE216" s="102"/>
      <c r="IAF216" s="102"/>
      <c r="IAG216" s="102"/>
      <c r="IAH216" s="102"/>
      <c r="IAI216" s="102"/>
      <c r="IAJ216" s="102"/>
      <c r="IAK216" s="102"/>
      <c r="IAL216" s="102"/>
      <c r="IAM216" s="102"/>
      <c r="IAN216" s="102"/>
      <c r="IAO216" s="102"/>
      <c r="IAP216" s="102"/>
      <c r="IAQ216" s="102"/>
      <c r="IAR216" s="102"/>
      <c r="IAS216" s="102"/>
      <c r="IAT216" s="102"/>
      <c r="IAU216" s="102"/>
      <c r="IAV216" s="102"/>
      <c r="IAW216" s="102"/>
      <c r="IAX216" s="102"/>
      <c r="IAY216" s="102"/>
      <c r="IAZ216" s="102"/>
      <c r="IBA216" s="102"/>
      <c r="IBB216" s="102"/>
      <c r="IBC216" s="102"/>
      <c r="IBD216" s="102"/>
      <c r="IBE216" s="102"/>
      <c r="IBF216" s="102"/>
      <c r="IBG216" s="102"/>
      <c r="IBH216" s="102"/>
      <c r="IBI216" s="102"/>
      <c r="IBJ216" s="102"/>
      <c r="IBK216" s="102"/>
      <c r="IBL216" s="102"/>
      <c r="IBM216" s="102"/>
      <c r="IBN216" s="102"/>
      <c r="IBO216" s="102"/>
      <c r="IBP216" s="102"/>
      <c r="IBQ216" s="102"/>
      <c r="IBR216" s="102"/>
      <c r="IBS216" s="102"/>
      <c r="IBT216" s="102"/>
      <c r="IBU216" s="102"/>
      <c r="IBV216" s="102"/>
      <c r="IBW216" s="102"/>
      <c r="IBX216" s="102"/>
      <c r="IBY216" s="102"/>
      <c r="IBZ216" s="102"/>
      <c r="ICA216" s="102"/>
      <c r="ICB216" s="102"/>
      <c r="ICC216" s="102"/>
      <c r="ICD216" s="102"/>
      <c r="ICE216" s="102"/>
      <c r="ICF216" s="102"/>
      <c r="ICG216" s="102"/>
      <c r="ICH216" s="102"/>
      <c r="ICI216" s="102"/>
      <c r="ICJ216" s="102"/>
      <c r="ICK216" s="102"/>
      <c r="ICL216" s="102"/>
      <c r="ICM216" s="102"/>
      <c r="ICN216" s="102"/>
      <c r="ICO216" s="102"/>
      <c r="ICP216" s="102"/>
      <c r="ICQ216" s="102"/>
      <c r="ICR216" s="102"/>
      <c r="ICS216" s="102"/>
      <c r="ICT216" s="102"/>
      <c r="ICU216" s="102"/>
      <c r="ICV216" s="102"/>
      <c r="ICW216" s="102"/>
      <c r="ICX216" s="102"/>
      <c r="ICY216" s="102"/>
      <c r="ICZ216" s="102"/>
      <c r="IDA216" s="102"/>
      <c r="IDB216" s="102"/>
      <c r="IDC216" s="102"/>
      <c r="IDD216" s="102"/>
      <c r="IDE216" s="102"/>
      <c r="IDF216" s="102"/>
      <c r="IDG216" s="102"/>
      <c r="IDH216" s="102"/>
      <c r="IDI216" s="102"/>
      <c r="IDJ216" s="102"/>
      <c r="IDK216" s="102"/>
      <c r="IDL216" s="102"/>
      <c r="IDM216" s="102"/>
      <c r="IDN216" s="102"/>
      <c r="IDO216" s="102"/>
      <c r="IDP216" s="102"/>
      <c r="IDQ216" s="102"/>
      <c r="IDR216" s="102"/>
      <c r="IDS216" s="102"/>
      <c r="IDT216" s="102"/>
      <c r="IDU216" s="102"/>
      <c r="IDV216" s="102"/>
      <c r="IDW216" s="102"/>
      <c r="IDX216" s="102"/>
      <c r="IDY216" s="102"/>
      <c r="IDZ216" s="102"/>
      <c r="IEA216" s="102"/>
      <c r="IEB216" s="102"/>
      <c r="IEC216" s="102"/>
      <c r="IED216" s="102"/>
      <c r="IEE216" s="102"/>
      <c r="IEF216" s="102"/>
      <c r="IEG216" s="102"/>
      <c r="IEH216" s="102"/>
      <c r="IEI216" s="102"/>
      <c r="IEJ216" s="102"/>
      <c r="IEK216" s="102"/>
      <c r="IEL216" s="102"/>
      <c r="IEM216" s="102"/>
      <c r="IEN216" s="102"/>
      <c r="IEO216" s="102"/>
      <c r="IEP216" s="102"/>
      <c r="IEQ216" s="102"/>
      <c r="IER216" s="102"/>
      <c r="IES216" s="102"/>
      <c r="IET216" s="102"/>
      <c r="IEU216" s="102"/>
      <c r="IEV216" s="102"/>
      <c r="IEW216" s="102"/>
      <c r="IEX216" s="102"/>
      <c r="IEY216" s="102"/>
      <c r="IEZ216" s="102"/>
      <c r="IFA216" s="102"/>
      <c r="IFB216" s="102"/>
      <c r="IFC216" s="102"/>
      <c r="IFD216" s="102"/>
      <c r="IFE216" s="102"/>
      <c r="IFF216" s="102"/>
      <c r="IFG216" s="102"/>
      <c r="IFH216" s="102"/>
      <c r="IFI216" s="102"/>
      <c r="IFJ216" s="102"/>
      <c r="IFK216" s="102"/>
      <c r="IFL216" s="102"/>
      <c r="IFM216" s="102"/>
      <c r="IFN216" s="102"/>
      <c r="IFO216" s="102"/>
      <c r="IFP216" s="102"/>
      <c r="IFQ216" s="102"/>
      <c r="IFR216" s="102"/>
      <c r="IFS216" s="102"/>
      <c r="IFT216" s="102"/>
      <c r="IFU216" s="102"/>
      <c r="IFV216" s="102"/>
      <c r="IFW216" s="102"/>
      <c r="IFX216" s="102"/>
      <c r="IFY216" s="102"/>
      <c r="IFZ216" s="102"/>
      <c r="IGA216" s="102"/>
      <c r="IGB216" s="102"/>
      <c r="IGC216" s="102"/>
      <c r="IGD216" s="102"/>
      <c r="IGE216" s="102"/>
      <c r="IGF216" s="102"/>
      <c r="IGG216" s="102"/>
      <c r="IGH216" s="102"/>
      <c r="IGI216" s="102"/>
      <c r="IGJ216" s="102"/>
      <c r="IGK216" s="102"/>
      <c r="IGL216" s="102"/>
      <c r="IGM216" s="102"/>
      <c r="IGN216" s="102"/>
      <c r="IGO216" s="102"/>
      <c r="IGP216" s="102"/>
      <c r="IGQ216" s="102"/>
      <c r="IGR216" s="102"/>
      <c r="IGS216" s="102"/>
      <c r="IGT216" s="102"/>
      <c r="IGU216" s="102"/>
      <c r="IGV216" s="102"/>
      <c r="IGW216" s="102"/>
      <c r="IGX216" s="102"/>
      <c r="IGY216" s="102"/>
      <c r="IGZ216" s="102"/>
      <c r="IHA216" s="102"/>
      <c r="IHB216" s="102"/>
      <c r="IHC216" s="102"/>
      <c r="IHD216" s="102"/>
      <c r="IHE216" s="102"/>
      <c r="IHF216" s="102"/>
      <c r="IHG216" s="102"/>
      <c r="IHH216" s="102"/>
      <c r="IHI216" s="102"/>
      <c r="IHJ216" s="102"/>
      <c r="IHK216" s="102"/>
      <c r="IHL216" s="102"/>
      <c r="IHM216" s="102"/>
      <c r="IHN216" s="102"/>
      <c r="IHO216" s="102"/>
      <c r="IHP216" s="102"/>
      <c r="IHQ216" s="102"/>
      <c r="IHR216" s="102"/>
      <c r="IHS216" s="102"/>
      <c r="IHT216" s="102"/>
      <c r="IHU216" s="102"/>
      <c r="IHV216" s="102"/>
      <c r="IHW216" s="102"/>
      <c r="IHX216" s="102"/>
      <c r="IHY216" s="102"/>
      <c r="IHZ216" s="102"/>
      <c r="IIA216" s="102"/>
      <c r="IIB216" s="102"/>
      <c r="IIC216" s="102"/>
      <c r="IID216" s="102"/>
      <c r="IIE216" s="102"/>
      <c r="IIF216" s="102"/>
      <c r="IIG216" s="102"/>
      <c r="IIH216" s="102"/>
      <c r="III216" s="102"/>
      <c r="IIJ216" s="102"/>
      <c r="IIK216" s="102"/>
      <c r="IIL216" s="102"/>
      <c r="IIM216" s="102"/>
      <c r="IIN216" s="102"/>
      <c r="IIO216" s="102"/>
      <c r="IIP216" s="102"/>
      <c r="IIQ216" s="102"/>
      <c r="IIR216" s="102"/>
      <c r="IIS216" s="102"/>
      <c r="IIT216" s="102"/>
      <c r="IIU216" s="102"/>
      <c r="IIV216" s="102"/>
      <c r="IIW216" s="102"/>
      <c r="IIX216" s="102"/>
      <c r="IIY216" s="102"/>
      <c r="IIZ216" s="102"/>
      <c r="IJA216" s="102"/>
      <c r="IJB216" s="102"/>
      <c r="IJC216" s="102"/>
      <c r="IJD216" s="102"/>
      <c r="IJE216" s="102"/>
      <c r="IJF216" s="102"/>
      <c r="IJG216" s="102"/>
      <c r="IJH216" s="102"/>
      <c r="IJI216" s="102"/>
      <c r="IJJ216" s="102"/>
      <c r="IJK216" s="102"/>
      <c r="IJL216" s="102"/>
      <c r="IJM216" s="102"/>
      <c r="IJN216" s="102"/>
      <c r="IJO216" s="102"/>
      <c r="IJP216" s="102"/>
      <c r="IJQ216" s="102"/>
      <c r="IJR216" s="102"/>
      <c r="IJS216" s="102"/>
      <c r="IJT216" s="102"/>
      <c r="IJU216" s="102"/>
      <c r="IJV216" s="102"/>
      <c r="IJW216" s="102"/>
      <c r="IJX216" s="102"/>
      <c r="IJY216" s="102"/>
      <c r="IJZ216" s="102"/>
      <c r="IKA216" s="102"/>
      <c r="IKB216" s="102"/>
      <c r="IKC216" s="102"/>
      <c r="IKD216" s="102"/>
      <c r="IKE216" s="102"/>
      <c r="IKF216" s="102"/>
      <c r="IKG216" s="102"/>
      <c r="IKH216" s="102"/>
      <c r="IKI216" s="102"/>
      <c r="IKJ216" s="102"/>
      <c r="IKK216" s="102"/>
      <c r="IKL216" s="102"/>
      <c r="IKM216" s="102"/>
      <c r="IKN216" s="102"/>
      <c r="IKO216" s="102"/>
      <c r="IKP216" s="102"/>
      <c r="IKQ216" s="102"/>
      <c r="IKR216" s="102"/>
      <c r="IKS216" s="102"/>
      <c r="IKT216" s="102"/>
      <c r="IKU216" s="102"/>
      <c r="IKV216" s="102"/>
      <c r="IKW216" s="102"/>
      <c r="IKX216" s="102"/>
      <c r="IKY216" s="102"/>
      <c r="IKZ216" s="102"/>
      <c r="ILA216" s="102"/>
      <c r="ILB216" s="102"/>
      <c r="ILC216" s="102"/>
      <c r="ILD216" s="102"/>
      <c r="ILE216" s="102"/>
      <c r="ILF216" s="102"/>
      <c r="ILG216" s="102"/>
      <c r="ILH216" s="102"/>
      <c r="ILI216" s="102"/>
      <c r="ILJ216" s="102"/>
      <c r="ILK216" s="102"/>
      <c r="ILL216" s="102"/>
      <c r="ILM216" s="102"/>
      <c r="ILN216" s="102"/>
      <c r="ILO216" s="102"/>
      <c r="ILP216" s="102"/>
      <c r="ILQ216" s="102"/>
      <c r="ILR216" s="102"/>
      <c r="ILS216" s="102"/>
      <c r="ILT216" s="102"/>
      <c r="ILU216" s="102"/>
      <c r="ILV216" s="102"/>
      <c r="ILW216" s="102"/>
      <c r="ILX216" s="102"/>
      <c r="ILY216" s="102"/>
      <c r="ILZ216" s="102"/>
      <c r="IMA216" s="102"/>
      <c r="IMB216" s="102"/>
      <c r="IMC216" s="102"/>
      <c r="IMD216" s="102"/>
      <c r="IME216" s="102"/>
      <c r="IMF216" s="102"/>
      <c r="IMG216" s="102"/>
      <c r="IMH216" s="102"/>
      <c r="IMI216" s="102"/>
      <c r="IMJ216" s="102"/>
      <c r="IMK216" s="102"/>
      <c r="IML216" s="102"/>
      <c r="IMM216" s="102"/>
      <c r="IMN216" s="102"/>
      <c r="IMO216" s="102"/>
      <c r="IMP216" s="102"/>
      <c r="IMQ216" s="102"/>
      <c r="IMR216" s="102"/>
      <c r="IMS216" s="102"/>
      <c r="IMT216" s="102"/>
      <c r="IMU216" s="102"/>
      <c r="IMV216" s="102"/>
      <c r="IMW216" s="102"/>
      <c r="IMX216" s="102"/>
      <c r="IMY216" s="102"/>
      <c r="IMZ216" s="102"/>
      <c r="INA216" s="102"/>
      <c r="INB216" s="102"/>
      <c r="INC216" s="102"/>
      <c r="IND216" s="102"/>
      <c r="INE216" s="102"/>
      <c r="INF216" s="102"/>
      <c r="ING216" s="102"/>
      <c r="INH216" s="102"/>
      <c r="INI216" s="102"/>
      <c r="INJ216" s="102"/>
      <c r="INK216" s="102"/>
      <c r="INL216" s="102"/>
      <c r="INM216" s="102"/>
      <c r="INN216" s="102"/>
      <c r="INO216" s="102"/>
      <c r="INP216" s="102"/>
      <c r="INQ216" s="102"/>
      <c r="INR216" s="102"/>
      <c r="INS216" s="102"/>
      <c r="INT216" s="102"/>
      <c r="INU216" s="102"/>
      <c r="INV216" s="102"/>
      <c r="INW216" s="102"/>
      <c r="INX216" s="102"/>
      <c r="INY216" s="102"/>
      <c r="INZ216" s="102"/>
      <c r="IOA216" s="102"/>
      <c r="IOB216" s="102"/>
      <c r="IOC216" s="102"/>
      <c r="IOD216" s="102"/>
      <c r="IOE216" s="102"/>
      <c r="IOF216" s="102"/>
      <c r="IOG216" s="102"/>
      <c r="IOH216" s="102"/>
      <c r="IOI216" s="102"/>
      <c r="IOJ216" s="102"/>
      <c r="IOK216" s="102"/>
      <c r="IOL216" s="102"/>
      <c r="IOM216" s="102"/>
      <c r="ION216" s="102"/>
      <c r="IOO216" s="102"/>
      <c r="IOP216" s="102"/>
      <c r="IOQ216" s="102"/>
      <c r="IOR216" s="102"/>
      <c r="IOS216" s="102"/>
      <c r="IOT216" s="102"/>
      <c r="IOU216" s="102"/>
      <c r="IOV216" s="102"/>
      <c r="IOW216" s="102"/>
      <c r="IOX216" s="102"/>
      <c r="IOY216" s="102"/>
      <c r="IOZ216" s="102"/>
      <c r="IPA216" s="102"/>
      <c r="IPB216" s="102"/>
      <c r="IPC216" s="102"/>
      <c r="IPD216" s="102"/>
      <c r="IPE216" s="102"/>
      <c r="IPF216" s="102"/>
      <c r="IPG216" s="102"/>
      <c r="IPH216" s="102"/>
      <c r="IPI216" s="102"/>
      <c r="IPJ216" s="102"/>
      <c r="IPK216" s="102"/>
      <c r="IPL216" s="102"/>
      <c r="IPM216" s="102"/>
      <c r="IPN216" s="102"/>
      <c r="IPO216" s="102"/>
      <c r="IPP216" s="102"/>
      <c r="IPQ216" s="102"/>
      <c r="IPR216" s="102"/>
      <c r="IPS216" s="102"/>
      <c r="IPT216" s="102"/>
      <c r="IPU216" s="102"/>
      <c r="IPV216" s="102"/>
      <c r="IPW216" s="102"/>
      <c r="IPX216" s="102"/>
      <c r="IPY216" s="102"/>
      <c r="IPZ216" s="102"/>
      <c r="IQA216" s="102"/>
      <c r="IQB216" s="102"/>
      <c r="IQC216" s="102"/>
      <c r="IQD216" s="102"/>
      <c r="IQE216" s="102"/>
      <c r="IQF216" s="102"/>
      <c r="IQG216" s="102"/>
      <c r="IQH216" s="102"/>
      <c r="IQI216" s="102"/>
      <c r="IQJ216" s="102"/>
      <c r="IQK216" s="102"/>
      <c r="IQL216" s="102"/>
      <c r="IQM216" s="102"/>
      <c r="IQN216" s="102"/>
      <c r="IQO216" s="102"/>
      <c r="IQP216" s="102"/>
      <c r="IQQ216" s="102"/>
      <c r="IQR216" s="102"/>
      <c r="IQS216" s="102"/>
      <c r="IQT216" s="102"/>
      <c r="IQU216" s="102"/>
      <c r="IQV216" s="102"/>
      <c r="IQW216" s="102"/>
      <c r="IQX216" s="102"/>
      <c r="IQY216" s="102"/>
      <c r="IQZ216" s="102"/>
      <c r="IRA216" s="102"/>
      <c r="IRB216" s="102"/>
      <c r="IRC216" s="102"/>
      <c r="IRD216" s="102"/>
      <c r="IRE216" s="102"/>
      <c r="IRF216" s="102"/>
      <c r="IRG216" s="102"/>
      <c r="IRH216" s="102"/>
      <c r="IRI216" s="102"/>
      <c r="IRJ216" s="102"/>
      <c r="IRK216" s="102"/>
      <c r="IRL216" s="102"/>
      <c r="IRM216" s="102"/>
      <c r="IRN216" s="102"/>
      <c r="IRO216" s="102"/>
      <c r="IRP216" s="102"/>
      <c r="IRQ216" s="102"/>
      <c r="IRR216" s="102"/>
      <c r="IRS216" s="102"/>
      <c r="IRT216" s="102"/>
      <c r="IRU216" s="102"/>
      <c r="IRV216" s="102"/>
      <c r="IRW216" s="102"/>
      <c r="IRX216" s="102"/>
      <c r="IRY216" s="102"/>
      <c r="IRZ216" s="102"/>
      <c r="ISA216" s="102"/>
      <c r="ISB216" s="102"/>
      <c r="ISC216" s="102"/>
      <c r="ISD216" s="102"/>
      <c r="ISE216" s="102"/>
      <c r="ISF216" s="102"/>
      <c r="ISG216" s="102"/>
      <c r="ISH216" s="102"/>
      <c r="ISI216" s="102"/>
      <c r="ISJ216" s="102"/>
      <c r="ISK216" s="102"/>
      <c r="ISL216" s="102"/>
      <c r="ISM216" s="102"/>
      <c r="ISN216" s="102"/>
      <c r="ISO216" s="102"/>
      <c r="ISP216" s="102"/>
      <c r="ISQ216" s="102"/>
      <c r="ISR216" s="102"/>
      <c r="ISS216" s="102"/>
      <c r="IST216" s="102"/>
      <c r="ISU216" s="102"/>
      <c r="ISV216" s="102"/>
      <c r="ISW216" s="102"/>
      <c r="ISX216" s="102"/>
      <c r="ISY216" s="102"/>
      <c r="ISZ216" s="102"/>
      <c r="ITA216" s="102"/>
      <c r="ITB216" s="102"/>
      <c r="ITC216" s="102"/>
      <c r="ITD216" s="102"/>
      <c r="ITE216" s="102"/>
      <c r="ITF216" s="102"/>
      <c r="ITG216" s="102"/>
      <c r="ITH216" s="102"/>
      <c r="ITI216" s="102"/>
      <c r="ITJ216" s="102"/>
      <c r="ITK216" s="102"/>
      <c r="ITL216" s="102"/>
      <c r="ITM216" s="102"/>
      <c r="ITN216" s="102"/>
      <c r="ITO216" s="102"/>
      <c r="ITP216" s="102"/>
      <c r="ITQ216" s="102"/>
      <c r="ITR216" s="102"/>
      <c r="ITS216" s="102"/>
      <c r="ITT216" s="102"/>
      <c r="ITU216" s="102"/>
      <c r="ITV216" s="102"/>
      <c r="ITW216" s="102"/>
      <c r="ITX216" s="102"/>
      <c r="ITY216" s="102"/>
      <c r="ITZ216" s="102"/>
      <c r="IUA216" s="102"/>
      <c r="IUB216" s="102"/>
      <c r="IUC216" s="102"/>
      <c r="IUD216" s="102"/>
      <c r="IUE216" s="102"/>
      <c r="IUF216" s="102"/>
      <c r="IUG216" s="102"/>
      <c r="IUH216" s="102"/>
      <c r="IUI216" s="102"/>
      <c r="IUJ216" s="102"/>
      <c r="IUK216" s="102"/>
      <c r="IUL216" s="102"/>
      <c r="IUM216" s="102"/>
      <c r="IUN216" s="102"/>
      <c r="IUO216" s="102"/>
      <c r="IUP216" s="102"/>
      <c r="IUQ216" s="102"/>
      <c r="IUR216" s="102"/>
      <c r="IUS216" s="102"/>
      <c r="IUT216" s="102"/>
      <c r="IUU216" s="102"/>
      <c r="IUV216" s="102"/>
      <c r="IUW216" s="102"/>
      <c r="IUX216" s="102"/>
      <c r="IUY216" s="102"/>
      <c r="IUZ216" s="102"/>
      <c r="IVA216" s="102"/>
      <c r="IVB216" s="102"/>
      <c r="IVC216" s="102"/>
      <c r="IVD216" s="102"/>
      <c r="IVE216" s="102"/>
      <c r="IVF216" s="102"/>
      <c r="IVG216" s="102"/>
      <c r="IVH216" s="102"/>
      <c r="IVI216" s="102"/>
      <c r="IVJ216" s="102"/>
      <c r="IVK216" s="102"/>
      <c r="IVL216" s="102"/>
      <c r="IVM216" s="102"/>
      <c r="IVN216" s="102"/>
      <c r="IVO216" s="102"/>
      <c r="IVP216" s="102"/>
      <c r="IVQ216" s="102"/>
      <c r="IVR216" s="102"/>
      <c r="IVS216" s="102"/>
      <c r="IVT216" s="102"/>
      <c r="IVU216" s="102"/>
      <c r="IVV216" s="102"/>
      <c r="IVW216" s="102"/>
      <c r="IVX216" s="102"/>
      <c r="IVY216" s="102"/>
      <c r="IVZ216" s="102"/>
      <c r="IWA216" s="102"/>
      <c r="IWB216" s="102"/>
      <c r="IWC216" s="102"/>
      <c r="IWD216" s="102"/>
      <c r="IWE216" s="102"/>
      <c r="IWF216" s="102"/>
      <c r="IWG216" s="102"/>
      <c r="IWH216" s="102"/>
      <c r="IWI216" s="102"/>
      <c r="IWJ216" s="102"/>
      <c r="IWK216" s="102"/>
      <c r="IWL216" s="102"/>
      <c r="IWM216" s="102"/>
      <c r="IWN216" s="102"/>
      <c r="IWO216" s="102"/>
      <c r="IWP216" s="102"/>
      <c r="IWQ216" s="102"/>
      <c r="IWR216" s="102"/>
      <c r="IWS216" s="102"/>
      <c r="IWT216" s="102"/>
      <c r="IWU216" s="102"/>
      <c r="IWV216" s="102"/>
      <c r="IWW216" s="102"/>
      <c r="IWX216" s="102"/>
      <c r="IWY216" s="102"/>
      <c r="IWZ216" s="102"/>
      <c r="IXA216" s="102"/>
      <c r="IXB216" s="102"/>
      <c r="IXC216" s="102"/>
      <c r="IXD216" s="102"/>
      <c r="IXE216" s="102"/>
      <c r="IXF216" s="102"/>
      <c r="IXG216" s="102"/>
      <c r="IXH216" s="102"/>
      <c r="IXI216" s="102"/>
      <c r="IXJ216" s="102"/>
      <c r="IXK216" s="102"/>
      <c r="IXL216" s="102"/>
      <c r="IXM216" s="102"/>
      <c r="IXN216" s="102"/>
      <c r="IXO216" s="102"/>
      <c r="IXP216" s="102"/>
      <c r="IXQ216" s="102"/>
      <c r="IXR216" s="102"/>
      <c r="IXS216" s="102"/>
      <c r="IXT216" s="102"/>
      <c r="IXU216" s="102"/>
      <c r="IXV216" s="102"/>
      <c r="IXW216" s="102"/>
      <c r="IXX216" s="102"/>
      <c r="IXY216" s="102"/>
      <c r="IXZ216" s="102"/>
      <c r="IYA216" s="102"/>
      <c r="IYB216" s="102"/>
      <c r="IYC216" s="102"/>
      <c r="IYD216" s="102"/>
      <c r="IYE216" s="102"/>
      <c r="IYF216" s="102"/>
      <c r="IYG216" s="102"/>
      <c r="IYH216" s="102"/>
      <c r="IYI216" s="102"/>
      <c r="IYJ216" s="102"/>
      <c r="IYK216" s="102"/>
      <c r="IYL216" s="102"/>
      <c r="IYM216" s="102"/>
      <c r="IYN216" s="102"/>
      <c r="IYO216" s="102"/>
      <c r="IYP216" s="102"/>
      <c r="IYQ216" s="102"/>
      <c r="IYR216" s="102"/>
      <c r="IYS216" s="102"/>
      <c r="IYT216" s="102"/>
      <c r="IYU216" s="102"/>
      <c r="IYV216" s="102"/>
      <c r="IYW216" s="102"/>
      <c r="IYX216" s="102"/>
      <c r="IYY216" s="102"/>
      <c r="IYZ216" s="102"/>
      <c r="IZA216" s="102"/>
      <c r="IZB216" s="102"/>
      <c r="IZC216" s="102"/>
      <c r="IZD216" s="102"/>
      <c r="IZE216" s="102"/>
      <c r="IZF216" s="102"/>
      <c r="IZG216" s="102"/>
      <c r="IZH216" s="102"/>
      <c r="IZI216" s="102"/>
      <c r="IZJ216" s="102"/>
      <c r="IZK216" s="102"/>
      <c r="IZL216" s="102"/>
      <c r="IZM216" s="102"/>
      <c r="IZN216" s="102"/>
      <c r="IZO216" s="102"/>
      <c r="IZP216" s="102"/>
      <c r="IZQ216" s="102"/>
      <c r="IZR216" s="102"/>
      <c r="IZS216" s="102"/>
      <c r="IZT216" s="102"/>
      <c r="IZU216" s="102"/>
      <c r="IZV216" s="102"/>
      <c r="IZW216" s="102"/>
      <c r="IZX216" s="102"/>
      <c r="IZY216" s="102"/>
      <c r="IZZ216" s="102"/>
      <c r="JAA216" s="102"/>
      <c r="JAB216" s="102"/>
      <c r="JAC216" s="102"/>
      <c r="JAD216" s="102"/>
      <c r="JAE216" s="102"/>
      <c r="JAF216" s="102"/>
      <c r="JAG216" s="102"/>
      <c r="JAH216" s="102"/>
      <c r="JAI216" s="102"/>
      <c r="JAJ216" s="102"/>
      <c r="JAK216" s="102"/>
      <c r="JAL216" s="102"/>
      <c r="JAM216" s="102"/>
      <c r="JAN216" s="102"/>
      <c r="JAO216" s="102"/>
      <c r="JAP216" s="102"/>
      <c r="JAQ216" s="102"/>
      <c r="JAR216" s="102"/>
      <c r="JAS216" s="102"/>
      <c r="JAT216" s="102"/>
      <c r="JAU216" s="102"/>
      <c r="JAV216" s="102"/>
      <c r="JAW216" s="102"/>
      <c r="JAX216" s="102"/>
      <c r="JAY216" s="102"/>
      <c r="JAZ216" s="102"/>
      <c r="JBA216" s="102"/>
      <c r="JBB216" s="102"/>
      <c r="JBC216" s="102"/>
      <c r="JBD216" s="102"/>
      <c r="JBE216" s="102"/>
      <c r="JBF216" s="102"/>
      <c r="JBG216" s="102"/>
      <c r="JBH216" s="102"/>
      <c r="JBI216" s="102"/>
      <c r="JBJ216" s="102"/>
      <c r="JBK216" s="102"/>
      <c r="JBL216" s="102"/>
      <c r="JBM216" s="102"/>
      <c r="JBN216" s="102"/>
      <c r="JBO216" s="102"/>
      <c r="JBP216" s="102"/>
      <c r="JBQ216" s="102"/>
      <c r="JBR216" s="102"/>
      <c r="JBS216" s="102"/>
      <c r="JBT216" s="102"/>
      <c r="JBU216" s="102"/>
      <c r="JBV216" s="102"/>
      <c r="JBW216" s="102"/>
      <c r="JBX216" s="102"/>
      <c r="JBY216" s="102"/>
      <c r="JBZ216" s="102"/>
      <c r="JCA216" s="102"/>
      <c r="JCB216" s="102"/>
      <c r="JCC216" s="102"/>
      <c r="JCD216" s="102"/>
      <c r="JCE216" s="102"/>
      <c r="JCF216" s="102"/>
      <c r="JCG216" s="102"/>
      <c r="JCH216" s="102"/>
      <c r="JCI216" s="102"/>
      <c r="JCJ216" s="102"/>
      <c r="JCK216" s="102"/>
      <c r="JCL216" s="102"/>
      <c r="JCM216" s="102"/>
      <c r="JCN216" s="102"/>
      <c r="JCO216" s="102"/>
      <c r="JCP216" s="102"/>
      <c r="JCQ216" s="102"/>
      <c r="JCR216" s="102"/>
      <c r="JCS216" s="102"/>
      <c r="JCT216" s="102"/>
      <c r="JCU216" s="102"/>
      <c r="JCV216" s="102"/>
      <c r="JCW216" s="102"/>
      <c r="JCX216" s="102"/>
      <c r="JCY216" s="102"/>
      <c r="JCZ216" s="102"/>
      <c r="JDA216" s="102"/>
      <c r="JDB216" s="102"/>
      <c r="JDC216" s="102"/>
      <c r="JDD216" s="102"/>
      <c r="JDE216" s="102"/>
      <c r="JDF216" s="102"/>
      <c r="JDG216" s="102"/>
      <c r="JDH216" s="102"/>
      <c r="JDI216" s="102"/>
      <c r="JDJ216" s="102"/>
      <c r="JDK216" s="102"/>
      <c r="JDL216" s="102"/>
      <c r="JDM216" s="102"/>
      <c r="JDN216" s="102"/>
      <c r="JDO216" s="102"/>
      <c r="JDP216" s="102"/>
      <c r="JDQ216" s="102"/>
      <c r="JDR216" s="102"/>
      <c r="JDS216" s="102"/>
      <c r="JDT216" s="102"/>
      <c r="JDU216" s="102"/>
      <c r="JDV216" s="102"/>
      <c r="JDW216" s="102"/>
      <c r="JDX216" s="102"/>
      <c r="JDY216" s="102"/>
      <c r="JDZ216" s="102"/>
      <c r="JEA216" s="102"/>
      <c r="JEB216" s="102"/>
      <c r="JEC216" s="102"/>
      <c r="JED216" s="102"/>
      <c r="JEE216" s="102"/>
      <c r="JEF216" s="102"/>
      <c r="JEG216" s="102"/>
      <c r="JEH216" s="102"/>
      <c r="JEI216" s="102"/>
      <c r="JEJ216" s="102"/>
      <c r="JEK216" s="102"/>
      <c r="JEL216" s="102"/>
      <c r="JEM216" s="102"/>
      <c r="JEN216" s="102"/>
      <c r="JEO216" s="102"/>
      <c r="JEP216" s="102"/>
      <c r="JEQ216" s="102"/>
      <c r="JER216" s="102"/>
      <c r="JES216" s="102"/>
      <c r="JET216" s="102"/>
      <c r="JEU216" s="102"/>
      <c r="JEV216" s="102"/>
      <c r="JEW216" s="102"/>
      <c r="JEX216" s="102"/>
      <c r="JEY216" s="102"/>
      <c r="JEZ216" s="102"/>
      <c r="JFA216" s="102"/>
      <c r="JFB216" s="102"/>
      <c r="JFC216" s="102"/>
      <c r="JFD216" s="102"/>
      <c r="JFE216" s="102"/>
      <c r="JFF216" s="102"/>
      <c r="JFG216" s="102"/>
      <c r="JFH216" s="102"/>
      <c r="JFI216" s="102"/>
      <c r="JFJ216" s="102"/>
      <c r="JFK216" s="102"/>
      <c r="JFL216" s="102"/>
      <c r="JFM216" s="102"/>
      <c r="JFN216" s="102"/>
      <c r="JFO216" s="102"/>
      <c r="JFP216" s="102"/>
      <c r="JFQ216" s="102"/>
      <c r="JFR216" s="102"/>
      <c r="JFS216" s="102"/>
      <c r="JFT216" s="102"/>
      <c r="JFU216" s="102"/>
      <c r="JFV216" s="102"/>
      <c r="JFW216" s="102"/>
      <c r="JFX216" s="102"/>
      <c r="JFY216" s="102"/>
      <c r="JFZ216" s="102"/>
      <c r="JGA216" s="102"/>
      <c r="JGB216" s="102"/>
      <c r="JGC216" s="102"/>
      <c r="JGD216" s="102"/>
      <c r="JGE216" s="102"/>
      <c r="JGF216" s="102"/>
      <c r="JGG216" s="102"/>
      <c r="JGH216" s="102"/>
      <c r="JGI216" s="102"/>
      <c r="JGJ216" s="102"/>
      <c r="JGK216" s="102"/>
      <c r="JGL216" s="102"/>
      <c r="JGM216" s="102"/>
      <c r="JGN216" s="102"/>
      <c r="JGO216" s="102"/>
      <c r="JGP216" s="102"/>
      <c r="JGQ216" s="102"/>
      <c r="JGR216" s="102"/>
      <c r="JGS216" s="102"/>
      <c r="JGT216" s="102"/>
      <c r="JGU216" s="102"/>
      <c r="JGV216" s="102"/>
      <c r="JGW216" s="102"/>
      <c r="JGX216" s="102"/>
      <c r="JGY216" s="102"/>
      <c r="JGZ216" s="102"/>
      <c r="JHA216" s="102"/>
      <c r="JHB216" s="102"/>
      <c r="JHC216" s="102"/>
      <c r="JHD216" s="102"/>
      <c r="JHE216" s="102"/>
      <c r="JHF216" s="102"/>
      <c r="JHG216" s="102"/>
      <c r="JHH216" s="102"/>
      <c r="JHI216" s="102"/>
      <c r="JHJ216" s="102"/>
      <c r="JHK216" s="102"/>
      <c r="JHL216" s="102"/>
      <c r="JHM216" s="102"/>
      <c r="JHN216" s="102"/>
      <c r="JHO216" s="102"/>
      <c r="JHP216" s="102"/>
      <c r="JHQ216" s="102"/>
      <c r="JHR216" s="102"/>
      <c r="JHS216" s="102"/>
      <c r="JHT216" s="102"/>
      <c r="JHU216" s="102"/>
      <c r="JHV216" s="102"/>
      <c r="JHW216" s="102"/>
      <c r="JHX216" s="102"/>
      <c r="JHY216" s="102"/>
      <c r="JHZ216" s="102"/>
      <c r="JIA216" s="102"/>
      <c r="JIB216" s="102"/>
      <c r="JIC216" s="102"/>
      <c r="JID216" s="102"/>
      <c r="JIE216" s="102"/>
      <c r="JIF216" s="102"/>
      <c r="JIG216" s="102"/>
      <c r="JIH216" s="102"/>
      <c r="JII216" s="102"/>
      <c r="JIJ216" s="102"/>
      <c r="JIK216" s="102"/>
      <c r="JIL216" s="102"/>
      <c r="JIM216" s="102"/>
      <c r="JIN216" s="102"/>
      <c r="JIO216" s="102"/>
      <c r="JIP216" s="102"/>
      <c r="JIQ216" s="102"/>
      <c r="JIR216" s="102"/>
      <c r="JIS216" s="102"/>
      <c r="JIT216" s="102"/>
      <c r="JIU216" s="102"/>
      <c r="JIV216" s="102"/>
      <c r="JIW216" s="102"/>
      <c r="JIX216" s="102"/>
      <c r="JIY216" s="102"/>
      <c r="JIZ216" s="102"/>
      <c r="JJA216" s="102"/>
      <c r="JJB216" s="102"/>
      <c r="JJC216" s="102"/>
      <c r="JJD216" s="102"/>
      <c r="JJE216" s="102"/>
      <c r="JJF216" s="102"/>
      <c r="JJG216" s="102"/>
      <c r="JJH216" s="102"/>
      <c r="JJI216" s="102"/>
      <c r="JJJ216" s="102"/>
      <c r="JJK216" s="102"/>
      <c r="JJL216" s="102"/>
      <c r="JJM216" s="102"/>
      <c r="JJN216" s="102"/>
      <c r="JJO216" s="102"/>
      <c r="JJP216" s="102"/>
      <c r="JJQ216" s="102"/>
      <c r="JJR216" s="102"/>
      <c r="JJS216" s="102"/>
      <c r="JJT216" s="102"/>
      <c r="JJU216" s="102"/>
      <c r="JJV216" s="102"/>
      <c r="JJW216" s="102"/>
      <c r="JJX216" s="102"/>
      <c r="JJY216" s="102"/>
      <c r="JJZ216" s="102"/>
      <c r="JKA216" s="102"/>
      <c r="JKB216" s="102"/>
      <c r="JKC216" s="102"/>
      <c r="JKD216" s="102"/>
      <c r="JKE216" s="102"/>
      <c r="JKF216" s="102"/>
      <c r="JKG216" s="102"/>
      <c r="JKH216" s="102"/>
      <c r="JKI216" s="102"/>
      <c r="JKJ216" s="102"/>
      <c r="JKK216" s="102"/>
      <c r="JKL216" s="102"/>
      <c r="JKM216" s="102"/>
      <c r="JKN216" s="102"/>
      <c r="JKO216" s="102"/>
      <c r="JKP216" s="102"/>
      <c r="JKQ216" s="102"/>
      <c r="JKR216" s="102"/>
      <c r="JKS216" s="102"/>
      <c r="JKT216" s="102"/>
      <c r="JKU216" s="102"/>
      <c r="JKV216" s="102"/>
      <c r="JKW216" s="102"/>
      <c r="JKX216" s="102"/>
      <c r="JKY216" s="102"/>
      <c r="JKZ216" s="102"/>
      <c r="JLA216" s="102"/>
      <c r="JLB216" s="102"/>
      <c r="JLC216" s="102"/>
      <c r="JLD216" s="102"/>
      <c r="JLE216" s="102"/>
      <c r="JLF216" s="102"/>
      <c r="JLG216" s="102"/>
      <c r="JLH216" s="102"/>
      <c r="JLI216" s="102"/>
      <c r="JLJ216" s="102"/>
      <c r="JLK216" s="102"/>
      <c r="JLL216" s="102"/>
      <c r="JLM216" s="102"/>
      <c r="JLN216" s="102"/>
      <c r="JLO216" s="102"/>
      <c r="JLP216" s="102"/>
      <c r="JLQ216" s="102"/>
      <c r="JLR216" s="102"/>
      <c r="JLS216" s="102"/>
      <c r="JLT216" s="102"/>
      <c r="JLU216" s="102"/>
      <c r="JLV216" s="102"/>
      <c r="JLW216" s="102"/>
      <c r="JLX216" s="102"/>
      <c r="JLY216" s="102"/>
      <c r="JLZ216" s="102"/>
      <c r="JMA216" s="102"/>
      <c r="JMB216" s="102"/>
      <c r="JMC216" s="102"/>
      <c r="JMD216" s="102"/>
      <c r="JME216" s="102"/>
      <c r="JMF216" s="102"/>
      <c r="JMG216" s="102"/>
      <c r="JMH216" s="102"/>
      <c r="JMI216" s="102"/>
      <c r="JMJ216" s="102"/>
      <c r="JMK216" s="102"/>
      <c r="JML216" s="102"/>
      <c r="JMM216" s="102"/>
      <c r="JMN216" s="102"/>
      <c r="JMO216" s="102"/>
      <c r="JMP216" s="102"/>
      <c r="JMQ216" s="102"/>
      <c r="JMR216" s="102"/>
      <c r="JMS216" s="102"/>
      <c r="JMT216" s="102"/>
      <c r="JMU216" s="102"/>
      <c r="JMV216" s="102"/>
      <c r="JMW216" s="102"/>
      <c r="JMX216" s="102"/>
      <c r="JMY216" s="102"/>
      <c r="JMZ216" s="102"/>
      <c r="JNA216" s="102"/>
      <c r="JNB216" s="102"/>
      <c r="JNC216" s="102"/>
      <c r="JND216" s="102"/>
      <c r="JNE216" s="102"/>
      <c r="JNF216" s="102"/>
      <c r="JNG216" s="102"/>
      <c r="JNH216" s="102"/>
      <c r="JNI216" s="102"/>
      <c r="JNJ216" s="102"/>
      <c r="JNK216" s="102"/>
      <c r="JNL216" s="102"/>
      <c r="JNM216" s="102"/>
      <c r="JNN216" s="102"/>
      <c r="JNO216" s="102"/>
      <c r="JNP216" s="102"/>
      <c r="JNQ216" s="102"/>
      <c r="JNR216" s="102"/>
      <c r="JNS216" s="102"/>
      <c r="JNT216" s="102"/>
      <c r="JNU216" s="102"/>
      <c r="JNV216" s="102"/>
      <c r="JNW216" s="102"/>
      <c r="JNX216" s="102"/>
      <c r="JNY216" s="102"/>
      <c r="JNZ216" s="102"/>
      <c r="JOA216" s="102"/>
      <c r="JOB216" s="102"/>
      <c r="JOC216" s="102"/>
      <c r="JOD216" s="102"/>
      <c r="JOE216" s="102"/>
      <c r="JOF216" s="102"/>
      <c r="JOG216" s="102"/>
      <c r="JOH216" s="102"/>
      <c r="JOI216" s="102"/>
      <c r="JOJ216" s="102"/>
      <c r="JOK216" s="102"/>
      <c r="JOL216" s="102"/>
      <c r="JOM216" s="102"/>
      <c r="JON216" s="102"/>
      <c r="JOO216" s="102"/>
      <c r="JOP216" s="102"/>
      <c r="JOQ216" s="102"/>
      <c r="JOR216" s="102"/>
      <c r="JOS216" s="102"/>
      <c r="JOT216" s="102"/>
      <c r="JOU216" s="102"/>
      <c r="JOV216" s="102"/>
      <c r="JOW216" s="102"/>
      <c r="JOX216" s="102"/>
      <c r="JOY216" s="102"/>
      <c r="JOZ216" s="102"/>
      <c r="JPA216" s="102"/>
      <c r="JPB216" s="102"/>
      <c r="JPC216" s="102"/>
      <c r="JPD216" s="102"/>
      <c r="JPE216" s="102"/>
      <c r="JPF216" s="102"/>
      <c r="JPG216" s="102"/>
      <c r="JPH216" s="102"/>
      <c r="JPI216" s="102"/>
      <c r="JPJ216" s="102"/>
      <c r="JPK216" s="102"/>
      <c r="JPL216" s="102"/>
      <c r="JPM216" s="102"/>
      <c r="JPN216" s="102"/>
      <c r="JPO216" s="102"/>
      <c r="JPP216" s="102"/>
      <c r="JPQ216" s="102"/>
      <c r="JPR216" s="102"/>
      <c r="JPS216" s="102"/>
      <c r="JPT216" s="102"/>
      <c r="JPU216" s="102"/>
      <c r="JPV216" s="102"/>
      <c r="JPW216" s="102"/>
      <c r="JPX216" s="102"/>
      <c r="JPY216" s="102"/>
      <c r="JPZ216" s="102"/>
      <c r="JQA216" s="102"/>
      <c r="JQB216" s="102"/>
      <c r="JQC216" s="102"/>
      <c r="JQD216" s="102"/>
      <c r="JQE216" s="102"/>
      <c r="JQF216" s="102"/>
      <c r="JQG216" s="102"/>
      <c r="JQH216" s="102"/>
      <c r="JQI216" s="102"/>
      <c r="JQJ216" s="102"/>
      <c r="JQK216" s="102"/>
      <c r="JQL216" s="102"/>
      <c r="JQM216" s="102"/>
      <c r="JQN216" s="102"/>
      <c r="JQO216" s="102"/>
      <c r="JQP216" s="102"/>
      <c r="JQQ216" s="102"/>
      <c r="JQR216" s="102"/>
      <c r="JQS216" s="102"/>
      <c r="JQT216" s="102"/>
      <c r="JQU216" s="102"/>
      <c r="JQV216" s="102"/>
      <c r="JQW216" s="102"/>
      <c r="JQX216" s="102"/>
      <c r="JQY216" s="102"/>
      <c r="JQZ216" s="102"/>
      <c r="JRA216" s="102"/>
      <c r="JRB216" s="102"/>
      <c r="JRC216" s="102"/>
      <c r="JRD216" s="102"/>
      <c r="JRE216" s="102"/>
      <c r="JRF216" s="102"/>
      <c r="JRG216" s="102"/>
      <c r="JRH216" s="102"/>
      <c r="JRI216" s="102"/>
      <c r="JRJ216" s="102"/>
      <c r="JRK216" s="102"/>
      <c r="JRL216" s="102"/>
      <c r="JRM216" s="102"/>
      <c r="JRN216" s="102"/>
      <c r="JRO216" s="102"/>
      <c r="JRP216" s="102"/>
      <c r="JRQ216" s="102"/>
      <c r="JRR216" s="102"/>
      <c r="JRS216" s="102"/>
      <c r="JRT216" s="102"/>
      <c r="JRU216" s="102"/>
      <c r="JRV216" s="102"/>
      <c r="JRW216" s="102"/>
      <c r="JRX216" s="102"/>
      <c r="JRY216" s="102"/>
      <c r="JRZ216" s="102"/>
      <c r="JSA216" s="102"/>
      <c r="JSB216" s="102"/>
      <c r="JSC216" s="102"/>
      <c r="JSD216" s="102"/>
      <c r="JSE216" s="102"/>
      <c r="JSF216" s="102"/>
      <c r="JSG216" s="102"/>
      <c r="JSH216" s="102"/>
      <c r="JSI216" s="102"/>
      <c r="JSJ216" s="102"/>
      <c r="JSK216" s="102"/>
      <c r="JSL216" s="102"/>
      <c r="JSM216" s="102"/>
      <c r="JSN216" s="102"/>
      <c r="JSO216" s="102"/>
      <c r="JSP216" s="102"/>
      <c r="JSQ216" s="102"/>
      <c r="JSR216" s="102"/>
      <c r="JSS216" s="102"/>
      <c r="JST216" s="102"/>
      <c r="JSU216" s="102"/>
      <c r="JSV216" s="102"/>
      <c r="JSW216" s="102"/>
      <c r="JSX216" s="102"/>
      <c r="JSY216" s="102"/>
      <c r="JSZ216" s="102"/>
      <c r="JTA216" s="102"/>
      <c r="JTB216" s="102"/>
      <c r="JTC216" s="102"/>
      <c r="JTD216" s="102"/>
      <c r="JTE216" s="102"/>
      <c r="JTF216" s="102"/>
      <c r="JTG216" s="102"/>
      <c r="JTH216" s="102"/>
      <c r="JTI216" s="102"/>
      <c r="JTJ216" s="102"/>
      <c r="JTK216" s="102"/>
      <c r="JTL216" s="102"/>
      <c r="JTM216" s="102"/>
      <c r="JTN216" s="102"/>
      <c r="JTO216" s="102"/>
      <c r="JTP216" s="102"/>
      <c r="JTQ216" s="102"/>
      <c r="JTR216" s="102"/>
      <c r="JTS216" s="102"/>
      <c r="JTT216" s="102"/>
      <c r="JTU216" s="102"/>
      <c r="JTV216" s="102"/>
      <c r="JTW216" s="102"/>
      <c r="JTX216" s="102"/>
      <c r="JTY216" s="102"/>
      <c r="JTZ216" s="102"/>
      <c r="JUA216" s="102"/>
      <c r="JUB216" s="102"/>
      <c r="JUC216" s="102"/>
      <c r="JUD216" s="102"/>
      <c r="JUE216" s="102"/>
      <c r="JUF216" s="102"/>
      <c r="JUG216" s="102"/>
      <c r="JUH216" s="102"/>
      <c r="JUI216" s="102"/>
      <c r="JUJ216" s="102"/>
      <c r="JUK216" s="102"/>
      <c r="JUL216" s="102"/>
      <c r="JUM216" s="102"/>
      <c r="JUN216" s="102"/>
      <c r="JUO216" s="102"/>
      <c r="JUP216" s="102"/>
      <c r="JUQ216" s="102"/>
      <c r="JUR216" s="102"/>
      <c r="JUS216" s="102"/>
      <c r="JUT216" s="102"/>
      <c r="JUU216" s="102"/>
      <c r="JUV216" s="102"/>
      <c r="JUW216" s="102"/>
      <c r="JUX216" s="102"/>
      <c r="JUY216" s="102"/>
      <c r="JUZ216" s="102"/>
      <c r="JVA216" s="102"/>
      <c r="JVB216" s="102"/>
      <c r="JVC216" s="102"/>
      <c r="JVD216" s="102"/>
      <c r="JVE216" s="102"/>
      <c r="JVF216" s="102"/>
      <c r="JVG216" s="102"/>
      <c r="JVH216" s="102"/>
      <c r="JVI216" s="102"/>
      <c r="JVJ216" s="102"/>
      <c r="JVK216" s="102"/>
      <c r="JVL216" s="102"/>
      <c r="JVM216" s="102"/>
      <c r="JVN216" s="102"/>
      <c r="JVO216" s="102"/>
      <c r="JVP216" s="102"/>
      <c r="JVQ216" s="102"/>
      <c r="JVR216" s="102"/>
      <c r="JVS216" s="102"/>
      <c r="JVT216" s="102"/>
      <c r="JVU216" s="102"/>
      <c r="JVV216" s="102"/>
      <c r="JVW216" s="102"/>
      <c r="JVX216" s="102"/>
      <c r="JVY216" s="102"/>
      <c r="JVZ216" s="102"/>
      <c r="JWA216" s="102"/>
      <c r="JWB216" s="102"/>
      <c r="JWC216" s="102"/>
      <c r="JWD216" s="102"/>
      <c r="JWE216" s="102"/>
      <c r="JWF216" s="102"/>
      <c r="JWG216" s="102"/>
      <c r="JWH216" s="102"/>
      <c r="JWI216" s="102"/>
      <c r="JWJ216" s="102"/>
      <c r="JWK216" s="102"/>
      <c r="JWL216" s="102"/>
      <c r="JWM216" s="102"/>
      <c r="JWN216" s="102"/>
      <c r="JWO216" s="102"/>
      <c r="JWP216" s="102"/>
      <c r="JWQ216" s="102"/>
      <c r="JWR216" s="102"/>
      <c r="JWS216" s="102"/>
      <c r="JWT216" s="102"/>
      <c r="JWU216" s="102"/>
      <c r="JWV216" s="102"/>
      <c r="JWW216" s="102"/>
      <c r="JWX216" s="102"/>
      <c r="JWY216" s="102"/>
      <c r="JWZ216" s="102"/>
      <c r="JXA216" s="102"/>
      <c r="JXB216" s="102"/>
      <c r="JXC216" s="102"/>
      <c r="JXD216" s="102"/>
      <c r="JXE216" s="102"/>
      <c r="JXF216" s="102"/>
      <c r="JXG216" s="102"/>
      <c r="JXH216" s="102"/>
      <c r="JXI216" s="102"/>
      <c r="JXJ216" s="102"/>
      <c r="JXK216" s="102"/>
      <c r="JXL216" s="102"/>
      <c r="JXM216" s="102"/>
      <c r="JXN216" s="102"/>
      <c r="JXO216" s="102"/>
      <c r="JXP216" s="102"/>
      <c r="JXQ216" s="102"/>
      <c r="JXR216" s="102"/>
      <c r="JXS216" s="102"/>
      <c r="JXT216" s="102"/>
      <c r="JXU216" s="102"/>
      <c r="JXV216" s="102"/>
      <c r="JXW216" s="102"/>
      <c r="JXX216" s="102"/>
      <c r="JXY216" s="102"/>
      <c r="JXZ216" s="102"/>
      <c r="JYA216" s="102"/>
      <c r="JYB216" s="102"/>
      <c r="JYC216" s="102"/>
      <c r="JYD216" s="102"/>
      <c r="JYE216" s="102"/>
      <c r="JYF216" s="102"/>
      <c r="JYG216" s="102"/>
      <c r="JYH216" s="102"/>
      <c r="JYI216" s="102"/>
      <c r="JYJ216" s="102"/>
      <c r="JYK216" s="102"/>
      <c r="JYL216" s="102"/>
      <c r="JYM216" s="102"/>
      <c r="JYN216" s="102"/>
      <c r="JYO216" s="102"/>
      <c r="JYP216" s="102"/>
      <c r="JYQ216" s="102"/>
      <c r="JYR216" s="102"/>
      <c r="JYS216" s="102"/>
      <c r="JYT216" s="102"/>
      <c r="JYU216" s="102"/>
      <c r="JYV216" s="102"/>
      <c r="JYW216" s="102"/>
      <c r="JYX216" s="102"/>
      <c r="JYY216" s="102"/>
      <c r="JYZ216" s="102"/>
      <c r="JZA216" s="102"/>
      <c r="JZB216" s="102"/>
      <c r="JZC216" s="102"/>
      <c r="JZD216" s="102"/>
      <c r="JZE216" s="102"/>
      <c r="JZF216" s="102"/>
      <c r="JZG216" s="102"/>
      <c r="JZH216" s="102"/>
      <c r="JZI216" s="102"/>
      <c r="JZJ216" s="102"/>
      <c r="JZK216" s="102"/>
      <c r="JZL216" s="102"/>
      <c r="JZM216" s="102"/>
      <c r="JZN216" s="102"/>
      <c r="JZO216" s="102"/>
      <c r="JZP216" s="102"/>
      <c r="JZQ216" s="102"/>
      <c r="JZR216" s="102"/>
      <c r="JZS216" s="102"/>
      <c r="JZT216" s="102"/>
      <c r="JZU216" s="102"/>
      <c r="JZV216" s="102"/>
      <c r="JZW216" s="102"/>
      <c r="JZX216" s="102"/>
      <c r="JZY216" s="102"/>
      <c r="JZZ216" s="102"/>
      <c r="KAA216" s="102"/>
      <c r="KAB216" s="102"/>
      <c r="KAC216" s="102"/>
      <c r="KAD216" s="102"/>
      <c r="KAE216" s="102"/>
      <c r="KAF216" s="102"/>
      <c r="KAG216" s="102"/>
      <c r="KAH216" s="102"/>
      <c r="KAI216" s="102"/>
      <c r="KAJ216" s="102"/>
      <c r="KAK216" s="102"/>
      <c r="KAL216" s="102"/>
      <c r="KAM216" s="102"/>
      <c r="KAN216" s="102"/>
      <c r="KAO216" s="102"/>
      <c r="KAP216" s="102"/>
      <c r="KAQ216" s="102"/>
      <c r="KAR216" s="102"/>
      <c r="KAS216" s="102"/>
      <c r="KAT216" s="102"/>
      <c r="KAU216" s="102"/>
      <c r="KAV216" s="102"/>
      <c r="KAW216" s="102"/>
      <c r="KAX216" s="102"/>
      <c r="KAY216" s="102"/>
      <c r="KAZ216" s="102"/>
      <c r="KBA216" s="102"/>
      <c r="KBB216" s="102"/>
      <c r="KBC216" s="102"/>
      <c r="KBD216" s="102"/>
      <c r="KBE216" s="102"/>
      <c r="KBF216" s="102"/>
      <c r="KBG216" s="102"/>
      <c r="KBH216" s="102"/>
      <c r="KBI216" s="102"/>
      <c r="KBJ216" s="102"/>
      <c r="KBK216" s="102"/>
      <c r="KBL216" s="102"/>
      <c r="KBM216" s="102"/>
      <c r="KBN216" s="102"/>
      <c r="KBO216" s="102"/>
      <c r="KBP216" s="102"/>
      <c r="KBQ216" s="102"/>
      <c r="KBR216" s="102"/>
      <c r="KBS216" s="102"/>
      <c r="KBT216" s="102"/>
      <c r="KBU216" s="102"/>
      <c r="KBV216" s="102"/>
      <c r="KBW216" s="102"/>
      <c r="KBX216" s="102"/>
      <c r="KBY216" s="102"/>
      <c r="KBZ216" s="102"/>
      <c r="KCA216" s="102"/>
      <c r="KCB216" s="102"/>
      <c r="KCC216" s="102"/>
      <c r="KCD216" s="102"/>
      <c r="KCE216" s="102"/>
      <c r="KCF216" s="102"/>
      <c r="KCG216" s="102"/>
      <c r="KCH216" s="102"/>
      <c r="KCI216" s="102"/>
      <c r="KCJ216" s="102"/>
      <c r="KCK216" s="102"/>
      <c r="KCL216" s="102"/>
      <c r="KCM216" s="102"/>
      <c r="KCN216" s="102"/>
      <c r="KCO216" s="102"/>
      <c r="KCP216" s="102"/>
      <c r="KCQ216" s="102"/>
      <c r="KCR216" s="102"/>
      <c r="KCS216" s="102"/>
      <c r="KCT216" s="102"/>
      <c r="KCU216" s="102"/>
      <c r="KCV216" s="102"/>
      <c r="KCW216" s="102"/>
      <c r="KCX216" s="102"/>
      <c r="KCY216" s="102"/>
      <c r="KCZ216" s="102"/>
      <c r="KDA216" s="102"/>
      <c r="KDB216" s="102"/>
      <c r="KDC216" s="102"/>
      <c r="KDD216" s="102"/>
      <c r="KDE216" s="102"/>
      <c r="KDF216" s="102"/>
      <c r="KDG216" s="102"/>
      <c r="KDH216" s="102"/>
      <c r="KDI216" s="102"/>
      <c r="KDJ216" s="102"/>
      <c r="KDK216" s="102"/>
      <c r="KDL216" s="102"/>
      <c r="KDM216" s="102"/>
      <c r="KDN216" s="102"/>
      <c r="KDO216" s="102"/>
      <c r="KDP216" s="102"/>
      <c r="KDQ216" s="102"/>
      <c r="KDR216" s="102"/>
      <c r="KDS216" s="102"/>
      <c r="KDT216" s="102"/>
      <c r="KDU216" s="102"/>
      <c r="KDV216" s="102"/>
      <c r="KDW216" s="102"/>
      <c r="KDX216" s="102"/>
      <c r="KDY216" s="102"/>
      <c r="KDZ216" s="102"/>
      <c r="KEA216" s="102"/>
      <c r="KEB216" s="102"/>
      <c r="KEC216" s="102"/>
      <c r="KED216" s="102"/>
      <c r="KEE216" s="102"/>
      <c r="KEF216" s="102"/>
      <c r="KEG216" s="102"/>
      <c r="KEH216" s="102"/>
      <c r="KEI216" s="102"/>
      <c r="KEJ216" s="102"/>
      <c r="KEK216" s="102"/>
      <c r="KEL216" s="102"/>
      <c r="KEM216" s="102"/>
      <c r="KEN216" s="102"/>
      <c r="KEO216" s="102"/>
      <c r="KEP216" s="102"/>
      <c r="KEQ216" s="102"/>
      <c r="KER216" s="102"/>
      <c r="KES216" s="102"/>
      <c r="KET216" s="102"/>
      <c r="KEU216" s="102"/>
      <c r="KEV216" s="102"/>
      <c r="KEW216" s="102"/>
      <c r="KEX216" s="102"/>
      <c r="KEY216" s="102"/>
      <c r="KEZ216" s="102"/>
      <c r="KFA216" s="102"/>
      <c r="KFB216" s="102"/>
      <c r="KFC216" s="102"/>
      <c r="KFD216" s="102"/>
      <c r="KFE216" s="102"/>
      <c r="KFF216" s="102"/>
      <c r="KFG216" s="102"/>
      <c r="KFH216" s="102"/>
      <c r="KFI216" s="102"/>
      <c r="KFJ216" s="102"/>
      <c r="KFK216" s="102"/>
      <c r="KFL216" s="102"/>
      <c r="KFM216" s="102"/>
      <c r="KFN216" s="102"/>
      <c r="KFO216" s="102"/>
      <c r="KFP216" s="102"/>
      <c r="KFQ216" s="102"/>
      <c r="KFR216" s="102"/>
      <c r="KFS216" s="102"/>
      <c r="KFT216" s="102"/>
      <c r="KFU216" s="102"/>
      <c r="KFV216" s="102"/>
      <c r="KFW216" s="102"/>
      <c r="KFX216" s="102"/>
      <c r="KFY216" s="102"/>
      <c r="KFZ216" s="102"/>
      <c r="KGA216" s="102"/>
      <c r="KGB216" s="102"/>
      <c r="KGC216" s="102"/>
      <c r="KGD216" s="102"/>
      <c r="KGE216" s="102"/>
      <c r="KGF216" s="102"/>
      <c r="KGG216" s="102"/>
      <c r="KGH216" s="102"/>
      <c r="KGI216" s="102"/>
      <c r="KGJ216" s="102"/>
      <c r="KGK216" s="102"/>
      <c r="KGL216" s="102"/>
      <c r="KGM216" s="102"/>
      <c r="KGN216" s="102"/>
      <c r="KGO216" s="102"/>
      <c r="KGP216" s="102"/>
      <c r="KGQ216" s="102"/>
      <c r="KGR216" s="102"/>
      <c r="KGS216" s="102"/>
      <c r="KGT216" s="102"/>
      <c r="KGU216" s="102"/>
      <c r="KGV216" s="102"/>
      <c r="KGW216" s="102"/>
      <c r="KGX216" s="102"/>
      <c r="KGY216" s="102"/>
      <c r="KGZ216" s="102"/>
      <c r="KHA216" s="102"/>
      <c r="KHB216" s="102"/>
      <c r="KHC216" s="102"/>
      <c r="KHD216" s="102"/>
      <c r="KHE216" s="102"/>
      <c r="KHF216" s="102"/>
      <c r="KHG216" s="102"/>
      <c r="KHH216" s="102"/>
      <c r="KHI216" s="102"/>
      <c r="KHJ216" s="102"/>
      <c r="KHK216" s="102"/>
      <c r="KHL216" s="102"/>
      <c r="KHM216" s="102"/>
      <c r="KHN216" s="102"/>
      <c r="KHO216" s="102"/>
      <c r="KHP216" s="102"/>
      <c r="KHQ216" s="102"/>
      <c r="KHR216" s="102"/>
      <c r="KHS216" s="102"/>
      <c r="KHT216" s="102"/>
      <c r="KHU216" s="102"/>
      <c r="KHV216" s="102"/>
      <c r="KHW216" s="102"/>
      <c r="KHX216" s="102"/>
      <c r="KHY216" s="102"/>
      <c r="KHZ216" s="102"/>
      <c r="KIA216" s="102"/>
      <c r="KIB216" s="102"/>
      <c r="KIC216" s="102"/>
      <c r="KID216" s="102"/>
      <c r="KIE216" s="102"/>
      <c r="KIF216" s="102"/>
      <c r="KIG216" s="102"/>
      <c r="KIH216" s="102"/>
      <c r="KII216" s="102"/>
      <c r="KIJ216" s="102"/>
      <c r="KIK216" s="102"/>
      <c r="KIL216" s="102"/>
      <c r="KIM216" s="102"/>
      <c r="KIN216" s="102"/>
      <c r="KIO216" s="102"/>
      <c r="KIP216" s="102"/>
      <c r="KIQ216" s="102"/>
      <c r="KIR216" s="102"/>
      <c r="KIS216" s="102"/>
      <c r="KIT216" s="102"/>
      <c r="KIU216" s="102"/>
      <c r="KIV216" s="102"/>
      <c r="KIW216" s="102"/>
      <c r="KIX216" s="102"/>
      <c r="KIY216" s="102"/>
      <c r="KIZ216" s="102"/>
      <c r="KJA216" s="102"/>
      <c r="KJB216" s="102"/>
      <c r="KJC216" s="102"/>
      <c r="KJD216" s="102"/>
      <c r="KJE216" s="102"/>
      <c r="KJF216" s="102"/>
      <c r="KJG216" s="102"/>
      <c r="KJH216" s="102"/>
      <c r="KJI216" s="102"/>
      <c r="KJJ216" s="102"/>
      <c r="KJK216" s="102"/>
      <c r="KJL216" s="102"/>
      <c r="KJM216" s="102"/>
      <c r="KJN216" s="102"/>
      <c r="KJO216" s="102"/>
      <c r="KJP216" s="102"/>
      <c r="KJQ216" s="102"/>
      <c r="KJR216" s="102"/>
      <c r="KJS216" s="102"/>
      <c r="KJT216" s="102"/>
      <c r="KJU216" s="102"/>
      <c r="KJV216" s="102"/>
      <c r="KJW216" s="102"/>
      <c r="KJX216" s="102"/>
      <c r="KJY216" s="102"/>
      <c r="KJZ216" s="102"/>
      <c r="KKA216" s="102"/>
      <c r="KKB216" s="102"/>
      <c r="KKC216" s="102"/>
      <c r="KKD216" s="102"/>
      <c r="KKE216" s="102"/>
      <c r="KKF216" s="102"/>
      <c r="KKG216" s="102"/>
      <c r="KKH216" s="102"/>
      <c r="KKI216" s="102"/>
      <c r="KKJ216" s="102"/>
      <c r="KKK216" s="102"/>
      <c r="KKL216" s="102"/>
      <c r="KKM216" s="102"/>
      <c r="KKN216" s="102"/>
      <c r="KKO216" s="102"/>
      <c r="KKP216" s="102"/>
      <c r="KKQ216" s="102"/>
      <c r="KKR216" s="102"/>
      <c r="KKS216" s="102"/>
      <c r="KKT216" s="102"/>
      <c r="KKU216" s="102"/>
      <c r="KKV216" s="102"/>
      <c r="KKW216" s="102"/>
      <c r="KKX216" s="102"/>
      <c r="KKY216" s="102"/>
      <c r="KKZ216" s="102"/>
      <c r="KLA216" s="102"/>
      <c r="KLB216" s="102"/>
      <c r="KLC216" s="102"/>
      <c r="KLD216" s="102"/>
      <c r="KLE216" s="102"/>
      <c r="KLF216" s="102"/>
      <c r="KLG216" s="102"/>
      <c r="KLH216" s="102"/>
      <c r="KLI216" s="102"/>
      <c r="KLJ216" s="102"/>
      <c r="KLK216" s="102"/>
      <c r="KLL216" s="102"/>
      <c r="KLM216" s="102"/>
      <c r="KLN216" s="102"/>
      <c r="KLO216" s="102"/>
      <c r="KLP216" s="102"/>
      <c r="KLQ216" s="102"/>
      <c r="KLR216" s="102"/>
      <c r="KLS216" s="102"/>
      <c r="KLT216" s="102"/>
      <c r="KLU216" s="102"/>
      <c r="KLV216" s="102"/>
      <c r="KLW216" s="102"/>
      <c r="KLX216" s="102"/>
      <c r="KLY216" s="102"/>
      <c r="KLZ216" s="102"/>
      <c r="KMA216" s="102"/>
      <c r="KMB216" s="102"/>
      <c r="KMC216" s="102"/>
      <c r="KMD216" s="102"/>
      <c r="KME216" s="102"/>
      <c r="KMF216" s="102"/>
      <c r="KMG216" s="102"/>
      <c r="KMH216" s="102"/>
      <c r="KMI216" s="102"/>
      <c r="KMJ216" s="102"/>
      <c r="KMK216" s="102"/>
      <c r="KML216" s="102"/>
      <c r="KMM216" s="102"/>
      <c r="KMN216" s="102"/>
      <c r="KMO216" s="102"/>
      <c r="KMP216" s="102"/>
      <c r="KMQ216" s="102"/>
      <c r="KMR216" s="102"/>
      <c r="KMS216" s="102"/>
      <c r="KMT216" s="102"/>
      <c r="KMU216" s="102"/>
      <c r="KMV216" s="102"/>
      <c r="KMW216" s="102"/>
      <c r="KMX216" s="102"/>
      <c r="KMY216" s="102"/>
      <c r="KMZ216" s="102"/>
      <c r="KNA216" s="102"/>
      <c r="KNB216" s="102"/>
      <c r="KNC216" s="102"/>
      <c r="KND216" s="102"/>
      <c r="KNE216" s="102"/>
      <c r="KNF216" s="102"/>
      <c r="KNG216" s="102"/>
      <c r="KNH216" s="102"/>
      <c r="KNI216" s="102"/>
      <c r="KNJ216" s="102"/>
      <c r="KNK216" s="102"/>
      <c r="KNL216" s="102"/>
      <c r="KNM216" s="102"/>
      <c r="KNN216" s="102"/>
      <c r="KNO216" s="102"/>
      <c r="KNP216" s="102"/>
      <c r="KNQ216" s="102"/>
      <c r="KNR216" s="102"/>
      <c r="KNS216" s="102"/>
      <c r="KNT216" s="102"/>
      <c r="KNU216" s="102"/>
      <c r="KNV216" s="102"/>
      <c r="KNW216" s="102"/>
      <c r="KNX216" s="102"/>
      <c r="KNY216" s="102"/>
      <c r="KNZ216" s="102"/>
      <c r="KOA216" s="102"/>
      <c r="KOB216" s="102"/>
      <c r="KOC216" s="102"/>
      <c r="KOD216" s="102"/>
      <c r="KOE216" s="102"/>
      <c r="KOF216" s="102"/>
      <c r="KOG216" s="102"/>
      <c r="KOH216" s="102"/>
      <c r="KOI216" s="102"/>
      <c r="KOJ216" s="102"/>
      <c r="KOK216" s="102"/>
      <c r="KOL216" s="102"/>
      <c r="KOM216" s="102"/>
      <c r="KON216" s="102"/>
      <c r="KOO216" s="102"/>
      <c r="KOP216" s="102"/>
      <c r="KOQ216" s="102"/>
      <c r="KOR216" s="102"/>
      <c r="KOS216" s="102"/>
      <c r="KOT216" s="102"/>
      <c r="KOU216" s="102"/>
      <c r="KOV216" s="102"/>
      <c r="KOW216" s="102"/>
      <c r="KOX216" s="102"/>
      <c r="KOY216" s="102"/>
      <c r="KOZ216" s="102"/>
      <c r="KPA216" s="102"/>
      <c r="KPB216" s="102"/>
      <c r="KPC216" s="102"/>
      <c r="KPD216" s="102"/>
      <c r="KPE216" s="102"/>
      <c r="KPF216" s="102"/>
      <c r="KPG216" s="102"/>
      <c r="KPH216" s="102"/>
      <c r="KPI216" s="102"/>
      <c r="KPJ216" s="102"/>
      <c r="KPK216" s="102"/>
      <c r="KPL216" s="102"/>
      <c r="KPM216" s="102"/>
      <c r="KPN216" s="102"/>
      <c r="KPO216" s="102"/>
      <c r="KPP216" s="102"/>
      <c r="KPQ216" s="102"/>
      <c r="KPR216" s="102"/>
      <c r="KPS216" s="102"/>
      <c r="KPT216" s="102"/>
      <c r="KPU216" s="102"/>
      <c r="KPV216" s="102"/>
      <c r="KPW216" s="102"/>
      <c r="KPX216" s="102"/>
      <c r="KPY216" s="102"/>
      <c r="KPZ216" s="102"/>
      <c r="KQA216" s="102"/>
      <c r="KQB216" s="102"/>
      <c r="KQC216" s="102"/>
      <c r="KQD216" s="102"/>
      <c r="KQE216" s="102"/>
      <c r="KQF216" s="102"/>
      <c r="KQG216" s="102"/>
      <c r="KQH216" s="102"/>
      <c r="KQI216" s="102"/>
      <c r="KQJ216" s="102"/>
      <c r="KQK216" s="102"/>
      <c r="KQL216" s="102"/>
      <c r="KQM216" s="102"/>
      <c r="KQN216" s="102"/>
      <c r="KQO216" s="102"/>
      <c r="KQP216" s="102"/>
      <c r="KQQ216" s="102"/>
      <c r="KQR216" s="102"/>
      <c r="KQS216" s="102"/>
      <c r="KQT216" s="102"/>
      <c r="KQU216" s="102"/>
      <c r="KQV216" s="102"/>
      <c r="KQW216" s="102"/>
      <c r="KQX216" s="102"/>
      <c r="KQY216" s="102"/>
      <c r="KQZ216" s="102"/>
      <c r="KRA216" s="102"/>
      <c r="KRB216" s="102"/>
      <c r="KRC216" s="102"/>
      <c r="KRD216" s="102"/>
      <c r="KRE216" s="102"/>
      <c r="KRF216" s="102"/>
      <c r="KRG216" s="102"/>
      <c r="KRH216" s="102"/>
      <c r="KRI216" s="102"/>
      <c r="KRJ216" s="102"/>
      <c r="KRK216" s="102"/>
      <c r="KRL216" s="102"/>
      <c r="KRM216" s="102"/>
      <c r="KRN216" s="102"/>
      <c r="KRO216" s="102"/>
      <c r="KRP216" s="102"/>
      <c r="KRQ216" s="102"/>
      <c r="KRR216" s="102"/>
      <c r="KRS216" s="102"/>
      <c r="KRT216" s="102"/>
      <c r="KRU216" s="102"/>
      <c r="KRV216" s="102"/>
      <c r="KRW216" s="102"/>
      <c r="KRX216" s="102"/>
      <c r="KRY216" s="102"/>
      <c r="KRZ216" s="102"/>
      <c r="KSA216" s="102"/>
      <c r="KSB216" s="102"/>
      <c r="KSC216" s="102"/>
      <c r="KSD216" s="102"/>
      <c r="KSE216" s="102"/>
      <c r="KSF216" s="102"/>
      <c r="KSG216" s="102"/>
      <c r="KSH216" s="102"/>
      <c r="KSI216" s="102"/>
      <c r="KSJ216" s="102"/>
      <c r="KSK216" s="102"/>
      <c r="KSL216" s="102"/>
      <c r="KSM216" s="102"/>
      <c r="KSN216" s="102"/>
      <c r="KSO216" s="102"/>
      <c r="KSP216" s="102"/>
      <c r="KSQ216" s="102"/>
      <c r="KSR216" s="102"/>
      <c r="KSS216" s="102"/>
      <c r="KST216" s="102"/>
      <c r="KSU216" s="102"/>
      <c r="KSV216" s="102"/>
      <c r="KSW216" s="102"/>
      <c r="KSX216" s="102"/>
      <c r="KSY216" s="102"/>
      <c r="KSZ216" s="102"/>
      <c r="KTA216" s="102"/>
      <c r="KTB216" s="102"/>
      <c r="KTC216" s="102"/>
      <c r="KTD216" s="102"/>
      <c r="KTE216" s="102"/>
      <c r="KTF216" s="102"/>
      <c r="KTG216" s="102"/>
      <c r="KTH216" s="102"/>
      <c r="KTI216" s="102"/>
      <c r="KTJ216" s="102"/>
      <c r="KTK216" s="102"/>
      <c r="KTL216" s="102"/>
      <c r="KTM216" s="102"/>
      <c r="KTN216" s="102"/>
      <c r="KTO216" s="102"/>
      <c r="KTP216" s="102"/>
      <c r="KTQ216" s="102"/>
      <c r="KTR216" s="102"/>
      <c r="KTS216" s="102"/>
      <c r="KTT216" s="102"/>
      <c r="KTU216" s="102"/>
      <c r="KTV216" s="102"/>
      <c r="KTW216" s="102"/>
      <c r="KTX216" s="102"/>
      <c r="KTY216" s="102"/>
      <c r="KTZ216" s="102"/>
      <c r="KUA216" s="102"/>
      <c r="KUB216" s="102"/>
      <c r="KUC216" s="102"/>
      <c r="KUD216" s="102"/>
      <c r="KUE216" s="102"/>
      <c r="KUF216" s="102"/>
      <c r="KUG216" s="102"/>
      <c r="KUH216" s="102"/>
      <c r="KUI216" s="102"/>
      <c r="KUJ216" s="102"/>
      <c r="KUK216" s="102"/>
      <c r="KUL216" s="102"/>
      <c r="KUM216" s="102"/>
      <c r="KUN216" s="102"/>
      <c r="KUO216" s="102"/>
      <c r="KUP216" s="102"/>
      <c r="KUQ216" s="102"/>
      <c r="KUR216" s="102"/>
      <c r="KUS216" s="102"/>
      <c r="KUT216" s="102"/>
      <c r="KUU216" s="102"/>
      <c r="KUV216" s="102"/>
      <c r="KUW216" s="102"/>
      <c r="KUX216" s="102"/>
      <c r="KUY216" s="102"/>
      <c r="KUZ216" s="102"/>
      <c r="KVA216" s="102"/>
      <c r="KVB216" s="102"/>
      <c r="KVC216" s="102"/>
      <c r="KVD216" s="102"/>
      <c r="KVE216" s="102"/>
      <c r="KVF216" s="102"/>
      <c r="KVG216" s="102"/>
      <c r="KVH216" s="102"/>
      <c r="KVI216" s="102"/>
      <c r="KVJ216" s="102"/>
      <c r="KVK216" s="102"/>
      <c r="KVL216" s="102"/>
      <c r="KVM216" s="102"/>
      <c r="KVN216" s="102"/>
      <c r="KVO216" s="102"/>
      <c r="KVP216" s="102"/>
      <c r="KVQ216" s="102"/>
      <c r="KVR216" s="102"/>
      <c r="KVS216" s="102"/>
      <c r="KVT216" s="102"/>
      <c r="KVU216" s="102"/>
      <c r="KVV216" s="102"/>
      <c r="KVW216" s="102"/>
      <c r="KVX216" s="102"/>
      <c r="KVY216" s="102"/>
      <c r="KVZ216" s="102"/>
      <c r="KWA216" s="102"/>
      <c r="KWB216" s="102"/>
      <c r="KWC216" s="102"/>
      <c r="KWD216" s="102"/>
      <c r="KWE216" s="102"/>
      <c r="KWF216" s="102"/>
      <c r="KWG216" s="102"/>
      <c r="KWH216" s="102"/>
      <c r="KWI216" s="102"/>
      <c r="KWJ216" s="102"/>
      <c r="KWK216" s="102"/>
      <c r="KWL216" s="102"/>
      <c r="KWM216" s="102"/>
      <c r="KWN216" s="102"/>
      <c r="KWO216" s="102"/>
      <c r="KWP216" s="102"/>
      <c r="KWQ216" s="102"/>
      <c r="KWR216" s="102"/>
      <c r="KWS216" s="102"/>
      <c r="KWT216" s="102"/>
      <c r="KWU216" s="102"/>
      <c r="KWV216" s="102"/>
      <c r="KWW216" s="102"/>
      <c r="KWX216" s="102"/>
      <c r="KWY216" s="102"/>
      <c r="KWZ216" s="102"/>
      <c r="KXA216" s="102"/>
      <c r="KXB216" s="102"/>
      <c r="KXC216" s="102"/>
      <c r="KXD216" s="102"/>
      <c r="KXE216" s="102"/>
      <c r="KXF216" s="102"/>
      <c r="KXG216" s="102"/>
      <c r="KXH216" s="102"/>
      <c r="KXI216" s="102"/>
      <c r="KXJ216" s="102"/>
      <c r="KXK216" s="102"/>
      <c r="KXL216" s="102"/>
      <c r="KXM216" s="102"/>
      <c r="KXN216" s="102"/>
      <c r="KXO216" s="102"/>
      <c r="KXP216" s="102"/>
      <c r="KXQ216" s="102"/>
      <c r="KXR216" s="102"/>
      <c r="KXS216" s="102"/>
      <c r="KXT216" s="102"/>
      <c r="KXU216" s="102"/>
      <c r="KXV216" s="102"/>
      <c r="KXW216" s="102"/>
      <c r="KXX216" s="102"/>
      <c r="KXY216" s="102"/>
      <c r="KXZ216" s="102"/>
      <c r="KYA216" s="102"/>
      <c r="KYB216" s="102"/>
      <c r="KYC216" s="102"/>
      <c r="KYD216" s="102"/>
      <c r="KYE216" s="102"/>
      <c r="KYF216" s="102"/>
      <c r="KYG216" s="102"/>
      <c r="KYH216" s="102"/>
      <c r="KYI216" s="102"/>
      <c r="KYJ216" s="102"/>
      <c r="KYK216" s="102"/>
      <c r="KYL216" s="102"/>
      <c r="KYM216" s="102"/>
      <c r="KYN216" s="102"/>
      <c r="KYO216" s="102"/>
      <c r="KYP216" s="102"/>
      <c r="KYQ216" s="102"/>
      <c r="KYR216" s="102"/>
      <c r="KYS216" s="102"/>
      <c r="KYT216" s="102"/>
      <c r="KYU216" s="102"/>
      <c r="KYV216" s="102"/>
      <c r="KYW216" s="102"/>
      <c r="KYX216" s="102"/>
      <c r="KYY216" s="102"/>
      <c r="KYZ216" s="102"/>
      <c r="KZA216" s="102"/>
      <c r="KZB216" s="102"/>
      <c r="KZC216" s="102"/>
      <c r="KZD216" s="102"/>
      <c r="KZE216" s="102"/>
      <c r="KZF216" s="102"/>
      <c r="KZG216" s="102"/>
      <c r="KZH216" s="102"/>
      <c r="KZI216" s="102"/>
      <c r="KZJ216" s="102"/>
      <c r="KZK216" s="102"/>
      <c r="KZL216" s="102"/>
      <c r="KZM216" s="102"/>
      <c r="KZN216" s="102"/>
      <c r="KZO216" s="102"/>
      <c r="KZP216" s="102"/>
      <c r="KZQ216" s="102"/>
      <c r="KZR216" s="102"/>
      <c r="KZS216" s="102"/>
      <c r="KZT216" s="102"/>
      <c r="KZU216" s="102"/>
      <c r="KZV216" s="102"/>
      <c r="KZW216" s="102"/>
      <c r="KZX216" s="102"/>
      <c r="KZY216" s="102"/>
      <c r="KZZ216" s="102"/>
      <c r="LAA216" s="102"/>
      <c r="LAB216" s="102"/>
      <c r="LAC216" s="102"/>
      <c r="LAD216" s="102"/>
      <c r="LAE216" s="102"/>
      <c r="LAF216" s="102"/>
      <c r="LAG216" s="102"/>
      <c r="LAH216" s="102"/>
      <c r="LAI216" s="102"/>
      <c r="LAJ216" s="102"/>
      <c r="LAK216" s="102"/>
      <c r="LAL216" s="102"/>
      <c r="LAM216" s="102"/>
      <c r="LAN216" s="102"/>
      <c r="LAO216" s="102"/>
      <c r="LAP216" s="102"/>
      <c r="LAQ216" s="102"/>
      <c r="LAR216" s="102"/>
      <c r="LAS216" s="102"/>
      <c r="LAT216" s="102"/>
      <c r="LAU216" s="102"/>
      <c r="LAV216" s="102"/>
      <c r="LAW216" s="102"/>
      <c r="LAX216" s="102"/>
      <c r="LAY216" s="102"/>
      <c r="LAZ216" s="102"/>
      <c r="LBA216" s="102"/>
      <c r="LBB216" s="102"/>
      <c r="LBC216" s="102"/>
      <c r="LBD216" s="102"/>
      <c r="LBE216" s="102"/>
      <c r="LBF216" s="102"/>
      <c r="LBG216" s="102"/>
      <c r="LBH216" s="102"/>
      <c r="LBI216" s="102"/>
      <c r="LBJ216" s="102"/>
      <c r="LBK216" s="102"/>
      <c r="LBL216" s="102"/>
      <c r="LBM216" s="102"/>
      <c r="LBN216" s="102"/>
      <c r="LBO216" s="102"/>
      <c r="LBP216" s="102"/>
      <c r="LBQ216" s="102"/>
      <c r="LBR216" s="102"/>
      <c r="LBS216" s="102"/>
      <c r="LBT216" s="102"/>
      <c r="LBU216" s="102"/>
      <c r="LBV216" s="102"/>
      <c r="LBW216" s="102"/>
      <c r="LBX216" s="102"/>
      <c r="LBY216" s="102"/>
      <c r="LBZ216" s="102"/>
      <c r="LCA216" s="102"/>
      <c r="LCB216" s="102"/>
      <c r="LCC216" s="102"/>
      <c r="LCD216" s="102"/>
      <c r="LCE216" s="102"/>
      <c r="LCF216" s="102"/>
      <c r="LCG216" s="102"/>
      <c r="LCH216" s="102"/>
      <c r="LCI216" s="102"/>
      <c r="LCJ216" s="102"/>
      <c r="LCK216" s="102"/>
      <c r="LCL216" s="102"/>
      <c r="LCM216" s="102"/>
      <c r="LCN216" s="102"/>
      <c r="LCO216" s="102"/>
      <c r="LCP216" s="102"/>
      <c r="LCQ216" s="102"/>
      <c r="LCR216" s="102"/>
      <c r="LCS216" s="102"/>
      <c r="LCT216" s="102"/>
      <c r="LCU216" s="102"/>
      <c r="LCV216" s="102"/>
      <c r="LCW216" s="102"/>
      <c r="LCX216" s="102"/>
      <c r="LCY216" s="102"/>
      <c r="LCZ216" s="102"/>
      <c r="LDA216" s="102"/>
      <c r="LDB216" s="102"/>
      <c r="LDC216" s="102"/>
      <c r="LDD216" s="102"/>
      <c r="LDE216" s="102"/>
      <c r="LDF216" s="102"/>
      <c r="LDG216" s="102"/>
      <c r="LDH216" s="102"/>
      <c r="LDI216" s="102"/>
      <c r="LDJ216" s="102"/>
      <c r="LDK216" s="102"/>
      <c r="LDL216" s="102"/>
      <c r="LDM216" s="102"/>
      <c r="LDN216" s="102"/>
      <c r="LDO216" s="102"/>
      <c r="LDP216" s="102"/>
      <c r="LDQ216" s="102"/>
      <c r="LDR216" s="102"/>
      <c r="LDS216" s="102"/>
      <c r="LDT216" s="102"/>
      <c r="LDU216" s="102"/>
      <c r="LDV216" s="102"/>
      <c r="LDW216" s="102"/>
      <c r="LDX216" s="102"/>
      <c r="LDY216" s="102"/>
      <c r="LDZ216" s="102"/>
      <c r="LEA216" s="102"/>
      <c r="LEB216" s="102"/>
      <c r="LEC216" s="102"/>
      <c r="LED216" s="102"/>
      <c r="LEE216" s="102"/>
      <c r="LEF216" s="102"/>
      <c r="LEG216" s="102"/>
      <c r="LEH216" s="102"/>
      <c r="LEI216" s="102"/>
      <c r="LEJ216" s="102"/>
      <c r="LEK216" s="102"/>
      <c r="LEL216" s="102"/>
      <c r="LEM216" s="102"/>
      <c r="LEN216" s="102"/>
      <c r="LEO216" s="102"/>
      <c r="LEP216" s="102"/>
      <c r="LEQ216" s="102"/>
      <c r="LER216" s="102"/>
      <c r="LES216" s="102"/>
      <c r="LET216" s="102"/>
      <c r="LEU216" s="102"/>
      <c r="LEV216" s="102"/>
      <c r="LEW216" s="102"/>
      <c r="LEX216" s="102"/>
      <c r="LEY216" s="102"/>
      <c r="LEZ216" s="102"/>
      <c r="LFA216" s="102"/>
      <c r="LFB216" s="102"/>
      <c r="LFC216" s="102"/>
      <c r="LFD216" s="102"/>
      <c r="LFE216" s="102"/>
      <c r="LFF216" s="102"/>
      <c r="LFG216" s="102"/>
      <c r="LFH216" s="102"/>
      <c r="LFI216" s="102"/>
      <c r="LFJ216" s="102"/>
      <c r="LFK216" s="102"/>
      <c r="LFL216" s="102"/>
      <c r="LFM216" s="102"/>
      <c r="LFN216" s="102"/>
      <c r="LFO216" s="102"/>
      <c r="LFP216" s="102"/>
      <c r="LFQ216" s="102"/>
      <c r="LFR216" s="102"/>
      <c r="LFS216" s="102"/>
      <c r="LFT216" s="102"/>
      <c r="LFU216" s="102"/>
      <c r="LFV216" s="102"/>
      <c r="LFW216" s="102"/>
      <c r="LFX216" s="102"/>
      <c r="LFY216" s="102"/>
      <c r="LFZ216" s="102"/>
      <c r="LGA216" s="102"/>
      <c r="LGB216" s="102"/>
      <c r="LGC216" s="102"/>
      <c r="LGD216" s="102"/>
      <c r="LGE216" s="102"/>
      <c r="LGF216" s="102"/>
      <c r="LGG216" s="102"/>
      <c r="LGH216" s="102"/>
      <c r="LGI216" s="102"/>
      <c r="LGJ216" s="102"/>
      <c r="LGK216" s="102"/>
      <c r="LGL216" s="102"/>
      <c r="LGM216" s="102"/>
      <c r="LGN216" s="102"/>
      <c r="LGO216" s="102"/>
      <c r="LGP216" s="102"/>
      <c r="LGQ216" s="102"/>
      <c r="LGR216" s="102"/>
      <c r="LGS216" s="102"/>
      <c r="LGT216" s="102"/>
      <c r="LGU216" s="102"/>
      <c r="LGV216" s="102"/>
      <c r="LGW216" s="102"/>
      <c r="LGX216" s="102"/>
      <c r="LGY216" s="102"/>
      <c r="LGZ216" s="102"/>
      <c r="LHA216" s="102"/>
      <c r="LHB216" s="102"/>
      <c r="LHC216" s="102"/>
      <c r="LHD216" s="102"/>
      <c r="LHE216" s="102"/>
      <c r="LHF216" s="102"/>
      <c r="LHG216" s="102"/>
      <c r="LHH216" s="102"/>
      <c r="LHI216" s="102"/>
      <c r="LHJ216" s="102"/>
      <c r="LHK216" s="102"/>
      <c r="LHL216" s="102"/>
      <c r="LHM216" s="102"/>
      <c r="LHN216" s="102"/>
      <c r="LHO216" s="102"/>
      <c r="LHP216" s="102"/>
      <c r="LHQ216" s="102"/>
      <c r="LHR216" s="102"/>
      <c r="LHS216" s="102"/>
      <c r="LHT216" s="102"/>
      <c r="LHU216" s="102"/>
      <c r="LHV216" s="102"/>
      <c r="LHW216" s="102"/>
      <c r="LHX216" s="102"/>
      <c r="LHY216" s="102"/>
      <c r="LHZ216" s="102"/>
      <c r="LIA216" s="102"/>
      <c r="LIB216" s="102"/>
      <c r="LIC216" s="102"/>
      <c r="LID216" s="102"/>
      <c r="LIE216" s="102"/>
      <c r="LIF216" s="102"/>
      <c r="LIG216" s="102"/>
      <c r="LIH216" s="102"/>
      <c r="LII216" s="102"/>
      <c r="LIJ216" s="102"/>
      <c r="LIK216" s="102"/>
      <c r="LIL216" s="102"/>
      <c r="LIM216" s="102"/>
      <c r="LIN216" s="102"/>
      <c r="LIO216" s="102"/>
      <c r="LIP216" s="102"/>
      <c r="LIQ216" s="102"/>
      <c r="LIR216" s="102"/>
      <c r="LIS216" s="102"/>
      <c r="LIT216" s="102"/>
      <c r="LIU216" s="102"/>
      <c r="LIV216" s="102"/>
      <c r="LIW216" s="102"/>
      <c r="LIX216" s="102"/>
      <c r="LIY216" s="102"/>
      <c r="LIZ216" s="102"/>
      <c r="LJA216" s="102"/>
      <c r="LJB216" s="102"/>
      <c r="LJC216" s="102"/>
      <c r="LJD216" s="102"/>
      <c r="LJE216" s="102"/>
      <c r="LJF216" s="102"/>
      <c r="LJG216" s="102"/>
      <c r="LJH216" s="102"/>
      <c r="LJI216" s="102"/>
      <c r="LJJ216" s="102"/>
      <c r="LJK216" s="102"/>
      <c r="LJL216" s="102"/>
      <c r="LJM216" s="102"/>
      <c r="LJN216" s="102"/>
      <c r="LJO216" s="102"/>
      <c r="LJP216" s="102"/>
      <c r="LJQ216" s="102"/>
      <c r="LJR216" s="102"/>
      <c r="LJS216" s="102"/>
      <c r="LJT216" s="102"/>
      <c r="LJU216" s="102"/>
      <c r="LJV216" s="102"/>
      <c r="LJW216" s="102"/>
      <c r="LJX216" s="102"/>
      <c r="LJY216" s="102"/>
      <c r="LJZ216" s="102"/>
      <c r="LKA216" s="102"/>
      <c r="LKB216" s="102"/>
      <c r="LKC216" s="102"/>
      <c r="LKD216" s="102"/>
      <c r="LKE216" s="102"/>
      <c r="LKF216" s="102"/>
      <c r="LKG216" s="102"/>
      <c r="LKH216" s="102"/>
      <c r="LKI216" s="102"/>
      <c r="LKJ216" s="102"/>
      <c r="LKK216" s="102"/>
      <c r="LKL216" s="102"/>
      <c r="LKM216" s="102"/>
      <c r="LKN216" s="102"/>
      <c r="LKO216" s="102"/>
      <c r="LKP216" s="102"/>
      <c r="LKQ216" s="102"/>
      <c r="LKR216" s="102"/>
      <c r="LKS216" s="102"/>
      <c r="LKT216" s="102"/>
      <c r="LKU216" s="102"/>
      <c r="LKV216" s="102"/>
      <c r="LKW216" s="102"/>
      <c r="LKX216" s="102"/>
      <c r="LKY216" s="102"/>
      <c r="LKZ216" s="102"/>
      <c r="LLA216" s="102"/>
      <c r="LLB216" s="102"/>
      <c r="LLC216" s="102"/>
      <c r="LLD216" s="102"/>
      <c r="LLE216" s="102"/>
      <c r="LLF216" s="102"/>
      <c r="LLG216" s="102"/>
      <c r="LLH216" s="102"/>
      <c r="LLI216" s="102"/>
      <c r="LLJ216" s="102"/>
      <c r="LLK216" s="102"/>
      <c r="LLL216" s="102"/>
      <c r="LLM216" s="102"/>
      <c r="LLN216" s="102"/>
      <c r="LLO216" s="102"/>
      <c r="LLP216" s="102"/>
      <c r="LLQ216" s="102"/>
      <c r="LLR216" s="102"/>
      <c r="LLS216" s="102"/>
      <c r="LLT216" s="102"/>
      <c r="LLU216" s="102"/>
      <c r="LLV216" s="102"/>
      <c r="LLW216" s="102"/>
      <c r="LLX216" s="102"/>
      <c r="LLY216" s="102"/>
      <c r="LLZ216" s="102"/>
      <c r="LMA216" s="102"/>
      <c r="LMB216" s="102"/>
      <c r="LMC216" s="102"/>
      <c r="LMD216" s="102"/>
      <c r="LME216" s="102"/>
      <c r="LMF216" s="102"/>
      <c r="LMG216" s="102"/>
      <c r="LMH216" s="102"/>
      <c r="LMI216" s="102"/>
      <c r="LMJ216" s="102"/>
      <c r="LMK216" s="102"/>
      <c r="LML216" s="102"/>
      <c r="LMM216" s="102"/>
      <c r="LMN216" s="102"/>
      <c r="LMO216" s="102"/>
      <c r="LMP216" s="102"/>
      <c r="LMQ216" s="102"/>
      <c r="LMR216" s="102"/>
      <c r="LMS216" s="102"/>
      <c r="LMT216" s="102"/>
      <c r="LMU216" s="102"/>
      <c r="LMV216" s="102"/>
      <c r="LMW216" s="102"/>
      <c r="LMX216" s="102"/>
      <c r="LMY216" s="102"/>
      <c r="LMZ216" s="102"/>
      <c r="LNA216" s="102"/>
      <c r="LNB216" s="102"/>
      <c r="LNC216" s="102"/>
      <c r="LND216" s="102"/>
      <c r="LNE216" s="102"/>
      <c r="LNF216" s="102"/>
      <c r="LNG216" s="102"/>
      <c r="LNH216" s="102"/>
      <c r="LNI216" s="102"/>
      <c r="LNJ216" s="102"/>
      <c r="LNK216" s="102"/>
      <c r="LNL216" s="102"/>
      <c r="LNM216" s="102"/>
      <c r="LNN216" s="102"/>
      <c r="LNO216" s="102"/>
      <c r="LNP216" s="102"/>
      <c r="LNQ216" s="102"/>
      <c r="LNR216" s="102"/>
      <c r="LNS216" s="102"/>
      <c r="LNT216" s="102"/>
      <c r="LNU216" s="102"/>
      <c r="LNV216" s="102"/>
      <c r="LNW216" s="102"/>
      <c r="LNX216" s="102"/>
      <c r="LNY216" s="102"/>
      <c r="LNZ216" s="102"/>
      <c r="LOA216" s="102"/>
      <c r="LOB216" s="102"/>
      <c r="LOC216" s="102"/>
      <c r="LOD216" s="102"/>
      <c r="LOE216" s="102"/>
      <c r="LOF216" s="102"/>
      <c r="LOG216" s="102"/>
      <c r="LOH216" s="102"/>
      <c r="LOI216" s="102"/>
      <c r="LOJ216" s="102"/>
      <c r="LOK216" s="102"/>
      <c r="LOL216" s="102"/>
      <c r="LOM216" s="102"/>
      <c r="LON216" s="102"/>
      <c r="LOO216" s="102"/>
      <c r="LOP216" s="102"/>
      <c r="LOQ216" s="102"/>
      <c r="LOR216" s="102"/>
      <c r="LOS216" s="102"/>
      <c r="LOT216" s="102"/>
      <c r="LOU216" s="102"/>
      <c r="LOV216" s="102"/>
      <c r="LOW216" s="102"/>
      <c r="LOX216" s="102"/>
      <c r="LOY216" s="102"/>
      <c r="LOZ216" s="102"/>
      <c r="LPA216" s="102"/>
      <c r="LPB216" s="102"/>
      <c r="LPC216" s="102"/>
      <c r="LPD216" s="102"/>
      <c r="LPE216" s="102"/>
      <c r="LPF216" s="102"/>
      <c r="LPG216" s="102"/>
      <c r="LPH216" s="102"/>
      <c r="LPI216" s="102"/>
      <c r="LPJ216" s="102"/>
      <c r="LPK216" s="102"/>
      <c r="LPL216" s="102"/>
      <c r="LPM216" s="102"/>
      <c r="LPN216" s="102"/>
      <c r="LPO216" s="102"/>
      <c r="LPP216" s="102"/>
      <c r="LPQ216" s="102"/>
      <c r="LPR216" s="102"/>
      <c r="LPS216" s="102"/>
      <c r="LPT216" s="102"/>
      <c r="LPU216" s="102"/>
      <c r="LPV216" s="102"/>
      <c r="LPW216" s="102"/>
      <c r="LPX216" s="102"/>
      <c r="LPY216" s="102"/>
      <c r="LPZ216" s="102"/>
      <c r="LQA216" s="102"/>
      <c r="LQB216" s="102"/>
      <c r="LQC216" s="102"/>
      <c r="LQD216" s="102"/>
      <c r="LQE216" s="102"/>
      <c r="LQF216" s="102"/>
      <c r="LQG216" s="102"/>
      <c r="LQH216" s="102"/>
      <c r="LQI216" s="102"/>
      <c r="LQJ216" s="102"/>
      <c r="LQK216" s="102"/>
      <c r="LQL216" s="102"/>
      <c r="LQM216" s="102"/>
      <c r="LQN216" s="102"/>
      <c r="LQO216" s="102"/>
      <c r="LQP216" s="102"/>
      <c r="LQQ216" s="102"/>
      <c r="LQR216" s="102"/>
      <c r="LQS216" s="102"/>
      <c r="LQT216" s="102"/>
      <c r="LQU216" s="102"/>
      <c r="LQV216" s="102"/>
      <c r="LQW216" s="102"/>
      <c r="LQX216" s="102"/>
      <c r="LQY216" s="102"/>
      <c r="LQZ216" s="102"/>
      <c r="LRA216" s="102"/>
      <c r="LRB216" s="102"/>
      <c r="LRC216" s="102"/>
      <c r="LRD216" s="102"/>
      <c r="LRE216" s="102"/>
      <c r="LRF216" s="102"/>
      <c r="LRG216" s="102"/>
      <c r="LRH216" s="102"/>
      <c r="LRI216" s="102"/>
      <c r="LRJ216" s="102"/>
      <c r="LRK216" s="102"/>
      <c r="LRL216" s="102"/>
      <c r="LRM216" s="102"/>
      <c r="LRN216" s="102"/>
      <c r="LRO216" s="102"/>
      <c r="LRP216" s="102"/>
      <c r="LRQ216" s="102"/>
      <c r="LRR216" s="102"/>
      <c r="LRS216" s="102"/>
      <c r="LRT216" s="102"/>
      <c r="LRU216" s="102"/>
      <c r="LRV216" s="102"/>
      <c r="LRW216" s="102"/>
      <c r="LRX216" s="102"/>
      <c r="LRY216" s="102"/>
      <c r="LRZ216" s="102"/>
      <c r="LSA216" s="102"/>
      <c r="LSB216" s="102"/>
      <c r="LSC216" s="102"/>
      <c r="LSD216" s="102"/>
      <c r="LSE216" s="102"/>
      <c r="LSF216" s="102"/>
      <c r="LSG216" s="102"/>
      <c r="LSH216" s="102"/>
      <c r="LSI216" s="102"/>
      <c r="LSJ216" s="102"/>
      <c r="LSK216" s="102"/>
      <c r="LSL216" s="102"/>
      <c r="LSM216" s="102"/>
      <c r="LSN216" s="102"/>
      <c r="LSO216" s="102"/>
      <c r="LSP216" s="102"/>
      <c r="LSQ216" s="102"/>
      <c r="LSR216" s="102"/>
      <c r="LSS216" s="102"/>
      <c r="LST216" s="102"/>
      <c r="LSU216" s="102"/>
      <c r="LSV216" s="102"/>
      <c r="LSW216" s="102"/>
      <c r="LSX216" s="102"/>
      <c r="LSY216" s="102"/>
      <c r="LSZ216" s="102"/>
      <c r="LTA216" s="102"/>
      <c r="LTB216" s="102"/>
      <c r="LTC216" s="102"/>
      <c r="LTD216" s="102"/>
      <c r="LTE216" s="102"/>
      <c r="LTF216" s="102"/>
      <c r="LTG216" s="102"/>
      <c r="LTH216" s="102"/>
      <c r="LTI216" s="102"/>
      <c r="LTJ216" s="102"/>
      <c r="LTK216" s="102"/>
      <c r="LTL216" s="102"/>
      <c r="LTM216" s="102"/>
      <c r="LTN216" s="102"/>
      <c r="LTO216" s="102"/>
      <c r="LTP216" s="102"/>
      <c r="LTQ216" s="102"/>
      <c r="LTR216" s="102"/>
      <c r="LTS216" s="102"/>
      <c r="LTT216" s="102"/>
      <c r="LTU216" s="102"/>
      <c r="LTV216" s="102"/>
      <c r="LTW216" s="102"/>
      <c r="LTX216" s="102"/>
      <c r="LTY216" s="102"/>
      <c r="LTZ216" s="102"/>
      <c r="LUA216" s="102"/>
      <c r="LUB216" s="102"/>
      <c r="LUC216" s="102"/>
      <c r="LUD216" s="102"/>
      <c r="LUE216" s="102"/>
      <c r="LUF216" s="102"/>
      <c r="LUG216" s="102"/>
      <c r="LUH216" s="102"/>
      <c r="LUI216" s="102"/>
      <c r="LUJ216" s="102"/>
      <c r="LUK216" s="102"/>
      <c r="LUL216" s="102"/>
      <c r="LUM216" s="102"/>
      <c r="LUN216" s="102"/>
      <c r="LUO216" s="102"/>
      <c r="LUP216" s="102"/>
      <c r="LUQ216" s="102"/>
      <c r="LUR216" s="102"/>
      <c r="LUS216" s="102"/>
      <c r="LUT216" s="102"/>
      <c r="LUU216" s="102"/>
      <c r="LUV216" s="102"/>
      <c r="LUW216" s="102"/>
      <c r="LUX216" s="102"/>
      <c r="LUY216" s="102"/>
      <c r="LUZ216" s="102"/>
      <c r="LVA216" s="102"/>
      <c r="LVB216" s="102"/>
      <c r="LVC216" s="102"/>
      <c r="LVD216" s="102"/>
      <c r="LVE216" s="102"/>
      <c r="LVF216" s="102"/>
      <c r="LVG216" s="102"/>
      <c r="LVH216" s="102"/>
      <c r="LVI216" s="102"/>
      <c r="LVJ216" s="102"/>
      <c r="LVK216" s="102"/>
      <c r="LVL216" s="102"/>
      <c r="LVM216" s="102"/>
      <c r="LVN216" s="102"/>
      <c r="LVO216" s="102"/>
      <c r="LVP216" s="102"/>
      <c r="LVQ216" s="102"/>
      <c r="LVR216" s="102"/>
      <c r="LVS216" s="102"/>
      <c r="LVT216" s="102"/>
      <c r="LVU216" s="102"/>
      <c r="LVV216" s="102"/>
      <c r="LVW216" s="102"/>
      <c r="LVX216" s="102"/>
      <c r="LVY216" s="102"/>
      <c r="LVZ216" s="102"/>
      <c r="LWA216" s="102"/>
      <c r="LWB216" s="102"/>
      <c r="LWC216" s="102"/>
      <c r="LWD216" s="102"/>
      <c r="LWE216" s="102"/>
      <c r="LWF216" s="102"/>
      <c r="LWG216" s="102"/>
      <c r="LWH216" s="102"/>
      <c r="LWI216" s="102"/>
      <c r="LWJ216" s="102"/>
      <c r="LWK216" s="102"/>
      <c r="LWL216" s="102"/>
      <c r="LWM216" s="102"/>
      <c r="LWN216" s="102"/>
      <c r="LWO216" s="102"/>
      <c r="LWP216" s="102"/>
      <c r="LWQ216" s="102"/>
      <c r="LWR216" s="102"/>
      <c r="LWS216" s="102"/>
      <c r="LWT216" s="102"/>
      <c r="LWU216" s="102"/>
      <c r="LWV216" s="102"/>
      <c r="LWW216" s="102"/>
      <c r="LWX216" s="102"/>
      <c r="LWY216" s="102"/>
      <c r="LWZ216" s="102"/>
      <c r="LXA216" s="102"/>
      <c r="LXB216" s="102"/>
      <c r="LXC216" s="102"/>
      <c r="LXD216" s="102"/>
      <c r="LXE216" s="102"/>
      <c r="LXF216" s="102"/>
      <c r="LXG216" s="102"/>
      <c r="LXH216" s="102"/>
      <c r="LXI216" s="102"/>
      <c r="LXJ216" s="102"/>
      <c r="LXK216" s="102"/>
      <c r="LXL216" s="102"/>
      <c r="LXM216" s="102"/>
      <c r="LXN216" s="102"/>
      <c r="LXO216" s="102"/>
      <c r="LXP216" s="102"/>
      <c r="LXQ216" s="102"/>
      <c r="LXR216" s="102"/>
      <c r="LXS216" s="102"/>
      <c r="LXT216" s="102"/>
      <c r="LXU216" s="102"/>
      <c r="LXV216" s="102"/>
      <c r="LXW216" s="102"/>
      <c r="LXX216" s="102"/>
      <c r="LXY216" s="102"/>
      <c r="LXZ216" s="102"/>
      <c r="LYA216" s="102"/>
      <c r="LYB216" s="102"/>
      <c r="LYC216" s="102"/>
      <c r="LYD216" s="102"/>
      <c r="LYE216" s="102"/>
      <c r="LYF216" s="102"/>
      <c r="LYG216" s="102"/>
      <c r="LYH216" s="102"/>
      <c r="LYI216" s="102"/>
      <c r="LYJ216" s="102"/>
      <c r="LYK216" s="102"/>
      <c r="LYL216" s="102"/>
      <c r="LYM216" s="102"/>
      <c r="LYN216" s="102"/>
      <c r="LYO216" s="102"/>
      <c r="LYP216" s="102"/>
      <c r="LYQ216" s="102"/>
      <c r="LYR216" s="102"/>
      <c r="LYS216" s="102"/>
      <c r="LYT216" s="102"/>
      <c r="LYU216" s="102"/>
      <c r="LYV216" s="102"/>
      <c r="LYW216" s="102"/>
      <c r="LYX216" s="102"/>
      <c r="LYY216" s="102"/>
      <c r="LYZ216" s="102"/>
      <c r="LZA216" s="102"/>
      <c r="LZB216" s="102"/>
      <c r="LZC216" s="102"/>
      <c r="LZD216" s="102"/>
      <c r="LZE216" s="102"/>
      <c r="LZF216" s="102"/>
      <c r="LZG216" s="102"/>
      <c r="LZH216" s="102"/>
      <c r="LZI216" s="102"/>
      <c r="LZJ216" s="102"/>
      <c r="LZK216" s="102"/>
      <c r="LZL216" s="102"/>
      <c r="LZM216" s="102"/>
      <c r="LZN216" s="102"/>
      <c r="LZO216" s="102"/>
      <c r="LZP216" s="102"/>
      <c r="LZQ216" s="102"/>
      <c r="LZR216" s="102"/>
      <c r="LZS216" s="102"/>
      <c r="LZT216" s="102"/>
      <c r="LZU216" s="102"/>
      <c r="LZV216" s="102"/>
      <c r="LZW216" s="102"/>
      <c r="LZX216" s="102"/>
      <c r="LZY216" s="102"/>
      <c r="LZZ216" s="102"/>
      <c r="MAA216" s="102"/>
      <c r="MAB216" s="102"/>
      <c r="MAC216" s="102"/>
      <c r="MAD216" s="102"/>
      <c r="MAE216" s="102"/>
      <c r="MAF216" s="102"/>
      <c r="MAG216" s="102"/>
      <c r="MAH216" s="102"/>
      <c r="MAI216" s="102"/>
      <c r="MAJ216" s="102"/>
      <c r="MAK216" s="102"/>
      <c r="MAL216" s="102"/>
      <c r="MAM216" s="102"/>
      <c r="MAN216" s="102"/>
      <c r="MAO216" s="102"/>
      <c r="MAP216" s="102"/>
      <c r="MAQ216" s="102"/>
      <c r="MAR216" s="102"/>
      <c r="MAS216" s="102"/>
      <c r="MAT216" s="102"/>
      <c r="MAU216" s="102"/>
      <c r="MAV216" s="102"/>
      <c r="MAW216" s="102"/>
      <c r="MAX216" s="102"/>
      <c r="MAY216" s="102"/>
      <c r="MAZ216" s="102"/>
      <c r="MBA216" s="102"/>
      <c r="MBB216" s="102"/>
      <c r="MBC216" s="102"/>
      <c r="MBD216" s="102"/>
      <c r="MBE216" s="102"/>
      <c r="MBF216" s="102"/>
      <c r="MBG216" s="102"/>
      <c r="MBH216" s="102"/>
      <c r="MBI216" s="102"/>
      <c r="MBJ216" s="102"/>
      <c r="MBK216" s="102"/>
      <c r="MBL216" s="102"/>
      <c r="MBM216" s="102"/>
      <c r="MBN216" s="102"/>
      <c r="MBO216" s="102"/>
      <c r="MBP216" s="102"/>
      <c r="MBQ216" s="102"/>
      <c r="MBR216" s="102"/>
      <c r="MBS216" s="102"/>
      <c r="MBT216" s="102"/>
      <c r="MBU216" s="102"/>
      <c r="MBV216" s="102"/>
      <c r="MBW216" s="102"/>
      <c r="MBX216" s="102"/>
      <c r="MBY216" s="102"/>
      <c r="MBZ216" s="102"/>
      <c r="MCA216" s="102"/>
      <c r="MCB216" s="102"/>
      <c r="MCC216" s="102"/>
      <c r="MCD216" s="102"/>
      <c r="MCE216" s="102"/>
      <c r="MCF216" s="102"/>
      <c r="MCG216" s="102"/>
      <c r="MCH216" s="102"/>
      <c r="MCI216" s="102"/>
      <c r="MCJ216" s="102"/>
      <c r="MCK216" s="102"/>
      <c r="MCL216" s="102"/>
      <c r="MCM216" s="102"/>
      <c r="MCN216" s="102"/>
      <c r="MCO216" s="102"/>
      <c r="MCP216" s="102"/>
      <c r="MCQ216" s="102"/>
      <c r="MCR216" s="102"/>
      <c r="MCS216" s="102"/>
      <c r="MCT216" s="102"/>
      <c r="MCU216" s="102"/>
      <c r="MCV216" s="102"/>
      <c r="MCW216" s="102"/>
      <c r="MCX216" s="102"/>
      <c r="MCY216" s="102"/>
      <c r="MCZ216" s="102"/>
      <c r="MDA216" s="102"/>
      <c r="MDB216" s="102"/>
      <c r="MDC216" s="102"/>
      <c r="MDD216" s="102"/>
      <c r="MDE216" s="102"/>
      <c r="MDF216" s="102"/>
      <c r="MDG216" s="102"/>
      <c r="MDH216" s="102"/>
      <c r="MDI216" s="102"/>
      <c r="MDJ216" s="102"/>
      <c r="MDK216" s="102"/>
      <c r="MDL216" s="102"/>
      <c r="MDM216" s="102"/>
      <c r="MDN216" s="102"/>
      <c r="MDO216" s="102"/>
      <c r="MDP216" s="102"/>
      <c r="MDQ216" s="102"/>
      <c r="MDR216" s="102"/>
      <c r="MDS216" s="102"/>
      <c r="MDT216" s="102"/>
      <c r="MDU216" s="102"/>
      <c r="MDV216" s="102"/>
      <c r="MDW216" s="102"/>
      <c r="MDX216" s="102"/>
      <c r="MDY216" s="102"/>
      <c r="MDZ216" s="102"/>
      <c r="MEA216" s="102"/>
      <c r="MEB216" s="102"/>
      <c r="MEC216" s="102"/>
      <c r="MED216" s="102"/>
      <c r="MEE216" s="102"/>
      <c r="MEF216" s="102"/>
      <c r="MEG216" s="102"/>
      <c r="MEH216" s="102"/>
      <c r="MEI216" s="102"/>
      <c r="MEJ216" s="102"/>
      <c r="MEK216" s="102"/>
      <c r="MEL216" s="102"/>
      <c r="MEM216" s="102"/>
      <c r="MEN216" s="102"/>
      <c r="MEO216" s="102"/>
      <c r="MEP216" s="102"/>
      <c r="MEQ216" s="102"/>
      <c r="MER216" s="102"/>
      <c r="MES216" s="102"/>
      <c r="MET216" s="102"/>
      <c r="MEU216" s="102"/>
      <c r="MEV216" s="102"/>
      <c r="MEW216" s="102"/>
      <c r="MEX216" s="102"/>
      <c r="MEY216" s="102"/>
      <c r="MEZ216" s="102"/>
      <c r="MFA216" s="102"/>
      <c r="MFB216" s="102"/>
      <c r="MFC216" s="102"/>
      <c r="MFD216" s="102"/>
      <c r="MFE216" s="102"/>
      <c r="MFF216" s="102"/>
      <c r="MFG216" s="102"/>
      <c r="MFH216" s="102"/>
      <c r="MFI216" s="102"/>
      <c r="MFJ216" s="102"/>
      <c r="MFK216" s="102"/>
      <c r="MFL216" s="102"/>
      <c r="MFM216" s="102"/>
      <c r="MFN216" s="102"/>
      <c r="MFO216" s="102"/>
      <c r="MFP216" s="102"/>
      <c r="MFQ216" s="102"/>
      <c r="MFR216" s="102"/>
      <c r="MFS216" s="102"/>
      <c r="MFT216" s="102"/>
      <c r="MFU216" s="102"/>
      <c r="MFV216" s="102"/>
      <c r="MFW216" s="102"/>
      <c r="MFX216" s="102"/>
      <c r="MFY216" s="102"/>
      <c r="MFZ216" s="102"/>
      <c r="MGA216" s="102"/>
      <c r="MGB216" s="102"/>
      <c r="MGC216" s="102"/>
      <c r="MGD216" s="102"/>
      <c r="MGE216" s="102"/>
      <c r="MGF216" s="102"/>
      <c r="MGG216" s="102"/>
      <c r="MGH216" s="102"/>
      <c r="MGI216" s="102"/>
      <c r="MGJ216" s="102"/>
      <c r="MGK216" s="102"/>
      <c r="MGL216" s="102"/>
      <c r="MGM216" s="102"/>
      <c r="MGN216" s="102"/>
      <c r="MGO216" s="102"/>
      <c r="MGP216" s="102"/>
      <c r="MGQ216" s="102"/>
      <c r="MGR216" s="102"/>
      <c r="MGS216" s="102"/>
      <c r="MGT216" s="102"/>
      <c r="MGU216" s="102"/>
      <c r="MGV216" s="102"/>
      <c r="MGW216" s="102"/>
      <c r="MGX216" s="102"/>
      <c r="MGY216" s="102"/>
      <c r="MGZ216" s="102"/>
      <c r="MHA216" s="102"/>
      <c r="MHB216" s="102"/>
      <c r="MHC216" s="102"/>
      <c r="MHD216" s="102"/>
      <c r="MHE216" s="102"/>
      <c r="MHF216" s="102"/>
      <c r="MHG216" s="102"/>
      <c r="MHH216" s="102"/>
      <c r="MHI216" s="102"/>
      <c r="MHJ216" s="102"/>
      <c r="MHK216" s="102"/>
      <c r="MHL216" s="102"/>
      <c r="MHM216" s="102"/>
      <c r="MHN216" s="102"/>
      <c r="MHO216" s="102"/>
      <c r="MHP216" s="102"/>
      <c r="MHQ216" s="102"/>
      <c r="MHR216" s="102"/>
      <c r="MHS216" s="102"/>
      <c r="MHT216" s="102"/>
      <c r="MHU216" s="102"/>
      <c r="MHV216" s="102"/>
      <c r="MHW216" s="102"/>
      <c r="MHX216" s="102"/>
      <c r="MHY216" s="102"/>
      <c r="MHZ216" s="102"/>
      <c r="MIA216" s="102"/>
      <c r="MIB216" s="102"/>
      <c r="MIC216" s="102"/>
      <c r="MID216" s="102"/>
      <c r="MIE216" s="102"/>
      <c r="MIF216" s="102"/>
      <c r="MIG216" s="102"/>
      <c r="MIH216" s="102"/>
      <c r="MII216" s="102"/>
      <c r="MIJ216" s="102"/>
      <c r="MIK216" s="102"/>
      <c r="MIL216" s="102"/>
      <c r="MIM216" s="102"/>
      <c r="MIN216" s="102"/>
      <c r="MIO216" s="102"/>
      <c r="MIP216" s="102"/>
      <c r="MIQ216" s="102"/>
      <c r="MIR216" s="102"/>
      <c r="MIS216" s="102"/>
      <c r="MIT216" s="102"/>
      <c r="MIU216" s="102"/>
      <c r="MIV216" s="102"/>
      <c r="MIW216" s="102"/>
      <c r="MIX216" s="102"/>
      <c r="MIY216" s="102"/>
      <c r="MIZ216" s="102"/>
      <c r="MJA216" s="102"/>
      <c r="MJB216" s="102"/>
      <c r="MJC216" s="102"/>
      <c r="MJD216" s="102"/>
      <c r="MJE216" s="102"/>
      <c r="MJF216" s="102"/>
      <c r="MJG216" s="102"/>
      <c r="MJH216" s="102"/>
      <c r="MJI216" s="102"/>
      <c r="MJJ216" s="102"/>
      <c r="MJK216" s="102"/>
      <c r="MJL216" s="102"/>
      <c r="MJM216" s="102"/>
      <c r="MJN216" s="102"/>
      <c r="MJO216" s="102"/>
      <c r="MJP216" s="102"/>
      <c r="MJQ216" s="102"/>
      <c r="MJR216" s="102"/>
      <c r="MJS216" s="102"/>
      <c r="MJT216" s="102"/>
      <c r="MJU216" s="102"/>
      <c r="MJV216" s="102"/>
      <c r="MJW216" s="102"/>
      <c r="MJX216" s="102"/>
      <c r="MJY216" s="102"/>
      <c r="MJZ216" s="102"/>
      <c r="MKA216" s="102"/>
      <c r="MKB216" s="102"/>
      <c r="MKC216" s="102"/>
      <c r="MKD216" s="102"/>
      <c r="MKE216" s="102"/>
      <c r="MKF216" s="102"/>
      <c r="MKG216" s="102"/>
      <c r="MKH216" s="102"/>
      <c r="MKI216" s="102"/>
      <c r="MKJ216" s="102"/>
      <c r="MKK216" s="102"/>
      <c r="MKL216" s="102"/>
      <c r="MKM216" s="102"/>
      <c r="MKN216" s="102"/>
      <c r="MKO216" s="102"/>
      <c r="MKP216" s="102"/>
      <c r="MKQ216" s="102"/>
      <c r="MKR216" s="102"/>
      <c r="MKS216" s="102"/>
      <c r="MKT216" s="102"/>
      <c r="MKU216" s="102"/>
      <c r="MKV216" s="102"/>
      <c r="MKW216" s="102"/>
      <c r="MKX216" s="102"/>
      <c r="MKY216" s="102"/>
      <c r="MKZ216" s="102"/>
      <c r="MLA216" s="102"/>
      <c r="MLB216" s="102"/>
      <c r="MLC216" s="102"/>
      <c r="MLD216" s="102"/>
      <c r="MLE216" s="102"/>
      <c r="MLF216" s="102"/>
      <c r="MLG216" s="102"/>
      <c r="MLH216" s="102"/>
      <c r="MLI216" s="102"/>
      <c r="MLJ216" s="102"/>
      <c r="MLK216" s="102"/>
      <c r="MLL216" s="102"/>
      <c r="MLM216" s="102"/>
      <c r="MLN216" s="102"/>
      <c r="MLO216" s="102"/>
      <c r="MLP216" s="102"/>
      <c r="MLQ216" s="102"/>
      <c r="MLR216" s="102"/>
      <c r="MLS216" s="102"/>
      <c r="MLT216" s="102"/>
      <c r="MLU216" s="102"/>
      <c r="MLV216" s="102"/>
      <c r="MLW216" s="102"/>
      <c r="MLX216" s="102"/>
      <c r="MLY216" s="102"/>
      <c r="MLZ216" s="102"/>
      <c r="MMA216" s="102"/>
      <c r="MMB216" s="102"/>
      <c r="MMC216" s="102"/>
      <c r="MMD216" s="102"/>
      <c r="MME216" s="102"/>
      <c r="MMF216" s="102"/>
      <c r="MMG216" s="102"/>
      <c r="MMH216" s="102"/>
      <c r="MMI216" s="102"/>
      <c r="MMJ216" s="102"/>
      <c r="MMK216" s="102"/>
      <c r="MML216" s="102"/>
      <c r="MMM216" s="102"/>
      <c r="MMN216" s="102"/>
      <c r="MMO216" s="102"/>
      <c r="MMP216" s="102"/>
      <c r="MMQ216" s="102"/>
      <c r="MMR216" s="102"/>
      <c r="MMS216" s="102"/>
      <c r="MMT216" s="102"/>
      <c r="MMU216" s="102"/>
      <c r="MMV216" s="102"/>
      <c r="MMW216" s="102"/>
      <c r="MMX216" s="102"/>
      <c r="MMY216" s="102"/>
      <c r="MMZ216" s="102"/>
      <c r="MNA216" s="102"/>
      <c r="MNB216" s="102"/>
      <c r="MNC216" s="102"/>
      <c r="MND216" s="102"/>
      <c r="MNE216" s="102"/>
      <c r="MNF216" s="102"/>
      <c r="MNG216" s="102"/>
      <c r="MNH216" s="102"/>
      <c r="MNI216" s="102"/>
      <c r="MNJ216" s="102"/>
      <c r="MNK216" s="102"/>
      <c r="MNL216" s="102"/>
      <c r="MNM216" s="102"/>
      <c r="MNN216" s="102"/>
      <c r="MNO216" s="102"/>
      <c r="MNP216" s="102"/>
      <c r="MNQ216" s="102"/>
      <c r="MNR216" s="102"/>
      <c r="MNS216" s="102"/>
      <c r="MNT216" s="102"/>
      <c r="MNU216" s="102"/>
      <c r="MNV216" s="102"/>
      <c r="MNW216" s="102"/>
      <c r="MNX216" s="102"/>
      <c r="MNY216" s="102"/>
      <c r="MNZ216" s="102"/>
      <c r="MOA216" s="102"/>
      <c r="MOB216" s="102"/>
      <c r="MOC216" s="102"/>
      <c r="MOD216" s="102"/>
      <c r="MOE216" s="102"/>
      <c r="MOF216" s="102"/>
      <c r="MOG216" s="102"/>
      <c r="MOH216" s="102"/>
      <c r="MOI216" s="102"/>
      <c r="MOJ216" s="102"/>
      <c r="MOK216" s="102"/>
      <c r="MOL216" s="102"/>
      <c r="MOM216" s="102"/>
      <c r="MON216" s="102"/>
      <c r="MOO216" s="102"/>
      <c r="MOP216" s="102"/>
      <c r="MOQ216" s="102"/>
      <c r="MOR216" s="102"/>
      <c r="MOS216" s="102"/>
      <c r="MOT216" s="102"/>
      <c r="MOU216" s="102"/>
      <c r="MOV216" s="102"/>
      <c r="MOW216" s="102"/>
      <c r="MOX216" s="102"/>
      <c r="MOY216" s="102"/>
      <c r="MOZ216" s="102"/>
      <c r="MPA216" s="102"/>
      <c r="MPB216" s="102"/>
      <c r="MPC216" s="102"/>
      <c r="MPD216" s="102"/>
      <c r="MPE216" s="102"/>
      <c r="MPF216" s="102"/>
      <c r="MPG216" s="102"/>
      <c r="MPH216" s="102"/>
      <c r="MPI216" s="102"/>
      <c r="MPJ216" s="102"/>
      <c r="MPK216" s="102"/>
      <c r="MPL216" s="102"/>
      <c r="MPM216" s="102"/>
      <c r="MPN216" s="102"/>
      <c r="MPO216" s="102"/>
      <c r="MPP216" s="102"/>
      <c r="MPQ216" s="102"/>
      <c r="MPR216" s="102"/>
      <c r="MPS216" s="102"/>
      <c r="MPT216" s="102"/>
      <c r="MPU216" s="102"/>
      <c r="MPV216" s="102"/>
      <c r="MPW216" s="102"/>
      <c r="MPX216" s="102"/>
      <c r="MPY216" s="102"/>
      <c r="MPZ216" s="102"/>
      <c r="MQA216" s="102"/>
      <c r="MQB216" s="102"/>
      <c r="MQC216" s="102"/>
      <c r="MQD216" s="102"/>
      <c r="MQE216" s="102"/>
      <c r="MQF216" s="102"/>
      <c r="MQG216" s="102"/>
      <c r="MQH216" s="102"/>
      <c r="MQI216" s="102"/>
      <c r="MQJ216" s="102"/>
      <c r="MQK216" s="102"/>
      <c r="MQL216" s="102"/>
      <c r="MQM216" s="102"/>
      <c r="MQN216" s="102"/>
      <c r="MQO216" s="102"/>
      <c r="MQP216" s="102"/>
      <c r="MQQ216" s="102"/>
      <c r="MQR216" s="102"/>
      <c r="MQS216" s="102"/>
      <c r="MQT216" s="102"/>
      <c r="MQU216" s="102"/>
      <c r="MQV216" s="102"/>
      <c r="MQW216" s="102"/>
      <c r="MQX216" s="102"/>
      <c r="MQY216" s="102"/>
      <c r="MQZ216" s="102"/>
      <c r="MRA216" s="102"/>
      <c r="MRB216" s="102"/>
      <c r="MRC216" s="102"/>
      <c r="MRD216" s="102"/>
      <c r="MRE216" s="102"/>
      <c r="MRF216" s="102"/>
      <c r="MRG216" s="102"/>
      <c r="MRH216" s="102"/>
      <c r="MRI216" s="102"/>
      <c r="MRJ216" s="102"/>
      <c r="MRK216" s="102"/>
      <c r="MRL216" s="102"/>
      <c r="MRM216" s="102"/>
      <c r="MRN216" s="102"/>
      <c r="MRO216" s="102"/>
      <c r="MRP216" s="102"/>
      <c r="MRQ216" s="102"/>
      <c r="MRR216" s="102"/>
      <c r="MRS216" s="102"/>
      <c r="MRT216" s="102"/>
      <c r="MRU216" s="102"/>
      <c r="MRV216" s="102"/>
      <c r="MRW216" s="102"/>
      <c r="MRX216" s="102"/>
      <c r="MRY216" s="102"/>
      <c r="MRZ216" s="102"/>
      <c r="MSA216" s="102"/>
      <c r="MSB216" s="102"/>
      <c r="MSC216" s="102"/>
      <c r="MSD216" s="102"/>
      <c r="MSE216" s="102"/>
      <c r="MSF216" s="102"/>
      <c r="MSG216" s="102"/>
      <c r="MSH216" s="102"/>
      <c r="MSI216" s="102"/>
      <c r="MSJ216" s="102"/>
      <c r="MSK216" s="102"/>
      <c r="MSL216" s="102"/>
      <c r="MSM216" s="102"/>
      <c r="MSN216" s="102"/>
      <c r="MSO216" s="102"/>
      <c r="MSP216" s="102"/>
      <c r="MSQ216" s="102"/>
      <c r="MSR216" s="102"/>
      <c r="MSS216" s="102"/>
      <c r="MST216" s="102"/>
      <c r="MSU216" s="102"/>
      <c r="MSV216" s="102"/>
      <c r="MSW216" s="102"/>
      <c r="MSX216" s="102"/>
      <c r="MSY216" s="102"/>
      <c r="MSZ216" s="102"/>
      <c r="MTA216" s="102"/>
      <c r="MTB216" s="102"/>
      <c r="MTC216" s="102"/>
      <c r="MTD216" s="102"/>
      <c r="MTE216" s="102"/>
      <c r="MTF216" s="102"/>
      <c r="MTG216" s="102"/>
      <c r="MTH216" s="102"/>
      <c r="MTI216" s="102"/>
      <c r="MTJ216" s="102"/>
      <c r="MTK216" s="102"/>
      <c r="MTL216" s="102"/>
      <c r="MTM216" s="102"/>
      <c r="MTN216" s="102"/>
      <c r="MTO216" s="102"/>
      <c r="MTP216" s="102"/>
      <c r="MTQ216" s="102"/>
      <c r="MTR216" s="102"/>
      <c r="MTS216" s="102"/>
      <c r="MTT216" s="102"/>
      <c r="MTU216" s="102"/>
      <c r="MTV216" s="102"/>
      <c r="MTW216" s="102"/>
      <c r="MTX216" s="102"/>
      <c r="MTY216" s="102"/>
      <c r="MTZ216" s="102"/>
      <c r="MUA216" s="102"/>
      <c r="MUB216" s="102"/>
      <c r="MUC216" s="102"/>
      <c r="MUD216" s="102"/>
      <c r="MUE216" s="102"/>
      <c r="MUF216" s="102"/>
      <c r="MUG216" s="102"/>
      <c r="MUH216" s="102"/>
      <c r="MUI216" s="102"/>
      <c r="MUJ216" s="102"/>
      <c r="MUK216" s="102"/>
      <c r="MUL216" s="102"/>
      <c r="MUM216" s="102"/>
      <c r="MUN216" s="102"/>
      <c r="MUO216" s="102"/>
      <c r="MUP216" s="102"/>
      <c r="MUQ216" s="102"/>
      <c r="MUR216" s="102"/>
      <c r="MUS216" s="102"/>
      <c r="MUT216" s="102"/>
      <c r="MUU216" s="102"/>
      <c r="MUV216" s="102"/>
      <c r="MUW216" s="102"/>
      <c r="MUX216" s="102"/>
      <c r="MUY216" s="102"/>
      <c r="MUZ216" s="102"/>
      <c r="MVA216" s="102"/>
      <c r="MVB216" s="102"/>
      <c r="MVC216" s="102"/>
      <c r="MVD216" s="102"/>
      <c r="MVE216" s="102"/>
      <c r="MVF216" s="102"/>
      <c r="MVG216" s="102"/>
      <c r="MVH216" s="102"/>
      <c r="MVI216" s="102"/>
      <c r="MVJ216" s="102"/>
      <c r="MVK216" s="102"/>
      <c r="MVL216" s="102"/>
      <c r="MVM216" s="102"/>
      <c r="MVN216" s="102"/>
      <c r="MVO216" s="102"/>
      <c r="MVP216" s="102"/>
      <c r="MVQ216" s="102"/>
      <c r="MVR216" s="102"/>
      <c r="MVS216" s="102"/>
      <c r="MVT216" s="102"/>
      <c r="MVU216" s="102"/>
      <c r="MVV216" s="102"/>
      <c r="MVW216" s="102"/>
      <c r="MVX216" s="102"/>
      <c r="MVY216" s="102"/>
      <c r="MVZ216" s="102"/>
      <c r="MWA216" s="102"/>
      <c r="MWB216" s="102"/>
      <c r="MWC216" s="102"/>
      <c r="MWD216" s="102"/>
      <c r="MWE216" s="102"/>
      <c r="MWF216" s="102"/>
      <c r="MWG216" s="102"/>
      <c r="MWH216" s="102"/>
      <c r="MWI216" s="102"/>
      <c r="MWJ216" s="102"/>
      <c r="MWK216" s="102"/>
      <c r="MWL216" s="102"/>
      <c r="MWM216" s="102"/>
      <c r="MWN216" s="102"/>
      <c r="MWO216" s="102"/>
      <c r="MWP216" s="102"/>
      <c r="MWQ216" s="102"/>
      <c r="MWR216" s="102"/>
      <c r="MWS216" s="102"/>
      <c r="MWT216" s="102"/>
      <c r="MWU216" s="102"/>
      <c r="MWV216" s="102"/>
      <c r="MWW216" s="102"/>
      <c r="MWX216" s="102"/>
      <c r="MWY216" s="102"/>
      <c r="MWZ216" s="102"/>
      <c r="MXA216" s="102"/>
      <c r="MXB216" s="102"/>
      <c r="MXC216" s="102"/>
      <c r="MXD216" s="102"/>
      <c r="MXE216" s="102"/>
      <c r="MXF216" s="102"/>
      <c r="MXG216" s="102"/>
      <c r="MXH216" s="102"/>
      <c r="MXI216" s="102"/>
      <c r="MXJ216" s="102"/>
      <c r="MXK216" s="102"/>
      <c r="MXL216" s="102"/>
      <c r="MXM216" s="102"/>
      <c r="MXN216" s="102"/>
      <c r="MXO216" s="102"/>
      <c r="MXP216" s="102"/>
      <c r="MXQ216" s="102"/>
      <c r="MXR216" s="102"/>
      <c r="MXS216" s="102"/>
      <c r="MXT216" s="102"/>
      <c r="MXU216" s="102"/>
      <c r="MXV216" s="102"/>
      <c r="MXW216" s="102"/>
      <c r="MXX216" s="102"/>
      <c r="MXY216" s="102"/>
      <c r="MXZ216" s="102"/>
      <c r="MYA216" s="102"/>
      <c r="MYB216" s="102"/>
      <c r="MYC216" s="102"/>
      <c r="MYD216" s="102"/>
      <c r="MYE216" s="102"/>
      <c r="MYF216" s="102"/>
      <c r="MYG216" s="102"/>
      <c r="MYH216" s="102"/>
      <c r="MYI216" s="102"/>
      <c r="MYJ216" s="102"/>
      <c r="MYK216" s="102"/>
      <c r="MYL216" s="102"/>
      <c r="MYM216" s="102"/>
      <c r="MYN216" s="102"/>
      <c r="MYO216" s="102"/>
      <c r="MYP216" s="102"/>
      <c r="MYQ216" s="102"/>
      <c r="MYR216" s="102"/>
      <c r="MYS216" s="102"/>
      <c r="MYT216" s="102"/>
      <c r="MYU216" s="102"/>
      <c r="MYV216" s="102"/>
      <c r="MYW216" s="102"/>
      <c r="MYX216" s="102"/>
      <c r="MYY216" s="102"/>
      <c r="MYZ216" s="102"/>
      <c r="MZA216" s="102"/>
      <c r="MZB216" s="102"/>
      <c r="MZC216" s="102"/>
      <c r="MZD216" s="102"/>
      <c r="MZE216" s="102"/>
      <c r="MZF216" s="102"/>
      <c r="MZG216" s="102"/>
      <c r="MZH216" s="102"/>
      <c r="MZI216" s="102"/>
      <c r="MZJ216" s="102"/>
      <c r="MZK216" s="102"/>
      <c r="MZL216" s="102"/>
      <c r="MZM216" s="102"/>
      <c r="MZN216" s="102"/>
      <c r="MZO216" s="102"/>
      <c r="MZP216" s="102"/>
      <c r="MZQ216" s="102"/>
      <c r="MZR216" s="102"/>
      <c r="MZS216" s="102"/>
      <c r="MZT216" s="102"/>
      <c r="MZU216" s="102"/>
      <c r="MZV216" s="102"/>
      <c r="MZW216" s="102"/>
      <c r="MZX216" s="102"/>
      <c r="MZY216" s="102"/>
      <c r="MZZ216" s="102"/>
      <c r="NAA216" s="102"/>
      <c r="NAB216" s="102"/>
      <c r="NAC216" s="102"/>
      <c r="NAD216" s="102"/>
      <c r="NAE216" s="102"/>
      <c r="NAF216" s="102"/>
      <c r="NAG216" s="102"/>
      <c r="NAH216" s="102"/>
      <c r="NAI216" s="102"/>
      <c r="NAJ216" s="102"/>
      <c r="NAK216" s="102"/>
      <c r="NAL216" s="102"/>
      <c r="NAM216" s="102"/>
      <c r="NAN216" s="102"/>
      <c r="NAO216" s="102"/>
      <c r="NAP216" s="102"/>
      <c r="NAQ216" s="102"/>
      <c r="NAR216" s="102"/>
      <c r="NAS216" s="102"/>
      <c r="NAT216" s="102"/>
      <c r="NAU216" s="102"/>
      <c r="NAV216" s="102"/>
      <c r="NAW216" s="102"/>
      <c r="NAX216" s="102"/>
      <c r="NAY216" s="102"/>
      <c r="NAZ216" s="102"/>
      <c r="NBA216" s="102"/>
      <c r="NBB216" s="102"/>
      <c r="NBC216" s="102"/>
      <c r="NBD216" s="102"/>
      <c r="NBE216" s="102"/>
      <c r="NBF216" s="102"/>
      <c r="NBG216" s="102"/>
      <c r="NBH216" s="102"/>
      <c r="NBI216" s="102"/>
      <c r="NBJ216" s="102"/>
      <c r="NBK216" s="102"/>
      <c r="NBL216" s="102"/>
      <c r="NBM216" s="102"/>
      <c r="NBN216" s="102"/>
      <c r="NBO216" s="102"/>
      <c r="NBP216" s="102"/>
      <c r="NBQ216" s="102"/>
      <c r="NBR216" s="102"/>
      <c r="NBS216" s="102"/>
      <c r="NBT216" s="102"/>
      <c r="NBU216" s="102"/>
      <c r="NBV216" s="102"/>
      <c r="NBW216" s="102"/>
      <c r="NBX216" s="102"/>
      <c r="NBY216" s="102"/>
      <c r="NBZ216" s="102"/>
      <c r="NCA216" s="102"/>
      <c r="NCB216" s="102"/>
      <c r="NCC216" s="102"/>
      <c r="NCD216" s="102"/>
      <c r="NCE216" s="102"/>
      <c r="NCF216" s="102"/>
      <c r="NCG216" s="102"/>
      <c r="NCH216" s="102"/>
      <c r="NCI216" s="102"/>
      <c r="NCJ216" s="102"/>
      <c r="NCK216" s="102"/>
      <c r="NCL216" s="102"/>
      <c r="NCM216" s="102"/>
      <c r="NCN216" s="102"/>
      <c r="NCO216" s="102"/>
      <c r="NCP216" s="102"/>
      <c r="NCQ216" s="102"/>
      <c r="NCR216" s="102"/>
      <c r="NCS216" s="102"/>
      <c r="NCT216" s="102"/>
      <c r="NCU216" s="102"/>
      <c r="NCV216" s="102"/>
      <c r="NCW216" s="102"/>
      <c r="NCX216" s="102"/>
      <c r="NCY216" s="102"/>
      <c r="NCZ216" s="102"/>
      <c r="NDA216" s="102"/>
      <c r="NDB216" s="102"/>
      <c r="NDC216" s="102"/>
      <c r="NDD216" s="102"/>
      <c r="NDE216" s="102"/>
      <c r="NDF216" s="102"/>
      <c r="NDG216" s="102"/>
      <c r="NDH216" s="102"/>
      <c r="NDI216" s="102"/>
      <c r="NDJ216" s="102"/>
      <c r="NDK216" s="102"/>
      <c r="NDL216" s="102"/>
      <c r="NDM216" s="102"/>
      <c r="NDN216" s="102"/>
      <c r="NDO216" s="102"/>
      <c r="NDP216" s="102"/>
      <c r="NDQ216" s="102"/>
      <c r="NDR216" s="102"/>
      <c r="NDS216" s="102"/>
      <c r="NDT216" s="102"/>
      <c r="NDU216" s="102"/>
      <c r="NDV216" s="102"/>
      <c r="NDW216" s="102"/>
      <c r="NDX216" s="102"/>
      <c r="NDY216" s="102"/>
      <c r="NDZ216" s="102"/>
      <c r="NEA216" s="102"/>
      <c r="NEB216" s="102"/>
      <c r="NEC216" s="102"/>
      <c r="NED216" s="102"/>
      <c r="NEE216" s="102"/>
      <c r="NEF216" s="102"/>
      <c r="NEG216" s="102"/>
      <c r="NEH216" s="102"/>
      <c r="NEI216" s="102"/>
      <c r="NEJ216" s="102"/>
      <c r="NEK216" s="102"/>
      <c r="NEL216" s="102"/>
      <c r="NEM216" s="102"/>
      <c r="NEN216" s="102"/>
      <c r="NEO216" s="102"/>
      <c r="NEP216" s="102"/>
      <c r="NEQ216" s="102"/>
      <c r="NER216" s="102"/>
      <c r="NES216" s="102"/>
      <c r="NET216" s="102"/>
      <c r="NEU216" s="102"/>
      <c r="NEV216" s="102"/>
      <c r="NEW216" s="102"/>
      <c r="NEX216" s="102"/>
      <c r="NEY216" s="102"/>
      <c r="NEZ216" s="102"/>
      <c r="NFA216" s="102"/>
      <c r="NFB216" s="102"/>
      <c r="NFC216" s="102"/>
      <c r="NFD216" s="102"/>
      <c r="NFE216" s="102"/>
      <c r="NFF216" s="102"/>
      <c r="NFG216" s="102"/>
      <c r="NFH216" s="102"/>
      <c r="NFI216" s="102"/>
      <c r="NFJ216" s="102"/>
      <c r="NFK216" s="102"/>
      <c r="NFL216" s="102"/>
      <c r="NFM216" s="102"/>
      <c r="NFN216" s="102"/>
      <c r="NFO216" s="102"/>
      <c r="NFP216" s="102"/>
      <c r="NFQ216" s="102"/>
      <c r="NFR216" s="102"/>
      <c r="NFS216" s="102"/>
      <c r="NFT216" s="102"/>
      <c r="NFU216" s="102"/>
      <c r="NFV216" s="102"/>
      <c r="NFW216" s="102"/>
      <c r="NFX216" s="102"/>
      <c r="NFY216" s="102"/>
      <c r="NFZ216" s="102"/>
      <c r="NGA216" s="102"/>
      <c r="NGB216" s="102"/>
      <c r="NGC216" s="102"/>
      <c r="NGD216" s="102"/>
      <c r="NGE216" s="102"/>
      <c r="NGF216" s="102"/>
      <c r="NGG216" s="102"/>
      <c r="NGH216" s="102"/>
      <c r="NGI216" s="102"/>
      <c r="NGJ216" s="102"/>
      <c r="NGK216" s="102"/>
      <c r="NGL216" s="102"/>
      <c r="NGM216" s="102"/>
      <c r="NGN216" s="102"/>
      <c r="NGO216" s="102"/>
      <c r="NGP216" s="102"/>
      <c r="NGQ216" s="102"/>
      <c r="NGR216" s="102"/>
      <c r="NGS216" s="102"/>
      <c r="NGT216" s="102"/>
      <c r="NGU216" s="102"/>
      <c r="NGV216" s="102"/>
      <c r="NGW216" s="102"/>
      <c r="NGX216" s="102"/>
      <c r="NGY216" s="102"/>
      <c r="NGZ216" s="102"/>
      <c r="NHA216" s="102"/>
      <c r="NHB216" s="102"/>
      <c r="NHC216" s="102"/>
      <c r="NHD216" s="102"/>
      <c r="NHE216" s="102"/>
      <c r="NHF216" s="102"/>
      <c r="NHG216" s="102"/>
      <c r="NHH216" s="102"/>
      <c r="NHI216" s="102"/>
      <c r="NHJ216" s="102"/>
      <c r="NHK216" s="102"/>
      <c r="NHL216" s="102"/>
      <c r="NHM216" s="102"/>
      <c r="NHN216" s="102"/>
      <c r="NHO216" s="102"/>
      <c r="NHP216" s="102"/>
      <c r="NHQ216" s="102"/>
      <c r="NHR216" s="102"/>
      <c r="NHS216" s="102"/>
      <c r="NHT216" s="102"/>
      <c r="NHU216" s="102"/>
      <c r="NHV216" s="102"/>
      <c r="NHW216" s="102"/>
      <c r="NHX216" s="102"/>
      <c r="NHY216" s="102"/>
      <c r="NHZ216" s="102"/>
      <c r="NIA216" s="102"/>
      <c r="NIB216" s="102"/>
      <c r="NIC216" s="102"/>
      <c r="NID216" s="102"/>
      <c r="NIE216" s="102"/>
      <c r="NIF216" s="102"/>
      <c r="NIG216" s="102"/>
      <c r="NIH216" s="102"/>
      <c r="NII216" s="102"/>
      <c r="NIJ216" s="102"/>
      <c r="NIK216" s="102"/>
      <c r="NIL216" s="102"/>
      <c r="NIM216" s="102"/>
      <c r="NIN216" s="102"/>
      <c r="NIO216" s="102"/>
      <c r="NIP216" s="102"/>
      <c r="NIQ216" s="102"/>
      <c r="NIR216" s="102"/>
      <c r="NIS216" s="102"/>
      <c r="NIT216" s="102"/>
      <c r="NIU216" s="102"/>
      <c r="NIV216" s="102"/>
      <c r="NIW216" s="102"/>
      <c r="NIX216" s="102"/>
      <c r="NIY216" s="102"/>
      <c r="NIZ216" s="102"/>
      <c r="NJA216" s="102"/>
      <c r="NJB216" s="102"/>
      <c r="NJC216" s="102"/>
      <c r="NJD216" s="102"/>
      <c r="NJE216" s="102"/>
      <c r="NJF216" s="102"/>
      <c r="NJG216" s="102"/>
      <c r="NJH216" s="102"/>
      <c r="NJI216" s="102"/>
      <c r="NJJ216" s="102"/>
      <c r="NJK216" s="102"/>
      <c r="NJL216" s="102"/>
      <c r="NJM216" s="102"/>
      <c r="NJN216" s="102"/>
      <c r="NJO216" s="102"/>
      <c r="NJP216" s="102"/>
      <c r="NJQ216" s="102"/>
      <c r="NJR216" s="102"/>
      <c r="NJS216" s="102"/>
      <c r="NJT216" s="102"/>
      <c r="NJU216" s="102"/>
      <c r="NJV216" s="102"/>
      <c r="NJW216" s="102"/>
      <c r="NJX216" s="102"/>
      <c r="NJY216" s="102"/>
      <c r="NJZ216" s="102"/>
      <c r="NKA216" s="102"/>
      <c r="NKB216" s="102"/>
      <c r="NKC216" s="102"/>
      <c r="NKD216" s="102"/>
      <c r="NKE216" s="102"/>
      <c r="NKF216" s="102"/>
      <c r="NKG216" s="102"/>
      <c r="NKH216" s="102"/>
      <c r="NKI216" s="102"/>
      <c r="NKJ216" s="102"/>
      <c r="NKK216" s="102"/>
      <c r="NKL216" s="102"/>
      <c r="NKM216" s="102"/>
      <c r="NKN216" s="102"/>
      <c r="NKO216" s="102"/>
      <c r="NKP216" s="102"/>
      <c r="NKQ216" s="102"/>
      <c r="NKR216" s="102"/>
      <c r="NKS216" s="102"/>
      <c r="NKT216" s="102"/>
      <c r="NKU216" s="102"/>
      <c r="NKV216" s="102"/>
      <c r="NKW216" s="102"/>
      <c r="NKX216" s="102"/>
      <c r="NKY216" s="102"/>
      <c r="NKZ216" s="102"/>
      <c r="NLA216" s="102"/>
      <c r="NLB216" s="102"/>
      <c r="NLC216" s="102"/>
      <c r="NLD216" s="102"/>
      <c r="NLE216" s="102"/>
      <c r="NLF216" s="102"/>
      <c r="NLG216" s="102"/>
      <c r="NLH216" s="102"/>
      <c r="NLI216" s="102"/>
      <c r="NLJ216" s="102"/>
      <c r="NLK216" s="102"/>
      <c r="NLL216" s="102"/>
      <c r="NLM216" s="102"/>
      <c r="NLN216" s="102"/>
      <c r="NLO216" s="102"/>
      <c r="NLP216" s="102"/>
      <c r="NLQ216" s="102"/>
      <c r="NLR216" s="102"/>
      <c r="NLS216" s="102"/>
      <c r="NLT216" s="102"/>
      <c r="NLU216" s="102"/>
      <c r="NLV216" s="102"/>
      <c r="NLW216" s="102"/>
      <c r="NLX216" s="102"/>
      <c r="NLY216" s="102"/>
      <c r="NLZ216" s="102"/>
      <c r="NMA216" s="102"/>
      <c r="NMB216" s="102"/>
      <c r="NMC216" s="102"/>
      <c r="NMD216" s="102"/>
      <c r="NME216" s="102"/>
      <c r="NMF216" s="102"/>
      <c r="NMG216" s="102"/>
      <c r="NMH216" s="102"/>
      <c r="NMI216" s="102"/>
      <c r="NMJ216" s="102"/>
      <c r="NMK216" s="102"/>
      <c r="NML216" s="102"/>
      <c r="NMM216" s="102"/>
      <c r="NMN216" s="102"/>
      <c r="NMO216" s="102"/>
      <c r="NMP216" s="102"/>
      <c r="NMQ216" s="102"/>
      <c r="NMR216" s="102"/>
      <c r="NMS216" s="102"/>
      <c r="NMT216" s="102"/>
      <c r="NMU216" s="102"/>
      <c r="NMV216" s="102"/>
      <c r="NMW216" s="102"/>
      <c r="NMX216" s="102"/>
      <c r="NMY216" s="102"/>
      <c r="NMZ216" s="102"/>
      <c r="NNA216" s="102"/>
      <c r="NNB216" s="102"/>
      <c r="NNC216" s="102"/>
      <c r="NND216" s="102"/>
      <c r="NNE216" s="102"/>
      <c r="NNF216" s="102"/>
      <c r="NNG216" s="102"/>
      <c r="NNH216" s="102"/>
      <c r="NNI216" s="102"/>
      <c r="NNJ216" s="102"/>
      <c r="NNK216" s="102"/>
      <c r="NNL216" s="102"/>
      <c r="NNM216" s="102"/>
      <c r="NNN216" s="102"/>
      <c r="NNO216" s="102"/>
      <c r="NNP216" s="102"/>
      <c r="NNQ216" s="102"/>
      <c r="NNR216" s="102"/>
      <c r="NNS216" s="102"/>
      <c r="NNT216" s="102"/>
      <c r="NNU216" s="102"/>
      <c r="NNV216" s="102"/>
      <c r="NNW216" s="102"/>
      <c r="NNX216" s="102"/>
      <c r="NNY216" s="102"/>
      <c r="NNZ216" s="102"/>
      <c r="NOA216" s="102"/>
      <c r="NOB216" s="102"/>
      <c r="NOC216" s="102"/>
      <c r="NOD216" s="102"/>
      <c r="NOE216" s="102"/>
      <c r="NOF216" s="102"/>
      <c r="NOG216" s="102"/>
      <c r="NOH216" s="102"/>
      <c r="NOI216" s="102"/>
      <c r="NOJ216" s="102"/>
      <c r="NOK216" s="102"/>
      <c r="NOL216" s="102"/>
      <c r="NOM216" s="102"/>
      <c r="NON216" s="102"/>
      <c r="NOO216" s="102"/>
      <c r="NOP216" s="102"/>
      <c r="NOQ216" s="102"/>
      <c r="NOR216" s="102"/>
      <c r="NOS216" s="102"/>
      <c r="NOT216" s="102"/>
      <c r="NOU216" s="102"/>
      <c r="NOV216" s="102"/>
      <c r="NOW216" s="102"/>
      <c r="NOX216" s="102"/>
      <c r="NOY216" s="102"/>
      <c r="NOZ216" s="102"/>
      <c r="NPA216" s="102"/>
      <c r="NPB216" s="102"/>
      <c r="NPC216" s="102"/>
      <c r="NPD216" s="102"/>
      <c r="NPE216" s="102"/>
      <c r="NPF216" s="102"/>
      <c r="NPG216" s="102"/>
      <c r="NPH216" s="102"/>
      <c r="NPI216" s="102"/>
      <c r="NPJ216" s="102"/>
      <c r="NPK216" s="102"/>
      <c r="NPL216" s="102"/>
      <c r="NPM216" s="102"/>
      <c r="NPN216" s="102"/>
      <c r="NPO216" s="102"/>
      <c r="NPP216" s="102"/>
      <c r="NPQ216" s="102"/>
      <c r="NPR216" s="102"/>
      <c r="NPS216" s="102"/>
      <c r="NPT216" s="102"/>
      <c r="NPU216" s="102"/>
      <c r="NPV216" s="102"/>
      <c r="NPW216" s="102"/>
      <c r="NPX216" s="102"/>
      <c r="NPY216" s="102"/>
      <c r="NPZ216" s="102"/>
      <c r="NQA216" s="102"/>
      <c r="NQB216" s="102"/>
      <c r="NQC216" s="102"/>
      <c r="NQD216" s="102"/>
      <c r="NQE216" s="102"/>
      <c r="NQF216" s="102"/>
      <c r="NQG216" s="102"/>
      <c r="NQH216" s="102"/>
      <c r="NQI216" s="102"/>
      <c r="NQJ216" s="102"/>
      <c r="NQK216" s="102"/>
      <c r="NQL216" s="102"/>
      <c r="NQM216" s="102"/>
      <c r="NQN216" s="102"/>
      <c r="NQO216" s="102"/>
      <c r="NQP216" s="102"/>
      <c r="NQQ216" s="102"/>
      <c r="NQR216" s="102"/>
      <c r="NQS216" s="102"/>
      <c r="NQT216" s="102"/>
      <c r="NQU216" s="102"/>
      <c r="NQV216" s="102"/>
      <c r="NQW216" s="102"/>
      <c r="NQX216" s="102"/>
      <c r="NQY216" s="102"/>
      <c r="NQZ216" s="102"/>
      <c r="NRA216" s="102"/>
      <c r="NRB216" s="102"/>
      <c r="NRC216" s="102"/>
      <c r="NRD216" s="102"/>
      <c r="NRE216" s="102"/>
      <c r="NRF216" s="102"/>
      <c r="NRG216" s="102"/>
      <c r="NRH216" s="102"/>
      <c r="NRI216" s="102"/>
      <c r="NRJ216" s="102"/>
      <c r="NRK216" s="102"/>
      <c r="NRL216" s="102"/>
      <c r="NRM216" s="102"/>
      <c r="NRN216" s="102"/>
      <c r="NRO216" s="102"/>
      <c r="NRP216" s="102"/>
      <c r="NRQ216" s="102"/>
      <c r="NRR216" s="102"/>
      <c r="NRS216" s="102"/>
      <c r="NRT216" s="102"/>
      <c r="NRU216" s="102"/>
      <c r="NRV216" s="102"/>
      <c r="NRW216" s="102"/>
      <c r="NRX216" s="102"/>
      <c r="NRY216" s="102"/>
      <c r="NRZ216" s="102"/>
      <c r="NSA216" s="102"/>
      <c r="NSB216" s="102"/>
      <c r="NSC216" s="102"/>
      <c r="NSD216" s="102"/>
      <c r="NSE216" s="102"/>
      <c r="NSF216" s="102"/>
      <c r="NSG216" s="102"/>
      <c r="NSH216" s="102"/>
      <c r="NSI216" s="102"/>
      <c r="NSJ216" s="102"/>
      <c r="NSK216" s="102"/>
      <c r="NSL216" s="102"/>
      <c r="NSM216" s="102"/>
      <c r="NSN216" s="102"/>
      <c r="NSO216" s="102"/>
      <c r="NSP216" s="102"/>
      <c r="NSQ216" s="102"/>
      <c r="NSR216" s="102"/>
      <c r="NSS216" s="102"/>
      <c r="NST216" s="102"/>
      <c r="NSU216" s="102"/>
      <c r="NSV216" s="102"/>
      <c r="NSW216" s="102"/>
      <c r="NSX216" s="102"/>
      <c r="NSY216" s="102"/>
      <c r="NSZ216" s="102"/>
      <c r="NTA216" s="102"/>
      <c r="NTB216" s="102"/>
      <c r="NTC216" s="102"/>
      <c r="NTD216" s="102"/>
      <c r="NTE216" s="102"/>
      <c r="NTF216" s="102"/>
      <c r="NTG216" s="102"/>
      <c r="NTH216" s="102"/>
      <c r="NTI216" s="102"/>
      <c r="NTJ216" s="102"/>
      <c r="NTK216" s="102"/>
      <c r="NTL216" s="102"/>
      <c r="NTM216" s="102"/>
      <c r="NTN216" s="102"/>
      <c r="NTO216" s="102"/>
      <c r="NTP216" s="102"/>
      <c r="NTQ216" s="102"/>
      <c r="NTR216" s="102"/>
      <c r="NTS216" s="102"/>
      <c r="NTT216" s="102"/>
      <c r="NTU216" s="102"/>
      <c r="NTV216" s="102"/>
      <c r="NTW216" s="102"/>
      <c r="NTX216" s="102"/>
      <c r="NTY216" s="102"/>
      <c r="NTZ216" s="102"/>
      <c r="NUA216" s="102"/>
      <c r="NUB216" s="102"/>
      <c r="NUC216" s="102"/>
      <c r="NUD216" s="102"/>
      <c r="NUE216" s="102"/>
      <c r="NUF216" s="102"/>
      <c r="NUG216" s="102"/>
      <c r="NUH216" s="102"/>
      <c r="NUI216" s="102"/>
      <c r="NUJ216" s="102"/>
      <c r="NUK216" s="102"/>
      <c r="NUL216" s="102"/>
      <c r="NUM216" s="102"/>
      <c r="NUN216" s="102"/>
      <c r="NUO216" s="102"/>
      <c r="NUP216" s="102"/>
      <c r="NUQ216" s="102"/>
      <c r="NUR216" s="102"/>
      <c r="NUS216" s="102"/>
      <c r="NUT216" s="102"/>
      <c r="NUU216" s="102"/>
      <c r="NUV216" s="102"/>
      <c r="NUW216" s="102"/>
      <c r="NUX216" s="102"/>
      <c r="NUY216" s="102"/>
      <c r="NUZ216" s="102"/>
      <c r="NVA216" s="102"/>
      <c r="NVB216" s="102"/>
      <c r="NVC216" s="102"/>
      <c r="NVD216" s="102"/>
      <c r="NVE216" s="102"/>
      <c r="NVF216" s="102"/>
      <c r="NVG216" s="102"/>
      <c r="NVH216" s="102"/>
      <c r="NVI216" s="102"/>
      <c r="NVJ216" s="102"/>
      <c r="NVK216" s="102"/>
      <c r="NVL216" s="102"/>
      <c r="NVM216" s="102"/>
      <c r="NVN216" s="102"/>
      <c r="NVO216" s="102"/>
      <c r="NVP216" s="102"/>
      <c r="NVQ216" s="102"/>
      <c r="NVR216" s="102"/>
      <c r="NVS216" s="102"/>
      <c r="NVT216" s="102"/>
      <c r="NVU216" s="102"/>
      <c r="NVV216" s="102"/>
      <c r="NVW216" s="102"/>
      <c r="NVX216" s="102"/>
      <c r="NVY216" s="102"/>
      <c r="NVZ216" s="102"/>
      <c r="NWA216" s="102"/>
      <c r="NWB216" s="102"/>
      <c r="NWC216" s="102"/>
      <c r="NWD216" s="102"/>
      <c r="NWE216" s="102"/>
      <c r="NWF216" s="102"/>
      <c r="NWG216" s="102"/>
      <c r="NWH216" s="102"/>
      <c r="NWI216" s="102"/>
      <c r="NWJ216" s="102"/>
      <c r="NWK216" s="102"/>
      <c r="NWL216" s="102"/>
      <c r="NWM216" s="102"/>
      <c r="NWN216" s="102"/>
      <c r="NWO216" s="102"/>
      <c r="NWP216" s="102"/>
      <c r="NWQ216" s="102"/>
      <c r="NWR216" s="102"/>
      <c r="NWS216" s="102"/>
      <c r="NWT216" s="102"/>
      <c r="NWU216" s="102"/>
      <c r="NWV216" s="102"/>
      <c r="NWW216" s="102"/>
      <c r="NWX216" s="102"/>
      <c r="NWY216" s="102"/>
      <c r="NWZ216" s="102"/>
      <c r="NXA216" s="102"/>
      <c r="NXB216" s="102"/>
      <c r="NXC216" s="102"/>
      <c r="NXD216" s="102"/>
      <c r="NXE216" s="102"/>
      <c r="NXF216" s="102"/>
      <c r="NXG216" s="102"/>
      <c r="NXH216" s="102"/>
      <c r="NXI216" s="102"/>
      <c r="NXJ216" s="102"/>
      <c r="NXK216" s="102"/>
      <c r="NXL216" s="102"/>
      <c r="NXM216" s="102"/>
      <c r="NXN216" s="102"/>
      <c r="NXO216" s="102"/>
      <c r="NXP216" s="102"/>
      <c r="NXQ216" s="102"/>
      <c r="NXR216" s="102"/>
      <c r="NXS216" s="102"/>
      <c r="NXT216" s="102"/>
      <c r="NXU216" s="102"/>
      <c r="NXV216" s="102"/>
      <c r="NXW216" s="102"/>
      <c r="NXX216" s="102"/>
      <c r="NXY216" s="102"/>
      <c r="NXZ216" s="102"/>
      <c r="NYA216" s="102"/>
      <c r="NYB216" s="102"/>
      <c r="NYC216" s="102"/>
      <c r="NYD216" s="102"/>
      <c r="NYE216" s="102"/>
      <c r="NYF216" s="102"/>
      <c r="NYG216" s="102"/>
      <c r="NYH216" s="102"/>
      <c r="NYI216" s="102"/>
      <c r="NYJ216" s="102"/>
      <c r="NYK216" s="102"/>
      <c r="NYL216" s="102"/>
      <c r="NYM216" s="102"/>
      <c r="NYN216" s="102"/>
      <c r="NYO216" s="102"/>
      <c r="NYP216" s="102"/>
      <c r="NYQ216" s="102"/>
      <c r="NYR216" s="102"/>
      <c r="NYS216" s="102"/>
      <c r="NYT216" s="102"/>
      <c r="NYU216" s="102"/>
      <c r="NYV216" s="102"/>
      <c r="NYW216" s="102"/>
      <c r="NYX216" s="102"/>
      <c r="NYY216" s="102"/>
      <c r="NYZ216" s="102"/>
      <c r="NZA216" s="102"/>
      <c r="NZB216" s="102"/>
      <c r="NZC216" s="102"/>
      <c r="NZD216" s="102"/>
      <c r="NZE216" s="102"/>
      <c r="NZF216" s="102"/>
      <c r="NZG216" s="102"/>
      <c r="NZH216" s="102"/>
      <c r="NZI216" s="102"/>
      <c r="NZJ216" s="102"/>
      <c r="NZK216" s="102"/>
      <c r="NZL216" s="102"/>
      <c r="NZM216" s="102"/>
      <c r="NZN216" s="102"/>
      <c r="NZO216" s="102"/>
      <c r="NZP216" s="102"/>
      <c r="NZQ216" s="102"/>
      <c r="NZR216" s="102"/>
      <c r="NZS216" s="102"/>
      <c r="NZT216" s="102"/>
      <c r="NZU216" s="102"/>
      <c r="NZV216" s="102"/>
      <c r="NZW216" s="102"/>
      <c r="NZX216" s="102"/>
      <c r="NZY216" s="102"/>
      <c r="NZZ216" s="102"/>
      <c r="OAA216" s="102"/>
      <c r="OAB216" s="102"/>
      <c r="OAC216" s="102"/>
      <c r="OAD216" s="102"/>
      <c r="OAE216" s="102"/>
      <c r="OAF216" s="102"/>
      <c r="OAG216" s="102"/>
      <c r="OAH216" s="102"/>
      <c r="OAI216" s="102"/>
      <c r="OAJ216" s="102"/>
      <c r="OAK216" s="102"/>
      <c r="OAL216" s="102"/>
      <c r="OAM216" s="102"/>
      <c r="OAN216" s="102"/>
      <c r="OAO216" s="102"/>
      <c r="OAP216" s="102"/>
      <c r="OAQ216" s="102"/>
      <c r="OAR216" s="102"/>
      <c r="OAS216" s="102"/>
      <c r="OAT216" s="102"/>
      <c r="OAU216" s="102"/>
      <c r="OAV216" s="102"/>
      <c r="OAW216" s="102"/>
      <c r="OAX216" s="102"/>
      <c r="OAY216" s="102"/>
      <c r="OAZ216" s="102"/>
      <c r="OBA216" s="102"/>
      <c r="OBB216" s="102"/>
      <c r="OBC216" s="102"/>
      <c r="OBD216" s="102"/>
      <c r="OBE216" s="102"/>
      <c r="OBF216" s="102"/>
      <c r="OBG216" s="102"/>
      <c r="OBH216" s="102"/>
      <c r="OBI216" s="102"/>
      <c r="OBJ216" s="102"/>
      <c r="OBK216" s="102"/>
      <c r="OBL216" s="102"/>
      <c r="OBM216" s="102"/>
      <c r="OBN216" s="102"/>
      <c r="OBO216" s="102"/>
      <c r="OBP216" s="102"/>
      <c r="OBQ216" s="102"/>
      <c r="OBR216" s="102"/>
      <c r="OBS216" s="102"/>
      <c r="OBT216" s="102"/>
      <c r="OBU216" s="102"/>
      <c r="OBV216" s="102"/>
      <c r="OBW216" s="102"/>
      <c r="OBX216" s="102"/>
      <c r="OBY216" s="102"/>
      <c r="OBZ216" s="102"/>
      <c r="OCA216" s="102"/>
      <c r="OCB216" s="102"/>
      <c r="OCC216" s="102"/>
      <c r="OCD216" s="102"/>
      <c r="OCE216" s="102"/>
      <c r="OCF216" s="102"/>
      <c r="OCG216" s="102"/>
      <c r="OCH216" s="102"/>
      <c r="OCI216" s="102"/>
      <c r="OCJ216" s="102"/>
      <c r="OCK216" s="102"/>
      <c r="OCL216" s="102"/>
      <c r="OCM216" s="102"/>
      <c r="OCN216" s="102"/>
      <c r="OCO216" s="102"/>
      <c r="OCP216" s="102"/>
      <c r="OCQ216" s="102"/>
      <c r="OCR216" s="102"/>
      <c r="OCS216" s="102"/>
      <c r="OCT216" s="102"/>
      <c r="OCU216" s="102"/>
      <c r="OCV216" s="102"/>
      <c r="OCW216" s="102"/>
      <c r="OCX216" s="102"/>
      <c r="OCY216" s="102"/>
      <c r="OCZ216" s="102"/>
      <c r="ODA216" s="102"/>
      <c r="ODB216" s="102"/>
      <c r="ODC216" s="102"/>
      <c r="ODD216" s="102"/>
      <c r="ODE216" s="102"/>
      <c r="ODF216" s="102"/>
      <c r="ODG216" s="102"/>
      <c r="ODH216" s="102"/>
      <c r="ODI216" s="102"/>
      <c r="ODJ216" s="102"/>
      <c r="ODK216" s="102"/>
      <c r="ODL216" s="102"/>
      <c r="ODM216" s="102"/>
      <c r="ODN216" s="102"/>
      <c r="ODO216" s="102"/>
      <c r="ODP216" s="102"/>
      <c r="ODQ216" s="102"/>
      <c r="ODR216" s="102"/>
      <c r="ODS216" s="102"/>
      <c r="ODT216" s="102"/>
      <c r="ODU216" s="102"/>
      <c r="ODV216" s="102"/>
      <c r="ODW216" s="102"/>
      <c r="ODX216" s="102"/>
      <c r="ODY216" s="102"/>
      <c r="ODZ216" s="102"/>
      <c r="OEA216" s="102"/>
      <c r="OEB216" s="102"/>
      <c r="OEC216" s="102"/>
      <c r="OED216" s="102"/>
      <c r="OEE216" s="102"/>
      <c r="OEF216" s="102"/>
      <c r="OEG216" s="102"/>
      <c r="OEH216" s="102"/>
      <c r="OEI216" s="102"/>
      <c r="OEJ216" s="102"/>
      <c r="OEK216" s="102"/>
      <c r="OEL216" s="102"/>
      <c r="OEM216" s="102"/>
      <c r="OEN216" s="102"/>
      <c r="OEO216" s="102"/>
      <c r="OEP216" s="102"/>
      <c r="OEQ216" s="102"/>
      <c r="OER216" s="102"/>
      <c r="OES216" s="102"/>
      <c r="OET216" s="102"/>
      <c r="OEU216" s="102"/>
      <c r="OEV216" s="102"/>
      <c r="OEW216" s="102"/>
      <c r="OEX216" s="102"/>
      <c r="OEY216" s="102"/>
      <c r="OEZ216" s="102"/>
      <c r="OFA216" s="102"/>
      <c r="OFB216" s="102"/>
      <c r="OFC216" s="102"/>
      <c r="OFD216" s="102"/>
      <c r="OFE216" s="102"/>
      <c r="OFF216" s="102"/>
      <c r="OFG216" s="102"/>
      <c r="OFH216" s="102"/>
      <c r="OFI216" s="102"/>
      <c r="OFJ216" s="102"/>
      <c r="OFK216" s="102"/>
      <c r="OFL216" s="102"/>
      <c r="OFM216" s="102"/>
      <c r="OFN216" s="102"/>
      <c r="OFO216" s="102"/>
      <c r="OFP216" s="102"/>
      <c r="OFQ216" s="102"/>
      <c r="OFR216" s="102"/>
      <c r="OFS216" s="102"/>
      <c r="OFT216" s="102"/>
      <c r="OFU216" s="102"/>
      <c r="OFV216" s="102"/>
      <c r="OFW216" s="102"/>
      <c r="OFX216" s="102"/>
      <c r="OFY216" s="102"/>
      <c r="OFZ216" s="102"/>
      <c r="OGA216" s="102"/>
      <c r="OGB216" s="102"/>
      <c r="OGC216" s="102"/>
      <c r="OGD216" s="102"/>
      <c r="OGE216" s="102"/>
      <c r="OGF216" s="102"/>
      <c r="OGG216" s="102"/>
      <c r="OGH216" s="102"/>
      <c r="OGI216" s="102"/>
      <c r="OGJ216" s="102"/>
      <c r="OGK216" s="102"/>
      <c r="OGL216" s="102"/>
      <c r="OGM216" s="102"/>
      <c r="OGN216" s="102"/>
      <c r="OGO216" s="102"/>
      <c r="OGP216" s="102"/>
      <c r="OGQ216" s="102"/>
      <c r="OGR216" s="102"/>
      <c r="OGS216" s="102"/>
      <c r="OGT216" s="102"/>
      <c r="OGU216" s="102"/>
      <c r="OGV216" s="102"/>
      <c r="OGW216" s="102"/>
      <c r="OGX216" s="102"/>
      <c r="OGY216" s="102"/>
      <c r="OGZ216" s="102"/>
      <c r="OHA216" s="102"/>
      <c r="OHB216" s="102"/>
      <c r="OHC216" s="102"/>
      <c r="OHD216" s="102"/>
      <c r="OHE216" s="102"/>
      <c r="OHF216" s="102"/>
      <c r="OHG216" s="102"/>
      <c r="OHH216" s="102"/>
      <c r="OHI216" s="102"/>
      <c r="OHJ216" s="102"/>
      <c r="OHK216" s="102"/>
      <c r="OHL216" s="102"/>
      <c r="OHM216" s="102"/>
      <c r="OHN216" s="102"/>
      <c r="OHO216" s="102"/>
      <c r="OHP216" s="102"/>
      <c r="OHQ216" s="102"/>
      <c r="OHR216" s="102"/>
      <c r="OHS216" s="102"/>
      <c r="OHT216" s="102"/>
      <c r="OHU216" s="102"/>
      <c r="OHV216" s="102"/>
      <c r="OHW216" s="102"/>
      <c r="OHX216" s="102"/>
      <c r="OHY216" s="102"/>
      <c r="OHZ216" s="102"/>
      <c r="OIA216" s="102"/>
      <c r="OIB216" s="102"/>
      <c r="OIC216" s="102"/>
      <c r="OID216" s="102"/>
      <c r="OIE216" s="102"/>
      <c r="OIF216" s="102"/>
      <c r="OIG216" s="102"/>
      <c r="OIH216" s="102"/>
      <c r="OII216" s="102"/>
      <c r="OIJ216" s="102"/>
      <c r="OIK216" s="102"/>
      <c r="OIL216" s="102"/>
      <c r="OIM216" s="102"/>
      <c r="OIN216" s="102"/>
      <c r="OIO216" s="102"/>
      <c r="OIP216" s="102"/>
      <c r="OIQ216" s="102"/>
      <c r="OIR216" s="102"/>
      <c r="OIS216" s="102"/>
      <c r="OIT216" s="102"/>
      <c r="OIU216" s="102"/>
      <c r="OIV216" s="102"/>
      <c r="OIW216" s="102"/>
      <c r="OIX216" s="102"/>
      <c r="OIY216" s="102"/>
      <c r="OIZ216" s="102"/>
      <c r="OJA216" s="102"/>
      <c r="OJB216" s="102"/>
      <c r="OJC216" s="102"/>
      <c r="OJD216" s="102"/>
      <c r="OJE216" s="102"/>
      <c r="OJF216" s="102"/>
      <c r="OJG216" s="102"/>
      <c r="OJH216" s="102"/>
      <c r="OJI216" s="102"/>
      <c r="OJJ216" s="102"/>
      <c r="OJK216" s="102"/>
      <c r="OJL216" s="102"/>
      <c r="OJM216" s="102"/>
      <c r="OJN216" s="102"/>
      <c r="OJO216" s="102"/>
      <c r="OJP216" s="102"/>
      <c r="OJQ216" s="102"/>
      <c r="OJR216" s="102"/>
      <c r="OJS216" s="102"/>
      <c r="OJT216" s="102"/>
      <c r="OJU216" s="102"/>
      <c r="OJV216" s="102"/>
      <c r="OJW216" s="102"/>
      <c r="OJX216" s="102"/>
      <c r="OJY216" s="102"/>
      <c r="OJZ216" s="102"/>
      <c r="OKA216" s="102"/>
      <c r="OKB216" s="102"/>
      <c r="OKC216" s="102"/>
      <c r="OKD216" s="102"/>
      <c r="OKE216" s="102"/>
      <c r="OKF216" s="102"/>
      <c r="OKG216" s="102"/>
      <c r="OKH216" s="102"/>
      <c r="OKI216" s="102"/>
      <c r="OKJ216" s="102"/>
      <c r="OKK216" s="102"/>
      <c r="OKL216" s="102"/>
      <c r="OKM216" s="102"/>
      <c r="OKN216" s="102"/>
      <c r="OKO216" s="102"/>
      <c r="OKP216" s="102"/>
      <c r="OKQ216" s="102"/>
      <c r="OKR216" s="102"/>
      <c r="OKS216" s="102"/>
      <c r="OKT216" s="102"/>
      <c r="OKU216" s="102"/>
      <c r="OKV216" s="102"/>
      <c r="OKW216" s="102"/>
      <c r="OKX216" s="102"/>
      <c r="OKY216" s="102"/>
      <c r="OKZ216" s="102"/>
      <c r="OLA216" s="102"/>
      <c r="OLB216" s="102"/>
      <c r="OLC216" s="102"/>
      <c r="OLD216" s="102"/>
      <c r="OLE216" s="102"/>
      <c r="OLF216" s="102"/>
      <c r="OLG216" s="102"/>
      <c r="OLH216" s="102"/>
      <c r="OLI216" s="102"/>
      <c r="OLJ216" s="102"/>
      <c r="OLK216" s="102"/>
      <c r="OLL216" s="102"/>
      <c r="OLM216" s="102"/>
      <c r="OLN216" s="102"/>
      <c r="OLO216" s="102"/>
      <c r="OLP216" s="102"/>
      <c r="OLQ216" s="102"/>
      <c r="OLR216" s="102"/>
      <c r="OLS216" s="102"/>
      <c r="OLT216" s="102"/>
      <c r="OLU216" s="102"/>
      <c r="OLV216" s="102"/>
      <c r="OLW216" s="102"/>
      <c r="OLX216" s="102"/>
      <c r="OLY216" s="102"/>
      <c r="OLZ216" s="102"/>
      <c r="OMA216" s="102"/>
      <c r="OMB216" s="102"/>
      <c r="OMC216" s="102"/>
      <c r="OMD216" s="102"/>
      <c r="OME216" s="102"/>
      <c r="OMF216" s="102"/>
      <c r="OMG216" s="102"/>
      <c r="OMH216" s="102"/>
      <c r="OMI216" s="102"/>
      <c r="OMJ216" s="102"/>
      <c r="OMK216" s="102"/>
      <c r="OML216" s="102"/>
      <c r="OMM216" s="102"/>
      <c r="OMN216" s="102"/>
      <c r="OMO216" s="102"/>
      <c r="OMP216" s="102"/>
      <c r="OMQ216" s="102"/>
      <c r="OMR216" s="102"/>
      <c r="OMS216" s="102"/>
      <c r="OMT216" s="102"/>
      <c r="OMU216" s="102"/>
      <c r="OMV216" s="102"/>
      <c r="OMW216" s="102"/>
      <c r="OMX216" s="102"/>
      <c r="OMY216" s="102"/>
      <c r="OMZ216" s="102"/>
      <c r="ONA216" s="102"/>
      <c r="ONB216" s="102"/>
      <c r="ONC216" s="102"/>
      <c r="OND216" s="102"/>
      <c r="ONE216" s="102"/>
      <c r="ONF216" s="102"/>
      <c r="ONG216" s="102"/>
      <c r="ONH216" s="102"/>
      <c r="ONI216" s="102"/>
      <c r="ONJ216" s="102"/>
      <c r="ONK216" s="102"/>
      <c r="ONL216" s="102"/>
      <c r="ONM216" s="102"/>
      <c r="ONN216" s="102"/>
      <c r="ONO216" s="102"/>
      <c r="ONP216" s="102"/>
      <c r="ONQ216" s="102"/>
      <c r="ONR216" s="102"/>
      <c r="ONS216" s="102"/>
      <c r="ONT216" s="102"/>
      <c r="ONU216" s="102"/>
      <c r="ONV216" s="102"/>
      <c r="ONW216" s="102"/>
      <c r="ONX216" s="102"/>
      <c r="ONY216" s="102"/>
      <c r="ONZ216" s="102"/>
      <c r="OOA216" s="102"/>
      <c r="OOB216" s="102"/>
      <c r="OOC216" s="102"/>
      <c r="OOD216" s="102"/>
      <c r="OOE216" s="102"/>
      <c r="OOF216" s="102"/>
      <c r="OOG216" s="102"/>
      <c r="OOH216" s="102"/>
      <c r="OOI216" s="102"/>
      <c r="OOJ216" s="102"/>
      <c r="OOK216" s="102"/>
      <c r="OOL216" s="102"/>
      <c r="OOM216" s="102"/>
      <c r="OON216" s="102"/>
      <c r="OOO216" s="102"/>
      <c r="OOP216" s="102"/>
      <c r="OOQ216" s="102"/>
      <c r="OOR216" s="102"/>
      <c r="OOS216" s="102"/>
      <c r="OOT216" s="102"/>
      <c r="OOU216" s="102"/>
      <c r="OOV216" s="102"/>
      <c r="OOW216" s="102"/>
      <c r="OOX216" s="102"/>
      <c r="OOY216" s="102"/>
      <c r="OOZ216" s="102"/>
      <c r="OPA216" s="102"/>
      <c r="OPB216" s="102"/>
      <c r="OPC216" s="102"/>
      <c r="OPD216" s="102"/>
      <c r="OPE216" s="102"/>
      <c r="OPF216" s="102"/>
      <c r="OPG216" s="102"/>
      <c r="OPH216" s="102"/>
      <c r="OPI216" s="102"/>
      <c r="OPJ216" s="102"/>
      <c r="OPK216" s="102"/>
      <c r="OPL216" s="102"/>
      <c r="OPM216" s="102"/>
      <c r="OPN216" s="102"/>
      <c r="OPO216" s="102"/>
      <c r="OPP216" s="102"/>
      <c r="OPQ216" s="102"/>
      <c r="OPR216" s="102"/>
      <c r="OPS216" s="102"/>
      <c r="OPT216" s="102"/>
      <c r="OPU216" s="102"/>
      <c r="OPV216" s="102"/>
      <c r="OPW216" s="102"/>
      <c r="OPX216" s="102"/>
      <c r="OPY216" s="102"/>
      <c r="OPZ216" s="102"/>
      <c r="OQA216" s="102"/>
      <c r="OQB216" s="102"/>
      <c r="OQC216" s="102"/>
      <c r="OQD216" s="102"/>
      <c r="OQE216" s="102"/>
      <c r="OQF216" s="102"/>
      <c r="OQG216" s="102"/>
      <c r="OQH216" s="102"/>
      <c r="OQI216" s="102"/>
      <c r="OQJ216" s="102"/>
      <c r="OQK216" s="102"/>
      <c r="OQL216" s="102"/>
      <c r="OQM216" s="102"/>
      <c r="OQN216" s="102"/>
      <c r="OQO216" s="102"/>
      <c r="OQP216" s="102"/>
      <c r="OQQ216" s="102"/>
      <c r="OQR216" s="102"/>
      <c r="OQS216" s="102"/>
      <c r="OQT216" s="102"/>
      <c r="OQU216" s="102"/>
      <c r="OQV216" s="102"/>
      <c r="OQW216" s="102"/>
      <c r="OQX216" s="102"/>
      <c r="OQY216" s="102"/>
      <c r="OQZ216" s="102"/>
      <c r="ORA216" s="102"/>
      <c r="ORB216" s="102"/>
      <c r="ORC216" s="102"/>
      <c r="ORD216" s="102"/>
      <c r="ORE216" s="102"/>
      <c r="ORF216" s="102"/>
      <c r="ORG216" s="102"/>
      <c r="ORH216" s="102"/>
      <c r="ORI216" s="102"/>
      <c r="ORJ216" s="102"/>
      <c r="ORK216" s="102"/>
      <c r="ORL216" s="102"/>
      <c r="ORM216" s="102"/>
      <c r="ORN216" s="102"/>
      <c r="ORO216" s="102"/>
      <c r="ORP216" s="102"/>
      <c r="ORQ216" s="102"/>
      <c r="ORR216" s="102"/>
      <c r="ORS216" s="102"/>
      <c r="ORT216" s="102"/>
      <c r="ORU216" s="102"/>
      <c r="ORV216" s="102"/>
      <c r="ORW216" s="102"/>
      <c r="ORX216" s="102"/>
      <c r="ORY216" s="102"/>
      <c r="ORZ216" s="102"/>
      <c r="OSA216" s="102"/>
      <c r="OSB216" s="102"/>
      <c r="OSC216" s="102"/>
      <c r="OSD216" s="102"/>
      <c r="OSE216" s="102"/>
      <c r="OSF216" s="102"/>
      <c r="OSG216" s="102"/>
      <c r="OSH216" s="102"/>
      <c r="OSI216" s="102"/>
      <c r="OSJ216" s="102"/>
      <c r="OSK216" s="102"/>
      <c r="OSL216" s="102"/>
      <c r="OSM216" s="102"/>
      <c r="OSN216" s="102"/>
      <c r="OSO216" s="102"/>
      <c r="OSP216" s="102"/>
      <c r="OSQ216" s="102"/>
      <c r="OSR216" s="102"/>
      <c r="OSS216" s="102"/>
      <c r="OST216" s="102"/>
      <c r="OSU216" s="102"/>
      <c r="OSV216" s="102"/>
      <c r="OSW216" s="102"/>
      <c r="OSX216" s="102"/>
      <c r="OSY216" s="102"/>
      <c r="OSZ216" s="102"/>
      <c r="OTA216" s="102"/>
      <c r="OTB216" s="102"/>
      <c r="OTC216" s="102"/>
      <c r="OTD216" s="102"/>
      <c r="OTE216" s="102"/>
      <c r="OTF216" s="102"/>
      <c r="OTG216" s="102"/>
      <c r="OTH216" s="102"/>
      <c r="OTI216" s="102"/>
      <c r="OTJ216" s="102"/>
      <c r="OTK216" s="102"/>
      <c r="OTL216" s="102"/>
      <c r="OTM216" s="102"/>
      <c r="OTN216" s="102"/>
      <c r="OTO216" s="102"/>
      <c r="OTP216" s="102"/>
      <c r="OTQ216" s="102"/>
      <c r="OTR216" s="102"/>
      <c r="OTS216" s="102"/>
      <c r="OTT216" s="102"/>
      <c r="OTU216" s="102"/>
      <c r="OTV216" s="102"/>
      <c r="OTW216" s="102"/>
      <c r="OTX216" s="102"/>
      <c r="OTY216" s="102"/>
      <c r="OTZ216" s="102"/>
      <c r="OUA216" s="102"/>
      <c r="OUB216" s="102"/>
      <c r="OUC216" s="102"/>
      <c r="OUD216" s="102"/>
      <c r="OUE216" s="102"/>
      <c r="OUF216" s="102"/>
      <c r="OUG216" s="102"/>
      <c r="OUH216" s="102"/>
      <c r="OUI216" s="102"/>
      <c r="OUJ216" s="102"/>
      <c r="OUK216" s="102"/>
      <c r="OUL216" s="102"/>
      <c r="OUM216" s="102"/>
      <c r="OUN216" s="102"/>
      <c r="OUO216" s="102"/>
      <c r="OUP216" s="102"/>
      <c r="OUQ216" s="102"/>
      <c r="OUR216" s="102"/>
      <c r="OUS216" s="102"/>
      <c r="OUT216" s="102"/>
      <c r="OUU216" s="102"/>
      <c r="OUV216" s="102"/>
      <c r="OUW216" s="102"/>
      <c r="OUX216" s="102"/>
      <c r="OUY216" s="102"/>
      <c r="OUZ216" s="102"/>
      <c r="OVA216" s="102"/>
      <c r="OVB216" s="102"/>
      <c r="OVC216" s="102"/>
      <c r="OVD216" s="102"/>
      <c r="OVE216" s="102"/>
      <c r="OVF216" s="102"/>
      <c r="OVG216" s="102"/>
      <c r="OVH216" s="102"/>
      <c r="OVI216" s="102"/>
      <c r="OVJ216" s="102"/>
      <c r="OVK216" s="102"/>
      <c r="OVL216" s="102"/>
      <c r="OVM216" s="102"/>
      <c r="OVN216" s="102"/>
      <c r="OVO216" s="102"/>
      <c r="OVP216" s="102"/>
      <c r="OVQ216" s="102"/>
      <c r="OVR216" s="102"/>
      <c r="OVS216" s="102"/>
      <c r="OVT216" s="102"/>
      <c r="OVU216" s="102"/>
      <c r="OVV216" s="102"/>
      <c r="OVW216" s="102"/>
      <c r="OVX216" s="102"/>
      <c r="OVY216" s="102"/>
      <c r="OVZ216" s="102"/>
      <c r="OWA216" s="102"/>
      <c r="OWB216" s="102"/>
      <c r="OWC216" s="102"/>
      <c r="OWD216" s="102"/>
      <c r="OWE216" s="102"/>
      <c r="OWF216" s="102"/>
      <c r="OWG216" s="102"/>
      <c r="OWH216" s="102"/>
      <c r="OWI216" s="102"/>
      <c r="OWJ216" s="102"/>
      <c r="OWK216" s="102"/>
      <c r="OWL216" s="102"/>
      <c r="OWM216" s="102"/>
      <c r="OWN216" s="102"/>
      <c r="OWO216" s="102"/>
      <c r="OWP216" s="102"/>
      <c r="OWQ216" s="102"/>
      <c r="OWR216" s="102"/>
      <c r="OWS216" s="102"/>
      <c r="OWT216" s="102"/>
      <c r="OWU216" s="102"/>
      <c r="OWV216" s="102"/>
      <c r="OWW216" s="102"/>
      <c r="OWX216" s="102"/>
      <c r="OWY216" s="102"/>
      <c r="OWZ216" s="102"/>
      <c r="OXA216" s="102"/>
      <c r="OXB216" s="102"/>
      <c r="OXC216" s="102"/>
      <c r="OXD216" s="102"/>
      <c r="OXE216" s="102"/>
      <c r="OXF216" s="102"/>
      <c r="OXG216" s="102"/>
      <c r="OXH216" s="102"/>
      <c r="OXI216" s="102"/>
      <c r="OXJ216" s="102"/>
      <c r="OXK216" s="102"/>
      <c r="OXL216" s="102"/>
      <c r="OXM216" s="102"/>
      <c r="OXN216" s="102"/>
      <c r="OXO216" s="102"/>
      <c r="OXP216" s="102"/>
      <c r="OXQ216" s="102"/>
      <c r="OXR216" s="102"/>
      <c r="OXS216" s="102"/>
      <c r="OXT216" s="102"/>
      <c r="OXU216" s="102"/>
      <c r="OXV216" s="102"/>
      <c r="OXW216" s="102"/>
      <c r="OXX216" s="102"/>
      <c r="OXY216" s="102"/>
      <c r="OXZ216" s="102"/>
      <c r="OYA216" s="102"/>
      <c r="OYB216" s="102"/>
      <c r="OYC216" s="102"/>
      <c r="OYD216" s="102"/>
      <c r="OYE216" s="102"/>
      <c r="OYF216" s="102"/>
      <c r="OYG216" s="102"/>
      <c r="OYH216" s="102"/>
      <c r="OYI216" s="102"/>
      <c r="OYJ216" s="102"/>
      <c r="OYK216" s="102"/>
      <c r="OYL216" s="102"/>
      <c r="OYM216" s="102"/>
      <c r="OYN216" s="102"/>
      <c r="OYO216" s="102"/>
      <c r="OYP216" s="102"/>
      <c r="OYQ216" s="102"/>
      <c r="OYR216" s="102"/>
      <c r="OYS216" s="102"/>
      <c r="OYT216" s="102"/>
      <c r="OYU216" s="102"/>
      <c r="OYV216" s="102"/>
      <c r="OYW216" s="102"/>
      <c r="OYX216" s="102"/>
      <c r="OYY216" s="102"/>
      <c r="OYZ216" s="102"/>
      <c r="OZA216" s="102"/>
      <c r="OZB216" s="102"/>
      <c r="OZC216" s="102"/>
      <c r="OZD216" s="102"/>
      <c r="OZE216" s="102"/>
      <c r="OZF216" s="102"/>
      <c r="OZG216" s="102"/>
      <c r="OZH216" s="102"/>
      <c r="OZI216" s="102"/>
      <c r="OZJ216" s="102"/>
      <c r="OZK216" s="102"/>
      <c r="OZL216" s="102"/>
      <c r="OZM216" s="102"/>
      <c r="OZN216" s="102"/>
      <c r="OZO216" s="102"/>
      <c r="OZP216" s="102"/>
      <c r="OZQ216" s="102"/>
      <c r="OZR216" s="102"/>
      <c r="OZS216" s="102"/>
      <c r="OZT216" s="102"/>
      <c r="OZU216" s="102"/>
      <c r="OZV216" s="102"/>
      <c r="OZW216" s="102"/>
      <c r="OZX216" s="102"/>
      <c r="OZY216" s="102"/>
      <c r="OZZ216" s="102"/>
      <c r="PAA216" s="102"/>
      <c r="PAB216" s="102"/>
      <c r="PAC216" s="102"/>
      <c r="PAD216" s="102"/>
      <c r="PAE216" s="102"/>
      <c r="PAF216" s="102"/>
      <c r="PAG216" s="102"/>
      <c r="PAH216" s="102"/>
      <c r="PAI216" s="102"/>
      <c r="PAJ216" s="102"/>
      <c r="PAK216" s="102"/>
      <c r="PAL216" s="102"/>
      <c r="PAM216" s="102"/>
      <c r="PAN216" s="102"/>
      <c r="PAO216" s="102"/>
      <c r="PAP216" s="102"/>
      <c r="PAQ216" s="102"/>
      <c r="PAR216" s="102"/>
      <c r="PAS216" s="102"/>
      <c r="PAT216" s="102"/>
      <c r="PAU216" s="102"/>
      <c r="PAV216" s="102"/>
      <c r="PAW216" s="102"/>
      <c r="PAX216" s="102"/>
      <c r="PAY216" s="102"/>
      <c r="PAZ216" s="102"/>
      <c r="PBA216" s="102"/>
      <c r="PBB216" s="102"/>
      <c r="PBC216" s="102"/>
      <c r="PBD216" s="102"/>
      <c r="PBE216" s="102"/>
      <c r="PBF216" s="102"/>
      <c r="PBG216" s="102"/>
      <c r="PBH216" s="102"/>
      <c r="PBI216" s="102"/>
      <c r="PBJ216" s="102"/>
      <c r="PBK216" s="102"/>
      <c r="PBL216" s="102"/>
      <c r="PBM216" s="102"/>
      <c r="PBN216" s="102"/>
      <c r="PBO216" s="102"/>
      <c r="PBP216" s="102"/>
      <c r="PBQ216" s="102"/>
      <c r="PBR216" s="102"/>
      <c r="PBS216" s="102"/>
      <c r="PBT216" s="102"/>
      <c r="PBU216" s="102"/>
      <c r="PBV216" s="102"/>
      <c r="PBW216" s="102"/>
      <c r="PBX216" s="102"/>
      <c r="PBY216" s="102"/>
      <c r="PBZ216" s="102"/>
      <c r="PCA216" s="102"/>
      <c r="PCB216" s="102"/>
      <c r="PCC216" s="102"/>
      <c r="PCD216" s="102"/>
      <c r="PCE216" s="102"/>
      <c r="PCF216" s="102"/>
      <c r="PCG216" s="102"/>
      <c r="PCH216" s="102"/>
      <c r="PCI216" s="102"/>
      <c r="PCJ216" s="102"/>
      <c r="PCK216" s="102"/>
      <c r="PCL216" s="102"/>
      <c r="PCM216" s="102"/>
      <c r="PCN216" s="102"/>
      <c r="PCO216" s="102"/>
      <c r="PCP216" s="102"/>
      <c r="PCQ216" s="102"/>
      <c r="PCR216" s="102"/>
      <c r="PCS216" s="102"/>
      <c r="PCT216" s="102"/>
      <c r="PCU216" s="102"/>
      <c r="PCV216" s="102"/>
      <c r="PCW216" s="102"/>
      <c r="PCX216" s="102"/>
      <c r="PCY216" s="102"/>
      <c r="PCZ216" s="102"/>
      <c r="PDA216" s="102"/>
      <c r="PDB216" s="102"/>
      <c r="PDC216" s="102"/>
      <c r="PDD216" s="102"/>
      <c r="PDE216" s="102"/>
      <c r="PDF216" s="102"/>
      <c r="PDG216" s="102"/>
      <c r="PDH216" s="102"/>
      <c r="PDI216" s="102"/>
      <c r="PDJ216" s="102"/>
      <c r="PDK216" s="102"/>
      <c r="PDL216" s="102"/>
      <c r="PDM216" s="102"/>
      <c r="PDN216" s="102"/>
      <c r="PDO216" s="102"/>
      <c r="PDP216" s="102"/>
      <c r="PDQ216" s="102"/>
      <c r="PDR216" s="102"/>
      <c r="PDS216" s="102"/>
      <c r="PDT216" s="102"/>
      <c r="PDU216" s="102"/>
      <c r="PDV216" s="102"/>
      <c r="PDW216" s="102"/>
      <c r="PDX216" s="102"/>
      <c r="PDY216" s="102"/>
      <c r="PDZ216" s="102"/>
      <c r="PEA216" s="102"/>
      <c r="PEB216" s="102"/>
      <c r="PEC216" s="102"/>
      <c r="PED216" s="102"/>
      <c r="PEE216" s="102"/>
      <c r="PEF216" s="102"/>
      <c r="PEG216" s="102"/>
      <c r="PEH216" s="102"/>
      <c r="PEI216" s="102"/>
      <c r="PEJ216" s="102"/>
      <c r="PEK216" s="102"/>
      <c r="PEL216" s="102"/>
      <c r="PEM216" s="102"/>
      <c r="PEN216" s="102"/>
      <c r="PEO216" s="102"/>
      <c r="PEP216" s="102"/>
      <c r="PEQ216" s="102"/>
      <c r="PER216" s="102"/>
      <c r="PES216" s="102"/>
      <c r="PET216" s="102"/>
      <c r="PEU216" s="102"/>
      <c r="PEV216" s="102"/>
      <c r="PEW216" s="102"/>
      <c r="PEX216" s="102"/>
      <c r="PEY216" s="102"/>
      <c r="PEZ216" s="102"/>
      <c r="PFA216" s="102"/>
      <c r="PFB216" s="102"/>
      <c r="PFC216" s="102"/>
      <c r="PFD216" s="102"/>
      <c r="PFE216" s="102"/>
      <c r="PFF216" s="102"/>
      <c r="PFG216" s="102"/>
      <c r="PFH216" s="102"/>
      <c r="PFI216" s="102"/>
      <c r="PFJ216" s="102"/>
      <c r="PFK216" s="102"/>
      <c r="PFL216" s="102"/>
      <c r="PFM216" s="102"/>
      <c r="PFN216" s="102"/>
      <c r="PFO216" s="102"/>
      <c r="PFP216" s="102"/>
      <c r="PFQ216" s="102"/>
      <c r="PFR216" s="102"/>
      <c r="PFS216" s="102"/>
      <c r="PFT216" s="102"/>
      <c r="PFU216" s="102"/>
      <c r="PFV216" s="102"/>
      <c r="PFW216" s="102"/>
      <c r="PFX216" s="102"/>
      <c r="PFY216" s="102"/>
      <c r="PFZ216" s="102"/>
      <c r="PGA216" s="102"/>
      <c r="PGB216" s="102"/>
      <c r="PGC216" s="102"/>
      <c r="PGD216" s="102"/>
      <c r="PGE216" s="102"/>
      <c r="PGF216" s="102"/>
      <c r="PGG216" s="102"/>
      <c r="PGH216" s="102"/>
      <c r="PGI216" s="102"/>
      <c r="PGJ216" s="102"/>
      <c r="PGK216" s="102"/>
      <c r="PGL216" s="102"/>
      <c r="PGM216" s="102"/>
      <c r="PGN216" s="102"/>
      <c r="PGO216" s="102"/>
      <c r="PGP216" s="102"/>
      <c r="PGQ216" s="102"/>
      <c r="PGR216" s="102"/>
      <c r="PGS216" s="102"/>
      <c r="PGT216" s="102"/>
      <c r="PGU216" s="102"/>
      <c r="PGV216" s="102"/>
      <c r="PGW216" s="102"/>
      <c r="PGX216" s="102"/>
      <c r="PGY216" s="102"/>
      <c r="PGZ216" s="102"/>
      <c r="PHA216" s="102"/>
      <c r="PHB216" s="102"/>
      <c r="PHC216" s="102"/>
      <c r="PHD216" s="102"/>
      <c r="PHE216" s="102"/>
      <c r="PHF216" s="102"/>
      <c r="PHG216" s="102"/>
      <c r="PHH216" s="102"/>
      <c r="PHI216" s="102"/>
      <c r="PHJ216" s="102"/>
      <c r="PHK216" s="102"/>
      <c r="PHL216" s="102"/>
      <c r="PHM216" s="102"/>
      <c r="PHN216" s="102"/>
      <c r="PHO216" s="102"/>
      <c r="PHP216" s="102"/>
      <c r="PHQ216" s="102"/>
      <c r="PHR216" s="102"/>
      <c r="PHS216" s="102"/>
      <c r="PHT216" s="102"/>
      <c r="PHU216" s="102"/>
      <c r="PHV216" s="102"/>
      <c r="PHW216" s="102"/>
      <c r="PHX216" s="102"/>
      <c r="PHY216" s="102"/>
      <c r="PHZ216" s="102"/>
      <c r="PIA216" s="102"/>
      <c r="PIB216" s="102"/>
      <c r="PIC216" s="102"/>
      <c r="PID216" s="102"/>
      <c r="PIE216" s="102"/>
      <c r="PIF216" s="102"/>
      <c r="PIG216" s="102"/>
      <c r="PIH216" s="102"/>
      <c r="PII216" s="102"/>
      <c r="PIJ216" s="102"/>
      <c r="PIK216" s="102"/>
      <c r="PIL216" s="102"/>
      <c r="PIM216" s="102"/>
      <c r="PIN216" s="102"/>
      <c r="PIO216" s="102"/>
      <c r="PIP216" s="102"/>
      <c r="PIQ216" s="102"/>
      <c r="PIR216" s="102"/>
      <c r="PIS216" s="102"/>
      <c r="PIT216" s="102"/>
      <c r="PIU216" s="102"/>
      <c r="PIV216" s="102"/>
      <c r="PIW216" s="102"/>
      <c r="PIX216" s="102"/>
      <c r="PIY216" s="102"/>
      <c r="PIZ216" s="102"/>
      <c r="PJA216" s="102"/>
      <c r="PJB216" s="102"/>
      <c r="PJC216" s="102"/>
      <c r="PJD216" s="102"/>
      <c r="PJE216" s="102"/>
      <c r="PJF216" s="102"/>
      <c r="PJG216" s="102"/>
      <c r="PJH216" s="102"/>
      <c r="PJI216" s="102"/>
      <c r="PJJ216" s="102"/>
      <c r="PJK216" s="102"/>
      <c r="PJL216" s="102"/>
      <c r="PJM216" s="102"/>
      <c r="PJN216" s="102"/>
      <c r="PJO216" s="102"/>
      <c r="PJP216" s="102"/>
      <c r="PJQ216" s="102"/>
      <c r="PJR216" s="102"/>
      <c r="PJS216" s="102"/>
      <c r="PJT216" s="102"/>
      <c r="PJU216" s="102"/>
      <c r="PJV216" s="102"/>
      <c r="PJW216" s="102"/>
      <c r="PJX216" s="102"/>
      <c r="PJY216" s="102"/>
      <c r="PJZ216" s="102"/>
      <c r="PKA216" s="102"/>
      <c r="PKB216" s="102"/>
      <c r="PKC216" s="102"/>
      <c r="PKD216" s="102"/>
      <c r="PKE216" s="102"/>
      <c r="PKF216" s="102"/>
      <c r="PKG216" s="102"/>
      <c r="PKH216" s="102"/>
      <c r="PKI216" s="102"/>
      <c r="PKJ216" s="102"/>
      <c r="PKK216" s="102"/>
      <c r="PKL216" s="102"/>
      <c r="PKM216" s="102"/>
      <c r="PKN216" s="102"/>
      <c r="PKO216" s="102"/>
      <c r="PKP216" s="102"/>
      <c r="PKQ216" s="102"/>
      <c r="PKR216" s="102"/>
      <c r="PKS216" s="102"/>
      <c r="PKT216" s="102"/>
      <c r="PKU216" s="102"/>
      <c r="PKV216" s="102"/>
      <c r="PKW216" s="102"/>
      <c r="PKX216" s="102"/>
      <c r="PKY216" s="102"/>
      <c r="PKZ216" s="102"/>
      <c r="PLA216" s="102"/>
      <c r="PLB216" s="102"/>
      <c r="PLC216" s="102"/>
      <c r="PLD216" s="102"/>
      <c r="PLE216" s="102"/>
      <c r="PLF216" s="102"/>
      <c r="PLG216" s="102"/>
      <c r="PLH216" s="102"/>
      <c r="PLI216" s="102"/>
      <c r="PLJ216" s="102"/>
      <c r="PLK216" s="102"/>
      <c r="PLL216" s="102"/>
      <c r="PLM216" s="102"/>
      <c r="PLN216" s="102"/>
      <c r="PLO216" s="102"/>
      <c r="PLP216" s="102"/>
      <c r="PLQ216" s="102"/>
      <c r="PLR216" s="102"/>
      <c r="PLS216" s="102"/>
      <c r="PLT216" s="102"/>
      <c r="PLU216" s="102"/>
      <c r="PLV216" s="102"/>
      <c r="PLW216" s="102"/>
      <c r="PLX216" s="102"/>
      <c r="PLY216" s="102"/>
      <c r="PLZ216" s="102"/>
      <c r="PMA216" s="102"/>
      <c r="PMB216" s="102"/>
      <c r="PMC216" s="102"/>
      <c r="PMD216" s="102"/>
      <c r="PME216" s="102"/>
      <c r="PMF216" s="102"/>
      <c r="PMG216" s="102"/>
      <c r="PMH216" s="102"/>
      <c r="PMI216" s="102"/>
      <c r="PMJ216" s="102"/>
      <c r="PMK216" s="102"/>
      <c r="PML216" s="102"/>
      <c r="PMM216" s="102"/>
      <c r="PMN216" s="102"/>
      <c r="PMO216" s="102"/>
      <c r="PMP216" s="102"/>
      <c r="PMQ216" s="102"/>
      <c r="PMR216" s="102"/>
      <c r="PMS216" s="102"/>
      <c r="PMT216" s="102"/>
      <c r="PMU216" s="102"/>
      <c r="PMV216" s="102"/>
      <c r="PMW216" s="102"/>
      <c r="PMX216" s="102"/>
      <c r="PMY216" s="102"/>
      <c r="PMZ216" s="102"/>
      <c r="PNA216" s="102"/>
      <c r="PNB216" s="102"/>
      <c r="PNC216" s="102"/>
      <c r="PND216" s="102"/>
      <c r="PNE216" s="102"/>
      <c r="PNF216" s="102"/>
      <c r="PNG216" s="102"/>
      <c r="PNH216" s="102"/>
      <c r="PNI216" s="102"/>
      <c r="PNJ216" s="102"/>
      <c r="PNK216" s="102"/>
      <c r="PNL216" s="102"/>
      <c r="PNM216" s="102"/>
      <c r="PNN216" s="102"/>
      <c r="PNO216" s="102"/>
      <c r="PNP216" s="102"/>
      <c r="PNQ216" s="102"/>
      <c r="PNR216" s="102"/>
      <c r="PNS216" s="102"/>
      <c r="PNT216" s="102"/>
      <c r="PNU216" s="102"/>
      <c r="PNV216" s="102"/>
      <c r="PNW216" s="102"/>
      <c r="PNX216" s="102"/>
      <c r="PNY216" s="102"/>
      <c r="PNZ216" s="102"/>
      <c r="POA216" s="102"/>
      <c r="POB216" s="102"/>
      <c r="POC216" s="102"/>
      <c r="POD216" s="102"/>
      <c r="POE216" s="102"/>
      <c r="POF216" s="102"/>
      <c r="POG216" s="102"/>
      <c r="POH216" s="102"/>
      <c r="POI216" s="102"/>
      <c r="POJ216" s="102"/>
      <c r="POK216" s="102"/>
      <c r="POL216" s="102"/>
      <c r="POM216" s="102"/>
      <c r="PON216" s="102"/>
      <c r="POO216" s="102"/>
      <c r="POP216" s="102"/>
      <c r="POQ216" s="102"/>
      <c r="POR216" s="102"/>
      <c r="POS216" s="102"/>
      <c r="POT216" s="102"/>
      <c r="POU216" s="102"/>
      <c r="POV216" s="102"/>
      <c r="POW216" s="102"/>
      <c r="POX216" s="102"/>
      <c r="POY216" s="102"/>
      <c r="POZ216" s="102"/>
      <c r="PPA216" s="102"/>
      <c r="PPB216" s="102"/>
      <c r="PPC216" s="102"/>
      <c r="PPD216" s="102"/>
      <c r="PPE216" s="102"/>
      <c r="PPF216" s="102"/>
      <c r="PPG216" s="102"/>
      <c r="PPH216" s="102"/>
      <c r="PPI216" s="102"/>
      <c r="PPJ216" s="102"/>
      <c r="PPK216" s="102"/>
      <c r="PPL216" s="102"/>
      <c r="PPM216" s="102"/>
      <c r="PPN216" s="102"/>
      <c r="PPO216" s="102"/>
      <c r="PPP216" s="102"/>
      <c r="PPQ216" s="102"/>
      <c r="PPR216" s="102"/>
      <c r="PPS216" s="102"/>
      <c r="PPT216" s="102"/>
      <c r="PPU216" s="102"/>
      <c r="PPV216" s="102"/>
      <c r="PPW216" s="102"/>
      <c r="PPX216" s="102"/>
      <c r="PPY216" s="102"/>
      <c r="PPZ216" s="102"/>
      <c r="PQA216" s="102"/>
      <c r="PQB216" s="102"/>
      <c r="PQC216" s="102"/>
      <c r="PQD216" s="102"/>
      <c r="PQE216" s="102"/>
      <c r="PQF216" s="102"/>
      <c r="PQG216" s="102"/>
      <c r="PQH216" s="102"/>
      <c r="PQI216" s="102"/>
      <c r="PQJ216" s="102"/>
      <c r="PQK216" s="102"/>
      <c r="PQL216" s="102"/>
      <c r="PQM216" s="102"/>
      <c r="PQN216" s="102"/>
      <c r="PQO216" s="102"/>
      <c r="PQP216" s="102"/>
      <c r="PQQ216" s="102"/>
      <c r="PQR216" s="102"/>
      <c r="PQS216" s="102"/>
      <c r="PQT216" s="102"/>
      <c r="PQU216" s="102"/>
      <c r="PQV216" s="102"/>
      <c r="PQW216" s="102"/>
      <c r="PQX216" s="102"/>
      <c r="PQY216" s="102"/>
      <c r="PQZ216" s="102"/>
      <c r="PRA216" s="102"/>
      <c r="PRB216" s="102"/>
      <c r="PRC216" s="102"/>
      <c r="PRD216" s="102"/>
      <c r="PRE216" s="102"/>
      <c r="PRF216" s="102"/>
      <c r="PRG216" s="102"/>
      <c r="PRH216" s="102"/>
      <c r="PRI216" s="102"/>
      <c r="PRJ216" s="102"/>
      <c r="PRK216" s="102"/>
      <c r="PRL216" s="102"/>
      <c r="PRM216" s="102"/>
      <c r="PRN216" s="102"/>
      <c r="PRO216" s="102"/>
      <c r="PRP216" s="102"/>
      <c r="PRQ216" s="102"/>
      <c r="PRR216" s="102"/>
      <c r="PRS216" s="102"/>
      <c r="PRT216" s="102"/>
      <c r="PRU216" s="102"/>
      <c r="PRV216" s="102"/>
      <c r="PRW216" s="102"/>
      <c r="PRX216" s="102"/>
      <c r="PRY216" s="102"/>
      <c r="PRZ216" s="102"/>
      <c r="PSA216" s="102"/>
      <c r="PSB216" s="102"/>
      <c r="PSC216" s="102"/>
      <c r="PSD216" s="102"/>
      <c r="PSE216" s="102"/>
      <c r="PSF216" s="102"/>
      <c r="PSG216" s="102"/>
      <c r="PSH216" s="102"/>
      <c r="PSI216" s="102"/>
      <c r="PSJ216" s="102"/>
      <c r="PSK216" s="102"/>
      <c r="PSL216" s="102"/>
      <c r="PSM216" s="102"/>
      <c r="PSN216" s="102"/>
      <c r="PSO216" s="102"/>
      <c r="PSP216" s="102"/>
      <c r="PSQ216" s="102"/>
      <c r="PSR216" s="102"/>
      <c r="PSS216" s="102"/>
      <c r="PST216" s="102"/>
      <c r="PSU216" s="102"/>
      <c r="PSV216" s="102"/>
      <c r="PSW216" s="102"/>
      <c r="PSX216" s="102"/>
      <c r="PSY216" s="102"/>
      <c r="PSZ216" s="102"/>
      <c r="PTA216" s="102"/>
      <c r="PTB216" s="102"/>
      <c r="PTC216" s="102"/>
      <c r="PTD216" s="102"/>
      <c r="PTE216" s="102"/>
      <c r="PTF216" s="102"/>
      <c r="PTG216" s="102"/>
      <c r="PTH216" s="102"/>
      <c r="PTI216" s="102"/>
      <c r="PTJ216" s="102"/>
      <c r="PTK216" s="102"/>
      <c r="PTL216" s="102"/>
      <c r="PTM216" s="102"/>
      <c r="PTN216" s="102"/>
      <c r="PTO216" s="102"/>
      <c r="PTP216" s="102"/>
      <c r="PTQ216" s="102"/>
      <c r="PTR216" s="102"/>
      <c r="PTS216" s="102"/>
      <c r="PTT216" s="102"/>
      <c r="PTU216" s="102"/>
      <c r="PTV216" s="102"/>
      <c r="PTW216" s="102"/>
      <c r="PTX216" s="102"/>
      <c r="PTY216" s="102"/>
      <c r="PTZ216" s="102"/>
      <c r="PUA216" s="102"/>
      <c r="PUB216" s="102"/>
      <c r="PUC216" s="102"/>
      <c r="PUD216" s="102"/>
      <c r="PUE216" s="102"/>
      <c r="PUF216" s="102"/>
      <c r="PUG216" s="102"/>
      <c r="PUH216" s="102"/>
      <c r="PUI216" s="102"/>
      <c r="PUJ216" s="102"/>
      <c r="PUK216" s="102"/>
      <c r="PUL216" s="102"/>
      <c r="PUM216" s="102"/>
      <c r="PUN216" s="102"/>
      <c r="PUO216" s="102"/>
      <c r="PUP216" s="102"/>
      <c r="PUQ216" s="102"/>
      <c r="PUR216" s="102"/>
      <c r="PUS216" s="102"/>
      <c r="PUT216" s="102"/>
      <c r="PUU216" s="102"/>
      <c r="PUV216" s="102"/>
      <c r="PUW216" s="102"/>
      <c r="PUX216" s="102"/>
      <c r="PUY216" s="102"/>
      <c r="PUZ216" s="102"/>
      <c r="PVA216" s="102"/>
      <c r="PVB216" s="102"/>
      <c r="PVC216" s="102"/>
      <c r="PVD216" s="102"/>
      <c r="PVE216" s="102"/>
      <c r="PVF216" s="102"/>
      <c r="PVG216" s="102"/>
      <c r="PVH216" s="102"/>
      <c r="PVI216" s="102"/>
      <c r="PVJ216" s="102"/>
      <c r="PVK216" s="102"/>
      <c r="PVL216" s="102"/>
      <c r="PVM216" s="102"/>
      <c r="PVN216" s="102"/>
      <c r="PVO216" s="102"/>
      <c r="PVP216" s="102"/>
      <c r="PVQ216" s="102"/>
      <c r="PVR216" s="102"/>
      <c r="PVS216" s="102"/>
      <c r="PVT216" s="102"/>
      <c r="PVU216" s="102"/>
      <c r="PVV216" s="102"/>
      <c r="PVW216" s="102"/>
      <c r="PVX216" s="102"/>
      <c r="PVY216" s="102"/>
      <c r="PVZ216" s="102"/>
      <c r="PWA216" s="102"/>
      <c r="PWB216" s="102"/>
      <c r="PWC216" s="102"/>
      <c r="PWD216" s="102"/>
      <c r="PWE216" s="102"/>
      <c r="PWF216" s="102"/>
      <c r="PWG216" s="102"/>
      <c r="PWH216" s="102"/>
      <c r="PWI216" s="102"/>
      <c r="PWJ216" s="102"/>
      <c r="PWK216" s="102"/>
      <c r="PWL216" s="102"/>
      <c r="PWM216" s="102"/>
      <c r="PWN216" s="102"/>
      <c r="PWO216" s="102"/>
      <c r="PWP216" s="102"/>
      <c r="PWQ216" s="102"/>
      <c r="PWR216" s="102"/>
      <c r="PWS216" s="102"/>
      <c r="PWT216" s="102"/>
      <c r="PWU216" s="102"/>
      <c r="PWV216" s="102"/>
      <c r="PWW216" s="102"/>
      <c r="PWX216" s="102"/>
      <c r="PWY216" s="102"/>
      <c r="PWZ216" s="102"/>
      <c r="PXA216" s="102"/>
      <c r="PXB216" s="102"/>
      <c r="PXC216" s="102"/>
      <c r="PXD216" s="102"/>
      <c r="PXE216" s="102"/>
      <c r="PXF216" s="102"/>
      <c r="PXG216" s="102"/>
      <c r="PXH216" s="102"/>
      <c r="PXI216" s="102"/>
      <c r="PXJ216" s="102"/>
      <c r="PXK216" s="102"/>
      <c r="PXL216" s="102"/>
      <c r="PXM216" s="102"/>
      <c r="PXN216" s="102"/>
      <c r="PXO216" s="102"/>
      <c r="PXP216" s="102"/>
      <c r="PXQ216" s="102"/>
      <c r="PXR216" s="102"/>
      <c r="PXS216" s="102"/>
      <c r="PXT216" s="102"/>
      <c r="PXU216" s="102"/>
      <c r="PXV216" s="102"/>
      <c r="PXW216" s="102"/>
      <c r="PXX216" s="102"/>
      <c r="PXY216" s="102"/>
      <c r="PXZ216" s="102"/>
      <c r="PYA216" s="102"/>
      <c r="PYB216" s="102"/>
      <c r="PYC216" s="102"/>
      <c r="PYD216" s="102"/>
      <c r="PYE216" s="102"/>
      <c r="PYF216" s="102"/>
      <c r="PYG216" s="102"/>
      <c r="PYH216" s="102"/>
      <c r="PYI216" s="102"/>
      <c r="PYJ216" s="102"/>
      <c r="PYK216" s="102"/>
      <c r="PYL216" s="102"/>
      <c r="PYM216" s="102"/>
      <c r="PYN216" s="102"/>
      <c r="PYO216" s="102"/>
      <c r="PYP216" s="102"/>
      <c r="PYQ216" s="102"/>
      <c r="PYR216" s="102"/>
      <c r="PYS216" s="102"/>
      <c r="PYT216" s="102"/>
      <c r="PYU216" s="102"/>
      <c r="PYV216" s="102"/>
      <c r="PYW216" s="102"/>
      <c r="PYX216" s="102"/>
      <c r="PYY216" s="102"/>
      <c r="PYZ216" s="102"/>
      <c r="PZA216" s="102"/>
      <c r="PZB216" s="102"/>
      <c r="PZC216" s="102"/>
      <c r="PZD216" s="102"/>
      <c r="PZE216" s="102"/>
      <c r="PZF216" s="102"/>
      <c r="PZG216" s="102"/>
      <c r="PZH216" s="102"/>
      <c r="PZI216" s="102"/>
      <c r="PZJ216" s="102"/>
      <c r="PZK216" s="102"/>
      <c r="PZL216" s="102"/>
      <c r="PZM216" s="102"/>
      <c r="PZN216" s="102"/>
      <c r="PZO216" s="102"/>
      <c r="PZP216" s="102"/>
      <c r="PZQ216" s="102"/>
      <c r="PZR216" s="102"/>
      <c r="PZS216" s="102"/>
      <c r="PZT216" s="102"/>
      <c r="PZU216" s="102"/>
      <c r="PZV216" s="102"/>
      <c r="PZW216" s="102"/>
      <c r="PZX216" s="102"/>
      <c r="PZY216" s="102"/>
      <c r="PZZ216" s="102"/>
      <c r="QAA216" s="102"/>
      <c r="QAB216" s="102"/>
      <c r="QAC216" s="102"/>
      <c r="QAD216" s="102"/>
      <c r="QAE216" s="102"/>
      <c r="QAF216" s="102"/>
      <c r="QAG216" s="102"/>
      <c r="QAH216" s="102"/>
      <c r="QAI216" s="102"/>
      <c r="QAJ216" s="102"/>
      <c r="QAK216" s="102"/>
      <c r="QAL216" s="102"/>
      <c r="QAM216" s="102"/>
      <c r="QAN216" s="102"/>
      <c r="QAO216" s="102"/>
      <c r="QAP216" s="102"/>
      <c r="QAQ216" s="102"/>
      <c r="QAR216" s="102"/>
      <c r="QAS216" s="102"/>
      <c r="QAT216" s="102"/>
      <c r="QAU216" s="102"/>
      <c r="QAV216" s="102"/>
      <c r="QAW216" s="102"/>
      <c r="QAX216" s="102"/>
      <c r="QAY216" s="102"/>
      <c r="QAZ216" s="102"/>
      <c r="QBA216" s="102"/>
      <c r="QBB216" s="102"/>
      <c r="QBC216" s="102"/>
      <c r="QBD216" s="102"/>
      <c r="QBE216" s="102"/>
      <c r="QBF216" s="102"/>
      <c r="QBG216" s="102"/>
      <c r="QBH216" s="102"/>
      <c r="QBI216" s="102"/>
      <c r="QBJ216" s="102"/>
      <c r="QBK216" s="102"/>
      <c r="QBL216" s="102"/>
      <c r="QBM216" s="102"/>
      <c r="QBN216" s="102"/>
      <c r="QBO216" s="102"/>
      <c r="QBP216" s="102"/>
      <c r="QBQ216" s="102"/>
      <c r="QBR216" s="102"/>
      <c r="QBS216" s="102"/>
      <c r="QBT216" s="102"/>
      <c r="QBU216" s="102"/>
      <c r="QBV216" s="102"/>
      <c r="QBW216" s="102"/>
      <c r="QBX216" s="102"/>
      <c r="QBY216" s="102"/>
      <c r="QBZ216" s="102"/>
      <c r="QCA216" s="102"/>
      <c r="QCB216" s="102"/>
      <c r="QCC216" s="102"/>
      <c r="QCD216" s="102"/>
      <c r="QCE216" s="102"/>
      <c r="QCF216" s="102"/>
      <c r="QCG216" s="102"/>
      <c r="QCH216" s="102"/>
      <c r="QCI216" s="102"/>
      <c r="QCJ216" s="102"/>
      <c r="QCK216" s="102"/>
      <c r="QCL216" s="102"/>
      <c r="QCM216" s="102"/>
      <c r="QCN216" s="102"/>
      <c r="QCO216" s="102"/>
      <c r="QCP216" s="102"/>
      <c r="QCQ216" s="102"/>
      <c r="QCR216" s="102"/>
      <c r="QCS216" s="102"/>
      <c r="QCT216" s="102"/>
      <c r="QCU216" s="102"/>
      <c r="QCV216" s="102"/>
      <c r="QCW216" s="102"/>
      <c r="QCX216" s="102"/>
      <c r="QCY216" s="102"/>
      <c r="QCZ216" s="102"/>
      <c r="QDA216" s="102"/>
      <c r="QDB216" s="102"/>
      <c r="QDC216" s="102"/>
      <c r="QDD216" s="102"/>
      <c r="QDE216" s="102"/>
      <c r="QDF216" s="102"/>
      <c r="QDG216" s="102"/>
      <c r="QDH216" s="102"/>
      <c r="QDI216" s="102"/>
      <c r="QDJ216" s="102"/>
      <c r="QDK216" s="102"/>
      <c r="QDL216" s="102"/>
      <c r="QDM216" s="102"/>
      <c r="QDN216" s="102"/>
      <c r="QDO216" s="102"/>
      <c r="QDP216" s="102"/>
      <c r="QDQ216" s="102"/>
      <c r="QDR216" s="102"/>
      <c r="QDS216" s="102"/>
      <c r="QDT216" s="102"/>
      <c r="QDU216" s="102"/>
      <c r="QDV216" s="102"/>
      <c r="QDW216" s="102"/>
      <c r="QDX216" s="102"/>
      <c r="QDY216" s="102"/>
      <c r="QDZ216" s="102"/>
      <c r="QEA216" s="102"/>
      <c r="QEB216" s="102"/>
      <c r="QEC216" s="102"/>
      <c r="QED216" s="102"/>
      <c r="QEE216" s="102"/>
      <c r="QEF216" s="102"/>
      <c r="QEG216" s="102"/>
      <c r="QEH216" s="102"/>
      <c r="QEI216" s="102"/>
      <c r="QEJ216" s="102"/>
      <c r="QEK216" s="102"/>
      <c r="QEL216" s="102"/>
      <c r="QEM216" s="102"/>
      <c r="QEN216" s="102"/>
      <c r="QEO216" s="102"/>
      <c r="QEP216" s="102"/>
      <c r="QEQ216" s="102"/>
      <c r="QER216" s="102"/>
      <c r="QES216" s="102"/>
      <c r="QET216" s="102"/>
      <c r="QEU216" s="102"/>
      <c r="QEV216" s="102"/>
      <c r="QEW216" s="102"/>
      <c r="QEX216" s="102"/>
      <c r="QEY216" s="102"/>
      <c r="QEZ216" s="102"/>
      <c r="QFA216" s="102"/>
      <c r="QFB216" s="102"/>
      <c r="QFC216" s="102"/>
      <c r="QFD216" s="102"/>
      <c r="QFE216" s="102"/>
      <c r="QFF216" s="102"/>
      <c r="QFG216" s="102"/>
      <c r="QFH216" s="102"/>
      <c r="QFI216" s="102"/>
      <c r="QFJ216" s="102"/>
      <c r="QFK216" s="102"/>
      <c r="QFL216" s="102"/>
      <c r="QFM216" s="102"/>
      <c r="QFN216" s="102"/>
      <c r="QFO216" s="102"/>
      <c r="QFP216" s="102"/>
      <c r="QFQ216" s="102"/>
      <c r="QFR216" s="102"/>
      <c r="QFS216" s="102"/>
      <c r="QFT216" s="102"/>
      <c r="QFU216" s="102"/>
      <c r="QFV216" s="102"/>
      <c r="QFW216" s="102"/>
      <c r="QFX216" s="102"/>
      <c r="QFY216" s="102"/>
      <c r="QFZ216" s="102"/>
      <c r="QGA216" s="102"/>
      <c r="QGB216" s="102"/>
      <c r="QGC216" s="102"/>
      <c r="QGD216" s="102"/>
      <c r="QGE216" s="102"/>
      <c r="QGF216" s="102"/>
      <c r="QGG216" s="102"/>
      <c r="QGH216" s="102"/>
      <c r="QGI216" s="102"/>
      <c r="QGJ216" s="102"/>
      <c r="QGK216" s="102"/>
      <c r="QGL216" s="102"/>
      <c r="QGM216" s="102"/>
      <c r="QGN216" s="102"/>
      <c r="QGO216" s="102"/>
      <c r="QGP216" s="102"/>
      <c r="QGQ216" s="102"/>
      <c r="QGR216" s="102"/>
      <c r="QGS216" s="102"/>
      <c r="QGT216" s="102"/>
      <c r="QGU216" s="102"/>
      <c r="QGV216" s="102"/>
      <c r="QGW216" s="102"/>
      <c r="QGX216" s="102"/>
      <c r="QGY216" s="102"/>
      <c r="QGZ216" s="102"/>
      <c r="QHA216" s="102"/>
      <c r="QHB216" s="102"/>
      <c r="QHC216" s="102"/>
      <c r="QHD216" s="102"/>
      <c r="QHE216" s="102"/>
      <c r="QHF216" s="102"/>
      <c r="QHG216" s="102"/>
      <c r="QHH216" s="102"/>
      <c r="QHI216" s="102"/>
      <c r="QHJ216" s="102"/>
      <c r="QHK216" s="102"/>
      <c r="QHL216" s="102"/>
      <c r="QHM216" s="102"/>
      <c r="QHN216" s="102"/>
      <c r="QHO216" s="102"/>
      <c r="QHP216" s="102"/>
      <c r="QHQ216" s="102"/>
      <c r="QHR216" s="102"/>
      <c r="QHS216" s="102"/>
      <c r="QHT216" s="102"/>
      <c r="QHU216" s="102"/>
      <c r="QHV216" s="102"/>
      <c r="QHW216" s="102"/>
      <c r="QHX216" s="102"/>
      <c r="QHY216" s="102"/>
      <c r="QHZ216" s="102"/>
      <c r="QIA216" s="102"/>
      <c r="QIB216" s="102"/>
      <c r="QIC216" s="102"/>
      <c r="QID216" s="102"/>
      <c r="QIE216" s="102"/>
      <c r="QIF216" s="102"/>
      <c r="QIG216" s="102"/>
      <c r="QIH216" s="102"/>
      <c r="QII216" s="102"/>
      <c r="QIJ216" s="102"/>
      <c r="QIK216" s="102"/>
      <c r="QIL216" s="102"/>
      <c r="QIM216" s="102"/>
      <c r="QIN216" s="102"/>
      <c r="QIO216" s="102"/>
      <c r="QIP216" s="102"/>
      <c r="QIQ216" s="102"/>
      <c r="QIR216" s="102"/>
      <c r="QIS216" s="102"/>
      <c r="QIT216" s="102"/>
      <c r="QIU216" s="102"/>
      <c r="QIV216" s="102"/>
      <c r="QIW216" s="102"/>
      <c r="QIX216" s="102"/>
      <c r="QIY216" s="102"/>
      <c r="QIZ216" s="102"/>
      <c r="QJA216" s="102"/>
      <c r="QJB216" s="102"/>
      <c r="QJC216" s="102"/>
      <c r="QJD216" s="102"/>
      <c r="QJE216" s="102"/>
      <c r="QJF216" s="102"/>
      <c r="QJG216" s="102"/>
      <c r="QJH216" s="102"/>
      <c r="QJI216" s="102"/>
      <c r="QJJ216" s="102"/>
      <c r="QJK216" s="102"/>
      <c r="QJL216" s="102"/>
      <c r="QJM216" s="102"/>
      <c r="QJN216" s="102"/>
      <c r="QJO216" s="102"/>
      <c r="QJP216" s="102"/>
      <c r="QJQ216" s="102"/>
      <c r="QJR216" s="102"/>
      <c r="QJS216" s="102"/>
      <c r="QJT216" s="102"/>
      <c r="QJU216" s="102"/>
      <c r="QJV216" s="102"/>
      <c r="QJW216" s="102"/>
      <c r="QJX216" s="102"/>
      <c r="QJY216" s="102"/>
      <c r="QJZ216" s="102"/>
      <c r="QKA216" s="102"/>
      <c r="QKB216" s="102"/>
      <c r="QKC216" s="102"/>
      <c r="QKD216" s="102"/>
      <c r="QKE216" s="102"/>
      <c r="QKF216" s="102"/>
      <c r="QKG216" s="102"/>
      <c r="QKH216" s="102"/>
      <c r="QKI216" s="102"/>
      <c r="QKJ216" s="102"/>
      <c r="QKK216" s="102"/>
      <c r="QKL216" s="102"/>
      <c r="QKM216" s="102"/>
      <c r="QKN216" s="102"/>
      <c r="QKO216" s="102"/>
      <c r="QKP216" s="102"/>
      <c r="QKQ216" s="102"/>
      <c r="QKR216" s="102"/>
      <c r="QKS216" s="102"/>
      <c r="QKT216" s="102"/>
      <c r="QKU216" s="102"/>
      <c r="QKV216" s="102"/>
      <c r="QKW216" s="102"/>
      <c r="QKX216" s="102"/>
      <c r="QKY216" s="102"/>
      <c r="QKZ216" s="102"/>
      <c r="QLA216" s="102"/>
      <c r="QLB216" s="102"/>
      <c r="QLC216" s="102"/>
      <c r="QLD216" s="102"/>
      <c r="QLE216" s="102"/>
      <c r="QLF216" s="102"/>
      <c r="QLG216" s="102"/>
      <c r="QLH216" s="102"/>
      <c r="QLI216" s="102"/>
      <c r="QLJ216" s="102"/>
      <c r="QLK216" s="102"/>
      <c r="QLL216" s="102"/>
      <c r="QLM216" s="102"/>
      <c r="QLN216" s="102"/>
      <c r="QLO216" s="102"/>
      <c r="QLP216" s="102"/>
      <c r="QLQ216" s="102"/>
      <c r="QLR216" s="102"/>
      <c r="QLS216" s="102"/>
      <c r="QLT216" s="102"/>
      <c r="QLU216" s="102"/>
      <c r="QLV216" s="102"/>
      <c r="QLW216" s="102"/>
      <c r="QLX216" s="102"/>
      <c r="QLY216" s="102"/>
      <c r="QLZ216" s="102"/>
      <c r="QMA216" s="102"/>
      <c r="QMB216" s="102"/>
      <c r="QMC216" s="102"/>
      <c r="QMD216" s="102"/>
      <c r="QME216" s="102"/>
      <c r="QMF216" s="102"/>
      <c r="QMG216" s="102"/>
      <c r="QMH216" s="102"/>
      <c r="QMI216" s="102"/>
      <c r="QMJ216" s="102"/>
      <c r="QMK216" s="102"/>
      <c r="QML216" s="102"/>
      <c r="QMM216" s="102"/>
      <c r="QMN216" s="102"/>
      <c r="QMO216" s="102"/>
      <c r="QMP216" s="102"/>
      <c r="QMQ216" s="102"/>
      <c r="QMR216" s="102"/>
      <c r="QMS216" s="102"/>
      <c r="QMT216" s="102"/>
      <c r="QMU216" s="102"/>
      <c r="QMV216" s="102"/>
      <c r="QMW216" s="102"/>
      <c r="QMX216" s="102"/>
      <c r="QMY216" s="102"/>
      <c r="QMZ216" s="102"/>
      <c r="QNA216" s="102"/>
      <c r="QNB216" s="102"/>
      <c r="QNC216" s="102"/>
      <c r="QND216" s="102"/>
      <c r="QNE216" s="102"/>
      <c r="QNF216" s="102"/>
      <c r="QNG216" s="102"/>
      <c r="QNH216" s="102"/>
      <c r="QNI216" s="102"/>
      <c r="QNJ216" s="102"/>
      <c r="QNK216" s="102"/>
      <c r="QNL216" s="102"/>
      <c r="QNM216" s="102"/>
      <c r="QNN216" s="102"/>
      <c r="QNO216" s="102"/>
      <c r="QNP216" s="102"/>
      <c r="QNQ216" s="102"/>
      <c r="QNR216" s="102"/>
      <c r="QNS216" s="102"/>
      <c r="QNT216" s="102"/>
      <c r="QNU216" s="102"/>
      <c r="QNV216" s="102"/>
      <c r="QNW216" s="102"/>
      <c r="QNX216" s="102"/>
      <c r="QNY216" s="102"/>
      <c r="QNZ216" s="102"/>
      <c r="QOA216" s="102"/>
      <c r="QOB216" s="102"/>
      <c r="QOC216" s="102"/>
      <c r="QOD216" s="102"/>
      <c r="QOE216" s="102"/>
      <c r="QOF216" s="102"/>
      <c r="QOG216" s="102"/>
      <c r="QOH216" s="102"/>
      <c r="QOI216" s="102"/>
      <c r="QOJ216" s="102"/>
      <c r="QOK216" s="102"/>
      <c r="QOL216" s="102"/>
      <c r="QOM216" s="102"/>
      <c r="QON216" s="102"/>
      <c r="QOO216" s="102"/>
      <c r="QOP216" s="102"/>
      <c r="QOQ216" s="102"/>
      <c r="QOR216" s="102"/>
      <c r="QOS216" s="102"/>
      <c r="QOT216" s="102"/>
      <c r="QOU216" s="102"/>
      <c r="QOV216" s="102"/>
      <c r="QOW216" s="102"/>
      <c r="QOX216" s="102"/>
      <c r="QOY216" s="102"/>
      <c r="QOZ216" s="102"/>
      <c r="QPA216" s="102"/>
      <c r="QPB216" s="102"/>
      <c r="QPC216" s="102"/>
      <c r="QPD216" s="102"/>
      <c r="QPE216" s="102"/>
      <c r="QPF216" s="102"/>
      <c r="QPG216" s="102"/>
      <c r="QPH216" s="102"/>
      <c r="QPI216" s="102"/>
      <c r="QPJ216" s="102"/>
      <c r="QPK216" s="102"/>
      <c r="QPL216" s="102"/>
      <c r="QPM216" s="102"/>
      <c r="QPN216" s="102"/>
      <c r="QPO216" s="102"/>
      <c r="QPP216" s="102"/>
      <c r="QPQ216" s="102"/>
      <c r="QPR216" s="102"/>
      <c r="QPS216" s="102"/>
      <c r="QPT216" s="102"/>
      <c r="QPU216" s="102"/>
      <c r="QPV216" s="102"/>
      <c r="QPW216" s="102"/>
      <c r="QPX216" s="102"/>
      <c r="QPY216" s="102"/>
      <c r="QPZ216" s="102"/>
      <c r="QQA216" s="102"/>
      <c r="QQB216" s="102"/>
      <c r="QQC216" s="102"/>
      <c r="QQD216" s="102"/>
      <c r="QQE216" s="102"/>
      <c r="QQF216" s="102"/>
      <c r="QQG216" s="102"/>
      <c r="QQH216" s="102"/>
      <c r="QQI216" s="102"/>
      <c r="QQJ216" s="102"/>
      <c r="QQK216" s="102"/>
      <c r="QQL216" s="102"/>
      <c r="QQM216" s="102"/>
      <c r="QQN216" s="102"/>
      <c r="QQO216" s="102"/>
      <c r="QQP216" s="102"/>
      <c r="QQQ216" s="102"/>
      <c r="QQR216" s="102"/>
      <c r="QQS216" s="102"/>
      <c r="QQT216" s="102"/>
      <c r="QQU216" s="102"/>
      <c r="QQV216" s="102"/>
      <c r="QQW216" s="102"/>
      <c r="QQX216" s="102"/>
      <c r="QQY216" s="102"/>
      <c r="QQZ216" s="102"/>
      <c r="QRA216" s="102"/>
      <c r="QRB216" s="102"/>
      <c r="QRC216" s="102"/>
      <c r="QRD216" s="102"/>
      <c r="QRE216" s="102"/>
      <c r="QRF216" s="102"/>
      <c r="QRG216" s="102"/>
      <c r="QRH216" s="102"/>
      <c r="QRI216" s="102"/>
      <c r="QRJ216" s="102"/>
      <c r="QRK216" s="102"/>
      <c r="QRL216" s="102"/>
      <c r="QRM216" s="102"/>
      <c r="QRN216" s="102"/>
      <c r="QRO216" s="102"/>
      <c r="QRP216" s="102"/>
      <c r="QRQ216" s="102"/>
      <c r="QRR216" s="102"/>
      <c r="QRS216" s="102"/>
      <c r="QRT216" s="102"/>
      <c r="QRU216" s="102"/>
      <c r="QRV216" s="102"/>
      <c r="QRW216" s="102"/>
      <c r="QRX216" s="102"/>
      <c r="QRY216" s="102"/>
      <c r="QRZ216" s="102"/>
      <c r="QSA216" s="102"/>
      <c r="QSB216" s="102"/>
      <c r="QSC216" s="102"/>
      <c r="QSD216" s="102"/>
      <c r="QSE216" s="102"/>
      <c r="QSF216" s="102"/>
      <c r="QSG216" s="102"/>
      <c r="QSH216" s="102"/>
      <c r="QSI216" s="102"/>
      <c r="QSJ216" s="102"/>
      <c r="QSK216" s="102"/>
      <c r="QSL216" s="102"/>
      <c r="QSM216" s="102"/>
      <c r="QSN216" s="102"/>
      <c r="QSO216" s="102"/>
      <c r="QSP216" s="102"/>
      <c r="QSQ216" s="102"/>
      <c r="QSR216" s="102"/>
      <c r="QSS216" s="102"/>
      <c r="QST216" s="102"/>
      <c r="QSU216" s="102"/>
      <c r="QSV216" s="102"/>
      <c r="QSW216" s="102"/>
      <c r="QSX216" s="102"/>
      <c r="QSY216" s="102"/>
      <c r="QSZ216" s="102"/>
      <c r="QTA216" s="102"/>
      <c r="QTB216" s="102"/>
      <c r="QTC216" s="102"/>
      <c r="QTD216" s="102"/>
      <c r="QTE216" s="102"/>
      <c r="QTF216" s="102"/>
      <c r="QTG216" s="102"/>
      <c r="QTH216" s="102"/>
      <c r="QTI216" s="102"/>
      <c r="QTJ216" s="102"/>
      <c r="QTK216" s="102"/>
      <c r="QTL216" s="102"/>
      <c r="QTM216" s="102"/>
      <c r="QTN216" s="102"/>
      <c r="QTO216" s="102"/>
      <c r="QTP216" s="102"/>
      <c r="QTQ216" s="102"/>
      <c r="QTR216" s="102"/>
      <c r="QTS216" s="102"/>
      <c r="QTT216" s="102"/>
      <c r="QTU216" s="102"/>
      <c r="QTV216" s="102"/>
      <c r="QTW216" s="102"/>
      <c r="QTX216" s="102"/>
      <c r="QTY216" s="102"/>
      <c r="QTZ216" s="102"/>
      <c r="QUA216" s="102"/>
      <c r="QUB216" s="102"/>
      <c r="QUC216" s="102"/>
      <c r="QUD216" s="102"/>
      <c r="QUE216" s="102"/>
      <c r="QUF216" s="102"/>
      <c r="QUG216" s="102"/>
      <c r="QUH216" s="102"/>
      <c r="QUI216" s="102"/>
      <c r="QUJ216" s="102"/>
      <c r="QUK216" s="102"/>
      <c r="QUL216" s="102"/>
      <c r="QUM216" s="102"/>
      <c r="QUN216" s="102"/>
      <c r="QUO216" s="102"/>
      <c r="QUP216" s="102"/>
      <c r="QUQ216" s="102"/>
      <c r="QUR216" s="102"/>
      <c r="QUS216" s="102"/>
      <c r="QUT216" s="102"/>
      <c r="QUU216" s="102"/>
      <c r="QUV216" s="102"/>
      <c r="QUW216" s="102"/>
      <c r="QUX216" s="102"/>
      <c r="QUY216" s="102"/>
      <c r="QUZ216" s="102"/>
      <c r="QVA216" s="102"/>
      <c r="QVB216" s="102"/>
      <c r="QVC216" s="102"/>
      <c r="QVD216" s="102"/>
      <c r="QVE216" s="102"/>
      <c r="QVF216" s="102"/>
      <c r="QVG216" s="102"/>
      <c r="QVH216" s="102"/>
      <c r="QVI216" s="102"/>
      <c r="QVJ216" s="102"/>
      <c r="QVK216" s="102"/>
      <c r="QVL216" s="102"/>
      <c r="QVM216" s="102"/>
      <c r="QVN216" s="102"/>
      <c r="QVO216" s="102"/>
      <c r="QVP216" s="102"/>
      <c r="QVQ216" s="102"/>
      <c r="QVR216" s="102"/>
      <c r="QVS216" s="102"/>
      <c r="QVT216" s="102"/>
      <c r="QVU216" s="102"/>
      <c r="QVV216" s="102"/>
      <c r="QVW216" s="102"/>
      <c r="QVX216" s="102"/>
      <c r="QVY216" s="102"/>
      <c r="QVZ216" s="102"/>
      <c r="QWA216" s="102"/>
      <c r="QWB216" s="102"/>
      <c r="QWC216" s="102"/>
      <c r="QWD216" s="102"/>
      <c r="QWE216" s="102"/>
      <c r="QWF216" s="102"/>
      <c r="QWG216" s="102"/>
      <c r="QWH216" s="102"/>
      <c r="QWI216" s="102"/>
      <c r="QWJ216" s="102"/>
      <c r="QWK216" s="102"/>
      <c r="QWL216" s="102"/>
      <c r="QWM216" s="102"/>
      <c r="QWN216" s="102"/>
      <c r="QWO216" s="102"/>
      <c r="QWP216" s="102"/>
      <c r="QWQ216" s="102"/>
      <c r="QWR216" s="102"/>
      <c r="QWS216" s="102"/>
      <c r="QWT216" s="102"/>
      <c r="QWU216" s="102"/>
      <c r="QWV216" s="102"/>
      <c r="QWW216" s="102"/>
      <c r="QWX216" s="102"/>
      <c r="QWY216" s="102"/>
      <c r="QWZ216" s="102"/>
      <c r="QXA216" s="102"/>
      <c r="QXB216" s="102"/>
      <c r="QXC216" s="102"/>
      <c r="QXD216" s="102"/>
      <c r="QXE216" s="102"/>
      <c r="QXF216" s="102"/>
      <c r="QXG216" s="102"/>
      <c r="QXH216" s="102"/>
      <c r="QXI216" s="102"/>
      <c r="QXJ216" s="102"/>
      <c r="QXK216" s="102"/>
      <c r="QXL216" s="102"/>
      <c r="QXM216" s="102"/>
      <c r="QXN216" s="102"/>
      <c r="QXO216" s="102"/>
      <c r="QXP216" s="102"/>
      <c r="QXQ216" s="102"/>
      <c r="QXR216" s="102"/>
      <c r="QXS216" s="102"/>
      <c r="QXT216" s="102"/>
      <c r="QXU216" s="102"/>
      <c r="QXV216" s="102"/>
      <c r="QXW216" s="102"/>
      <c r="QXX216" s="102"/>
      <c r="QXY216" s="102"/>
      <c r="QXZ216" s="102"/>
      <c r="QYA216" s="102"/>
      <c r="QYB216" s="102"/>
      <c r="QYC216" s="102"/>
      <c r="QYD216" s="102"/>
      <c r="QYE216" s="102"/>
      <c r="QYF216" s="102"/>
      <c r="QYG216" s="102"/>
      <c r="QYH216" s="102"/>
      <c r="QYI216" s="102"/>
      <c r="QYJ216" s="102"/>
      <c r="QYK216" s="102"/>
      <c r="QYL216" s="102"/>
      <c r="QYM216" s="102"/>
      <c r="QYN216" s="102"/>
      <c r="QYO216" s="102"/>
      <c r="QYP216" s="102"/>
      <c r="QYQ216" s="102"/>
      <c r="QYR216" s="102"/>
      <c r="QYS216" s="102"/>
      <c r="QYT216" s="102"/>
      <c r="QYU216" s="102"/>
      <c r="QYV216" s="102"/>
      <c r="QYW216" s="102"/>
      <c r="QYX216" s="102"/>
      <c r="QYY216" s="102"/>
      <c r="QYZ216" s="102"/>
      <c r="QZA216" s="102"/>
      <c r="QZB216" s="102"/>
      <c r="QZC216" s="102"/>
      <c r="QZD216" s="102"/>
      <c r="QZE216" s="102"/>
      <c r="QZF216" s="102"/>
      <c r="QZG216" s="102"/>
      <c r="QZH216" s="102"/>
      <c r="QZI216" s="102"/>
      <c r="QZJ216" s="102"/>
      <c r="QZK216" s="102"/>
      <c r="QZL216" s="102"/>
      <c r="QZM216" s="102"/>
      <c r="QZN216" s="102"/>
      <c r="QZO216" s="102"/>
      <c r="QZP216" s="102"/>
      <c r="QZQ216" s="102"/>
      <c r="QZR216" s="102"/>
      <c r="QZS216" s="102"/>
      <c r="QZT216" s="102"/>
      <c r="QZU216" s="102"/>
      <c r="QZV216" s="102"/>
      <c r="QZW216" s="102"/>
      <c r="QZX216" s="102"/>
      <c r="QZY216" s="102"/>
      <c r="QZZ216" s="102"/>
      <c r="RAA216" s="102"/>
      <c r="RAB216" s="102"/>
      <c r="RAC216" s="102"/>
      <c r="RAD216" s="102"/>
      <c r="RAE216" s="102"/>
      <c r="RAF216" s="102"/>
      <c r="RAG216" s="102"/>
      <c r="RAH216" s="102"/>
      <c r="RAI216" s="102"/>
      <c r="RAJ216" s="102"/>
      <c r="RAK216" s="102"/>
      <c r="RAL216" s="102"/>
      <c r="RAM216" s="102"/>
      <c r="RAN216" s="102"/>
      <c r="RAO216" s="102"/>
      <c r="RAP216" s="102"/>
      <c r="RAQ216" s="102"/>
      <c r="RAR216" s="102"/>
      <c r="RAS216" s="102"/>
      <c r="RAT216" s="102"/>
      <c r="RAU216" s="102"/>
      <c r="RAV216" s="102"/>
      <c r="RAW216" s="102"/>
      <c r="RAX216" s="102"/>
      <c r="RAY216" s="102"/>
      <c r="RAZ216" s="102"/>
      <c r="RBA216" s="102"/>
      <c r="RBB216" s="102"/>
      <c r="RBC216" s="102"/>
      <c r="RBD216" s="102"/>
      <c r="RBE216" s="102"/>
      <c r="RBF216" s="102"/>
      <c r="RBG216" s="102"/>
      <c r="RBH216" s="102"/>
      <c r="RBI216" s="102"/>
      <c r="RBJ216" s="102"/>
      <c r="RBK216" s="102"/>
      <c r="RBL216" s="102"/>
      <c r="RBM216" s="102"/>
      <c r="RBN216" s="102"/>
      <c r="RBO216" s="102"/>
      <c r="RBP216" s="102"/>
      <c r="RBQ216" s="102"/>
      <c r="RBR216" s="102"/>
      <c r="RBS216" s="102"/>
      <c r="RBT216" s="102"/>
      <c r="RBU216" s="102"/>
      <c r="RBV216" s="102"/>
      <c r="RBW216" s="102"/>
      <c r="RBX216" s="102"/>
      <c r="RBY216" s="102"/>
      <c r="RBZ216" s="102"/>
      <c r="RCA216" s="102"/>
      <c r="RCB216" s="102"/>
      <c r="RCC216" s="102"/>
      <c r="RCD216" s="102"/>
      <c r="RCE216" s="102"/>
      <c r="RCF216" s="102"/>
      <c r="RCG216" s="102"/>
      <c r="RCH216" s="102"/>
      <c r="RCI216" s="102"/>
      <c r="RCJ216" s="102"/>
      <c r="RCK216" s="102"/>
      <c r="RCL216" s="102"/>
      <c r="RCM216" s="102"/>
      <c r="RCN216" s="102"/>
      <c r="RCO216" s="102"/>
      <c r="RCP216" s="102"/>
      <c r="RCQ216" s="102"/>
      <c r="RCR216" s="102"/>
      <c r="RCS216" s="102"/>
      <c r="RCT216" s="102"/>
      <c r="RCU216" s="102"/>
      <c r="RCV216" s="102"/>
      <c r="RCW216" s="102"/>
      <c r="RCX216" s="102"/>
      <c r="RCY216" s="102"/>
      <c r="RCZ216" s="102"/>
      <c r="RDA216" s="102"/>
      <c r="RDB216" s="102"/>
      <c r="RDC216" s="102"/>
      <c r="RDD216" s="102"/>
      <c r="RDE216" s="102"/>
      <c r="RDF216" s="102"/>
      <c r="RDG216" s="102"/>
      <c r="RDH216" s="102"/>
      <c r="RDI216" s="102"/>
      <c r="RDJ216" s="102"/>
      <c r="RDK216" s="102"/>
      <c r="RDL216" s="102"/>
      <c r="RDM216" s="102"/>
      <c r="RDN216" s="102"/>
      <c r="RDO216" s="102"/>
      <c r="RDP216" s="102"/>
      <c r="RDQ216" s="102"/>
      <c r="RDR216" s="102"/>
      <c r="RDS216" s="102"/>
      <c r="RDT216" s="102"/>
      <c r="RDU216" s="102"/>
      <c r="RDV216" s="102"/>
      <c r="RDW216" s="102"/>
      <c r="RDX216" s="102"/>
      <c r="RDY216" s="102"/>
      <c r="RDZ216" s="102"/>
      <c r="REA216" s="102"/>
      <c r="REB216" s="102"/>
      <c r="REC216" s="102"/>
      <c r="RED216" s="102"/>
      <c r="REE216" s="102"/>
      <c r="REF216" s="102"/>
      <c r="REG216" s="102"/>
      <c r="REH216" s="102"/>
      <c r="REI216" s="102"/>
      <c r="REJ216" s="102"/>
      <c r="REK216" s="102"/>
      <c r="REL216" s="102"/>
      <c r="REM216" s="102"/>
      <c r="REN216" s="102"/>
      <c r="REO216" s="102"/>
      <c r="REP216" s="102"/>
      <c r="REQ216" s="102"/>
      <c r="RER216" s="102"/>
      <c r="RES216" s="102"/>
      <c r="RET216" s="102"/>
      <c r="REU216" s="102"/>
      <c r="REV216" s="102"/>
      <c r="REW216" s="102"/>
      <c r="REX216" s="102"/>
      <c r="REY216" s="102"/>
      <c r="REZ216" s="102"/>
      <c r="RFA216" s="102"/>
      <c r="RFB216" s="102"/>
      <c r="RFC216" s="102"/>
      <c r="RFD216" s="102"/>
      <c r="RFE216" s="102"/>
      <c r="RFF216" s="102"/>
      <c r="RFG216" s="102"/>
      <c r="RFH216" s="102"/>
      <c r="RFI216" s="102"/>
      <c r="RFJ216" s="102"/>
      <c r="RFK216" s="102"/>
      <c r="RFL216" s="102"/>
      <c r="RFM216" s="102"/>
      <c r="RFN216" s="102"/>
      <c r="RFO216" s="102"/>
      <c r="RFP216" s="102"/>
      <c r="RFQ216" s="102"/>
      <c r="RFR216" s="102"/>
      <c r="RFS216" s="102"/>
      <c r="RFT216" s="102"/>
      <c r="RFU216" s="102"/>
      <c r="RFV216" s="102"/>
      <c r="RFW216" s="102"/>
      <c r="RFX216" s="102"/>
      <c r="RFY216" s="102"/>
      <c r="RFZ216" s="102"/>
      <c r="RGA216" s="102"/>
      <c r="RGB216" s="102"/>
      <c r="RGC216" s="102"/>
      <c r="RGD216" s="102"/>
      <c r="RGE216" s="102"/>
      <c r="RGF216" s="102"/>
      <c r="RGG216" s="102"/>
      <c r="RGH216" s="102"/>
      <c r="RGI216" s="102"/>
      <c r="RGJ216" s="102"/>
      <c r="RGK216" s="102"/>
      <c r="RGL216" s="102"/>
      <c r="RGM216" s="102"/>
      <c r="RGN216" s="102"/>
      <c r="RGO216" s="102"/>
      <c r="RGP216" s="102"/>
      <c r="RGQ216" s="102"/>
      <c r="RGR216" s="102"/>
      <c r="RGS216" s="102"/>
      <c r="RGT216" s="102"/>
      <c r="RGU216" s="102"/>
      <c r="RGV216" s="102"/>
      <c r="RGW216" s="102"/>
      <c r="RGX216" s="102"/>
      <c r="RGY216" s="102"/>
      <c r="RGZ216" s="102"/>
      <c r="RHA216" s="102"/>
      <c r="RHB216" s="102"/>
      <c r="RHC216" s="102"/>
      <c r="RHD216" s="102"/>
      <c r="RHE216" s="102"/>
      <c r="RHF216" s="102"/>
      <c r="RHG216" s="102"/>
      <c r="RHH216" s="102"/>
      <c r="RHI216" s="102"/>
      <c r="RHJ216" s="102"/>
      <c r="RHK216" s="102"/>
      <c r="RHL216" s="102"/>
      <c r="RHM216" s="102"/>
      <c r="RHN216" s="102"/>
      <c r="RHO216" s="102"/>
      <c r="RHP216" s="102"/>
      <c r="RHQ216" s="102"/>
      <c r="RHR216" s="102"/>
      <c r="RHS216" s="102"/>
      <c r="RHT216" s="102"/>
      <c r="RHU216" s="102"/>
      <c r="RHV216" s="102"/>
      <c r="RHW216" s="102"/>
      <c r="RHX216" s="102"/>
      <c r="RHY216" s="102"/>
      <c r="RHZ216" s="102"/>
      <c r="RIA216" s="102"/>
      <c r="RIB216" s="102"/>
      <c r="RIC216" s="102"/>
      <c r="RID216" s="102"/>
      <c r="RIE216" s="102"/>
      <c r="RIF216" s="102"/>
      <c r="RIG216" s="102"/>
      <c r="RIH216" s="102"/>
      <c r="RII216" s="102"/>
      <c r="RIJ216" s="102"/>
      <c r="RIK216" s="102"/>
      <c r="RIL216" s="102"/>
      <c r="RIM216" s="102"/>
      <c r="RIN216" s="102"/>
      <c r="RIO216" s="102"/>
      <c r="RIP216" s="102"/>
      <c r="RIQ216" s="102"/>
      <c r="RIR216" s="102"/>
      <c r="RIS216" s="102"/>
      <c r="RIT216" s="102"/>
      <c r="RIU216" s="102"/>
      <c r="RIV216" s="102"/>
      <c r="RIW216" s="102"/>
      <c r="RIX216" s="102"/>
      <c r="RIY216" s="102"/>
      <c r="RIZ216" s="102"/>
      <c r="RJA216" s="102"/>
      <c r="RJB216" s="102"/>
      <c r="RJC216" s="102"/>
      <c r="RJD216" s="102"/>
      <c r="RJE216" s="102"/>
      <c r="RJF216" s="102"/>
      <c r="RJG216" s="102"/>
      <c r="RJH216" s="102"/>
      <c r="RJI216" s="102"/>
      <c r="RJJ216" s="102"/>
      <c r="RJK216" s="102"/>
      <c r="RJL216" s="102"/>
      <c r="RJM216" s="102"/>
      <c r="RJN216" s="102"/>
      <c r="RJO216" s="102"/>
      <c r="RJP216" s="102"/>
      <c r="RJQ216" s="102"/>
      <c r="RJR216" s="102"/>
      <c r="RJS216" s="102"/>
      <c r="RJT216" s="102"/>
      <c r="RJU216" s="102"/>
      <c r="RJV216" s="102"/>
      <c r="RJW216" s="102"/>
      <c r="RJX216" s="102"/>
      <c r="RJY216" s="102"/>
      <c r="RJZ216" s="102"/>
      <c r="RKA216" s="102"/>
      <c r="RKB216" s="102"/>
      <c r="RKC216" s="102"/>
      <c r="RKD216" s="102"/>
      <c r="RKE216" s="102"/>
      <c r="RKF216" s="102"/>
      <c r="RKG216" s="102"/>
      <c r="RKH216" s="102"/>
      <c r="RKI216" s="102"/>
      <c r="RKJ216" s="102"/>
      <c r="RKK216" s="102"/>
      <c r="RKL216" s="102"/>
      <c r="RKM216" s="102"/>
      <c r="RKN216" s="102"/>
      <c r="RKO216" s="102"/>
      <c r="RKP216" s="102"/>
      <c r="RKQ216" s="102"/>
      <c r="RKR216" s="102"/>
      <c r="RKS216" s="102"/>
      <c r="RKT216" s="102"/>
      <c r="RKU216" s="102"/>
      <c r="RKV216" s="102"/>
      <c r="RKW216" s="102"/>
      <c r="RKX216" s="102"/>
      <c r="RKY216" s="102"/>
      <c r="RKZ216" s="102"/>
      <c r="RLA216" s="102"/>
      <c r="RLB216" s="102"/>
      <c r="RLC216" s="102"/>
      <c r="RLD216" s="102"/>
      <c r="RLE216" s="102"/>
      <c r="RLF216" s="102"/>
      <c r="RLG216" s="102"/>
      <c r="RLH216" s="102"/>
      <c r="RLI216" s="102"/>
      <c r="RLJ216" s="102"/>
      <c r="RLK216" s="102"/>
      <c r="RLL216" s="102"/>
      <c r="RLM216" s="102"/>
      <c r="RLN216" s="102"/>
      <c r="RLO216" s="102"/>
      <c r="RLP216" s="102"/>
      <c r="RLQ216" s="102"/>
      <c r="RLR216" s="102"/>
      <c r="RLS216" s="102"/>
      <c r="RLT216" s="102"/>
      <c r="RLU216" s="102"/>
      <c r="RLV216" s="102"/>
      <c r="RLW216" s="102"/>
      <c r="RLX216" s="102"/>
      <c r="RLY216" s="102"/>
      <c r="RLZ216" s="102"/>
      <c r="RMA216" s="102"/>
      <c r="RMB216" s="102"/>
      <c r="RMC216" s="102"/>
      <c r="RMD216" s="102"/>
      <c r="RME216" s="102"/>
      <c r="RMF216" s="102"/>
      <c r="RMG216" s="102"/>
      <c r="RMH216" s="102"/>
      <c r="RMI216" s="102"/>
      <c r="RMJ216" s="102"/>
      <c r="RMK216" s="102"/>
      <c r="RML216" s="102"/>
      <c r="RMM216" s="102"/>
      <c r="RMN216" s="102"/>
      <c r="RMO216" s="102"/>
      <c r="RMP216" s="102"/>
      <c r="RMQ216" s="102"/>
      <c r="RMR216" s="102"/>
      <c r="RMS216" s="102"/>
      <c r="RMT216" s="102"/>
      <c r="RMU216" s="102"/>
      <c r="RMV216" s="102"/>
      <c r="RMW216" s="102"/>
      <c r="RMX216" s="102"/>
      <c r="RMY216" s="102"/>
      <c r="RMZ216" s="102"/>
      <c r="RNA216" s="102"/>
      <c r="RNB216" s="102"/>
      <c r="RNC216" s="102"/>
      <c r="RND216" s="102"/>
      <c r="RNE216" s="102"/>
      <c r="RNF216" s="102"/>
      <c r="RNG216" s="102"/>
      <c r="RNH216" s="102"/>
      <c r="RNI216" s="102"/>
      <c r="RNJ216" s="102"/>
      <c r="RNK216" s="102"/>
      <c r="RNL216" s="102"/>
      <c r="RNM216" s="102"/>
      <c r="RNN216" s="102"/>
      <c r="RNO216" s="102"/>
      <c r="RNP216" s="102"/>
      <c r="RNQ216" s="102"/>
      <c r="RNR216" s="102"/>
      <c r="RNS216" s="102"/>
      <c r="RNT216" s="102"/>
      <c r="RNU216" s="102"/>
      <c r="RNV216" s="102"/>
      <c r="RNW216" s="102"/>
      <c r="RNX216" s="102"/>
      <c r="RNY216" s="102"/>
      <c r="RNZ216" s="102"/>
      <c r="ROA216" s="102"/>
      <c r="ROB216" s="102"/>
      <c r="ROC216" s="102"/>
      <c r="ROD216" s="102"/>
      <c r="ROE216" s="102"/>
      <c r="ROF216" s="102"/>
      <c r="ROG216" s="102"/>
      <c r="ROH216" s="102"/>
      <c r="ROI216" s="102"/>
      <c r="ROJ216" s="102"/>
      <c r="ROK216" s="102"/>
      <c r="ROL216" s="102"/>
      <c r="ROM216" s="102"/>
      <c r="RON216" s="102"/>
      <c r="ROO216" s="102"/>
      <c r="ROP216" s="102"/>
      <c r="ROQ216" s="102"/>
      <c r="ROR216" s="102"/>
      <c r="ROS216" s="102"/>
      <c r="ROT216" s="102"/>
      <c r="ROU216" s="102"/>
      <c r="ROV216" s="102"/>
      <c r="ROW216" s="102"/>
      <c r="ROX216" s="102"/>
      <c r="ROY216" s="102"/>
      <c r="ROZ216" s="102"/>
      <c r="RPA216" s="102"/>
      <c r="RPB216" s="102"/>
      <c r="RPC216" s="102"/>
      <c r="RPD216" s="102"/>
      <c r="RPE216" s="102"/>
      <c r="RPF216" s="102"/>
      <c r="RPG216" s="102"/>
      <c r="RPH216" s="102"/>
      <c r="RPI216" s="102"/>
      <c r="RPJ216" s="102"/>
      <c r="RPK216" s="102"/>
      <c r="RPL216" s="102"/>
      <c r="RPM216" s="102"/>
      <c r="RPN216" s="102"/>
      <c r="RPO216" s="102"/>
      <c r="RPP216" s="102"/>
      <c r="RPQ216" s="102"/>
      <c r="RPR216" s="102"/>
      <c r="RPS216" s="102"/>
      <c r="RPT216" s="102"/>
      <c r="RPU216" s="102"/>
      <c r="RPV216" s="102"/>
      <c r="RPW216" s="102"/>
      <c r="RPX216" s="102"/>
      <c r="RPY216" s="102"/>
      <c r="RPZ216" s="102"/>
      <c r="RQA216" s="102"/>
      <c r="RQB216" s="102"/>
      <c r="RQC216" s="102"/>
      <c r="RQD216" s="102"/>
      <c r="RQE216" s="102"/>
      <c r="RQF216" s="102"/>
      <c r="RQG216" s="102"/>
      <c r="RQH216" s="102"/>
      <c r="RQI216" s="102"/>
      <c r="RQJ216" s="102"/>
      <c r="RQK216" s="102"/>
      <c r="RQL216" s="102"/>
      <c r="RQM216" s="102"/>
      <c r="RQN216" s="102"/>
      <c r="RQO216" s="102"/>
      <c r="RQP216" s="102"/>
      <c r="RQQ216" s="102"/>
      <c r="RQR216" s="102"/>
      <c r="RQS216" s="102"/>
      <c r="RQT216" s="102"/>
      <c r="RQU216" s="102"/>
      <c r="RQV216" s="102"/>
      <c r="RQW216" s="102"/>
      <c r="RQX216" s="102"/>
      <c r="RQY216" s="102"/>
      <c r="RQZ216" s="102"/>
      <c r="RRA216" s="102"/>
      <c r="RRB216" s="102"/>
      <c r="RRC216" s="102"/>
      <c r="RRD216" s="102"/>
      <c r="RRE216" s="102"/>
      <c r="RRF216" s="102"/>
      <c r="RRG216" s="102"/>
      <c r="RRH216" s="102"/>
      <c r="RRI216" s="102"/>
      <c r="RRJ216" s="102"/>
      <c r="RRK216" s="102"/>
      <c r="RRL216" s="102"/>
      <c r="RRM216" s="102"/>
      <c r="RRN216" s="102"/>
      <c r="RRO216" s="102"/>
      <c r="RRP216" s="102"/>
      <c r="RRQ216" s="102"/>
      <c r="RRR216" s="102"/>
      <c r="RRS216" s="102"/>
      <c r="RRT216" s="102"/>
      <c r="RRU216" s="102"/>
      <c r="RRV216" s="102"/>
      <c r="RRW216" s="102"/>
      <c r="RRX216" s="102"/>
      <c r="RRY216" s="102"/>
      <c r="RRZ216" s="102"/>
      <c r="RSA216" s="102"/>
      <c r="RSB216" s="102"/>
      <c r="RSC216" s="102"/>
      <c r="RSD216" s="102"/>
      <c r="RSE216" s="102"/>
      <c r="RSF216" s="102"/>
      <c r="RSG216" s="102"/>
      <c r="RSH216" s="102"/>
      <c r="RSI216" s="102"/>
      <c r="RSJ216" s="102"/>
      <c r="RSK216" s="102"/>
      <c r="RSL216" s="102"/>
      <c r="RSM216" s="102"/>
      <c r="RSN216" s="102"/>
      <c r="RSO216" s="102"/>
      <c r="RSP216" s="102"/>
      <c r="RSQ216" s="102"/>
      <c r="RSR216" s="102"/>
      <c r="RSS216" s="102"/>
      <c r="RST216" s="102"/>
      <c r="RSU216" s="102"/>
      <c r="RSV216" s="102"/>
      <c r="RSW216" s="102"/>
      <c r="RSX216" s="102"/>
      <c r="RSY216" s="102"/>
      <c r="RSZ216" s="102"/>
      <c r="RTA216" s="102"/>
      <c r="RTB216" s="102"/>
      <c r="RTC216" s="102"/>
      <c r="RTD216" s="102"/>
      <c r="RTE216" s="102"/>
      <c r="RTF216" s="102"/>
      <c r="RTG216" s="102"/>
      <c r="RTH216" s="102"/>
      <c r="RTI216" s="102"/>
      <c r="RTJ216" s="102"/>
      <c r="RTK216" s="102"/>
      <c r="RTL216" s="102"/>
      <c r="RTM216" s="102"/>
      <c r="RTN216" s="102"/>
      <c r="RTO216" s="102"/>
      <c r="RTP216" s="102"/>
      <c r="RTQ216" s="102"/>
      <c r="RTR216" s="102"/>
      <c r="RTS216" s="102"/>
      <c r="RTT216" s="102"/>
      <c r="RTU216" s="102"/>
      <c r="RTV216" s="102"/>
      <c r="RTW216" s="102"/>
      <c r="RTX216" s="102"/>
      <c r="RTY216" s="102"/>
      <c r="RTZ216" s="102"/>
      <c r="RUA216" s="102"/>
      <c r="RUB216" s="102"/>
      <c r="RUC216" s="102"/>
      <c r="RUD216" s="102"/>
      <c r="RUE216" s="102"/>
      <c r="RUF216" s="102"/>
      <c r="RUG216" s="102"/>
      <c r="RUH216" s="102"/>
      <c r="RUI216" s="102"/>
      <c r="RUJ216" s="102"/>
      <c r="RUK216" s="102"/>
      <c r="RUL216" s="102"/>
      <c r="RUM216" s="102"/>
      <c r="RUN216" s="102"/>
      <c r="RUO216" s="102"/>
      <c r="RUP216" s="102"/>
      <c r="RUQ216" s="102"/>
      <c r="RUR216" s="102"/>
      <c r="RUS216" s="102"/>
      <c r="RUT216" s="102"/>
      <c r="RUU216" s="102"/>
      <c r="RUV216" s="102"/>
      <c r="RUW216" s="102"/>
      <c r="RUX216" s="102"/>
      <c r="RUY216" s="102"/>
      <c r="RUZ216" s="102"/>
      <c r="RVA216" s="102"/>
      <c r="RVB216" s="102"/>
      <c r="RVC216" s="102"/>
      <c r="RVD216" s="102"/>
      <c r="RVE216" s="102"/>
      <c r="RVF216" s="102"/>
      <c r="RVG216" s="102"/>
      <c r="RVH216" s="102"/>
      <c r="RVI216" s="102"/>
      <c r="RVJ216" s="102"/>
      <c r="RVK216" s="102"/>
      <c r="RVL216" s="102"/>
      <c r="RVM216" s="102"/>
      <c r="RVN216" s="102"/>
      <c r="RVO216" s="102"/>
      <c r="RVP216" s="102"/>
      <c r="RVQ216" s="102"/>
      <c r="RVR216" s="102"/>
      <c r="RVS216" s="102"/>
      <c r="RVT216" s="102"/>
      <c r="RVU216" s="102"/>
      <c r="RVV216" s="102"/>
      <c r="RVW216" s="102"/>
      <c r="RVX216" s="102"/>
      <c r="RVY216" s="102"/>
      <c r="RVZ216" s="102"/>
      <c r="RWA216" s="102"/>
      <c r="RWB216" s="102"/>
      <c r="RWC216" s="102"/>
      <c r="RWD216" s="102"/>
      <c r="RWE216" s="102"/>
      <c r="RWF216" s="102"/>
      <c r="RWG216" s="102"/>
      <c r="RWH216" s="102"/>
      <c r="RWI216" s="102"/>
      <c r="RWJ216" s="102"/>
      <c r="RWK216" s="102"/>
      <c r="RWL216" s="102"/>
      <c r="RWM216" s="102"/>
      <c r="RWN216" s="102"/>
      <c r="RWO216" s="102"/>
      <c r="RWP216" s="102"/>
      <c r="RWQ216" s="102"/>
      <c r="RWR216" s="102"/>
      <c r="RWS216" s="102"/>
      <c r="RWT216" s="102"/>
      <c r="RWU216" s="102"/>
      <c r="RWV216" s="102"/>
      <c r="RWW216" s="102"/>
      <c r="RWX216" s="102"/>
      <c r="RWY216" s="102"/>
      <c r="RWZ216" s="102"/>
      <c r="RXA216" s="102"/>
      <c r="RXB216" s="102"/>
      <c r="RXC216" s="102"/>
      <c r="RXD216" s="102"/>
      <c r="RXE216" s="102"/>
      <c r="RXF216" s="102"/>
      <c r="RXG216" s="102"/>
      <c r="RXH216" s="102"/>
      <c r="RXI216" s="102"/>
      <c r="RXJ216" s="102"/>
      <c r="RXK216" s="102"/>
      <c r="RXL216" s="102"/>
      <c r="RXM216" s="102"/>
      <c r="RXN216" s="102"/>
      <c r="RXO216" s="102"/>
      <c r="RXP216" s="102"/>
      <c r="RXQ216" s="102"/>
      <c r="RXR216" s="102"/>
      <c r="RXS216" s="102"/>
      <c r="RXT216" s="102"/>
      <c r="RXU216" s="102"/>
      <c r="RXV216" s="102"/>
      <c r="RXW216" s="102"/>
      <c r="RXX216" s="102"/>
      <c r="RXY216" s="102"/>
      <c r="RXZ216" s="102"/>
      <c r="RYA216" s="102"/>
      <c r="RYB216" s="102"/>
      <c r="RYC216" s="102"/>
      <c r="RYD216" s="102"/>
      <c r="RYE216" s="102"/>
      <c r="RYF216" s="102"/>
      <c r="RYG216" s="102"/>
      <c r="RYH216" s="102"/>
      <c r="RYI216" s="102"/>
      <c r="RYJ216" s="102"/>
      <c r="RYK216" s="102"/>
      <c r="RYL216" s="102"/>
      <c r="RYM216" s="102"/>
      <c r="RYN216" s="102"/>
      <c r="RYO216" s="102"/>
      <c r="RYP216" s="102"/>
      <c r="RYQ216" s="102"/>
      <c r="RYR216" s="102"/>
      <c r="RYS216" s="102"/>
      <c r="RYT216" s="102"/>
      <c r="RYU216" s="102"/>
      <c r="RYV216" s="102"/>
      <c r="RYW216" s="102"/>
      <c r="RYX216" s="102"/>
      <c r="RYY216" s="102"/>
      <c r="RYZ216" s="102"/>
      <c r="RZA216" s="102"/>
      <c r="RZB216" s="102"/>
      <c r="RZC216" s="102"/>
      <c r="RZD216" s="102"/>
      <c r="RZE216" s="102"/>
      <c r="RZF216" s="102"/>
      <c r="RZG216" s="102"/>
      <c r="RZH216" s="102"/>
      <c r="RZI216" s="102"/>
      <c r="RZJ216" s="102"/>
      <c r="RZK216" s="102"/>
      <c r="RZL216" s="102"/>
      <c r="RZM216" s="102"/>
      <c r="RZN216" s="102"/>
      <c r="RZO216" s="102"/>
      <c r="RZP216" s="102"/>
      <c r="RZQ216" s="102"/>
      <c r="RZR216" s="102"/>
      <c r="RZS216" s="102"/>
      <c r="RZT216" s="102"/>
      <c r="RZU216" s="102"/>
      <c r="RZV216" s="102"/>
      <c r="RZW216" s="102"/>
      <c r="RZX216" s="102"/>
      <c r="RZY216" s="102"/>
      <c r="RZZ216" s="102"/>
      <c r="SAA216" s="102"/>
      <c r="SAB216" s="102"/>
      <c r="SAC216" s="102"/>
      <c r="SAD216" s="102"/>
      <c r="SAE216" s="102"/>
      <c r="SAF216" s="102"/>
      <c r="SAG216" s="102"/>
      <c r="SAH216" s="102"/>
      <c r="SAI216" s="102"/>
      <c r="SAJ216" s="102"/>
      <c r="SAK216" s="102"/>
      <c r="SAL216" s="102"/>
      <c r="SAM216" s="102"/>
      <c r="SAN216" s="102"/>
      <c r="SAO216" s="102"/>
      <c r="SAP216" s="102"/>
      <c r="SAQ216" s="102"/>
      <c r="SAR216" s="102"/>
      <c r="SAS216" s="102"/>
      <c r="SAT216" s="102"/>
      <c r="SAU216" s="102"/>
      <c r="SAV216" s="102"/>
      <c r="SAW216" s="102"/>
      <c r="SAX216" s="102"/>
      <c r="SAY216" s="102"/>
      <c r="SAZ216" s="102"/>
      <c r="SBA216" s="102"/>
      <c r="SBB216" s="102"/>
      <c r="SBC216" s="102"/>
      <c r="SBD216" s="102"/>
      <c r="SBE216" s="102"/>
      <c r="SBF216" s="102"/>
      <c r="SBG216" s="102"/>
      <c r="SBH216" s="102"/>
      <c r="SBI216" s="102"/>
      <c r="SBJ216" s="102"/>
      <c r="SBK216" s="102"/>
      <c r="SBL216" s="102"/>
      <c r="SBM216" s="102"/>
      <c r="SBN216" s="102"/>
      <c r="SBO216" s="102"/>
      <c r="SBP216" s="102"/>
      <c r="SBQ216" s="102"/>
      <c r="SBR216" s="102"/>
      <c r="SBS216" s="102"/>
      <c r="SBT216" s="102"/>
      <c r="SBU216" s="102"/>
      <c r="SBV216" s="102"/>
      <c r="SBW216" s="102"/>
      <c r="SBX216" s="102"/>
      <c r="SBY216" s="102"/>
      <c r="SBZ216" s="102"/>
      <c r="SCA216" s="102"/>
      <c r="SCB216" s="102"/>
      <c r="SCC216" s="102"/>
      <c r="SCD216" s="102"/>
      <c r="SCE216" s="102"/>
      <c r="SCF216" s="102"/>
      <c r="SCG216" s="102"/>
      <c r="SCH216" s="102"/>
      <c r="SCI216" s="102"/>
      <c r="SCJ216" s="102"/>
      <c r="SCK216" s="102"/>
      <c r="SCL216" s="102"/>
      <c r="SCM216" s="102"/>
      <c r="SCN216" s="102"/>
      <c r="SCO216" s="102"/>
      <c r="SCP216" s="102"/>
      <c r="SCQ216" s="102"/>
      <c r="SCR216" s="102"/>
      <c r="SCS216" s="102"/>
      <c r="SCT216" s="102"/>
      <c r="SCU216" s="102"/>
      <c r="SCV216" s="102"/>
      <c r="SCW216" s="102"/>
      <c r="SCX216" s="102"/>
      <c r="SCY216" s="102"/>
      <c r="SCZ216" s="102"/>
      <c r="SDA216" s="102"/>
      <c r="SDB216" s="102"/>
      <c r="SDC216" s="102"/>
      <c r="SDD216" s="102"/>
      <c r="SDE216" s="102"/>
      <c r="SDF216" s="102"/>
      <c r="SDG216" s="102"/>
      <c r="SDH216" s="102"/>
      <c r="SDI216" s="102"/>
      <c r="SDJ216" s="102"/>
      <c r="SDK216" s="102"/>
      <c r="SDL216" s="102"/>
      <c r="SDM216" s="102"/>
      <c r="SDN216" s="102"/>
      <c r="SDO216" s="102"/>
      <c r="SDP216" s="102"/>
      <c r="SDQ216" s="102"/>
      <c r="SDR216" s="102"/>
      <c r="SDS216" s="102"/>
      <c r="SDT216" s="102"/>
      <c r="SDU216" s="102"/>
      <c r="SDV216" s="102"/>
      <c r="SDW216" s="102"/>
      <c r="SDX216" s="102"/>
      <c r="SDY216" s="102"/>
      <c r="SDZ216" s="102"/>
      <c r="SEA216" s="102"/>
      <c r="SEB216" s="102"/>
      <c r="SEC216" s="102"/>
      <c r="SED216" s="102"/>
      <c r="SEE216" s="102"/>
      <c r="SEF216" s="102"/>
      <c r="SEG216" s="102"/>
      <c r="SEH216" s="102"/>
      <c r="SEI216" s="102"/>
      <c r="SEJ216" s="102"/>
      <c r="SEK216" s="102"/>
      <c r="SEL216" s="102"/>
      <c r="SEM216" s="102"/>
      <c r="SEN216" s="102"/>
      <c r="SEO216" s="102"/>
      <c r="SEP216" s="102"/>
      <c r="SEQ216" s="102"/>
      <c r="SER216" s="102"/>
      <c r="SES216" s="102"/>
      <c r="SET216" s="102"/>
      <c r="SEU216" s="102"/>
      <c r="SEV216" s="102"/>
      <c r="SEW216" s="102"/>
      <c r="SEX216" s="102"/>
      <c r="SEY216" s="102"/>
      <c r="SEZ216" s="102"/>
      <c r="SFA216" s="102"/>
      <c r="SFB216" s="102"/>
      <c r="SFC216" s="102"/>
      <c r="SFD216" s="102"/>
      <c r="SFE216" s="102"/>
      <c r="SFF216" s="102"/>
      <c r="SFG216" s="102"/>
      <c r="SFH216" s="102"/>
      <c r="SFI216" s="102"/>
      <c r="SFJ216" s="102"/>
      <c r="SFK216" s="102"/>
      <c r="SFL216" s="102"/>
      <c r="SFM216" s="102"/>
      <c r="SFN216" s="102"/>
      <c r="SFO216" s="102"/>
      <c r="SFP216" s="102"/>
      <c r="SFQ216" s="102"/>
      <c r="SFR216" s="102"/>
      <c r="SFS216" s="102"/>
      <c r="SFT216" s="102"/>
      <c r="SFU216" s="102"/>
      <c r="SFV216" s="102"/>
      <c r="SFW216" s="102"/>
      <c r="SFX216" s="102"/>
      <c r="SFY216" s="102"/>
      <c r="SFZ216" s="102"/>
      <c r="SGA216" s="102"/>
      <c r="SGB216" s="102"/>
      <c r="SGC216" s="102"/>
      <c r="SGD216" s="102"/>
      <c r="SGE216" s="102"/>
      <c r="SGF216" s="102"/>
      <c r="SGG216" s="102"/>
      <c r="SGH216" s="102"/>
      <c r="SGI216" s="102"/>
      <c r="SGJ216" s="102"/>
      <c r="SGK216" s="102"/>
      <c r="SGL216" s="102"/>
      <c r="SGM216" s="102"/>
      <c r="SGN216" s="102"/>
      <c r="SGO216" s="102"/>
      <c r="SGP216" s="102"/>
      <c r="SGQ216" s="102"/>
      <c r="SGR216" s="102"/>
      <c r="SGS216" s="102"/>
      <c r="SGT216" s="102"/>
      <c r="SGU216" s="102"/>
      <c r="SGV216" s="102"/>
      <c r="SGW216" s="102"/>
      <c r="SGX216" s="102"/>
      <c r="SGY216" s="102"/>
      <c r="SGZ216" s="102"/>
      <c r="SHA216" s="102"/>
      <c r="SHB216" s="102"/>
      <c r="SHC216" s="102"/>
      <c r="SHD216" s="102"/>
      <c r="SHE216" s="102"/>
      <c r="SHF216" s="102"/>
      <c r="SHG216" s="102"/>
      <c r="SHH216" s="102"/>
      <c r="SHI216" s="102"/>
      <c r="SHJ216" s="102"/>
      <c r="SHK216" s="102"/>
      <c r="SHL216" s="102"/>
      <c r="SHM216" s="102"/>
      <c r="SHN216" s="102"/>
      <c r="SHO216" s="102"/>
      <c r="SHP216" s="102"/>
      <c r="SHQ216" s="102"/>
      <c r="SHR216" s="102"/>
      <c r="SHS216" s="102"/>
      <c r="SHT216" s="102"/>
      <c r="SHU216" s="102"/>
      <c r="SHV216" s="102"/>
      <c r="SHW216" s="102"/>
      <c r="SHX216" s="102"/>
      <c r="SHY216" s="102"/>
      <c r="SHZ216" s="102"/>
      <c r="SIA216" s="102"/>
      <c r="SIB216" s="102"/>
      <c r="SIC216" s="102"/>
      <c r="SID216" s="102"/>
      <c r="SIE216" s="102"/>
      <c r="SIF216" s="102"/>
      <c r="SIG216" s="102"/>
      <c r="SIH216" s="102"/>
      <c r="SII216" s="102"/>
      <c r="SIJ216" s="102"/>
      <c r="SIK216" s="102"/>
      <c r="SIL216" s="102"/>
      <c r="SIM216" s="102"/>
      <c r="SIN216" s="102"/>
      <c r="SIO216" s="102"/>
      <c r="SIP216" s="102"/>
      <c r="SIQ216" s="102"/>
      <c r="SIR216" s="102"/>
      <c r="SIS216" s="102"/>
      <c r="SIT216" s="102"/>
      <c r="SIU216" s="102"/>
      <c r="SIV216" s="102"/>
      <c r="SIW216" s="102"/>
      <c r="SIX216" s="102"/>
      <c r="SIY216" s="102"/>
      <c r="SIZ216" s="102"/>
      <c r="SJA216" s="102"/>
      <c r="SJB216" s="102"/>
      <c r="SJC216" s="102"/>
      <c r="SJD216" s="102"/>
      <c r="SJE216" s="102"/>
      <c r="SJF216" s="102"/>
      <c r="SJG216" s="102"/>
      <c r="SJH216" s="102"/>
      <c r="SJI216" s="102"/>
      <c r="SJJ216" s="102"/>
      <c r="SJK216" s="102"/>
      <c r="SJL216" s="102"/>
      <c r="SJM216" s="102"/>
      <c r="SJN216" s="102"/>
      <c r="SJO216" s="102"/>
      <c r="SJP216" s="102"/>
      <c r="SJQ216" s="102"/>
      <c r="SJR216" s="102"/>
      <c r="SJS216" s="102"/>
      <c r="SJT216" s="102"/>
      <c r="SJU216" s="102"/>
      <c r="SJV216" s="102"/>
      <c r="SJW216" s="102"/>
      <c r="SJX216" s="102"/>
      <c r="SJY216" s="102"/>
      <c r="SJZ216" s="102"/>
      <c r="SKA216" s="102"/>
      <c r="SKB216" s="102"/>
      <c r="SKC216" s="102"/>
      <c r="SKD216" s="102"/>
      <c r="SKE216" s="102"/>
      <c r="SKF216" s="102"/>
      <c r="SKG216" s="102"/>
      <c r="SKH216" s="102"/>
      <c r="SKI216" s="102"/>
      <c r="SKJ216" s="102"/>
      <c r="SKK216" s="102"/>
      <c r="SKL216" s="102"/>
      <c r="SKM216" s="102"/>
      <c r="SKN216" s="102"/>
      <c r="SKO216" s="102"/>
      <c r="SKP216" s="102"/>
      <c r="SKQ216" s="102"/>
      <c r="SKR216" s="102"/>
      <c r="SKS216" s="102"/>
      <c r="SKT216" s="102"/>
      <c r="SKU216" s="102"/>
      <c r="SKV216" s="102"/>
      <c r="SKW216" s="102"/>
      <c r="SKX216" s="102"/>
      <c r="SKY216" s="102"/>
      <c r="SKZ216" s="102"/>
      <c r="SLA216" s="102"/>
      <c r="SLB216" s="102"/>
      <c r="SLC216" s="102"/>
      <c r="SLD216" s="102"/>
      <c r="SLE216" s="102"/>
      <c r="SLF216" s="102"/>
      <c r="SLG216" s="102"/>
      <c r="SLH216" s="102"/>
      <c r="SLI216" s="102"/>
      <c r="SLJ216" s="102"/>
      <c r="SLK216" s="102"/>
      <c r="SLL216" s="102"/>
      <c r="SLM216" s="102"/>
      <c r="SLN216" s="102"/>
      <c r="SLO216" s="102"/>
      <c r="SLP216" s="102"/>
      <c r="SLQ216" s="102"/>
      <c r="SLR216" s="102"/>
      <c r="SLS216" s="102"/>
      <c r="SLT216" s="102"/>
      <c r="SLU216" s="102"/>
      <c r="SLV216" s="102"/>
      <c r="SLW216" s="102"/>
      <c r="SLX216" s="102"/>
      <c r="SLY216" s="102"/>
      <c r="SLZ216" s="102"/>
      <c r="SMA216" s="102"/>
      <c r="SMB216" s="102"/>
      <c r="SMC216" s="102"/>
      <c r="SMD216" s="102"/>
      <c r="SME216" s="102"/>
      <c r="SMF216" s="102"/>
      <c r="SMG216" s="102"/>
      <c r="SMH216" s="102"/>
      <c r="SMI216" s="102"/>
      <c r="SMJ216" s="102"/>
      <c r="SMK216" s="102"/>
      <c r="SML216" s="102"/>
      <c r="SMM216" s="102"/>
      <c r="SMN216" s="102"/>
      <c r="SMO216" s="102"/>
      <c r="SMP216" s="102"/>
      <c r="SMQ216" s="102"/>
      <c r="SMR216" s="102"/>
      <c r="SMS216" s="102"/>
      <c r="SMT216" s="102"/>
      <c r="SMU216" s="102"/>
      <c r="SMV216" s="102"/>
      <c r="SMW216" s="102"/>
      <c r="SMX216" s="102"/>
      <c r="SMY216" s="102"/>
      <c r="SMZ216" s="102"/>
      <c r="SNA216" s="102"/>
      <c r="SNB216" s="102"/>
      <c r="SNC216" s="102"/>
      <c r="SND216" s="102"/>
      <c r="SNE216" s="102"/>
      <c r="SNF216" s="102"/>
      <c r="SNG216" s="102"/>
      <c r="SNH216" s="102"/>
      <c r="SNI216" s="102"/>
      <c r="SNJ216" s="102"/>
      <c r="SNK216" s="102"/>
      <c r="SNL216" s="102"/>
      <c r="SNM216" s="102"/>
      <c r="SNN216" s="102"/>
      <c r="SNO216" s="102"/>
      <c r="SNP216" s="102"/>
      <c r="SNQ216" s="102"/>
      <c r="SNR216" s="102"/>
      <c r="SNS216" s="102"/>
      <c r="SNT216" s="102"/>
      <c r="SNU216" s="102"/>
      <c r="SNV216" s="102"/>
      <c r="SNW216" s="102"/>
      <c r="SNX216" s="102"/>
      <c r="SNY216" s="102"/>
      <c r="SNZ216" s="102"/>
      <c r="SOA216" s="102"/>
      <c r="SOB216" s="102"/>
      <c r="SOC216" s="102"/>
      <c r="SOD216" s="102"/>
      <c r="SOE216" s="102"/>
      <c r="SOF216" s="102"/>
      <c r="SOG216" s="102"/>
      <c r="SOH216" s="102"/>
      <c r="SOI216" s="102"/>
      <c r="SOJ216" s="102"/>
      <c r="SOK216" s="102"/>
      <c r="SOL216" s="102"/>
      <c r="SOM216" s="102"/>
      <c r="SON216" s="102"/>
      <c r="SOO216" s="102"/>
      <c r="SOP216" s="102"/>
      <c r="SOQ216" s="102"/>
      <c r="SOR216" s="102"/>
      <c r="SOS216" s="102"/>
      <c r="SOT216" s="102"/>
      <c r="SOU216" s="102"/>
      <c r="SOV216" s="102"/>
      <c r="SOW216" s="102"/>
      <c r="SOX216" s="102"/>
      <c r="SOY216" s="102"/>
      <c r="SOZ216" s="102"/>
      <c r="SPA216" s="102"/>
      <c r="SPB216" s="102"/>
      <c r="SPC216" s="102"/>
      <c r="SPD216" s="102"/>
      <c r="SPE216" s="102"/>
      <c r="SPF216" s="102"/>
      <c r="SPG216" s="102"/>
      <c r="SPH216" s="102"/>
      <c r="SPI216" s="102"/>
      <c r="SPJ216" s="102"/>
      <c r="SPK216" s="102"/>
      <c r="SPL216" s="102"/>
      <c r="SPM216" s="102"/>
      <c r="SPN216" s="102"/>
      <c r="SPO216" s="102"/>
      <c r="SPP216" s="102"/>
      <c r="SPQ216" s="102"/>
      <c r="SPR216" s="102"/>
      <c r="SPS216" s="102"/>
      <c r="SPT216" s="102"/>
      <c r="SPU216" s="102"/>
      <c r="SPV216" s="102"/>
      <c r="SPW216" s="102"/>
      <c r="SPX216" s="102"/>
      <c r="SPY216" s="102"/>
      <c r="SPZ216" s="102"/>
      <c r="SQA216" s="102"/>
      <c r="SQB216" s="102"/>
      <c r="SQC216" s="102"/>
      <c r="SQD216" s="102"/>
      <c r="SQE216" s="102"/>
      <c r="SQF216" s="102"/>
      <c r="SQG216" s="102"/>
      <c r="SQH216" s="102"/>
      <c r="SQI216" s="102"/>
      <c r="SQJ216" s="102"/>
      <c r="SQK216" s="102"/>
      <c r="SQL216" s="102"/>
      <c r="SQM216" s="102"/>
      <c r="SQN216" s="102"/>
      <c r="SQO216" s="102"/>
      <c r="SQP216" s="102"/>
      <c r="SQQ216" s="102"/>
      <c r="SQR216" s="102"/>
      <c r="SQS216" s="102"/>
      <c r="SQT216" s="102"/>
      <c r="SQU216" s="102"/>
      <c r="SQV216" s="102"/>
      <c r="SQW216" s="102"/>
      <c r="SQX216" s="102"/>
      <c r="SQY216" s="102"/>
      <c r="SQZ216" s="102"/>
      <c r="SRA216" s="102"/>
      <c r="SRB216" s="102"/>
      <c r="SRC216" s="102"/>
      <c r="SRD216" s="102"/>
      <c r="SRE216" s="102"/>
      <c r="SRF216" s="102"/>
      <c r="SRG216" s="102"/>
      <c r="SRH216" s="102"/>
      <c r="SRI216" s="102"/>
      <c r="SRJ216" s="102"/>
      <c r="SRK216" s="102"/>
      <c r="SRL216" s="102"/>
      <c r="SRM216" s="102"/>
      <c r="SRN216" s="102"/>
      <c r="SRO216" s="102"/>
      <c r="SRP216" s="102"/>
      <c r="SRQ216" s="102"/>
      <c r="SRR216" s="102"/>
      <c r="SRS216" s="102"/>
      <c r="SRT216" s="102"/>
      <c r="SRU216" s="102"/>
      <c r="SRV216" s="102"/>
      <c r="SRW216" s="102"/>
      <c r="SRX216" s="102"/>
      <c r="SRY216" s="102"/>
      <c r="SRZ216" s="102"/>
      <c r="SSA216" s="102"/>
      <c r="SSB216" s="102"/>
      <c r="SSC216" s="102"/>
      <c r="SSD216" s="102"/>
      <c r="SSE216" s="102"/>
      <c r="SSF216" s="102"/>
      <c r="SSG216" s="102"/>
      <c r="SSH216" s="102"/>
      <c r="SSI216" s="102"/>
      <c r="SSJ216" s="102"/>
      <c r="SSK216" s="102"/>
      <c r="SSL216" s="102"/>
      <c r="SSM216" s="102"/>
      <c r="SSN216" s="102"/>
      <c r="SSO216" s="102"/>
      <c r="SSP216" s="102"/>
      <c r="SSQ216" s="102"/>
      <c r="SSR216" s="102"/>
      <c r="SSS216" s="102"/>
      <c r="SST216" s="102"/>
      <c r="SSU216" s="102"/>
      <c r="SSV216" s="102"/>
      <c r="SSW216" s="102"/>
      <c r="SSX216" s="102"/>
      <c r="SSY216" s="102"/>
      <c r="SSZ216" s="102"/>
      <c r="STA216" s="102"/>
      <c r="STB216" s="102"/>
      <c r="STC216" s="102"/>
      <c r="STD216" s="102"/>
      <c r="STE216" s="102"/>
      <c r="STF216" s="102"/>
      <c r="STG216" s="102"/>
      <c r="STH216" s="102"/>
      <c r="STI216" s="102"/>
      <c r="STJ216" s="102"/>
      <c r="STK216" s="102"/>
      <c r="STL216" s="102"/>
      <c r="STM216" s="102"/>
      <c r="STN216" s="102"/>
      <c r="STO216" s="102"/>
      <c r="STP216" s="102"/>
      <c r="STQ216" s="102"/>
      <c r="STR216" s="102"/>
      <c r="STS216" s="102"/>
      <c r="STT216" s="102"/>
      <c r="STU216" s="102"/>
      <c r="STV216" s="102"/>
      <c r="STW216" s="102"/>
      <c r="STX216" s="102"/>
      <c r="STY216" s="102"/>
      <c r="STZ216" s="102"/>
      <c r="SUA216" s="102"/>
      <c r="SUB216" s="102"/>
      <c r="SUC216" s="102"/>
      <c r="SUD216" s="102"/>
      <c r="SUE216" s="102"/>
      <c r="SUF216" s="102"/>
      <c r="SUG216" s="102"/>
      <c r="SUH216" s="102"/>
      <c r="SUI216" s="102"/>
      <c r="SUJ216" s="102"/>
      <c r="SUK216" s="102"/>
      <c r="SUL216" s="102"/>
      <c r="SUM216" s="102"/>
      <c r="SUN216" s="102"/>
      <c r="SUO216" s="102"/>
      <c r="SUP216" s="102"/>
      <c r="SUQ216" s="102"/>
      <c r="SUR216" s="102"/>
      <c r="SUS216" s="102"/>
      <c r="SUT216" s="102"/>
      <c r="SUU216" s="102"/>
      <c r="SUV216" s="102"/>
      <c r="SUW216" s="102"/>
      <c r="SUX216" s="102"/>
      <c r="SUY216" s="102"/>
      <c r="SUZ216" s="102"/>
      <c r="SVA216" s="102"/>
      <c r="SVB216" s="102"/>
      <c r="SVC216" s="102"/>
      <c r="SVD216" s="102"/>
      <c r="SVE216" s="102"/>
      <c r="SVF216" s="102"/>
      <c r="SVG216" s="102"/>
      <c r="SVH216" s="102"/>
      <c r="SVI216" s="102"/>
      <c r="SVJ216" s="102"/>
      <c r="SVK216" s="102"/>
      <c r="SVL216" s="102"/>
      <c r="SVM216" s="102"/>
      <c r="SVN216" s="102"/>
      <c r="SVO216" s="102"/>
      <c r="SVP216" s="102"/>
      <c r="SVQ216" s="102"/>
      <c r="SVR216" s="102"/>
      <c r="SVS216" s="102"/>
      <c r="SVT216" s="102"/>
      <c r="SVU216" s="102"/>
      <c r="SVV216" s="102"/>
      <c r="SVW216" s="102"/>
      <c r="SVX216" s="102"/>
      <c r="SVY216" s="102"/>
      <c r="SVZ216" s="102"/>
      <c r="SWA216" s="102"/>
      <c r="SWB216" s="102"/>
      <c r="SWC216" s="102"/>
      <c r="SWD216" s="102"/>
      <c r="SWE216" s="102"/>
      <c r="SWF216" s="102"/>
      <c r="SWG216" s="102"/>
      <c r="SWH216" s="102"/>
      <c r="SWI216" s="102"/>
      <c r="SWJ216" s="102"/>
      <c r="SWK216" s="102"/>
      <c r="SWL216" s="102"/>
      <c r="SWM216" s="102"/>
      <c r="SWN216" s="102"/>
      <c r="SWO216" s="102"/>
      <c r="SWP216" s="102"/>
      <c r="SWQ216" s="102"/>
      <c r="SWR216" s="102"/>
      <c r="SWS216" s="102"/>
      <c r="SWT216" s="102"/>
      <c r="SWU216" s="102"/>
      <c r="SWV216" s="102"/>
      <c r="SWW216" s="102"/>
      <c r="SWX216" s="102"/>
      <c r="SWY216" s="102"/>
      <c r="SWZ216" s="102"/>
      <c r="SXA216" s="102"/>
      <c r="SXB216" s="102"/>
      <c r="SXC216" s="102"/>
      <c r="SXD216" s="102"/>
      <c r="SXE216" s="102"/>
      <c r="SXF216" s="102"/>
      <c r="SXG216" s="102"/>
      <c r="SXH216" s="102"/>
      <c r="SXI216" s="102"/>
      <c r="SXJ216" s="102"/>
      <c r="SXK216" s="102"/>
      <c r="SXL216" s="102"/>
      <c r="SXM216" s="102"/>
      <c r="SXN216" s="102"/>
      <c r="SXO216" s="102"/>
      <c r="SXP216" s="102"/>
      <c r="SXQ216" s="102"/>
      <c r="SXR216" s="102"/>
      <c r="SXS216" s="102"/>
      <c r="SXT216" s="102"/>
      <c r="SXU216" s="102"/>
      <c r="SXV216" s="102"/>
      <c r="SXW216" s="102"/>
      <c r="SXX216" s="102"/>
      <c r="SXY216" s="102"/>
      <c r="SXZ216" s="102"/>
      <c r="SYA216" s="102"/>
      <c r="SYB216" s="102"/>
      <c r="SYC216" s="102"/>
      <c r="SYD216" s="102"/>
      <c r="SYE216" s="102"/>
      <c r="SYF216" s="102"/>
      <c r="SYG216" s="102"/>
      <c r="SYH216" s="102"/>
      <c r="SYI216" s="102"/>
      <c r="SYJ216" s="102"/>
      <c r="SYK216" s="102"/>
      <c r="SYL216" s="102"/>
      <c r="SYM216" s="102"/>
      <c r="SYN216" s="102"/>
      <c r="SYO216" s="102"/>
      <c r="SYP216" s="102"/>
      <c r="SYQ216" s="102"/>
      <c r="SYR216" s="102"/>
      <c r="SYS216" s="102"/>
      <c r="SYT216" s="102"/>
      <c r="SYU216" s="102"/>
      <c r="SYV216" s="102"/>
      <c r="SYW216" s="102"/>
      <c r="SYX216" s="102"/>
      <c r="SYY216" s="102"/>
      <c r="SYZ216" s="102"/>
      <c r="SZA216" s="102"/>
      <c r="SZB216" s="102"/>
      <c r="SZC216" s="102"/>
      <c r="SZD216" s="102"/>
      <c r="SZE216" s="102"/>
      <c r="SZF216" s="102"/>
      <c r="SZG216" s="102"/>
      <c r="SZH216" s="102"/>
      <c r="SZI216" s="102"/>
      <c r="SZJ216" s="102"/>
      <c r="SZK216" s="102"/>
      <c r="SZL216" s="102"/>
      <c r="SZM216" s="102"/>
      <c r="SZN216" s="102"/>
      <c r="SZO216" s="102"/>
      <c r="SZP216" s="102"/>
      <c r="SZQ216" s="102"/>
      <c r="SZR216" s="102"/>
      <c r="SZS216" s="102"/>
      <c r="SZT216" s="102"/>
      <c r="SZU216" s="102"/>
      <c r="SZV216" s="102"/>
      <c r="SZW216" s="102"/>
      <c r="SZX216" s="102"/>
      <c r="SZY216" s="102"/>
      <c r="SZZ216" s="102"/>
      <c r="TAA216" s="102"/>
      <c r="TAB216" s="102"/>
      <c r="TAC216" s="102"/>
      <c r="TAD216" s="102"/>
      <c r="TAE216" s="102"/>
      <c r="TAF216" s="102"/>
      <c r="TAG216" s="102"/>
      <c r="TAH216" s="102"/>
      <c r="TAI216" s="102"/>
      <c r="TAJ216" s="102"/>
      <c r="TAK216" s="102"/>
      <c r="TAL216" s="102"/>
      <c r="TAM216" s="102"/>
      <c r="TAN216" s="102"/>
      <c r="TAO216" s="102"/>
      <c r="TAP216" s="102"/>
      <c r="TAQ216" s="102"/>
      <c r="TAR216" s="102"/>
      <c r="TAS216" s="102"/>
      <c r="TAT216" s="102"/>
      <c r="TAU216" s="102"/>
      <c r="TAV216" s="102"/>
      <c r="TAW216" s="102"/>
      <c r="TAX216" s="102"/>
      <c r="TAY216" s="102"/>
      <c r="TAZ216" s="102"/>
      <c r="TBA216" s="102"/>
      <c r="TBB216" s="102"/>
      <c r="TBC216" s="102"/>
      <c r="TBD216" s="102"/>
      <c r="TBE216" s="102"/>
      <c r="TBF216" s="102"/>
      <c r="TBG216" s="102"/>
      <c r="TBH216" s="102"/>
      <c r="TBI216" s="102"/>
      <c r="TBJ216" s="102"/>
      <c r="TBK216" s="102"/>
      <c r="TBL216" s="102"/>
      <c r="TBM216" s="102"/>
      <c r="TBN216" s="102"/>
      <c r="TBO216" s="102"/>
      <c r="TBP216" s="102"/>
      <c r="TBQ216" s="102"/>
      <c r="TBR216" s="102"/>
      <c r="TBS216" s="102"/>
      <c r="TBT216" s="102"/>
      <c r="TBU216" s="102"/>
      <c r="TBV216" s="102"/>
      <c r="TBW216" s="102"/>
      <c r="TBX216" s="102"/>
      <c r="TBY216" s="102"/>
      <c r="TBZ216" s="102"/>
      <c r="TCA216" s="102"/>
      <c r="TCB216" s="102"/>
      <c r="TCC216" s="102"/>
      <c r="TCD216" s="102"/>
      <c r="TCE216" s="102"/>
      <c r="TCF216" s="102"/>
      <c r="TCG216" s="102"/>
      <c r="TCH216" s="102"/>
      <c r="TCI216" s="102"/>
      <c r="TCJ216" s="102"/>
      <c r="TCK216" s="102"/>
      <c r="TCL216" s="102"/>
      <c r="TCM216" s="102"/>
      <c r="TCN216" s="102"/>
      <c r="TCO216" s="102"/>
      <c r="TCP216" s="102"/>
      <c r="TCQ216" s="102"/>
      <c r="TCR216" s="102"/>
      <c r="TCS216" s="102"/>
      <c r="TCT216" s="102"/>
      <c r="TCU216" s="102"/>
      <c r="TCV216" s="102"/>
      <c r="TCW216" s="102"/>
      <c r="TCX216" s="102"/>
      <c r="TCY216" s="102"/>
      <c r="TCZ216" s="102"/>
      <c r="TDA216" s="102"/>
      <c r="TDB216" s="102"/>
      <c r="TDC216" s="102"/>
      <c r="TDD216" s="102"/>
      <c r="TDE216" s="102"/>
      <c r="TDF216" s="102"/>
      <c r="TDG216" s="102"/>
      <c r="TDH216" s="102"/>
      <c r="TDI216" s="102"/>
      <c r="TDJ216" s="102"/>
      <c r="TDK216" s="102"/>
      <c r="TDL216" s="102"/>
      <c r="TDM216" s="102"/>
      <c r="TDN216" s="102"/>
      <c r="TDO216" s="102"/>
      <c r="TDP216" s="102"/>
      <c r="TDQ216" s="102"/>
      <c r="TDR216" s="102"/>
      <c r="TDS216" s="102"/>
      <c r="TDT216" s="102"/>
      <c r="TDU216" s="102"/>
      <c r="TDV216" s="102"/>
      <c r="TDW216" s="102"/>
      <c r="TDX216" s="102"/>
      <c r="TDY216" s="102"/>
      <c r="TDZ216" s="102"/>
      <c r="TEA216" s="102"/>
      <c r="TEB216" s="102"/>
      <c r="TEC216" s="102"/>
      <c r="TED216" s="102"/>
      <c r="TEE216" s="102"/>
      <c r="TEF216" s="102"/>
      <c r="TEG216" s="102"/>
      <c r="TEH216" s="102"/>
      <c r="TEI216" s="102"/>
      <c r="TEJ216" s="102"/>
      <c r="TEK216" s="102"/>
      <c r="TEL216" s="102"/>
      <c r="TEM216" s="102"/>
      <c r="TEN216" s="102"/>
      <c r="TEO216" s="102"/>
      <c r="TEP216" s="102"/>
      <c r="TEQ216" s="102"/>
      <c r="TER216" s="102"/>
      <c r="TES216" s="102"/>
      <c r="TET216" s="102"/>
      <c r="TEU216" s="102"/>
      <c r="TEV216" s="102"/>
      <c r="TEW216" s="102"/>
      <c r="TEX216" s="102"/>
      <c r="TEY216" s="102"/>
      <c r="TEZ216" s="102"/>
      <c r="TFA216" s="102"/>
      <c r="TFB216" s="102"/>
      <c r="TFC216" s="102"/>
      <c r="TFD216" s="102"/>
      <c r="TFE216" s="102"/>
      <c r="TFF216" s="102"/>
      <c r="TFG216" s="102"/>
      <c r="TFH216" s="102"/>
      <c r="TFI216" s="102"/>
      <c r="TFJ216" s="102"/>
      <c r="TFK216" s="102"/>
      <c r="TFL216" s="102"/>
      <c r="TFM216" s="102"/>
      <c r="TFN216" s="102"/>
      <c r="TFO216" s="102"/>
      <c r="TFP216" s="102"/>
      <c r="TFQ216" s="102"/>
      <c r="TFR216" s="102"/>
      <c r="TFS216" s="102"/>
      <c r="TFT216" s="102"/>
      <c r="TFU216" s="102"/>
      <c r="TFV216" s="102"/>
      <c r="TFW216" s="102"/>
      <c r="TFX216" s="102"/>
      <c r="TFY216" s="102"/>
      <c r="TFZ216" s="102"/>
      <c r="TGA216" s="102"/>
      <c r="TGB216" s="102"/>
      <c r="TGC216" s="102"/>
      <c r="TGD216" s="102"/>
      <c r="TGE216" s="102"/>
      <c r="TGF216" s="102"/>
      <c r="TGG216" s="102"/>
      <c r="TGH216" s="102"/>
      <c r="TGI216" s="102"/>
      <c r="TGJ216" s="102"/>
      <c r="TGK216" s="102"/>
      <c r="TGL216" s="102"/>
      <c r="TGM216" s="102"/>
      <c r="TGN216" s="102"/>
      <c r="TGO216" s="102"/>
      <c r="TGP216" s="102"/>
      <c r="TGQ216" s="102"/>
      <c r="TGR216" s="102"/>
      <c r="TGS216" s="102"/>
      <c r="TGT216" s="102"/>
      <c r="TGU216" s="102"/>
      <c r="TGV216" s="102"/>
      <c r="TGW216" s="102"/>
      <c r="TGX216" s="102"/>
      <c r="TGY216" s="102"/>
      <c r="TGZ216" s="102"/>
      <c r="THA216" s="102"/>
      <c r="THB216" s="102"/>
      <c r="THC216" s="102"/>
      <c r="THD216" s="102"/>
      <c r="THE216" s="102"/>
      <c r="THF216" s="102"/>
      <c r="THG216" s="102"/>
      <c r="THH216" s="102"/>
      <c r="THI216" s="102"/>
      <c r="THJ216" s="102"/>
      <c r="THK216" s="102"/>
      <c r="THL216" s="102"/>
      <c r="THM216" s="102"/>
      <c r="THN216" s="102"/>
      <c r="THO216" s="102"/>
      <c r="THP216" s="102"/>
      <c r="THQ216" s="102"/>
      <c r="THR216" s="102"/>
      <c r="THS216" s="102"/>
      <c r="THT216" s="102"/>
      <c r="THU216" s="102"/>
      <c r="THV216" s="102"/>
      <c r="THW216" s="102"/>
      <c r="THX216" s="102"/>
      <c r="THY216" s="102"/>
      <c r="THZ216" s="102"/>
      <c r="TIA216" s="102"/>
      <c r="TIB216" s="102"/>
      <c r="TIC216" s="102"/>
      <c r="TID216" s="102"/>
      <c r="TIE216" s="102"/>
      <c r="TIF216" s="102"/>
      <c r="TIG216" s="102"/>
      <c r="TIH216" s="102"/>
      <c r="TII216" s="102"/>
      <c r="TIJ216" s="102"/>
      <c r="TIK216" s="102"/>
      <c r="TIL216" s="102"/>
      <c r="TIM216" s="102"/>
      <c r="TIN216" s="102"/>
      <c r="TIO216" s="102"/>
      <c r="TIP216" s="102"/>
      <c r="TIQ216" s="102"/>
      <c r="TIR216" s="102"/>
      <c r="TIS216" s="102"/>
      <c r="TIT216" s="102"/>
      <c r="TIU216" s="102"/>
      <c r="TIV216" s="102"/>
      <c r="TIW216" s="102"/>
      <c r="TIX216" s="102"/>
      <c r="TIY216" s="102"/>
      <c r="TIZ216" s="102"/>
      <c r="TJA216" s="102"/>
      <c r="TJB216" s="102"/>
      <c r="TJC216" s="102"/>
      <c r="TJD216" s="102"/>
      <c r="TJE216" s="102"/>
      <c r="TJF216" s="102"/>
      <c r="TJG216" s="102"/>
      <c r="TJH216" s="102"/>
      <c r="TJI216" s="102"/>
      <c r="TJJ216" s="102"/>
      <c r="TJK216" s="102"/>
      <c r="TJL216" s="102"/>
      <c r="TJM216" s="102"/>
      <c r="TJN216" s="102"/>
      <c r="TJO216" s="102"/>
      <c r="TJP216" s="102"/>
      <c r="TJQ216" s="102"/>
      <c r="TJR216" s="102"/>
      <c r="TJS216" s="102"/>
      <c r="TJT216" s="102"/>
      <c r="TJU216" s="102"/>
      <c r="TJV216" s="102"/>
      <c r="TJW216" s="102"/>
      <c r="TJX216" s="102"/>
      <c r="TJY216" s="102"/>
      <c r="TJZ216" s="102"/>
      <c r="TKA216" s="102"/>
      <c r="TKB216" s="102"/>
      <c r="TKC216" s="102"/>
      <c r="TKD216" s="102"/>
      <c r="TKE216" s="102"/>
      <c r="TKF216" s="102"/>
      <c r="TKG216" s="102"/>
      <c r="TKH216" s="102"/>
      <c r="TKI216" s="102"/>
      <c r="TKJ216" s="102"/>
      <c r="TKK216" s="102"/>
      <c r="TKL216" s="102"/>
      <c r="TKM216" s="102"/>
      <c r="TKN216" s="102"/>
      <c r="TKO216" s="102"/>
      <c r="TKP216" s="102"/>
      <c r="TKQ216" s="102"/>
      <c r="TKR216" s="102"/>
      <c r="TKS216" s="102"/>
      <c r="TKT216" s="102"/>
      <c r="TKU216" s="102"/>
      <c r="TKV216" s="102"/>
      <c r="TKW216" s="102"/>
      <c r="TKX216" s="102"/>
      <c r="TKY216" s="102"/>
      <c r="TKZ216" s="102"/>
      <c r="TLA216" s="102"/>
      <c r="TLB216" s="102"/>
      <c r="TLC216" s="102"/>
      <c r="TLD216" s="102"/>
      <c r="TLE216" s="102"/>
      <c r="TLF216" s="102"/>
      <c r="TLG216" s="102"/>
      <c r="TLH216" s="102"/>
      <c r="TLI216" s="102"/>
      <c r="TLJ216" s="102"/>
      <c r="TLK216" s="102"/>
      <c r="TLL216" s="102"/>
      <c r="TLM216" s="102"/>
      <c r="TLN216" s="102"/>
      <c r="TLO216" s="102"/>
      <c r="TLP216" s="102"/>
      <c r="TLQ216" s="102"/>
      <c r="TLR216" s="102"/>
      <c r="TLS216" s="102"/>
      <c r="TLT216" s="102"/>
      <c r="TLU216" s="102"/>
      <c r="TLV216" s="102"/>
      <c r="TLW216" s="102"/>
      <c r="TLX216" s="102"/>
      <c r="TLY216" s="102"/>
      <c r="TLZ216" s="102"/>
      <c r="TMA216" s="102"/>
      <c r="TMB216" s="102"/>
      <c r="TMC216" s="102"/>
      <c r="TMD216" s="102"/>
      <c r="TME216" s="102"/>
      <c r="TMF216" s="102"/>
      <c r="TMG216" s="102"/>
      <c r="TMH216" s="102"/>
      <c r="TMI216" s="102"/>
      <c r="TMJ216" s="102"/>
      <c r="TMK216" s="102"/>
      <c r="TML216" s="102"/>
      <c r="TMM216" s="102"/>
      <c r="TMN216" s="102"/>
      <c r="TMO216" s="102"/>
      <c r="TMP216" s="102"/>
      <c r="TMQ216" s="102"/>
      <c r="TMR216" s="102"/>
      <c r="TMS216" s="102"/>
      <c r="TMT216" s="102"/>
      <c r="TMU216" s="102"/>
      <c r="TMV216" s="102"/>
      <c r="TMW216" s="102"/>
      <c r="TMX216" s="102"/>
      <c r="TMY216" s="102"/>
      <c r="TMZ216" s="102"/>
      <c r="TNA216" s="102"/>
      <c r="TNB216" s="102"/>
      <c r="TNC216" s="102"/>
      <c r="TND216" s="102"/>
      <c r="TNE216" s="102"/>
      <c r="TNF216" s="102"/>
      <c r="TNG216" s="102"/>
      <c r="TNH216" s="102"/>
      <c r="TNI216" s="102"/>
      <c r="TNJ216" s="102"/>
      <c r="TNK216" s="102"/>
      <c r="TNL216" s="102"/>
      <c r="TNM216" s="102"/>
      <c r="TNN216" s="102"/>
      <c r="TNO216" s="102"/>
      <c r="TNP216" s="102"/>
      <c r="TNQ216" s="102"/>
      <c r="TNR216" s="102"/>
      <c r="TNS216" s="102"/>
      <c r="TNT216" s="102"/>
      <c r="TNU216" s="102"/>
      <c r="TNV216" s="102"/>
      <c r="TNW216" s="102"/>
      <c r="TNX216" s="102"/>
      <c r="TNY216" s="102"/>
      <c r="TNZ216" s="102"/>
      <c r="TOA216" s="102"/>
      <c r="TOB216" s="102"/>
      <c r="TOC216" s="102"/>
      <c r="TOD216" s="102"/>
      <c r="TOE216" s="102"/>
      <c r="TOF216" s="102"/>
      <c r="TOG216" s="102"/>
      <c r="TOH216" s="102"/>
      <c r="TOI216" s="102"/>
      <c r="TOJ216" s="102"/>
      <c r="TOK216" s="102"/>
      <c r="TOL216" s="102"/>
      <c r="TOM216" s="102"/>
      <c r="TON216" s="102"/>
      <c r="TOO216" s="102"/>
      <c r="TOP216" s="102"/>
      <c r="TOQ216" s="102"/>
      <c r="TOR216" s="102"/>
      <c r="TOS216" s="102"/>
      <c r="TOT216" s="102"/>
      <c r="TOU216" s="102"/>
      <c r="TOV216" s="102"/>
      <c r="TOW216" s="102"/>
      <c r="TOX216" s="102"/>
      <c r="TOY216" s="102"/>
      <c r="TOZ216" s="102"/>
      <c r="TPA216" s="102"/>
      <c r="TPB216" s="102"/>
      <c r="TPC216" s="102"/>
      <c r="TPD216" s="102"/>
      <c r="TPE216" s="102"/>
      <c r="TPF216" s="102"/>
      <c r="TPG216" s="102"/>
      <c r="TPH216" s="102"/>
      <c r="TPI216" s="102"/>
      <c r="TPJ216" s="102"/>
      <c r="TPK216" s="102"/>
      <c r="TPL216" s="102"/>
      <c r="TPM216" s="102"/>
      <c r="TPN216" s="102"/>
      <c r="TPO216" s="102"/>
      <c r="TPP216" s="102"/>
      <c r="TPQ216" s="102"/>
      <c r="TPR216" s="102"/>
      <c r="TPS216" s="102"/>
      <c r="TPT216" s="102"/>
      <c r="TPU216" s="102"/>
      <c r="TPV216" s="102"/>
      <c r="TPW216" s="102"/>
      <c r="TPX216" s="102"/>
      <c r="TPY216" s="102"/>
      <c r="TPZ216" s="102"/>
      <c r="TQA216" s="102"/>
      <c r="TQB216" s="102"/>
      <c r="TQC216" s="102"/>
      <c r="TQD216" s="102"/>
      <c r="TQE216" s="102"/>
      <c r="TQF216" s="102"/>
      <c r="TQG216" s="102"/>
      <c r="TQH216" s="102"/>
      <c r="TQI216" s="102"/>
      <c r="TQJ216" s="102"/>
      <c r="TQK216" s="102"/>
      <c r="TQL216" s="102"/>
      <c r="TQM216" s="102"/>
      <c r="TQN216" s="102"/>
      <c r="TQO216" s="102"/>
      <c r="TQP216" s="102"/>
      <c r="TQQ216" s="102"/>
      <c r="TQR216" s="102"/>
      <c r="TQS216" s="102"/>
      <c r="TQT216" s="102"/>
      <c r="TQU216" s="102"/>
      <c r="TQV216" s="102"/>
      <c r="TQW216" s="102"/>
      <c r="TQX216" s="102"/>
      <c r="TQY216" s="102"/>
      <c r="TQZ216" s="102"/>
      <c r="TRA216" s="102"/>
      <c r="TRB216" s="102"/>
      <c r="TRC216" s="102"/>
      <c r="TRD216" s="102"/>
      <c r="TRE216" s="102"/>
      <c r="TRF216" s="102"/>
      <c r="TRG216" s="102"/>
      <c r="TRH216" s="102"/>
      <c r="TRI216" s="102"/>
      <c r="TRJ216" s="102"/>
      <c r="TRK216" s="102"/>
      <c r="TRL216" s="102"/>
      <c r="TRM216" s="102"/>
      <c r="TRN216" s="102"/>
      <c r="TRO216" s="102"/>
      <c r="TRP216" s="102"/>
      <c r="TRQ216" s="102"/>
      <c r="TRR216" s="102"/>
      <c r="TRS216" s="102"/>
      <c r="TRT216" s="102"/>
      <c r="TRU216" s="102"/>
      <c r="TRV216" s="102"/>
      <c r="TRW216" s="102"/>
      <c r="TRX216" s="102"/>
      <c r="TRY216" s="102"/>
      <c r="TRZ216" s="102"/>
      <c r="TSA216" s="102"/>
      <c r="TSB216" s="102"/>
      <c r="TSC216" s="102"/>
      <c r="TSD216" s="102"/>
      <c r="TSE216" s="102"/>
      <c r="TSF216" s="102"/>
      <c r="TSG216" s="102"/>
      <c r="TSH216" s="102"/>
      <c r="TSI216" s="102"/>
      <c r="TSJ216" s="102"/>
      <c r="TSK216" s="102"/>
      <c r="TSL216" s="102"/>
      <c r="TSM216" s="102"/>
      <c r="TSN216" s="102"/>
      <c r="TSO216" s="102"/>
      <c r="TSP216" s="102"/>
      <c r="TSQ216" s="102"/>
      <c r="TSR216" s="102"/>
      <c r="TSS216" s="102"/>
      <c r="TST216" s="102"/>
      <c r="TSU216" s="102"/>
      <c r="TSV216" s="102"/>
      <c r="TSW216" s="102"/>
      <c r="TSX216" s="102"/>
      <c r="TSY216" s="102"/>
      <c r="TSZ216" s="102"/>
      <c r="TTA216" s="102"/>
      <c r="TTB216" s="102"/>
      <c r="TTC216" s="102"/>
      <c r="TTD216" s="102"/>
      <c r="TTE216" s="102"/>
      <c r="TTF216" s="102"/>
      <c r="TTG216" s="102"/>
      <c r="TTH216" s="102"/>
      <c r="TTI216" s="102"/>
      <c r="TTJ216" s="102"/>
      <c r="TTK216" s="102"/>
      <c r="TTL216" s="102"/>
      <c r="TTM216" s="102"/>
      <c r="TTN216" s="102"/>
      <c r="TTO216" s="102"/>
      <c r="TTP216" s="102"/>
      <c r="TTQ216" s="102"/>
      <c r="TTR216" s="102"/>
      <c r="TTS216" s="102"/>
      <c r="TTT216" s="102"/>
      <c r="TTU216" s="102"/>
      <c r="TTV216" s="102"/>
      <c r="TTW216" s="102"/>
      <c r="TTX216" s="102"/>
      <c r="TTY216" s="102"/>
      <c r="TTZ216" s="102"/>
      <c r="TUA216" s="102"/>
      <c r="TUB216" s="102"/>
      <c r="TUC216" s="102"/>
      <c r="TUD216" s="102"/>
      <c r="TUE216" s="102"/>
      <c r="TUF216" s="102"/>
      <c r="TUG216" s="102"/>
      <c r="TUH216" s="102"/>
      <c r="TUI216" s="102"/>
      <c r="TUJ216" s="102"/>
      <c r="TUK216" s="102"/>
      <c r="TUL216" s="102"/>
      <c r="TUM216" s="102"/>
      <c r="TUN216" s="102"/>
      <c r="TUO216" s="102"/>
      <c r="TUP216" s="102"/>
      <c r="TUQ216" s="102"/>
      <c r="TUR216" s="102"/>
      <c r="TUS216" s="102"/>
      <c r="TUT216" s="102"/>
      <c r="TUU216" s="102"/>
      <c r="TUV216" s="102"/>
      <c r="TUW216" s="102"/>
      <c r="TUX216" s="102"/>
      <c r="TUY216" s="102"/>
      <c r="TUZ216" s="102"/>
      <c r="TVA216" s="102"/>
      <c r="TVB216" s="102"/>
      <c r="TVC216" s="102"/>
      <c r="TVD216" s="102"/>
      <c r="TVE216" s="102"/>
      <c r="TVF216" s="102"/>
      <c r="TVG216" s="102"/>
      <c r="TVH216" s="102"/>
      <c r="TVI216" s="102"/>
      <c r="TVJ216" s="102"/>
      <c r="TVK216" s="102"/>
      <c r="TVL216" s="102"/>
      <c r="TVM216" s="102"/>
      <c r="TVN216" s="102"/>
      <c r="TVO216" s="102"/>
      <c r="TVP216" s="102"/>
      <c r="TVQ216" s="102"/>
      <c r="TVR216" s="102"/>
      <c r="TVS216" s="102"/>
      <c r="TVT216" s="102"/>
      <c r="TVU216" s="102"/>
      <c r="TVV216" s="102"/>
      <c r="TVW216" s="102"/>
      <c r="TVX216" s="102"/>
      <c r="TVY216" s="102"/>
      <c r="TVZ216" s="102"/>
      <c r="TWA216" s="102"/>
      <c r="TWB216" s="102"/>
      <c r="TWC216" s="102"/>
      <c r="TWD216" s="102"/>
      <c r="TWE216" s="102"/>
      <c r="TWF216" s="102"/>
      <c r="TWG216" s="102"/>
      <c r="TWH216" s="102"/>
      <c r="TWI216" s="102"/>
      <c r="TWJ216" s="102"/>
      <c r="TWK216" s="102"/>
      <c r="TWL216" s="102"/>
      <c r="TWM216" s="102"/>
      <c r="TWN216" s="102"/>
      <c r="TWO216" s="102"/>
      <c r="TWP216" s="102"/>
      <c r="TWQ216" s="102"/>
      <c r="TWR216" s="102"/>
      <c r="TWS216" s="102"/>
      <c r="TWT216" s="102"/>
      <c r="TWU216" s="102"/>
      <c r="TWV216" s="102"/>
      <c r="TWW216" s="102"/>
      <c r="TWX216" s="102"/>
      <c r="TWY216" s="102"/>
      <c r="TWZ216" s="102"/>
      <c r="TXA216" s="102"/>
      <c r="TXB216" s="102"/>
      <c r="TXC216" s="102"/>
      <c r="TXD216" s="102"/>
      <c r="TXE216" s="102"/>
      <c r="TXF216" s="102"/>
      <c r="TXG216" s="102"/>
      <c r="TXH216" s="102"/>
      <c r="TXI216" s="102"/>
      <c r="TXJ216" s="102"/>
      <c r="TXK216" s="102"/>
      <c r="TXL216" s="102"/>
      <c r="TXM216" s="102"/>
      <c r="TXN216" s="102"/>
      <c r="TXO216" s="102"/>
      <c r="TXP216" s="102"/>
      <c r="TXQ216" s="102"/>
      <c r="TXR216" s="102"/>
      <c r="TXS216" s="102"/>
      <c r="TXT216" s="102"/>
      <c r="TXU216" s="102"/>
      <c r="TXV216" s="102"/>
      <c r="TXW216" s="102"/>
      <c r="TXX216" s="102"/>
      <c r="TXY216" s="102"/>
      <c r="TXZ216" s="102"/>
      <c r="TYA216" s="102"/>
      <c r="TYB216" s="102"/>
      <c r="TYC216" s="102"/>
      <c r="TYD216" s="102"/>
      <c r="TYE216" s="102"/>
      <c r="TYF216" s="102"/>
      <c r="TYG216" s="102"/>
      <c r="TYH216" s="102"/>
      <c r="TYI216" s="102"/>
      <c r="TYJ216" s="102"/>
      <c r="TYK216" s="102"/>
      <c r="TYL216" s="102"/>
      <c r="TYM216" s="102"/>
      <c r="TYN216" s="102"/>
      <c r="TYO216" s="102"/>
      <c r="TYP216" s="102"/>
      <c r="TYQ216" s="102"/>
      <c r="TYR216" s="102"/>
      <c r="TYS216" s="102"/>
      <c r="TYT216" s="102"/>
      <c r="TYU216" s="102"/>
      <c r="TYV216" s="102"/>
      <c r="TYW216" s="102"/>
      <c r="TYX216" s="102"/>
      <c r="TYY216" s="102"/>
      <c r="TYZ216" s="102"/>
      <c r="TZA216" s="102"/>
      <c r="TZB216" s="102"/>
      <c r="TZC216" s="102"/>
      <c r="TZD216" s="102"/>
      <c r="TZE216" s="102"/>
      <c r="TZF216" s="102"/>
      <c r="TZG216" s="102"/>
      <c r="TZH216" s="102"/>
      <c r="TZI216" s="102"/>
      <c r="TZJ216" s="102"/>
      <c r="TZK216" s="102"/>
      <c r="TZL216" s="102"/>
      <c r="TZM216" s="102"/>
      <c r="TZN216" s="102"/>
      <c r="TZO216" s="102"/>
      <c r="TZP216" s="102"/>
      <c r="TZQ216" s="102"/>
      <c r="TZR216" s="102"/>
      <c r="TZS216" s="102"/>
      <c r="TZT216" s="102"/>
      <c r="TZU216" s="102"/>
      <c r="TZV216" s="102"/>
      <c r="TZW216" s="102"/>
      <c r="TZX216" s="102"/>
      <c r="TZY216" s="102"/>
      <c r="TZZ216" s="102"/>
      <c r="UAA216" s="102"/>
      <c r="UAB216" s="102"/>
      <c r="UAC216" s="102"/>
      <c r="UAD216" s="102"/>
      <c r="UAE216" s="102"/>
      <c r="UAF216" s="102"/>
      <c r="UAG216" s="102"/>
      <c r="UAH216" s="102"/>
      <c r="UAI216" s="102"/>
      <c r="UAJ216" s="102"/>
      <c r="UAK216" s="102"/>
      <c r="UAL216" s="102"/>
      <c r="UAM216" s="102"/>
      <c r="UAN216" s="102"/>
      <c r="UAO216" s="102"/>
      <c r="UAP216" s="102"/>
      <c r="UAQ216" s="102"/>
      <c r="UAR216" s="102"/>
      <c r="UAS216" s="102"/>
      <c r="UAT216" s="102"/>
      <c r="UAU216" s="102"/>
      <c r="UAV216" s="102"/>
      <c r="UAW216" s="102"/>
      <c r="UAX216" s="102"/>
      <c r="UAY216" s="102"/>
      <c r="UAZ216" s="102"/>
      <c r="UBA216" s="102"/>
      <c r="UBB216" s="102"/>
      <c r="UBC216" s="102"/>
      <c r="UBD216" s="102"/>
      <c r="UBE216" s="102"/>
      <c r="UBF216" s="102"/>
      <c r="UBG216" s="102"/>
      <c r="UBH216" s="102"/>
      <c r="UBI216" s="102"/>
      <c r="UBJ216" s="102"/>
      <c r="UBK216" s="102"/>
      <c r="UBL216" s="102"/>
      <c r="UBM216" s="102"/>
      <c r="UBN216" s="102"/>
      <c r="UBO216" s="102"/>
      <c r="UBP216" s="102"/>
      <c r="UBQ216" s="102"/>
      <c r="UBR216" s="102"/>
      <c r="UBS216" s="102"/>
      <c r="UBT216" s="102"/>
      <c r="UBU216" s="102"/>
      <c r="UBV216" s="102"/>
      <c r="UBW216" s="102"/>
      <c r="UBX216" s="102"/>
      <c r="UBY216" s="102"/>
      <c r="UBZ216" s="102"/>
      <c r="UCA216" s="102"/>
      <c r="UCB216" s="102"/>
      <c r="UCC216" s="102"/>
      <c r="UCD216" s="102"/>
      <c r="UCE216" s="102"/>
      <c r="UCF216" s="102"/>
      <c r="UCG216" s="102"/>
      <c r="UCH216" s="102"/>
      <c r="UCI216" s="102"/>
      <c r="UCJ216" s="102"/>
      <c r="UCK216" s="102"/>
      <c r="UCL216" s="102"/>
      <c r="UCM216" s="102"/>
      <c r="UCN216" s="102"/>
      <c r="UCO216" s="102"/>
      <c r="UCP216" s="102"/>
      <c r="UCQ216" s="102"/>
      <c r="UCR216" s="102"/>
      <c r="UCS216" s="102"/>
      <c r="UCT216" s="102"/>
      <c r="UCU216" s="102"/>
      <c r="UCV216" s="102"/>
      <c r="UCW216" s="102"/>
      <c r="UCX216" s="102"/>
      <c r="UCY216" s="102"/>
      <c r="UCZ216" s="102"/>
      <c r="UDA216" s="102"/>
      <c r="UDB216" s="102"/>
      <c r="UDC216" s="102"/>
      <c r="UDD216" s="102"/>
      <c r="UDE216" s="102"/>
      <c r="UDF216" s="102"/>
      <c r="UDG216" s="102"/>
      <c r="UDH216" s="102"/>
      <c r="UDI216" s="102"/>
      <c r="UDJ216" s="102"/>
      <c r="UDK216" s="102"/>
      <c r="UDL216" s="102"/>
      <c r="UDM216" s="102"/>
      <c r="UDN216" s="102"/>
      <c r="UDO216" s="102"/>
      <c r="UDP216" s="102"/>
      <c r="UDQ216" s="102"/>
      <c r="UDR216" s="102"/>
      <c r="UDS216" s="102"/>
      <c r="UDT216" s="102"/>
      <c r="UDU216" s="102"/>
      <c r="UDV216" s="102"/>
      <c r="UDW216" s="102"/>
      <c r="UDX216" s="102"/>
      <c r="UDY216" s="102"/>
      <c r="UDZ216" s="102"/>
      <c r="UEA216" s="102"/>
      <c r="UEB216" s="102"/>
      <c r="UEC216" s="102"/>
      <c r="UED216" s="102"/>
      <c r="UEE216" s="102"/>
      <c r="UEF216" s="102"/>
      <c r="UEG216" s="102"/>
      <c r="UEH216" s="102"/>
      <c r="UEI216" s="102"/>
      <c r="UEJ216" s="102"/>
      <c r="UEK216" s="102"/>
      <c r="UEL216" s="102"/>
      <c r="UEM216" s="102"/>
      <c r="UEN216" s="102"/>
      <c r="UEO216" s="102"/>
      <c r="UEP216" s="102"/>
      <c r="UEQ216" s="102"/>
      <c r="UER216" s="102"/>
      <c r="UES216" s="102"/>
      <c r="UET216" s="102"/>
      <c r="UEU216" s="102"/>
      <c r="UEV216" s="102"/>
      <c r="UEW216" s="102"/>
      <c r="UEX216" s="102"/>
      <c r="UEY216" s="102"/>
      <c r="UEZ216" s="102"/>
      <c r="UFA216" s="102"/>
      <c r="UFB216" s="102"/>
      <c r="UFC216" s="102"/>
      <c r="UFD216" s="102"/>
      <c r="UFE216" s="102"/>
      <c r="UFF216" s="102"/>
      <c r="UFG216" s="102"/>
      <c r="UFH216" s="102"/>
      <c r="UFI216" s="102"/>
      <c r="UFJ216" s="102"/>
      <c r="UFK216" s="102"/>
      <c r="UFL216" s="102"/>
      <c r="UFM216" s="102"/>
      <c r="UFN216" s="102"/>
      <c r="UFO216" s="102"/>
      <c r="UFP216" s="102"/>
      <c r="UFQ216" s="102"/>
      <c r="UFR216" s="102"/>
      <c r="UFS216" s="102"/>
      <c r="UFT216" s="102"/>
      <c r="UFU216" s="102"/>
      <c r="UFV216" s="102"/>
      <c r="UFW216" s="102"/>
      <c r="UFX216" s="102"/>
      <c r="UFY216" s="102"/>
      <c r="UFZ216" s="102"/>
      <c r="UGA216" s="102"/>
      <c r="UGB216" s="102"/>
      <c r="UGC216" s="102"/>
      <c r="UGD216" s="102"/>
      <c r="UGE216" s="102"/>
      <c r="UGF216" s="102"/>
      <c r="UGG216" s="102"/>
      <c r="UGH216" s="102"/>
      <c r="UGI216" s="102"/>
      <c r="UGJ216" s="102"/>
      <c r="UGK216" s="102"/>
      <c r="UGL216" s="102"/>
      <c r="UGM216" s="102"/>
      <c r="UGN216" s="102"/>
      <c r="UGO216" s="102"/>
      <c r="UGP216" s="102"/>
      <c r="UGQ216" s="102"/>
      <c r="UGR216" s="102"/>
      <c r="UGS216" s="102"/>
      <c r="UGT216" s="102"/>
      <c r="UGU216" s="102"/>
      <c r="UGV216" s="102"/>
      <c r="UGW216" s="102"/>
      <c r="UGX216" s="102"/>
      <c r="UGY216" s="102"/>
      <c r="UGZ216" s="102"/>
      <c r="UHA216" s="102"/>
      <c r="UHB216" s="102"/>
      <c r="UHC216" s="102"/>
      <c r="UHD216" s="102"/>
      <c r="UHE216" s="102"/>
      <c r="UHF216" s="102"/>
      <c r="UHG216" s="102"/>
      <c r="UHH216" s="102"/>
      <c r="UHI216" s="102"/>
      <c r="UHJ216" s="102"/>
      <c r="UHK216" s="102"/>
      <c r="UHL216" s="102"/>
      <c r="UHM216" s="102"/>
      <c r="UHN216" s="102"/>
      <c r="UHO216" s="102"/>
      <c r="UHP216" s="102"/>
      <c r="UHQ216" s="102"/>
      <c r="UHR216" s="102"/>
      <c r="UHS216" s="102"/>
      <c r="UHT216" s="102"/>
      <c r="UHU216" s="102"/>
      <c r="UHV216" s="102"/>
      <c r="UHW216" s="102"/>
      <c r="UHX216" s="102"/>
      <c r="UHY216" s="102"/>
      <c r="UHZ216" s="102"/>
      <c r="UIA216" s="102"/>
      <c r="UIB216" s="102"/>
      <c r="UIC216" s="102"/>
      <c r="UID216" s="102"/>
      <c r="UIE216" s="102"/>
      <c r="UIF216" s="102"/>
      <c r="UIG216" s="102"/>
      <c r="UIH216" s="102"/>
      <c r="UII216" s="102"/>
      <c r="UIJ216" s="102"/>
      <c r="UIK216" s="102"/>
      <c r="UIL216" s="102"/>
      <c r="UIM216" s="102"/>
      <c r="UIN216" s="102"/>
      <c r="UIO216" s="102"/>
      <c r="UIP216" s="102"/>
      <c r="UIQ216" s="102"/>
      <c r="UIR216" s="102"/>
      <c r="UIS216" s="102"/>
      <c r="UIT216" s="102"/>
      <c r="UIU216" s="102"/>
      <c r="UIV216" s="102"/>
      <c r="UIW216" s="102"/>
      <c r="UIX216" s="102"/>
      <c r="UIY216" s="102"/>
      <c r="UIZ216" s="102"/>
      <c r="UJA216" s="102"/>
      <c r="UJB216" s="102"/>
      <c r="UJC216" s="102"/>
      <c r="UJD216" s="102"/>
      <c r="UJE216" s="102"/>
      <c r="UJF216" s="102"/>
      <c r="UJG216" s="102"/>
      <c r="UJH216" s="102"/>
      <c r="UJI216" s="102"/>
      <c r="UJJ216" s="102"/>
      <c r="UJK216" s="102"/>
      <c r="UJL216" s="102"/>
      <c r="UJM216" s="102"/>
      <c r="UJN216" s="102"/>
      <c r="UJO216" s="102"/>
      <c r="UJP216" s="102"/>
      <c r="UJQ216" s="102"/>
      <c r="UJR216" s="102"/>
      <c r="UJS216" s="102"/>
      <c r="UJT216" s="102"/>
      <c r="UJU216" s="102"/>
      <c r="UJV216" s="102"/>
      <c r="UJW216" s="102"/>
      <c r="UJX216" s="102"/>
      <c r="UJY216" s="102"/>
      <c r="UJZ216" s="102"/>
      <c r="UKA216" s="102"/>
      <c r="UKB216" s="102"/>
      <c r="UKC216" s="102"/>
      <c r="UKD216" s="102"/>
      <c r="UKE216" s="102"/>
      <c r="UKF216" s="102"/>
      <c r="UKG216" s="102"/>
      <c r="UKH216" s="102"/>
      <c r="UKI216" s="102"/>
      <c r="UKJ216" s="102"/>
      <c r="UKK216" s="102"/>
      <c r="UKL216" s="102"/>
      <c r="UKM216" s="102"/>
      <c r="UKN216" s="102"/>
      <c r="UKO216" s="102"/>
      <c r="UKP216" s="102"/>
      <c r="UKQ216" s="102"/>
      <c r="UKR216" s="102"/>
      <c r="UKS216" s="102"/>
      <c r="UKT216" s="102"/>
      <c r="UKU216" s="102"/>
      <c r="UKV216" s="102"/>
      <c r="UKW216" s="102"/>
      <c r="UKX216" s="102"/>
      <c r="UKY216" s="102"/>
      <c r="UKZ216" s="102"/>
      <c r="ULA216" s="102"/>
      <c r="ULB216" s="102"/>
      <c r="ULC216" s="102"/>
      <c r="ULD216" s="102"/>
      <c r="ULE216" s="102"/>
      <c r="ULF216" s="102"/>
      <c r="ULG216" s="102"/>
      <c r="ULH216" s="102"/>
      <c r="ULI216" s="102"/>
      <c r="ULJ216" s="102"/>
      <c r="ULK216" s="102"/>
      <c r="ULL216" s="102"/>
      <c r="ULM216" s="102"/>
      <c r="ULN216" s="102"/>
      <c r="ULO216" s="102"/>
      <c r="ULP216" s="102"/>
      <c r="ULQ216" s="102"/>
      <c r="ULR216" s="102"/>
      <c r="ULS216" s="102"/>
      <c r="ULT216" s="102"/>
      <c r="ULU216" s="102"/>
      <c r="ULV216" s="102"/>
      <c r="ULW216" s="102"/>
      <c r="ULX216" s="102"/>
      <c r="ULY216" s="102"/>
      <c r="ULZ216" s="102"/>
      <c r="UMA216" s="102"/>
      <c r="UMB216" s="102"/>
      <c r="UMC216" s="102"/>
      <c r="UMD216" s="102"/>
      <c r="UME216" s="102"/>
      <c r="UMF216" s="102"/>
      <c r="UMG216" s="102"/>
      <c r="UMH216" s="102"/>
      <c r="UMI216" s="102"/>
      <c r="UMJ216" s="102"/>
      <c r="UMK216" s="102"/>
      <c r="UML216" s="102"/>
      <c r="UMM216" s="102"/>
      <c r="UMN216" s="102"/>
      <c r="UMO216" s="102"/>
      <c r="UMP216" s="102"/>
      <c r="UMQ216" s="102"/>
      <c r="UMR216" s="102"/>
      <c r="UMS216" s="102"/>
      <c r="UMT216" s="102"/>
      <c r="UMU216" s="102"/>
      <c r="UMV216" s="102"/>
      <c r="UMW216" s="102"/>
      <c r="UMX216" s="102"/>
      <c r="UMY216" s="102"/>
      <c r="UMZ216" s="102"/>
      <c r="UNA216" s="102"/>
      <c r="UNB216" s="102"/>
      <c r="UNC216" s="102"/>
      <c r="UND216" s="102"/>
      <c r="UNE216" s="102"/>
      <c r="UNF216" s="102"/>
      <c r="UNG216" s="102"/>
      <c r="UNH216" s="102"/>
      <c r="UNI216" s="102"/>
      <c r="UNJ216" s="102"/>
      <c r="UNK216" s="102"/>
      <c r="UNL216" s="102"/>
      <c r="UNM216" s="102"/>
      <c r="UNN216" s="102"/>
      <c r="UNO216" s="102"/>
      <c r="UNP216" s="102"/>
      <c r="UNQ216" s="102"/>
      <c r="UNR216" s="102"/>
      <c r="UNS216" s="102"/>
      <c r="UNT216" s="102"/>
      <c r="UNU216" s="102"/>
      <c r="UNV216" s="102"/>
      <c r="UNW216" s="102"/>
      <c r="UNX216" s="102"/>
      <c r="UNY216" s="102"/>
      <c r="UNZ216" s="102"/>
      <c r="UOA216" s="102"/>
      <c r="UOB216" s="102"/>
      <c r="UOC216" s="102"/>
      <c r="UOD216" s="102"/>
      <c r="UOE216" s="102"/>
      <c r="UOF216" s="102"/>
      <c r="UOG216" s="102"/>
      <c r="UOH216" s="102"/>
      <c r="UOI216" s="102"/>
      <c r="UOJ216" s="102"/>
      <c r="UOK216" s="102"/>
      <c r="UOL216" s="102"/>
      <c r="UOM216" s="102"/>
      <c r="UON216" s="102"/>
      <c r="UOO216" s="102"/>
      <c r="UOP216" s="102"/>
      <c r="UOQ216" s="102"/>
      <c r="UOR216" s="102"/>
      <c r="UOS216" s="102"/>
      <c r="UOT216" s="102"/>
      <c r="UOU216" s="102"/>
      <c r="UOV216" s="102"/>
      <c r="UOW216" s="102"/>
      <c r="UOX216" s="102"/>
      <c r="UOY216" s="102"/>
      <c r="UOZ216" s="102"/>
      <c r="UPA216" s="102"/>
      <c r="UPB216" s="102"/>
      <c r="UPC216" s="102"/>
      <c r="UPD216" s="102"/>
      <c r="UPE216" s="102"/>
      <c r="UPF216" s="102"/>
      <c r="UPG216" s="102"/>
      <c r="UPH216" s="102"/>
      <c r="UPI216" s="102"/>
      <c r="UPJ216" s="102"/>
      <c r="UPK216" s="102"/>
      <c r="UPL216" s="102"/>
      <c r="UPM216" s="102"/>
      <c r="UPN216" s="102"/>
      <c r="UPO216" s="102"/>
      <c r="UPP216" s="102"/>
      <c r="UPQ216" s="102"/>
      <c r="UPR216" s="102"/>
      <c r="UPS216" s="102"/>
      <c r="UPT216" s="102"/>
      <c r="UPU216" s="102"/>
      <c r="UPV216" s="102"/>
      <c r="UPW216" s="102"/>
      <c r="UPX216" s="102"/>
      <c r="UPY216" s="102"/>
      <c r="UPZ216" s="102"/>
      <c r="UQA216" s="102"/>
      <c r="UQB216" s="102"/>
      <c r="UQC216" s="102"/>
      <c r="UQD216" s="102"/>
      <c r="UQE216" s="102"/>
      <c r="UQF216" s="102"/>
      <c r="UQG216" s="102"/>
      <c r="UQH216" s="102"/>
      <c r="UQI216" s="102"/>
      <c r="UQJ216" s="102"/>
      <c r="UQK216" s="102"/>
      <c r="UQL216" s="102"/>
      <c r="UQM216" s="102"/>
      <c r="UQN216" s="102"/>
      <c r="UQO216" s="102"/>
      <c r="UQP216" s="102"/>
      <c r="UQQ216" s="102"/>
      <c r="UQR216" s="102"/>
      <c r="UQS216" s="102"/>
      <c r="UQT216" s="102"/>
      <c r="UQU216" s="102"/>
      <c r="UQV216" s="102"/>
      <c r="UQW216" s="102"/>
      <c r="UQX216" s="102"/>
      <c r="UQY216" s="102"/>
      <c r="UQZ216" s="102"/>
      <c r="URA216" s="102"/>
      <c r="URB216" s="102"/>
      <c r="URC216" s="102"/>
      <c r="URD216" s="102"/>
      <c r="URE216" s="102"/>
      <c r="URF216" s="102"/>
      <c r="URG216" s="102"/>
      <c r="URH216" s="102"/>
      <c r="URI216" s="102"/>
      <c r="URJ216" s="102"/>
      <c r="URK216" s="102"/>
      <c r="URL216" s="102"/>
      <c r="URM216" s="102"/>
      <c r="URN216" s="102"/>
      <c r="URO216" s="102"/>
      <c r="URP216" s="102"/>
      <c r="URQ216" s="102"/>
      <c r="URR216" s="102"/>
      <c r="URS216" s="102"/>
      <c r="URT216" s="102"/>
      <c r="URU216" s="102"/>
      <c r="URV216" s="102"/>
      <c r="URW216" s="102"/>
      <c r="URX216" s="102"/>
      <c r="URY216" s="102"/>
      <c r="URZ216" s="102"/>
      <c r="USA216" s="102"/>
      <c r="USB216" s="102"/>
      <c r="USC216" s="102"/>
      <c r="USD216" s="102"/>
      <c r="USE216" s="102"/>
      <c r="USF216" s="102"/>
      <c r="USG216" s="102"/>
      <c r="USH216" s="102"/>
      <c r="USI216" s="102"/>
      <c r="USJ216" s="102"/>
      <c r="USK216" s="102"/>
      <c r="USL216" s="102"/>
      <c r="USM216" s="102"/>
      <c r="USN216" s="102"/>
      <c r="USO216" s="102"/>
      <c r="USP216" s="102"/>
      <c r="USQ216" s="102"/>
      <c r="USR216" s="102"/>
      <c r="USS216" s="102"/>
      <c r="UST216" s="102"/>
      <c r="USU216" s="102"/>
      <c r="USV216" s="102"/>
      <c r="USW216" s="102"/>
      <c r="USX216" s="102"/>
      <c r="USY216" s="102"/>
      <c r="USZ216" s="102"/>
      <c r="UTA216" s="102"/>
      <c r="UTB216" s="102"/>
      <c r="UTC216" s="102"/>
      <c r="UTD216" s="102"/>
      <c r="UTE216" s="102"/>
      <c r="UTF216" s="102"/>
      <c r="UTG216" s="102"/>
      <c r="UTH216" s="102"/>
      <c r="UTI216" s="102"/>
      <c r="UTJ216" s="102"/>
      <c r="UTK216" s="102"/>
      <c r="UTL216" s="102"/>
      <c r="UTM216" s="102"/>
      <c r="UTN216" s="102"/>
      <c r="UTO216" s="102"/>
      <c r="UTP216" s="102"/>
      <c r="UTQ216" s="102"/>
      <c r="UTR216" s="102"/>
      <c r="UTS216" s="102"/>
      <c r="UTT216" s="102"/>
      <c r="UTU216" s="102"/>
      <c r="UTV216" s="102"/>
      <c r="UTW216" s="102"/>
      <c r="UTX216" s="102"/>
      <c r="UTY216" s="102"/>
      <c r="UTZ216" s="102"/>
      <c r="UUA216" s="102"/>
      <c r="UUB216" s="102"/>
      <c r="UUC216" s="102"/>
      <c r="UUD216" s="102"/>
      <c r="UUE216" s="102"/>
      <c r="UUF216" s="102"/>
      <c r="UUG216" s="102"/>
      <c r="UUH216" s="102"/>
      <c r="UUI216" s="102"/>
      <c r="UUJ216" s="102"/>
      <c r="UUK216" s="102"/>
      <c r="UUL216" s="102"/>
      <c r="UUM216" s="102"/>
      <c r="UUN216" s="102"/>
      <c r="UUO216" s="102"/>
      <c r="UUP216" s="102"/>
      <c r="UUQ216" s="102"/>
      <c r="UUR216" s="102"/>
      <c r="UUS216" s="102"/>
      <c r="UUT216" s="102"/>
      <c r="UUU216" s="102"/>
      <c r="UUV216" s="102"/>
      <c r="UUW216" s="102"/>
      <c r="UUX216" s="102"/>
      <c r="UUY216" s="102"/>
      <c r="UUZ216" s="102"/>
      <c r="UVA216" s="102"/>
      <c r="UVB216" s="102"/>
      <c r="UVC216" s="102"/>
      <c r="UVD216" s="102"/>
      <c r="UVE216" s="102"/>
      <c r="UVF216" s="102"/>
      <c r="UVG216" s="102"/>
      <c r="UVH216" s="102"/>
      <c r="UVI216" s="102"/>
      <c r="UVJ216" s="102"/>
      <c r="UVK216" s="102"/>
      <c r="UVL216" s="102"/>
      <c r="UVM216" s="102"/>
      <c r="UVN216" s="102"/>
      <c r="UVO216" s="102"/>
      <c r="UVP216" s="102"/>
      <c r="UVQ216" s="102"/>
      <c r="UVR216" s="102"/>
      <c r="UVS216" s="102"/>
      <c r="UVT216" s="102"/>
      <c r="UVU216" s="102"/>
      <c r="UVV216" s="102"/>
      <c r="UVW216" s="102"/>
      <c r="UVX216" s="102"/>
      <c r="UVY216" s="102"/>
      <c r="UVZ216" s="102"/>
      <c r="UWA216" s="102"/>
      <c r="UWB216" s="102"/>
      <c r="UWC216" s="102"/>
      <c r="UWD216" s="102"/>
      <c r="UWE216" s="102"/>
      <c r="UWF216" s="102"/>
      <c r="UWG216" s="102"/>
      <c r="UWH216" s="102"/>
      <c r="UWI216" s="102"/>
      <c r="UWJ216" s="102"/>
      <c r="UWK216" s="102"/>
      <c r="UWL216" s="102"/>
      <c r="UWM216" s="102"/>
      <c r="UWN216" s="102"/>
      <c r="UWO216" s="102"/>
      <c r="UWP216" s="102"/>
      <c r="UWQ216" s="102"/>
      <c r="UWR216" s="102"/>
      <c r="UWS216" s="102"/>
      <c r="UWT216" s="102"/>
      <c r="UWU216" s="102"/>
      <c r="UWV216" s="102"/>
      <c r="UWW216" s="102"/>
      <c r="UWX216" s="102"/>
      <c r="UWY216" s="102"/>
      <c r="UWZ216" s="102"/>
      <c r="UXA216" s="102"/>
      <c r="UXB216" s="102"/>
      <c r="UXC216" s="102"/>
      <c r="UXD216" s="102"/>
      <c r="UXE216" s="102"/>
      <c r="UXF216" s="102"/>
      <c r="UXG216" s="102"/>
      <c r="UXH216" s="102"/>
      <c r="UXI216" s="102"/>
      <c r="UXJ216" s="102"/>
      <c r="UXK216" s="102"/>
      <c r="UXL216" s="102"/>
      <c r="UXM216" s="102"/>
      <c r="UXN216" s="102"/>
      <c r="UXO216" s="102"/>
      <c r="UXP216" s="102"/>
      <c r="UXQ216" s="102"/>
      <c r="UXR216" s="102"/>
      <c r="UXS216" s="102"/>
      <c r="UXT216" s="102"/>
      <c r="UXU216" s="102"/>
      <c r="UXV216" s="102"/>
      <c r="UXW216" s="102"/>
      <c r="UXX216" s="102"/>
      <c r="UXY216" s="102"/>
      <c r="UXZ216" s="102"/>
      <c r="UYA216" s="102"/>
      <c r="UYB216" s="102"/>
      <c r="UYC216" s="102"/>
      <c r="UYD216" s="102"/>
      <c r="UYE216" s="102"/>
      <c r="UYF216" s="102"/>
      <c r="UYG216" s="102"/>
      <c r="UYH216" s="102"/>
      <c r="UYI216" s="102"/>
      <c r="UYJ216" s="102"/>
      <c r="UYK216" s="102"/>
      <c r="UYL216" s="102"/>
      <c r="UYM216" s="102"/>
      <c r="UYN216" s="102"/>
      <c r="UYO216" s="102"/>
      <c r="UYP216" s="102"/>
      <c r="UYQ216" s="102"/>
      <c r="UYR216" s="102"/>
      <c r="UYS216" s="102"/>
      <c r="UYT216" s="102"/>
      <c r="UYU216" s="102"/>
      <c r="UYV216" s="102"/>
      <c r="UYW216" s="102"/>
      <c r="UYX216" s="102"/>
      <c r="UYY216" s="102"/>
      <c r="UYZ216" s="102"/>
      <c r="UZA216" s="102"/>
      <c r="UZB216" s="102"/>
      <c r="UZC216" s="102"/>
      <c r="UZD216" s="102"/>
      <c r="UZE216" s="102"/>
      <c r="UZF216" s="102"/>
      <c r="UZG216" s="102"/>
      <c r="UZH216" s="102"/>
      <c r="UZI216" s="102"/>
      <c r="UZJ216" s="102"/>
      <c r="UZK216" s="102"/>
      <c r="UZL216" s="102"/>
      <c r="UZM216" s="102"/>
      <c r="UZN216" s="102"/>
      <c r="UZO216" s="102"/>
      <c r="UZP216" s="102"/>
      <c r="UZQ216" s="102"/>
      <c r="UZR216" s="102"/>
      <c r="UZS216" s="102"/>
      <c r="UZT216" s="102"/>
      <c r="UZU216" s="102"/>
      <c r="UZV216" s="102"/>
      <c r="UZW216" s="102"/>
      <c r="UZX216" s="102"/>
      <c r="UZY216" s="102"/>
      <c r="UZZ216" s="102"/>
      <c r="VAA216" s="102"/>
      <c r="VAB216" s="102"/>
      <c r="VAC216" s="102"/>
      <c r="VAD216" s="102"/>
      <c r="VAE216" s="102"/>
      <c r="VAF216" s="102"/>
      <c r="VAG216" s="102"/>
      <c r="VAH216" s="102"/>
      <c r="VAI216" s="102"/>
      <c r="VAJ216" s="102"/>
      <c r="VAK216" s="102"/>
      <c r="VAL216" s="102"/>
      <c r="VAM216" s="102"/>
      <c r="VAN216" s="102"/>
      <c r="VAO216" s="102"/>
      <c r="VAP216" s="102"/>
      <c r="VAQ216" s="102"/>
      <c r="VAR216" s="102"/>
      <c r="VAS216" s="102"/>
      <c r="VAT216" s="102"/>
      <c r="VAU216" s="102"/>
      <c r="VAV216" s="102"/>
      <c r="VAW216" s="102"/>
      <c r="VAX216" s="102"/>
      <c r="VAY216" s="102"/>
      <c r="VAZ216" s="102"/>
      <c r="VBA216" s="102"/>
      <c r="VBB216" s="102"/>
      <c r="VBC216" s="102"/>
      <c r="VBD216" s="102"/>
      <c r="VBE216" s="102"/>
      <c r="VBF216" s="102"/>
      <c r="VBG216" s="102"/>
      <c r="VBH216" s="102"/>
      <c r="VBI216" s="102"/>
      <c r="VBJ216" s="102"/>
      <c r="VBK216" s="102"/>
      <c r="VBL216" s="102"/>
      <c r="VBM216" s="102"/>
      <c r="VBN216" s="102"/>
      <c r="VBO216" s="102"/>
      <c r="VBP216" s="102"/>
      <c r="VBQ216" s="102"/>
      <c r="VBR216" s="102"/>
      <c r="VBS216" s="102"/>
      <c r="VBT216" s="102"/>
      <c r="VBU216" s="102"/>
      <c r="VBV216" s="102"/>
      <c r="VBW216" s="102"/>
      <c r="VBX216" s="102"/>
      <c r="VBY216" s="102"/>
      <c r="VBZ216" s="102"/>
      <c r="VCA216" s="102"/>
      <c r="VCB216" s="102"/>
      <c r="VCC216" s="102"/>
      <c r="VCD216" s="102"/>
      <c r="VCE216" s="102"/>
      <c r="VCF216" s="102"/>
      <c r="VCG216" s="102"/>
      <c r="VCH216" s="102"/>
      <c r="VCI216" s="102"/>
      <c r="VCJ216" s="102"/>
      <c r="VCK216" s="102"/>
      <c r="VCL216" s="102"/>
      <c r="VCM216" s="102"/>
      <c r="VCN216" s="102"/>
      <c r="VCO216" s="102"/>
      <c r="VCP216" s="102"/>
      <c r="VCQ216" s="102"/>
      <c r="VCR216" s="102"/>
      <c r="VCS216" s="102"/>
      <c r="VCT216" s="102"/>
      <c r="VCU216" s="102"/>
      <c r="VCV216" s="102"/>
      <c r="VCW216" s="102"/>
      <c r="VCX216" s="102"/>
      <c r="VCY216" s="102"/>
      <c r="VCZ216" s="102"/>
      <c r="VDA216" s="102"/>
      <c r="VDB216" s="102"/>
      <c r="VDC216" s="102"/>
      <c r="VDD216" s="102"/>
      <c r="VDE216" s="102"/>
      <c r="VDF216" s="102"/>
      <c r="VDG216" s="102"/>
      <c r="VDH216" s="102"/>
      <c r="VDI216" s="102"/>
      <c r="VDJ216" s="102"/>
      <c r="VDK216" s="102"/>
      <c r="VDL216" s="102"/>
      <c r="VDM216" s="102"/>
      <c r="VDN216" s="102"/>
      <c r="VDO216" s="102"/>
      <c r="VDP216" s="102"/>
      <c r="VDQ216" s="102"/>
      <c r="VDR216" s="102"/>
      <c r="VDS216" s="102"/>
      <c r="VDT216" s="102"/>
      <c r="VDU216" s="102"/>
      <c r="VDV216" s="102"/>
      <c r="VDW216" s="102"/>
      <c r="VDX216" s="102"/>
      <c r="VDY216" s="102"/>
      <c r="VDZ216" s="102"/>
      <c r="VEA216" s="102"/>
      <c r="VEB216" s="102"/>
      <c r="VEC216" s="102"/>
      <c r="VED216" s="102"/>
      <c r="VEE216" s="102"/>
      <c r="VEF216" s="102"/>
      <c r="VEG216" s="102"/>
      <c r="VEH216" s="102"/>
      <c r="VEI216" s="102"/>
      <c r="VEJ216" s="102"/>
      <c r="VEK216" s="102"/>
      <c r="VEL216" s="102"/>
      <c r="VEM216" s="102"/>
      <c r="VEN216" s="102"/>
      <c r="VEO216" s="102"/>
      <c r="VEP216" s="102"/>
      <c r="VEQ216" s="102"/>
      <c r="VER216" s="102"/>
      <c r="VES216" s="102"/>
      <c r="VET216" s="102"/>
      <c r="VEU216" s="102"/>
      <c r="VEV216" s="102"/>
      <c r="VEW216" s="102"/>
      <c r="VEX216" s="102"/>
      <c r="VEY216" s="102"/>
      <c r="VEZ216" s="102"/>
      <c r="VFA216" s="102"/>
      <c r="VFB216" s="102"/>
      <c r="VFC216" s="102"/>
      <c r="VFD216" s="102"/>
      <c r="VFE216" s="102"/>
      <c r="VFF216" s="102"/>
      <c r="VFG216" s="102"/>
      <c r="VFH216" s="102"/>
      <c r="VFI216" s="102"/>
      <c r="VFJ216" s="102"/>
      <c r="VFK216" s="102"/>
      <c r="VFL216" s="102"/>
      <c r="VFM216" s="102"/>
      <c r="VFN216" s="102"/>
      <c r="VFO216" s="102"/>
      <c r="VFP216" s="102"/>
      <c r="VFQ216" s="102"/>
      <c r="VFR216" s="102"/>
      <c r="VFS216" s="102"/>
      <c r="VFT216" s="102"/>
      <c r="VFU216" s="102"/>
      <c r="VFV216" s="102"/>
      <c r="VFW216" s="102"/>
      <c r="VFX216" s="102"/>
      <c r="VFY216" s="102"/>
      <c r="VFZ216" s="102"/>
      <c r="VGA216" s="102"/>
      <c r="VGB216" s="102"/>
      <c r="VGC216" s="102"/>
      <c r="VGD216" s="102"/>
      <c r="VGE216" s="102"/>
      <c r="VGF216" s="102"/>
      <c r="VGG216" s="102"/>
      <c r="VGH216" s="102"/>
      <c r="VGI216" s="102"/>
      <c r="VGJ216" s="102"/>
      <c r="VGK216" s="102"/>
      <c r="VGL216" s="102"/>
      <c r="VGM216" s="102"/>
      <c r="VGN216" s="102"/>
      <c r="VGO216" s="102"/>
      <c r="VGP216" s="102"/>
      <c r="VGQ216" s="102"/>
      <c r="VGR216" s="102"/>
      <c r="VGS216" s="102"/>
      <c r="VGT216" s="102"/>
      <c r="VGU216" s="102"/>
      <c r="VGV216" s="102"/>
      <c r="VGW216" s="102"/>
      <c r="VGX216" s="102"/>
      <c r="VGY216" s="102"/>
      <c r="VGZ216" s="102"/>
      <c r="VHA216" s="102"/>
      <c r="VHB216" s="102"/>
      <c r="VHC216" s="102"/>
      <c r="VHD216" s="102"/>
      <c r="VHE216" s="102"/>
      <c r="VHF216" s="102"/>
      <c r="VHG216" s="102"/>
      <c r="VHH216" s="102"/>
      <c r="VHI216" s="102"/>
      <c r="VHJ216" s="102"/>
      <c r="VHK216" s="102"/>
      <c r="VHL216" s="102"/>
      <c r="VHM216" s="102"/>
      <c r="VHN216" s="102"/>
      <c r="VHO216" s="102"/>
      <c r="VHP216" s="102"/>
      <c r="VHQ216" s="102"/>
      <c r="VHR216" s="102"/>
      <c r="VHS216" s="102"/>
      <c r="VHT216" s="102"/>
      <c r="VHU216" s="102"/>
      <c r="VHV216" s="102"/>
      <c r="VHW216" s="102"/>
      <c r="VHX216" s="102"/>
      <c r="VHY216" s="102"/>
      <c r="VHZ216" s="102"/>
      <c r="VIA216" s="102"/>
      <c r="VIB216" s="102"/>
      <c r="VIC216" s="102"/>
      <c r="VID216" s="102"/>
      <c r="VIE216" s="102"/>
      <c r="VIF216" s="102"/>
      <c r="VIG216" s="102"/>
      <c r="VIH216" s="102"/>
      <c r="VII216" s="102"/>
      <c r="VIJ216" s="102"/>
      <c r="VIK216" s="102"/>
      <c r="VIL216" s="102"/>
      <c r="VIM216" s="102"/>
      <c r="VIN216" s="102"/>
      <c r="VIO216" s="102"/>
      <c r="VIP216" s="102"/>
      <c r="VIQ216" s="102"/>
      <c r="VIR216" s="102"/>
      <c r="VIS216" s="102"/>
      <c r="VIT216" s="102"/>
      <c r="VIU216" s="102"/>
      <c r="VIV216" s="102"/>
      <c r="VIW216" s="102"/>
      <c r="VIX216" s="102"/>
      <c r="VIY216" s="102"/>
      <c r="VIZ216" s="102"/>
      <c r="VJA216" s="102"/>
      <c r="VJB216" s="102"/>
      <c r="VJC216" s="102"/>
      <c r="VJD216" s="102"/>
      <c r="VJE216" s="102"/>
      <c r="VJF216" s="102"/>
      <c r="VJG216" s="102"/>
      <c r="VJH216" s="102"/>
      <c r="VJI216" s="102"/>
      <c r="VJJ216" s="102"/>
      <c r="VJK216" s="102"/>
      <c r="VJL216" s="102"/>
      <c r="VJM216" s="102"/>
      <c r="VJN216" s="102"/>
      <c r="VJO216" s="102"/>
      <c r="VJP216" s="102"/>
      <c r="VJQ216" s="102"/>
      <c r="VJR216" s="102"/>
      <c r="VJS216" s="102"/>
      <c r="VJT216" s="102"/>
      <c r="VJU216" s="102"/>
      <c r="VJV216" s="102"/>
      <c r="VJW216" s="102"/>
      <c r="VJX216" s="102"/>
      <c r="VJY216" s="102"/>
      <c r="VJZ216" s="102"/>
      <c r="VKA216" s="102"/>
      <c r="VKB216" s="102"/>
      <c r="VKC216" s="102"/>
      <c r="VKD216" s="102"/>
      <c r="VKE216" s="102"/>
      <c r="VKF216" s="102"/>
      <c r="VKG216" s="102"/>
      <c r="VKH216" s="102"/>
      <c r="VKI216" s="102"/>
      <c r="VKJ216" s="102"/>
      <c r="VKK216" s="102"/>
      <c r="VKL216" s="102"/>
      <c r="VKM216" s="102"/>
      <c r="VKN216" s="102"/>
      <c r="VKO216" s="102"/>
      <c r="VKP216" s="102"/>
      <c r="VKQ216" s="102"/>
      <c r="VKR216" s="102"/>
      <c r="VKS216" s="102"/>
      <c r="VKT216" s="102"/>
      <c r="VKU216" s="102"/>
      <c r="VKV216" s="102"/>
      <c r="VKW216" s="102"/>
      <c r="VKX216" s="102"/>
      <c r="VKY216" s="102"/>
      <c r="VKZ216" s="102"/>
      <c r="VLA216" s="102"/>
      <c r="VLB216" s="102"/>
      <c r="VLC216" s="102"/>
      <c r="VLD216" s="102"/>
      <c r="VLE216" s="102"/>
      <c r="VLF216" s="102"/>
      <c r="VLG216" s="102"/>
      <c r="VLH216" s="102"/>
      <c r="VLI216" s="102"/>
      <c r="VLJ216" s="102"/>
      <c r="VLK216" s="102"/>
      <c r="VLL216" s="102"/>
      <c r="VLM216" s="102"/>
      <c r="VLN216" s="102"/>
      <c r="VLO216" s="102"/>
      <c r="VLP216" s="102"/>
      <c r="VLQ216" s="102"/>
      <c r="VLR216" s="102"/>
      <c r="VLS216" s="102"/>
      <c r="VLT216" s="102"/>
      <c r="VLU216" s="102"/>
      <c r="VLV216" s="102"/>
      <c r="VLW216" s="102"/>
      <c r="VLX216" s="102"/>
      <c r="VLY216" s="102"/>
      <c r="VLZ216" s="102"/>
      <c r="VMA216" s="102"/>
      <c r="VMB216" s="102"/>
      <c r="VMC216" s="102"/>
      <c r="VMD216" s="102"/>
      <c r="VME216" s="102"/>
      <c r="VMF216" s="102"/>
      <c r="VMG216" s="102"/>
      <c r="VMH216" s="102"/>
      <c r="VMI216" s="102"/>
      <c r="VMJ216" s="102"/>
      <c r="VMK216" s="102"/>
      <c r="VML216" s="102"/>
      <c r="VMM216" s="102"/>
      <c r="VMN216" s="102"/>
      <c r="VMO216" s="102"/>
      <c r="VMP216" s="102"/>
      <c r="VMQ216" s="102"/>
      <c r="VMR216" s="102"/>
      <c r="VMS216" s="102"/>
      <c r="VMT216" s="102"/>
      <c r="VMU216" s="102"/>
      <c r="VMV216" s="102"/>
      <c r="VMW216" s="102"/>
      <c r="VMX216" s="102"/>
      <c r="VMY216" s="102"/>
      <c r="VMZ216" s="102"/>
      <c r="VNA216" s="102"/>
      <c r="VNB216" s="102"/>
      <c r="VNC216" s="102"/>
      <c r="VND216" s="102"/>
      <c r="VNE216" s="102"/>
      <c r="VNF216" s="102"/>
      <c r="VNG216" s="102"/>
      <c r="VNH216" s="102"/>
      <c r="VNI216" s="102"/>
      <c r="VNJ216" s="102"/>
      <c r="VNK216" s="102"/>
      <c r="VNL216" s="102"/>
      <c r="VNM216" s="102"/>
      <c r="VNN216" s="102"/>
      <c r="VNO216" s="102"/>
      <c r="VNP216" s="102"/>
      <c r="VNQ216" s="102"/>
      <c r="VNR216" s="102"/>
      <c r="VNS216" s="102"/>
      <c r="VNT216" s="102"/>
      <c r="VNU216" s="102"/>
      <c r="VNV216" s="102"/>
      <c r="VNW216" s="102"/>
      <c r="VNX216" s="102"/>
      <c r="VNY216" s="102"/>
      <c r="VNZ216" s="102"/>
      <c r="VOA216" s="102"/>
      <c r="VOB216" s="102"/>
      <c r="VOC216" s="102"/>
      <c r="VOD216" s="102"/>
      <c r="VOE216" s="102"/>
      <c r="VOF216" s="102"/>
      <c r="VOG216" s="102"/>
      <c r="VOH216" s="102"/>
      <c r="VOI216" s="102"/>
      <c r="VOJ216" s="102"/>
      <c r="VOK216" s="102"/>
      <c r="VOL216" s="102"/>
      <c r="VOM216" s="102"/>
      <c r="VON216" s="102"/>
      <c r="VOO216" s="102"/>
      <c r="VOP216" s="102"/>
      <c r="VOQ216" s="102"/>
      <c r="VOR216" s="102"/>
      <c r="VOS216" s="102"/>
      <c r="VOT216" s="102"/>
      <c r="VOU216" s="102"/>
      <c r="VOV216" s="102"/>
      <c r="VOW216" s="102"/>
      <c r="VOX216" s="102"/>
      <c r="VOY216" s="102"/>
      <c r="VOZ216" s="102"/>
      <c r="VPA216" s="102"/>
      <c r="VPB216" s="102"/>
      <c r="VPC216" s="102"/>
      <c r="VPD216" s="102"/>
      <c r="VPE216" s="102"/>
      <c r="VPF216" s="102"/>
      <c r="VPG216" s="102"/>
      <c r="VPH216" s="102"/>
      <c r="VPI216" s="102"/>
      <c r="VPJ216" s="102"/>
      <c r="VPK216" s="102"/>
      <c r="VPL216" s="102"/>
      <c r="VPM216" s="102"/>
      <c r="VPN216" s="102"/>
      <c r="VPO216" s="102"/>
      <c r="VPP216" s="102"/>
      <c r="VPQ216" s="102"/>
      <c r="VPR216" s="102"/>
      <c r="VPS216" s="102"/>
      <c r="VPT216" s="102"/>
      <c r="VPU216" s="102"/>
      <c r="VPV216" s="102"/>
      <c r="VPW216" s="102"/>
      <c r="VPX216" s="102"/>
      <c r="VPY216" s="102"/>
      <c r="VPZ216" s="102"/>
      <c r="VQA216" s="102"/>
      <c r="VQB216" s="102"/>
      <c r="VQC216" s="102"/>
      <c r="VQD216" s="102"/>
      <c r="VQE216" s="102"/>
      <c r="VQF216" s="102"/>
      <c r="VQG216" s="102"/>
      <c r="VQH216" s="102"/>
      <c r="VQI216" s="102"/>
      <c r="VQJ216" s="102"/>
      <c r="VQK216" s="102"/>
      <c r="VQL216" s="102"/>
      <c r="VQM216" s="102"/>
      <c r="VQN216" s="102"/>
      <c r="VQO216" s="102"/>
      <c r="VQP216" s="102"/>
      <c r="VQQ216" s="102"/>
      <c r="VQR216" s="102"/>
      <c r="VQS216" s="102"/>
      <c r="VQT216" s="102"/>
      <c r="VQU216" s="102"/>
      <c r="VQV216" s="102"/>
      <c r="VQW216" s="102"/>
      <c r="VQX216" s="102"/>
      <c r="VQY216" s="102"/>
      <c r="VQZ216" s="102"/>
      <c r="VRA216" s="102"/>
      <c r="VRB216" s="102"/>
      <c r="VRC216" s="102"/>
      <c r="VRD216" s="102"/>
      <c r="VRE216" s="102"/>
      <c r="VRF216" s="102"/>
      <c r="VRG216" s="102"/>
      <c r="VRH216" s="102"/>
      <c r="VRI216" s="102"/>
      <c r="VRJ216" s="102"/>
      <c r="VRK216" s="102"/>
      <c r="VRL216" s="102"/>
      <c r="VRM216" s="102"/>
      <c r="VRN216" s="102"/>
      <c r="VRO216" s="102"/>
      <c r="VRP216" s="102"/>
      <c r="VRQ216" s="102"/>
      <c r="VRR216" s="102"/>
      <c r="VRS216" s="102"/>
      <c r="VRT216" s="102"/>
      <c r="VRU216" s="102"/>
      <c r="VRV216" s="102"/>
      <c r="VRW216" s="102"/>
      <c r="VRX216" s="102"/>
      <c r="VRY216" s="102"/>
      <c r="VRZ216" s="102"/>
      <c r="VSA216" s="102"/>
      <c r="VSB216" s="102"/>
      <c r="VSC216" s="102"/>
      <c r="VSD216" s="102"/>
      <c r="VSE216" s="102"/>
      <c r="VSF216" s="102"/>
      <c r="VSG216" s="102"/>
      <c r="VSH216" s="102"/>
      <c r="VSI216" s="102"/>
      <c r="VSJ216" s="102"/>
      <c r="VSK216" s="102"/>
      <c r="VSL216" s="102"/>
      <c r="VSM216" s="102"/>
      <c r="VSN216" s="102"/>
      <c r="VSO216" s="102"/>
      <c r="VSP216" s="102"/>
      <c r="VSQ216" s="102"/>
      <c r="VSR216" s="102"/>
      <c r="VSS216" s="102"/>
      <c r="VST216" s="102"/>
      <c r="VSU216" s="102"/>
      <c r="VSV216" s="102"/>
      <c r="VSW216" s="102"/>
      <c r="VSX216" s="102"/>
      <c r="VSY216" s="102"/>
      <c r="VSZ216" s="102"/>
      <c r="VTA216" s="102"/>
      <c r="VTB216" s="102"/>
      <c r="VTC216" s="102"/>
      <c r="VTD216" s="102"/>
      <c r="VTE216" s="102"/>
      <c r="VTF216" s="102"/>
      <c r="VTG216" s="102"/>
      <c r="VTH216" s="102"/>
      <c r="VTI216" s="102"/>
      <c r="VTJ216" s="102"/>
      <c r="VTK216" s="102"/>
      <c r="VTL216" s="102"/>
      <c r="VTM216" s="102"/>
      <c r="VTN216" s="102"/>
      <c r="VTO216" s="102"/>
      <c r="VTP216" s="102"/>
      <c r="VTQ216" s="102"/>
      <c r="VTR216" s="102"/>
      <c r="VTS216" s="102"/>
      <c r="VTT216" s="102"/>
      <c r="VTU216" s="102"/>
      <c r="VTV216" s="102"/>
      <c r="VTW216" s="102"/>
      <c r="VTX216" s="102"/>
      <c r="VTY216" s="102"/>
      <c r="VTZ216" s="102"/>
      <c r="VUA216" s="102"/>
      <c r="VUB216" s="102"/>
      <c r="VUC216" s="102"/>
      <c r="VUD216" s="102"/>
      <c r="VUE216" s="102"/>
      <c r="VUF216" s="102"/>
      <c r="VUG216" s="102"/>
      <c r="VUH216" s="102"/>
      <c r="VUI216" s="102"/>
      <c r="VUJ216" s="102"/>
      <c r="VUK216" s="102"/>
      <c r="VUL216" s="102"/>
      <c r="VUM216" s="102"/>
      <c r="VUN216" s="102"/>
      <c r="VUO216" s="102"/>
      <c r="VUP216" s="102"/>
      <c r="VUQ216" s="102"/>
      <c r="VUR216" s="102"/>
      <c r="VUS216" s="102"/>
      <c r="VUT216" s="102"/>
      <c r="VUU216" s="102"/>
      <c r="VUV216" s="102"/>
      <c r="VUW216" s="102"/>
      <c r="VUX216" s="102"/>
      <c r="VUY216" s="102"/>
      <c r="VUZ216" s="102"/>
      <c r="VVA216" s="102"/>
      <c r="VVB216" s="102"/>
      <c r="VVC216" s="102"/>
      <c r="VVD216" s="102"/>
      <c r="VVE216" s="102"/>
      <c r="VVF216" s="102"/>
      <c r="VVG216" s="102"/>
      <c r="VVH216" s="102"/>
      <c r="VVI216" s="102"/>
      <c r="VVJ216" s="102"/>
      <c r="VVK216" s="102"/>
      <c r="VVL216" s="102"/>
      <c r="VVM216" s="102"/>
      <c r="VVN216" s="102"/>
      <c r="VVO216" s="102"/>
      <c r="VVP216" s="102"/>
      <c r="VVQ216" s="102"/>
      <c r="VVR216" s="102"/>
      <c r="VVS216" s="102"/>
      <c r="VVT216" s="102"/>
      <c r="VVU216" s="102"/>
      <c r="VVV216" s="102"/>
      <c r="VVW216" s="102"/>
      <c r="VVX216" s="102"/>
      <c r="VVY216" s="102"/>
      <c r="VVZ216" s="102"/>
      <c r="VWA216" s="102"/>
      <c r="VWB216" s="102"/>
      <c r="VWC216" s="102"/>
      <c r="VWD216" s="102"/>
      <c r="VWE216" s="102"/>
      <c r="VWF216" s="102"/>
      <c r="VWG216" s="102"/>
      <c r="VWH216" s="102"/>
      <c r="VWI216" s="102"/>
      <c r="VWJ216" s="102"/>
      <c r="VWK216" s="102"/>
      <c r="VWL216" s="102"/>
      <c r="VWM216" s="102"/>
      <c r="VWN216" s="102"/>
      <c r="VWO216" s="102"/>
      <c r="VWP216" s="102"/>
      <c r="VWQ216" s="102"/>
      <c r="VWR216" s="102"/>
      <c r="VWS216" s="102"/>
      <c r="VWT216" s="102"/>
      <c r="VWU216" s="102"/>
      <c r="VWV216" s="102"/>
      <c r="VWW216" s="102"/>
      <c r="VWX216" s="102"/>
      <c r="VWY216" s="102"/>
      <c r="VWZ216" s="102"/>
      <c r="VXA216" s="102"/>
      <c r="VXB216" s="102"/>
      <c r="VXC216" s="102"/>
      <c r="VXD216" s="102"/>
      <c r="VXE216" s="102"/>
      <c r="VXF216" s="102"/>
      <c r="VXG216" s="102"/>
      <c r="VXH216" s="102"/>
      <c r="VXI216" s="102"/>
      <c r="VXJ216" s="102"/>
      <c r="VXK216" s="102"/>
      <c r="VXL216" s="102"/>
      <c r="VXM216" s="102"/>
      <c r="VXN216" s="102"/>
      <c r="VXO216" s="102"/>
      <c r="VXP216" s="102"/>
      <c r="VXQ216" s="102"/>
      <c r="VXR216" s="102"/>
      <c r="VXS216" s="102"/>
      <c r="VXT216" s="102"/>
      <c r="VXU216" s="102"/>
      <c r="VXV216" s="102"/>
      <c r="VXW216" s="102"/>
      <c r="VXX216" s="102"/>
      <c r="VXY216" s="102"/>
      <c r="VXZ216" s="102"/>
      <c r="VYA216" s="102"/>
      <c r="VYB216" s="102"/>
      <c r="VYC216" s="102"/>
      <c r="VYD216" s="102"/>
      <c r="VYE216" s="102"/>
      <c r="VYF216" s="102"/>
      <c r="VYG216" s="102"/>
      <c r="VYH216" s="102"/>
      <c r="VYI216" s="102"/>
      <c r="VYJ216" s="102"/>
      <c r="VYK216" s="102"/>
      <c r="VYL216" s="102"/>
      <c r="VYM216" s="102"/>
      <c r="VYN216" s="102"/>
      <c r="VYO216" s="102"/>
      <c r="VYP216" s="102"/>
      <c r="VYQ216" s="102"/>
      <c r="VYR216" s="102"/>
      <c r="VYS216" s="102"/>
      <c r="VYT216" s="102"/>
      <c r="VYU216" s="102"/>
      <c r="VYV216" s="102"/>
      <c r="VYW216" s="102"/>
      <c r="VYX216" s="102"/>
      <c r="VYY216" s="102"/>
      <c r="VYZ216" s="102"/>
      <c r="VZA216" s="102"/>
      <c r="VZB216" s="102"/>
      <c r="VZC216" s="102"/>
      <c r="VZD216" s="102"/>
      <c r="VZE216" s="102"/>
      <c r="VZF216" s="102"/>
      <c r="VZG216" s="102"/>
      <c r="VZH216" s="102"/>
      <c r="VZI216" s="102"/>
      <c r="VZJ216" s="102"/>
      <c r="VZK216" s="102"/>
      <c r="VZL216" s="102"/>
      <c r="VZM216" s="102"/>
      <c r="VZN216" s="102"/>
      <c r="VZO216" s="102"/>
      <c r="VZP216" s="102"/>
      <c r="VZQ216" s="102"/>
      <c r="VZR216" s="102"/>
      <c r="VZS216" s="102"/>
      <c r="VZT216" s="102"/>
      <c r="VZU216" s="102"/>
      <c r="VZV216" s="102"/>
      <c r="VZW216" s="102"/>
      <c r="VZX216" s="102"/>
      <c r="VZY216" s="102"/>
      <c r="VZZ216" s="102"/>
      <c r="WAA216" s="102"/>
      <c r="WAB216" s="102"/>
      <c r="WAC216" s="102"/>
      <c r="WAD216" s="102"/>
      <c r="WAE216" s="102"/>
      <c r="WAF216" s="102"/>
      <c r="WAG216" s="102"/>
      <c r="WAH216" s="102"/>
      <c r="WAI216" s="102"/>
      <c r="WAJ216" s="102"/>
      <c r="WAK216" s="102"/>
      <c r="WAL216" s="102"/>
      <c r="WAM216" s="102"/>
      <c r="WAN216" s="102"/>
      <c r="WAO216" s="102"/>
      <c r="WAP216" s="102"/>
      <c r="WAQ216" s="102"/>
      <c r="WAR216" s="102"/>
      <c r="WAS216" s="102"/>
      <c r="WAT216" s="102"/>
      <c r="WAU216" s="102"/>
      <c r="WAV216" s="102"/>
      <c r="WAW216" s="102"/>
      <c r="WAX216" s="102"/>
      <c r="WAY216" s="102"/>
      <c r="WAZ216" s="102"/>
      <c r="WBA216" s="102"/>
      <c r="WBB216" s="102"/>
      <c r="WBC216" s="102"/>
      <c r="WBD216" s="102"/>
      <c r="WBE216" s="102"/>
      <c r="WBF216" s="102"/>
      <c r="WBG216" s="102"/>
      <c r="WBH216" s="102"/>
      <c r="WBI216" s="102"/>
      <c r="WBJ216" s="102"/>
      <c r="WBK216" s="102"/>
      <c r="WBL216" s="102"/>
      <c r="WBM216" s="102"/>
      <c r="WBN216" s="102"/>
      <c r="WBO216" s="102"/>
      <c r="WBP216" s="102"/>
      <c r="WBQ216" s="102"/>
      <c r="WBR216" s="102"/>
      <c r="WBS216" s="102"/>
      <c r="WBT216" s="102"/>
      <c r="WBU216" s="102"/>
      <c r="WBV216" s="102"/>
      <c r="WBW216" s="102"/>
      <c r="WBX216" s="102"/>
      <c r="WBY216" s="102"/>
      <c r="WBZ216" s="102"/>
      <c r="WCA216" s="102"/>
      <c r="WCB216" s="102"/>
      <c r="WCC216" s="102"/>
      <c r="WCD216" s="102"/>
      <c r="WCE216" s="102"/>
      <c r="WCF216" s="102"/>
      <c r="WCG216" s="102"/>
      <c r="WCH216" s="102"/>
      <c r="WCI216" s="102"/>
      <c r="WCJ216" s="102"/>
      <c r="WCK216" s="102"/>
      <c r="WCL216" s="102"/>
      <c r="WCM216" s="102"/>
      <c r="WCN216" s="102"/>
      <c r="WCO216" s="102"/>
      <c r="WCP216" s="102"/>
      <c r="WCQ216" s="102"/>
      <c r="WCR216" s="102"/>
      <c r="WCS216" s="102"/>
      <c r="WCT216" s="102"/>
      <c r="WCU216" s="102"/>
      <c r="WCV216" s="102"/>
      <c r="WCW216" s="102"/>
      <c r="WCX216" s="102"/>
      <c r="WCY216" s="102"/>
      <c r="WCZ216" s="102"/>
      <c r="WDA216" s="102"/>
      <c r="WDB216" s="102"/>
      <c r="WDC216" s="102"/>
      <c r="WDD216" s="102"/>
      <c r="WDE216" s="102"/>
      <c r="WDF216" s="102"/>
      <c r="WDG216" s="102"/>
      <c r="WDH216" s="102"/>
      <c r="WDI216" s="102"/>
      <c r="WDJ216" s="102"/>
      <c r="WDK216" s="102"/>
      <c r="WDL216" s="102"/>
      <c r="WDM216" s="102"/>
      <c r="WDN216" s="102"/>
      <c r="WDO216" s="102"/>
      <c r="WDP216" s="102"/>
      <c r="WDQ216" s="102"/>
      <c r="WDR216" s="102"/>
      <c r="WDS216" s="102"/>
      <c r="WDT216" s="102"/>
      <c r="WDU216" s="102"/>
      <c r="WDV216" s="102"/>
      <c r="WDW216" s="102"/>
      <c r="WDX216" s="102"/>
      <c r="WDY216" s="102"/>
      <c r="WDZ216" s="102"/>
      <c r="WEA216" s="102"/>
      <c r="WEB216" s="102"/>
      <c r="WEC216" s="102"/>
      <c r="WED216" s="102"/>
      <c r="WEE216" s="102"/>
      <c r="WEF216" s="102"/>
      <c r="WEG216" s="102"/>
      <c r="WEH216" s="102"/>
      <c r="WEI216" s="102"/>
      <c r="WEJ216" s="102"/>
      <c r="WEK216" s="102"/>
      <c r="WEL216" s="102"/>
      <c r="WEM216" s="102"/>
      <c r="WEN216" s="102"/>
      <c r="WEO216" s="102"/>
      <c r="WEP216" s="102"/>
      <c r="WEQ216" s="102"/>
      <c r="WER216" s="102"/>
      <c r="WES216" s="102"/>
      <c r="WET216" s="102"/>
      <c r="WEU216" s="102"/>
      <c r="WEV216" s="102"/>
      <c r="WEW216" s="102"/>
      <c r="WEX216" s="102"/>
      <c r="WEY216" s="102"/>
      <c r="WEZ216" s="102"/>
      <c r="WFA216" s="102"/>
      <c r="WFB216" s="102"/>
      <c r="WFC216" s="102"/>
      <c r="WFD216" s="102"/>
      <c r="WFE216" s="102"/>
      <c r="WFF216" s="102"/>
      <c r="WFG216" s="102"/>
      <c r="WFH216" s="102"/>
      <c r="WFI216" s="102"/>
      <c r="WFJ216" s="102"/>
      <c r="WFK216" s="102"/>
      <c r="WFL216" s="102"/>
      <c r="WFM216" s="102"/>
      <c r="WFN216" s="102"/>
      <c r="WFO216" s="102"/>
      <c r="WFP216" s="102"/>
      <c r="WFQ216" s="102"/>
      <c r="WFR216" s="102"/>
      <c r="WFS216" s="102"/>
      <c r="WFT216" s="102"/>
      <c r="WFU216" s="102"/>
      <c r="WFV216" s="102"/>
      <c r="WFW216" s="102"/>
      <c r="WFX216" s="102"/>
      <c r="WFY216" s="102"/>
      <c r="WFZ216" s="102"/>
      <c r="WGA216" s="102"/>
      <c r="WGB216" s="102"/>
      <c r="WGC216" s="102"/>
      <c r="WGD216" s="102"/>
      <c r="WGE216" s="102"/>
      <c r="WGF216" s="102"/>
      <c r="WGG216" s="102"/>
      <c r="WGH216" s="102"/>
      <c r="WGI216" s="102"/>
      <c r="WGJ216" s="102"/>
      <c r="WGK216" s="102"/>
      <c r="WGL216" s="102"/>
      <c r="WGM216" s="102"/>
      <c r="WGN216" s="102"/>
      <c r="WGO216" s="102"/>
      <c r="WGP216" s="102"/>
      <c r="WGQ216" s="102"/>
      <c r="WGR216" s="102"/>
      <c r="WGS216" s="102"/>
      <c r="WGT216" s="102"/>
      <c r="WGU216" s="102"/>
      <c r="WGV216" s="102"/>
      <c r="WGW216" s="102"/>
      <c r="WGX216" s="102"/>
      <c r="WGY216" s="102"/>
      <c r="WGZ216" s="102"/>
      <c r="WHA216" s="102"/>
      <c r="WHB216" s="102"/>
      <c r="WHC216" s="102"/>
      <c r="WHD216" s="102"/>
      <c r="WHE216" s="102"/>
      <c r="WHF216" s="102"/>
      <c r="WHG216" s="102"/>
      <c r="WHH216" s="102"/>
      <c r="WHI216" s="102"/>
      <c r="WHJ216" s="102"/>
      <c r="WHK216" s="102"/>
      <c r="WHL216" s="102"/>
      <c r="WHM216" s="102"/>
      <c r="WHN216" s="102"/>
      <c r="WHO216" s="102"/>
      <c r="WHP216" s="102"/>
      <c r="WHQ216" s="102"/>
      <c r="WHR216" s="102"/>
      <c r="WHS216" s="102"/>
      <c r="WHT216" s="102"/>
      <c r="WHU216" s="102"/>
      <c r="WHV216" s="102"/>
      <c r="WHW216" s="102"/>
      <c r="WHX216" s="102"/>
      <c r="WHY216" s="102"/>
      <c r="WHZ216" s="102"/>
      <c r="WIA216" s="102"/>
      <c r="WIB216" s="102"/>
      <c r="WIC216" s="102"/>
      <c r="WID216" s="102"/>
      <c r="WIE216" s="102"/>
      <c r="WIF216" s="102"/>
      <c r="WIG216" s="102"/>
      <c r="WIH216" s="102"/>
      <c r="WII216" s="102"/>
      <c r="WIJ216" s="102"/>
      <c r="WIK216" s="102"/>
      <c r="WIL216" s="102"/>
      <c r="WIM216" s="102"/>
      <c r="WIN216" s="102"/>
      <c r="WIO216" s="102"/>
      <c r="WIP216" s="102"/>
      <c r="WIQ216" s="102"/>
      <c r="WIR216" s="102"/>
      <c r="WIS216" s="102"/>
      <c r="WIT216" s="102"/>
      <c r="WIU216" s="102"/>
      <c r="WIV216" s="102"/>
      <c r="WIW216" s="102"/>
      <c r="WIX216" s="102"/>
      <c r="WIY216" s="102"/>
      <c r="WIZ216" s="102"/>
      <c r="WJA216" s="102"/>
      <c r="WJB216" s="102"/>
      <c r="WJC216" s="102"/>
      <c r="WJD216" s="102"/>
      <c r="WJE216" s="102"/>
      <c r="WJF216" s="102"/>
      <c r="WJG216" s="102"/>
      <c r="WJH216" s="102"/>
      <c r="WJI216" s="102"/>
      <c r="WJJ216" s="102"/>
      <c r="WJK216" s="102"/>
      <c r="WJL216" s="102"/>
      <c r="WJM216" s="102"/>
      <c r="WJN216" s="102"/>
      <c r="WJO216" s="102"/>
      <c r="WJP216" s="102"/>
      <c r="WJQ216" s="102"/>
      <c r="WJR216" s="102"/>
      <c r="WJS216" s="102"/>
      <c r="WJT216" s="102"/>
      <c r="WJU216" s="102"/>
      <c r="WJV216" s="102"/>
      <c r="WJW216" s="102"/>
      <c r="WJX216" s="102"/>
      <c r="WJY216" s="102"/>
      <c r="WJZ216" s="102"/>
      <c r="WKA216" s="102"/>
      <c r="WKB216" s="102"/>
      <c r="WKC216" s="102"/>
      <c r="WKD216" s="102"/>
      <c r="WKE216" s="102"/>
      <c r="WKF216" s="102"/>
      <c r="WKG216" s="102"/>
      <c r="WKH216" s="102"/>
      <c r="WKI216" s="102"/>
      <c r="WKJ216" s="102"/>
      <c r="WKK216" s="102"/>
      <c r="WKL216" s="102"/>
      <c r="WKM216" s="102"/>
      <c r="WKN216" s="102"/>
      <c r="WKO216" s="102"/>
      <c r="WKP216" s="102"/>
      <c r="WKQ216" s="102"/>
      <c r="WKR216" s="102"/>
      <c r="WKS216" s="102"/>
      <c r="WKT216" s="102"/>
      <c r="WKU216" s="102"/>
      <c r="WKV216" s="102"/>
      <c r="WKW216" s="102"/>
      <c r="WKX216" s="102"/>
      <c r="WKY216" s="102"/>
      <c r="WKZ216" s="102"/>
      <c r="WLA216" s="102"/>
      <c r="WLB216" s="102"/>
      <c r="WLC216" s="102"/>
      <c r="WLD216" s="102"/>
      <c r="WLE216" s="102"/>
      <c r="WLF216" s="102"/>
      <c r="WLG216" s="102"/>
      <c r="WLH216" s="102"/>
      <c r="WLI216" s="102"/>
      <c r="WLJ216" s="102"/>
      <c r="WLK216" s="102"/>
      <c r="WLL216" s="102"/>
      <c r="WLM216" s="102"/>
      <c r="WLN216" s="102"/>
      <c r="WLO216" s="102"/>
      <c r="WLP216" s="102"/>
      <c r="WLQ216" s="102"/>
      <c r="WLR216" s="102"/>
      <c r="WLS216" s="102"/>
      <c r="WLT216" s="102"/>
      <c r="WLU216" s="102"/>
      <c r="WLV216" s="102"/>
      <c r="WLW216" s="102"/>
      <c r="WLX216" s="102"/>
      <c r="WLY216" s="102"/>
      <c r="WLZ216" s="102"/>
      <c r="WMA216" s="102"/>
      <c r="WMB216" s="102"/>
      <c r="WMC216" s="102"/>
      <c r="WMD216" s="102"/>
      <c r="WME216" s="102"/>
      <c r="WMF216" s="102"/>
      <c r="WMG216" s="102"/>
      <c r="WMH216" s="102"/>
      <c r="WMI216" s="102"/>
      <c r="WMJ216" s="102"/>
      <c r="WMK216" s="102"/>
      <c r="WML216" s="102"/>
      <c r="WMM216" s="102"/>
      <c r="WMN216" s="102"/>
      <c r="WMO216" s="102"/>
      <c r="WMP216" s="102"/>
      <c r="WMQ216" s="102"/>
      <c r="WMR216" s="102"/>
      <c r="WMS216" s="102"/>
      <c r="WMT216" s="102"/>
      <c r="WMU216" s="102"/>
      <c r="WMV216" s="102"/>
      <c r="WMW216" s="102"/>
      <c r="WMX216" s="102"/>
      <c r="WMY216" s="102"/>
      <c r="WMZ216" s="102"/>
      <c r="WNA216" s="102"/>
      <c r="WNB216" s="102"/>
      <c r="WNC216" s="102"/>
      <c r="WND216" s="102"/>
      <c r="WNE216" s="102"/>
      <c r="WNF216" s="102"/>
      <c r="WNG216" s="102"/>
      <c r="WNH216" s="102"/>
      <c r="WNI216" s="102"/>
      <c r="WNJ216" s="102"/>
      <c r="WNK216" s="102"/>
      <c r="WNL216" s="102"/>
      <c r="WNM216" s="102"/>
      <c r="WNN216" s="102"/>
      <c r="WNO216" s="102"/>
      <c r="WNP216" s="102"/>
      <c r="WNQ216" s="102"/>
      <c r="WNR216" s="102"/>
      <c r="WNS216" s="102"/>
      <c r="WNT216" s="102"/>
      <c r="WNU216" s="102"/>
      <c r="WNV216" s="102"/>
      <c r="WNW216" s="102"/>
      <c r="WNX216" s="102"/>
      <c r="WNY216" s="102"/>
      <c r="WNZ216" s="102"/>
      <c r="WOA216" s="102"/>
      <c r="WOB216" s="102"/>
      <c r="WOC216" s="102"/>
      <c r="WOD216" s="102"/>
      <c r="WOE216" s="102"/>
      <c r="WOF216" s="102"/>
      <c r="WOG216" s="102"/>
      <c r="WOH216" s="102"/>
      <c r="WOI216" s="102"/>
      <c r="WOJ216" s="102"/>
      <c r="WOK216" s="102"/>
      <c r="WOL216" s="102"/>
      <c r="WOM216" s="102"/>
      <c r="WON216" s="102"/>
      <c r="WOO216" s="102"/>
      <c r="WOP216" s="102"/>
      <c r="WOQ216" s="102"/>
      <c r="WOR216" s="102"/>
      <c r="WOS216" s="102"/>
      <c r="WOT216" s="102"/>
      <c r="WOU216" s="102"/>
      <c r="WOV216" s="102"/>
      <c r="WOW216" s="102"/>
      <c r="WOX216" s="102"/>
      <c r="WOY216" s="102"/>
      <c r="WOZ216" s="102"/>
      <c r="WPA216" s="102"/>
      <c r="WPB216" s="102"/>
      <c r="WPC216" s="102"/>
      <c r="WPD216" s="102"/>
      <c r="WPE216" s="102"/>
      <c r="WPF216" s="102"/>
      <c r="WPG216" s="102"/>
      <c r="WPH216" s="102"/>
      <c r="WPI216" s="102"/>
      <c r="WPJ216" s="102"/>
      <c r="WPK216" s="102"/>
      <c r="WPL216" s="102"/>
      <c r="WPM216" s="102"/>
      <c r="WPN216" s="102"/>
      <c r="WPO216" s="102"/>
      <c r="WPP216" s="102"/>
      <c r="WPQ216" s="102"/>
      <c r="WPR216" s="102"/>
      <c r="WPS216" s="102"/>
      <c r="WPT216" s="102"/>
      <c r="WPU216" s="102"/>
      <c r="WPV216" s="102"/>
      <c r="WPW216" s="102"/>
      <c r="WPX216" s="102"/>
      <c r="WPY216" s="102"/>
      <c r="WPZ216" s="102"/>
      <c r="WQA216" s="102"/>
      <c r="WQB216" s="102"/>
      <c r="WQC216" s="102"/>
      <c r="WQD216" s="102"/>
      <c r="WQE216" s="102"/>
      <c r="WQF216" s="102"/>
      <c r="WQG216" s="102"/>
      <c r="WQH216" s="102"/>
      <c r="WQI216" s="102"/>
      <c r="WQJ216" s="102"/>
      <c r="WQK216" s="102"/>
      <c r="WQL216" s="102"/>
      <c r="WQM216" s="102"/>
      <c r="WQN216" s="102"/>
      <c r="WQO216" s="102"/>
      <c r="WQP216" s="102"/>
      <c r="WQQ216" s="102"/>
      <c r="WQR216" s="102"/>
      <c r="WQS216" s="102"/>
      <c r="WQT216" s="102"/>
      <c r="WQU216" s="102"/>
      <c r="WQV216" s="102"/>
      <c r="WQW216" s="102"/>
      <c r="WQX216" s="102"/>
      <c r="WQY216" s="102"/>
      <c r="WQZ216" s="102"/>
      <c r="WRA216" s="102"/>
      <c r="WRB216" s="102"/>
      <c r="WRC216" s="102"/>
      <c r="WRD216" s="102"/>
      <c r="WRE216" s="102"/>
      <c r="WRF216" s="102"/>
      <c r="WRG216" s="102"/>
      <c r="WRH216" s="102"/>
      <c r="WRI216" s="102"/>
      <c r="WRJ216" s="102"/>
      <c r="WRK216" s="102"/>
      <c r="WRL216" s="102"/>
      <c r="WRM216" s="102"/>
      <c r="WRN216" s="102"/>
      <c r="WRO216" s="102"/>
      <c r="WRP216" s="102"/>
      <c r="WRQ216" s="102"/>
      <c r="WRR216" s="102"/>
      <c r="WRS216" s="102"/>
      <c r="WRT216" s="102"/>
      <c r="WRU216" s="102"/>
      <c r="WRV216" s="102"/>
      <c r="WRW216" s="102"/>
      <c r="WRX216" s="102"/>
      <c r="WRY216" s="102"/>
      <c r="WRZ216" s="102"/>
      <c r="WSA216" s="102"/>
      <c r="WSB216" s="102"/>
      <c r="WSC216" s="102"/>
      <c r="WSD216" s="102"/>
      <c r="WSE216" s="102"/>
      <c r="WSF216" s="102"/>
      <c r="WSG216" s="102"/>
      <c r="WSH216" s="102"/>
      <c r="WSI216" s="102"/>
      <c r="WSJ216" s="102"/>
      <c r="WSK216" s="102"/>
      <c r="WSL216" s="102"/>
      <c r="WSM216" s="102"/>
      <c r="WSN216" s="102"/>
      <c r="WSO216" s="102"/>
      <c r="WSP216" s="102"/>
      <c r="WSQ216" s="102"/>
      <c r="WSR216" s="102"/>
      <c r="WSS216" s="102"/>
      <c r="WST216" s="102"/>
      <c r="WSU216" s="102"/>
      <c r="WSV216" s="102"/>
      <c r="WSW216" s="102"/>
      <c r="WSX216" s="102"/>
      <c r="WSY216" s="102"/>
      <c r="WSZ216" s="102"/>
      <c r="WTA216" s="102"/>
      <c r="WTB216" s="102"/>
      <c r="WTC216" s="102"/>
      <c r="WTD216" s="102"/>
      <c r="WTE216" s="102"/>
      <c r="WTF216" s="102"/>
      <c r="WTG216" s="102"/>
      <c r="WTH216" s="102"/>
      <c r="WTI216" s="102"/>
      <c r="WTJ216" s="102"/>
      <c r="WTK216" s="102"/>
      <c r="WTL216" s="102"/>
      <c r="WTM216" s="102"/>
      <c r="WTN216" s="102"/>
      <c r="WTO216" s="102"/>
      <c r="WTP216" s="102"/>
      <c r="WTQ216" s="102"/>
      <c r="WTR216" s="102"/>
      <c r="WTS216" s="102"/>
      <c r="WTT216" s="102"/>
      <c r="WTU216" s="102"/>
      <c r="WTV216" s="102"/>
      <c r="WTW216" s="102"/>
      <c r="WTX216" s="102"/>
      <c r="WTY216" s="102"/>
      <c r="WTZ216" s="102"/>
      <c r="WUA216" s="102"/>
      <c r="WUB216" s="102"/>
      <c r="WUC216" s="102"/>
      <c r="WUD216" s="102"/>
      <c r="WUE216" s="102"/>
      <c r="WUF216" s="102"/>
      <c r="WUG216" s="102"/>
      <c r="WUH216" s="102"/>
      <c r="WUI216" s="102"/>
      <c r="WUJ216" s="102"/>
      <c r="WUK216" s="102"/>
      <c r="WUL216" s="102"/>
      <c r="WUM216" s="102"/>
      <c r="WUN216" s="102"/>
      <c r="WUO216" s="102"/>
      <c r="WUP216" s="102"/>
      <c r="WUQ216" s="102"/>
      <c r="WUR216" s="102"/>
      <c r="WUS216" s="102"/>
      <c r="WUT216" s="102"/>
      <c r="WUU216" s="102"/>
      <c r="WUV216" s="102"/>
      <c r="WUW216" s="102"/>
      <c r="WUX216" s="102"/>
      <c r="WUY216" s="102"/>
      <c r="WUZ216" s="102"/>
      <c r="WVA216" s="102"/>
      <c r="WVB216" s="102"/>
      <c r="WVC216" s="102"/>
      <c r="WVD216" s="102"/>
      <c r="WVE216" s="102"/>
      <c r="WVF216" s="102"/>
      <c r="WVG216" s="102"/>
      <c r="WVH216" s="102"/>
      <c r="WVI216" s="102"/>
      <c r="WVJ216" s="102"/>
      <c r="WVK216" s="102"/>
      <c r="WVL216" s="102"/>
      <c r="WVM216" s="102"/>
      <c r="WVN216" s="102"/>
      <c r="WVO216" s="102"/>
      <c r="WVP216" s="102"/>
      <c r="WVQ216" s="102"/>
    </row>
    <row r="217" spans="1:16137" s="52" customFormat="1" ht="56.25" customHeight="1">
      <c r="A217" s="37" t="s">
        <v>367</v>
      </c>
      <c r="B217" s="12" t="s">
        <v>368</v>
      </c>
      <c r="C217" s="12" t="s">
        <v>39</v>
      </c>
      <c r="D217" s="12" t="s">
        <v>369</v>
      </c>
      <c r="E217" s="13">
        <f>'2022'!E217</f>
        <v>9</v>
      </c>
      <c r="F217" s="13">
        <f>'2022'!F217</f>
        <v>3</v>
      </c>
      <c r="G217" s="13">
        <f>'2022'!G217</f>
        <v>3</v>
      </c>
      <c r="H217" s="13">
        <f>'2022'!H217</f>
        <v>9</v>
      </c>
      <c r="I217" s="38">
        <f t="shared" si="80"/>
        <v>24</v>
      </c>
      <c r="J217" s="40">
        <f>'2022'!K217</f>
        <v>2715.4421725518664</v>
      </c>
      <c r="K217" s="40">
        <v>2849.3736509592286</v>
      </c>
      <c r="L217" s="40">
        <f>'2022'!M217</f>
        <v>2038.4</v>
      </c>
      <c r="M217" s="40">
        <v>2119.9360000000001</v>
      </c>
      <c r="N217" s="42" t="e">
        <f>(J217-L217)*#REF!</f>
        <v>#REF!</v>
      </c>
      <c r="O217" s="41">
        <f t="shared" si="76"/>
        <v>6093.3795529667968</v>
      </c>
      <c r="P217" s="42">
        <f t="shared" si="77"/>
        <v>2031.1265176555989</v>
      </c>
      <c r="Q217" s="42">
        <f t="shared" si="78"/>
        <v>2188.3129528776853</v>
      </c>
      <c r="R217" s="42">
        <f t="shared" si="79"/>
        <v>6564.938858633056</v>
      </c>
      <c r="S217" s="42">
        <f t="shared" si="81"/>
        <v>16877.757882133137</v>
      </c>
      <c r="T217" s="43"/>
      <c r="U217" s="44"/>
      <c r="V217" s="44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1"/>
      <c r="BN217" s="101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1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1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1"/>
      <c r="CX217" s="101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1"/>
      <c r="DJ217" s="101"/>
      <c r="DK217" s="101"/>
      <c r="DL217" s="101"/>
      <c r="DM217" s="101"/>
      <c r="DN217" s="101"/>
      <c r="DO217" s="101"/>
      <c r="DP217" s="101"/>
      <c r="DQ217" s="101"/>
      <c r="DR217" s="101"/>
      <c r="DS217" s="101"/>
      <c r="DT217" s="101"/>
      <c r="DU217" s="101"/>
      <c r="DV217" s="101"/>
      <c r="DW217" s="101"/>
      <c r="DX217" s="101"/>
      <c r="DY217" s="101"/>
      <c r="DZ217" s="101"/>
      <c r="EA217" s="101"/>
      <c r="EB217" s="101"/>
      <c r="EC217" s="101"/>
      <c r="ED217" s="101"/>
      <c r="EE217" s="101"/>
      <c r="EF217" s="101"/>
      <c r="EG217" s="101"/>
      <c r="EH217" s="101"/>
      <c r="EI217" s="101"/>
      <c r="EJ217" s="101"/>
      <c r="EK217" s="101"/>
      <c r="EL217" s="101"/>
      <c r="EM217" s="101"/>
      <c r="EN217" s="101"/>
      <c r="EO217" s="101"/>
      <c r="EP217" s="101"/>
      <c r="EQ217" s="101"/>
      <c r="ER217" s="101"/>
      <c r="ES217" s="101"/>
      <c r="ET217" s="101"/>
      <c r="EU217" s="101"/>
      <c r="EV217" s="101"/>
      <c r="EW217" s="101"/>
      <c r="EX217" s="101"/>
      <c r="EY217" s="101"/>
      <c r="EZ217" s="101"/>
      <c r="FA217" s="101"/>
      <c r="FB217" s="101"/>
      <c r="FC217" s="101"/>
      <c r="FD217" s="101"/>
      <c r="FE217" s="101"/>
      <c r="FF217" s="101"/>
      <c r="FG217" s="101"/>
      <c r="FH217" s="101"/>
      <c r="FI217" s="101"/>
      <c r="FJ217" s="101"/>
      <c r="FK217" s="101"/>
      <c r="FL217" s="101"/>
      <c r="FM217" s="101"/>
      <c r="FN217" s="101"/>
      <c r="FO217" s="101"/>
      <c r="FP217" s="101"/>
      <c r="FQ217" s="101"/>
      <c r="FR217" s="101"/>
      <c r="FS217" s="101"/>
      <c r="FT217" s="101"/>
      <c r="FU217" s="101"/>
      <c r="FV217" s="101"/>
      <c r="FW217" s="101"/>
      <c r="FX217" s="101"/>
      <c r="FY217" s="101"/>
      <c r="FZ217" s="101"/>
    </row>
    <row r="218" spans="1:16137" s="103" customFormat="1" ht="56.25" customHeight="1" outlineLevel="1">
      <c r="A218" s="37">
        <v>2919003805</v>
      </c>
      <c r="B218" s="12" t="s">
        <v>370</v>
      </c>
      <c r="C218" s="12" t="s">
        <v>170</v>
      </c>
      <c r="D218" s="12" t="s">
        <v>371</v>
      </c>
      <c r="E218" s="13">
        <f>'2022'!E218</f>
        <v>17.635999999999999</v>
      </c>
      <c r="F218" s="13">
        <f>'2022'!F218</f>
        <v>11.757999999999999</v>
      </c>
      <c r="G218" s="13">
        <f>'2022'!G218</f>
        <v>5.8789999999999996</v>
      </c>
      <c r="H218" s="13">
        <f>'2022'!H218</f>
        <v>17.637</v>
      </c>
      <c r="I218" s="38">
        <f t="shared" si="80"/>
        <v>52.91</v>
      </c>
      <c r="J218" s="40">
        <v>4265.3912280261466</v>
      </c>
      <c r="K218" s="40">
        <v>4265.3912280261466</v>
      </c>
      <c r="L218" s="40">
        <f>'2022'!M218</f>
        <v>1747.2</v>
      </c>
      <c r="M218" s="40">
        <v>1817.0880000000002</v>
      </c>
      <c r="N218" s="42" t="e">
        <f>(J218-L218)*#REF!</f>
        <v>#REF!</v>
      </c>
      <c r="O218" s="41">
        <f t="shared" si="76"/>
        <v>44410.820497469125</v>
      </c>
      <c r="P218" s="42">
        <f t="shared" si="77"/>
        <v>29608.892459131432</v>
      </c>
      <c r="Q218" s="42">
        <f t="shared" si="78"/>
        <v>14393.574677565714</v>
      </c>
      <c r="R218" s="42">
        <f t="shared" si="79"/>
        <v>43180.724032697144</v>
      </c>
      <c r="S218" s="42">
        <f t="shared" si="81"/>
        <v>131594.01166686343</v>
      </c>
      <c r="T218" s="47"/>
      <c r="U218" s="44"/>
      <c r="V218" s="44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/>
      <c r="BO218" s="102"/>
      <c r="BP218" s="102"/>
      <c r="BQ218" s="102"/>
      <c r="BR218" s="102"/>
      <c r="BS218" s="102"/>
      <c r="BT218" s="102"/>
      <c r="BU218" s="102"/>
      <c r="BV218" s="102"/>
      <c r="BW218" s="102"/>
      <c r="BX218" s="102"/>
      <c r="BY218" s="102"/>
      <c r="BZ218" s="102"/>
      <c r="CA218" s="102"/>
      <c r="CB218" s="102"/>
      <c r="CC218" s="102"/>
      <c r="CD218" s="102"/>
      <c r="CE218" s="102"/>
      <c r="CF218" s="102"/>
      <c r="CG218" s="102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/>
      <c r="CT218" s="102"/>
      <c r="CU218" s="102"/>
      <c r="CV218" s="102"/>
      <c r="CW218" s="102"/>
      <c r="CX218" s="102"/>
      <c r="CY218" s="102"/>
      <c r="CZ218" s="102"/>
      <c r="DA218" s="102"/>
      <c r="DB218" s="102"/>
      <c r="DC218" s="102"/>
      <c r="DD218" s="102"/>
      <c r="DE218" s="102"/>
      <c r="DF218" s="102"/>
      <c r="DG218" s="102"/>
      <c r="DH218" s="102"/>
      <c r="DI218" s="102"/>
      <c r="DJ218" s="102"/>
      <c r="DK218" s="102"/>
      <c r="DL218" s="102"/>
      <c r="DM218" s="102"/>
      <c r="DN218" s="102"/>
      <c r="DO218" s="102"/>
      <c r="DP218" s="102"/>
      <c r="DQ218" s="102"/>
      <c r="DR218" s="102"/>
      <c r="DS218" s="102"/>
      <c r="DT218" s="102"/>
      <c r="DU218" s="102"/>
      <c r="DV218" s="102"/>
      <c r="DW218" s="102"/>
      <c r="DX218" s="102"/>
      <c r="DY218" s="102"/>
      <c r="DZ218" s="102"/>
      <c r="EA218" s="102"/>
      <c r="EB218" s="102"/>
      <c r="EC218" s="102"/>
      <c r="ED218" s="102"/>
      <c r="EE218" s="102"/>
      <c r="EF218" s="102"/>
      <c r="EG218" s="102"/>
      <c r="EH218" s="102"/>
      <c r="EI218" s="102"/>
      <c r="EJ218" s="102"/>
      <c r="EK218" s="102"/>
      <c r="EL218" s="102"/>
      <c r="EM218" s="102"/>
      <c r="EN218" s="102"/>
      <c r="EO218" s="102"/>
      <c r="EP218" s="102"/>
      <c r="EQ218" s="102"/>
      <c r="ER218" s="102"/>
      <c r="ES218" s="102"/>
      <c r="ET218" s="102"/>
      <c r="EU218" s="102"/>
      <c r="EV218" s="102"/>
      <c r="EW218" s="102"/>
      <c r="EX218" s="102"/>
      <c r="EY218" s="102"/>
      <c r="EZ218" s="102"/>
      <c r="FA218" s="102"/>
      <c r="FB218" s="102"/>
      <c r="FC218" s="102"/>
      <c r="FD218" s="102"/>
      <c r="FE218" s="102"/>
      <c r="FF218" s="102"/>
      <c r="FG218" s="102"/>
      <c r="FH218" s="102"/>
      <c r="FI218" s="102"/>
      <c r="FJ218" s="102"/>
      <c r="FK218" s="102"/>
      <c r="FL218" s="102"/>
      <c r="FM218" s="102"/>
      <c r="FN218" s="102"/>
      <c r="FO218" s="102"/>
      <c r="FP218" s="102"/>
      <c r="FQ218" s="102"/>
      <c r="FR218" s="102"/>
      <c r="FS218" s="102"/>
      <c r="FT218" s="102"/>
      <c r="FU218" s="102"/>
      <c r="FV218" s="102"/>
      <c r="FW218" s="102"/>
      <c r="FX218" s="102"/>
      <c r="FY218" s="102"/>
      <c r="FZ218" s="102"/>
      <c r="GA218" s="102"/>
      <c r="GB218" s="102"/>
      <c r="GC218" s="102"/>
      <c r="GD218" s="102"/>
      <c r="GE218" s="102"/>
      <c r="GF218" s="102"/>
      <c r="GG218" s="102"/>
      <c r="GH218" s="102"/>
      <c r="GI218" s="102"/>
      <c r="GJ218" s="102"/>
      <c r="GK218" s="102"/>
      <c r="GL218" s="102"/>
      <c r="GM218" s="102"/>
      <c r="GN218" s="102"/>
      <c r="GO218" s="102"/>
      <c r="GP218" s="102"/>
      <c r="GQ218" s="102"/>
      <c r="GR218" s="102"/>
      <c r="GS218" s="102"/>
      <c r="GT218" s="102"/>
      <c r="GU218" s="102"/>
      <c r="GV218" s="102"/>
      <c r="GW218" s="102"/>
      <c r="GX218" s="102"/>
      <c r="GY218" s="102"/>
      <c r="GZ218" s="102"/>
      <c r="HA218" s="102"/>
      <c r="HB218" s="102"/>
      <c r="HC218" s="102"/>
      <c r="HD218" s="102"/>
      <c r="HE218" s="102"/>
      <c r="HF218" s="102"/>
      <c r="HG218" s="102"/>
      <c r="HH218" s="102"/>
      <c r="HI218" s="102"/>
      <c r="HJ218" s="102"/>
      <c r="HK218" s="102"/>
      <c r="HL218" s="102"/>
      <c r="HM218" s="102"/>
      <c r="HN218" s="102"/>
      <c r="HO218" s="102"/>
      <c r="HP218" s="102"/>
      <c r="HQ218" s="102"/>
      <c r="HR218" s="102"/>
      <c r="HS218" s="102"/>
      <c r="HT218" s="102"/>
      <c r="HU218" s="102"/>
      <c r="HV218" s="102"/>
      <c r="HW218" s="102"/>
      <c r="HX218" s="102"/>
      <c r="HY218" s="102"/>
      <c r="HZ218" s="102"/>
      <c r="IA218" s="102"/>
      <c r="IB218" s="102"/>
      <c r="IC218" s="102"/>
      <c r="ID218" s="102"/>
      <c r="IE218" s="102"/>
      <c r="IF218" s="102"/>
      <c r="IG218" s="102"/>
      <c r="IH218" s="102"/>
      <c r="II218" s="102"/>
      <c r="IJ218" s="102"/>
      <c r="IK218" s="102"/>
      <c r="IL218" s="102"/>
      <c r="IM218" s="102"/>
      <c r="IN218" s="102"/>
      <c r="IO218" s="102"/>
      <c r="IP218" s="102"/>
      <c r="IQ218" s="102"/>
      <c r="IR218" s="102"/>
      <c r="IS218" s="102"/>
      <c r="IT218" s="102"/>
      <c r="IU218" s="102"/>
      <c r="IV218" s="102"/>
      <c r="IW218" s="102"/>
      <c r="IX218" s="102"/>
      <c r="IY218" s="102"/>
      <c r="IZ218" s="102"/>
      <c r="JA218" s="102"/>
      <c r="JB218" s="102"/>
      <c r="JC218" s="102"/>
      <c r="JD218" s="102"/>
      <c r="JE218" s="102"/>
      <c r="JF218" s="102"/>
      <c r="JG218" s="102"/>
      <c r="JH218" s="102"/>
      <c r="JI218" s="102"/>
      <c r="JJ218" s="102"/>
      <c r="JK218" s="102"/>
      <c r="JL218" s="102"/>
      <c r="JM218" s="102"/>
      <c r="JN218" s="102"/>
      <c r="JO218" s="102"/>
      <c r="JP218" s="102"/>
      <c r="JQ218" s="102"/>
      <c r="JR218" s="102"/>
      <c r="JS218" s="102"/>
      <c r="JT218" s="102"/>
      <c r="JU218" s="102"/>
      <c r="JV218" s="102"/>
      <c r="JW218" s="102"/>
      <c r="JX218" s="102"/>
      <c r="JY218" s="102"/>
      <c r="JZ218" s="102"/>
      <c r="KA218" s="102"/>
      <c r="KB218" s="102"/>
      <c r="KC218" s="102"/>
      <c r="KD218" s="102"/>
      <c r="KE218" s="102"/>
      <c r="KF218" s="102"/>
      <c r="KG218" s="102"/>
      <c r="KH218" s="102"/>
      <c r="KI218" s="102"/>
      <c r="KJ218" s="102"/>
      <c r="KK218" s="102"/>
      <c r="KL218" s="102"/>
      <c r="KM218" s="102"/>
      <c r="KN218" s="102"/>
      <c r="KO218" s="102"/>
      <c r="KP218" s="102"/>
      <c r="KQ218" s="102"/>
      <c r="KR218" s="102"/>
      <c r="KS218" s="102"/>
      <c r="KT218" s="102"/>
      <c r="KU218" s="102"/>
      <c r="KV218" s="102"/>
      <c r="KW218" s="102"/>
      <c r="KX218" s="102"/>
      <c r="KY218" s="102"/>
      <c r="KZ218" s="102"/>
      <c r="LA218" s="102"/>
      <c r="LB218" s="102"/>
      <c r="LC218" s="102"/>
      <c r="LD218" s="102"/>
      <c r="LE218" s="102"/>
      <c r="LF218" s="102"/>
      <c r="LG218" s="102"/>
      <c r="LH218" s="102"/>
      <c r="LI218" s="102"/>
      <c r="LJ218" s="102"/>
      <c r="LK218" s="102"/>
      <c r="LL218" s="102"/>
      <c r="LM218" s="102"/>
      <c r="LN218" s="102"/>
      <c r="LO218" s="102"/>
      <c r="LP218" s="102"/>
      <c r="LQ218" s="102"/>
      <c r="LR218" s="102"/>
      <c r="LS218" s="102"/>
      <c r="LT218" s="102"/>
      <c r="LU218" s="102"/>
      <c r="LV218" s="102"/>
      <c r="LW218" s="102"/>
      <c r="LX218" s="102"/>
      <c r="LY218" s="102"/>
      <c r="LZ218" s="102"/>
      <c r="MA218" s="102"/>
      <c r="MB218" s="102"/>
      <c r="MC218" s="102"/>
      <c r="MD218" s="102"/>
      <c r="ME218" s="102"/>
      <c r="MF218" s="102"/>
      <c r="MG218" s="102"/>
      <c r="MH218" s="102"/>
      <c r="MI218" s="102"/>
      <c r="MJ218" s="102"/>
      <c r="MK218" s="102"/>
      <c r="ML218" s="102"/>
      <c r="MM218" s="102"/>
      <c r="MN218" s="102"/>
      <c r="MO218" s="102"/>
      <c r="MP218" s="102"/>
      <c r="MQ218" s="102"/>
      <c r="MR218" s="102"/>
      <c r="MS218" s="102"/>
      <c r="MT218" s="102"/>
      <c r="MU218" s="102"/>
      <c r="MV218" s="102"/>
      <c r="MW218" s="102"/>
      <c r="MX218" s="102"/>
      <c r="MY218" s="102"/>
      <c r="MZ218" s="102"/>
      <c r="NA218" s="102"/>
      <c r="NB218" s="102"/>
      <c r="NC218" s="102"/>
      <c r="ND218" s="102"/>
      <c r="NE218" s="102"/>
      <c r="NF218" s="102"/>
      <c r="NG218" s="102"/>
      <c r="NH218" s="102"/>
      <c r="NI218" s="102"/>
      <c r="NJ218" s="102"/>
      <c r="NK218" s="102"/>
      <c r="NL218" s="102"/>
      <c r="NM218" s="102"/>
      <c r="NN218" s="102"/>
      <c r="NO218" s="102"/>
      <c r="NP218" s="102"/>
      <c r="NQ218" s="102"/>
      <c r="NR218" s="102"/>
      <c r="NS218" s="102"/>
      <c r="NT218" s="102"/>
      <c r="NU218" s="102"/>
      <c r="NV218" s="102"/>
      <c r="NW218" s="102"/>
      <c r="NX218" s="102"/>
      <c r="NY218" s="102"/>
      <c r="NZ218" s="102"/>
      <c r="OA218" s="102"/>
      <c r="OB218" s="102"/>
      <c r="OC218" s="102"/>
      <c r="OD218" s="102"/>
      <c r="OE218" s="102"/>
      <c r="OF218" s="102"/>
      <c r="OG218" s="102"/>
      <c r="OH218" s="102"/>
      <c r="OI218" s="102"/>
      <c r="OJ218" s="102"/>
      <c r="OK218" s="102"/>
      <c r="OL218" s="102"/>
      <c r="OM218" s="102"/>
      <c r="ON218" s="102"/>
      <c r="OO218" s="102"/>
      <c r="OP218" s="102"/>
      <c r="OQ218" s="102"/>
      <c r="OR218" s="102"/>
      <c r="OS218" s="102"/>
      <c r="OT218" s="102"/>
      <c r="OU218" s="102"/>
      <c r="OV218" s="102"/>
      <c r="OW218" s="102"/>
      <c r="OX218" s="102"/>
      <c r="OY218" s="102"/>
      <c r="OZ218" s="102"/>
      <c r="PA218" s="102"/>
      <c r="PB218" s="102"/>
      <c r="PC218" s="102"/>
      <c r="PD218" s="102"/>
      <c r="PE218" s="102"/>
      <c r="PF218" s="102"/>
      <c r="PG218" s="102"/>
      <c r="PH218" s="102"/>
      <c r="PI218" s="102"/>
      <c r="PJ218" s="102"/>
      <c r="PK218" s="102"/>
      <c r="PL218" s="102"/>
      <c r="PM218" s="102"/>
      <c r="PN218" s="102"/>
      <c r="PO218" s="102"/>
      <c r="PP218" s="102"/>
      <c r="PQ218" s="102"/>
      <c r="PR218" s="102"/>
      <c r="PS218" s="102"/>
      <c r="PT218" s="102"/>
      <c r="PU218" s="102"/>
      <c r="PV218" s="102"/>
      <c r="PW218" s="102"/>
      <c r="PX218" s="102"/>
      <c r="PY218" s="102"/>
      <c r="PZ218" s="102"/>
      <c r="QA218" s="102"/>
      <c r="QB218" s="102"/>
      <c r="QC218" s="102"/>
      <c r="QD218" s="102"/>
      <c r="QE218" s="102"/>
      <c r="QF218" s="102"/>
      <c r="QG218" s="102"/>
      <c r="QH218" s="102"/>
      <c r="QI218" s="102"/>
      <c r="QJ218" s="102"/>
      <c r="QK218" s="102"/>
      <c r="QL218" s="102"/>
      <c r="QM218" s="102"/>
      <c r="QN218" s="102"/>
      <c r="QO218" s="102"/>
      <c r="QP218" s="102"/>
      <c r="QQ218" s="102"/>
      <c r="QR218" s="102"/>
      <c r="QS218" s="102"/>
      <c r="QT218" s="102"/>
      <c r="QU218" s="102"/>
      <c r="QV218" s="102"/>
      <c r="QW218" s="102"/>
      <c r="QX218" s="102"/>
      <c r="QY218" s="102"/>
      <c r="QZ218" s="102"/>
      <c r="RA218" s="102"/>
      <c r="RB218" s="102"/>
      <c r="RC218" s="102"/>
      <c r="RD218" s="102"/>
      <c r="RE218" s="102"/>
      <c r="RF218" s="102"/>
      <c r="RG218" s="102"/>
      <c r="RH218" s="102"/>
      <c r="RI218" s="102"/>
      <c r="RJ218" s="102"/>
      <c r="RK218" s="102"/>
      <c r="RL218" s="102"/>
      <c r="RM218" s="102"/>
      <c r="RN218" s="102"/>
      <c r="RO218" s="102"/>
      <c r="RP218" s="102"/>
      <c r="RQ218" s="102"/>
      <c r="RR218" s="102"/>
      <c r="RS218" s="102"/>
      <c r="RT218" s="102"/>
      <c r="RU218" s="102"/>
      <c r="RV218" s="102"/>
      <c r="RW218" s="102"/>
      <c r="RX218" s="102"/>
      <c r="RY218" s="102"/>
      <c r="RZ218" s="102"/>
      <c r="SA218" s="102"/>
      <c r="SB218" s="102"/>
      <c r="SC218" s="102"/>
      <c r="SD218" s="102"/>
      <c r="SE218" s="102"/>
      <c r="SF218" s="102"/>
      <c r="SG218" s="102"/>
      <c r="SH218" s="102"/>
      <c r="SI218" s="102"/>
      <c r="SJ218" s="102"/>
      <c r="SK218" s="102"/>
      <c r="SL218" s="102"/>
      <c r="SM218" s="102"/>
      <c r="SN218" s="102"/>
      <c r="SO218" s="102"/>
      <c r="SP218" s="102"/>
      <c r="SQ218" s="102"/>
      <c r="SR218" s="102"/>
      <c r="SS218" s="102"/>
      <c r="ST218" s="102"/>
      <c r="SU218" s="102"/>
      <c r="SV218" s="102"/>
      <c r="SW218" s="102"/>
      <c r="SX218" s="102"/>
      <c r="SY218" s="102"/>
      <c r="SZ218" s="102"/>
      <c r="TA218" s="102"/>
      <c r="TB218" s="102"/>
      <c r="TC218" s="102"/>
      <c r="TD218" s="102"/>
      <c r="TE218" s="102"/>
      <c r="TF218" s="102"/>
      <c r="TG218" s="102"/>
      <c r="TH218" s="102"/>
      <c r="TI218" s="102"/>
      <c r="TJ218" s="102"/>
      <c r="TK218" s="102"/>
      <c r="TL218" s="102"/>
      <c r="TM218" s="102"/>
      <c r="TN218" s="102"/>
      <c r="TO218" s="102"/>
      <c r="TP218" s="102"/>
      <c r="TQ218" s="102"/>
      <c r="TR218" s="102"/>
      <c r="TS218" s="102"/>
      <c r="TT218" s="102"/>
      <c r="TU218" s="102"/>
      <c r="TV218" s="102"/>
      <c r="TW218" s="102"/>
      <c r="TX218" s="102"/>
      <c r="TY218" s="102"/>
      <c r="TZ218" s="102"/>
      <c r="UA218" s="102"/>
      <c r="UB218" s="102"/>
      <c r="UC218" s="102"/>
      <c r="UD218" s="102"/>
      <c r="UE218" s="102"/>
      <c r="UF218" s="102"/>
      <c r="UG218" s="102"/>
      <c r="UH218" s="102"/>
      <c r="UI218" s="102"/>
      <c r="UJ218" s="102"/>
      <c r="UK218" s="102"/>
      <c r="UL218" s="102"/>
      <c r="UM218" s="102"/>
      <c r="UN218" s="102"/>
      <c r="UO218" s="102"/>
      <c r="UP218" s="102"/>
      <c r="UQ218" s="102"/>
      <c r="UR218" s="102"/>
      <c r="US218" s="102"/>
      <c r="UT218" s="102"/>
      <c r="UU218" s="102"/>
      <c r="UV218" s="102"/>
      <c r="UW218" s="102"/>
      <c r="UX218" s="102"/>
      <c r="UY218" s="102"/>
      <c r="UZ218" s="102"/>
      <c r="VA218" s="102"/>
      <c r="VB218" s="102"/>
      <c r="VC218" s="102"/>
      <c r="VD218" s="102"/>
      <c r="VE218" s="102"/>
      <c r="VF218" s="102"/>
      <c r="VG218" s="102"/>
      <c r="VH218" s="102"/>
      <c r="VI218" s="102"/>
      <c r="VJ218" s="102"/>
      <c r="VK218" s="102"/>
      <c r="VL218" s="102"/>
      <c r="VM218" s="102"/>
      <c r="VN218" s="102"/>
      <c r="VO218" s="102"/>
      <c r="VP218" s="102"/>
      <c r="VQ218" s="102"/>
      <c r="VR218" s="102"/>
      <c r="VS218" s="102"/>
      <c r="VT218" s="102"/>
      <c r="VU218" s="102"/>
      <c r="VV218" s="102"/>
      <c r="VW218" s="102"/>
      <c r="VX218" s="102"/>
      <c r="VY218" s="102"/>
      <c r="VZ218" s="102"/>
      <c r="WA218" s="102"/>
      <c r="WB218" s="102"/>
      <c r="WC218" s="102"/>
      <c r="WD218" s="102"/>
      <c r="WE218" s="102"/>
      <c r="WF218" s="102"/>
      <c r="WG218" s="102"/>
      <c r="WH218" s="102"/>
      <c r="WI218" s="102"/>
      <c r="WJ218" s="102"/>
      <c r="WK218" s="102"/>
      <c r="WL218" s="102"/>
      <c r="WM218" s="102"/>
      <c r="WN218" s="102"/>
      <c r="WO218" s="102"/>
      <c r="WP218" s="102"/>
      <c r="WQ218" s="102"/>
      <c r="WR218" s="102"/>
      <c r="WS218" s="102"/>
      <c r="WT218" s="102"/>
      <c r="WU218" s="102"/>
      <c r="WV218" s="102"/>
      <c r="WW218" s="102"/>
      <c r="WX218" s="102"/>
      <c r="WY218" s="102"/>
      <c r="WZ218" s="102"/>
      <c r="XA218" s="102"/>
      <c r="XB218" s="102"/>
      <c r="XC218" s="102"/>
      <c r="XD218" s="102"/>
      <c r="XE218" s="102"/>
      <c r="XF218" s="102"/>
      <c r="XG218" s="102"/>
      <c r="XH218" s="102"/>
      <c r="XI218" s="102"/>
      <c r="XJ218" s="102"/>
      <c r="XK218" s="102"/>
      <c r="XL218" s="102"/>
      <c r="XM218" s="102"/>
      <c r="XN218" s="102"/>
      <c r="XO218" s="102"/>
      <c r="XP218" s="102"/>
      <c r="XQ218" s="102"/>
      <c r="XR218" s="102"/>
      <c r="XS218" s="102"/>
      <c r="XT218" s="102"/>
      <c r="XU218" s="102"/>
      <c r="XV218" s="102"/>
      <c r="XW218" s="102"/>
      <c r="XX218" s="102"/>
      <c r="XY218" s="102"/>
      <c r="XZ218" s="102"/>
      <c r="YA218" s="102"/>
      <c r="YB218" s="102"/>
      <c r="YC218" s="102"/>
      <c r="YD218" s="102"/>
      <c r="YE218" s="102"/>
      <c r="YF218" s="102"/>
      <c r="YG218" s="102"/>
      <c r="YH218" s="102"/>
      <c r="YI218" s="102"/>
      <c r="YJ218" s="102"/>
      <c r="YK218" s="102"/>
      <c r="YL218" s="102"/>
      <c r="YM218" s="102"/>
      <c r="YN218" s="102"/>
      <c r="YO218" s="102"/>
      <c r="YP218" s="102"/>
      <c r="YQ218" s="102"/>
      <c r="YR218" s="102"/>
      <c r="YS218" s="102"/>
      <c r="YT218" s="102"/>
      <c r="YU218" s="102"/>
      <c r="YV218" s="102"/>
      <c r="YW218" s="102"/>
      <c r="YX218" s="102"/>
      <c r="YY218" s="102"/>
      <c r="YZ218" s="102"/>
      <c r="ZA218" s="102"/>
      <c r="ZB218" s="102"/>
      <c r="ZC218" s="102"/>
      <c r="ZD218" s="102"/>
      <c r="ZE218" s="102"/>
      <c r="ZF218" s="102"/>
      <c r="ZG218" s="102"/>
      <c r="ZH218" s="102"/>
      <c r="ZI218" s="102"/>
      <c r="ZJ218" s="102"/>
      <c r="ZK218" s="102"/>
      <c r="ZL218" s="102"/>
      <c r="ZM218" s="102"/>
      <c r="ZN218" s="102"/>
      <c r="ZO218" s="102"/>
      <c r="ZP218" s="102"/>
      <c r="ZQ218" s="102"/>
      <c r="ZR218" s="102"/>
      <c r="ZS218" s="102"/>
      <c r="ZT218" s="102"/>
      <c r="ZU218" s="102"/>
      <c r="ZV218" s="102"/>
      <c r="ZW218" s="102"/>
      <c r="ZX218" s="102"/>
      <c r="ZY218" s="102"/>
      <c r="ZZ218" s="102"/>
      <c r="AAA218" s="102"/>
      <c r="AAB218" s="102"/>
      <c r="AAC218" s="102"/>
      <c r="AAD218" s="102"/>
      <c r="AAE218" s="102"/>
      <c r="AAF218" s="102"/>
      <c r="AAG218" s="102"/>
      <c r="AAH218" s="102"/>
      <c r="AAI218" s="102"/>
      <c r="AAJ218" s="102"/>
      <c r="AAK218" s="102"/>
      <c r="AAL218" s="102"/>
      <c r="AAM218" s="102"/>
      <c r="AAN218" s="102"/>
      <c r="AAO218" s="102"/>
      <c r="AAP218" s="102"/>
      <c r="AAQ218" s="102"/>
      <c r="AAR218" s="102"/>
      <c r="AAS218" s="102"/>
      <c r="AAT218" s="102"/>
      <c r="AAU218" s="102"/>
      <c r="AAV218" s="102"/>
      <c r="AAW218" s="102"/>
      <c r="AAX218" s="102"/>
      <c r="AAY218" s="102"/>
      <c r="AAZ218" s="102"/>
      <c r="ABA218" s="102"/>
      <c r="ABB218" s="102"/>
      <c r="ABC218" s="102"/>
      <c r="ABD218" s="102"/>
      <c r="ABE218" s="102"/>
      <c r="ABF218" s="102"/>
      <c r="ABG218" s="102"/>
      <c r="ABH218" s="102"/>
      <c r="ABI218" s="102"/>
      <c r="ABJ218" s="102"/>
      <c r="ABK218" s="102"/>
      <c r="ABL218" s="102"/>
      <c r="ABM218" s="102"/>
      <c r="ABN218" s="102"/>
      <c r="ABO218" s="102"/>
      <c r="ABP218" s="102"/>
      <c r="ABQ218" s="102"/>
      <c r="ABR218" s="102"/>
      <c r="ABS218" s="102"/>
      <c r="ABT218" s="102"/>
      <c r="ABU218" s="102"/>
      <c r="ABV218" s="102"/>
      <c r="ABW218" s="102"/>
      <c r="ABX218" s="102"/>
      <c r="ABY218" s="102"/>
      <c r="ABZ218" s="102"/>
      <c r="ACA218" s="102"/>
      <c r="ACB218" s="102"/>
      <c r="ACC218" s="102"/>
      <c r="ACD218" s="102"/>
      <c r="ACE218" s="102"/>
      <c r="ACF218" s="102"/>
      <c r="ACG218" s="102"/>
      <c r="ACH218" s="102"/>
      <c r="ACI218" s="102"/>
      <c r="ACJ218" s="102"/>
      <c r="ACK218" s="102"/>
      <c r="ACL218" s="102"/>
      <c r="ACM218" s="102"/>
      <c r="ACN218" s="102"/>
      <c r="ACO218" s="102"/>
      <c r="ACP218" s="102"/>
      <c r="ACQ218" s="102"/>
      <c r="ACR218" s="102"/>
      <c r="ACS218" s="102"/>
      <c r="ACT218" s="102"/>
      <c r="ACU218" s="102"/>
      <c r="ACV218" s="102"/>
      <c r="ACW218" s="102"/>
      <c r="ACX218" s="102"/>
      <c r="ACY218" s="102"/>
      <c r="ACZ218" s="102"/>
      <c r="ADA218" s="102"/>
      <c r="ADB218" s="102"/>
      <c r="ADC218" s="102"/>
      <c r="ADD218" s="102"/>
      <c r="ADE218" s="102"/>
      <c r="ADF218" s="102"/>
      <c r="ADG218" s="102"/>
      <c r="ADH218" s="102"/>
      <c r="ADI218" s="102"/>
      <c r="ADJ218" s="102"/>
      <c r="ADK218" s="102"/>
      <c r="ADL218" s="102"/>
      <c r="ADM218" s="102"/>
      <c r="ADN218" s="102"/>
      <c r="ADO218" s="102"/>
      <c r="ADP218" s="102"/>
      <c r="ADQ218" s="102"/>
      <c r="ADR218" s="102"/>
      <c r="ADS218" s="102"/>
      <c r="ADT218" s="102"/>
      <c r="ADU218" s="102"/>
      <c r="ADV218" s="102"/>
      <c r="ADW218" s="102"/>
      <c r="ADX218" s="102"/>
      <c r="ADY218" s="102"/>
      <c r="ADZ218" s="102"/>
      <c r="AEA218" s="102"/>
      <c r="AEB218" s="102"/>
      <c r="AEC218" s="102"/>
      <c r="AED218" s="102"/>
      <c r="AEE218" s="102"/>
      <c r="AEF218" s="102"/>
      <c r="AEG218" s="102"/>
      <c r="AEH218" s="102"/>
      <c r="AEI218" s="102"/>
      <c r="AEJ218" s="102"/>
      <c r="AEK218" s="102"/>
      <c r="AEL218" s="102"/>
      <c r="AEM218" s="102"/>
      <c r="AEN218" s="102"/>
      <c r="AEO218" s="102"/>
      <c r="AEP218" s="102"/>
      <c r="AEQ218" s="102"/>
      <c r="AER218" s="102"/>
      <c r="AES218" s="102"/>
      <c r="AET218" s="102"/>
      <c r="AEU218" s="102"/>
      <c r="AEV218" s="102"/>
      <c r="AEW218" s="102"/>
      <c r="AEX218" s="102"/>
      <c r="AEY218" s="102"/>
      <c r="AEZ218" s="102"/>
      <c r="AFA218" s="102"/>
      <c r="AFB218" s="102"/>
      <c r="AFC218" s="102"/>
      <c r="AFD218" s="102"/>
      <c r="AFE218" s="102"/>
      <c r="AFF218" s="102"/>
      <c r="AFG218" s="102"/>
      <c r="AFH218" s="102"/>
      <c r="AFI218" s="102"/>
      <c r="AFJ218" s="102"/>
      <c r="AFK218" s="102"/>
      <c r="AFL218" s="102"/>
      <c r="AFM218" s="102"/>
      <c r="AFN218" s="102"/>
      <c r="AFO218" s="102"/>
      <c r="AFP218" s="102"/>
      <c r="AFQ218" s="102"/>
      <c r="AFR218" s="102"/>
      <c r="AFS218" s="102"/>
      <c r="AFT218" s="102"/>
      <c r="AFU218" s="102"/>
      <c r="AFV218" s="102"/>
      <c r="AFW218" s="102"/>
      <c r="AFX218" s="102"/>
      <c r="AFY218" s="102"/>
      <c r="AFZ218" s="102"/>
      <c r="AGA218" s="102"/>
      <c r="AGB218" s="102"/>
      <c r="AGC218" s="102"/>
      <c r="AGD218" s="102"/>
      <c r="AGE218" s="102"/>
      <c r="AGF218" s="102"/>
      <c r="AGG218" s="102"/>
      <c r="AGH218" s="102"/>
      <c r="AGI218" s="102"/>
      <c r="AGJ218" s="102"/>
      <c r="AGK218" s="102"/>
      <c r="AGL218" s="102"/>
      <c r="AGM218" s="102"/>
      <c r="AGN218" s="102"/>
      <c r="AGO218" s="102"/>
      <c r="AGP218" s="102"/>
      <c r="AGQ218" s="102"/>
      <c r="AGR218" s="102"/>
      <c r="AGS218" s="102"/>
      <c r="AGT218" s="102"/>
      <c r="AGU218" s="102"/>
      <c r="AGV218" s="102"/>
      <c r="AGW218" s="102"/>
      <c r="AGX218" s="102"/>
      <c r="AGY218" s="102"/>
      <c r="AGZ218" s="102"/>
      <c r="AHA218" s="102"/>
      <c r="AHB218" s="102"/>
      <c r="AHC218" s="102"/>
      <c r="AHD218" s="102"/>
      <c r="AHE218" s="102"/>
      <c r="AHF218" s="102"/>
      <c r="AHG218" s="102"/>
      <c r="AHH218" s="102"/>
      <c r="AHI218" s="102"/>
      <c r="AHJ218" s="102"/>
      <c r="AHK218" s="102"/>
      <c r="AHL218" s="102"/>
      <c r="AHM218" s="102"/>
      <c r="AHN218" s="102"/>
      <c r="AHO218" s="102"/>
      <c r="AHP218" s="102"/>
      <c r="AHQ218" s="102"/>
      <c r="AHR218" s="102"/>
      <c r="AHS218" s="102"/>
      <c r="AHT218" s="102"/>
      <c r="AHU218" s="102"/>
      <c r="AHV218" s="102"/>
      <c r="AHW218" s="102"/>
      <c r="AHX218" s="102"/>
      <c r="AHY218" s="102"/>
      <c r="AHZ218" s="102"/>
      <c r="AIA218" s="102"/>
      <c r="AIB218" s="102"/>
      <c r="AIC218" s="102"/>
      <c r="AID218" s="102"/>
      <c r="AIE218" s="102"/>
      <c r="AIF218" s="102"/>
      <c r="AIG218" s="102"/>
      <c r="AIH218" s="102"/>
      <c r="AII218" s="102"/>
      <c r="AIJ218" s="102"/>
      <c r="AIK218" s="102"/>
      <c r="AIL218" s="102"/>
      <c r="AIM218" s="102"/>
      <c r="AIN218" s="102"/>
      <c r="AIO218" s="102"/>
      <c r="AIP218" s="102"/>
      <c r="AIQ218" s="102"/>
      <c r="AIR218" s="102"/>
      <c r="AIS218" s="102"/>
      <c r="AIT218" s="102"/>
      <c r="AIU218" s="102"/>
      <c r="AIV218" s="102"/>
      <c r="AIW218" s="102"/>
      <c r="AIX218" s="102"/>
      <c r="AIY218" s="102"/>
      <c r="AIZ218" s="102"/>
      <c r="AJA218" s="102"/>
      <c r="AJB218" s="102"/>
      <c r="AJC218" s="102"/>
      <c r="AJD218" s="102"/>
      <c r="AJE218" s="102"/>
      <c r="AJF218" s="102"/>
      <c r="AJG218" s="102"/>
      <c r="AJH218" s="102"/>
      <c r="AJI218" s="102"/>
      <c r="AJJ218" s="102"/>
      <c r="AJK218" s="102"/>
      <c r="AJL218" s="102"/>
      <c r="AJM218" s="102"/>
      <c r="AJN218" s="102"/>
      <c r="AJO218" s="102"/>
      <c r="AJP218" s="102"/>
      <c r="AJQ218" s="102"/>
      <c r="AJR218" s="102"/>
      <c r="AJS218" s="102"/>
      <c r="AJT218" s="102"/>
      <c r="AJU218" s="102"/>
      <c r="AJV218" s="102"/>
      <c r="AJW218" s="102"/>
      <c r="AJX218" s="102"/>
      <c r="AJY218" s="102"/>
      <c r="AJZ218" s="102"/>
      <c r="AKA218" s="102"/>
      <c r="AKB218" s="102"/>
      <c r="AKC218" s="102"/>
      <c r="AKD218" s="102"/>
      <c r="AKE218" s="102"/>
      <c r="AKF218" s="102"/>
      <c r="AKG218" s="102"/>
      <c r="AKH218" s="102"/>
      <c r="AKI218" s="102"/>
      <c r="AKJ218" s="102"/>
      <c r="AKK218" s="102"/>
      <c r="AKL218" s="102"/>
      <c r="AKM218" s="102"/>
      <c r="AKN218" s="102"/>
      <c r="AKO218" s="102"/>
      <c r="AKP218" s="102"/>
      <c r="AKQ218" s="102"/>
      <c r="AKR218" s="102"/>
      <c r="AKS218" s="102"/>
      <c r="AKT218" s="102"/>
      <c r="AKU218" s="102"/>
      <c r="AKV218" s="102"/>
      <c r="AKW218" s="102"/>
      <c r="AKX218" s="102"/>
      <c r="AKY218" s="102"/>
      <c r="AKZ218" s="102"/>
      <c r="ALA218" s="102"/>
      <c r="ALB218" s="102"/>
      <c r="ALC218" s="102"/>
      <c r="ALD218" s="102"/>
      <c r="ALE218" s="102"/>
      <c r="ALF218" s="102"/>
      <c r="ALG218" s="102"/>
      <c r="ALH218" s="102"/>
      <c r="ALI218" s="102"/>
      <c r="ALJ218" s="102"/>
      <c r="ALK218" s="102"/>
      <c r="ALL218" s="102"/>
      <c r="ALM218" s="102"/>
      <c r="ALN218" s="102"/>
      <c r="ALO218" s="102"/>
      <c r="ALP218" s="102"/>
      <c r="ALQ218" s="102"/>
      <c r="ALR218" s="102"/>
      <c r="ALS218" s="102"/>
      <c r="ALT218" s="102"/>
      <c r="ALU218" s="102"/>
      <c r="ALV218" s="102"/>
      <c r="ALW218" s="102"/>
      <c r="ALX218" s="102"/>
      <c r="ALY218" s="102"/>
      <c r="ALZ218" s="102"/>
      <c r="AMA218" s="102"/>
      <c r="AMB218" s="102"/>
      <c r="AMC218" s="102"/>
      <c r="AMD218" s="102"/>
      <c r="AME218" s="102"/>
      <c r="AMF218" s="102"/>
      <c r="AMG218" s="102"/>
      <c r="AMH218" s="102"/>
      <c r="AMI218" s="102"/>
      <c r="AMJ218" s="102"/>
      <c r="AMK218" s="102"/>
      <c r="AML218" s="102"/>
      <c r="AMM218" s="102"/>
      <c r="AMN218" s="102"/>
      <c r="AMO218" s="102"/>
      <c r="AMP218" s="102"/>
      <c r="AMQ218" s="102"/>
      <c r="AMR218" s="102"/>
      <c r="AMS218" s="102"/>
      <c r="AMT218" s="102"/>
      <c r="AMU218" s="102"/>
      <c r="AMV218" s="102"/>
      <c r="AMW218" s="102"/>
      <c r="AMX218" s="102"/>
      <c r="AMY218" s="102"/>
      <c r="AMZ218" s="102"/>
      <c r="ANA218" s="102"/>
      <c r="ANB218" s="102"/>
      <c r="ANC218" s="102"/>
      <c r="AND218" s="102"/>
      <c r="ANE218" s="102"/>
      <c r="ANF218" s="102"/>
      <c r="ANG218" s="102"/>
      <c r="ANH218" s="102"/>
      <c r="ANI218" s="102"/>
      <c r="ANJ218" s="102"/>
      <c r="ANK218" s="102"/>
      <c r="ANL218" s="102"/>
      <c r="ANM218" s="102"/>
      <c r="ANN218" s="102"/>
      <c r="ANO218" s="102"/>
      <c r="ANP218" s="102"/>
      <c r="ANQ218" s="102"/>
      <c r="ANR218" s="102"/>
      <c r="ANS218" s="102"/>
      <c r="ANT218" s="102"/>
      <c r="ANU218" s="102"/>
      <c r="ANV218" s="102"/>
      <c r="ANW218" s="102"/>
      <c r="ANX218" s="102"/>
      <c r="ANY218" s="102"/>
      <c r="ANZ218" s="102"/>
      <c r="AOA218" s="102"/>
      <c r="AOB218" s="102"/>
      <c r="AOC218" s="102"/>
      <c r="AOD218" s="102"/>
      <c r="AOE218" s="102"/>
      <c r="AOF218" s="102"/>
      <c r="AOG218" s="102"/>
      <c r="AOH218" s="102"/>
      <c r="AOI218" s="102"/>
      <c r="AOJ218" s="102"/>
      <c r="AOK218" s="102"/>
      <c r="AOL218" s="102"/>
      <c r="AOM218" s="102"/>
      <c r="AON218" s="102"/>
      <c r="AOO218" s="102"/>
      <c r="AOP218" s="102"/>
      <c r="AOQ218" s="102"/>
      <c r="AOR218" s="102"/>
      <c r="AOS218" s="102"/>
      <c r="AOT218" s="102"/>
      <c r="AOU218" s="102"/>
      <c r="AOV218" s="102"/>
      <c r="AOW218" s="102"/>
      <c r="AOX218" s="102"/>
      <c r="AOY218" s="102"/>
      <c r="AOZ218" s="102"/>
      <c r="APA218" s="102"/>
      <c r="APB218" s="102"/>
      <c r="APC218" s="102"/>
      <c r="APD218" s="102"/>
      <c r="APE218" s="102"/>
      <c r="APF218" s="102"/>
      <c r="APG218" s="102"/>
      <c r="APH218" s="102"/>
      <c r="API218" s="102"/>
      <c r="APJ218" s="102"/>
      <c r="APK218" s="102"/>
      <c r="APL218" s="102"/>
      <c r="APM218" s="102"/>
      <c r="APN218" s="102"/>
      <c r="APO218" s="102"/>
      <c r="APP218" s="102"/>
      <c r="APQ218" s="102"/>
      <c r="APR218" s="102"/>
      <c r="APS218" s="102"/>
      <c r="APT218" s="102"/>
      <c r="APU218" s="102"/>
      <c r="APV218" s="102"/>
      <c r="APW218" s="102"/>
      <c r="APX218" s="102"/>
      <c r="APY218" s="102"/>
      <c r="APZ218" s="102"/>
      <c r="AQA218" s="102"/>
      <c r="AQB218" s="102"/>
      <c r="AQC218" s="102"/>
      <c r="AQD218" s="102"/>
      <c r="AQE218" s="102"/>
      <c r="AQF218" s="102"/>
      <c r="AQG218" s="102"/>
      <c r="AQH218" s="102"/>
      <c r="AQI218" s="102"/>
      <c r="AQJ218" s="102"/>
      <c r="AQK218" s="102"/>
      <c r="AQL218" s="102"/>
      <c r="AQM218" s="102"/>
      <c r="AQN218" s="102"/>
      <c r="AQO218" s="102"/>
      <c r="AQP218" s="102"/>
      <c r="AQQ218" s="102"/>
      <c r="AQR218" s="102"/>
      <c r="AQS218" s="102"/>
      <c r="AQT218" s="102"/>
      <c r="AQU218" s="102"/>
      <c r="AQV218" s="102"/>
      <c r="AQW218" s="102"/>
      <c r="AQX218" s="102"/>
      <c r="AQY218" s="102"/>
      <c r="AQZ218" s="102"/>
      <c r="ARA218" s="102"/>
      <c r="ARB218" s="102"/>
      <c r="ARC218" s="102"/>
      <c r="ARD218" s="102"/>
      <c r="ARE218" s="102"/>
      <c r="ARF218" s="102"/>
      <c r="ARG218" s="102"/>
      <c r="ARH218" s="102"/>
      <c r="ARI218" s="102"/>
      <c r="ARJ218" s="102"/>
      <c r="ARK218" s="102"/>
      <c r="ARL218" s="102"/>
      <c r="ARM218" s="102"/>
      <c r="ARN218" s="102"/>
      <c r="ARO218" s="102"/>
      <c r="ARP218" s="102"/>
      <c r="ARQ218" s="102"/>
      <c r="ARR218" s="102"/>
      <c r="ARS218" s="102"/>
      <c r="ART218" s="102"/>
      <c r="ARU218" s="102"/>
      <c r="ARV218" s="102"/>
      <c r="ARW218" s="102"/>
      <c r="ARX218" s="102"/>
      <c r="ARY218" s="102"/>
      <c r="ARZ218" s="102"/>
      <c r="ASA218" s="102"/>
      <c r="ASB218" s="102"/>
      <c r="ASC218" s="102"/>
      <c r="ASD218" s="102"/>
      <c r="ASE218" s="102"/>
      <c r="ASF218" s="102"/>
      <c r="ASG218" s="102"/>
      <c r="ASH218" s="102"/>
      <c r="ASI218" s="102"/>
      <c r="ASJ218" s="102"/>
      <c r="ASK218" s="102"/>
      <c r="ASL218" s="102"/>
      <c r="ASM218" s="102"/>
      <c r="ASN218" s="102"/>
      <c r="ASO218" s="102"/>
      <c r="ASP218" s="102"/>
      <c r="ASQ218" s="102"/>
      <c r="ASR218" s="102"/>
      <c r="ASS218" s="102"/>
      <c r="AST218" s="102"/>
      <c r="ASU218" s="102"/>
      <c r="ASV218" s="102"/>
      <c r="ASW218" s="102"/>
      <c r="ASX218" s="102"/>
      <c r="ASY218" s="102"/>
      <c r="ASZ218" s="102"/>
      <c r="ATA218" s="102"/>
      <c r="ATB218" s="102"/>
      <c r="ATC218" s="102"/>
      <c r="ATD218" s="102"/>
      <c r="ATE218" s="102"/>
      <c r="ATF218" s="102"/>
      <c r="ATG218" s="102"/>
      <c r="ATH218" s="102"/>
      <c r="ATI218" s="102"/>
      <c r="ATJ218" s="102"/>
      <c r="ATK218" s="102"/>
      <c r="ATL218" s="102"/>
      <c r="ATM218" s="102"/>
      <c r="ATN218" s="102"/>
      <c r="ATO218" s="102"/>
      <c r="ATP218" s="102"/>
      <c r="ATQ218" s="102"/>
      <c r="ATR218" s="102"/>
      <c r="ATS218" s="102"/>
      <c r="ATT218" s="102"/>
      <c r="ATU218" s="102"/>
      <c r="ATV218" s="102"/>
      <c r="ATW218" s="102"/>
      <c r="ATX218" s="102"/>
      <c r="ATY218" s="102"/>
      <c r="ATZ218" s="102"/>
      <c r="AUA218" s="102"/>
      <c r="AUB218" s="102"/>
      <c r="AUC218" s="102"/>
      <c r="AUD218" s="102"/>
      <c r="AUE218" s="102"/>
      <c r="AUF218" s="102"/>
      <c r="AUG218" s="102"/>
      <c r="AUH218" s="102"/>
      <c r="AUI218" s="102"/>
      <c r="AUJ218" s="102"/>
      <c r="AUK218" s="102"/>
      <c r="AUL218" s="102"/>
      <c r="AUM218" s="102"/>
      <c r="AUN218" s="102"/>
      <c r="AUO218" s="102"/>
      <c r="AUP218" s="102"/>
      <c r="AUQ218" s="102"/>
      <c r="AUR218" s="102"/>
      <c r="AUS218" s="102"/>
      <c r="AUT218" s="102"/>
      <c r="AUU218" s="102"/>
      <c r="AUV218" s="102"/>
      <c r="AUW218" s="102"/>
      <c r="AUX218" s="102"/>
      <c r="AUY218" s="102"/>
      <c r="AUZ218" s="102"/>
      <c r="AVA218" s="102"/>
      <c r="AVB218" s="102"/>
      <c r="AVC218" s="102"/>
      <c r="AVD218" s="102"/>
      <c r="AVE218" s="102"/>
      <c r="AVF218" s="102"/>
      <c r="AVG218" s="102"/>
      <c r="AVH218" s="102"/>
      <c r="AVI218" s="102"/>
      <c r="AVJ218" s="102"/>
      <c r="AVK218" s="102"/>
      <c r="AVL218" s="102"/>
      <c r="AVM218" s="102"/>
      <c r="AVN218" s="102"/>
      <c r="AVO218" s="102"/>
      <c r="AVP218" s="102"/>
      <c r="AVQ218" s="102"/>
      <c r="AVR218" s="102"/>
      <c r="AVS218" s="102"/>
      <c r="AVT218" s="102"/>
      <c r="AVU218" s="102"/>
      <c r="AVV218" s="102"/>
      <c r="AVW218" s="102"/>
      <c r="AVX218" s="102"/>
      <c r="AVY218" s="102"/>
      <c r="AVZ218" s="102"/>
      <c r="AWA218" s="102"/>
      <c r="AWB218" s="102"/>
      <c r="AWC218" s="102"/>
      <c r="AWD218" s="102"/>
      <c r="AWE218" s="102"/>
      <c r="AWF218" s="102"/>
      <c r="AWG218" s="102"/>
      <c r="AWH218" s="102"/>
      <c r="AWI218" s="102"/>
      <c r="AWJ218" s="102"/>
      <c r="AWK218" s="102"/>
      <c r="AWL218" s="102"/>
      <c r="AWM218" s="102"/>
      <c r="AWN218" s="102"/>
      <c r="AWO218" s="102"/>
      <c r="AWP218" s="102"/>
      <c r="AWQ218" s="102"/>
      <c r="AWR218" s="102"/>
      <c r="AWS218" s="102"/>
      <c r="AWT218" s="102"/>
      <c r="AWU218" s="102"/>
      <c r="AWV218" s="102"/>
      <c r="AWW218" s="102"/>
      <c r="AWX218" s="102"/>
      <c r="AWY218" s="102"/>
      <c r="AWZ218" s="102"/>
      <c r="AXA218" s="102"/>
      <c r="AXB218" s="102"/>
      <c r="AXC218" s="102"/>
      <c r="AXD218" s="102"/>
      <c r="AXE218" s="102"/>
      <c r="AXF218" s="102"/>
      <c r="AXG218" s="102"/>
      <c r="AXH218" s="102"/>
      <c r="AXI218" s="102"/>
      <c r="AXJ218" s="102"/>
      <c r="AXK218" s="102"/>
      <c r="AXL218" s="102"/>
      <c r="AXM218" s="102"/>
      <c r="AXN218" s="102"/>
      <c r="AXO218" s="102"/>
      <c r="AXP218" s="102"/>
      <c r="AXQ218" s="102"/>
      <c r="AXR218" s="102"/>
      <c r="AXS218" s="102"/>
      <c r="AXT218" s="102"/>
      <c r="AXU218" s="102"/>
      <c r="AXV218" s="102"/>
      <c r="AXW218" s="102"/>
      <c r="AXX218" s="102"/>
      <c r="AXY218" s="102"/>
      <c r="AXZ218" s="102"/>
      <c r="AYA218" s="102"/>
      <c r="AYB218" s="102"/>
      <c r="AYC218" s="102"/>
      <c r="AYD218" s="102"/>
      <c r="AYE218" s="102"/>
      <c r="AYF218" s="102"/>
      <c r="AYG218" s="102"/>
      <c r="AYH218" s="102"/>
      <c r="AYI218" s="102"/>
      <c r="AYJ218" s="102"/>
      <c r="AYK218" s="102"/>
      <c r="AYL218" s="102"/>
      <c r="AYM218" s="102"/>
      <c r="AYN218" s="102"/>
      <c r="AYO218" s="102"/>
      <c r="AYP218" s="102"/>
      <c r="AYQ218" s="102"/>
      <c r="AYR218" s="102"/>
      <c r="AYS218" s="102"/>
      <c r="AYT218" s="102"/>
      <c r="AYU218" s="102"/>
      <c r="AYV218" s="102"/>
      <c r="AYW218" s="102"/>
      <c r="AYX218" s="102"/>
      <c r="AYY218" s="102"/>
      <c r="AYZ218" s="102"/>
      <c r="AZA218" s="102"/>
      <c r="AZB218" s="102"/>
      <c r="AZC218" s="102"/>
      <c r="AZD218" s="102"/>
      <c r="AZE218" s="102"/>
      <c r="AZF218" s="102"/>
      <c r="AZG218" s="102"/>
      <c r="AZH218" s="102"/>
      <c r="AZI218" s="102"/>
      <c r="AZJ218" s="102"/>
      <c r="AZK218" s="102"/>
      <c r="AZL218" s="102"/>
      <c r="AZM218" s="102"/>
      <c r="AZN218" s="102"/>
      <c r="AZO218" s="102"/>
      <c r="AZP218" s="102"/>
      <c r="AZQ218" s="102"/>
      <c r="AZR218" s="102"/>
      <c r="AZS218" s="102"/>
      <c r="AZT218" s="102"/>
      <c r="AZU218" s="102"/>
      <c r="AZV218" s="102"/>
      <c r="AZW218" s="102"/>
      <c r="AZX218" s="102"/>
      <c r="AZY218" s="102"/>
      <c r="AZZ218" s="102"/>
      <c r="BAA218" s="102"/>
      <c r="BAB218" s="102"/>
      <c r="BAC218" s="102"/>
      <c r="BAD218" s="102"/>
      <c r="BAE218" s="102"/>
      <c r="BAF218" s="102"/>
      <c r="BAG218" s="102"/>
      <c r="BAH218" s="102"/>
      <c r="BAI218" s="102"/>
      <c r="BAJ218" s="102"/>
      <c r="BAK218" s="102"/>
      <c r="BAL218" s="102"/>
      <c r="BAM218" s="102"/>
      <c r="BAN218" s="102"/>
      <c r="BAO218" s="102"/>
      <c r="BAP218" s="102"/>
      <c r="BAQ218" s="102"/>
      <c r="BAR218" s="102"/>
      <c r="BAS218" s="102"/>
      <c r="BAT218" s="102"/>
      <c r="BAU218" s="102"/>
      <c r="BAV218" s="102"/>
      <c r="BAW218" s="102"/>
      <c r="BAX218" s="102"/>
      <c r="BAY218" s="102"/>
      <c r="BAZ218" s="102"/>
      <c r="BBA218" s="102"/>
      <c r="BBB218" s="102"/>
      <c r="BBC218" s="102"/>
      <c r="BBD218" s="102"/>
      <c r="BBE218" s="102"/>
      <c r="BBF218" s="102"/>
      <c r="BBG218" s="102"/>
      <c r="BBH218" s="102"/>
      <c r="BBI218" s="102"/>
      <c r="BBJ218" s="102"/>
      <c r="BBK218" s="102"/>
      <c r="BBL218" s="102"/>
      <c r="BBM218" s="102"/>
      <c r="BBN218" s="102"/>
      <c r="BBO218" s="102"/>
      <c r="BBP218" s="102"/>
      <c r="BBQ218" s="102"/>
      <c r="BBR218" s="102"/>
      <c r="BBS218" s="102"/>
      <c r="BBT218" s="102"/>
      <c r="BBU218" s="102"/>
      <c r="BBV218" s="102"/>
      <c r="BBW218" s="102"/>
      <c r="BBX218" s="102"/>
      <c r="BBY218" s="102"/>
      <c r="BBZ218" s="102"/>
      <c r="BCA218" s="102"/>
      <c r="BCB218" s="102"/>
      <c r="BCC218" s="102"/>
      <c r="BCD218" s="102"/>
      <c r="BCE218" s="102"/>
      <c r="BCF218" s="102"/>
      <c r="BCG218" s="102"/>
      <c r="BCH218" s="102"/>
      <c r="BCI218" s="102"/>
      <c r="BCJ218" s="102"/>
      <c r="BCK218" s="102"/>
      <c r="BCL218" s="102"/>
      <c r="BCM218" s="102"/>
      <c r="BCN218" s="102"/>
      <c r="BCO218" s="102"/>
      <c r="BCP218" s="102"/>
      <c r="BCQ218" s="102"/>
      <c r="BCR218" s="102"/>
      <c r="BCS218" s="102"/>
      <c r="BCT218" s="102"/>
      <c r="BCU218" s="102"/>
      <c r="BCV218" s="102"/>
      <c r="BCW218" s="102"/>
      <c r="BCX218" s="102"/>
      <c r="BCY218" s="102"/>
      <c r="BCZ218" s="102"/>
      <c r="BDA218" s="102"/>
      <c r="BDB218" s="102"/>
      <c r="BDC218" s="102"/>
      <c r="BDD218" s="102"/>
      <c r="BDE218" s="102"/>
      <c r="BDF218" s="102"/>
      <c r="BDG218" s="102"/>
      <c r="BDH218" s="102"/>
      <c r="BDI218" s="102"/>
      <c r="BDJ218" s="102"/>
      <c r="BDK218" s="102"/>
      <c r="BDL218" s="102"/>
      <c r="BDM218" s="102"/>
      <c r="BDN218" s="102"/>
      <c r="BDO218" s="102"/>
      <c r="BDP218" s="102"/>
      <c r="BDQ218" s="102"/>
      <c r="BDR218" s="102"/>
      <c r="BDS218" s="102"/>
      <c r="BDT218" s="102"/>
      <c r="BDU218" s="102"/>
      <c r="BDV218" s="102"/>
      <c r="BDW218" s="102"/>
      <c r="BDX218" s="102"/>
      <c r="BDY218" s="102"/>
      <c r="BDZ218" s="102"/>
      <c r="BEA218" s="102"/>
      <c r="BEB218" s="102"/>
      <c r="BEC218" s="102"/>
      <c r="BED218" s="102"/>
      <c r="BEE218" s="102"/>
      <c r="BEF218" s="102"/>
      <c r="BEG218" s="102"/>
      <c r="BEH218" s="102"/>
      <c r="BEI218" s="102"/>
      <c r="BEJ218" s="102"/>
      <c r="BEK218" s="102"/>
      <c r="BEL218" s="102"/>
      <c r="BEM218" s="102"/>
      <c r="BEN218" s="102"/>
      <c r="BEO218" s="102"/>
      <c r="BEP218" s="102"/>
      <c r="BEQ218" s="102"/>
      <c r="BER218" s="102"/>
      <c r="BES218" s="102"/>
      <c r="BET218" s="102"/>
      <c r="BEU218" s="102"/>
      <c r="BEV218" s="102"/>
      <c r="BEW218" s="102"/>
      <c r="BEX218" s="102"/>
      <c r="BEY218" s="102"/>
      <c r="BEZ218" s="102"/>
      <c r="BFA218" s="102"/>
      <c r="BFB218" s="102"/>
      <c r="BFC218" s="102"/>
      <c r="BFD218" s="102"/>
      <c r="BFE218" s="102"/>
      <c r="BFF218" s="102"/>
      <c r="BFG218" s="102"/>
      <c r="BFH218" s="102"/>
      <c r="BFI218" s="102"/>
      <c r="BFJ218" s="102"/>
      <c r="BFK218" s="102"/>
      <c r="BFL218" s="102"/>
      <c r="BFM218" s="102"/>
      <c r="BFN218" s="102"/>
      <c r="BFO218" s="102"/>
      <c r="BFP218" s="102"/>
      <c r="BFQ218" s="102"/>
      <c r="BFR218" s="102"/>
      <c r="BFS218" s="102"/>
      <c r="BFT218" s="102"/>
      <c r="BFU218" s="102"/>
      <c r="BFV218" s="102"/>
      <c r="BFW218" s="102"/>
      <c r="BFX218" s="102"/>
      <c r="BFY218" s="102"/>
      <c r="BFZ218" s="102"/>
      <c r="BGA218" s="102"/>
      <c r="BGB218" s="102"/>
      <c r="BGC218" s="102"/>
      <c r="BGD218" s="102"/>
      <c r="BGE218" s="102"/>
      <c r="BGF218" s="102"/>
      <c r="BGG218" s="102"/>
      <c r="BGH218" s="102"/>
      <c r="BGI218" s="102"/>
      <c r="BGJ218" s="102"/>
      <c r="BGK218" s="102"/>
      <c r="BGL218" s="102"/>
      <c r="BGM218" s="102"/>
      <c r="BGN218" s="102"/>
      <c r="BGO218" s="102"/>
      <c r="BGP218" s="102"/>
      <c r="BGQ218" s="102"/>
      <c r="BGR218" s="102"/>
      <c r="BGS218" s="102"/>
      <c r="BGT218" s="102"/>
      <c r="BGU218" s="102"/>
      <c r="BGV218" s="102"/>
      <c r="BGW218" s="102"/>
      <c r="BGX218" s="102"/>
      <c r="BGY218" s="102"/>
      <c r="BGZ218" s="102"/>
      <c r="BHA218" s="102"/>
      <c r="BHB218" s="102"/>
      <c r="BHC218" s="102"/>
      <c r="BHD218" s="102"/>
      <c r="BHE218" s="102"/>
      <c r="BHF218" s="102"/>
      <c r="BHG218" s="102"/>
      <c r="BHH218" s="102"/>
      <c r="BHI218" s="102"/>
      <c r="BHJ218" s="102"/>
      <c r="BHK218" s="102"/>
      <c r="BHL218" s="102"/>
      <c r="BHM218" s="102"/>
      <c r="BHN218" s="102"/>
      <c r="BHO218" s="102"/>
      <c r="BHP218" s="102"/>
      <c r="BHQ218" s="102"/>
      <c r="BHR218" s="102"/>
      <c r="BHS218" s="102"/>
      <c r="BHT218" s="102"/>
      <c r="BHU218" s="102"/>
      <c r="BHV218" s="102"/>
      <c r="BHW218" s="102"/>
      <c r="BHX218" s="102"/>
      <c r="BHY218" s="102"/>
      <c r="BHZ218" s="102"/>
      <c r="BIA218" s="102"/>
      <c r="BIB218" s="102"/>
      <c r="BIC218" s="102"/>
      <c r="BID218" s="102"/>
      <c r="BIE218" s="102"/>
      <c r="BIF218" s="102"/>
      <c r="BIG218" s="102"/>
      <c r="BIH218" s="102"/>
      <c r="BII218" s="102"/>
      <c r="BIJ218" s="102"/>
      <c r="BIK218" s="102"/>
      <c r="BIL218" s="102"/>
      <c r="BIM218" s="102"/>
      <c r="BIN218" s="102"/>
      <c r="BIO218" s="102"/>
      <c r="BIP218" s="102"/>
      <c r="BIQ218" s="102"/>
      <c r="BIR218" s="102"/>
      <c r="BIS218" s="102"/>
      <c r="BIT218" s="102"/>
      <c r="BIU218" s="102"/>
      <c r="BIV218" s="102"/>
      <c r="BIW218" s="102"/>
      <c r="BIX218" s="102"/>
      <c r="BIY218" s="102"/>
      <c r="BIZ218" s="102"/>
      <c r="BJA218" s="102"/>
      <c r="BJB218" s="102"/>
      <c r="BJC218" s="102"/>
      <c r="BJD218" s="102"/>
      <c r="BJE218" s="102"/>
      <c r="BJF218" s="102"/>
      <c r="BJG218" s="102"/>
      <c r="BJH218" s="102"/>
      <c r="BJI218" s="102"/>
      <c r="BJJ218" s="102"/>
      <c r="BJK218" s="102"/>
      <c r="BJL218" s="102"/>
      <c r="BJM218" s="102"/>
      <c r="BJN218" s="102"/>
      <c r="BJO218" s="102"/>
      <c r="BJP218" s="102"/>
      <c r="BJQ218" s="102"/>
      <c r="BJR218" s="102"/>
      <c r="BJS218" s="102"/>
      <c r="BJT218" s="102"/>
      <c r="BJU218" s="102"/>
      <c r="BJV218" s="102"/>
      <c r="BJW218" s="102"/>
      <c r="BJX218" s="102"/>
      <c r="BJY218" s="102"/>
      <c r="BJZ218" s="102"/>
      <c r="BKA218" s="102"/>
      <c r="BKB218" s="102"/>
      <c r="BKC218" s="102"/>
      <c r="BKD218" s="102"/>
      <c r="BKE218" s="102"/>
      <c r="BKF218" s="102"/>
      <c r="BKG218" s="102"/>
      <c r="BKH218" s="102"/>
      <c r="BKI218" s="102"/>
      <c r="BKJ218" s="102"/>
      <c r="BKK218" s="102"/>
      <c r="BKL218" s="102"/>
      <c r="BKM218" s="102"/>
      <c r="BKN218" s="102"/>
      <c r="BKO218" s="102"/>
      <c r="BKP218" s="102"/>
      <c r="BKQ218" s="102"/>
      <c r="BKR218" s="102"/>
      <c r="BKS218" s="102"/>
      <c r="BKT218" s="102"/>
      <c r="BKU218" s="102"/>
      <c r="BKV218" s="102"/>
      <c r="BKW218" s="102"/>
      <c r="BKX218" s="102"/>
      <c r="BKY218" s="102"/>
      <c r="BKZ218" s="102"/>
      <c r="BLA218" s="102"/>
      <c r="BLB218" s="102"/>
      <c r="BLC218" s="102"/>
      <c r="BLD218" s="102"/>
      <c r="BLE218" s="102"/>
      <c r="BLF218" s="102"/>
      <c r="BLG218" s="102"/>
      <c r="BLH218" s="102"/>
      <c r="BLI218" s="102"/>
      <c r="BLJ218" s="102"/>
      <c r="BLK218" s="102"/>
      <c r="BLL218" s="102"/>
      <c r="BLM218" s="102"/>
      <c r="BLN218" s="102"/>
      <c r="BLO218" s="102"/>
      <c r="BLP218" s="102"/>
      <c r="BLQ218" s="102"/>
      <c r="BLR218" s="102"/>
      <c r="BLS218" s="102"/>
      <c r="BLT218" s="102"/>
      <c r="BLU218" s="102"/>
      <c r="BLV218" s="102"/>
      <c r="BLW218" s="102"/>
      <c r="BLX218" s="102"/>
      <c r="BLY218" s="102"/>
      <c r="BLZ218" s="102"/>
      <c r="BMA218" s="102"/>
      <c r="BMB218" s="102"/>
      <c r="BMC218" s="102"/>
      <c r="BMD218" s="102"/>
      <c r="BME218" s="102"/>
      <c r="BMF218" s="102"/>
      <c r="BMG218" s="102"/>
      <c r="BMH218" s="102"/>
      <c r="BMI218" s="102"/>
      <c r="BMJ218" s="102"/>
      <c r="BMK218" s="102"/>
      <c r="BML218" s="102"/>
      <c r="BMM218" s="102"/>
      <c r="BMN218" s="102"/>
      <c r="BMO218" s="102"/>
      <c r="BMP218" s="102"/>
      <c r="BMQ218" s="102"/>
      <c r="BMR218" s="102"/>
      <c r="BMS218" s="102"/>
      <c r="BMT218" s="102"/>
      <c r="BMU218" s="102"/>
      <c r="BMV218" s="102"/>
      <c r="BMW218" s="102"/>
      <c r="BMX218" s="102"/>
      <c r="BMY218" s="102"/>
      <c r="BMZ218" s="102"/>
      <c r="BNA218" s="102"/>
      <c r="BNB218" s="102"/>
      <c r="BNC218" s="102"/>
      <c r="BND218" s="102"/>
      <c r="BNE218" s="102"/>
      <c r="BNF218" s="102"/>
      <c r="BNG218" s="102"/>
      <c r="BNH218" s="102"/>
      <c r="BNI218" s="102"/>
      <c r="BNJ218" s="102"/>
      <c r="BNK218" s="102"/>
      <c r="BNL218" s="102"/>
      <c r="BNM218" s="102"/>
      <c r="BNN218" s="102"/>
      <c r="BNO218" s="102"/>
      <c r="BNP218" s="102"/>
      <c r="BNQ218" s="102"/>
      <c r="BNR218" s="102"/>
      <c r="BNS218" s="102"/>
      <c r="BNT218" s="102"/>
      <c r="BNU218" s="102"/>
      <c r="BNV218" s="102"/>
      <c r="BNW218" s="102"/>
      <c r="BNX218" s="102"/>
      <c r="BNY218" s="102"/>
      <c r="BNZ218" s="102"/>
      <c r="BOA218" s="102"/>
      <c r="BOB218" s="102"/>
      <c r="BOC218" s="102"/>
      <c r="BOD218" s="102"/>
      <c r="BOE218" s="102"/>
      <c r="BOF218" s="102"/>
      <c r="BOG218" s="102"/>
      <c r="BOH218" s="102"/>
      <c r="BOI218" s="102"/>
      <c r="BOJ218" s="102"/>
      <c r="BOK218" s="102"/>
      <c r="BOL218" s="102"/>
      <c r="BOM218" s="102"/>
      <c r="BON218" s="102"/>
      <c r="BOO218" s="102"/>
      <c r="BOP218" s="102"/>
      <c r="BOQ218" s="102"/>
      <c r="BOR218" s="102"/>
      <c r="BOS218" s="102"/>
      <c r="BOT218" s="102"/>
      <c r="BOU218" s="102"/>
      <c r="BOV218" s="102"/>
      <c r="BOW218" s="102"/>
      <c r="BOX218" s="102"/>
      <c r="BOY218" s="102"/>
      <c r="BOZ218" s="102"/>
      <c r="BPA218" s="102"/>
      <c r="BPB218" s="102"/>
      <c r="BPC218" s="102"/>
      <c r="BPD218" s="102"/>
      <c r="BPE218" s="102"/>
      <c r="BPF218" s="102"/>
      <c r="BPG218" s="102"/>
      <c r="BPH218" s="102"/>
      <c r="BPI218" s="102"/>
      <c r="BPJ218" s="102"/>
      <c r="BPK218" s="102"/>
      <c r="BPL218" s="102"/>
      <c r="BPM218" s="102"/>
      <c r="BPN218" s="102"/>
      <c r="BPO218" s="102"/>
      <c r="BPP218" s="102"/>
      <c r="BPQ218" s="102"/>
      <c r="BPR218" s="102"/>
      <c r="BPS218" s="102"/>
      <c r="BPT218" s="102"/>
      <c r="BPU218" s="102"/>
      <c r="BPV218" s="102"/>
      <c r="BPW218" s="102"/>
      <c r="BPX218" s="102"/>
      <c r="BPY218" s="102"/>
      <c r="BPZ218" s="102"/>
      <c r="BQA218" s="102"/>
      <c r="BQB218" s="102"/>
      <c r="BQC218" s="102"/>
      <c r="BQD218" s="102"/>
      <c r="BQE218" s="102"/>
      <c r="BQF218" s="102"/>
      <c r="BQG218" s="102"/>
      <c r="BQH218" s="102"/>
      <c r="BQI218" s="102"/>
      <c r="BQJ218" s="102"/>
      <c r="BQK218" s="102"/>
      <c r="BQL218" s="102"/>
      <c r="BQM218" s="102"/>
      <c r="BQN218" s="102"/>
      <c r="BQO218" s="102"/>
      <c r="BQP218" s="102"/>
      <c r="BQQ218" s="102"/>
      <c r="BQR218" s="102"/>
      <c r="BQS218" s="102"/>
      <c r="BQT218" s="102"/>
      <c r="BQU218" s="102"/>
      <c r="BQV218" s="102"/>
      <c r="BQW218" s="102"/>
      <c r="BQX218" s="102"/>
      <c r="BQY218" s="102"/>
      <c r="BQZ218" s="102"/>
      <c r="BRA218" s="102"/>
      <c r="BRB218" s="102"/>
      <c r="BRC218" s="102"/>
      <c r="BRD218" s="102"/>
      <c r="BRE218" s="102"/>
      <c r="BRF218" s="102"/>
      <c r="BRG218" s="102"/>
      <c r="BRH218" s="102"/>
      <c r="BRI218" s="102"/>
      <c r="BRJ218" s="102"/>
      <c r="BRK218" s="102"/>
      <c r="BRL218" s="102"/>
      <c r="BRM218" s="102"/>
      <c r="BRN218" s="102"/>
      <c r="BRO218" s="102"/>
      <c r="BRP218" s="102"/>
      <c r="BRQ218" s="102"/>
      <c r="BRR218" s="102"/>
      <c r="BRS218" s="102"/>
      <c r="BRT218" s="102"/>
      <c r="BRU218" s="102"/>
      <c r="BRV218" s="102"/>
      <c r="BRW218" s="102"/>
      <c r="BRX218" s="102"/>
      <c r="BRY218" s="102"/>
      <c r="BRZ218" s="102"/>
      <c r="BSA218" s="102"/>
      <c r="BSB218" s="102"/>
      <c r="BSC218" s="102"/>
      <c r="BSD218" s="102"/>
      <c r="BSE218" s="102"/>
      <c r="BSF218" s="102"/>
      <c r="BSG218" s="102"/>
      <c r="BSH218" s="102"/>
      <c r="BSI218" s="102"/>
      <c r="BSJ218" s="102"/>
      <c r="BSK218" s="102"/>
      <c r="BSL218" s="102"/>
      <c r="BSM218" s="102"/>
      <c r="BSN218" s="102"/>
      <c r="BSO218" s="102"/>
      <c r="BSP218" s="102"/>
      <c r="BSQ218" s="102"/>
      <c r="BSR218" s="102"/>
      <c r="BSS218" s="102"/>
      <c r="BST218" s="102"/>
      <c r="BSU218" s="102"/>
      <c r="BSV218" s="102"/>
      <c r="BSW218" s="102"/>
      <c r="BSX218" s="102"/>
      <c r="BSY218" s="102"/>
      <c r="BSZ218" s="102"/>
      <c r="BTA218" s="102"/>
      <c r="BTB218" s="102"/>
      <c r="BTC218" s="102"/>
      <c r="BTD218" s="102"/>
      <c r="BTE218" s="102"/>
      <c r="BTF218" s="102"/>
      <c r="BTG218" s="102"/>
      <c r="BTH218" s="102"/>
      <c r="BTI218" s="102"/>
      <c r="BTJ218" s="102"/>
      <c r="BTK218" s="102"/>
      <c r="BTL218" s="102"/>
      <c r="BTM218" s="102"/>
      <c r="BTN218" s="102"/>
      <c r="BTO218" s="102"/>
      <c r="BTP218" s="102"/>
      <c r="BTQ218" s="102"/>
      <c r="BTR218" s="102"/>
      <c r="BTS218" s="102"/>
      <c r="BTT218" s="102"/>
      <c r="BTU218" s="102"/>
      <c r="BTV218" s="102"/>
      <c r="BTW218" s="102"/>
      <c r="BTX218" s="102"/>
      <c r="BTY218" s="102"/>
      <c r="BTZ218" s="102"/>
      <c r="BUA218" s="102"/>
      <c r="BUB218" s="102"/>
      <c r="BUC218" s="102"/>
      <c r="BUD218" s="102"/>
      <c r="BUE218" s="102"/>
      <c r="BUF218" s="102"/>
      <c r="BUG218" s="102"/>
      <c r="BUH218" s="102"/>
      <c r="BUI218" s="102"/>
      <c r="BUJ218" s="102"/>
      <c r="BUK218" s="102"/>
      <c r="BUL218" s="102"/>
      <c r="BUM218" s="102"/>
      <c r="BUN218" s="102"/>
      <c r="BUO218" s="102"/>
      <c r="BUP218" s="102"/>
      <c r="BUQ218" s="102"/>
      <c r="BUR218" s="102"/>
      <c r="BUS218" s="102"/>
      <c r="BUT218" s="102"/>
      <c r="BUU218" s="102"/>
      <c r="BUV218" s="102"/>
      <c r="BUW218" s="102"/>
      <c r="BUX218" s="102"/>
      <c r="BUY218" s="102"/>
      <c r="BUZ218" s="102"/>
      <c r="BVA218" s="102"/>
      <c r="BVB218" s="102"/>
      <c r="BVC218" s="102"/>
      <c r="BVD218" s="102"/>
      <c r="BVE218" s="102"/>
      <c r="BVF218" s="102"/>
      <c r="BVG218" s="102"/>
      <c r="BVH218" s="102"/>
      <c r="BVI218" s="102"/>
      <c r="BVJ218" s="102"/>
      <c r="BVK218" s="102"/>
      <c r="BVL218" s="102"/>
      <c r="BVM218" s="102"/>
      <c r="BVN218" s="102"/>
      <c r="BVO218" s="102"/>
      <c r="BVP218" s="102"/>
      <c r="BVQ218" s="102"/>
      <c r="BVR218" s="102"/>
      <c r="BVS218" s="102"/>
      <c r="BVT218" s="102"/>
      <c r="BVU218" s="102"/>
      <c r="BVV218" s="102"/>
      <c r="BVW218" s="102"/>
      <c r="BVX218" s="102"/>
      <c r="BVY218" s="102"/>
      <c r="BVZ218" s="102"/>
      <c r="BWA218" s="102"/>
      <c r="BWB218" s="102"/>
      <c r="BWC218" s="102"/>
      <c r="BWD218" s="102"/>
      <c r="BWE218" s="102"/>
      <c r="BWF218" s="102"/>
      <c r="BWG218" s="102"/>
      <c r="BWH218" s="102"/>
      <c r="BWI218" s="102"/>
      <c r="BWJ218" s="102"/>
      <c r="BWK218" s="102"/>
      <c r="BWL218" s="102"/>
      <c r="BWM218" s="102"/>
      <c r="BWN218" s="102"/>
      <c r="BWO218" s="102"/>
      <c r="BWP218" s="102"/>
      <c r="BWQ218" s="102"/>
      <c r="BWR218" s="102"/>
      <c r="BWS218" s="102"/>
      <c r="BWT218" s="102"/>
      <c r="BWU218" s="102"/>
      <c r="BWV218" s="102"/>
      <c r="BWW218" s="102"/>
      <c r="BWX218" s="102"/>
      <c r="BWY218" s="102"/>
      <c r="BWZ218" s="102"/>
      <c r="BXA218" s="102"/>
      <c r="BXB218" s="102"/>
      <c r="BXC218" s="102"/>
      <c r="BXD218" s="102"/>
      <c r="BXE218" s="102"/>
      <c r="BXF218" s="102"/>
      <c r="BXG218" s="102"/>
      <c r="BXH218" s="102"/>
      <c r="BXI218" s="102"/>
      <c r="BXJ218" s="102"/>
      <c r="BXK218" s="102"/>
      <c r="BXL218" s="102"/>
      <c r="BXM218" s="102"/>
      <c r="BXN218" s="102"/>
      <c r="BXO218" s="102"/>
      <c r="BXP218" s="102"/>
      <c r="BXQ218" s="102"/>
      <c r="BXR218" s="102"/>
      <c r="BXS218" s="102"/>
      <c r="BXT218" s="102"/>
      <c r="BXU218" s="102"/>
      <c r="BXV218" s="102"/>
      <c r="BXW218" s="102"/>
      <c r="BXX218" s="102"/>
      <c r="BXY218" s="102"/>
      <c r="BXZ218" s="102"/>
      <c r="BYA218" s="102"/>
      <c r="BYB218" s="102"/>
      <c r="BYC218" s="102"/>
      <c r="BYD218" s="102"/>
      <c r="BYE218" s="102"/>
      <c r="BYF218" s="102"/>
      <c r="BYG218" s="102"/>
      <c r="BYH218" s="102"/>
      <c r="BYI218" s="102"/>
      <c r="BYJ218" s="102"/>
      <c r="BYK218" s="102"/>
      <c r="BYL218" s="102"/>
      <c r="BYM218" s="102"/>
      <c r="BYN218" s="102"/>
      <c r="BYO218" s="102"/>
      <c r="BYP218" s="102"/>
      <c r="BYQ218" s="102"/>
      <c r="BYR218" s="102"/>
      <c r="BYS218" s="102"/>
      <c r="BYT218" s="102"/>
      <c r="BYU218" s="102"/>
      <c r="BYV218" s="102"/>
      <c r="BYW218" s="102"/>
      <c r="BYX218" s="102"/>
      <c r="BYY218" s="102"/>
      <c r="BYZ218" s="102"/>
      <c r="BZA218" s="102"/>
      <c r="BZB218" s="102"/>
      <c r="BZC218" s="102"/>
      <c r="BZD218" s="102"/>
      <c r="BZE218" s="102"/>
      <c r="BZF218" s="102"/>
      <c r="BZG218" s="102"/>
      <c r="BZH218" s="102"/>
      <c r="BZI218" s="102"/>
      <c r="BZJ218" s="102"/>
      <c r="BZK218" s="102"/>
      <c r="BZL218" s="102"/>
      <c r="BZM218" s="102"/>
      <c r="BZN218" s="102"/>
      <c r="BZO218" s="102"/>
      <c r="BZP218" s="102"/>
      <c r="BZQ218" s="102"/>
      <c r="BZR218" s="102"/>
      <c r="BZS218" s="102"/>
      <c r="BZT218" s="102"/>
      <c r="BZU218" s="102"/>
      <c r="BZV218" s="102"/>
      <c r="BZW218" s="102"/>
      <c r="BZX218" s="102"/>
      <c r="BZY218" s="102"/>
      <c r="BZZ218" s="102"/>
      <c r="CAA218" s="102"/>
      <c r="CAB218" s="102"/>
      <c r="CAC218" s="102"/>
      <c r="CAD218" s="102"/>
      <c r="CAE218" s="102"/>
      <c r="CAF218" s="102"/>
      <c r="CAG218" s="102"/>
      <c r="CAH218" s="102"/>
      <c r="CAI218" s="102"/>
      <c r="CAJ218" s="102"/>
      <c r="CAK218" s="102"/>
      <c r="CAL218" s="102"/>
      <c r="CAM218" s="102"/>
      <c r="CAN218" s="102"/>
      <c r="CAO218" s="102"/>
      <c r="CAP218" s="102"/>
      <c r="CAQ218" s="102"/>
      <c r="CAR218" s="102"/>
      <c r="CAS218" s="102"/>
      <c r="CAT218" s="102"/>
      <c r="CAU218" s="102"/>
      <c r="CAV218" s="102"/>
      <c r="CAW218" s="102"/>
      <c r="CAX218" s="102"/>
      <c r="CAY218" s="102"/>
      <c r="CAZ218" s="102"/>
      <c r="CBA218" s="102"/>
      <c r="CBB218" s="102"/>
      <c r="CBC218" s="102"/>
      <c r="CBD218" s="102"/>
      <c r="CBE218" s="102"/>
      <c r="CBF218" s="102"/>
      <c r="CBG218" s="102"/>
      <c r="CBH218" s="102"/>
      <c r="CBI218" s="102"/>
      <c r="CBJ218" s="102"/>
      <c r="CBK218" s="102"/>
      <c r="CBL218" s="102"/>
      <c r="CBM218" s="102"/>
      <c r="CBN218" s="102"/>
      <c r="CBO218" s="102"/>
      <c r="CBP218" s="102"/>
      <c r="CBQ218" s="102"/>
      <c r="CBR218" s="102"/>
      <c r="CBS218" s="102"/>
      <c r="CBT218" s="102"/>
      <c r="CBU218" s="102"/>
      <c r="CBV218" s="102"/>
      <c r="CBW218" s="102"/>
      <c r="CBX218" s="102"/>
      <c r="CBY218" s="102"/>
      <c r="CBZ218" s="102"/>
      <c r="CCA218" s="102"/>
      <c r="CCB218" s="102"/>
      <c r="CCC218" s="102"/>
      <c r="CCD218" s="102"/>
      <c r="CCE218" s="102"/>
      <c r="CCF218" s="102"/>
      <c r="CCG218" s="102"/>
      <c r="CCH218" s="102"/>
      <c r="CCI218" s="102"/>
      <c r="CCJ218" s="102"/>
      <c r="CCK218" s="102"/>
      <c r="CCL218" s="102"/>
      <c r="CCM218" s="102"/>
      <c r="CCN218" s="102"/>
      <c r="CCO218" s="102"/>
      <c r="CCP218" s="102"/>
      <c r="CCQ218" s="102"/>
      <c r="CCR218" s="102"/>
      <c r="CCS218" s="102"/>
      <c r="CCT218" s="102"/>
      <c r="CCU218" s="102"/>
      <c r="CCV218" s="102"/>
      <c r="CCW218" s="102"/>
      <c r="CCX218" s="102"/>
      <c r="CCY218" s="102"/>
      <c r="CCZ218" s="102"/>
      <c r="CDA218" s="102"/>
      <c r="CDB218" s="102"/>
      <c r="CDC218" s="102"/>
      <c r="CDD218" s="102"/>
      <c r="CDE218" s="102"/>
      <c r="CDF218" s="102"/>
      <c r="CDG218" s="102"/>
      <c r="CDH218" s="102"/>
      <c r="CDI218" s="102"/>
      <c r="CDJ218" s="102"/>
      <c r="CDK218" s="102"/>
      <c r="CDL218" s="102"/>
      <c r="CDM218" s="102"/>
      <c r="CDN218" s="102"/>
      <c r="CDO218" s="102"/>
      <c r="CDP218" s="102"/>
      <c r="CDQ218" s="102"/>
      <c r="CDR218" s="102"/>
      <c r="CDS218" s="102"/>
      <c r="CDT218" s="102"/>
      <c r="CDU218" s="102"/>
      <c r="CDV218" s="102"/>
      <c r="CDW218" s="102"/>
      <c r="CDX218" s="102"/>
      <c r="CDY218" s="102"/>
      <c r="CDZ218" s="102"/>
      <c r="CEA218" s="102"/>
      <c r="CEB218" s="102"/>
      <c r="CEC218" s="102"/>
      <c r="CED218" s="102"/>
      <c r="CEE218" s="102"/>
      <c r="CEF218" s="102"/>
      <c r="CEG218" s="102"/>
      <c r="CEH218" s="102"/>
      <c r="CEI218" s="102"/>
      <c r="CEJ218" s="102"/>
      <c r="CEK218" s="102"/>
      <c r="CEL218" s="102"/>
      <c r="CEM218" s="102"/>
      <c r="CEN218" s="102"/>
      <c r="CEO218" s="102"/>
      <c r="CEP218" s="102"/>
      <c r="CEQ218" s="102"/>
      <c r="CER218" s="102"/>
      <c r="CES218" s="102"/>
      <c r="CET218" s="102"/>
      <c r="CEU218" s="102"/>
      <c r="CEV218" s="102"/>
      <c r="CEW218" s="102"/>
      <c r="CEX218" s="102"/>
      <c r="CEY218" s="102"/>
      <c r="CEZ218" s="102"/>
      <c r="CFA218" s="102"/>
      <c r="CFB218" s="102"/>
      <c r="CFC218" s="102"/>
      <c r="CFD218" s="102"/>
      <c r="CFE218" s="102"/>
      <c r="CFF218" s="102"/>
      <c r="CFG218" s="102"/>
      <c r="CFH218" s="102"/>
      <c r="CFI218" s="102"/>
      <c r="CFJ218" s="102"/>
      <c r="CFK218" s="102"/>
      <c r="CFL218" s="102"/>
      <c r="CFM218" s="102"/>
      <c r="CFN218" s="102"/>
      <c r="CFO218" s="102"/>
      <c r="CFP218" s="102"/>
      <c r="CFQ218" s="102"/>
      <c r="CFR218" s="102"/>
      <c r="CFS218" s="102"/>
      <c r="CFT218" s="102"/>
      <c r="CFU218" s="102"/>
      <c r="CFV218" s="102"/>
      <c r="CFW218" s="102"/>
      <c r="CFX218" s="102"/>
      <c r="CFY218" s="102"/>
      <c r="CFZ218" s="102"/>
      <c r="CGA218" s="102"/>
      <c r="CGB218" s="102"/>
      <c r="CGC218" s="102"/>
      <c r="CGD218" s="102"/>
      <c r="CGE218" s="102"/>
      <c r="CGF218" s="102"/>
      <c r="CGG218" s="102"/>
      <c r="CGH218" s="102"/>
      <c r="CGI218" s="102"/>
      <c r="CGJ218" s="102"/>
      <c r="CGK218" s="102"/>
      <c r="CGL218" s="102"/>
      <c r="CGM218" s="102"/>
      <c r="CGN218" s="102"/>
      <c r="CGO218" s="102"/>
      <c r="CGP218" s="102"/>
      <c r="CGQ218" s="102"/>
      <c r="CGR218" s="102"/>
      <c r="CGS218" s="102"/>
      <c r="CGT218" s="102"/>
      <c r="CGU218" s="102"/>
      <c r="CGV218" s="102"/>
      <c r="CGW218" s="102"/>
      <c r="CGX218" s="102"/>
      <c r="CGY218" s="102"/>
      <c r="CGZ218" s="102"/>
      <c r="CHA218" s="102"/>
      <c r="CHB218" s="102"/>
      <c r="CHC218" s="102"/>
      <c r="CHD218" s="102"/>
      <c r="CHE218" s="102"/>
      <c r="CHF218" s="102"/>
      <c r="CHG218" s="102"/>
      <c r="CHH218" s="102"/>
      <c r="CHI218" s="102"/>
      <c r="CHJ218" s="102"/>
      <c r="CHK218" s="102"/>
      <c r="CHL218" s="102"/>
      <c r="CHM218" s="102"/>
      <c r="CHN218" s="102"/>
      <c r="CHO218" s="102"/>
      <c r="CHP218" s="102"/>
      <c r="CHQ218" s="102"/>
      <c r="CHR218" s="102"/>
      <c r="CHS218" s="102"/>
      <c r="CHT218" s="102"/>
      <c r="CHU218" s="102"/>
      <c r="CHV218" s="102"/>
      <c r="CHW218" s="102"/>
      <c r="CHX218" s="102"/>
      <c r="CHY218" s="102"/>
      <c r="CHZ218" s="102"/>
      <c r="CIA218" s="102"/>
      <c r="CIB218" s="102"/>
      <c r="CIC218" s="102"/>
      <c r="CID218" s="102"/>
      <c r="CIE218" s="102"/>
      <c r="CIF218" s="102"/>
      <c r="CIG218" s="102"/>
      <c r="CIH218" s="102"/>
      <c r="CII218" s="102"/>
      <c r="CIJ218" s="102"/>
      <c r="CIK218" s="102"/>
      <c r="CIL218" s="102"/>
      <c r="CIM218" s="102"/>
      <c r="CIN218" s="102"/>
      <c r="CIO218" s="102"/>
      <c r="CIP218" s="102"/>
      <c r="CIQ218" s="102"/>
      <c r="CIR218" s="102"/>
      <c r="CIS218" s="102"/>
      <c r="CIT218" s="102"/>
      <c r="CIU218" s="102"/>
      <c r="CIV218" s="102"/>
      <c r="CIW218" s="102"/>
      <c r="CIX218" s="102"/>
      <c r="CIY218" s="102"/>
      <c r="CIZ218" s="102"/>
      <c r="CJA218" s="102"/>
      <c r="CJB218" s="102"/>
      <c r="CJC218" s="102"/>
      <c r="CJD218" s="102"/>
      <c r="CJE218" s="102"/>
      <c r="CJF218" s="102"/>
      <c r="CJG218" s="102"/>
      <c r="CJH218" s="102"/>
      <c r="CJI218" s="102"/>
      <c r="CJJ218" s="102"/>
      <c r="CJK218" s="102"/>
      <c r="CJL218" s="102"/>
      <c r="CJM218" s="102"/>
      <c r="CJN218" s="102"/>
      <c r="CJO218" s="102"/>
      <c r="CJP218" s="102"/>
      <c r="CJQ218" s="102"/>
      <c r="CJR218" s="102"/>
      <c r="CJS218" s="102"/>
      <c r="CJT218" s="102"/>
      <c r="CJU218" s="102"/>
      <c r="CJV218" s="102"/>
      <c r="CJW218" s="102"/>
      <c r="CJX218" s="102"/>
      <c r="CJY218" s="102"/>
      <c r="CJZ218" s="102"/>
      <c r="CKA218" s="102"/>
      <c r="CKB218" s="102"/>
      <c r="CKC218" s="102"/>
      <c r="CKD218" s="102"/>
      <c r="CKE218" s="102"/>
      <c r="CKF218" s="102"/>
      <c r="CKG218" s="102"/>
      <c r="CKH218" s="102"/>
      <c r="CKI218" s="102"/>
      <c r="CKJ218" s="102"/>
      <c r="CKK218" s="102"/>
      <c r="CKL218" s="102"/>
      <c r="CKM218" s="102"/>
      <c r="CKN218" s="102"/>
      <c r="CKO218" s="102"/>
      <c r="CKP218" s="102"/>
      <c r="CKQ218" s="102"/>
      <c r="CKR218" s="102"/>
      <c r="CKS218" s="102"/>
      <c r="CKT218" s="102"/>
      <c r="CKU218" s="102"/>
      <c r="CKV218" s="102"/>
      <c r="CKW218" s="102"/>
      <c r="CKX218" s="102"/>
      <c r="CKY218" s="102"/>
      <c r="CKZ218" s="102"/>
      <c r="CLA218" s="102"/>
      <c r="CLB218" s="102"/>
      <c r="CLC218" s="102"/>
      <c r="CLD218" s="102"/>
      <c r="CLE218" s="102"/>
      <c r="CLF218" s="102"/>
      <c r="CLG218" s="102"/>
      <c r="CLH218" s="102"/>
      <c r="CLI218" s="102"/>
      <c r="CLJ218" s="102"/>
      <c r="CLK218" s="102"/>
      <c r="CLL218" s="102"/>
      <c r="CLM218" s="102"/>
      <c r="CLN218" s="102"/>
      <c r="CLO218" s="102"/>
      <c r="CLP218" s="102"/>
      <c r="CLQ218" s="102"/>
      <c r="CLR218" s="102"/>
      <c r="CLS218" s="102"/>
      <c r="CLT218" s="102"/>
      <c r="CLU218" s="102"/>
      <c r="CLV218" s="102"/>
      <c r="CLW218" s="102"/>
      <c r="CLX218" s="102"/>
      <c r="CLY218" s="102"/>
      <c r="CLZ218" s="102"/>
      <c r="CMA218" s="102"/>
      <c r="CMB218" s="102"/>
      <c r="CMC218" s="102"/>
      <c r="CMD218" s="102"/>
      <c r="CME218" s="102"/>
      <c r="CMF218" s="102"/>
      <c r="CMG218" s="102"/>
      <c r="CMH218" s="102"/>
      <c r="CMI218" s="102"/>
      <c r="CMJ218" s="102"/>
      <c r="CMK218" s="102"/>
      <c r="CML218" s="102"/>
      <c r="CMM218" s="102"/>
      <c r="CMN218" s="102"/>
      <c r="CMO218" s="102"/>
      <c r="CMP218" s="102"/>
      <c r="CMQ218" s="102"/>
      <c r="CMR218" s="102"/>
      <c r="CMS218" s="102"/>
      <c r="CMT218" s="102"/>
      <c r="CMU218" s="102"/>
      <c r="CMV218" s="102"/>
      <c r="CMW218" s="102"/>
      <c r="CMX218" s="102"/>
      <c r="CMY218" s="102"/>
      <c r="CMZ218" s="102"/>
      <c r="CNA218" s="102"/>
      <c r="CNB218" s="102"/>
      <c r="CNC218" s="102"/>
      <c r="CND218" s="102"/>
      <c r="CNE218" s="102"/>
      <c r="CNF218" s="102"/>
      <c r="CNG218" s="102"/>
      <c r="CNH218" s="102"/>
      <c r="CNI218" s="102"/>
      <c r="CNJ218" s="102"/>
      <c r="CNK218" s="102"/>
      <c r="CNL218" s="102"/>
      <c r="CNM218" s="102"/>
      <c r="CNN218" s="102"/>
      <c r="CNO218" s="102"/>
      <c r="CNP218" s="102"/>
      <c r="CNQ218" s="102"/>
      <c r="CNR218" s="102"/>
      <c r="CNS218" s="102"/>
      <c r="CNT218" s="102"/>
      <c r="CNU218" s="102"/>
      <c r="CNV218" s="102"/>
      <c r="CNW218" s="102"/>
      <c r="CNX218" s="102"/>
      <c r="CNY218" s="102"/>
      <c r="CNZ218" s="102"/>
      <c r="COA218" s="102"/>
      <c r="COB218" s="102"/>
      <c r="COC218" s="102"/>
      <c r="COD218" s="102"/>
      <c r="COE218" s="102"/>
      <c r="COF218" s="102"/>
      <c r="COG218" s="102"/>
      <c r="COH218" s="102"/>
      <c r="COI218" s="102"/>
      <c r="COJ218" s="102"/>
      <c r="COK218" s="102"/>
      <c r="COL218" s="102"/>
      <c r="COM218" s="102"/>
      <c r="CON218" s="102"/>
      <c r="COO218" s="102"/>
      <c r="COP218" s="102"/>
      <c r="COQ218" s="102"/>
      <c r="COR218" s="102"/>
      <c r="COS218" s="102"/>
      <c r="COT218" s="102"/>
      <c r="COU218" s="102"/>
      <c r="COV218" s="102"/>
      <c r="COW218" s="102"/>
      <c r="COX218" s="102"/>
      <c r="COY218" s="102"/>
      <c r="COZ218" s="102"/>
      <c r="CPA218" s="102"/>
      <c r="CPB218" s="102"/>
      <c r="CPC218" s="102"/>
      <c r="CPD218" s="102"/>
      <c r="CPE218" s="102"/>
      <c r="CPF218" s="102"/>
      <c r="CPG218" s="102"/>
      <c r="CPH218" s="102"/>
      <c r="CPI218" s="102"/>
      <c r="CPJ218" s="102"/>
      <c r="CPK218" s="102"/>
      <c r="CPL218" s="102"/>
      <c r="CPM218" s="102"/>
      <c r="CPN218" s="102"/>
      <c r="CPO218" s="102"/>
      <c r="CPP218" s="102"/>
      <c r="CPQ218" s="102"/>
      <c r="CPR218" s="102"/>
      <c r="CPS218" s="102"/>
      <c r="CPT218" s="102"/>
      <c r="CPU218" s="102"/>
      <c r="CPV218" s="102"/>
      <c r="CPW218" s="102"/>
      <c r="CPX218" s="102"/>
      <c r="CPY218" s="102"/>
      <c r="CPZ218" s="102"/>
      <c r="CQA218" s="102"/>
      <c r="CQB218" s="102"/>
      <c r="CQC218" s="102"/>
      <c r="CQD218" s="102"/>
      <c r="CQE218" s="102"/>
      <c r="CQF218" s="102"/>
      <c r="CQG218" s="102"/>
      <c r="CQH218" s="102"/>
      <c r="CQI218" s="102"/>
      <c r="CQJ218" s="102"/>
      <c r="CQK218" s="102"/>
      <c r="CQL218" s="102"/>
      <c r="CQM218" s="102"/>
      <c r="CQN218" s="102"/>
      <c r="CQO218" s="102"/>
      <c r="CQP218" s="102"/>
      <c r="CQQ218" s="102"/>
      <c r="CQR218" s="102"/>
      <c r="CQS218" s="102"/>
      <c r="CQT218" s="102"/>
      <c r="CQU218" s="102"/>
      <c r="CQV218" s="102"/>
      <c r="CQW218" s="102"/>
      <c r="CQX218" s="102"/>
      <c r="CQY218" s="102"/>
      <c r="CQZ218" s="102"/>
      <c r="CRA218" s="102"/>
      <c r="CRB218" s="102"/>
      <c r="CRC218" s="102"/>
      <c r="CRD218" s="102"/>
      <c r="CRE218" s="102"/>
      <c r="CRF218" s="102"/>
      <c r="CRG218" s="102"/>
      <c r="CRH218" s="102"/>
      <c r="CRI218" s="102"/>
      <c r="CRJ218" s="102"/>
      <c r="CRK218" s="102"/>
      <c r="CRL218" s="102"/>
      <c r="CRM218" s="102"/>
      <c r="CRN218" s="102"/>
      <c r="CRO218" s="102"/>
      <c r="CRP218" s="102"/>
      <c r="CRQ218" s="102"/>
      <c r="CRR218" s="102"/>
      <c r="CRS218" s="102"/>
      <c r="CRT218" s="102"/>
      <c r="CRU218" s="102"/>
      <c r="CRV218" s="102"/>
      <c r="CRW218" s="102"/>
      <c r="CRX218" s="102"/>
      <c r="CRY218" s="102"/>
      <c r="CRZ218" s="102"/>
      <c r="CSA218" s="102"/>
      <c r="CSB218" s="102"/>
      <c r="CSC218" s="102"/>
      <c r="CSD218" s="102"/>
      <c r="CSE218" s="102"/>
      <c r="CSF218" s="102"/>
      <c r="CSG218" s="102"/>
      <c r="CSH218" s="102"/>
      <c r="CSI218" s="102"/>
      <c r="CSJ218" s="102"/>
      <c r="CSK218" s="102"/>
      <c r="CSL218" s="102"/>
      <c r="CSM218" s="102"/>
      <c r="CSN218" s="102"/>
      <c r="CSO218" s="102"/>
      <c r="CSP218" s="102"/>
      <c r="CSQ218" s="102"/>
      <c r="CSR218" s="102"/>
      <c r="CSS218" s="102"/>
      <c r="CST218" s="102"/>
      <c r="CSU218" s="102"/>
      <c r="CSV218" s="102"/>
      <c r="CSW218" s="102"/>
      <c r="CSX218" s="102"/>
      <c r="CSY218" s="102"/>
      <c r="CSZ218" s="102"/>
      <c r="CTA218" s="102"/>
      <c r="CTB218" s="102"/>
      <c r="CTC218" s="102"/>
      <c r="CTD218" s="102"/>
      <c r="CTE218" s="102"/>
      <c r="CTF218" s="102"/>
      <c r="CTG218" s="102"/>
      <c r="CTH218" s="102"/>
      <c r="CTI218" s="102"/>
      <c r="CTJ218" s="102"/>
      <c r="CTK218" s="102"/>
      <c r="CTL218" s="102"/>
      <c r="CTM218" s="102"/>
      <c r="CTN218" s="102"/>
      <c r="CTO218" s="102"/>
      <c r="CTP218" s="102"/>
      <c r="CTQ218" s="102"/>
      <c r="CTR218" s="102"/>
      <c r="CTS218" s="102"/>
      <c r="CTT218" s="102"/>
      <c r="CTU218" s="102"/>
      <c r="CTV218" s="102"/>
      <c r="CTW218" s="102"/>
      <c r="CTX218" s="102"/>
      <c r="CTY218" s="102"/>
      <c r="CTZ218" s="102"/>
      <c r="CUA218" s="102"/>
      <c r="CUB218" s="102"/>
      <c r="CUC218" s="102"/>
      <c r="CUD218" s="102"/>
      <c r="CUE218" s="102"/>
      <c r="CUF218" s="102"/>
      <c r="CUG218" s="102"/>
      <c r="CUH218" s="102"/>
      <c r="CUI218" s="102"/>
      <c r="CUJ218" s="102"/>
      <c r="CUK218" s="102"/>
      <c r="CUL218" s="102"/>
      <c r="CUM218" s="102"/>
      <c r="CUN218" s="102"/>
      <c r="CUO218" s="102"/>
      <c r="CUP218" s="102"/>
      <c r="CUQ218" s="102"/>
      <c r="CUR218" s="102"/>
      <c r="CUS218" s="102"/>
      <c r="CUT218" s="102"/>
      <c r="CUU218" s="102"/>
      <c r="CUV218" s="102"/>
      <c r="CUW218" s="102"/>
      <c r="CUX218" s="102"/>
      <c r="CUY218" s="102"/>
      <c r="CUZ218" s="102"/>
      <c r="CVA218" s="102"/>
      <c r="CVB218" s="102"/>
      <c r="CVC218" s="102"/>
      <c r="CVD218" s="102"/>
      <c r="CVE218" s="102"/>
      <c r="CVF218" s="102"/>
      <c r="CVG218" s="102"/>
      <c r="CVH218" s="102"/>
      <c r="CVI218" s="102"/>
      <c r="CVJ218" s="102"/>
      <c r="CVK218" s="102"/>
      <c r="CVL218" s="102"/>
      <c r="CVM218" s="102"/>
      <c r="CVN218" s="102"/>
      <c r="CVO218" s="102"/>
      <c r="CVP218" s="102"/>
      <c r="CVQ218" s="102"/>
      <c r="CVR218" s="102"/>
      <c r="CVS218" s="102"/>
      <c r="CVT218" s="102"/>
      <c r="CVU218" s="102"/>
      <c r="CVV218" s="102"/>
      <c r="CVW218" s="102"/>
      <c r="CVX218" s="102"/>
      <c r="CVY218" s="102"/>
      <c r="CVZ218" s="102"/>
      <c r="CWA218" s="102"/>
      <c r="CWB218" s="102"/>
      <c r="CWC218" s="102"/>
      <c r="CWD218" s="102"/>
      <c r="CWE218" s="102"/>
      <c r="CWF218" s="102"/>
      <c r="CWG218" s="102"/>
      <c r="CWH218" s="102"/>
      <c r="CWI218" s="102"/>
      <c r="CWJ218" s="102"/>
      <c r="CWK218" s="102"/>
      <c r="CWL218" s="102"/>
      <c r="CWM218" s="102"/>
      <c r="CWN218" s="102"/>
      <c r="CWO218" s="102"/>
      <c r="CWP218" s="102"/>
      <c r="CWQ218" s="102"/>
      <c r="CWR218" s="102"/>
      <c r="CWS218" s="102"/>
      <c r="CWT218" s="102"/>
      <c r="CWU218" s="102"/>
      <c r="CWV218" s="102"/>
      <c r="CWW218" s="102"/>
      <c r="CWX218" s="102"/>
      <c r="CWY218" s="102"/>
      <c r="CWZ218" s="102"/>
      <c r="CXA218" s="102"/>
      <c r="CXB218" s="102"/>
      <c r="CXC218" s="102"/>
      <c r="CXD218" s="102"/>
      <c r="CXE218" s="102"/>
      <c r="CXF218" s="102"/>
      <c r="CXG218" s="102"/>
      <c r="CXH218" s="102"/>
      <c r="CXI218" s="102"/>
      <c r="CXJ218" s="102"/>
      <c r="CXK218" s="102"/>
      <c r="CXL218" s="102"/>
      <c r="CXM218" s="102"/>
      <c r="CXN218" s="102"/>
      <c r="CXO218" s="102"/>
      <c r="CXP218" s="102"/>
      <c r="CXQ218" s="102"/>
      <c r="CXR218" s="102"/>
      <c r="CXS218" s="102"/>
      <c r="CXT218" s="102"/>
      <c r="CXU218" s="102"/>
      <c r="CXV218" s="102"/>
      <c r="CXW218" s="102"/>
      <c r="CXX218" s="102"/>
      <c r="CXY218" s="102"/>
      <c r="CXZ218" s="102"/>
      <c r="CYA218" s="102"/>
      <c r="CYB218" s="102"/>
      <c r="CYC218" s="102"/>
      <c r="CYD218" s="102"/>
      <c r="CYE218" s="102"/>
      <c r="CYF218" s="102"/>
      <c r="CYG218" s="102"/>
      <c r="CYH218" s="102"/>
      <c r="CYI218" s="102"/>
      <c r="CYJ218" s="102"/>
      <c r="CYK218" s="102"/>
      <c r="CYL218" s="102"/>
      <c r="CYM218" s="102"/>
      <c r="CYN218" s="102"/>
      <c r="CYO218" s="102"/>
      <c r="CYP218" s="102"/>
      <c r="CYQ218" s="102"/>
      <c r="CYR218" s="102"/>
      <c r="CYS218" s="102"/>
      <c r="CYT218" s="102"/>
      <c r="CYU218" s="102"/>
      <c r="CYV218" s="102"/>
      <c r="CYW218" s="102"/>
      <c r="CYX218" s="102"/>
      <c r="CYY218" s="102"/>
      <c r="CYZ218" s="102"/>
      <c r="CZA218" s="102"/>
      <c r="CZB218" s="102"/>
      <c r="CZC218" s="102"/>
      <c r="CZD218" s="102"/>
      <c r="CZE218" s="102"/>
      <c r="CZF218" s="102"/>
      <c r="CZG218" s="102"/>
      <c r="CZH218" s="102"/>
      <c r="CZI218" s="102"/>
      <c r="CZJ218" s="102"/>
      <c r="CZK218" s="102"/>
      <c r="CZL218" s="102"/>
      <c r="CZM218" s="102"/>
      <c r="CZN218" s="102"/>
      <c r="CZO218" s="102"/>
      <c r="CZP218" s="102"/>
      <c r="CZQ218" s="102"/>
      <c r="CZR218" s="102"/>
      <c r="CZS218" s="102"/>
      <c r="CZT218" s="102"/>
      <c r="CZU218" s="102"/>
      <c r="CZV218" s="102"/>
      <c r="CZW218" s="102"/>
      <c r="CZX218" s="102"/>
      <c r="CZY218" s="102"/>
      <c r="CZZ218" s="102"/>
      <c r="DAA218" s="102"/>
      <c r="DAB218" s="102"/>
      <c r="DAC218" s="102"/>
      <c r="DAD218" s="102"/>
      <c r="DAE218" s="102"/>
      <c r="DAF218" s="102"/>
      <c r="DAG218" s="102"/>
      <c r="DAH218" s="102"/>
      <c r="DAI218" s="102"/>
      <c r="DAJ218" s="102"/>
      <c r="DAK218" s="102"/>
      <c r="DAL218" s="102"/>
      <c r="DAM218" s="102"/>
      <c r="DAN218" s="102"/>
      <c r="DAO218" s="102"/>
      <c r="DAP218" s="102"/>
      <c r="DAQ218" s="102"/>
      <c r="DAR218" s="102"/>
      <c r="DAS218" s="102"/>
      <c r="DAT218" s="102"/>
      <c r="DAU218" s="102"/>
      <c r="DAV218" s="102"/>
      <c r="DAW218" s="102"/>
      <c r="DAX218" s="102"/>
      <c r="DAY218" s="102"/>
      <c r="DAZ218" s="102"/>
      <c r="DBA218" s="102"/>
      <c r="DBB218" s="102"/>
      <c r="DBC218" s="102"/>
      <c r="DBD218" s="102"/>
      <c r="DBE218" s="102"/>
      <c r="DBF218" s="102"/>
      <c r="DBG218" s="102"/>
      <c r="DBH218" s="102"/>
      <c r="DBI218" s="102"/>
      <c r="DBJ218" s="102"/>
      <c r="DBK218" s="102"/>
      <c r="DBL218" s="102"/>
      <c r="DBM218" s="102"/>
      <c r="DBN218" s="102"/>
      <c r="DBO218" s="102"/>
      <c r="DBP218" s="102"/>
      <c r="DBQ218" s="102"/>
      <c r="DBR218" s="102"/>
      <c r="DBS218" s="102"/>
      <c r="DBT218" s="102"/>
      <c r="DBU218" s="102"/>
      <c r="DBV218" s="102"/>
      <c r="DBW218" s="102"/>
      <c r="DBX218" s="102"/>
      <c r="DBY218" s="102"/>
      <c r="DBZ218" s="102"/>
      <c r="DCA218" s="102"/>
      <c r="DCB218" s="102"/>
      <c r="DCC218" s="102"/>
      <c r="DCD218" s="102"/>
      <c r="DCE218" s="102"/>
      <c r="DCF218" s="102"/>
      <c r="DCG218" s="102"/>
      <c r="DCH218" s="102"/>
      <c r="DCI218" s="102"/>
      <c r="DCJ218" s="102"/>
      <c r="DCK218" s="102"/>
      <c r="DCL218" s="102"/>
      <c r="DCM218" s="102"/>
      <c r="DCN218" s="102"/>
      <c r="DCO218" s="102"/>
      <c r="DCP218" s="102"/>
      <c r="DCQ218" s="102"/>
      <c r="DCR218" s="102"/>
      <c r="DCS218" s="102"/>
      <c r="DCT218" s="102"/>
      <c r="DCU218" s="102"/>
      <c r="DCV218" s="102"/>
      <c r="DCW218" s="102"/>
      <c r="DCX218" s="102"/>
      <c r="DCY218" s="102"/>
      <c r="DCZ218" s="102"/>
      <c r="DDA218" s="102"/>
      <c r="DDB218" s="102"/>
      <c r="DDC218" s="102"/>
      <c r="DDD218" s="102"/>
      <c r="DDE218" s="102"/>
      <c r="DDF218" s="102"/>
      <c r="DDG218" s="102"/>
      <c r="DDH218" s="102"/>
      <c r="DDI218" s="102"/>
      <c r="DDJ218" s="102"/>
      <c r="DDK218" s="102"/>
      <c r="DDL218" s="102"/>
      <c r="DDM218" s="102"/>
      <c r="DDN218" s="102"/>
      <c r="DDO218" s="102"/>
      <c r="DDP218" s="102"/>
      <c r="DDQ218" s="102"/>
      <c r="DDR218" s="102"/>
      <c r="DDS218" s="102"/>
      <c r="DDT218" s="102"/>
      <c r="DDU218" s="102"/>
      <c r="DDV218" s="102"/>
      <c r="DDW218" s="102"/>
      <c r="DDX218" s="102"/>
      <c r="DDY218" s="102"/>
      <c r="DDZ218" s="102"/>
      <c r="DEA218" s="102"/>
      <c r="DEB218" s="102"/>
      <c r="DEC218" s="102"/>
      <c r="DED218" s="102"/>
      <c r="DEE218" s="102"/>
      <c r="DEF218" s="102"/>
      <c r="DEG218" s="102"/>
      <c r="DEH218" s="102"/>
      <c r="DEI218" s="102"/>
      <c r="DEJ218" s="102"/>
      <c r="DEK218" s="102"/>
      <c r="DEL218" s="102"/>
      <c r="DEM218" s="102"/>
      <c r="DEN218" s="102"/>
      <c r="DEO218" s="102"/>
      <c r="DEP218" s="102"/>
      <c r="DEQ218" s="102"/>
      <c r="DER218" s="102"/>
      <c r="DES218" s="102"/>
      <c r="DET218" s="102"/>
      <c r="DEU218" s="102"/>
      <c r="DEV218" s="102"/>
      <c r="DEW218" s="102"/>
      <c r="DEX218" s="102"/>
      <c r="DEY218" s="102"/>
      <c r="DEZ218" s="102"/>
      <c r="DFA218" s="102"/>
      <c r="DFB218" s="102"/>
      <c r="DFC218" s="102"/>
      <c r="DFD218" s="102"/>
      <c r="DFE218" s="102"/>
      <c r="DFF218" s="102"/>
      <c r="DFG218" s="102"/>
      <c r="DFH218" s="102"/>
      <c r="DFI218" s="102"/>
      <c r="DFJ218" s="102"/>
      <c r="DFK218" s="102"/>
      <c r="DFL218" s="102"/>
      <c r="DFM218" s="102"/>
      <c r="DFN218" s="102"/>
      <c r="DFO218" s="102"/>
      <c r="DFP218" s="102"/>
      <c r="DFQ218" s="102"/>
      <c r="DFR218" s="102"/>
      <c r="DFS218" s="102"/>
      <c r="DFT218" s="102"/>
      <c r="DFU218" s="102"/>
      <c r="DFV218" s="102"/>
      <c r="DFW218" s="102"/>
      <c r="DFX218" s="102"/>
      <c r="DFY218" s="102"/>
      <c r="DFZ218" s="102"/>
      <c r="DGA218" s="102"/>
      <c r="DGB218" s="102"/>
      <c r="DGC218" s="102"/>
      <c r="DGD218" s="102"/>
      <c r="DGE218" s="102"/>
      <c r="DGF218" s="102"/>
      <c r="DGG218" s="102"/>
      <c r="DGH218" s="102"/>
      <c r="DGI218" s="102"/>
      <c r="DGJ218" s="102"/>
      <c r="DGK218" s="102"/>
      <c r="DGL218" s="102"/>
      <c r="DGM218" s="102"/>
      <c r="DGN218" s="102"/>
      <c r="DGO218" s="102"/>
      <c r="DGP218" s="102"/>
      <c r="DGQ218" s="102"/>
      <c r="DGR218" s="102"/>
      <c r="DGS218" s="102"/>
      <c r="DGT218" s="102"/>
      <c r="DGU218" s="102"/>
      <c r="DGV218" s="102"/>
      <c r="DGW218" s="102"/>
      <c r="DGX218" s="102"/>
      <c r="DGY218" s="102"/>
      <c r="DGZ218" s="102"/>
      <c r="DHA218" s="102"/>
      <c r="DHB218" s="102"/>
      <c r="DHC218" s="102"/>
      <c r="DHD218" s="102"/>
      <c r="DHE218" s="102"/>
      <c r="DHF218" s="102"/>
      <c r="DHG218" s="102"/>
      <c r="DHH218" s="102"/>
      <c r="DHI218" s="102"/>
      <c r="DHJ218" s="102"/>
      <c r="DHK218" s="102"/>
      <c r="DHL218" s="102"/>
      <c r="DHM218" s="102"/>
      <c r="DHN218" s="102"/>
      <c r="DHO218" s="102"/>
      <c r="DHP218" s="102"/>
      <c r="DHQ218" s="102"/>
      <c r="DHR218" s="102"/>
      <c r="DHS218" s="102"/>
      <c r="DHT218" s="102"/>
      <c r="DHU218" s="102"/>
      <c r="DHV218" s="102"/>
      <c r="DHW218" s="102"/>
      <c r="DHX218" s="102"/>
      <c r="DHY218" s="102"/>
      <c r="DHZ218" s="102"/>
      <c r="DIA218" s="102"/>
      <c r="DIB218" s="102"/>
      <c r="DIC218" s="102"/>
      <c r="DID218" s="102"/>
      <c r="DIE218" s="102"/>
      <c r="DIF218" s="102"/>
      <c r="DIG218" s="102"/>
      <c r="DIH218" s="102"/>
      <c r="DII218" s="102"/>
      <c r="DIJ218" s="102"/>
      <c r="DIK218" s="102"/>
      <c r="DIL218" s="102"/>
      <c r="DIM218" s="102"/>
      <c r="DIN218" s="102"/>
      <c r="DIO218" s="102"/>
      <c r="DIP218" s="102"/>
      <c r="DIQ218" s="102"/>
      <c r="DIR218" s="102"/>
      <c r="DIS218" s="102"/>
      <c r="DIT218" s="102"/>
      <c r="DIU218" s="102"/>
      <c r="DIV218" s="102"/>
      <c r="DIW218" s="102"/>
      <c r="DIX218" s="102"/>
      <c r="DIY218" s="102"/>
      <c r="DIZ218" s="102"/>
      <c r="DJA218" s="102"/>
      <c r="DJB218" s="102"/>
      <c r="DJC218" s="102"/>
      <c r="DJD218" s="102"/>
      <c r="DJE218" s="102"/>
      <c r="DJF218" s="102"/>
      <c r="DJG218" s="102"/>
      <c r="DJH218" s="102"/>
      <c r="DJI218" s="102"/>
      <c r="DJJ218" s="102"/>
      <c r="DJK218" s="102"/>
      <c r="DJL218" s="102"/>
      <c r="DJM218" s="102"/>
      <c r="DJN218" s="102"/>
      <c r="DJO218" s="102"/>
      <c r="DJP218" s="102"/>
      <c r="DJQ218" s="102"/>
      <c r="DJR218" s="102"/>
      <c r="DJS218" s="102"/>
      <c r="DJT218" s="102"/>
      <c r="DJU218" s="102"/>
      <c r="DJV218" s="102"/>
      <c r="DJW218" s="102"/>
      <c r="DJX218" s="102"/>
      <c r="DJY218" s="102"/>
      <c r="DJZ218" s="102"/>
      <c r="DKA218" s="102"/>
      <c r="DKB218" s="102"/>
      <c r="DKC218" s="102"/>
      <c r="DKD218" s="102"/>
      <c r="DKE218" s="102"/>
      <c r="DKF218" s="102"/>
      <c r="DKG218" s="102"/>
      <c r="DKH218" s="102"/>
      <c r="DKI218" s="102"/>
      <c r="DKJ218" s="102"/>
      <c r="DKK218" s="102"/>
      <c r="DKL218" s="102"/>
      <c r="DKM218" s="102"/>
      <c r="DKN218" s="102"/>
      <c r="DKO218" s="102"/>
      <c r="DKP218" s="102"/>
      <c r="DKQ218" s="102"/>
      <c r="DKR218" s="102"/>
      <c r="DKS218" s="102"/>
      <c r="DKT218" s="102"/>
      <c r="DKU218" s="102"/>
      <c r="DKV218" s="102"/>
      <c r="DKW218" s="102"/>
      <c r="DKX218" s="102"/>
      <c r="DKY218" s="102"/>
      <c r="DKZ218" s="102"/>
      <c r="DLA218" s="102"/>
      <c r="DLB218" s="102"/>
      <c r="DLC218" s="102"/>
      <c r="DLD218" s="102"/>
      <c r="DLE218" s="102"/>
      <c r="DLF218" s="102"/>
      <c r="DLG218" s="102"/>
      <c r="DLH218" s="102"/>
      <c r="DLI218" s="102"/>
      <c r="DLJ218" s="102"/>
      <c r="DLK218" s="102"/>
      <c r="DLL218" s="102"/>
      <c r="DLM218" s="102"/>
      <c r="DLN218" s="102"/>
      <c r="DLO218" s="102"/>
      <c r="DLP218" s="102"/>
      <c r="DLQ218" s="102"/>
      <c r="DLR218" s="102"/>
      <c r="DLS218" s="102"/>
      <c r="DLT218" s="102"/>
      <c r="DLU218" s="102"/>
      <c r="DLV218" s="102"/>
      <c r="DLW218" s="102"/>
      <c r="DLX218" s="102"/>
      <c r="DLY218" s="102"/>
      <c r="DLZ218" s="102"/>
      <c r="DMA218" s="102"/>
      <c r="DMB218" s="102"/>
      <c r="DMC218" s="102"/>
      <c r="DMD218" s="102"/>
      <c r="DME218" s="102"/>
      <c r="DMF218" s="102"/>
      <c r="DMG218" s="102"/>
      <c r="DMH218" s="102"/>
      <c r="DMI218" s="102"/>
      <c r="DMJ218" s="102"/>
      <c r="DMK218" s="102"/>
      <c r="DML218" s="102"/>
      <c r="DMM218" s="102"/>
      <c r="DMN218" s="102"/>
      <c r="DMO218" s="102"/>
      <c r="DMP218" s="102"/>
      <c r="DMQ218" s="102"/>
      <c r="DMR218" s="102"/>
      <c r="DMS218" s="102"/>
      <c r="DMT218" s="102"/>
      <c r="DMU218" s="102"/>
      <c r="DMV218" s="102"/>
      <c r="DMW218" s="102"/>
      <c r="DMX218" s="102"/>
      <c r="DMY218" s="102"/>
      <c r="DMZ218" s="102"/>
      <c r="DNA218" s="102"/>
      <c r="DNB218" s="102"/>
      <c r="DNC218" s="102"/>
      <c r="DND218" s="102"/>
      <c r="DNE218" s="102"/>
      <c r="DNF218" s="102"/>
      <c r="DNG218" s="102"/>
      <c r="DNH218" s="102"/>
      <c r="DNI218" s="102"/>
      <c r="DNJ218" s="102"/>
      <c r="DNK218" s="102"/>
      <c r="DNL218" s="102"/>
      <c r="DNM218" s="102"/>
      <c r="DNN218" s="102"/>
      <c r="DNO218" s="102"/>
      <c r="DNP218" s="102"/>
      <c r="DNQ218" s="102"/>
      <c r="DNR218" s="102"/>
      <c r="DNS218" s="102"/>
      <c r="DNT218" s="102"/>
      <c r="DNU218" s="102"/>
      <c r="DNV218" s="102"/>
      <c r="DNW218" s="102"/>
      <c r="DNX218" s="102"/>
      <c r="DNY218" s="102"/>
      <c r="DNZ218" s="102"/>
      <c r="DOA218" s="102"/>
      <c r="DOB218" s="102"/>
      <c r="DOC218" s="102"/>
      <c r="DOD218" s="102"/>
      <c r="DOE218" s="102"/>
      <c r="DOF218" s="102"/>
      <c r="DOG218" s="102"/>
      <c r="DOH218" s="102"/>
      <c r="DOI218" s="102"/>
      <c r="DOJ218" s="102"/>
      <c r="DOK218" s="102"/>
      <c r="DOL218" s="102"/>
      <c r="DOM218" s="102"/>
      <c r="DON218" s="102"/>
      <c r="DOO218" s="102"/>
      <c r="DOP218" s="102"/>
      <c r="DOQ218" s="102"/>
      <c r="DOR218" s="102"/>
      <c r="DOS218" s="102"/>
      <c r="DOT218" s="102"/>
      <c r="DOU218" s="102"/>
      <c r="DOV218" s="102"/>
      <c r="DOW218" s="102"/>
      <c r="DOX218" s="102"/>
      <c r="DOY218" s="102"/>
      <c r="DOZ218" s="102"/>
      <c r="DPA218" s="102"/>
      <c r="DPB218" s="102"/>
      <c r="DPC218" s="102"/>
      <c r="DPD218" s="102"/>
      <c r="DPE218" s="102"/>
      <c r="DPF218" s="102"/>
      <c r="DPG218" s="102"/>
      <c r="DPH218" s="102"/>
      <c r="DPI218" s="102"/>
      <c r="DPJ218" s="102"/>
      <c r="DPK218" s="102"/>
      <c r="DPL218" s="102"/>
      <c r="DPM218" s="102"/>
      <c r="DPN218" s="102"/>
      <c r="DPO218" s="102"/>
      <c r="DPP218" s="102"/>
      <c r="DPQ218" s="102"/>
      <c r="DPR218" s="102"/>
      <c r="DPS218" s="102"/>
      <c r="DPT218" s="102"/>
      <c r="DPU218" s="102"/>
      <c r="DPV218" s="102"/>
      <c r="DPW218" s="102"/>
      <c r="DPX218" s="102"/>
      <c r="DPY218" s="102"/>
      <c r="DPZ218" s="102"/>
      <c r="DQA218" s="102"/>
      <c r="DQB218" s="102"/>
      <c r="DQC218" s="102"/>
      <c r="DQD218" s="102"/>
      <c r="DQE218" s="102"/>
      <c r="DQF218" s="102"/>
      <c r="DQG218" s="102"/>
      <c r="DQH218" s="102"/>
      <c r="DQI218" s="102"/>
      <c r="DQJ218" s="102"/>
      <c r="DQK218" s="102"/>
      <c r="DQL218" s="102"/>
      <c r="DQM218" s="102"/>
      <c r="DQN218" s="102"/>
      <c r="DQO218" s="102"/>
      <c r="DQP218" s="102"/>
      <c r="DQQ218" s="102"/>
      <c r="DQR218" s="102"/>
      <c r="DQS218" s="102"/>
      <c r="DQT218" s="102"/>
      <c r="DQU218" s="102"/>
      <c r="DQV218" s="102"/>
      <c r="DQW218" s="102"/>
      <c r="DQX218" s="102"/>
      <c r="DQY218" s="102"/>
      <c r="DQZ218" s="102"/>
      <c r="DRA218" s="102"/>
      <c r="DRB218" s="102"/>
      <c r="DRC218" s="102"/>
      <c r="DRD218" s="102"/>
      <c r="DRE218" s="102"/>
      <c r="DRF218" s="102"/>
      <c r="DRG218" s="102"/>
      <c r="DRH218" s="102"/>
      <c r="DRI218" s="102"/>
      <c r="DRJ218" s="102"/>
      <c r="DRK218" s="102"/>
      <c r="DRL218" s="102"/>
      <c r="DRM218" s="102"/>
      <c r="DRN218" s="102"/>
      <c r="DRO218" s="102"/>
      <c r="DRP218" s="102"/>
      <c r="DRQ218" s="102"/>
      <c r="DRR218" s="102"/>
      <c r="DRS218" s="102"/>
      <c r="DRT218" s="102"/>
      <c r="DRU218" s="102"/>
      <c r="DRV218" s="102"/>
      <c r="DRW218" s="102"/>
      <c r="DRX218" s="102"/>
      <c r="DRY218" s="102"/>
      <c r="DRZ218" s="102"/>
      <c r="DSA218" s="102"/>
      <c r="DSB218" s="102"/>
      <c r="DSC218" s="102"/>
      <c r="DSD218" s="102"/>
      <c r="DSE218" s="102"/>
      <c r="DSF218" s="102"/>
      <c r="DSG218" s="102"/>
      <c r="DSH218" s="102"/>
      <c r="DSI218" s="102"/>
      <c r="DSJ218" s="102"/>
      <c r="DSK218" s="102"/>
      <c r="DSL218" s="102"/>
      <c r="DSM218" s="102"/>
      <c r="DSN218" s="102"/>
      <c r="DSO218" s="102"/>
      <c r="DSP218" s="102"/>
      <c r="DSQ218" s="102"/>
      <c r="DSR218" s="102"/>
      <c r="DSS218" s="102"/>
      <c r="DST218" s="102"/>
      <c r="DSU218" s="102"/>
      <c r="DSV218" s="102"/>
      <c r="DSW218" s="102"/>
      <c r="DSX218" s="102"/>
      <c r="DSY218" s="102"/>
      <c r="DSZ218" s="102"/>
      <c r="DTA218" s="102"/>
      <c r="DTB218" s="102"/>
      <c r="DTC218" s="102"/>
      <c r="DTD218" s="102"/>
      <c r="DTE218" s="102"/>
      <c r="DTF218" s="102"/>
      <c r="DTG218" s="102"/>
      <c r="DTH218" s="102"/>
      <c r="DTI218" s="102"/>
      <c r="DTJ218" s="102"/>
      <c r="DTK218" s="102"/>
      <c r="DTL218" s="102"/>
      <c r="DTM218" s="102"/>
      <c r="DTN218" s="102"/>
      <c r="DTO218" s="102"/>
      <c r="DTP218" s="102"/>
      <c r="DTQ218" s="102"/>
      <c r="DTR218" s="102"/>
      <c r="DTS218" s="102"/>
      <c r="DTT218" s="102"/>
      <c r="DTU218" s="102"/>
      <c r="DTV218" s="102"/>
      <c r="DTW218" s="102"/>
      <c r="DTX218" s="102"/>
      <c r="DTY218" s="102"/>
      <c r="DTZ218" s="102"/>
      <c r="DUA218" s="102"/>
      <c r="DUB218" s="102"/>
      <c r="DUC218" s="102"/>
      <c r="DUD218" s="102"/>
      <c r="DUE218" s="102"/>
      <c r="DUF218" s="102"/>
      <c r="DUG218" s="102"/>
      <c r="DUH218" s="102"/>
      <c r="DUI218" s="102"/>
      <c r="DUJ218" s="102"/>
      <c r="DUK218" s="102"/>
      <c r="DUL218" s="102"/>
      <c r="DUM218" s="102"/>
      <c r="DUN218" s="102"/>
      <c r="DUO218" s="102"/>
      <c r="DUP218" s="102"/>
      <c r="DUQ218" s="102"/>
      <c r="DUR218" s="102"/>
      <c r="DUS218" s="102"/>
      <c r="DUT218" s="102"/>
      <c r="DUU218" s="102"/>
      <c r="DUV218" s="102"/>
      <c r="DUW218" s="102"/>
      <c r="DUX218" s="102"/>
      <c r="DUY218" s="102"/>
      <c r="DUZ218" s="102"/>
      <c r="DVA218" s="102"/>
      <c r="DVB218" s="102"/>
      <c r="DVC218" s="102"/>
      <c r="DVD218" s="102"/>
      <c r="DVE218" s="102"/>
      <c r="DVF218" s="102"/>
      <c r="DVG218" s="102"/>
      <c r="DVH218" s="102"/>
      <c r="DVI218" s="102"/>
      <c r="DVJ218" s="102"/>
      <c r="DVK218" s="102"/>
      <c r="DVL218" s="102"/>
      <c r="DVM218" s="102"/>
      <c r="DVN218" s="102"/>
      <c r="DVO218" s="102"/>
      <c r="DVP218" s="102"/>
      <c r="DVQ218" s="102"/>
      <c r="DVR218" s="102"/>
      <c r="DVS218" s="102"/>
      <c r="DVT218" s="102"/>
      <c r="DVU218" s="102"/>
      <c r="DVV218" s="102"/>
      <c r="DVW218" s="102"/>
      <c r="DVX218" s="102"/>
      <c r="DVY218" s="102"/>
      <c r="DVZ218" s="102"/>
      <c r="DWA218" s="102"/>
      <c r="DWB218" s="102"/>
      <c r="DWC218" s="102"/>
      <c r="DWD218" s="102"/>
      <c r="DWE218" s="102"/>
      <c r="DWF218" s="102"/>
      <c r="DWG218" s="102"/>
      <c r="DWH218" s="102"/>
      <c r="DWI218" s="102"/>
      <c r="DWJ218" s="102"/>
      <c r="DWK218" s="102"/>
      <c r="DWL218" s="102"/>
      <c r="DWM218" s="102"/>
      <c r="DWN218" s="102"/>
      <c r="DWO218" s="102"/>
      <c r="DWP218" s="102"/>
      <c r="DWQ218" s="102"/>
      <c r="DWR218" s="102"/>
      <c r="DWS218" s="102"/>
      <c r="DWT218" s="102"/>
      <c r="DWU218" s="102"/>
      <c r="DWV218" s="102"/>
      <c r="DWW218" s="102"/>
      <c r="DWX218" s="102"/>
      <c r="DWY218" s="102"/>
      <c r="DWZ218" s="102"/>
      <c r="DXA218" s="102"/>
      <c r="DXB218" s="102"/>
      <c r="DXC218" s="102"/>
      <c r="DXD218" s="102"/>
      <c r="DXE218" s="102"/>
      <c r="DXF218" s="102"/>
      <c r="DXG218" s="102"/>
      <c r="DXH218" s="102"/>
      <c r="DXI218" s="102"/>
      <c r="DXJ218" s="102"/>
      <c r="DXK218" s="102"/>
      <c r="DXL218" s="102"/>
      <c r="DXM218" s="102"/>
      <c r="DXN218" s="102"/>
      <c r="DXO218" s="102"/>
      <c r="DXP218" s="102"/>
      <c r="DXQ218" s="102"/>
      <c r="DXR218" s="102"/>
      <c r="DXS218" s="102"/>
      <c r="DXT218" s="102"/>
      <c r="DXU218" s="102"/>
      <c r="DXV218" s="102"/>
      <c r="DXW218" s="102"/>
      <c r="DXX218" s="102"/>
      <c r="DXY218" s="102"/>
      <c r="DXZ218" s="102"/>
      <c r="DYA218" s="102"/>
      <c r="DYB218" s="102"/>
      <c r="DYC218" s="102"/>
      <c r="DYD218" s="102"/>
      <c r="DYE218" s="102"/>
      <c r="DYF218" s="102"/>
      <c r="DYG218" s="102"/>
      <c r="DYH218" s="102"/>
      <c r="DYI218" s="102"/>
      <c r="DYJ218" s="102"/>
      <c r="DYK218" s="102"/>
      <c r="DYL218" s="102"/>
      <c r="DYM218" s="102"/>
      <c r="DYN218" s="102"/>
      <c r="DYO218" s="102"/>
      <c r="DYP218" s="102"/>
      <c r="DYQ218" s="102"/>
      <c r="DYR218" s="102"/>
      <c r="DYS218" s="102"/>
      <c r="DYT218" s="102"/>
      <c r="DYU218" s="102"/>
      <c r="DYV218" s="102"/>
      <c r="DYW218" s="102"/>
      <c r="DYX218" s="102"/>
      <c r="DYY218" s="102"/>
      <c r="DYZ218" s="102"/>
      <c r="DZA218" s="102"/>
      <c r="DZB218" s="102"/>
      <c r="DZC218" s="102"/>
      <c r="DZD218" s="102"/>
      <c r="DZE218" s="102"/>
      <c r="DZF218" s="102"/>
      <c r="DZG218" s="102"/>
      <c r="DZH218" s="102"/>
      <c r="DZI218" s="102"/>
      <c r="DZJ218" s="102"/>
      <c r="DZK218" s="102"/>
      <c r="DZL218" s="102"/>
      <c r="DZM218" s="102"/>
      <c r="DZN218" s="102"/>
      <c r="DZO218" s="102"/>
      <c r="DZP218" s="102"/>
      <c r="DZQ218" s="102"/>
      <c r="DZR218" s="102"/>
      <c r="DZS218" s="102"/>
      <c r="DZT218" s="102"/>
      <c r="DZU218" s="102"/>
      <c r="DZV218" s="102"/>
      <c r="DZW218" s="102"/>
      <c r="DZX218" s="102"/>
      <c r="DZY218" s="102"/>
      <c r="DZZ218" s="102"/>
      <c r="EAA218" s="102"/>
      <c r="EAB218" s="102"/>
      <c r="EAC218" s="102"/>
      <c r="EAD218" s="102"/>
      <c r="EAE218" s="102"/>
      <c r="EAF218" s="102"/>
      <c r="EAG218" s="102"/>
      <c r="EAH218" s="102"/>
      <c r="EAI218" s="102"/>
      <c r="EAJ218" s="102"/>
      <c r="EAK218" s="102"/>
      <c r="EAL218" s="102"/>
      <c r="EAM218" s="102"/>
      <c r="EAN218" s="102"/>
      <c r="EAO218" s="102"/>
      <c r="EAP218" s="102"/>
      <c r="EAQ218" s="102"/>
      <c r="EAR218" s="102"/>
      <c r="EAS218" s="102"/>
      <c r="EAT218" s="102"/>
      <c r="EAU218" s="102"/>
      <c r="EAV218" s="102"/>
      <c r="EAW218" s="102"/>
      <c r="EAX218" s="102"/>
      <c r="EAY218" s="102"/>
      <c r="EAZ218" s="102"/>
      <c r="EBA218" s="102"/>
      <c r="EBB218" s="102"/>
      <c r="EBC218" s="102"/>
      <c r="EBD218" s="102"/>
      <c r="EBE218" s="102"/>
      <c r="EBF218" s="102"/>
      <c r="EBG218" s="102"/>
      <c r="EBH218" s="102"/>
      <c r="EBI218" s="102"/>
      <c r="EBJ218" s="102"/>
      <c r="EBK218" s="102"/>
      <c r="EBL218" s="102"/>
      <c r="EBM218" s="102"/>
      <c r="EBN218" s="102"/>
      <c r="EBO218" s="102"/>
      <c r="EBP218" s="102"/>
      <c r="EBQ218" s="102"/>
      <c r="EBR218" s="102"/>
      <c r="EBS218" s="102"/>
      <c r="EBT218" s="102"/>
      <c r="EBU218" s="102"/>
      <c r="EBV218" s="102"/>
      <c r="EBW218" s="102"/>
      <c r="EBX218" s="102"/>
      <c r="EBY218" s="102"/>
      <c r="EBZ218" s="102"/>
      <c r="ECA218" s="102"/>
      <c r="ECB218" s="102"/>
      <c r="ECC218" s="102"/>
      <c r="ECD218" s="102"/>
      <c r="ECE218" s="102"/>
      <c r="ECF218" s="102"/>
      <c r="ECG218" s="102"/>
      <c r="ECH218" s="102"/>
      <c r="ECI218" s="102"/>
      <c r="ECJ218" s="102"/>
      <c r="ECK218" s="102"/>
      <c r="ECL218" s="102"/>
      <c r="ECM218" s="102"/>
      <c r="ECN218" s="102"/>
      <c r="ECO218" s="102"/>
      <c r="ECP218" s="102"/>
      <c r="ECQ218" s="102"/>
      <c r="ECR218" s="102"/>
      <c r="ECS218" s="102"/>
      <c r="ECT218" s="102"/>
      <c r="ECU218" s="102"/>
      <c r="ECV218" s="102"/>
      <c r="ECW218" s="102"/>
      <c r="ECX218" s="102"/>
      <c r="ECY218" s="102"/>
      <c r="ECZ218" s="102"/>
      <c r="EDA218" s="102"/>
      <c r="EDB218" s="102"/>
      <c r="EDC218" s="102"/>
      <c r="EDD218" s="102"/>
      <c r="EDE218" s="102"/>
      <c r="EDF218" s="102"/>
      <c r="EDG218" s="102"/>
      <c r="EDH218" s="102"/>
      <c r="EDI218" s="102"/>
      <c r="EDJ218" s="102"/>
      <c r="EDK218" s="102"/>
      <c r="EDL218" s="102"/>
      <c r="EDM218" s="102"/>
      <c r="EDN218" s="102"/>
      <c r="EDO218" s="102"/>
      <c r="EDP218" s="102"/>
      <c r="EDQ218" s="102"/>
      <c r="EDR218" s="102"/>
      <c r="EDS218" s="102"/>
      <c r="EDT218" s="102"/>
      <c r="EDU218" s="102"/>
      <c r="EDV218" s="102"/>
      <c r="EDW218" s="102"/>
      <c r="EDX218" s="102"/>
      <c r="EDY218" s="102"/>
      <c r="EDZ218" s="102"/>
      <c r="EEA218" s="102"/>
      <c r="EEB218" s="102"/>
      <c r="EEC218" s="102"/>
      <c r="EED218" s="102"/>
      <c r="EEE218" s="102"/>
      <c r="EEF218" s="102"/>
      <c r="EEG218" s="102"/>
      <c r="EEH218" s="102"/>
      <c r="EEI218" s="102"/>
      <c r="EEJ218" s="102"/>
      <c r="EEK218" s="102"/>
      <c r="EEL218" s="102"/>
      <c r="EEM218" s="102"/>
      <c r="EEN218" s="102"/>
      <c r="EEO218" s="102"/>
      <c r="EEP218" s="102"/>
      <c r="EEQ218" s="102"/>
      <c r="EER218" s="102"/>
      <c r="EES218" s="102"/>
      <c r="EET218" s="102"/>
      <c r="EEU218" s="102"/>
      <c r="EEV218" s="102"/>
      <c r="EEW218" s="102"/>
      <c r="EEX218" s="102"/>
      <c r="EEY218" s="102"/>
      <c r="EEZ218" s="102"/>
      <c r="EFA218" s="102"/>
      <c r="EFB218" s="102"/>
      <c r="EFC218" s="102"/>
      <c r="EFD218" s="102"/>
      <c r="EFE218" s="102"/>
      <c r="EFF218" s="102"/>
      <c r="EFG218" s="102"/>
      <c r="EFH218" s="102"/>
      <c r="EFI218" s="102"/>
      <c r="EFJ218" s="102"/>
      <c r="EFK218" s="102"/>
      <c r="EFL218" s="102"/>
      <c r="EFM218" s="102"/>
      <c r="EFN218" s="102"/>
      <c r="EFO218" s="102"/>
      <c r="EFP218" s="102"/>
      <c r="EFQ218" s="102"/>
      <c r="EFR218" s="102"/>
      <c r="EFS218" s="102"/>
      <c r="EFT218" s="102"/>
      <c r="EFU218" s="102"/>
      <c r="EFV218" s="102"/>
      <c r="EFW218" s="102"/>
      <c r="EFX218" s="102"/>
      <c r="EFY218" s="102"/>
      <c r="EFZ218" s="102"/>
      <c r="EGA218" s="102"/>
      <c r="EGB218" s="102"/>
      <c r="EGC218" s="102"/>
      <c r="EGD218" s="102"/>
      <c r="EGE218" s="102"/>
      <c r="EGF218" s="102"/>
      <c r="EGG218" s="102"/>
      <c r="EGH218" s="102"/>
      <c r="EGI218" s="102"/>
      <c r="EGJ218" s="102"/>
      <c r="EGK218" s="102"/>
      <c r="EGL218" s="102"/>
      <c r="EGM218" s="102"/>
      <c r="EGN218" s="102"/>
      <c r="EGO218" s="102"/>
      <c r="EGP218" s="102"/>
      <c r="EGQ218" s="102"/>
      <c r="EGR218" s="102"/>
      <c r="EGS218" s="102"/>
      <c r="EGT218" s="102"/>
      <c r="EGU218" s="102"/>
      <c r="EGV218" s="102"/>
      <c r="EGW218" s="102"/>
      <c r="EGX218" s="102"/>
      <c r="EGY218" s="102"/>
      <c r="EGZ218" s="102"/>
      <c r="EHA218" s="102"/>
      <c r="EHB218" s="102"/>
      <c r="EHC218" s="102"/>
      <c r="EHD218" s="102"/>
      <c r="EHE218" s="102"/>
      <c r="EHF218" s="102"/>
      <c r="EHG218" s="102"/>
      <c r="EHH218" s="102"/>
      <c r="EHI218" s="102"/>
      <c r="EHJ218" s="102"/>
      <c r="EHK218" s="102"/>
      <c r="EHL218" s="102"/>
      <c r="EHM218" s="102"/>
      <c r="EHN218" s="102"/>
      <c r="EHO218" s="102"/>
      <c r="EHP218" s="102"/>
      <c r="EHQ218" s="102"/>
      <c r="EHR218" s="102"/>
      <c r="EHS218" s="102"/>
      <c r="EHT218" s="102"/>
      <c r="EHU218" s="102"/>
      <c r="EHV218" s="102"/>
      <c r="EHW218" s="102"/>
      <c r="EHX218" s="102"/>
      <c r="EHY218" s="102"/>
      <c r="EHZ218" s="102"/>
      <c r="EIA218" s="102"/>
      <c r="EIB218" s="102"/>
      <c r="EIC218" s="102"/>
      <c r="EID218" s="102"/>
      <c r="EIE218" s="102"/>
      <c r="EIF218" s="102"/>
      <c r="EIG218" s="102"/>
      <c r="EIH218" s="102"/>
      <c r="EII218" s="102"/>
      <c r="EIJ218" s="102"/>
      <c r="EIK218" s="102"/>
      <c r="EIL218" s="102"/>
      <c r="EIM218" s="102"/>
      <c r="EIN218" s="102"/>
      <c r="EIO218" s="102"/>
      <c r="EIP218" s="102"/>
      <c r="EIQ218" s="102"/>
      <c r="EIR218" s="102"/>
      <c r="EIS218" s="102"/>
      <c r="EIT218" s="102"/>
      <c r="EIU218" s="102"/>
      <c r="EIV218" s="102"/>
      <c r="EIW218" s="102"/>
      <c r="EIX218" s="102"/>
      <c r="EIY218" s="102"/>
      <c r="EIZ218" s="102"/>
      <c r="EJA218" s="102"/>
      <c r="EJB218" s="102"/>
      <c r="EJC218" s="102"/>
      <c r="EJD218" s="102"/>
      <c r="EJE218" s="102"/>
      <c r="EJF218" s="102"/>
      <c r="EJG218" s="102"/>
      <c r="EJH218" s="102"/>
      <c r="EJI218" s="102"/>
      <c r="EJJ218" s="102"/>
      <c r="EJK218" s="102"/>
      <c r="EJL218" s="102"/>
      <c r="EJM218" s="102"/>
      <c r="EJN218" s="102"/>
      <c r="EJO218" s="102"/>
      <c r="EJP218" s="102"/>
      <c r="EJQ218" s="102"/>
      <c r="EJR218" s="102"/>
      <c r="EJS218" s="102"/>
      <c r="EJT218" s="102"/>
      <c r="EJU218" s="102"/>
      <c r="EJV218" s="102"/>
      <c r="EJW218" s="102"/>
      <c r="EJX218" s="102"/>
      <c r="EJY218" s="102"/>
      <c r="EJZ218" s="102"/>
      <c r="EKA218" s="102"/>
      <c r="EKB218" s="102"/>
      <c r="EKC218" s="102"/>
      <c r="EKD218" s="102"/>
      <c r="EKE218" s="102"/>
      <c r="EKF218" s="102"/>
      <c r="EKG218" s="102"/>
      <c r="EKH218" s="102"/>
      <c r="EKI218" s="102"/>
      <c r="EKJ218" s="102"/>
      <c r="EKK218" s="102"/>
      <c r="EKL218" s="102"/>
      <c r="EKM218" s="102"/>
      <c r="EKN218" s="102"/>
      <c r="EKO218" s="102"/>
      <c r="EKP218" s="102"/>
      <c r="EKQ218" s="102"/>
      <c r="EKR218" s="102"/>
      <c r="EKS218" s="102"/>
      <c r="EKT218" s="102"/>
      <c r="EKU218" s="102"/>
      <c r="EKV218" s="102"/>
      <c r="EKW218" s="102"/>
      <c r="EKX218" s="102"/>
      <c r="EKY218" s="102"/>
      <c r="EKZ218" s="102"/>
      <c r="ELA218" s="102"/>
      <c r="ELB218" s="102"/>
      <c r="ELC218" s="102"/>
      <c r="ELD218" s="102"/>
      <c r="ELE218" s="102"/>
      <c r="ELF218" s="102"/>
      <c r="ELG218" s="102"/>
      <c r="ELH218" s="102"/>
      <c r="ELI218" s="102"/>
      <c r="ELJ218" s="102"/>
      <c r="ELK218" s="102"/>
      <c r="ELL218" s="102"/>
      <c r="ELM218" s="102"/>
      <c r="ELN218" s="102"/>
      <c r="ELO218" s="102"/>
      <c r="ELP218" s="102"/>
      <c r="ELQ218" s="102"/>
      <c r="ELR218" s="102"/>
      <c r="ELS218" s="102"/>
      <c r="ELT218" s="102"/>
      <c r="ELU218" s="102"/>
      <c r="ELV218" s="102"/>
      <c r="ELW218" s="102"/>
      <c r="ELX218" s="102"/>
      <c r="ELY218" s="102"/>
      <c r="ELZ218" s="102"/>
      <c r="EMA218" s="102"/>
      <c r="EMB218" s="102"/>
      <c r="EMC218" s="102"/>
      <c r="EMD218" s="102"/>
      <c r="EME218" s="102"/>
      <c r="EMF218" s="102"/>
      <c r="EMG218" s="102"/>
      <c r="EMH218" s="102"/>
      <c r="EMI218" s="102"/>
      <c r="EMJ218" s="102"/>
      <c r="EMK218" s="102"/>
      <c r="EML218" s="102"/>
      <c r="EMM218" s="102"/>
      <c r="EMN218" s="102"/>
      <c r="EMO218" s="102"/>
      <c r="EMP218" s="102"/>
      <c r="EMQ218" s="102"/>
      <c r="EMR218" s="102"/>
      <c r="EMS218" s="102"/>
      <c r="EMT218" s="102"/>
      <c r="EMU218" s="102"/>
      <c r="EMV218" s="102"/>
      <c r="EMW218" s="102"/>
      <c r="EMX218" s="102"/>
      <c r="EMY218" s="102"/>
      <c r="EMZ218" s="102"/>
      <c r="ENA218" s="102"/>
      <c r="ENB218" s="102"/>
      <c r="ENC218" s="102"/>
      <c r="END218" s="102"/>
      <c r="ENE218" s="102"/>
      <c r="ENF218" s="102"/>
      <c r="ENG218" s="102"/>
      <c r="ENH218" s="102"/>
      <c r="ENI218" s="102"/>
      <c r="ENJ218" s="102"/>
      <c r="ENK218" s="102"/>
      <c r="ENL218" s="102"/>
      <c r="ENM218" s="102"/>
      <c r="ENN218" s="102"/>
      <c r="ENO218" s="102"/>
      <c r="ENP218" s="102"/>
      <c r="ENQ218" s="102"/>
      <c r="ENR218" s="102"/>
      <c r="ENS218" s="102"/>
      <c r="ENT218" s="102"/>
      <c r="ENU218" s="102"/>
      <c r="ENV218" s="102"/>
      <c r="ENW218" s="102"/>
      <c r="ENX218" s="102"/>
      <c r="ENY218" s="102"/>
      <c r="ENZ218" s="102"/>
      <c r="EOA218" s="102"/>
      <c r="EOB218" s="102"/>
      <c r="EOC218" s="102"/>
      <c r="EOD218" s="102"/>
      <c r="EOE218" s="102"/>
      <c r="EOF218" s="102"/>
      <c r="EOG218" s="102"/>
      <c r="EOH218" s="102"/>
      <c r="EOI218" s="102"/>
      <c r="EOJ218" s="102"/>
      <c r="EOK218" s="102"/>
      <c r="EOL218" s="102"/>
      <c r="EOM218" s="102"/>
      <c r="EON218" s="102"/>
      <c r="EOO218" s="102"/>
      <c r="EOP218" s="102"/>
      <c r="EOQ218" s="102"/>
      <c r="EOR218" s="102"/>
      <c r="EOS218" s="102"/>
      <c r="EOT218" s="102"/>
      <c r="EOU218" s="102"/>
      <c r="EOV218" s="102"/>
      <c r="EOW218" s="102"/>
      <c r="EOX218" s="102"/>
      <c r="EOY218" s="102"/>
      <c r="EOZ218" s="102"/>
      <c r="EPA218" s="102"/>
      <c r="EPB218" s="102"/>
      <c r="EPC218" s="102"/>
      <c r="EPD218" s="102"/>
      <c r="EPE218" s="102"/>
      <c r="EPF218" s="102"/>
      <c r="EPG218" s="102"/>
      <c r="EPH218" s="102"/>
      <c r="EPI218" s="102"/>
      <c r="EPJ218" s="102"/>
      <c r="EPK218" s="102"/>
      <c r="EPL218" s="102"/>
      <c r="EPM218" s="102"/>
      <c r="EPN218" s="102"/>
      <c r="EPO218" s="102"/>
      <c r="EPP218" s="102"/>
      <c r="EPQ218" s="102"/>
      <c r="EPR218" s="102"/>
      <c r="EPS218" s="102"/>
      <c r="EPT218" s="102"/>
      <c r="EPU218" s="102"/>
      <c r="EPV218" s="102"/>
      <c r="EPW218" s="102"/>
      <c r="EPX218" s="102"/>
      <c r="EPY218" s="102"/>
      <c r="EPZ218" s="102"/>
      <c r="EQA218" s="102"/>
      <c r="EQB218" s="102"/>
      <c r="EQC218" s="102"/>
      <c r="EQD218" s="102"/>
      <c r="EQE218" s="102"/>
      <c r="EQF218" s="102"/>
      <c r="EQG218" s="102"/>
      <c r="EQH218" s="102"/>
      <c r="EQI218" s="102"/>
      <c r="EQJ218" s="102"/>
      <c r="EQK218" s="102"/>
      <c r="EQL218" s="102"/>
      <c r="EQM218" s="102"/>
      <c r="EQN218" s="102"/>
      <c r="EQO218" s="102"/>
      <c r="EQP218" s="102"/>
      <c r="EQQ218" s="102"/>
      <c r="EQR218" s="102"/>
      <c r="EQS218" s="102"/>
      <c r="EQT218" s="102"/>
      <c r="EQU218" s="102"/>
      <c r="EQV218" s="102"/>
      <c r="EQW218" s="102"/>
      <c r="EQX218" s="102"/>
      <c r="EQY218" s="102"/>
      <c r="EQZ218" s="102"/>
      <c r="ERA218" s="102"/>
      <c r="ERB218" s="102"/>
      <c r="ERC218" s="102"/>
      <c r="ERD218" s="102"/>
      <c r="ERE218" s="102"/>
      <c r="ERF218" s="102"/>
      <c r="ERG218" s="102"/>
      <c r="ERH218" s="102"/>
      <c r="ERI218" s="102"/>
      <c r="ERJ218" s="102"/>
      <c r="ERK218" s="102"/>
      <c r="ERL218" s="102"/>
      <c r="ERM218" s="102"/>
      <c r="ERN218" s="102"/>
      <c r="ERO218" s="102"/>
      <c r="ERP218" s="102"/>
      <c r="ERQ218" s="102"/>
      <c r="ERR218" s="102"/>
      <c r="ERS218" s="102"/>
      <c r="ERT218" s="102"/>
      <c r="ERU218" s="102"/>
      <c r="ERV218" s="102"/>
      <c r="ERW218" s="102"/>
      <c r="ERX218" s="102"/>
      <c r="ERY218" s="102"/>
      <c r="ERZ218" s="102"/>
      <c r="ESA218" s="102"/>
      <c r="ESB218" s="102"/>
      <c r="ESC218" s="102"/>
      <c r="ESD218" s="102"/>
      <c r="ESE218" s="102"/>
      <c r="ESF218" s="102"/>
      <c r="ESG218" s="102"/>
      <c r="ESH218" s="102"/>
      <c r="ESI218" s="102"/>
      <c r="ESJ218" s="102"/>
      <c r="ESK218" s="102"/>
      <c r="ESL218" s="102"/>
      <c r="ESM218" s="102"/>
      <c r="ESN218" s="102"/>
      <c r="ESO218" s="102"/>
      <c r="ESP218" s="102"/>
      <c r="ESQ218" s="102"/>
      <c r="ESR218" s="102"/>
      <c r="ESS218" s="102"/>
      <c r="EST218" s="102"/>
      <c r="ESU218" s="102"/>
      <c r="ESV218" s="102"/>
      <c r="ESW218" s="102"/>
      <c r="ESX218" s="102"/>
      <c r="ESY218" s="102"/>
      <c r="ESZ218" s="102"/>
      <c r="ETA218" s="102"/>
      <c r="ETB218" s="102"/>
      <c r="ETC218" s="102"/>
      <c r="ETD218" s="102"/>
      <c r="ETE218" s="102"/>
      <c r="ETF218" s="102"/>
      <c r="ETG218" s="102"/>
      <c r="ETH218" s="102"/>
      <c r="ETI218" s="102"/>
      <c r="ETJ218" s="102"/>
      <c r="ETK218" s="102"/>
      <c r="ETL218" s="102"/>
      <c r="ETM218" s="102"/>
      <c r="ETN218" s="102"/>
      <c r="ETO218" s="102"/>
      <c r="ETP218" s="102"/>
      <c r="ETQ218" s="102"/>
      <c r="ETR218" s="102"/>
      <c r="ETS218" s="102"/>
      <c r="ETT218" s="102"/>
      <c r="ETU218" s="102"/>
      <c r="ETV218" s="102"/>
      <c r="ETW218" s="102"/>
      <c r="ETX218" s="102"/>
      <c r="ETY218" s="102"/>
      <c r="ETZ218" s="102"/>
      <c r="EUA218" s="102"/>
      <c r="EUB218" s="102"/>
      <c r="EUC218" s="102"/>
      <c r="EUD218" s="102"/>
      <c r="EUE218" s="102"/>
      <c r="EUF218" s="102"/>
      <c r="EUG218" s="102"/>
      <c r="EUH218" s="102"/>
      <c r="EUI218" s="102"/>
      <c r="EUJ218" s="102"/>
      <c r="EUK218" s="102"/>
      <c r="EUL218" s="102"/>
      <c r="EUM218" s="102"/>
      <c r="EUN218" s="102"/>
      <c r="EUO218" s="102"/>
      <c r="EUP218" s="102"/>
      <c r="EUQ218" s="102"/>
      <c r="EUR218" s="102"/>
      <c r="EUS218" s="102"/>
      <c r="EUT218" s="102"/>
      <c r="EUU218" s="102"/>
      <c r="EUV218" s="102"/>
      <c r="EUW218" s="102"/>
      <c r="EUX218" s="102"/>
      <c r="EUY218" s="102"/>
      <c r="EUZ218" s="102"/>
      <c r="EVA218" s="102"/>
      <c r="EVB218" s="102"/>
      <c r="EVC218" s="102"/>
      <c r="EVD218" s="102"/>
      <c r="EVE218" s="102"/>
      <c r="EVF218" s="102"/>
      <c r="EVG218" s="102"/>
      <c r="EVH218" s="102"/>
      <c r="EVI218" s="102"/>
      <c r="EVJ218" s="102"/>
      <c r="EVK218" s="102"/>
      <c r="EVL218" s="102"/>
      <c r="EVM218" s="102"/>
      <c r="EVN218" s="102"/>
      <c r="EVO218" s="102"/>
      <c r="EVP218" s="102"/>
      <c r="EVQ218" s="102"/>
      <c r="EVR218" s="102"/>
      <c r="EVS218" s="102"/>
      <c r="EVT218" s="102"/>
      <c r="EVU218" s="102"/>
      <c r="EVV218" s="102"/>
      <c r="EVW218" s="102"/>
      <c r="EVX218" s="102"/>
      <c r="EVY218" s="102"/>
      <c r="EVZ218" s="102"/>
      <c r="EWA218" s="102"/>
      <c r="EWB218" s="102"/>
      <c r="EWC218" s="102"/>
      <c r="EWD218" s="102"/>
      <c r="EWE218" s="102"/>
      <c r="EWF218" s="102"/>
      <c r="EWG218" s="102"/>
      <c r="EWH218" s="102"/>
      <c r="EWI218" s="102"/>
      <c r="EWJ218" s="102"/>
      <c r="EWK218" s="102"/>
      <c r="EWL218" s="102"/>
      <c r="EWM218" s="102"/>
      <c r="EWN218" s="102"/>
      <c r="EWO218" s="102"/>
      <c r="EWP218" s="102"/>
      <c r="EWQ218" s="102"/>
      <c r="EWR218" s="102"/>
      <c r="EWS218" s="102"/>
      <c r="EWT218" s="102"/>
      <c r="EWU218" s="102"/>
      <c r="EWV218" s="102"/>
      <c r="EWW218" s="102"/>
      <c r="EWX218" s="102"/>
      <c r="EWY218" s="102"/>
      <c r="EWZ218" s="102"/>
      <c r="EXA218" s="102"/>
      <c r="EXB218" s="102"/>
      <c r="EXC218" s="102"/>
      <c r="EXD218" s="102"/>
      <c r="EXE218" s="102"/>
      <c r="EXF218" s="102"/>
      <c r="EXG218" s="102"/>
      <c r="EXH218" s="102"/>
      <c r="EXI218" s="102"/>
      <c r="EXJ218" s="102"/>
      <c r="EXK218" s="102"/>
      <c r="EXL218" s="102"/>
      <c r="EXM218" s="102"/>
      <c r="EXN218" s="102"/>
      <c r="EXO218" s="102"/>
      <c r="EXP218" s="102"/>
      <c r="EXQ218" s="102"/>
      <c r="EXR218" s="102"/>
      <c r="EXS218" s="102"/>
      <c r="EXT218" s="102"/>
      <c r="EXU218" s="102"/>
      <c r="EXV218" s="102"/>
      <c r="EXW218" s="102"/>
      <c r="EXX218" s="102"/>
      <c r="EXY218" s="102"/>
      <c r="EXZ218" s="102"/>
      <c r="EYA218" s="102"/>
      <c r="EYB218" s="102"/>
      <c r="EYC218" s="102"/>
      <c r="EYD218" s="102"/>
      <c r="EYE218" s="102"/>
      <c r="EYF218" s="102"/>
      <c r="EYG218" s="102"/>
      <c r="EYH218" s="102"/>
      <c r="EYI218" s="102"/>
      <c r="EYJ218" s="102"/>
      <c r="EYK218" s="102"/>
      <c r="EYL218" s="102"/>
      <c r="EYM218" s="102"/>
      <c r="EYN218" s="102"/>
      <c r="EYO218" s="102"/>
      <c r="EYP218" s="102"/>
      <c r="EYQ218" s="102"/>
      <c r="EYR218" s="102"/>
      <c r="EYS218" s="102"/>
      <c r="EYT218" s="102"/>
      <c r="EYU218" s="102"/>
      <c r="EYV218" s="102"/>
      <c r="EYW218" s="102"/>
      <c r="EYX218" s="102"/>
      <c r="EYY218" s="102"/>
      <c r="EYZ218" s="102"/>
      <c r="EZA218" s="102"/>
      <c r="EZB218" s="102"/>
      <c r="EZC218" s="102"/>
      <c r="EZD218" s="102"/>
      <c r="EZE218" s="102"/>
      <c r="EZF218" s="102"/>
      <c r="EZG218" s="102"/>
      <c r="EZH218" s="102"/>
      <c r="EZI218" s="102"/>
      <c r="EZJ218" s="102"/>
      <c r="EZK218" s="102"/>
      <c r="EZL218" s="102"/>
      <c r="EZM218" s="102"/>
      <c r="EZN218" s="102"/>
      <c r="EZO218" s="102"/>
      <c r="EZP218" s="102"/>
      <c r="EZQ218" s="102"/>
      <c r="EZR218" s="102"/>
      <c r="EZS218" s="102"/>
      <c r="EZT218" s="102"/>
      <c r="EZU218" s="102"/>
      <c r="EZV218" s="102"/>
      <c r="EZW218" s="102"/>
      <c r="EZX218" s="102"/>
      <c r="EZY218" s="102"/>
      <c r="EZZ218" s="102"/>
      <c r="FAA218" s="102"/>
      <c r="FAB218" s="102"/>
      <c r="FAC218" s="102"/>
      <c r="FAD218" s="102"/>
      <c r="FAE218" s="102"/>
      <c r="FAF218" s="102"/>
      <c r="FAG218" s="102"/>
      <c r="FAH218" s="102"/>
      <c r="FAI218" s="102"/>
      <c r="FAJ218" s="102"/>
      <c r="FAK218" s="102"/>
      <c r="FAL218" s="102"/>
      <c r="FAM218" s="102"/>
      <c r="FAN218" s="102"/>
      <c r="FAO218" s="102"/>
      <c r="FAP218" s="102"/>
      <c r="FAQ218" s="102"/>
      <c r="FAR218" s="102"/>
      <c r="FAS218" s="102"/>
      <c r="FAT218" s="102"/>
      <c r="FAU218" s="102"/>
      <c r="FAV218" s="102"/>
      <c r="FAW218" s="102"/>
      <c r="FAX218" s="102"/>
      <c r="FAY218" s="102"/>
      <c r="FAZ218" s="102"/>
      <c r="FBA218" s="102"/>
      <c r="FBB218" s="102"/>
      <c r="FBC218" s="102"/>
      <c r="FBD218" s="102"/>
      <c r="FBE218" s="102"/>
      <c r="FBF218" s="102"/>
      <c r="FBG218" s="102"/>
      <c r="FBH218" s="102"/>
      <c r="FBI218" s="102"/>
      <c r="FBJ218" s="102"/>
      <c r="FBK218" s="102"/>
      <c r="FBL218" s="102"/>
      <c r="FBM218" s="102"/>
      <c r="FBN218" s="102"/>
      <c r="FBO218" s="102"/>
      <c r="FBP218" s="102"/>
      <c r="FBQ218" s="102"/>
      <c r="FBR218" s="102"/>
      <c r="FBS218" s="102"/>
      <c r="FBT218" s="102"/>
      <c r="FBU218" s="102"/>
      <c r="FBV218" s="102"/>
      <c r="FBW218" s="102"/>
      <c r="FBX218" s="102"/>
      <c r="FBY218" s="102"/>
      <c r="FBZ218" s="102"/>
      <c r="FCA218" s="102"/>
      <c r="FCB218" s="102"/>
      <c r="FCC218" s="102"/>
      <c r="FCD218" s="102"/>
      <c r="FCE218" s="102"/>
      <c r="FCF218" s="102"/>
      <c r="FCG218" s="102"/>
      <c r="FCH218" s="102"/>
      <c r="FCI218" s="102"/>
      <c r="FCJ218" s="102"/>
      <c r="FCK218" s="102"/>
      <c r="FCL218" s="102"/>
      <c r="FCM218" s="102"/>
      <c r="FCN218" s="102"/>
      <c r="FCO218" s="102"/>
      <c r="FCP218" s="102"/>
      <c r="FCQ218" s="102"/>
      <c r="FCR218" s="102"/>
      <c r="FCS218" s="102"/>
      <c r="FCT218" s="102"/>
      <c r="FCU218" s="102"/>
      <c r="FCV218" s="102"/>
      <c r="FCW218" s="102"/>
      <c r="FCX218" s="102"/>
      <c r="FCY218" s="102"/>
      <c r="FCZ218" s="102"/>
      <c r="FDA218" s="102"/>
      <c r="FDB218" s="102"/>
      <c r="FDC218" s="102"/>
      <c r="FDD218" s="102"/>
      <c r="FDE218" s="102"/>
      <c r="FDF218" s="102"/>
      <c r="FDG218" s="102"/>
      <c r="FDH218" s="102"/>
      <c r="FDI218" s="102"/>
      <c r="FDJ218" s="102"/>
      <c r="FDK218" s="102"/>
      <c r="FDL218" s="102"/>
      <c r="FDM218" s="102"/>
      <c r="FDN218" s="102"/>
      <c r="FDO218" s="102"/>
      <c r="FDP218" s="102"/>
      <c r="FDQ218" s="102"/>
      <c r="FDR218" s="102"/>
      <c r="FDS218" s="102"/>
      <c r="FDT218" s="102"/>
      <c r="FDU218" s="102"/>
      <c r="FDV218" s="102"/>
      <c r="FDW218" s="102"/>
      <c r="FDX218" s="102"/>
      <c r="FDY218" s="102"/>
      <c r="FDZ218" s="102"/>
      <c r="FEA218" s="102"/>
      <c r="FEB218" s="102"/>
      <c r="FEC218" s="102"/>
      <c r="FED218" s="102"/>
      <c r="FEE218" s="102"/>
      <c r="FEF218" s="102"/>
      <c r="FEG218" s="102"/>
      <c r="FEH218" s="102"/>
      <c r="FEI218" s="102"/>
      <c r="FEJ218" s="102"/>
      <c r="FEK218" s="102"/>
      <c r="FEL218" s="102"/>
      <c r="FEM218" s="102"/>
      <c r="FEN218" s="102"/>
      <c r="FEO218" s="102"/>
      <c r="FEP218" s="102"/>
      <c r="FEQ218" s="102"/>
      <c r="FER218" s="102"/>
      <c r="FES218" s="102"/>
      <c r="FET218" s="102"/>
      <c r="FEU218" s="102"/>
      <c r="FEV218" s="102"/>
      <c r="FEW218" s="102"/>
      <c r="FEX218" s="102"/>
      <c r="FEY218" s="102"/>
      <c r="FEZ218" s="102"/>
      <c r="FFA218" s="102"/>
      <c r="FFB218" s="102"/>
      <c r="FFC218" s="102"/>
      <c r="FFD218" s="102"/>
      <c r="FFE218" s="102"/>
      <c r="FFF218" s="102"/>
      <c r="FFG218" s="102"/>
      <c r="FFH218" s="102"/>
      <c r="FFI218" s="102"/>
      <c r="FFJ218" s="102"/>
      <c r="FFK218" s="102"/>
      <c r="FFL218" s="102"/>
      <c r="FFM218" s="102"/>
      <c r="FFN218" s="102"/>
      <c r="FFO218" s="102"/>
      <c r="FFP218" s="102"/>
      <c r="FFQ218" s="102"/>
      <c r="FFR218" s="102"/>
      <c r="FFS218" s="102"/>
      <c r="FFT218" s="102"/>
      <c r="FFU218" s="102"/>
      <c r="FFV218" s="102"/>
      <c r="FFW218" s="102"/>
      <c r="FFX218" s="102"/>
      <c r="FFY218" s="102"/>
      <c r="FFZ218" s="102"/>
      <c r="FGA218" s="102"/>
      <c r="FGB218" s="102"/>
      <c r="FGC218" s="102"/>
      <c r="FGD218" s="102"/>
      <c r="FGE218" s="102"/>
      <c r="FGF218" s="102"/>
      <c r="FGG218" s="102"/>
      <c r="FGH218" s="102"/>
      <c r="FGI218" s="102"/>
      <c r="FGJ218" s="102"/>
      <c r="FGK218" s="102"/>
      <c r="FGL218" s="102"/>
      <c r="FGM218" s="102"/>
      <c r="FGN218" s="102"/>
      <c r="FGO218" s="102"/>
      <c r="FGP218" s="102"/>
      <c r="FGQ218" s="102"/>
      <c r="FGR218" s="102"/>
      <c r="FGS218" s="102"/>
      <c r="FGT218" s="102"/>
      <c r="FGU218" s="102"/>
      <c r="FGV218" s="102"/>
      <c r="FGW218" s="102"/>
      <c r="FGX218" s="102"/>
      <c r="FGY218" s="102"/>
      <c r="FGZ218" s="102"/>
      <c r="FHA218" s="102"/>
      <c r="FHB218" s="102"/>
      <c r="FHC218" s="102"/>
      <c r="FHD218" s="102"/>
      <c r="FHE218" s="102"/>
      <c r="FHF218" s="102"/>
      <c r="FHG218" s="102"/>
      <c r="FHH218" s="102"/>
      <c r="FHI218" s="102"/>
      <c r="FHJ218" s="102"/>
      <c r="FHK218" s="102"/>
      <c r="FHL218" s="102"/>
      <c r="FHM218" s="102"/>
      <c r="FHN218" s="102"/>
      <c r="FHO218" s="102"/>
      <c r="FHP218" s="102"/>
      <c r="FHQ218" s="102"/>
      <c r="FHR218" s="102"/>
      <c r="FHS218" s="102"/>
      <c r="FHT218" s="102"/>
      <c r="FHU218" s="102"/>
      <c r="FHV218" s="102"/>
      <c r="FHW218" s="102"/>
      <c r="FHX218" s="102"/>
      <c r="FHY218" s="102"/>
      <c r="FHZ218" s="102"/>
      <c r="FIA218" s="102"/>
      <c r="FIB218" s="102"/>
      <c r="FIC218" s="102"/>
      <c r="FID218" s="102"/>
      <c r="FIE218" s="102"/>
      <c r="FIF218" s="102"/>
      <c r="FIG218" s="102"/>
      <c r="FIH218" s="102"/>
      <c r="FII218" s="102"/>
      <c r="FIJ218" s="102"/>
      <c r="FIK218" s="102"/>
      <c r="FIL218" s="102"/>
      <c r="FIM218" s="102"/>
      <c r="FIN218" s="102"/>
      <c r="FIO218" s="102"/>
      <c r="FIP218" s="102"/>
      <c r="FIQ218" s="102"/>
      <c r="FIR218" s="102"/>
      <c r="FIS218" s="102"/>
      <c r="FIT218" s="102"/>
      <c r="FIU218" s="102"/>
      <c r="FIV218" s="102"/>
      <c r="FIW218" s="102"/>
      <c r="FIX218" s="102"/>
      <c r="FIY218" s="102"/>
      <c r="FIZ218" s="102"/>
      <c r="FJA218" s="102"/>
      <c r="FJB218" s="102"/>
      <c r="FJC218" s="102"/>
      <c r="FJD218" s="102"/>
      <c r="FJE218" s="102"/>
      <c r="FJF218" s="102"/>
      <c r="FJG218" s="102"/>
      <c r="FJH218" s="102"/>
      <c r="FJI218" s="102"/>
      <c r="FJJ218" s="102"/>
      <c r="FJK218" s="102"/>
      <c r="FJL218" s="102"/>
      <c r="FJM218" s="102"/>
      <c r="FJN218" s="102"/>
      <c r="FJO218" s="102"/>
      <c r="FJP218" s="102"/>
      <c r="FJQ218" s="102"/>
      <c r="FJR218" s="102"/>
      <c r="FJS218" s="102"/>
      <c r="FJT218" s="102"/>
      <c r="FJU218" s="102"/>
      <c r="FJV218" s="102"/>
      <c r="FJW218" s="102"/>
      <c r="FJX218" s="102"/>
      <c r="FJY218" s="102"/>
      <c r="FJZ218" s="102"/>
      <c r="FKA218" s="102"/>
      <c r="FKB218" s="102"/>
      <c r="FKC218" s="102"/>
      <c r="FKD218" s="102"/>
      <c r="FKE218" s="102"/>
      <c r="FKF218" s="102"/>
      <c r="FKG218" s="102"/>
      <c r="FKH218" s="102"/>
      <c r="FKI218" s="102"/>
      <c r="FKJ218" s="102"/>
      <c r="FKK218" s="102"/>
      <c r="FKL218" s="102"/>
      <c r="FKM218" s="102"/>
      <c r="FKN218" s="102"/>
      <c r="FKO218" s="102"/>
      <c r="FKP218" s="102"/>
      <c r="FKQ218" s="102"/>
      <c r="FKR218" s="102"/>
      <c r="FKS218" s="102"/>
      <c r="FKT218" s="102"/>
      <c r="FKU218" s="102"/>
      <c r="FKV218" s="102"/>
      <c r="FKW218" s="102"/>
      <c r="FKX218" s="102"/>
      <c r="FKY218" s="102"/>
      <c r="FKZ218" s="102"/>
      <c r="FLA218" s="102"/>
      <c r="FLB218" s="102"/>
      <c r="FLC218" s="102"/>
      <c r="FLD218" s="102"/>
      <c r="FLE218" s="102"/>
      <c r="FLF218" s="102"/>
      <c r="FLG218" s="102"/>
      <c r="FLH218" s="102"/>
      <c r="FLI218" s="102"/>
      <c r="FLJ218" s="102"/>
      <c r="FLK218" s="102"/>
      <c r="FLL218" s="102"/>
      <c r="FLM218" s="102"/>
      <c r="FLN218" s="102"/>
      <c r="FLO218" s="102"/>
      <c r="FLP218" s="102"/>
      <c r="FLQ218" s="102"/>
      <c r="FLR218" s="102"/>
      <c r="FLS218" s="102"/>
      <c r="FLT218" s="102"/>
      <c r="FLU218" s="102"/>
      <c r="FLV218" s="102"/>
      <c r="FLW218" s="102"/>
      <c r="FLX218" s="102"/>
      <c r="FLY218" s="102"/>
      <c r="FLZ218" s="102"/>
      <c r="FMA218" s="102"/>
      <c r="FMB218" s="102"/>
      <c r="FMC218" s="102"/>
      <c r="FMD218" s="102"/>
      <c r="FME218" s="102"/>
      <c r="FMF218" s="102"/>
      <c r="FMG218" s="102"/>
      <c r="FMH218" s="102"/>
      <c r="FMI218" s="102"/>
      <c r="FMJ218" s="102"/>
      <c r="FMK218" s="102"/>
      <c r="FML218" s="102"/>
      <c r="FMM218" s="102"/>
      <c r="FMN218" s="102"/>
      <c r="FMO218" s="102"/>
      <c r="FMP218" s="102"/>
      <c r="FMQ218" s="102"/>
      <c r="FMR218" s="102"/>
      <c r="FMS218" s="102"/>
      <c r="FMT218" s="102"/>
      <c r="FMU218" s="102"/>
      <c r="FMV218" s="102"/>
      <c r="FMW218" s="102"/>
      <c r="FMX218" s="102"/>
      <c r="FMY218" s="102"/>
      <c r="FMZ218" s="102"/>
      <c r="FNA218" s="102"/>
      <c r="FNB218" s="102"/>
      <c r="FNC218" s="102"/>
      <c r="FND218" s="102"/>
      <c r="FNE218" s="102"/>
      <c r="FNF218" s="102"/>
      <c r="FNG218" s="102"/>
      <c r="FNH218" s="102"/>
      <c r="FNI218" s="102"/>
      <c r="FNJ218" s="102"/>
      <c r="FNK218" s="102"/>
      <c r="FNL218" s="102"/>
      <c r="FNM218" s="102"/>
      <c r="FNN218" s="102"/>
      <c r="FNO218" s="102"/>
      <c r="FNP218" s="102"/>
      <c r="FNQ218" s="102"/>
      <c r="FNR218" s="102"/>
      <c r="FNS218" s="102"/>
      <c r="FNT218" s="102"/>
      <c r="FNU218" s="102"/>
      <c r="FNV218" s="102"/>
      <c r="FNW218" s="102"/>
      <c r="FNX218" s="102"/>
      <c r="FNY218" s="102"/>
      <c r="FNZ218" s="102"/>
      <c r="FOA218" s="102"/>
      <c r="FOB218" s="102"/>
      <c r="FOC218" s="102"/>
      <c r="FOD218" s="102"/>
      <c r="FOE218" s="102"/>
      <c r="FOF218" s="102"/>
      <c r="FOG218" s="102"/>
      <c r="FOH218" s="102"/>
      <c r="FOI218" s="102"/>
      <c r="FOJ218" s="102"/>
      <c r="FOK218" s="102"/>
      <c r="FOL218" s="102"/>
      <c r="FOM218" s="102"/>
      <c r="FON218" s="102"/>
      <c r="FOO218" s="102"/>
      <c r="FOP218" s="102"/>
      <c r="FOQ218" s="102"/>
      <c r="FOR218" s="102"/>
      <c r="FOS218" s="102"/>
      <c r="FOT218" s="102"/>
      <c r="FOU218" s="102"/>
      <c r="FOV218" s="102"/>
      <c r="FOW218" s="102"/>
      <c r="FOX218" s="102"/>
      <c r="FOY218" s="102"/>
      <c r="FOZ218" s="102"/>
      <c r="FPA218" s="102"/>
      <c r="FPB218" s="102"/>
      <c r="FPC218" s="102"/>
      <c r="FPD218" s="102"/>
      <c r="FPE218" s="102"/>
      <c r="FPF218" s="102"/>
      <c r="FPG218" s="102"/>
      <c r="FPH218" s="102"/>
      <c r="FPI218" s="102"/>
      <c r="FPJ218" s="102"/>
      <c r="FPK218" s="102"/>
      <c r="FPL218" s="102"/>
      <c r="FPM218" s="102"/>
      <c r="FPN218" s="102"/>
      <c r="FPO218" s="102"/>
      <c r="FPP218" s="102"/>
      <c r="FPQ218" s="102"/>
      <c r="FPR218" s="102"/>
      <c r="FPS218" s="102"/>
      <c r="FPT218" s="102"/>
      <c r="FPU218" s="102"/>
      <c r="FPV218" s="102"/>
      <c r="FPW218" s="102"/>
      <c r="FPX218" s="102"/>
      <c r="FPY218" s="102"/>
      <c r="FPZ218" s="102"/>
      <c r="FQA218" s="102"/>
      <c r="FQB218" s="102"/>
      <c r="FQC218" s="102"/>
      <c r="FQD218" s="102"/>
      <c r="FQE218" s="102"/>
      <c r="FQF218" s="102"/>
      <c r="FQG218" s="102"/>
      <c r="FQH218" s="102"/>
      <c r="FQI218" s="102"/>
      <c r="FQJ218" s="102"/>
      <c r="FQK218" s="102"/>
      <c r="FQL218" s="102"/>
      <c r="FQM218" s="102"/>
      <c r="FQN218" s="102"/>
      <c r="FQO218" s="102"/>
      <c r="FQP218" s="102"/>
      <c r="FQQ218" s="102"/>
      <c r="FQR218" s="102"/>
      <c r="FQS218" s="102"/>
      <c r="FQT218" s="102"/>
      <c r="FQU218" s="102"/>
      <c r="FQV218" s="102"/>
      <c r="FQW218" s="102"/>
      <c r="FQX218" s="102"/>
      <c r="FQY218" s="102"/>
      <c r="FQZ218" s="102"/>
      <c r="FRA218" s="102"/>
      <c r="FRB218" s="102"/>
      <c r="FRC218" s="102"/>
      <c r="FRD218" s="102"/>
      <c r="FRE218" s="102"/>
      <c r="FRF218" s="102"/>
      <c r="FRG218" s="102"/>
      <c r="FRH218" s="102"/>
      <c r="FRI218" s="102"/>
      <c r="FRJ218" s="102"/>
      <c r="FRK218" s="102"/>
      <c r="FRL218" s="102"/>
      <c r="FRM218" s="102"/>
      <c r="FRN218" s="102"/>
      <c r="FRO218" s="102"/>
      <c r="FRP218" s="102"/>
      <c r="FRQ218" s="102"/>
      <c r="FRR218" s="102"/>
      <c r="FRS218" s="102"/>
      <c r="FRT218" s="102"/>
      <c r="FRU218" s="102"/>
      <c r="FRV218" s="102"/>
      <c r="FRW218" s="102"/>
      <c r="FRX218" s="102"/>
      <c r="FRY218" s="102"/>
      <c r="FRZ218" s="102"/>
      <c r="FSA218" s="102"/>
      <c r="FSB218" s="102"/>
      <c r="FSC218" s="102"/>
      <c r="FSD218" s="102"/>
      <c r="FSE218" s="102"/>
      <c r="FSF218" s="102"/>
      <c r="FSG218" s="102"/>
      <c r="FSH218" s="102"/>
      <c r="FSI218" s="102"/>
      <c r="FSJ218" s="102"/>
      <c r="FSK218" s="102"/>
      <c r="FSL218" s="102"/>
      <c r="FSM218" s="102"/>
      <c r="FSN218" s="102"/>
      <c r="FSO218" s="102"/>
      <c r="FSP218" s="102"/>
      <c r="FSQ218" s="102"/>
      <c r="FSR218" s="102"/>
      <c r="FSS218" s="102"/>
      <c r="FST218" s="102"/>
      <c r="FSU218" s="102"/>
      <c r="FSV218" s="102"/>
      <c r="FSW218" s="102"/>
      <c r="FSX218" s="102"/>
      <c r="FSY218" s="102"/>
      <c r="FSZ218" s="102"/>
      <c r="FTA218" s="102"/>
      <c r="FTB218" s="102"/>
      <c r="FTC218" s="102"/>
      <c r="FTD218" s="102"/>
      <c r="FTE218" s="102"/>
      <c r="FTF218" s="102"/>
      <c r="FTG218" s="102"/>
      <c r="FTH218" s="102"/>
      <c r="FTI218" s="102"/>
      <c r="FTJ218" s="102"/>
      <c r="FTK218" s="102"/>
      <c r="FTL218" s="102"/>
      <c r="FTM218" s="102"/>
      <c r="FTN218" s="102"/>
      <c r="FTO218" s="102"/>
      <c r="FTP218" s="102"/>
      <c r="FTQ218" s="102"/>
      <c r="FTR218" s="102"/>
      <c r="FTS218" s="102"/>
      <c r="FTT218" s="102"/>
      <c r="FTU218" s="102"/>
      <c r="FTV218" s="102"/>
      <c r="FTW218" s="102"/>
      <c r="FTX218" s="102"/>
      <c r="FTY218" s="102"/>
      <c r="FTZ218" s="102"/>
      <c r="FUA218" s="102"/>
      <c r="FUB218" s="102"/>
      <c r="FUC218" s="102"/>
      <c r="FUD218" s="102"/>
      <c r="FUE218" s="102"/>
      <c r="FUF218" s="102"/>
      <c r="FUG218" s="102"/>
      <c r="FUH218" s="102"/>
      <c r="FUI218" s="102"/>
      <c r="FUJ218" s="102"/>
      <c r="FUK218" s="102"/>
      <c r="FUL218" s="102"/>
      <c r="FUM218" s="102"/>
      <c r="FUN218" s="102"/>
      <c r="FUO218" s="102"/>
      <c r="FUP218" s="102"/>
      <c r="FUQ218" s="102"/>
      <c r="FUR218" s="102"/>
      <c r="FUS218" s="102"/>
      <c r="FUT218" s="102"/>
      <c r="FUU218" s="102"/>
      <c r="FUV218" s="102"/>
      <c r="FUW218" s="102"/>
      <c r="FUX218" s="102"/>
      <c r="FUY218" s="102"/>
      <c r="FUZ218" s="102"/>
      <c r="FVA218" s="102"/>
      <c r="FVB218" s="102"/>
      <c r="FVC218" s="102"/>
      <c r="FVD218" s="102"/>
      <c r="FVE218" s="102"/>
      <c r="FVF218" s="102"/>
      <c r="FVG218" s="102"/>
      <c r="FVH218" s="102"/>
      <c r="FVI218" s="102"/>
      <c r="FVJ218" s="102"/>
      <c r="FVK218" s="102"/>
      <c r="FVL218" s="102"/>
      <c r="FVM218" s="102"/>
      <c r="FVN218" s="102"/>
      <c r="FVO218" s="102"/>
      <c r="FVP218" s="102"/>
      <c r="FVQ218" s="102"/>
      <c r="FVR218" s="102"/>
      <c r="FVS218" s="102"/>
      <c r="FVT218" s="102"/>
      <c r="FVU218" s="102"/>
      <c r="FVV218" s="102"/>
      <c r="FVW218" s="102"/>
      <c r="FVX218" s="102"/>
      <c r="FVY218" s="102"/>
      <c r="FVZ218" s="102"/>
      <c r="FWA218" s="102"/>
      <c r="FWB218" s="102"/>
      <c r="FWC218" s="102"/>
      <c r="FWD218" s="102"/>
      <c r="FWE218" s="102"/>
      <c r="FWF218" s="102"/>
      <c r="FWG218" s="102"/>
      <c r="FWH218" s="102"/>
      <c r="FWI218" s="102"/>
      <c r="FWJ218" s="102"/>
      <c r="FWK218" s="102"/>
      <c r="FWL218" s="102"/>
      <c r="FWM218" s="102"/>
      <c r="FWN218" s="102"/>
      <c r="FWO218" s="102"/>
      <c r="FWP218" s="102"/>
      <c r="FWQ218" s="102"/>
      <c r="FWR218" s="102"/>
      <c r="FWS218" s="102"/>
      <c r="FWT218" s="102"/>
      <c r="FWU218" s="102"/>
      <c r="FWV218" s="102"/>
      <c r="FWW218" s="102"/>
      <c r="FWX218" s="102"/>
      <c r="FWY218" s="102"/>
      <c r="FWZ218" s="102"/>
      <c r="FXA218" s="102"/>
      <c r="FXB218" s="102"/>
      <c r="FXC218" s="102"/>
      <c r="FXD218" s="102"/>
      <c r="FXE218" s="102"/>
      <c r="FXF218" s="102"/>
      <c r="FXG218" s="102"/>
      <c r="FXH218" s="102"/>
      <c r="FXI218" s="102"/>
      <c r="FXJ218" s="102"/>
      <c r="FXK218" s="102"/>
      <c r="FXL218" s="102"/>
      <c r="FXM218" s="102"/>
      <c r="FXN218" s="102"/>
      <c r="FXO218" s="102"/>
      <c r="FXP218" s="102"/>
      <c r="FXQ218" s="102"/>
      <c r="FXR218" s="102"/>
      <c r="FXS218" s="102"/>
      <c r="FXT218" s="102"/>
      <c r="FXU218" s="102"/>
      <c r="FXV218" s="102"/>
      <c r="FXW218" s="102"/>
      <c r="FXX218" s="102"/>
      <c r="FXY218" s="102"/>
      <c r="FXZ218" s="102"/>
      <c r="FYA218" s="102"/>
      <c r="FYB218" s="102"/>
      <c r="FYC218" s="102"/>
      <c r="FYD218" s="102"/>
      <c r="FYE218" s="102"/>
      <c r="FYF218" s="102"/>
      <c r="FYG218" s="102"/>
      <c r="FYH218" s="102"/>
      <c r="FYI218" s="102"/>
      <c r="FYJ218" s="102"/>
      <c r="FYK218" s="102"/>
      <c r="FYL218" s="102"/>
      <c r="FYM218" s="102"/>
      <c r="FYN218" s="102"/>
      <c r="FYO218" s="102"/>
      <c r="FYP218" s="102"/>
      <c r="FYQ218" s="102"/>
      <c r="FYR218" s="102"/>
      <c r="FYS218" s="102"/>
      <c r="FYT218" s="102"/>
      <c r="FYU218" s="102"/>
      <c r="FYV218" s="102"/>
      <c r="FYW218" s="102"/>
      <c r="FYX218" s="102"/>
      <c r="FYY218" s="102"/>
      <c r="FYZ218" s="102"/>
      <c r="FZA218" s="102"/>
      <c r="FZB218" s="102"/>
      <c r="FZC218" s="102"/>
      <c r="FZD218" s="102"/>
      <c r="FZE218" s="102"/>
      <c r="FZF218" s="102"/>
      <c r="FZG218" s="102"/>
      <c r="FZH218" s="102"/>
      <c r="FZI218" s="102"/>
      <c r="FZJ218" s="102"/>
      <c r="FZK218" s="102"/>
      <c r="FZL218" s="102"/>
      <c r="FZM218" s="102"/>
      <c r="FZN218" s="102"/>
      <c r="FZO218" s="102"/>
      <c r="FZP218" s="102"/>
      <c r="FZQ218" s="102"/>
      <c r="FZR218" s="102"/>
      <c r="FZS218" s="102"/>
      <c r="FZT218" s="102"/>
      <c r="FZU218" s="102"/>
      <c r="FZV218" s="102"/>
      <c r="FZW218" s="102"/>
      <c r="FZX218" s="102"/>
      <c r="FZY218" s="102"/>
      <c r="FZZ218" s="102"/>
      <c r="GAA218" s="102"/>
      <c r="GAB218" s="102"/>
      <c r="GAC218" s="102"/>
      <c r="GAD218" s="102"/>
      <c r="GAE218" s="102"/>
      <c r="GAF218" s="102"/>
      <c r="GAG218" s="102"/>
      <c r="GAH218" s="102"/>
      <c r="GAI218" s="102"/>
      <c r="GAJ218" s="102"/>
      <c r="GAK218" s="102"/>
      <c r="GAL218" s="102"/>
      <c r="GAM218" s="102"/>
      <c r="GAN218" s="102"/>
      <c r="GAO218" s="102"/>
      <c r="GAP218" s="102"/>
      <c r="GAQ218" s="102"/>
      <c r="GAR218" s="102"/>
      <c r="GAS218" s="102"/>
      <c r="GAT218" s="102"/>
      <c r="GAU218" s="102"/>
      <c r="GAV218" s="102"/>
      <c r="GAW218" s="102"/>
      <c r="GAX218" s="102"/>
      <c r="GAY218" s="102"/>
      <c r="GAZ218" s="102"/>
      <c r="GBA218" s="102"/>
      <c r="GBB218" s="102"/>
      <c r="GBC218" s="102"/>
      <c r="GBD218" s="102"/>
      <c r="GBE218" s="102"/>
      <c r="GBF218" s="102"/>
      <c r="GBG218" s="102"/>
      <c r="GBH218" s="102"/>
      <c r="GBI218" s="102"/>
      <c r="GBJ218" s="102"/>
      <c r="GBK218" s="102"/>
      <c r="GBL218" s="102"/>
      <c r="GBM218" s="102"/>
      <c r="GBN218" s="102"/>
      <c r="GBO218" s="102"/>
      <c r="GBP218" s="102"/>
      <c r="GBQ218" s="102"/>
      <c r="GBR218" s="102"/>
      <c r="GBS218" s="102"/>
      <c r="GBT218" s="102"/>
      <c r="GBU218" s="102"/>
      <c r="GBV218" s="102"/>
      <c r="GBW218" s="102"/>
      <c r="GBX218" s="102"/>
      <c r="GBY218" s="102"/>
      <c r="GBZ218" s="102"/>
      <c r="GCA218" s="102"/>
      <c r="GCB218" s="102"/>
      <c r="GCC218" s="102"/>
      <c r="GCD218" s="102"/>
      <c r="GCE218" s="102"/>
      <c r="GCF218" s="102"/>
      <c r="GCG218" s="102"/>
      <c r="GCH218" s="102"/>
      <c r="GCI218" s="102"/>
      <c r="GCJ218" s="102"/>
      <c r="GCK218" s="102"/>
      <c r="GCL218" s="102"/>
      <c r="GCM218" s="102"/>
      <c r="GCN218" s="102"/>
      <c r="GCO218" s="102"/>
      <c r="GCP218" s="102"/>
      <c r="GCQ218" s="102"/>
      <c r="GCR218" s="102"/>
      <c r="GCS218" s="102"/>
      <c r="GCT218" s="102"/>
      <c r="GCU218" s="102"/>
      <c r="GCV218" s="102"/>
      <c r="GCW218" s="102"/>
      <c r="GCX218" s="102"/>
      <c r="GCY218" s="102"/>
      <c r="GCZ218" s="102"/>
      <c r="GDA218" s="102"/>
      <c r="GDB218" s="102"/>
      <c r="GDC218" s="102"/>
      <c r="GDD218" s="102"/>
      <c r="GDE218" s="102"/>
      <c r="GDF218" s="102"/>
      <c r="GDG218" s="102"/>
      <c r="GDH218" s="102"/>
      <c r="GDI218" s="102"/>
      <c r="GDJ218" s="102"/>
      <c r="GDK218" s="102"/>
      <c r="GDL218" s="102"/>
      <c r="GDM218" s="102"/>
      <c r="GDN218" s="102"/>
      <c r="GDO218" s="102"/>
      <c r="GDP218" s="102"/>
      <c r="GDQ218" s="102"/>
      <c r="GDR218" s="102"/>
      <c r="GDS218" s="102"/>
      <c r="GDT218" s="102"/>
      <c r="GDU218" s="102"/>
      <c r="GDV218" s="102"/>
      <c r="GDW218" s="102"/>
      <c r="GDX218" s="102"/>
      <c r="GDY218" s="102"/>
      <c r="GDZ218" s="102"/>
      <c r="GEA218" s="102"/>
      <c r="GEB218" s="102"/>
      <c r="GEC218" s="102"/>
      <c r="GED218" s="102"/>
      <c r="GEE218" s="102"/>
      <c r="GEF218" s="102"/>
      <c r="GEG218" s="102"/>
      <c r="GEH218" s="102"/>
      <c r="GEI218" s="102"/>
      <c r="GEJ218" s="102"/>
      <c r="GEK218" s="102"/>
      <c r="GEL218" s="102"/>
      <c r="GEM218" s="102"/>
      <c r="GEN218" s="102"/>
      <c r="GEO218" s="102"/>
      <c r="GEP218" s="102"/>
      <c r="GEQ218" s="102"/>
      <c r="GER218" s="102"/>
      <c r="GES218" s="102"/>
      <c r="GET218" s="102"/>
      <c r="GEU218" s="102"/>
      <c r="GEV218" s="102"/>
      <c r="GEW218" s="102"/>
      <c r="GEX218" s="102"/>
      <c r="GEY218" s="102"/>
      <c r="GEZ218" s="102"/>
      <c r="GFA218" s="102"/>
      <c r="GFB218" s="102"/>
      <c r="GFC218" s="102"/>
      <c r="GFD218" s="102"/>
      <c r="GFE218" s="102"/>
      <c r="GFF218" s="102"/>
      <c r="GFG218" s="102"/>
      <c r="GFH218" s="102"/>
      <c r="GFI218" s="102"/>
      <c r="GFJ218" s="102"/>
      <c r="GFK218" s="102"/>
      <c r="GFL218" s="102"/>
      <c r="GFM218" s="102"/>
      <c r="GFN218" s="102"/>
      <c r="GFO218" s="102"/>
      <c r="GFP218" s="102"/>
      <c r="GFQ218" s="102"/>
      <c r="GFR218" s="102"/>
      <c r="GFS218" s="102"/>
      <c r="GFT218" s="102"/>
      <c r="GFU218" s="102"/>
      <c r="GFV218" s="102"/>
      <c r="GFW218" s="102"/>
      <c r="GFX218" s="102"/>
      <c r="GFY218" s="102"/>
      <c r="GFZ218" s="102"/>
      <c r="GGA218" s="102"/>
      <c r="GGB218" s="102"/>
      <c r="GGC218" s="102"/>
      <c r="GGD218" s="102"/>
      <c r="GGE218" s="102"/>
      <c r="GGF218" s="102"/>
      <c r="GGG218" s="102"/>
      <c r="GGH218" s="102"/>
      <c r="GGI218" s="102"/>
      <c r="GGJ218" s="102"/>
      <c r="GGK218" s="102"/>
      <c r="GGL218" s="102"/>
      <c r="GGM218" s="102"/>
      <c r="GGN218" s="102"/>
      <c r="GGO218" s="102"/>
      <c r="GGP218" s="102"/>
      <c r="GGQ218" s="102"/>
      <c r="GGR218" s="102"/>
      <c r="GGS218" s="102"/>
      <c r="GGT218" s="102"/>
      <c r="GGU218" s="102"/>
      <c r="GGV218" s="102"/>
      <c r="GGW218" s="102"/>
      <c r="GGX218" s="102"/>
      <c r="GGY218" s="102"/>
      <c r="GGZ218" s="102"/>
      <c r="GHA218" s="102"/>
      <c r="GHB218" s="102"/>
      <c r="GHC218" s="102"/>
      <c r="GHD218" s="102"/>
      <c r="GHE218" s="102"/>
      <c r="GHF218" s="102"/>
      <c r="GHG218" s="102"/>
      <c r="GHH218" s="102"/>
      <c r="GHI218" s="102"/>
      <c r="GHJ218" s="102"/>
      <c r="GHK218" s="102"/>
      <c r="GHL218" s="102"/>
      <c r="GHM218" s="102"/>
      <c r="GHN218" s="102"/>
      <c r="GHO218" s="102"/>
      <c r="GHP218" s="102"/>
      <c r="GHQ218" s="102"/>
      <c r="GHR218" s="102"/>
      <c r="GHS218" s="102"/>
      <c r="GHT218" s="102"/>
      <c r="GHU218" s="102"/>
      <c r="GHV218" s="102"/>
      <c r="GHW218" s="102"/>
      <c r="GHX218" s="102"/>
      <c r="GHY218" s="102"/>
      <c r="GHZ218" s="102"/>
      <c r="GIA218" s="102"/>
      <c r="GIB218" s="102"/>
      <c r="GIC218" s="102"/>
      <c r="GID218" s="102"/>
      <c r="GIE218" s="102"/>
      <c r="GIF218" s="102"/>
      <c r="GIG218" s="102"/>
      <c r="GIH218" s="102"/>
      <c r="GII218" s="102"/>
      <c r="GIJ218" s="102"/>
      <c r="GIK218" s="102"/>
      <c r="GIL218" s="102"/>
      <c r="GIM218" s="102"/>
      <c r="GIN218" s="102"/>
      <c r="GIO218" s="102"/>
      <c r="GIP218" s="102"/>
      <c r="GIQ218" s="102"/>
      <c r="GIR218" s="102"/>
      <c r="GIS218" s="102"/>
      <c r="GIT218" s="102"/>
      <c r="GIU218" s="102"/>
      <c r="GIV218" s="102"/>
      <c r="GIW218" s="102"/>
      <c r="GIX218" s="102"/>
      <c r="GIY218" s="102"/>
      <c r="GIZ218" s="102"/>
      <c r="GJA218" s="102"/>
      <c r="GJB218" s="102"/>
      <c r="GJC218" s="102"/>
      <c r="GJD218" s="102"/>
      <c r="GJE218" s="102"/>
      <c r="GJF218" s="102"/>
      <c r="GJG218" s="102"/>
      <c r="GJH218" s="102"/>
      <c r="GJI218" s="102"/>
      <c r="GJJ218" s="102"/>
      <c r="GJK218" s="102"/>
      <c r="GJL218" s="102"/>
      <c r="GJM218" s="102"/>
      <c r="GJN218" s="102"/>
      <c r="GJO218" s="102"/>
      <c r="GJP218" s="102"/>
      <c r="GJQ218" s="102"/>
      <c r="GJR218" s="102"/>
      <c r="GJS218" s="102"/>
      <c r="GJT218" s="102"/>
      <c r="GJU218" s="102"/>
      <c r="GJV218" s="102"/>
      <c r="GJW218" s="102"/>
      <c r="GJX218" s="102"/>
      <c r="GJY218" s="102"/>
      <c r="GJZ218" s="102"/>
      <c r="GKA218" s="102"/>
      <c r="GKB218" s="102"/>
      <c r="GKC218" s="102"/>
      <c r="GKD218" s="102"/>
      <c r="GKE218" s="102"/>
      <c r="GKF218" s="102"/>
      <c r="GKG218" s="102"/>
      <c r="GKH218" s="102"/>
      <c r="GKI218" s="102"/>
      <c r="GKJ218" s="102"/>
      <c r="GKK218" s="102"/>
      <c r="GKL218" s="102"/>
      <c r="GKM218" s="102"/>
      <c r="GKN218" s="102"/>
      <c r="GKO218" s="102"/>
      <c r="GKP218" s="102"/>
      <c r="GKQ218" s="102"/>
      <c r="GKR218" s="102"/>
      <c r="GKS218" s="102"/>
      <c r="GKT218" s="102"/>
      <c r="GKU218" s="102"/>
      <c r="GKV218" s="102"/>
      <c r="GKW218" s="102"/>
      <c r="GKX218" s="102"/>
      <c r="GKY218" s="102"/>
      <c r="GKZ218" s="102"/>
      <c r="GLA218" s="102"/>
      <c r="GLB218" s="102"/>
      <c r="GLC218" s="102"/>
      <c r="GLD218" s="102"/>
      <c r="GLE218" s="102"/>
      <c r="GLF218" s="102"/>
      <c r="GLG218" s="102"/>
      <c r="GLH218" s="102"/>
      <c r="GLI218" s="102"/>
      <c r="GLJ218" s="102"/>
      <c r="GLK218" s="102"/>
      <c r="GLL218" s="102"/>
      <c r="GLM218" s="102"/>
      <c r="GLN218" s="102"/>
      <c r="GLO218" s="102"/>
      <c r="GLP218" s="102"/>
      <c r="GLQ218" s="102"/>
      <c r="GLR218" s="102"/>
      <c r="GLS218" s="102"/>
      <c r="GLT218" s="102"/>
      <c r="GLU218" s="102"/>
      <c r="GLV218" s="102"/>
      <c r="GLW218" s="102"/>
      <c r="GLX218" s="102"/>
      <c r="GLY218" s="102"/>
      <c r="GLZ218" s="102"/>
      <c r="GMA218" s="102"/>
      <c r="GMB218" s="102"/>
      <c r="GMC218" s="102"/>
      <c r="GMD218" s="102"/>
      <c r="GME218" s="102"/>
      <c r="GMF218" s="102"/>
      <c r="GMG218" s="102"/>
      <c r="GMH218" s="102"/>
      <c r="GMI218" s="102"/>
      <c r="GMJ218" s="102"/>
      <c r="GMK218" s="102"/>
      <c r="GML218" s="102"/>
      <c r="GMM218" s="102"/>
      <c r="GMN218" s="102"/>
      <c r="GMO218" s="102"/>
      <c r="GMP218" s="102"/>
      <c r="GMQ218" s="102"/>
      <c r="GMR218" s="102"/>
      <c r="GMS218" s="102"/>
      <c r="GMT218" s="102"/>
      <c r="GMU218" s="102"/>
      <c r="GMV218" s="102"/>
      <c r="GMW218" s="102"/>
      <c r="GMX218" s="102"/>
      <c r="GMY218" s="102"/>
      <c r="GMZ218" s="102"/>
      <c r="GNA218" s="102"/>
      <c r="GNB218" s="102"/>
      <c r="GNC218" s="102"/>
      <c r="GND218" s="102"/>
      <c r="GNE218" s="102"/>
      <c r="GNF218" s="102"/>
      <c r="GNG218" s="102"/>
      <c r="GNH218" s="102"/>
      <c r="GNI218" s="102"/>
      <c r="GNJ218" s="102"/>
      <c r="GNK218" s="102"/>
      <c r="GNL218" s="102"/>
      <c r="GNM218" s="102"/>
      <c r="GNN218" s="102"/>
      <c r="GNO218" s="102"/>
      <c r="GNP218" s="102"/>
      <c r="GNQ218" s="102"/>
      <c r="GNR218" s="102"/>
      <c r="GNS218" s="102"/>
      <c r="GNT218" s="102"/>
      <c r="GNU218" s="102"/>
      <c r="GNV218" s="102"/>
      <c r="GNW218" s="102"/>
      <c r="GNX218" s="102"/>
      <c r="GNY218" s="102"/>
      <c r="GNZ218" s="102"/>
      <c r="GOA218" s="102"/>
      <c r="GOB218" s="102"/>
      <c r="GOC218" s="102"/>
      <c r="GOD218" s="102"/>
      <c r="GOE218" s="102"/>
      <c r="GOF218" s="102"/>
      <c r="GOG218" s="102"/>
      <c r="GOH218" s="102"/>
      <c r="GOI218" s="102"/>
      <c r="GOJ218" s="102"/>
      <c r="GOK218" s="102"/>
      <c r="GOL218" s="102"/>
      <c r="GOM218" s="102"/>
      <c r="GON218" s="102"/>
      <c r="GOO218" s="102"/>
      <c r="GOP218" s="102"/>
      <c r="GOQ218" s="102"/>
      <c r="GOR218" s="102"/>
      <c r="GOS218" s="102"/>
      <c r="GOT218" s="102"/>
      <c r="GOU218" s="102"/>
      <c r="GOV218" s="102"/>
      <c r="GOW218" s="102"/>
      <c r="GOX218" s="102"/>
      <c r="GOY218" s="102"/>
      <c r="GOZ218" s="102"/>
      <c r="GPA218" s="102"/>
      <c r="GPB218" s="102"/>
      <c r="GPC218" s="102"/>
      <c r="GPD218" s="102"/>
      <c r="GPE218" s="102"/>
      <c r="GPF218" s="102"/>
      <c r="GPG218" s="102"/>
      <c r="GPH218" s="102"/>
      <c r="GPI218" s="102"/>
      <c r="GPJ218" s="102"/>
      <c r="GPK218" s="102"/>
      <c r="GPL218" s="102"/>
      <c r="GPM218" s="102"/>
      <c r="GPN218" s="102"/>
      <c r="GPO218" s="102"/>
      <c r="GPP218" s="102"/>
      <c r="GPQ218" s="102"/>
      <c r="GPR218" s="102"/>
      <c r="GPS218" s="102"/>
      <c r="GPT218" s="102"/>
      <c r="GPU218" s="102"/>
      <c r="GPV218" s="102"/>
      <c r="GPW218" s="102"/>
      <c r="GPX218" s="102"/>
      <c r="GPY218" s="102"/>
      <c r="GPZ218" s="102"/>
      <c r="GQA218" s="102"/>
      <c r="GQB218" s="102"/>
      <c r="GQC218" s="102"/>
      <c r="GQD218" s="102"/>
      <c r="GQE218" s="102"/>
      <c r="GQF218" s="102"/>
      <c r="GQG218" s="102"/>
      <c r="GQH218" s="102"/>
      <c r="GQI218" s="102"/>
      <c r="GQJ218" s="102"/>
      <c r="GQK218" s="102"/>
      <c r="GQL218" s="102"/>
      <c r="GQM218" s="102"/>
      <c r="GQN218" s="102"/>
      <c r="GQO218" s="102"/>
      <c r="GQP218" s="102"/>
      <c r="GQQ218" s="102"/>
      <c r="GQR218" s="102"/>
      <c r="GQS218" s="102"/>
      <c r="GQT218" s="102"/>
      <c r="GQU218" s="102"/>
      <c r="GQV218" s="102"/>
      <c r="GQW218" s="102"/>
      <c r="GQX218" s="102"/>
      <c r="GQY218" s="102"/>
      <c r="GQZ218" s="102"/>
      <c r="GRA218" s="102"/>
      <c r="GRB218" s="102"/>
      <c r="GRC218" s="102"/>
      <c r="GRD218" s="102"/>
      <c r="GRE218" s="102"/>
      <c r="GRF218" s="102"/>
      <c r="GRG218" s="102"/>
      <c r="GRH218" s="102"/>
      <c r="GRI218" s="102"/>
      <c r="GRJ218" s="102"/>
      <c r="GRK218" s="102"/>
      <c r="GRL218" s="102"/>
      <c r="GRM218" s="102"/>
      <c r="GRN218" s="102"/>
      <c r="GRO218" s="102"/>
      <c r="GRP218" s="102"/>
      <c r="GRQ218" s="102"/>
      <c r="GRR218" s="102"/>
      <c r="GRS218" s="102"/>
      <c r="GRT218" s="102"/>
      <c r="GRU218" s="102"/>
      <c r="GRV218" s="102"/>
      <c r="GRW218" s="102"/>
      <c r="GRX218" s="102"/>
      <c r="GRY218" s="102"/>
      <c r="GRZ218" s="102"/>
      <c r="GSA218" s="102"/>
      <c r="GSB218" s="102"/>
      <c r="GSC218" s="102"/>
      <c r="GSD218" s="102"/>
      <c r="GSE218" s="102"/>
      <c r="GSF218" s="102"/>
      <c r="GSG218" s="102"/>
      <c r="GSH218" s="102"/>
      <c r="GSI218" s="102"/>
      <c r="GSJ218" s="102"/>
      <c r="GSK218" s="102"/>
      <c r="GSL218" s="102"/>
      <c r="GSM218" s="102"/>
      <c r="GSN218" s="102"/>
      <c r="GSO218" s="102"/>
      <c r="GSP218" s="102"/>
      <c r="GSQ218" s="102"/>
      <c r="GSR218" s="102"/>
      <c r="GSS218" s="102"/>
      <c r="GST218" s="102"/>
      <c r="GSU218" s="102"/>
      <c r="GSV218" s="102"/>
      <c r="GSW218" s="102"/>
      <c r="GSX218" s="102"/>
      <c r="GSY218" s="102"/>
      <c r="GSZ218" s="102"/>
      <c r="GTA218" s="102"/>
      <c r="GTB218" s="102"/>
      <c r="GTC218" s="102"/>
      <c r="GTD218" s="102"/>
      <c r="GTE218" s="102"/>
      <c r="GTF218" s="102"/>
      <c r="GTG218" s="102"/>
      <c r="GTH218" s="102"/>
      <c r="GTI218" s="102"/>
      <c r="GTJ218" s="102"/>
      <c r="GTK218" s="102"/>
      <c r="GTL218" s="102"/>
      <c r="GTM218" s="102"/>
      <c r="GTN218" s="102"/>
      <c r="GTO218" s="102"/>
      <c r="GTP218" s="102"/>
      <c r="GTQ218" s="102"/>
      <c r="GTR218" s="102"/>
      <c r="GTS218" s="102"/>
      <c r="GTT218" s="102"/>
      <c r="GTU218" s="102"/>
      <c r="GTV218" s="102"/>
      <c r="GTW218" s="102"/>
      <c r="GTX218" s="102"/>
      <c r="GTY218" s="102"/>
      <c r="GTZ218" s="102"/>
      <c r="GUA218" s="102"/>
      <c r="GUB218" s="102"/>
      <c r="GUC218" s="102"/>
      <c r="GUD218" s="102"/>
      <c r="GUE218" s="102"/>
      <c r="GUF218" s="102"/>
      <c r="GUG218" s="102"/>
      <c r="GUH218" s="102"/>
      <c r="GUI218" s="102"/>
      <c r="GUJ218" s="102"/>
      <c r="GUK218" s="102"/>
      <c r="GUL218" s="102"/>
      <c r="GUM218" s="102"/>
      <c r="GUN218" s="102"/>
      <c r="GUO218" s="102"/>
      <c r="GUP218" s="102"/>
      <c r="GUQ218" s="102"/>
      <c r="GUR218" s="102"/>
      <c r="GUS218" s="102"/>
      <c r="GUT218" s="102"/>
      <c r="GUU218" s="102"/>
      <c r="GUV218" s="102"/>
      <c r="GUW218" s="102"/>
      <c r="GUX218" s="102"/>
      <c r="GUY218" s="102"/>
      <c r="GUZ218" s="102"/>
      <c r="GVA218" s="102"/>
      <c r="GVB218" s="102"/>
      <c r="GVC218" s="102"/>
      <c r="GVD218" s="102"/>
      <c r="GVE218" s="102"/>
      <c r="GVF218" s="102"/>
      <c r="GVG218" s="102"/>
      <c r="GVH218" s="102"/>
      <c r="GVI218" s="102"/>
      <c r="GVJ218" s="102"/>
      <c r="GVK218" s="102"/>
      <c r="GVL218" s="102"/>
      <c r="GVM218" s="102"/>
      <c r="GVN218" s="102"/>
      <c r="GVO218" s="102"/>
      <c r="GVP218" s="102"/>
      <c r="GVQ218" s="102"/>
      <c r="GVR218" s="102"/>
      <c r="GVS218" s="102"/>
      <c r="GVT218" s="102"/>
      <c r="GVU218" s="102"/>
      <c r="GVV218" s="102"/>
      <c r="GVW218" s="102"/>
      <c r="GVX218" s="102"/>
      <c r="GVY218" s="102"/>
      <c r="GVZ218" s="102"/>
      <c r="GWA218" s="102"/>
      <c r="GWB218" s="102"/>
      <c r="GWC218" s="102"/>
      <c r="GWD218" s="102"/>
      <c r="GWE218" s="102"/>
      <c r="GWF218" s="102"/>
      <c r="GWG218" s="102"/>
      <c r="GWH218" s="102"/>
      <c r="GWI218" s="102"/>
      <c r="GWJ218" s="102"/>
      <c r="GWK218" s="102"/>
      <c r="GWL218" s="102"/>
      <c r="GWM218" s="102"/>
      <c r="GWN218" s="102"/>
      <c r="GWO218" s="102"/>
      <c r="GWP218" s="102"/>
      <c r="GWQ218" s="102"/>
      <c r="GWR218" s="102"/>
      <c r="GWS218" s="102"/>
      <c r="GWT218" s="102"/>
      <c r="GWU218" s="102"/>
      <c r="GWV218" s="102"/>
      <c r="GWW218" s="102"/>
      <c r="GWX218" s="102"/>
      <c r="GWY218" s="102"/>
      <c r="GWZ218" s="102"/>
      <c r="GXA218" s="102"/>
      <c r="GXB218" s="102"/>
      <c r="GXC218" s="102"/>
      <c r="GXD218" s="102"/>
      <c r="GXE218" s="102"/>
      <c r="GXF218" s="102"/>
      <c r="GXG218" s="102"/>
      <c r="GXH218" s="102"/>
      <c r="GXI218" s="102"/>
      <c r="GXJ218" s="102"/>
      <c r="GXK218" s="102"/>
      <c r="GXL218" s="102"/>
      <c r="GXM218" s="102"/>
      <c r="GXN218" s="102"/>
      <c r="GXO218" s="102"/>
      <c r="GXP218" s="102"/>
      <c r="GXQ218" s="102"/>
      <c r="GXR218" s="102"/>
      <c r="GXS218" s="102"/>
      <c r="GXT218" s="102"/>
      <c r="GXU218" s="102"/>
      <c r="GXV218" s="102"/>
      <c r="GXW218" s="102"/>
      <c r="GXX218" s="102"/>
      <c r="GXY218" s="102"/>
      <c r="GXZ218" s="102"/>
      <c r="GYA218" s="102"/>
      <c r="GYB218" s="102"/>
      <c r="GYC218" s="102"/>
      <c r="GYD218" s="102"/>
      <c r="GYE218" s="102"/>
      <c r="GYF218" s="102"/>
      <c r="GYG218" s="102"/>
      <c r="GYH218" s="102"/>
      <c r="GYI218" s="102"/>
      <c r="GYJ218" s="102"/>
      <c r="GYK218" s="102"/>
      <c r="GYL218" s="102"/>
      <c r="GYM218" s="102"/>
      <c r="GYN218" s="102"/>
      <c r="GYO218" s="102"/>
      <c r="GYP218" s="102"/>
      <c r="GYQ218" s="102"/>
      <c r="GYR218" s="102"/>
      <c r="GYS218" s="102"/>
      <c r="GYT218" s="102"/>
      <c r="GYU218" s="102"/>
      <c r="GYV218" s="102"/>
      <c r="GYW218" s="102"/>
      <c r="GYX218" s="102"/>
      <c r="GYY218" s="102"/>
      <c r="GYZ218" s="102"/>
      <c r="GZA218" s="102"/>
      <c r="GZB218" s="102"/>
      <c r="GZC218" s="102"/>
      <c r="GZD218" s="102"/>
      <c r="GZE218" s="102"/>
      <c r="GZF218" s="102"/>
      <c r="GZG218" s="102"/>
      <c r="GZH218" s="102"/>
      <c r="GZI218" s="102"/>
      <c r="GZJ218" s="102"/>
      <c r="GZK218" s="102"/>
      <c r="GZL218" s="102"/>
      <c r="GZM218" s="102"/>
      <c r="GZN218" s="102"/>
      <c r="GZO218" s="102"/>
      <c r="GZP218" s="102"/>
      <c r="GZQ218" s="102"/>
      <c r="GZR218" s="102"/>
      <c r="GZS218" s="102"/>
      <c r="GZT218" s="102"/>
      <c r="GZU218" s="102"/>
      <c r="GZV218" s="102"/>
      <c r="GZW218" s="102"/>
      <c r="GZX218" s="102"/>
      <c r="GZY218" s="102"/>
      <c r="GZZ218" s="102"/>
      <c r="HAA218" s="102"/>
      <c r="HAB218" s="102"/>
      <c r="HAC218" s="102"/>
      <c r="HAD218" s="102"/>
      <c r="HAE218" s="102"/>
      <c r="HAF218" s="102"/>
      <c r="HAG218" s="102"/>
      <c r="HAH218" s="102"/>
      <c r="HAI218" s="102"/>
      <c r="HAJ218" s="102"/>
      <c r="HAK218" s="102"/>
      <c r="HAL218" s="102"/>
      <c r="HAM218" s="102"/>
      <c r="HAN218" s="102"/>
      <c r="HAO218" s="102"/>
      <c r="HAP218" s="102"/>
      <c r="HAQ218" s="102"/>
      <c r="HAR218" s="102"/>
      <c r="HAS218" s="102"/>
      <c r="HAT218" s="102"/>
      <c r="HAU218" s="102"/>
      <c r="HAV218" s="102"/>
      <c r="HAW218" s="102"/>
      <c r="HAX218" s="102"/>
      <c r="HAY218" s="102"/>
      <c r="HAZ218" s="102"/>
      <c r="HBA218" s="102"/>
      <c r="HBB218" s="102"/>
      <c r="HBC218" s="102"/>
      <c r="HBD218" s="102"/>
      <c r="HBE218" s="102"/>
      <c r="HBF218" s="102"/>
      <c r="HBG218" s="102"/>
      <c r="HBH218" s="102"/>
      <c r="HBI218" s="102"/>
      <c r="HBJ218" s="102"/>
      <c r="HBK218" s="102"/>
      <c r="HBL218" s="102"/>
      <c r="HBM218" s="102"/>
      <c r="HBN218" s="102"/>
      <c r="HBO218" s="102"/>
      <c r="HBP218" s="102"/>
      <c r="HBQ218" s="102"/>
      <c r="HBR218" s="102"/>
      <c r="HBS218" s="102"/>
      <c r="HBT218" s="102"/>
      <c r="HBU218" s="102"/>
      <c r="HBV218" s="102"/>
      <c r="HBW218" s="102"/>
      <c r="HBX218" s="102"/>
      <c r="HBY218" s="102"/>
      <c r="HBZ218" s="102"/>
      <c r="HCA218" s="102"/>
      <c r="HCB218" s="102"/>
      <c r="HCC218" s="102"/>
      <c r="HCD218" s="102"/>
      <c r="HCE218" s="102"/>
      <c r="HCF218" s="102"/>
      <c r="HCG218" s="102"/>
      <c r="HCH218" s="102"/>
      <c r="HCI218" s="102"/>
      <c r="HCJ218" s="102"/>
      <c r="HCK218" s="102"/>
      <c r="HCL218" s="102"/>
      <c r="HCM218" s="102"/>
      <c r="HCN218" s="102"/>
      <c r="HCO218" s="102"/>
      <c r="HCP218" s="102"/>
      <c r="HCQ218" s="102"/>
      <c r="HCR218" s="102"/>
      <c r="HCS218" s="102"/>
      <c r="HCT218" s="102"/>
      <c r="HCU218" s="102"/>
      <c r="HCV218" s="102"/>
      <c r="HCW218" s="102"/>
      <c r="HCX218" s="102"/>
      <c r="HCY218" s="102"/>
      <c r="HCZ218" s="102"/>
      <c r="HDA218" s="102"/>
      <c r="HDB218" s="102"/>
      <c r="HDC218" s="102"/>
      <c r="HDD218" s="102"/>
      <c r="HDE218" s="102"/>
      <c r="HDF218" s="102"/>
      <c r="HDG218" s="102"/>
      <c r="HDH218" s="102"/>
      <c r="HDI218" s="102"/>
      <c r="HDJ218" s="102"/>
      <c r="HDK218" s="102"/>
      <c r="HDL218" s="102"/>
      <c r="HDM218" s="102"/>
      <c r="HDN218" s="102"/>
      <c r="HDO218" s="102"/>
      <c r="HDP218" s="102"/>
      <c r="HDQ218" s="102"/>
      <c r="HDR218" s="102"/>
      <c r="HDS218" s="102"/>
      <c r="HDT218" s="102"/>
      <c r="HDU218" s="102"/>
      <c r="HDV218" s="102"/>
      <c r="HDW218" s="102"/>
      <c r="HDX218" s="102"/>
      <c r="HDY218" s="102"/>
      <c r="HDZ218" s="102"/>
      <c r="HEA218" s="102"/>
      <c r="HEB218" s="102"/>
      <c r="HEC218" s="102"/>
      <c r="HED218" s="102"/>
      <c r="HEE218" s="102"/>
      <c r="HEF218" s="102"/>
      <c r="HEG218" s="102"/>
      <c r="HEH218" s="102"/>
      <c r="HEI218" s="102"/>
      <c r="HEJ218" s="102"/>
      <c r="HEK218" s="102"/>
      <c r="HEL218" s="102"/>
      <c r="HEM218" s="102"/>
      <c r="HEN218" s="102"/>
      <c r="HEO218" s="102"/>
      <c r="HEP218" s="102"/>
      <c r="HEQ218" s="102"/>
      <c r="HER218" s="102"/>
      <c r="HES218" s="102"/>
      <c r="HET218" s="102"/>
      <c r="HEU218" s="102"/>
      <c r="HEV218" s="102"/>
      <c r="HEW218" s="102"/>
      <c r="HEX218" s="102"/>
      <c r="HEY218" s="102"/>
      <c r="HEZ218" s="102"/>
      <c r="HFA218" s="102"/>
      <c r="HFB218" s="102"/>
      <c r="HFC218" s="102"/>
      <c r="HFD218" s="102"/>
      <c r="HFE218" s="102"/>
      <c r="HFF218" s="102"/>
      <c r="HFG218" s="102"/>
      <c r="HFH218" s="102"/>
      <c r="HFI218" s="102"/>
      <c r="HFJ218" s="102"/>
      <c r="HFK218" s="102"/>
      <c r="HFL218" s="102"/>
      <c r="HFM218" s="102"/>
      <c r="HFN218" s="102"/>
      <c r="HFO218" s="102"/>
      <c r="HFP218" s="102"/>
      <c r="HFQ218" s="102"/>
      <c r="HFR218" s="102"/>
      <c r="HFS218" s="102"/>
      <c r="HFT218" s="102"/>
      <c r="HFU218" s="102"/>
      <c r="HFV218" s="102"/>
      <c r="HFW218" s="102"/>
      <c r="HFX218" s="102"/>
      <c r="HFY218" s="102"/>
      <c r="HFZ218" s="102"/>
      <c r="HGA218" s="102"/>
      <c r="HGB218" s="102"/>
      <c r="HGC218" s="102"/>
      <c r="HGD218" s="102"/>
      <c r="HGE218" s="102"/>
      <c r="HGF218" s="102"/>
      <c r="HGG218" s="102"/>
      <c r="HGH218" s="102"/>
      <c r="HGI218" s="102"/>
      <c r="HGJ218" s="102"/>
      <c r="HGK218" s="102"/>
      <c r="HGL218" s="102"/>
      <c r="HGM218" s="102"/>
      <c r="HGN218" s="102"/>
      <c r="HGO218" s="102"/>
      <c r="HGP218" s="102"/>
      <c r="HGQ218" s="102"/>
      <c r="HGR218" s="102"/>
      <c r="HGS218" s="102"/>
      <c r="HGT218" s="102"/>
      <c r="HGU218" s="102"/>
      <c r="HGV218" s="102"/>
      <c r="HGW218" s="102"/>
      <c r="HGX218" s="102"/>
      <c r="HGY218" s="102"/>
      <c r="HGZ218" s="102"/>
      <c r="HHA218" s="102"/>
      <c r="HHB218" s="102"/>
      <c r="HHC218" s="102"/>
      <c r="HHD218" s="102"/>
      <c r="HHE218" s="102"/>
      <c r="HHF218" s="102"/>
      <c r="HHG218" s="102"/>
      <c r="HHH218" s="102"/>
      <c r="HHI218" s="102"/>
      <c r="HHJ218" s="102"/>
      <c r="HHK218" s="102"/>
      <c r="HHL218" s="102"/>
      <c r="HHM218" s="102"/>
      <c r="HHN218" s="102"/>
      <c r="HHO218" s="102"/>
      <c r="HHP218" s="102"/>
      <c r="HHQ218" s="102"/>
      <c r="HHR218" s="102"/>
      <c r="HHS218" s="102"/>
      <c r="HHT218" s="102"/>
      <c r="HHU218" s="102"/>
      <c r="HHV218" s="102"/>
      <c r="HHW218" s="102"/>
      <c r="HHX218" s="102"/>
      <c r="HHY218" s="102"/>
      <c r="HHZ218" s="102"/>
      <c r="HIA218" s="102"/>
      <c r="HIB218" s="102"/>
      <c r="HIC218" s="102"/>
      <c r="HID218" s="102"/>
      <c r="HIE218" s="102"/>
      <c r="HIF218" s="102"/>
      <c r="HIG218" s="102"/>
      <c r="HIH218" s="102"/>
      <c r="HII218" s="102"/>
      <c r="HIJ218" s="102"/>
      <c r="HIK218" s="102"/>
      <c r="HIL218" s="102"/>
      <c r="HIM218" s="102"/>
      <c r="HIN218" s="102"/>
      <c r="HIO218" s="102"/>
      <c r="HIP218" s="102"/>
      <c r="HIQ218" s="102"/>
      <c r="HIR218" s="102"/>
      <c r="HIS218" s="102"/>
      <c r="HIT218" s="102"/>
      <c r="HIU218" s="102"/>
      <c r="HIV218" s="102"/>
      <c r="HIW218" s="102"/>
      <c r="HIX218" s="102"/>
      <c r="HIY218" s="102"/>
      <c r="HIZ218" s="102"/>
      <c r="HJA218" s="102"/>
      <c r="HJB218" s="102"/>
      <c r="HJC218" s="102"/>
      <c r="HJD218" s="102"/>
      <c r="HJE218" s="102"/>
      <c r="HJF218" s="102"/>
      <c r="HJG218" s="102"/>
      <c r="HJH218" s="102"/>
      <c r="HJI218" s="102"/>
      <c r="HJJ218" s="102"/>
      <c r="HJK218" s="102"/>
      <c r="HJL218" s="102"/>
      <c r="HJM218" s="102"/>
      <c r="HJN218" s="102"/>
      <c r="HJO218" s="102"/>
      <c r="HJP218" s="102"/>
      <c r="HJQ218" s="102"/>
      <c r="HJR218" s="102"/>
      <c r="HJS218" s="102"/>
      <c r="HJT218" s="102"/>
      <c r="HJU218" s="102"/>
      <c r="HJV218" s="102"/>
      <c r="HJW218" s="102"/>
      <c r="HJX218" s="102"/>
      <c r="HJY218" s="102"/>
      <c r="HJZ218" s="102"/>
      <c r="HKA218" s="102"/>
      <c r="HKB218" s="102"/>
      <c r="HKC218" s="102"/>
      <c r="HKD218" s="102"/>
      <c r="HKE218" s="102"/>
      <c r="HKF218" s="102"/>
      <c r="HKG218" s="102"/>
      <c r="HKH218" s="102"/>
      <c r="HKI218" s="102"/>
      <c r="HKJ218" s="102"/>
      <c r="HKK218" s="102"/>
      <c r="HKL218" s="102"/>
      <c r="HKM218" s="102"/>
      <c r="HKN218" s="102"/>
      <c r="HKO218" s="102"/>
      <c r="HKP218" s="102"/>
      <c r="HKQ218" s="102"/>
      <c r="HKR218" s="102"/>
      <c r="HKS218" s="102"/>
      <c r="HKT218" s="102"/>
      <c r="HKU218" s="102"/>
      <c r="HKV218" s="102"/>
      <c r="HKW218" s="102"/>
      <c r="HKX218" s="102"/>
      <c r="HKY218" s="102"/>
      <c r="HKZ218" s="102"/>
      <c r="HLA218" s="102"/>
      <c r="HLB218" s="102"/>
      <c r="HLC218" s="102"/>
      <c r="HLD218" s="102"/>
      <c r="HLE218" s="102"/>
      <c r="HLF218" s="102"/>
      <c r="HLG218" s="102"/>
      <c r="HLH218" s="102"/>
      <c r="HLI218" s="102"/>
      <c r="HLJ218" s="102"/>
      <c r="HLK218" s="102"/>
      <c r="HLL218" s="102"/>
      <c r="HLM218" s="102"/>
      <c r="HLN218" s="102"/>
      <c r="HLO218" s="102"/>
      <c r="HLP218" s="102"/>
      <c r="HLQ218" s="102"/>
      <c r="HLR218" s="102"/>
      <c r="HLS218" s="102"/>
      <c r="HLT218" s="102"/>
      <c r="HLU218" s="102"/>
      <c r="HLV218" s="102"/>
      <c r="HLW218" s="102"/>
      <c r="HLX218" s="102"/>
      <c r="HLY218" s="102"/>
      <c r="HLZ218" s="102"/>
      <c r="HMA218" s="102"/>
      <c r="HMB218" s="102"/>
      <c r="HMC218" s="102"/>
      <c r="HMD218" s="102"/>
      <c r="HME218" s="102"/>
      <c r="HMF218" s="102"/>
      <c r="HMG218" s="102"/>
      <c r="HMH218" s="102"/>
      <c r="HMI218" s="102"/>
      <c r="HMJ218" s="102"/>
      <c r="HMK218" s="102"/>
      <c r="HML218" s="102"/>
      <c r="HMM218" s="102"/>
      <c r="HMN218" s="102"/>
      <c r="HMO218" s="102"/>
      <c r="HMP218" s="102"/>
      <c r="HMQ218" s="102"/>
      <c r="HMR218" s="102"/>
      <c r="HMS218" s="102"/>
      <c r="HMT218" s="102"/>
      <c r="HMU218" s="102"/>
      <c r="HMV218" s="102"/>
      <c r="HMW218" s="102"/>
      <c r="HMX218" s="102"/>
      <c r="HMY218" s="102"/>
      <c r="HMZ218" s="102"/>
      <c r="HNA218" s="102"/>
      <c r="HNB218" s="102"/>
      <c r="HNC218" s="102"/>
      <c r="HND218" s="102"/>
      <c r="HNE218" s="102"/>
      <c r="HNF218" s="102"/>
      <c r="HNG218" s="102"/>
      <c r="HNH218" s="102"/>
      <c r="HNI218" s="102"/>
      <c r="HNJ218" s="102"/>
      <c r="HNK218" s="102"/>
      <c r="HNL218" s="102"/>
      <c r="HNM218" s="102"/>
      <c r="HNN218" s="102"/>
      <c r="HNO218" s="102"/>
      <c r="HNP218" s="102"/>
      <c r="HNQ218" s="102"/>
      <c r="HNR218" s="102"/>
      <c r="HNS218" s="102"/>
      <c r="HNT218" s="102"/>
      <c r="HNU218" s="102"/>
      <c r="HNV218" s="102"/>
      <c r="HNW218" s="102"/>
      <c r="HNX218" s="102"/>
      <c r="HNY218" s="102"/>
      <c r="HNZ218" s="102"/>
      <c r="HOA218" s="102"/>
      <c r="HOB218" s="102"/>
      <c r="HOC218" s="102"/>
      <c r="HOD218" s="102"/>
      <c r="HOE218" s="102"/>
      <c r="HOF218" s="102"/>
      <c r="HOG218" s="102"/>
      <c r="HOH218" s="102"/>
      <c r="HOI218" s="102"/>
      <c r="HOJ218" s="102"/>
      <c r="HOK218" s="102"/>
      <c r="HOL218" s="102"/>
      <c r="HOM218" s="102"/>
      <c r="HON218" s="102"/>
      <c r="HOO218" s="102"/>
      <c r="HOP218" s="102"/>
      <c r="HOQ218" s="102"/>
      <c r="HOR218" s="102"/>
      <c r="HOS218" s="102"/>
      <c r="HOT218" s="102"/>
      <c r="HOU218" s="102"/>
      <c r="HOV218" s="102"/>
      <c r="HOW218" s="102"/>
      <c r="HOX218" s="102"/>
      <c r="HOY218" s="102"/>
      <c r="HOZ218" s="102"/>
      <c r="HPA218" s="102"/>
      <c r="HPB218" s="102"/>
      <c r="HPC218" s="102"/>
      <c r="HPD218" s="102"/>
      <c r="HPE218" s="102"/>
      <c r="HPF218" s="102"/>
      <c r="HPG218" s="102"/>
      <c r="HPH218" s="102"/>
      <c r="HPI218" s="102"/>
      <c r="HPJ218" s="102"/>
      <c r="HPK218" s="102"/>
      <c r="HPL218" s="102"/>
      <c r="HPM218" s="102"/>
      <c r="HPN218" s="102"/>
      <c r="HPO218" s="102"/>
      <c r="HPP218" s="102"/>
      <c r="HPQ218" s="102"/>
      <c r="HPR218" s="102"/>
      <c r="HPS218" s="102"/>
      <c r="HPT218" s="102"/>
      <c r="HPU218" s="102"/>
      <c r="HPV218" s="102"/>
      <c r="HPW218" s="102"/>
      <c r="HPX218" s="102"/>
      <c r="HPY218" s="102"/>
      <c r="HPZ218" s="102"/>
      <c r="HQA218" s="102"/>
      <c r="HQB218" s="102"/>
      <c r="HQC218" s="102"/>
      <c r="HQD218" s="102"/>
      <c r="HQE218" s="102"/>
      <c r="HQF218" s="102"/>
      <c r="HQG218" s="102"/>
      <c r="HQH218" s="102"/>
      <c r="HQI218" s="102"/>
      <c r="HQJ218" s="102"/>
      <c r="HQK218" s="102"/>
      <c r="HQL218" s="102"/>
      <c r="HQM218" s="102"/>
      <c r="HQN218" s="102"/>
      <c r="HQO218" s="102"/>
      <c r="HQP218" s="102"/>
      <c r="HQQ218" s="102"/>
      <c r="HQR218" s="102"/>
      <c r="HQS218" s="102"/>
      <c r="HQT218" s="102"/>
      <c r="HQU218" s="102"/>
      <c r="HQV218" s="102"/>
      <c r="HQW218" s="102"/>
      <c r="HQX218" s="102"/>
      <c r="HQY218" s="102"/>
      <c r="HQZ218" s="102"/>
      <c r="HRA218" s="102"/>
      <c r="HRB218" s="102"/>
      <c r="HRC218" s="102"/>
      <c r="HRD218" s="102"/>
      <c r="HRE218" s="102"/>
      <c r="HRF218" s="102"/>
      <c r="HRG218" s="102"/>
      <c r="HRH218" s="102"/>
      <c r="HRI218" s="102"/>
      <c r="HRJ218" s="102"/>
      <c r="HRK218" s="102"/>
      <c r="HRL218" s="102"/>
      <c r="HRM218" s="102"/>
      <c r="HRN218" s="102"/>
      <c r="HRO218" s="102"/>
      <c r="HRP218" s="102"/>
      <c r="HRQ218" s="102"/>
      <c r="HRR218" s="102"/>
      <c r="HRS218" s="102"/>
      <c r="HRT218" s="102"/>
      <c r="HRU218" s="102"/>
      <c r="HRV218" s="102"/>
      <c r="HRW218" s="102"/>
      <c r="HRX218" s="102"/>
      <c r="HRY218" s="102"/>
      <c r="HRZ218" s="102"/>
      <c r="HSA218" s="102"/>
      <c r="HSB218" s="102"/>
      <c r="HSC218" s="102"/>
      <c r="HSD218" s="102"/>
      <c r="HSE218" s="102"/>
      <c r="HSF218" s="102"/>
      <c r="HSG218" s="102"/>
      <c r="HSH218" s="102"/>
      <c r="HSI218" s="102"/>
      <c r="HSJ218" s="102"/>
      <c r="HSK218" s="102"/>
      <c r="HSL218" s="102"/>
      <c r="HSM218" s="102"/>
      <c r="HSN218" s="102"/>
      <c r="HSO218" s="102"/>
      <c r="HSP218" s="102"/>
      <c r="HSQ218" s="102"/>
      <c r="HSR218" s="102"/>
      <c r="HSS218" s="102"/>
      <c r="HST218" s="102"/>
      <c r="HSU218" s="102"/>
      <c r="HSV218" s="102"/>
      <c r="HSW218" s="102"/>
      <c r="HSX218" s="102"/>
      <c r="HSY218" s="102"/>
      <c r="HSZ218" s="102"/>
      <c r="HTA218" s="102"/>
      <c r="HTB218" s="102"/>
      <c r="HTC218" s="102"/>
      <c r="HTD218" s="102"/>
      <c r="HTE218" s="102"/>
      <c r="HTF218" s="102"/>
      <c r="HTG218" s="102"/>
      <c r="HTH218" s="102"/>
      <c r="HTI218" s="102"/>
      <c r="HTJ218" s="102"/>
      <c r="HTK218" s="102"/>
      <c r="HTL218" s="102"/>
      <c r="HTM218" s="102"/>
      <c r="HTN218" s="102"/>
      <c r="HTO218" s="102"/>
      <c r="HTP218" s="102"/>
      <c r="HTQ218" s="102"/>
      <c r="HTR218" s="102"/>
      <c r="HTS218" s="102"/>
      <c r="HTT218" s="102"/>
      <c r="HTU218" s="102"/>
      <c r="HTV218" s="102"/>
      <c r="HTW218" s="102"/>
      <c r="HTX218" s="102"/>
      <c r="HTY218" s="102"/>
      <c r="HTZ218" s="102"/>
      <c r="HUA218" s="102"/>
      <c r="HUB218" s="102"/>
      <c r="HUC218" s="102"/>
      <c r="HUD218" s="102"/>
      <c r="HUE218" s="102"/>
      <c r="HUF218" s="102"/>
      <c r="HUG218" s="102"/>
      <c r="HUH218" s="102"/>
      <c r="HUI218" s="102"/>
      <c r="HUJ218" s="102"/>
      <c r="HUK218" s="102"/>
      <c r="HUL218" s="102"/>
      <c r="HUM218" s="102"/>
      <c r="HUN218" s="102"/>
      <c r="HUO218" s="102"/>
      <c r="HUP218" s="102"/>
      <c r="HUQ218" s="102"/>
      <c r="HUR218" s="102"/>
      <c r="HUS218" s="102"/>
      <c r="HUT218" s="102"/>
      <c r="HUU218" s="102"/>
      <c r="HUV218" s="102"/>
      <c r="HUW218" s="102"/>
      <c r="HUX218" s="102"/>
      <c r="HUY218" s="102"/>
      <c r="HUZ218" s="102"/>
      <c r="HVA218" s="102"/>
      <c r="HVB218" s="102"/>
      <c r="HVC218" s="102"/>
      <c r="HVD218" s="102"/>
      <c r="HVE218" s="102"/>
      <c r="HVF218" s="102"/>
      <c r="HVG218" s="102"/>
      <c r="HVH218" s="102"/>
      <c r="HVI218" s="102"/>
      <c r="HVJ218" s="102"/>
      <c r="HVK218" s="102"/>
      <c r="HVL218" s="102"/>
      <c r="HVM218" s="102"/>
      <c r="HVN218" s="102"/>
      <c r="HVO218" s="102"/>
      <c r="HVP218" s="102"/>
      <c r="HVQ218" s="102"/>
      <c r="HVR218" s="102"/>
      <c r="HVS218" s="102"/>
      <c r="HVT218" s="102"/>
      <c r="HVU218" s="102"/>
      <c r="HVV218" s="102"/>
      <c r="HVW218" s="102"/>
      <c r="HVX218" s="102"/>
      <c r="HVY218" s="102"/>
      <c r="HVZ218" s="102"/>
      <c r="HWA218" s="102"/>
      <c r="HWB218" s="102"/>
      <c r="HWC218" s="102"/>
      <c r="HWD218" s="102"/>
      <c r="HWE218" s="102"/>
      <c r="HWF218" s="102"/>
      <c r="HWG218" s="102"/>
      <c r="HWH218" s="102"/>
      <c r="HWI218" s="102"/>
      <c r="HWJ218" s="102"/>
      <c r="HWK218" s="102"/>
      <c r="HWL218" s="102"/>
      <c r="HWM218" s="102"/>
      <c r="HWN218" s="102"/>
      <c r="HWO218" s="102"/>
      <c r="HWP218" s="102"/>
      <c r="HWQ218" s="102"/>
      <c r="HWR218" s="102"/>
      <c r="HWS218" s="102"/>
      <c r="HWT218" s="102"/>
      <c r="HWU218" s="102"/>
      <c r="HWV218" s="102"/>
      <c r="HWW218" s="102"/>
      <c r="HWX218" s="102"/>
      <c r="HWY218" s="102"/>
      <c r="HWZ218" s="102"/>
      <c r="HXA218" s="102"/>
      <c r="HXB218" s="102"/>
      <c r="HXC218" s="102"/>
      <c r="HXD218" s="102"/>
      <c r="HXE218" s="102"/>
      <c r="HXF218" s="102"/>
      <c r="HXG218" s="102"/>
      <c r="HXH218" s="102"/>
      <c r="HXI218" s="102"/>
      <c r="HXJ218" s="102"/>
      <c r="HXK218" s="102"/>
      <c r="HXL218" s="102"/>
      <c r="HXM218" s="102"/>
      <c r="HXN218" s="102"/>
      <c r="HXO218" s="102"/>
      <c r="HXP218" s="102"/>
      <c r="HXQ218" s="102"/>
      <c r="HXR218" s="102"/>
      <c r="HXS218" s="102"/>
      <c r="HXT218" s="102"/>
      <c r="HXU218" s="102"/>
      <c r="HXV218" s="102"/>
      <c r="HXW218" s="102"/>
      <c r="HXX218" s="102"/>
      <c r="HXY218" s="102"/>
      <c r="HXZ218" s="102"/>
      <c r="HYA218" s="102"/>
      <c r="HYB218" s="102"/>
      <c r="HYC218" s="102"/>
      <c r="HYD218" s="102"/>
      <c r="HYE218" s="102"/>
      <c r="HYF218" s="102"/>
      <c r="HYG218" s="102"/>
      <c r="HYH218" s="102"/>
      <c r="HYI218" s="102"/>
      <c r="HYJ218" s="102"/>
      <c r="HYK218" s="102"/>
      <c r="HYL218" s="102"/>
      <c r="HYM218" s="102"/>
      <c r="HYN218" s="102"/>
      <c r="HYO218" s="102"/>
      <c r="HYP218" s="102"/>
      <c r="HYQ218" s="102"/>
      <c r="HYR218" s="102"/>
      <c r="HYS218" s="102"/>
      <c r="HYT218" s="102"/>
      <c r="HYU218" s="102"/>
      <c r="HYV218" s="102"/>
      <c r="HYW218" s="102"/>
      <c r="HYX218" s="102"/>
      <c r="HYY218" s="102"/>
      <c r="HYZ218" s="102"/>
      <c r="HZA218" s="102"/>
      <c r="HZB218" s="102"/>
      <c r="HZC218" s="102"/>
      <c r="HZD218" s="102"/>
      <c r="HZE218" s="102"/>
      <c r="HZF218" s="102"/>
      <c r="HZG218" s="102"/>
      <c r="HZH218" s="102"/>
      <c r="HZI218" s="102"/>
      <c r="HZJ218" s="102"/>
      <c r="HZK218" s="102"/>
      <c r="HZL218" s="102"/>
      <c r="HZM218" s="102"/>
      <c r="HZN218" s="102"/>
      <c r="HZO218" s="102"/>
      <c r="HZP218" s="102"/>
      <c r="HZQ218" s="102"/>
      <c r="HZR218" s="102"/>
      <c r="HZS218" s="102"/>
      <c r="HZT218" s="102"/>
      <c r="HZU218" s="102"/>
      <c r="HZV218" s="102"/>
      <c r="HZW218" s="102"/>
      <c r="HZX218" s="102"/>
      <c r="HZY218" s="102"/>
      <c r="HZZ218" s="102"/>
      <c r="IAA218" s="102"/>
      <c r="IAB218" s="102"/>
      <c r="IAC218" s="102"/>
      <c r="IAD218" s="102"/>
      <c r="IAE218" s="102"/>
      <c r="IAF218" s="102"/>
      <c r="IAG218" s="102"/>
      <c r="IAH218" s="102"/>
      <c r="IAI218" s="102"/>
      <c r="IAJ218" s="102"/>
      <c r="IAK218" s="102"/>
      <c r="IAL218" s="102"/>
      <c r="IAM218" s="102"/>
      <c r="IAN218" s="102"/>
      <c r="IAO218" s="102"/>
      <c r="IAP218" s="102"/>
      <c r="IAQ218" s="102"/>
      <c r="IAR218" s="102"/>
      <c r="IAS218" s="102"/>
      <c r="IAT218" s="102"/>
      <c r="IAU218" s="102"/>
      <c r="IAV218" s="102"/>
      <c r="IAW218" s="102"/>
      <c r="IAX218" s="102"/>
      <c r="IAY218" s="102"/>
      <c r="IAZ218" s="102"/>
      <c r="IBA218" s="102"/>
      <c r="IBB218" s="102"/>
      <c r="IBC218" s="102"/>
      <c r="IBD218" s="102"/>
      <c r="IBE218" s="102"/>
      <c r="IBF218" s="102"/>
      <c r="IBG218" s="102"/>
      <c r="IBH218" s="102"/>
      <c r="IBI218" s="102"/>
      <c r="IBJ218" s="102"/>
      <c r="IBK218" s="102"/>
      <c r="IBL218" s="102"/>
      <c r="IBM218" s="102"/>
      <c r="IBN218" s="102"/>
      <c r="IBO218" s="102"/>
      <c r="IBP218" s="102"/>
      <c r="IBQ218" s="102"/>
      <c r="IBR218" s="102"/>
      <c r="IBS218" s="102"/>
      <c r="IBT218" s="102"/>
      <c r="IBU218" s="102"/>
      <c r="IBV218" s="102"/>
      <c r="IBW218" s="102"/>
      <c r="IBX218" s="102"/>
      <c r="IBY218" s="102"/>
      <c r="IBZ218" s="102"/>
      <c r="ICA218" s="102"/>
      <c r="ICB218" s="102"/>
      <c r="ICC218" s="102"/>
      <c r="ICD218" s="102"/>
      <c r="ICE218" s="102"/>
      <c r="ICF218" s="102"/>
      <c r="ICG218" s="102"/>
      <c r="ICH218" s="102"/>
      <c r="ICI218" s="102"/>
      <c r="ICJ218" s="102"/>
      <c r="ICK218" s="102"/>
      <c r="ICL218" s="102"/>
      <c r="ICM218" s="102"/>
      <c r="ICN218" s="102"/>
      <c r="ICO218" s="102"/>
      <c r="ICP218" s="102"/>
      <c r="ICQ218" s="102"/>
      <c r="ICR218" s="102"/>
      <c r="ICS218" s="102"/>
      <c r="ICT218" s="102"/>
      <c r="ICU218" s="102"/>
      <c r="ICV218" s="102"/>
      <c r="ICW218" s="102"/>
      <c r="ICX218" s="102"/>
      <c r="ICY218" s="102"/>
      <c r="ICZ218" s="102"/>
      <c r="IDA218" s="102"/>
      <c r="IDB218" s="102"/>
      <c r="IDC218" s="102"/>
      <c r="IDD218" s="102"/>
      <c r="IDE218" s="102"/>
      <c r="IDF218" s="102"/>
      <c r="IDG218" s="102"/>
      <c r="IDH218" s="102"/>
      <c r="IDI218" s="102"/>
      <c r="IDJ218" s="102"/>
      <c r="IDK218" s="102"/>
      <c r="IDL218" s="102"/>
      <c r="IDM218" s="102"/>
      <c r="IDN218" s="102"/>
      <c r="IDO218" s="102"/>
      <c r="IDP218" s="102"/>
      <c r="IDQ218" s="102"/>
      <c r="IDR218" s="102"/>
      <c r="IDS218" s="102"/>
      <c r="IDT218" s="102"/>
      <c r="IDU218" s="102"/>
      <c r="IDV218" s="102"/>
      <c r="IDW218" s="102"/>
      <c r="IDX218" s="102"/>
      <c r="IDY218" s="102"/>
      <c r="IDZ218" s="102"/>
      <c r="IEA218" s="102"/>
      <c r="IEB218" s="102"/>
      <c r="IEC218" s="102"/>
      <c r="IED218" s="102"/>
      <c r="IEE218" s="102"/>
      <c r="IEF218" s="102"/>
      <c r="IEG218" s="102"/>
      <c r="IEH218" s="102"/>
      <c r="IEI218" s="102"/>
      <c r="IEJ218" s="102"/>
      <c r="IEK218" s="102"/>
      <c r="IEL218" s="102"/>
      <c r="IEM218" s="102"/>
      <c r="IEN218" s="102"/>
      <c r="IEO218" s="102"/>
      <c r="IEP218" s="102"/>
      <c r="IEQ218" s="102"/>
      <c r="IER218" s="102"/>
      <c r="IES218" s="102"/>
      <c r="IET218" s="102"/>
      <c r="IEU218" s="102"/>
      <c r="IEV218" s="102"/>
      <c r="IEW218" s="102"/>
      <c r="IEX218" s="102"/>
      <c r="IEY218" s="102"/>
      <c r="IEZ218" s="102"/>
      <c r="IFA218" s="102"/>
      <c r="IFB218" s="102"/>
      <c r="IFC218" s="102"/>
      <c r="IFD218" s="102"/>
      <c r="IFE218" s="102"/>
      <c r="IFF218" s="102"/>
      <c r="IFG218" s="102"/>
      <c r="IFH218" s="102"/>
      <c r="IFI218" s="102"/>
      <c r="IFJ218" s="102"/>
      <c r="IFK218" s="102"/>
      <c r="IFL218" s="102"/>
      <c r="IFM218" s="102"/>
      <c r="IFN218" s="102"/>
      <c r="IFO218" s="102"/>
      <c r="IFP218" s="102"/>
      <c r="IFQ218" s="102"/>
      <c r="IFR218" s="102"/>
      <c r="IFS218" s="102"/>
      <c r="IFT218" s="102"/>
      <c r="IFU218" s="102"/>
      <c r="IFV218" s="102"/>
      <c r="IFW218" s="102"/>
      <c r="IFX218" s="102"/>
      <c r="IFY218" s="102"/>
      <c r="IFZ218" s="102"/>
      <c r="IGA218" s="102"/>
      <c r="IGB218" s="102"/>
      <c r="IGC218" s="102"/>
      <c r="IGD218" s="102"/>
      <c r="IGE218" s="102"/>
      <c r="IGF218" s="102"/>
      <c r="IGG218" s="102"/>
      <c r="IGH218" s="102"/>
      <c r="IGI218" s="102"/>
      <c r="IGJ218" s="102"/>
      <c r="IGK218" s="102"/>
      <c r="IGL218" s="102"/>
      <c r="IGM218" s="102"/>
      <c r="IGN218" s="102"/>
      <c r="IGO218" s="102"/>
      <c r="IGP218" s="102"/>
      <c r="IGQ218" s="102"/>
      <c r="IGR218" s="102"/>
      <c r="IGS218" s="102"/>
      <c r="IGT218" s="102"/>
      <c r="IGU218" s="102"/>
      <c r="IGV218" s="102"/>
      <c r="IGW218" s="102"/>
      <c r="IGX218" s="102"/>
      <c r="IGY218" s="102"/>
      <c r="IGZ218" s="102"/>
      <c r="IHA218" s="102"/>
      <c r="IHB218" s="102"/>
      <c r="IHC218" s="102"/>
      <c r="IHD218" s="102"/>
      <c r="IHE218" s="102"/>
      <c r="IHF218" s="102"/>
      <c r="IHG218" s="102"/>
      <c r="IHH218" s="102"/>
      <c r="IHI218" s="102"/>
      <c r="IHJ218" s="102"/>
      <c r="IHK218" s="102"/>
      <c r="IHL218" s="102"/>
      <c r="IHM218" s="102"/>
      <c r="IHN218" s="102"/>
      <c r="IHO218" s="102"/>
      <c r="IHP218" s="102"/>
      <c r="IHQ218" s="102"/>
      <c r="IHR218" s="102"/>
      <c r="IHS218" s="102"/>
      <c r="IHT218" s="102"/>
      <c r="IHU218" s="102"/>
      <c r="IHV218" s="102"/>
      <c r="IHW218" s="102"/>
      <c r="IHX218" s="102"/>
      <c r="IHY218" s="102"/>
      <c r="IHZ218" s="102"/>
      <c r="IIA218" s="102"/>
      <c r="IIB218" s="102"/>
      <c r="IIC218" s="102"/>
      <c r="IID218" s="102"/>
      <c r="IIE218" s="102"/>
      <c r="IIF218" s="102"/>
      <c r="IIG218" s="102"/>
      <c r="IIH218" s="102"/>
      <c r="III218" s="102"/>
      <c r="IIJ218" s="102"/>
      <c r="IIK218" s="102"/>
      <c r="IIL218" s="102"/>
      <c r="IIM218" s="102"/>
      <c r="IIN218" s="102"/>
      <c r="IIO218" s="102"/>
      <c r="IIP218" s="102"/>
      <c r="IIQ218" s="102"/>
      <c r="IIR218" s="102"/>
      <c r="IIS218" s="102"/>
      <c r="IIT218" s="102"/>
      <c r="IIU218" s="102"/>
      <c r="IIV218" s="102"/>
      <c r="IIW218" s="102"/>
      <c r="IIX218" s="102"/>
      <c r="IIY218" s="102"/>
      <c r="IIZ218" s="102"/>
      <c r="IJA218" s="102"/>
      <c r="IJB218" s="102"/>
      <c r="IJC218" s="102"/>
      <c r="IJD218" s="102"/>
      <c r="IJE218" s="102"/>
      <c r="IJF218" s="102"/>
      <c r="IJG218" s="102"/>
      <c r="IJH218" s="102"/>
      <c r="IJI218" s="102"/>
      <c r="IJJ218" s="102"/>
      <c r="IJK218" s="102"/>
      <c r="IJL218" s="102"/>
      <c r="IJM218" s="102"/>
      <c r="IJN218" s="102"/>
      <c r="IJO218" s="102"/>
      <c r="IJP218" s="102"/>
      <c r="IJQ218" s="102"/>
      <c r="IJR218" s="102"/>
      <c r="IJS218" s="102"/>
      <c r="IJT218" s="102"/>
      <c r="IJU218" s="102"/>
      <c r="IJV218" s="102"/>
      <c r="IJW218" s="102"/>
      <c r="IJX218" s="102"/>
      <c r="IJY218" s="102"/>
      <c r="IJZ218" s="102"/>
      <c r="IKA218" s="102"/>
      <c r="IKB218" s="102"/>
      <c r="IKC218" s="102"/>
      <c r="IKD218" s="102"/>
      <c r="IKE218" s="102"/>
      <c r="IKF218" s="102"/>
      <c r="IKG218" s="102"/>
      <c r="IKH218" s="102"/>
      <c r="IKI218" s="102"/>
      <c r="IKJ218" s="102"/>
      <c r="IKK218" s="102"/>
      <c r="IKL218" s="102"/>
      <c r="IKM218" s="102"/>
      <c r="IKN218" s="102"/>
      <c r="IKO218" s="102"/>
      <c r="IKP218" s="102"/>
      <c r="IKQ218" s="102"/>
      <c r="IKR218" s="102"/>
      <c r="IKS218" s="102"/>
      <c r="IKT218" s="102"/>
      <c r="IKU218" s="102"/>
      <c r="IKV218" s="102"/>
      <c r="IKW218" s="102"/>
      <c r="IKX218" s="102"/>
      <c r="IKY218" s="102"/>
      <c r="IKZ218" s="102"/>
      <c r="ILA218" s="102"/>
      <c r="ILB218" s="102"/>
      <c r="ILC218" s="102"/>
      <c r="ILD218" s="102"/>
      <c r="ILE218" s="102"/>
      <c r="ILF218" s="102"/>
      <c r="ILG218" s="102"/>
      <c r="ILH218" s="102"/>
      <c r="ILI218" s="102"/>
      <c r="ILJ218" s="102"/>
      <c r="ILK218" s="102"/>
      <c r="ILL218" s="102"/>
      <c r="ILM218" s="102"/>
      <c r="ILN218" s="102"/>
      <c r="ILO218" s="102"/>
      <c r="ILP218" s="102"/>
      <c r="ILQ218" s="102"/>
      <c r="ILR218" s="102"/>
      <c r="ILS218" s="102"/>
      <c r="ILT218" s="102"/>
      <c r="ILU218" s="102"/>
      <c r="ILV218" s="102"/>
      <c r="ILW218" s="102"/>
      <c r="ILX218" s="102"/>
      <c r="ILY218" s="102"/>
      <c r="ILZ218" s="102"/>
      <c r="IMA218" s="102"/>
      <c r="IMB218" s="102"/>
      <c r="IMC218" s="102"/>
      <c r="IMD218" s="102"/>
      <c r="IME218" s="102"/>
      <c r="IMF218" s="102"/>
      <c r="IMG218" s="102"/>
      <c r="IMH218" s="102"/>
      <c r="IMI218" s="102"/>
      <c r="IMJ218" s="102"/>
      <c r="IMK218" s="102"/>
      <c r="IML218" s="102"/>
      <c r="IMM218" s="102"/>
      <c r="IMN218" s="102"/>
      <c r="IMO218" s="102"/>
      <c r="IMP218" s="102"/>
      <c r="IMQ218" s="102"/>
      <c r="IMR218" s="102"/>
      <c r="IMS218" s="102"/>
      <c r="IMT218" s="102"/>
      <c r="IMU218" s="102"/>
      <c r="IMV218" s="102"/>
      <c r="IMW218" s="102"/>
      <c r="IMX218" s="102"/>
      <c r="IMY218" s="102"/>
      <c r="IMZ218" s="102"/>
      <c r="INA218" s="102"/>
      <c r="INB218" s="102"/>
      <c r="INC218" s="102"/>
      <c r="IND218" s="102"/>
      <c r="INE218" s="102"/>
      <c r="INF218" s="102"/>
      <c r="ING218" s="102"/>
      <c r="INH218" s="102"/>
      <c r="INI218" s="102"/>
      <c r="INJ218" s="102"/>
      <c r="INK218" s="102"/>
      <c r="INL218" s="102"/>
      <c r="INM218" s="102"/>
      <c r="INN218" s="102"/>
      <c r="INO218" s="102"/>
      <c r="INP218" s="102"/>
      <c r="INQ218" s="102"/>
      <c r="INR218" s="102"/>
      <c r="INS218" s="102"/>
      <c r="INT218" s="102"/>
      <c r="INU218" s="102"/>
      <c r="INV218" s="102"/>
      <c r="INW218" s="102"/>
      <c r="INX218" s="102"/>
      <c r="INY218" s="102"/>
      <c r="INZ218" s="102"/>
      <c r="IOA218" s="102"/>
      <c r="IOB218" s="102"/>
      <c r="IOC218" s="102"/>
      <c r="IOD218" s="102"/>
      <c r="IOE218" s="102"/>
      <c r="IOF218" s="102"/>
      <c r="IOG218" s="102"/>
      <c r="IOH218" s="102"/>
      <c r="IOI218" s="102"/>
      <c r="IOJ218" s="102"/>
      <c r="IOK218" s="102"/>
      <c r="IOL218" s="102"/>
      <c r="IOM218" s="102"/>
      <c r="ION218" s="102"/>
      <c r="IOO218" s="102"/>
      <c r="IOP218" s="102"/>
      <c r="IOQ218" s="102"/>
      <c r="IOR218" s="102"/>
      <c r="IOS218" s="102"/>
      <c r="IOT218" s="102"/>
      <c r="IOU218" s="102"/>
      <c r="IOV218" s="102"/>
      <c r="IOW218" s="102"/>
      <c r="IOX218" s="102"/>
      <c r="IOY218" s="102"/>
      <c r="IOZ218" s="102"/>
      <c r="IPA218" s="102"/>
      <c r="IPB218" s="102"/>
      <c r="IPC218" s="102"/>
      <c r="IPD218" s="102"/>
      <c r="IPE218" s="102"/>
      <c r="IPF218" s="102"/>
      <c r="IPG218" s="102"/>
      <c r="IPH218" s="102"/>
      <c r="IPI218" s="102"/>
      <c r="IPJ218" s="102"/>
      <c r="IPK218" s="102"/>
      <c r="IPL218" s="102"/>
      <c r="IPM218" s="102"/>
      <c r="IPN218" s="102"/>
      <c r="IPO218" s="102"/>
      <c r="IPP218" s="102"/>
      <c r="IPQ218" s="102"/>
      <c r="IPR218" s="102"/>
      <c r="IPS218" s="102"/>
      <c r="IPT218" s="102"/>
      <c r="IPU218" s="102"/>
      <c r="IPV218" s="102"/>
      <c r="IPW218" s="102"/>
      <c r="IPX218" s="102"/>
      <c r="IPY218" s="102"/>
      <c r="IPZ218" s="102"/>
      <c r="IQA218" s="102"/>
      <c r="IQB218" s="102"/>
      <c r="IQC218" s="102"/>
      <c r="IQD218" s="102"/>
      <c r="IQE218" s="102"/>
      <c r="IQF218" s="102"/>
      <c r="IQG218" s="102"/>
      <c r="IQH218" s="102"/>
      <c r="IQI218" s="102"/>
      <c r="IQJ218" s="102"/>
      <c r="IQK218" s="102"/>
      <c r="IQL218" s="102"/>
      <c r="IQM218" s="102"/>
      <c r="IQN218" s="102"/>
      <c r="IQO218" s="102"/>
      <c r="IQP218" s="102"/>
      <c r="IQQ218" s="102"/>
      <c r="IQR218" s="102"/>
      <c r="IQS218" s="102"/>
      <c r="IQT218" s="102"/>
      <c r="IQU218" s="102"/>
      <c r="IQV218" s="102"/>
      <c r="IQW218" s="102"/>
      <c r="IQX218" s="102"/>
      <c r="IQY218" s="102"/>
      <c r="IQZ218" s="102"/>
      <c r="IRA218" s="102"/>
      <c r="IRB218" s="102"/>
      <c r="IRC218" s="102"/>
      <c r="IRD218" s="102"/>
      <c r="IRE218" s="102"/>
      <c r="IRF218" s="102"/>
      <c r="IRG218" s="102"/>
      <c r="IRH218" s="102"/>
      <c r="IRI218" s="102"/>
      <c r="IRJ218" s="102"/>
      <c r="IRK218" s="102"/>
      <c r="IRL218" s="102"/>
      <c r="IRM218" s="102"/>
      <c r="IRN218" s="102"/>
      <c r="IRO218" s="102"/>
      <c r="IRP218" s="102"/>
      <c r="IRQ218" s="102"/>
      <c r="IRR218" s="102"/>
      <c r="IRS218" s="102"/>
      <c r="IRT218" s="102"/>
      <c r="IRU218" s="102"/>
      <c r="IRV218" s="102"/>
      <c r="IRW218" s="102"/>
      <c r="IRX218" s="102"/>
      <c r="IRY218" s="102"/>
      <c r="IRZ218" s="102"/>
      <c r="ISA218" s="102"/>
      <c r="ISB218" s="102"/>
      <c r="ISC218" s="102"/>
      <c r="ISD218" s="102"/>
      <c r="ISE218" s="102"/>
      <c r="ISF218" s="102"/>
      <c r="ISG218" s="102"/>
      <c r="ISH218" s="102"/>
      <c r="ISI218" s="102"/>
      <c r="ISJ218" s="102"/>
      <c r="ISK218" s="102"/>
      <c r="ISL218" s="102"/>
      <c r="ISM218" s="102"/>
      <c r="ISN218" s="102"/>
      <c r="ISO218" s="102"/>
      <c r="ISP218" s="102"/>
      <c r="ISQ218" s="102"/>
      <c r="ISR218" s="102"/>
      <c r="ISS218" s="102"/>
      <c r="IST218" s="102"/>
      <c r="ISU218" s="102"/>
      <c r="ISV218" s="102"/>
      <c r="ISW218" s="102"/>
      <c r="ISX218" s="102"/>
      <c r="ISY218" s="102"/>
      <c r="ISZ218" s="102"/>
      <c r="ITA218" s="102"/>
      <c r="ITB218" s="102"/>
      <c r="ITC218" s="102"/>
      <c r="ITD218" s="102"/>
      <c r="ITE218" s="102"/>
      <c r="ITF218" s="102"/>
      <c r="ITG218" s="102"/>
      <c r="ITH218" s="102"/>
      <c r="ITI218" s="102"/>
      <c r="ITJ218" s="102"/>
      <c r="ITK218" s="102"/>
      <c r="ITL218" s="102"/>
      <c r="ITM218" s="102"/>
      <c r="ITN218" s="102"/>
      <c r="ITO218" s="102"/>
      <c r="ITP218" s="102"/>
      <c r="ITQ218" s="102"/>
      <c r="ITR218" s="102"/>
      <c r="ITS218" s="102"/>
      <c r="ITT218" s="102"/>
      <c r="ITU218" s="102"/>
      <c r="ITV218" s="102"/>
      <c r="ITW218" s="102"/>
      <c r="ITX218" s="102"/>
      <c r="ITY218" s="102"/>
      <c r="ITZ218" s="102"/>
      <c r="IUA218" s="102"/>
      <c r="IUB218" s="102"/>
      <c r="IUC218" s="102"/>
      <c r="IUD218" s="102"/>
      <c r="IUE218" s="102"/>
      <c r="IUF218" s="102"/>
      <c r="IUG218" s="102"/>
      <c r="IUH218" s="102"/>
      <c r="IUI218" s="102"/>
      <c r="IUJ218" s="102"/>
      <c r="IUK218" s="102"/>
      <c r="IUL218" s="102"/>
      <c r="IUM218" s="102"/>
      <c r="IUN218" s="102"/>
      <c r="IUO218" s="102"/>
      <c r="IUP218" s="102"/>
      <c r="IUQ218" s="102"/>
      <c r="IUR218" s="102"/>
      <c r="IUS218" s="102"/>
      <c r="IUT218" s="102"/>
      <c r="IUU218" s="102"/>
      <c r="IUV218" s="102"/>
      <c r="IUW218" s="102"/>
      <c r="IUX218" s="102"/>
      <c r="IUY218" s="102"/>
      <c r="IUZ218" s="102"/>
      <c r="IVA218" s="102"/>
      <c r="IVB218" s="102"/>
      <c r="IVC218" s="102"/>
      <c r="IVD218" s="102"/>
      <c r="IVE218" s="102"/>
      <c r="IVF218" s="102"/>
      <c r="IVG218" s="102"/>
      <c r="IVH218" s="102"/>
      <c r="IVI218" s="102"/>
      <c r="IVJ218" s="102"/>
      <c r="IVK218" s="102"/>
      <c r="IVL218" s="102"/>
      <c r="IVM218" s="102"/>
      <c r="IVN218" s="102"/>
      <c r="IVO218" s="102"/>
      <c r="IVP218" s="102"/>
      <c r="IVQ218" s="102"/>
      <c r="IVR218" s="102"/>
      <c r="IVS218" s="102"/>
      <c r="IVT218" s="102"/>
      <c r="IVU218" s="102"/>
      <c r="IVV218" s="102"/>
      <c r="IVW218" s="102"/>
      <c r="IVX218" s="102"/>
      <c r="IVY218" s="102"/>
      <c r="IVZ218" s="102"/>
      <c r="IWA218" s="102"/>
      <c r="IWB218" s="102"/>
      <c r="IWC218" s="102"/>
      <c r="IWD218" s="102"/>
      <c r="IWE218" s="102"/>
      <c r="IWF218" s="102"/>
      <c r="IWG218" s="102"/>
      <c r="IWH218" s="102"/>
      <c r="IWI218" s="102"/>
      <c r="IWJ218" s="102"/>
      <c r="IWK218" s="102"/>
      <c r="IWL218" s="102"/>
      <c r="IWM218" s="102"/>
      <c r="IWN218" s="102"/>
      <c r="IWO218" s="102"/>
      <c r="IWP218" s="102"/>
      <c r="IWQ218" s="102"/>
      <c r="IWR218" s="102"/>
      <c r="IWS218" s="102"/>
      <c r="IWT218" s="102"/>
      <c r="IWU218" s="102"/>
      <c r="IWV218" s="102"/>
      <c r="IWW218" s="102"/>
      <c r="IWX218" s="102"/>
      <c r="IWY218" s="102"/>
      <c r="IWZ218" s="102"/>
      <c r="IXA218" s="102"/>
      <c r="IXB218" s="102"/>
      <c r="IXC218" s="102"/>
      <c r="IXD218" s="102"/>
      <c r="IXE218" s="102"/>
      <c r="IXF218" s="102"/>
      <c r="IXG218" s="102"/>
      <c r="IXH218" s="102"/>
      <c r="IXI218" s="102"/>
      <c r="IXJ218" s="102"/>
      <c r="IXK218" s="102"/>
      <c r="IXL218" s="102"/>
      <c r="IXM218" s="102"/>
      <c r="IXN218" s="102"/>
      <c r="IXO218" s="102"/>
      <c r="IXP218" s="102"/>
      <c r="IXQ218" s="102"/>
      <c r="IXR218" s="102"/>
      <c r="IXS218" s="102"/>
      <c r="IXT218" s="102"/>
      <c r="IXU218" s="102"/>
      <c r="IXV218" s="102"/>
      <c r="IXW218" s="102"/>
      <c r="IXX218" s="102"/>
      <c r="IXY218" s="102"/>
      <c r="IXZ218" s="102"/>
      <c r="IYA218" s="102"/>
      <c r="IYB218" s="102"/>
      <c r="IYC218" s="102"/>
      <c r="IYD218" s="102"/>
      <c r="IYE218" s="102"/>
      <c r="IYF218" s="102"/>
      <c r="IYG218" s="102"/>
      <c r="IYH218" s="102"/>
      <c r="IYI218" s="102"/>
      <c r="IYJ218" s="102"/>
      <c r="IYK218" s="102"/>
      <c r="IYL218" s="102"/>
      <c r="IYM218" s="102"/>
      <c r="IYN218" s="102"/>
      <c r="IYO218" s="102"/>
      <c r="IYP218" s="102"/>
      <c r="IYQ218" s="102"/>
      <c r="IYR218" s="102"/>
      <c r="IYS218" s="102"/>
      <c r="IYT218" s="102"/>
      <c r="IYU218" s="102"/>
      <c r="IYV218" s="102"/>
      <c r="IYW218" s="102"/>
      <c r="IYX218" s="102"/>
      <c r="IYY218" s="102"/>
      <c r="IYZ218" s="102"/>
      <c r="IZA218" s="102"/>
      <c r="IZB218" s="102"/>
      <c r="IZC218" s="102"/>
      <c r="IZD218" s="102"/>
      <c r="IZE218" s="102"/>
      <c r="IZF218" s="102"/>
      <c r="IZG218" s="102"/>
      <c r="IZH218" s="102"/>
      <c r="IZI218" s="102"/>
      <c r="IZJ218" s="102"/>
      <c r="IZK218" s="102"/>
      <c r="IZL218" s="102"/>
      <c r="IZM218" s="102"/>
      <c r="IZN218" s="102"/>
      <c r="IZO218" s="102"/>
      <c r="IZP218" s="102"/>
      <c r="IZQ218" s="102"/>
      <c r="IZR218" s="102"/>
      <c r="IZS218" s="102"/>
      <c r="IZT218" s="102"/>
      <c r="IZU218" s="102"/>
      <c r="IZV218" s="102"/>
      <c r="IZW218" s="102"/>
      <c r="IZX218" s="102"/>
      <c r="IZY218" s="102"/>
      <c r="IZZ218" s="102"/>
      <c r="JAA218" s="102"/>
      <c r="JAB218" s="102"/>
      <c r="JAC218" s="102"/>
      <c r="JAD218" s="102"/>
      <c r="JAE218" s="102"/>
      <c r="JAF218" s="102"/>
      <c r="JAG218" s="102"/>
      <c r="JAH218" s="102"/>
      <c r="JAI218" s="102"/>
      <c r="JAJ218" s="102"/>
      <c r="JAK218" s="102"/>
      <c r="JAL218" s="102"/>
      <c r="JAM218" s="102"/>
      <c r="JAN218" s="102"/>
      <c r="JAO218" s="102"/>
      <c r="JAP218" s="102"/>
      <c r="JAQ218" s="102"/>
      <c r="JAR218" s="102"/>
      <c r="JAS218" s="102"/>
      <c r="JAT218" s="102"/>
      <c r="JAU218" s="102"/>
      <c r="JAV218" s="102"/>
      <c r="JAW218" s="102"/>
      <c r="JAX218" s="102"/>
      <c r="JAY218" s="102"/>
      <c r="JAZ218" s="102"/>
      <c r="JBA218" s="102"/>
      <c r="JBB218" s="102"/>
      <c r="JBC218" s="102"/>
      <c r="JBD218" s="102"/>
      <c r="JBE218" s="102"/>
      <c r="JBF218" s="102"/>
      <c r="JBG218" s="102"/>
      <c r="JBH218" s="102"/>
      <c r="JBI218" s="102"/>
      <c r="JBJ218" s="102"/>
      <c r="JBK218" s="102"/>
      <c r="JBL218" s="102"/>
      <c r="JBM218" s="102"/>
      <c r="JBN218" s="102"/>
      <c r="JBO218" s="102"/>
      <c r="JBP218" s="102"/>
      <c r="JBQ218" s="102"/>
      <c r="JBR218" s="102"/>
      <c r="JBS218" s="102"/>
      <c r="JBT218" s="102"/>
      <c r="JBU218" s="102"/>
      <c r="JBV218" s="102"/>
      <c r="JBW218" s="102"/>
      <c r="JBX218" s="102"/>
      <c r="JBY218" s="102"/>
      <c r="JBZ218" s="102"/>
      <c r="JCA218" s="102"/>
      <c r="JCB218" s="102"/>
      <c r="JCC218" s="102"/>
      <c r="JCD218" s="102"/>
      <c r="JCE218" s="102"/>
      <c r="JCF218" s="102"/>
      <c r="JCG218" s="102"/>
      <c r="JCH218" s="102"/>
      <c r="JCI218" s="102"/>
      <c r="JCJ218" s="102"/>
      <c r="JCK218" s="102"/>
      <c r="JCL218" s="102"/>
      <c r="JCM218" s="102"/>
      <c r="JCN218" s="102"/>
      <c r="JCO218" s="102"/>
      <c r="JCP218" s="102"/>
      <c r="JCQ218" s="102"/>
      <c r="JCR218" s="102"/>
      <c r="JCS218" s="102"/>
      <c r="JCT218" s="102"/>
      <c r="JCU218" s="102"/>
      <c r="JCV218" s="102"/>
      <c r="JCW218" s="102"/>
      <c r="JCX218" s="102"/>
      <c r="JCY218" s="102"/>
      <c r="JCZ218" s="102"/>
      <c r="JDA218" s="102"/>
      <c r="JDB218" s="102"/>
      <c r="JDC218" s="102"/>
      <c r="JDD218" s="102"/>
      <c r="JDE218" s="102"/>
      <c r="JDF218" s="102"/>
      <c r="JDG218" s="102"/>
      <c r="JDH218" s="102"/>
      <c r="JDI218" s="102"/>
      <c r="JDJ218" s="102"/>
      <c r="JDK218" s="102"/>
      <c r="JDL218" s="102"/>
      <c r="JDM218" s="102"/>
      <c r="JDN218" s="102"/>
      <c r="JDO218" s="102"/>
      <c r="JDP218" s="102"/>
      <c r="JDQ218" s="102"/>
      <c r="JDR218" s="102"/>
      <c r="JDS218" s="102"/>
      <c r="JDT218" s="102"/>
      <c r="JDU218" s="102"/>
      <c r="JDV218" s="102"/>
      <c r="JDW218" s="102"/>
      <c r="JDX218" s="102"/>
      <c r="JDY218" s="102"/>
      <c r="JDZ218" s="102"/>
      <c r="JEA218" s="102"/>
      <c r="JEB218" s="102"/>
      <c r="JEC218" s="102"/>
      <c r="JED218" s="102"/>
      <c r="JEE218" s="102"/>
      <c r="JEF218" s="102"/>
      <c r="JEG218" s="102"/>
      <c r="JEH218" s="102"/>
      <c r="JEI218" s="102"/>
      <c r="JEJ218" s="102"/>
      <c r="JEK218" s="102"/>
      <c r="JEL218" s="102"/>
      <c r="JEM218" s="102"/>
      <c r="JEN218" s="102"/>
      <c r="JEO218" s="102"/>
      <c r="JEP218" s="102"/>
      <c r="JEQ218" s="102"/>
      <c r="JER218" s="102"/>
      <c r="JES218" s="102"/>
      <c r="JET218" s="102"/>
      <c r="JEU218" s="102"/>
      <c r="JEV218" s="102"/>
      <c r="JEW218" s="102"/>
      <c r="JEX218" s="102"/>
      <c r="JEY218" s="102"/>
      <c r="JEZ218" s="102"/>
      <c r="JFA218" s="102"/>
      <c r="JFB218" s="102"/>
      <c r="JFC218" s="102"/>
      <c r="JFD218" s="102"/>
      <c r="JFE218" s="102"/>
      <c r="JFF218" s="102"/>
      <c r="JFG218" s="102"/>
      <c r="JFH218" s="102"/>
      <c r="JFI218" s="102"/>
      <c r="JFJ218" s="102"/>
      <c r="JFK218" s="102"/>
      <c r="JFL218" s="102"/>
      <c r="JFM218" s="102"/>
      <c r="JFN218" s="102"/>
      <c r="JFO218" s="102"/>
      <c r="JFP218" s="102"/>
      <c r="JFQ218" s="102"/>
      <c r="JFR218" s="102"/>
      <c r="JFS218" s="102"/>
      <c r="JFT218" s="102"/>
      <c r="JFU218" s="102"/>
      <c r="JFV218" s="102"/>
      <c r="JFW218" s="102"/>
      <c r="JFX218" s="102"/>
      <c r="JFY218" s="102"/>
      <c r="JFZ218" s="102"/>
      <c r="JGA218" s="102"/>
      <c r="JGB218" s="102"/>
      <c r="JGC218" s="102"/>
      <c r="JGD218" s="102"/>
      <c r="JGE218" s="102"/>
      <c r="JGF218" s="102"/>
      <c r="JGG218" s="102"/>
      <c r="JGH218" s="102"/>
      <c r="JGI218" s="102"/>
      <c r="JGJ218" s="102"/>
      <c r="JGK218" s="102"/>
      <c r="JGL218" s="102"/>
      <c r="JGM218" s="102"/>
      <c r="JGN218" s="102"/>
      <c r="JGO218" s="102"/>
      <c r="JGP218" s="102"/>
      <c r="JGQ218" s="102"/>
      <c r="JGR218" s="102"/>
      <c r="JGS218" s="102"/>
      <c r="JGT218" s="102"/>
      <c r="JGU218" s="102"/>
      <c r="JGV218" s="102"/>
      <c r="JGW218" s="102"/>
      <c r="JGX218" s="102"/>
      <c r="JGY218" s="102"/>
      <c r="JGZ218" s="102"/>
      <c r="JHA218" s="102"/>
      <c r="JHB218" s="102"/>
      <c r="JHC218" s="102"/>
      <c r="JHD218" s="102"/>
      <c r="JHE218" s="102"/>
      <c r="JHF218" s="102"/>
      <c r="JHG218" s="102"/>
      <c r="JHH218" s="102"/>
      <c r="JHI218" s="102"/>
      <c r="JHJ218" s="102"/>
      <c r="JHK218" s="102"/>
      <c r="JHL218" s="102"/>
      <c r="JHM218" s="102"/>
      <c r="JHN218" s="102"/>
      <c r="JHO218" s="102"/>
      <c r="JHP218" s="102"/>
      <c r="JHQ218" s="102"/>
      <c r="JHR218" s="102"/>
      <c r="JHS218" s="102"/>
      <c r="JHT218" s="102"/>
      <c r="JHU218" s="102"/>
      <c r="JHV218" s="102"/>
      <c r="JHW218" s="102"/>
      <c r="JHX218" s="102"/>
      <c r="JHY218" s="102"/>
      <c r="JHZ218" s="102"/>
      <c r="JIA218" s="102"/>
      <c r="JIB218" s="102"/>
      <c r="JIC218" s="102"/>
      <c r="JID218" s="102"/>
      <c r="JIE218" s="102"/>
      <c r="JIF218" s="102"/>
      <c r="JIG218" s="102"/>
      <c r="JIH218" s="102"/>
      <c r="JII218" s="102"/>
      <c r="JIJ218" s="102"/>
      <c r="JIK218" s="102"/>
      <c r="JIL218" s="102"/>
      <c r="JIM218" s="102"/>
      <c r="JIN218" s="102"/>
      <c r="JIO218" s="102"/>
      <c r="JIP218" s="102"/>
      <c r="JIQ218" s="102"/>
      <c r="JIR218" s="102"/>
      <c r="JIS218" s="102"/>
      <c r="JIT218" s="102"/>
      <c r="JIU218" s="102"/>
      <c r="JIV218" s="102"/>
      <c r="JIW218" s="102"/>
      <c r="JIX218" s="102"/>
      <c r="JIY218" s="102"/>
      <c r="JIZ218" s="102"/>
      <c r="JJA218" s="102"/>
      <c r="JJB218" s="102"/>
      <c r="JJC218" s="102"/>
      <c r="JJD218" s="102"/>
      <c r="JJE218" s="102"/>
      <c r="JJF218" s="102"/>
      <c r="JJG218" s="102"/>
      <c r="JJH218" s="102"/>
      <c r="JJI218" s="102"/>
      <c r="JJJ218" s="102"/>
      <c r="JJK218" s="102"/>
      <c r="JJL218" s="102"/>
      <c r="JJM218" s="102"/>
      <c r="JJN218" s="102"/>
      <c r="JJO218" s="102"/>
      <c r="JJP218" s="102"/>
      <c r="JJQ218" s="102"/>
      <c r="JJR218" s="102"/>
      <c r="JJS218" s="102"/>
      <c r="JJT218" s="102"/>
      <c r="JJU218" s="102"/>
      <c r="JJV218" s="102"/>
      <c r="JJW218" s="102"/>
      <c r="JJX218" s="102"/>
      <c r="JJY218" s="102"/>
      <c r="JJZ218" s="102"/>
      <c r="JKA218" s="102"/>
      <c r="JKB218" s="102"/>
      <c r="JKC218" s="102"/>
      <c r="JKD218" s="102"/>
      <c r="JKE218" s="102"/>
      <c r="JKF218" s="102"/>
      <c r="JKG218" s="102"/>
      <c r="JKH218" s="102"/>
      <c r="JKI218" s="102"/>
      <c r="JKJ218" s="102"/>
      <c r="JKK218" s="102"/>
      <c r="JKL218" s="102"/>
      <c r="JKM218" s="102"/>
      <c r="JKN218" s="102"/>
      <c r="JKO218" s="102"/>
      <c r="JKP218" s="102"/>
      <c r="JKQ218" s="102"/>
      <c r="JKR218" s="102"/>
      <c r="JKS218" s="102"/>
      <c r="JKT218" s="102"/>
      <c r="JKU218" s="102"/>
      <c r="JKV218" s="102"/>
      <c r="JKW218" s="102"/>
      <c r="JKX218" s="102"/>
      <c r="JKY218" s="102"/>
      <c r="JKZ218" s="102"/>
      <c r="JLA218" s="102"/>
      <c r="JLB218" s="102"/>
      <c r="JLC218" s="102"/>
      <c r="JLD218" s="102"/>
      <c r="JLE218" s="102"/>
      <c r="JLF218" s="102"/>
      <c r="JLG218" s="102"/>
      <c r="JLH218" s="102"/>
      <c r="JLI218" s="102"/>
      <c r="JLJ218" s="102"/>
      <c r="JLK218" s="102"/>
      <c r="JLL218" s="102"/>
      <c r="JLM218" s="102"/>
      <c r="JLN218" s="102"/>
      <c r="JLO218" s="102"/>
      <c r="JLP218" s="102"/>
      <c r="JLQ218" s="102"/>
      <c r="JLR218" s="102"/>
      <c r="JLS218" s="102"/>
      <c r="JLT218" s="102"/>
      <c r="JLU218" s="102"/>
      <c r="JLV218" s="102"/>
      <c r="JLW218" s="102"/>
      <c r="JLX218" s="102"/>
      <c r="JLY218" s="102"/>
      <c r="JLZ218" s="102"/>
      <c r="JMA218" s="102"/>
      <c r="JMB218" s="102"/>
      <c r="JMC218" s="102"/>
      <c r="JMD218" s="102"/>
      <c r="JME218" s="102"/>
      <c r="JMF218" s="102"/>
      <c r="JMG218" s="102"/>
      <c r="JMH218" s="102"/>
      <c r="JMI218" s="102"/>
      <c r="JMJ218" s="102"/>
      <c r="JMK218" s="102"/>
      <c r="JML218" s="102"/>
      <c r="JMM218" s="102"/>
      <c r="JMN218" s="102"/>
      <c r="JMO218" s="102"/>
      <c r="JMP218" s="102"/>
      <c r="JMQ218" s="102"/>
      <c r="JMR218" s="102"/>
      <c r="JMS218" s="102"/>
      <c r="JMT218" s="102"/>
      <c r="JMU218" s="102"/>
      <c r="JMV218" s="102"/>
      <c r="JMW218" s="102"/>
      <c r="JMX218" s="102"/>
      <c r="JMY218" s="102"/>
      <c r="JMZ218" s="102"/>
      <c r="JNA218" s="102"/>
      <c r="JNB218" s="102"/>
      <c r="JNC218" s="102"/>
      <c r="JND218" s="102"/>
      <c r="JNE218" s="102"/>
      <c r="JNF218" s="102"/>
      <c r="JNG218" s="102"/>
      <c r="JNH218" s="102"/>
      <c r="JNI218" s="102"/>
      <c r="JNJ218" s="102"/>
      <c r="JNK218" s="102"/>
      <c r="JNL218" s="102"/>
      <c r="JNM218" s="102"/>
      <c r="JNN218" s="102"/>
      <c r="JNO218" s="102"/>
      <c r="JNP218" s="102"/>
      <c r="JNQ218" s="102"/>
      <c r="JNR218" s="102"/>
      <c r="JNS218" s="102"/>
      <c r="JNT218" s="102"/>
      <c r="JNU218" s="102"/>
      <c r="JNV218" s="102"/>
      <c r="JNW218" s="102"/>
      <c r="JNX218" s="102"/>
      <c r="JNY218" s="102"/>
      <c r="JNZ218" s="102"/>
      <c r="JOA218" s="102"/>
      <c r="JOB218" s="102"/>
      <c r="JOC218" s="102"/>
      <c r="JOD218" s="102"/>
      <c r="JOE218" s="102"/>
      <c r="JOF218" s="102"/>
      <c r="JOG218" s="102"/>
      <c r="JOH218" s="102"/>
      <c r="JOI218" s="102"/>
      <c r="JOJ218" s="102"/>
      <c r="JOK218" s="102"/>
      <c r="JOL218" s="102"/>
      <c r="JOM218" s="102"/>
      <c r="JON218" s="102"/>
      <c r="JOO218" s="102"/>
      <c r="JOP218" s="102"/>
      <c r="JOQ218" s="102"/>
      <c r="JOR218" s="102"/>
      <c r="JOS218" s="102"/>
      <c r="JOT218" s="102"/>
      <c r="JOU218" s="102"/>
      <c r="JOV218" s="102"/>
      <c r="JOW218" s="102"/>
      <c r="JOX218" s="102"/>
      <c r="JOY218" s="102"/>
      <c r="JOZ218" s="102"/>
      <c r="JPA218" s="102"/>
      <c r="JPB218" s="102"/>
      <c r="JPC218" s="102"/>
      <c r="JPD218" s="102"/>
      <c r="JPE218" s="102"/>
      <c r="JPF218" s="102"/>
      <c r="JPG218" s="102"/>
      <c r="JPH218" s="102"/>
      <c r="JPI218" s="102"/>
      <c r="JPJ218" s="102"/>
      <c r="JPK218" s="102"/>
      <c r="JPL218" s="102"/>
      <c r="JPM218" s="102"/>
      <c r="JPN218" s="102"/>
      <c r="JPO218" s="102"/>
      <c r="JPP218" s="102"/>
      <c r="JPQ218" s="102"/>
      <c r="JPR218" s="102"/>
      <c r="JPS218" s="102"/>
      <c r="JPT218" s="102"/>
      <c r="JPU218" s="102"/>
      <c r="JPV218" s="102"/>
      <c r="JPW218" s="102"/>
      <c r="JPX218" s="102"/>
      <c r="JPY218" s="102"/>
      <c r="JPZ218" s="102"/>
      <c r="JQA218" s="102"/>
      <c r="JQB218" s="102"/>
      <c r="JQC218" s="102"/>
      <c r="JQD218" s="102"/>
      <c r="JQE218" s="102"/>
      <c r="JQF218" s="102"/>
      <c r="JQG218" s="102"/>
      <c r="JQH218" s="102"/>
      <c r="JQI218" s="102"/>
      <c r="JQJ218" s="102"/>
      <c r="JQK218" s="102"/>
      <c r="JQL218" s="102"/>
      <c r="JQM218" s="102"/>
      <c r="JQN218" s="102"/>
      <c r="JQO218" s="102"/>
      <c r="JQP218" s="102"/>
      <c r="JQQ218" s="102"/>
      <c r="JQR218" s="102"/>
      <c r="JQS218" s="102"/>
      <c r="JQT218" s="102"/>
      <c r="JQU218" s="102"/>
      <c r="JQV218" s="102"/>
      <c r="JQW218" s="102"/>
      <c r="JQX218" s="102"/>
      <c r="JQY218" s="102"/>
      <c r="JQZ218" s="102"/>
      <c r="JRA218" s="102"/>
      <c r="JRB218" s="102"/>
      <c r="JRC218" s="102"/>
      <c r="JRD218" s="102"/>
      <c r="JRE218" s="102"/>
      <c r="JRF218" s="102"/>
      <c r="JRG218" s="102"/>
      <c r="JRH218" s="102"/>
      <c r="JRI218" s="102"/>
      <c r="JRJ218" s="102"/>
      <c r="JRK218" s="102"/>
      <c r="JRL218" s="102"/>
      <c r="JRM218" s="102"/>
      <c r="JRN218" s="102"/>
      <c r="JRO218" s="102"/>
      <c r="JRP218" s="102"/>
      <c r="JRQ218" s="102"/>
      <c r="JRR218" s="102"/>
      <c r="JRS218" s="102"/>
      <c r="JRT218" s="102"/>
      <c r="JRU218" s="102"/>
      <c r="JRV218" s="102"/>
      <c r="JRW218" s="102"/>
      <c r="JRX218" s="102"/>
      <c r="JRY218" s="102"/>
      <c r="JRZ218" s="102"/>
      <c r="JSA218" s="102"/>
      <c r="JSB218" s="102"/>
      <c r="JSC218" s="102"/>
      <c r="JSD218" s="102"/>
      <c r="JSE218" s="102"/>
      <c r="JSF218" s="102"/>
      <c r="JSG218" s="102"/>
      <c r="JSH218" s="102"/>
      <c r="JSI218" s="102"/>
      <c r="JSJ218" s="102"/>
      <c r="JSK218" s="102"/>
      <c r="JSL218" s="102"/>
      <c r="JSM218" s="102"/>
      <c r="JSN218" s="102"/>
      <c r="JSO218" s="102"/>
      <c r="JSP218" s="102"/>
      <c r="JSQ218" s="102"/>
      <c r="JSR218" s="102"/>
      <c r="JSS218" s="102"/>
      <c r="JST218" s="102"/>
      <c r="JSU218" s="102"/>
      <c r="JSV218" s="102"/>
      <c r="JSW218" s="102"/>
      <c r="JSX218" s="102"/>
      <c r="JSY218" s="102"/>
      <c r="JSZ218" s="102"/>
      <c r="JTA218" s="102"/>
      <c r="JTB218" s="102"/>
      <c r="JTC218" s="102"/>
      <c r="JTD218" s="102"/>
      <c r="JTE218" s="102"/>
      <c r="JTF218" s="102"/>
      <c r="JTG218" s="102"/>
      <c r="JTH218" s="102"/>
      <c r="JTI218" s="102"/>
      <c r="JTJ218" s="102"/>
      <c r="JTK218" s="102"/>
      <c r="JTL218" s="102"/>
      <c r="JTM218" s="102"/>
      <c r="JTN218" s="102"/>
      <c r="JTO218" s="102"/>
      <c r="JTP218" s="102"/>
      <c r="JTQ218" s="102"/>
      <c r="JTR218" s="102"/>
      <c r="JTS218" s="102"/>
      <c r="JTT218" s="102"/>
      <c r="JTU218" s="102"/>
      <c r="JTV218" s="102"/>
      <c r="JTW218" s="102"/>
      <c r="JTX218" s="102"/>
      <c r="JTY218" s="102"/>
      <c r="JTZ218" s="102"/>
      <c r="JUA218" s="102"/>
      <c r="JUB218" s="102"/>
      <c r="JUC218" s="102"/>
      <c r="JUD218" s="102"/>
      <c r="JUE218" s="102"/>
      <c r="JUF218" s="102"/>
      <c r="JUG218" s="102"/>
      <c r="JUH218" s="102"/>
      <c r="JUI218" s="102"/>
      <c r="JUJ218" s="102"/>
      <c r="JUK218" s="102"/>
      <c r="JUL218" s="102"/>
      <c r="JUM218" s="102"/>
      <c r="JUN218" s="102"/>
      <c r="JUO218" s="102"/>
      <c r="JUP218" s="102"/>
      <c r="JUQ218" s="102"/>
      <c r="JUR218" s="102"/>
      <c r="JUS218" s="102"/>
      <c r="JUT218" s="102"/>
      <c r="JUU218" s="102"/>
      <c r="JUV218" s="102"/>
      <c r="JUW218" s="102"/>
      <c r="JUX218" s="102"/>
      <c r="JUY218" s="102"/>
      <c r="JUZ218" s="102"/>
      <c r="JVA218" s="102"/>
      <c r="JVB218" s="102"/>
      <c r="JVC218" s="102"/>
      <c r="JVD218" s="102"/>
      <c r="JVE218" s="102"/>
      <c r="JVF218" s="102"/>
      <c r="JVG218" s="102"/>
      <c r="JVH218" s="102"/>
      <c r="JVI218" s="102"/>
      <c r="JVJ218" s="102"/>
      <c r="JVK218" s="102"/>
      <c r="JVL218" s="102"/>
      <c r="JVM218" s="102"/>
      <c r="JVN218" s="102"/>
      <c r="JVO218" s="102"/>
      <c r="JVP218" s="102"/>
      <c r="JVQ218" s="102"/>
      <c r="JVR218" s="102"/>
      <c r="JVS218" s="102"/>
      <c r="JVT218" s="102"/>
      <c r="JVU218" s="102"/>
      <c r="JVV218" s="102"/>
      <c r="JVW218" s="102"/>
      <c r="JVX218" s="102"/>
      <c r="JVY218" s="102"/>
      <c r="JVZ218" s="102"/>
      <c r="JWA218" s="102"/>
      <c r="JWB218" s="102"/>
      <c r="JWC218" s="102"/>
      <c r="JWD218" s="102"/>
      <c r="JWE218" s="102"/>
      <c r="JWF218" s="102"/>
      <c r="JWG218" s="102"/>
      <c r="JWH218" s="102"/>
      <c r="JWI218" s="102"/>
      <c r="JWJ218" s="102"/>
      <c r="JWK218" s="102"/>
      <c r="JWL218" s="102"/>
      <c r="JWM218" s="102"/>
      <c r="JWN218" s="102"/>
      <c r="JWO218" s="102"/>
      <c r="JWP218" s="102"/>
      <c r="JWQ218" s="102"/>
      <c r="JWR218" s="102"/>
      <c r="JWS218" s="102"/>
      <c r="JWT218" s="102"/>
      <c r="JWU218" s="102"/>
      <c r="JWV218" s="102"/>
      <c r="JWW218" s="102"/>
      <c r="JWX218" s="102"/>
      <c r="JWY218" s="102"/>
      <c r="JWZ218" s="102"/>
      <c r="JXA218" s="102"/>
      <c r="JXB218" s="102"/>
      <c r="JXC218" s="102"/>
      <c r="JXD218" s="102"/>
      <c r="JXE218" s="102"/>
      <c r="JXF218" s="102"/>
      <c r="JXG218" s="102"/>
      <c r="JXH218" s="102"/>
      <c r="JXI218" s="102"/>
      <c r="JXJ218" s="102"/>
      <c r="JXK218" s="102"/>
      <c r="JXL218" s="102"/>
      <c r="JXM218" s="102"/>
      <c r="JXN218" s="102"/>
      <c r="JXO218" s="102"/>
      <c r="JXP218" s="102"/>
      <c r="JXQ218" s="102"/>
      <c r="JXR218" s="102"/>
      <c r="JXS218" s="102"/>
      <c r="JXT218" s="102"/>
      <c r="JXU218" s="102"/>
      <c r="JXV218" s="102"/>
      <c r="JXW218" s="102"/>
      <c r="JXX218" s="102"/>
      <c r="JXY218" s="102"/>
      <c r="JXZ218" s="102"/>
      <c r="JYA218" s="102"/>
      <c r="JYB218" s="102"/>
      <c r="JYC218" s="102"/>
      <c r="JYD218" s="102"/>
      <c r="JYE218" s="102"/>
      <c r="JYF218" s="102"/>
      <c r="JYG218" s="102"/>
      <c r="JYH218" s="102"/>
      <c r="JYI218" s="102"/>
      <c r="JYJ218" s="102"/>
      <c r="JYK218" s="102"/>
      <c r="JYL218" s="102"/>
      <c r="JYM218" s="102"/>
      <c r="JYN218" s="102"/>
      <c r="JYO218" s="102"/>
      <c r="JYP218" s="102"/>
      <c r="JYQ218" s="102"/>
      <c r="JYR218" s="102"/>
      <c r="JYS218" s="102"/>
      <c r="JYT218" s="102"/>
      <c r="JYU218" s="102"/>
      <c r="JYV218" s="102"/>
      <c r="JYW218" s="102"/>
      <c r="JYX218" s="102"/>
      <c r="JYY218" s="102"/>
      <c r="JYZ218" s="102"/>
      <c r="JZA218" s="102"/>
      <c r="JZB218" s="102"/>
      <c r="JZC218" s="102"/>
      <c r="JZD218" s="102"/>
      <c r="JZE218" s="102"/>
      <c r="JZF218" s="102"/>
      <c r="JZG218" s="102"/>
      <c r="JZH218" s="102"/>
      <c r="JZI218" s="102"/>
      <c r="JZJ218" s="102"/>
      <c r="JZK218" s="102"/>
      <c r="JZL218" s="102"/>
      <c r="JZM218" s="102"/>
      <c r="JZN218" s="102"/>
      <c r="JZO218" s="102"/>
      <c r="JZP218" s="102"/>
      <c r="JZQ218" s="102"/>
      <c r="JZR218" s="102"/>
      <c r="JZS218" s="102"/>
      <c r="JZT218" s="102"/>
      <c r="JZU218" s="102"/>
      <c r="JZV218" s="102"/>
      <c r="JZW218" s="102"/>
      <c r="JZX218" s="102"/>
      <c r="JZY218" s="102"/>
      <c r="JZZ218" s="102"/>
      <c r="KAA218" s="102"/>
      <c r="KAB218" s="102"/>
      <c r="KAC218" s="102"/>
      <c r="KAD218" s="102"/>
      <c r="KAE218" s="102"/>
      <c r="KAF218" s="102"/>
      <c r="KAG218" s="102"/>
      <c r="KAH218" s="102"/>
      <c r="KAI218" s="102"/>
      <c r="KAJ218" s="102"/>
      <c r="KAK218" s="102"/>
      <c r="KAL218" s="102"/>
      <c r="KAM218" s="102"/>
      <c r="KAN218" s="102"/>
      <c r="KAO218" s="102"/>
      <c r="KAP218" s="102"/>
      <c r="KAQ218" s="102"/>
      <c r="KAR218" s="102"/>
      <c r="KAS218" s="102"/>
      <c r="KAT218" s="102"/>
      <c r="KAU218" s="102"/>
      <c r="KAV218" s="102"/>
      <c r="KAW218" s="102"/>
      <c r="KAX218" s="102"/>
      <c r="KAY218" s="102"/>
      <c r="KAZ218" s="102"/>
      <c r="KBA218" s="102"/>
      <c r="KBB218" s="102"/>
      <c r="KBC218" s="102"/>
      <c r="KBD218" s="102"/>
      <c r="KBE218" s="102"/>
      <c r="KBF218" s="102"/>
      <c r="KBG218" s="102"/>
      <c r="KBH218" s="102"/>
      <c r="KBI218" s="102"/>
      <c r="KBJ218" s="102"/>
      <c r="KBK218" s="102"/>
      <c r="KBL218" s="102"/>
      <c r="KBM218" s="102"/>
      <c r="KBN218" s="102"/>
      <c r="KBO218" s="102"/>
      <c r="KBP218" s="102"/>
      <c r="KBQ218" s="102"/>
      <c r="KBR218" s="102"/>
      <c r="KBS218" s="102"/>
      <c r="KBT218" s="102"/>
      <c r="KBU218" s="102"/>
      <c r="KBV218" s="102"/>
      <c r="KBW218" s="102"/>
      <c r="KBX218" s="102"/>
      <c r="KBY218" s="102"/>
      <c r="KBZ218" s="102"/>
      <c r="KCA218" s="102"/>
      <c r="KCB218" s="102"/>
      <c r="KCC218" s="102"/>
      <c r="KCD218" s="102"/>
      <c r="KCE218" s="102"/>
      <c r="KCF218" s="102"/>
      <c r="KCG218" s="102"/>
      <c r="KCH218" s="102"/>
      <c r="KCI218" s="102"/>
      <c r="KCJ218" s="102"/>
      <c r="KCK218" s="102"/>
      <c r="KCL218" s="102"/>
      <c r="KCM218" s="102"/>
      <c r="KCN218" s="102"/>
      <c r="KCO218" s="102"/>
      <c r="KCP218" s="102"/>
      <c r="KCQ218" s="102"/>
      <c r="KCR218" s="102"/>
      <c r="KCS218" s="102"/>
      <c r="KCT218" s="102"/>
      <c r="KCU218" s="102"/>
      <c r="KCV218" s="102"/>
      <c r="KCW218" s="102"/>
      <c r="KCX218" s="102"/>
      <c r="KCY218" s="102"/>
      <c r="KCZ218" s="102"/>
      <c r="KDA218" s="102"/>
      <c r="KDB218" s="102"/>
      <c r="KDC218" s="102"/>
      <c r="KDD218" s="102"/>
      <c r="KDE218" s="102"/>
      <c r="KDF218" s="102"/>
      <c r="KDG218" s="102"/>
      <c r="KDH218" s="102"/>
      <c r="KDI218" s="102"/>
      <c r="KDJ218" s="102"/>
      <c r="KDK218" s="102"/>
      <c r="KDL218" s="102"/>
      <c r="KDM218" s="102"/>
      <c r="KDN218" s="102"/>
      <c r="KDO218" s="102"/>
      <c r="KDP218" s="102"/>
      <c r="KDQ218" s="102"/>
      <c r="KDR218" s="102"/>
      <c r="KDS218" s="102"/>
      <c r="KDT218" s="102"/>
      <c r="KDU218" s="102"/>
      <c r="KDV218" s="102"/>
      <c r="KDW218" s="102"/>
      <c r="KDX218" s="102"/>
      <c r="KDY218" s="102"/>
      <c r="KDZ218" s="102"/>
      <c r="KEA218" s="102"/>
      <c r="KEB218" s="102"/>
      <c r="KEC218" s="102"/>
      <c r="KED218" s="102"/>
      <c r="KEE218" s="102"/>
      <c r="KEF218" s="102"/>
      <c r="KEG218" s="102"/>
      <c r="KEH218" s="102"/>
      <c r="KEI218" s="102"/>
      <c r="KEJ218" s="102"/>
      <c r="KEK218" s="102"/>
      <c r="KEL218" s="102"/>
      <c r="KEM218" s="102"/>
      <c r="KEN218" s="102"/>
      <c r="KEO218" s="102"/>
      <c r="KEP218" s="102"/>
      <c r="KEQ218" s="102"/>
      <c r="KER218" s="102"/>
      <c r="KES218" s="102"/>
      <c r="KET218" s="102"/>
      <c r="KEU218" s="102"/>
      <c r="KEV218" s="102"/>
      <c r="KEW218" s="102"/>
      <c r="KEX218" s="102"/>
      <c r="KEY218" s="102"/>
      <c r="KEZ218" s="102"/>
      <c r="KFA218" s="102"/>
      <c r="KFB218" s="102"/>
      <c r="KFC218" s="102"/>
      <c r="KFD218" s="102"/>
      <c r="KFE218" s="102"/>
      <c r="KFF218" s="102"/>
      <c r="KFG218" s="102"/>
      <c r="KFH218" s="102"/>
      <c r="KFI218" s="102"/>
      <c r="KFJ218" s="102"/>
      <c r="KFK218" s="102"/>
      <c r="KFL218" s="102"/>
      <c r="KFM218" s="102"/>
      <c r="KFN218" s="102"/>
      <c r="KFO218" s="102"/>
      <c r="KFP218" s="102"/>
      <c r="KFQ218" s="102"/>
      <c r="KFR218" s="102"/>
      <c r="KFS218" s="102"/>
      <c r="KFT218" s="102"/>
      <c r="KFU218" s="102"/>
      <c r="KFV218" s="102"/>
      <c r="KFW218" s="102"/>
      <c r="KFX218" s="102"/>
      <c r="KFY218" s="102"/>
      <c r="KFZ218" s="102"/>
      <c r="KGA218" s="102"/>
      <c r="KGB218" s="102"/>
      <c r="KGC218" s="102"/>
      <c r="KGD218" s="102"/>
      <c r="KGE218" s="102"/>
      <c r="KGF218" s="102"/>
      <c r="KGG218" s="102"/>
      <c r="KGH218" s="102"/>
      <c r="KGI218" s="102"/>
      <c r="KGJ218" s="102"/>
      <c r="KGK218" s="102"/>
      <c r="KGL218" s="102"/>
      <c r="KGM218" s="102"/>
      <c r="KGN218" s="102"/>
      <c r="KGO218" s="102"/>
      <c r="KGP218" s="102"/>
      <c r="KGQ218" s="102"/>
      <c r="KGR218" s="102"/>
      <c r="KGS218" s="102"/>
      <c r="KGT218" s="102"/>
      <c r="KGU218" s="102"/>
      <c r="KGV218" s="102"/>
      <c r="KGW218" s="102"/>
      <c r="KGX218" s="102"/>
      <c r="KGY218" s="102"/>
      <c r="KGZ218" s="102"/>
      <c r="KHA218" s="102"/>
      <c r="KHB218" s="102"/>
      <c r="KHC218" s="102"/>
      <c r="KHD218" s="102"/>
      <c r="KHE218" s="102"/>
      <c r="KHF218" s="102"/>
      <c r="KHG218" s="102"/>
      <c r="KHH218" s="102"/>
      <c r="KHI218" s="102"/>
      <c r="KHJ218" s="102"/>
      <c r="KHK218" s="102"/>
      <c r="KHL218" s="102"/>
      <c r="KHM218" s="102"/>
      <c r="KHN218" s="102"/>
      <c r="KHO218" s="102"/>
      <c r="KHP218" s="102"/>
      <c r="KHQ218" s="102"/>
      <c r="KHR218" s="102"/>
      <c r="KHS218" s="102"/>
      <c r="KHT218" s="102"/>
      <c r="KHU218" s="102"/>
      <c r="KHV218" s="102"/>
      <c r="KHW218" s="102"/>
      <c r="KHX218" s="102"/>
      <c r="KHY218" s="102"/>
      <c r="KHZ218" s="102"/>
      <c r="KIA218" s="102"/>
      <c r="KIB218" s="102"/>
      <c r="KIC218" s="102"/>
      <c r="KID218" s="102"/>
      <c r="KIE218" s="102"/>
      <c r="KIF218" s="102"/>
      <c r="KIG218" s="102"/>
      <c r="KIH218" s="102"/>
      <c r="KII218" s="102"/>
      <c r="KIJ218" s="102"/>
      <c r="KIK218" s="102"/>
      <c r="KIL218" s="102"/>
      <c r="KIM218" s="102"/>
      <c r="KIN218" s="102"/>
      <c r="KIO218" s="102"/>
      <c r="KIP218" s="102"/>
      <c r="KIQ218" s="102"/>
      <c r="KIR218" s="102"/>
      <c r="KIS218" s="102"/>
      <c r="KIT218" s="102"/>
      <c r="KIU218" s="102"/>
      <c r="KIV218" s="102"/>
      <c r="KIW218" s="102"/>
      <c r="KIX218" s="102"/>
      <c r="KIY218" s="102"/>
      <c r="KIZ218" s="102"/>
      <c r="KJA218" s="102"/>
      <c r="KJB218" s="102"/>
      <c r="KJC218" s="102"/>
      <c r="KJD218" s="102"/>
      <c r="KJE218" s="102"/>
      <c r="KJF218" s="102"/>
      <c r="KJG218" s="102"/>
      <c r="KJH218" s="102"/>
      <c r="KJI218" s="102"/>
      <c r="KJJ218" s="102"/>
      <c r="KJK218" s="102"/>
      <c r="KJL218" s="102"/>
      <c r="KJM218" s="102"/>
      <c r="KJN218" s="102"/>
      <c r="KJO218" s="102"/>
      <c r="KJP218" s="102"/>
      <c r="KJQ218" s="102"/>
      <c r="KJR218" s="102"/>
      <c r="KJS218" s="102"/>
      <c r="KJT218" s="102"/>
      <c r="KJU218" s="102"/>
      <c r="KJV218" s="102"/>
      <c r="KJW218" s="102"/>
      <c r="KJX218" s="102"/>
      <c r="KJY218" s="102"/>
      <c r="KJZ218" s="102"/>
      <c r="KKA218" s="102"/>
      <c r="KKB218" s="102"/>
      <c r="KKC218" s="102"/>
      <c r="KKD218" s="102"/>
      <c r="KKE218" s="102"/>
      <c r="KKF218" s="102"/>
      <c r="KKG218" s="102"/>
      <c r="KKH218" s="102"/>
      <c r="KKI218" s="102"/>
      <c r="KKJ218" s="102"/>
      <c r="KKK218" s="102"/>
      <c r="KKL218" s="102"/>
      <c r="KKM218" s="102"/>
      <c r="KKN218" s="102"/>
      <c r="KKO218" s="102"/>
      <c r="KKP218" s="102"/>
      <c r="KKQ218" s="102"/>
      <c r="KKR218" s="102"/>
      <c r="KKS218" s="102"/>
      <c r="KKT218" s="102"/>
      <c r="KKU218" s="102"/>
      <c r="KKV218" s="102"/>
      <c r="KKW218" s="102"/>
      <c r="KKX218" s="102"/>
      <c r="KKY218" s="102"/>
      <c r="KKZ218" s="102"/>
      <c r="KLA218" s="102"/>
      <c r="KLB218" s="102"/>
      <c r="KLC218" s="102"/>
      <c r="KLD218" s="102"/>
      <c r="KLE218" s="102"/>
      <c r="KLF218" s="102"/>
      <c r="KLG218" s="102"/>
      <c r="KLH218" s="102"/>
      <c r="KLI218" s="102"/>
      <c r="KLJ218" s="102"/>
      <c r="KLK218" s="102"/>
      <c r="KLL218" s="102"/>
      <c r="KLM218" s="102"/>
      <c r="KLN218" s="102"/>
      <c r="KLO218" s="102"/>
      <c r="KLP218" s="102"/>
      <c r="KLQ218" s="102"/>
      <c r="KLR218" s="102"/>
      <c r="KLS218" s="102"/>
      <c r="KLT218" s="102"/>
      <c r="KLU218" s="102"/>
      <c r="KLV218" s="102"/>
      <c r="KLW218" s="102"/>
      <c r="KLX218" s="102"/>
      <c r="KLY218" s="102"/>
      <c r="KLZ218" s="102"/>
      <c r="KMA218" s="102"/>
      <c r="KMB218" s="102"/>
      <c r="KMC218" s="102"/>
      <c r="KMD218" s="102"/>
      <c r="KME218" s="102"/>
      <c r="KMF218" s="102"/>
      <c r="KMG218" s="102"/>
      <c r="KMH218" s="102"/>
      <c r="KMI218" s="102"/>
      <c r="KMJ218" s="102"/>
      <c r="KMK218" s="102"/>
      <c r="KML218" s="102"/>
      <c r="KMM218" s="102"/>
      <c r="KMN218" s="102"/>
      <c r="KMO218" s="102"/>
      <c r="KMP218" s="102"/>
      <c r="KMQ218" s="102"/>
      <c r="KMR218" s="102"/>
      <c r="KMS218" s="102"/>
      <c r="KMT218" s="102"/>
      <c r="KMU218" s="102"/>
      <c r="KMV218" s="102"/>
      <c r="KMW218" s="102"/>
      <c r="KMX218" s="102"/>
      <c r="KMY218" s="102"/>
      <c r="KMZ218" s="102"/>
      <c r="KNA218" s="102"/>
      <c r="KNB218" s="102"/>
      <c r="KNC218" s="102"/>
      <c r="KND218" s="102"/>
      <c r="KNE218" s="102"/>
      <c r="KNF218" s="102"/>
      <c r="KNG218" s="102"/>
      <c r="KNH218" s="102"/>
      <c r="KNI218" s="102"/>
      <c r="KNJ218" s="102"/>
      <c r="KNK218" s="102"/>
      <c r="KNL218" s="102"/>
      <c r="KNM218" s="102"/>
      <c r="KNN218" s="102"/>
      <c r="KNO218" s="102"/>
      <c r="KNP218" s="102"/>
      <c r="KNQ218" s="102"/>
      <c r="KNR218" s="102"/>
      <c r="KNS218" s="102"/>
      <c r="KNT218" s="102"/>
      <c r="KNU218" s="102"/>
      <c r="KNV218" s="102"/>
      <c r="KNW218" s="102"/>
      <c r="KNX218" s="102"/>
      <c r="KNY218" s="102"/>
      <c r="KNZ218" s="102"/>
      <c r="KOA218" s="102"/>
      <c r="KOB218" s="102"/>
      <c r="KOC218" s="102"/>
      <c r="KOD218" s="102"/>
      <c r="KOE218" s="102"/>
      <c r="KOF218" s="102"/>
      <c r="KOG218" s="102"/>
      <c r="KOH218" s="102"/>
      <c r="KOI218" s="102"/>
      <c r="KOJ218" s="102"/>
      <c r="KOK218" s="102"/>
      <c r="KOL218" s="102"/>
      <c r="KOM218" s="102"/>
      <c r="KON218" s="102"/>
      <c r="KOO218" s="102"/>
      <c r="KOP218" s="102"/>
      <c r="KOQ218" s="102"/>
      <c r="KOR218" s="102"/>
      <c r="KOS218" s="102"/>
      <c r="KOT218" s="102"/>
      <c r="KOU218" s="102"/>
      <c r="KOV218" s="102"/>
      <c r="KOW218" s="102"/>
      <c r="KOX218" s="102"/>
      <c r="KOY218" s="102"/>
      <c r="KOZ218" s="102"/>
      <c r="KPA218" s="102"/>
      <c r="KPB218" s="102"/>
      <c r="KPC218" s="102"/>
      <c r="KPD218" s="102"/>
      <c r="KPE218" s="102"/>
      <c r="KPF218" s="102"/>
      <c r="KPG218" s="102"/>
      <c r="KPH218" s="102"/>
      <c r="KPI218" s="102"/>
      <c r="KPJ218" s="102"/>
      <c r="KPK218" s="102"/>
      <c r="KPL218" s="102"/>
      <c r="KPM218" s="102"/>
      <c r="KPN218" s="102"/>
      <c r="KPO218" s="102"/>
      <c r="KPP218" s="102"/>
      <c r="KPQ218" s="102"/>
      <c r="KPR218" s="102"/>
      <c r="KPS218" s="102"/>
      <c r="KPT218" s="102"/>
      <c r="KPU218" s="102"/>
      <c r="KPV218" s="102"/>
      <c r="KPW218" s="102"/>
      <c r="KPX218" s="102"/>
      <c r="KPY218" s="102"/>
      <c r="KPZ218" s="102"/>
      <c r="KQA218" s="102"/>
      <c r="KQB218" s="102"/>
      <c r="KQC218" s="102"/>
      <c r="KQD218" s="102"/>
      <c r="KQE218" s="102"/>
      <c r="KQF218" s="102"/>
      <c r="KQG218" s="102"/>
      <c r="KQH218" s="102"/>
      <c r="KQI218" s="102"/>
      <c r="KQJ218" s="102"/>
      <c r="KQK218" s="102"/>
      <c r="KQL218" s="102"/>
      <c r="KQM218" s="102"/>
      <c r="KQN218" s="102"/>
      <c r="KQO218" s="102"/>
      <c r="KQP218" s="102"/>
      <c r="KQQ218" s="102"/>
      <c r="KQR218" s="102"/>
      <c r="KQS218" s="102"/>
      <c r="KQT218" s="102"/>
      <c r="KQU218" s="102"/>
      <c r="KQV218" s="102"/>
      <c r="KQW218" s="102"/>
      <c r="KQX218" s="102"/>
      <c r="KQY218" s="102"/>
      <c r="KQZ218" s="102"/>
      <c r="KRA218" s="102"/>
      <c r="KRB218" s="102"/>
      <c r="KRC218" s="102"/>
      <c r="KRD218" s="102"/>
      <c r="KRE218" s="102"/>
      <c r="KRF218" s="102"/>
      <c r="KRG218" s="102"/>
      <c r="KRH218" s="102"/>
      <c r="KRI218" s="102"/>
      <c r="KRJ218" s="102"/>
      <c r="KRK218" s="102"/>
      <c r="KRL218" s="102"/>
      <c r="KRM218" s="102"/>
      <c r="KRN218" s="102"/>
      <c r="KRO218" s="102"/>
      <c r="KRP218" s="102"/>
      <c r="KRQ218" s="102"/>
      <c r="KRR218" s="102"/>
      <c r="KRS218" s="102"/>
      <c r="KRT218" s="102"/>
      <c r="KRU218" s="102"/>
      <c r="KRV218" s="102"/>
      <c r="KRW218" s="102"/>
      <c r="KRX218" s="102"/>
      <c r="KRY218" s="102"/>
      <c r="KRZ218" s="102"/>
      <c r="KSA218" s="102"/>
      <c r="KSB218" s="102"/>
      <c r="KSC218" s="102"/>
      <c r="KSD218" s="102"/>
      <c r="KSE218" s="102"/>
      <c r="KSF218" s="102"/>
      <c r="KSG218" s="102"/>
      <c r="KSH218" s="102"/>
      <c r="KSI218" s="102"/>
      <c r="KSJ218" s="102"/>
      <c r="KSK218" s="102"/>
      <c r="KSL218" s="102"/>
      <c r="KSM218" s="102"/>
      <c r="KSN218" s="102"/>
      <c r="KSO218" s="102"/>
      <c r="KSP218" s="102"/>
      <c r="KSQ218" s="102"/>
      <c r="KSR218" s="102"/>
      <c r="KSS218" s="102"/>
      <c r="KST218" s="102"/>
      <c r="KSU218" s="102"/>
      <c r="KSV218" s="102"/>
      <c r="KSW218" s="102"/>
      <c r="KSX218" s="102"/>
      <c r="KSY218" s="102"/>
      <c r="KSZ218" s="102"/>
      <c r="KTA218" s="102"/>
      <c r="KTB218" s="102"/>
      <c r="KTC218" s="102"/>
      <c r="KTD218" s="102"/>
      <c r="KTE218" s="102"/>
      <c r="KTF218" s="102"/>
      <c r="KTG218" s="102"/>
      <c r="KTH218" s="102"/>
      <c r="KTI218" s="102"/>
      <c r="KTJ218" s="102"/>
      <c r="KTK218" s="102"/>
      <c r="KTL218" s="102"/>
      <c r="KTM218" s="102"/>
      <c r="KTN218" s="102"/>
      <c r="KTO218" s="102"/>
      <c r="KTP218" s="102"/>
      <c r="KTQ218" s="102"/>
      <c r="KTR218" s="102"/>
      <c r="KTS218" s="102"/>
      <c r="KTT218" s="102"/>
      <c r="KTU218" s="102"/>
      <c r="KTV218" s="102"/>
      <c r="KTW218" s="102"/>
      <c r="KTX218" s="102"/>
      <c r="KTY218" s="102"/>
      <c r="KTZ218" s="102"/>
      <c r="KUA218" s="102"/>
      <c r="KUB218" s="102"/>
      <c r="KUC218" s="102"/>
      <c r="KUD218" s="102"/>
      <c r="KUE218" s="102"/>
      <c r="KUF218" s="102"/>
      <c r="KUG218" s="102"/>
      <c r="KUH218" s="102"/>
      <c r="KUI218" s="102"/>
      <c r="KUJ218" s="102"/>
      <c r="KUK218" s="102"/>
      <c r="KUL218" s="102"/>
      <c r="KUM218" s="102"/>
      <c r="KUN218" s="102"/>
      <c r="KUO218" s="102"/>
      <c r="KUP218" s="102"/>
      <c r="KUQ218" s="102"/>
      <c r="KUR218" s="102"/>
      <c r="KUS218" s="102"/>
      <c r="KUT218" s="102"/>
      <c r="KUU218" s="102"/>
      <c r="KUV218" s="102"/>
      <c r="KUW218" s="102"/>
      <c r="KUX218" s="102"/>
      <c r="KUY218" s="102"/>
      <c r="KUZ218" s="102"/>
      <c r="KVA218" s="102"/>
      <c r="KVB218" s="102"/>
      <c r="KVC218" s="102"/>
      <c r="KVD218" s="102"/>
      <c r="KVE218" s="102"/>
      <c r="KVF218" s="102"/>
      <c r="KVG218" s="102"/>
      <c r="KVH218" s="102"/>
      <c r="KVI218" s="102"/>
      <c r="KVJ218" s="102"/>
      <c r="KVK218" s="102"/>
      <c r="KVL218" s="102"/>
      <c r="KVM218" s="102"/>
      <c r="KVN218" s="102"/>
      <c r="KVO218" s="102"/>
      <c r="KVP218" s="102"/>
      <c r="KVQ218" s="102"/>
      <c r="KVR218" s="102"/>
      <c r="KVS218" s="102"/>
      <c r="KVT218" s="102"/>
      <c r="KVU218" s="102"/>
      <c r="KVV218" s="102"/>
      <c r="KVW218" s="102"/>
      <c r="KVX218" s="102"/>
      <c r="KVY218" s="102"/>
      <c r="KVZ218" s="102"/>
      <c r="KWA218" s="102"/>
      <c r="KWB218" s="102"/>
      <c r="KWC218" s="102"/>
      <c r="KWD218" s="102"/>
      <c r="KWE218" s="102"/>
      <c r="KWF218" s="102"/>
      <c r="KWG218" s="102"/>
      <c r="KWH218" s="102"/>
      <c r="KWI218" s="102"/>
      <c r="KWJ218" s="102"/>
      <c r="KWK218" s="102"/>
      <c r="KWL218" s="102"/>
      <c r="KWM218" s="102"/>
      <c r="KWN218" s="102"/>
      <c r="KWO218" s="102"/>
      <c r="KWP218" s="102"/>
      <c r="KWQ218" s="102"/>
      <c r="KWR218" s="102"/>
      <c r="KWS218" s="102"/>
      <c r="KWT218" s="102"/>
      <c r="KWU218" s="102"/>
      <c r="KWV218" s="102"/>
      <c r="KWW218" s="102"/>
      <c r="KWX218" s="102"/>
      <c r="KWY218" s="102"/>
      <c r="KWZ218" s="102"/>
      <c r="KXA218" s="102"/>
      <c r="KXB218" s="102"/>
      <c r="KXC218" s="102"/>
      <c r="KXD218" s="102"/>
      <c r="KXE218" s="102"/>
      <c r="KXF218" s="102"/>
      <c r="KXG218" s="102"/>
      <c r="KXH218" s="102"/>
      <c r="KXI218" s="102"/>
      <c r="KXJ218" s="102"/>
      <c r="KXK218" s="102"/>
      <c r="KXL218" s="102"/>
      <c r="KXM218" s="102"/>
      <c r="KXN218" s="102"/>
      <c r="KXO218" s="102"/>
      <c r="KXP218" s="102"/>
      <c r="KXQ218" s="102"/>
      <c r="KXR218" s="102"/>
      <c r="KXS218" s="102"/>
      <c r="KXT218" s="102"/>
      <c r="KXU218" s="102"/>
      <c r="KXV218" s="102"/>
      <c r="KXW218" s="102"/>
      <c r="KXX218" s="102"/>
      <c r="KXY218" s="102"/>
      <c r="KXZ218" s="102"/>
      <c r="KYA218" s="102"/>
      <c r="KYB218" s="102"/>
      <c r="KYC218" s="102"/>
      <c r="KYD218" s="102"/>
      <c r="KYE218" s="102"/>
      <c r="KYF218" s="102"/>
      <c r="KYG218" s="102"/>
      <c r="KYH218" s="102"/>
      <c r="KYI218" s="102"/>
      <c r="KYJ218" s="102"/>
      <c r="KYK218" s="102"/>
      <c r="KYL218" s="102"/>
      <c r="KYM218" s="102"/>
      <c r="KYN218" s="102"/>
      <c r="KYO218" s="102"/>
      <c r="KYP218" s="102"/>
      <c r="KYQ218" s="102"/>
      <c r="KYR218" s="102"/>
      <c r="KYS218" s="102"/>
      <c r="KYT218" s="102"/>
      <c r="KYU218" s="102"/>
      <c r="KYV218" s="102"/>
      <c r="KYW218" s="102"/>
      <c r="KYX218" s="102"/>
      <c r="KYY218" s="102"/>
      <c r="KYZ218" s="102"/>
      <c r="KZA218" s="102"/>
      <c r="KZB218" s="102"/>
      <c r="KZC218" s="102"/>
      <c r="KZD218" s="102"/>
      <c r="KZE218" s="102"/>
      <c r="KZF218" s="102"/>
      <c r="KZG218" s="102"/>
      <c r="KZH218" s="102"/>
      <c r="KZI218" s="102"/>
      <c r="KZJ218" s="102"/>
      <c r="KZK218" s="102"/>
      <c r="KZL218" s="102"/>
      <c r="KZM218" s="102"/>
      <c r="KZN218" s="102"/>
      <c r="KZO218" s="102"/>
      <c r="KZP218" s="102"/>
      <c r="KZQ218" s="102"/>
      <c r="KZR218" s="102"/>
      <c r="KZS218" s="102"/>
      <c r="KZT218" s="102"/>
      <c r="KZU218" s="102"/>
      <c r="KZV218" s="102"/>
      <c r="KZW218" s="102"/>
      <c r="KZX218" s="102"/>
      <c r="KZY218" s="102"/>
      <c r="KZZ218" s="102"/>
      <c r="LAA218" s="102"/>
      <c r="LAB218" s="102"/>
      <c r="LAC218" s="102"/>
      <c r="LAD218" s="102"/>
      <c r="LAE218" s="102"/>
      <c r="LAF218" s="102"/>
      <c r="LAG218" s="102"/>
      <c r="LAH218" s="102"/>
      <c r="LAI218" s="102"/>
      <c r="LAJ218" s="102"/>
      <c r="LAK218" s="102"/>
      <c r="LAL218" s="102"/>
      <c r="LAM218" s="102"/>
      <c r="LAN218" s="102"/>
      <c r="LAO218" s="102"/>
      <c r="LAP218" s="102"/>
      <c r="LAQ218" s="102"/>
      <c r="LAR218" s="102"/>
      <c r="LAS218" s="102"/>
      <c r="LAT218" s="102"/>
      <c r="LAU218" s="102"/>
      <c r="LAV218" s="102"/>
      <c r="LAW218" s="102"/>
      <c r="LAX218" s="102"/>
      <c r="LAY218" s="102"/>
      <c r="LAZ218" s="102"/>
      <c r="LBA218" s="102"/>
      <c r="LBB218" s="102"/>
      <c r="LBC218" s="102"/>
      <c r="LBD218" s="102"/>
      <c r="LBE218" s="102"/>
      <c r="LBF218" s="102"/>
      <c r="LBG218" s="102"/>
      <c r="LBH218" s="102"/>
      <c r="LBI218" s="102"/>
      <c r="LBJ218" s="102"/>
      <c r="LBK218" s="102"/>
      <c r="LBL218" s="102"/>
      <c r="LBM218" s="102"/>
      <c r="LBN218" s="102"/>
      <c r="LBO218" s="102"/>
      <c r="LBP218" s="102"/>
      <c r="LBQ218" s="102"/>
      <c r="LBR218" s="102"/>
      <c r="LBS218" s="102"/>
      <c r="LBT218" s="102"/>
      <c r="LBU218" s="102"/>
      <c r="LBV218" s="102"/>
      <c r="LBW218" s="102"/>
      <c r="LBX218" s="102"/>
      <c r="LBY218" s="102"/>
      <c r="LBZ218" s="102"/>
      <c r="LCA218" s="102"/>
      <c r="LCB218" s="102"/>
      <c r="LCC218" s="102"/>
      <c r="LCD218" s="102"/>
      <c r="LCE218" s="102"/>
      <c r="LCF218" s="102"/>
      <c r="LCG218" s="102"/>
      <c r="LCH218" s="102"/>
      <c r="LCI218" s="102"/>
      <c r="LCJ218" s="102"/>
      <c r="LCK218" s="102"/>
      <c r="LCL218" s="102"/>
      <c r="LCM218" s="102"/>
      <c r="LCN218" s="102"/>
      <c r="LCO218" s="102"/>
      <c r="LCP218" s="102"/>
      <c r="LCQ218" s="102"/>
      <c r="LCR218" s="102"/>
      <c r="LCS218" s="102"/>
      <c r="LCT218" s="102"/>
      <c r="LCU218" s="102"/>
      <c r="LCV218" s="102"/>
      <c r="LCW218" s="102"/>
      <c r="LCX218" s="102"/>
      <c r="LCY218" s="102"/>
      <c r="LCZ218" s="102"/>
      <c r="LDA218" s="102"/>
      <c r="LDB218" s="102"/>
      <c r="LDC218" s="102"/>
      <c r="LDD218" s="102"/>
      <c r="LDE218" s="102"/>
      <c r="LDF218" s="102"/>
      <c r="LDG218" s="102"/>
      <c r="LDH218" s="102"/>
      <c r="LDI218" s="102"/>
      <c r="LDJ218" s="102"/>
      <c r="LDK218" s="102"/>
      <c r="LDL218" s="102"/>
      <c r="LDM218" s="102"/>
      <c r="LDN218" s="102"/>
      <c r="LDO218" s="102"/>
      <c r="LDP218" s="102"/>
      <c r="LDQ218" s="102"/>
      <c r="LDR218" s="102"/>
      <c r="LDS218" s="102"/>
      <c r="LDT218" s="102"/>
      <c r="LDU218" s="102"/>
      <c r="LDV218" s="102"/>
      <c r="LDW218" s="102"/>
      <c r="LDX218" s="102"/>
      <c r="LDY218" s="102"/>
      <c r="LDZ218" s="102"/>
      <c r="LEA218" s="102"/>
      <c r="LEB218" s="102"/>
      <c r="LEC218" s="102"/>
      <c r="LED218" s="102"/>
      <c r="LEE218" s="102"/>
      <c r="LEF218" s="102"/>
      <c r="LEG218" s="102"/>
      <c r="LEH218" s="102"/>
      <c r="LEI218" s="102"/>
      <c r="LEJ218" s="102"/>
      <c r="LEK218" s="102"/>
      <c r="LEL218" s="102"/>
      <c r="LEM218" s="102"/>
      <c r="LEN218" s="102"/>
      <c r="LEO218" s="102"/>
      <c r="LEP218" s="102"/>
      <c r="LEQ218" s="102"/>
      <c r="LER218" s="102"/>
      <c r="LES218" s="102"/>
      <c r="LET218" s="102"/>
      <c r="LEU218" s="102"/>
      <c r="LEV218" s="102"/>
      <c r="LEW218" s="102"/>
      <c r="LEX218" s="102"/>
      <c r="LEY218" s="102"/>
      <c r="LEZ218" s="102"/>
      <c r="LFA218" s="102"/>
      <c r="LFB218" s="102"/>
      <c r="LFC218" s="102"/>
      <c r="LFD218" s="102"/>
      <c r="LFE218" s="102"/>
      <c r="LFF218" s="102"/>
      <c r="LFG218" s="102"/>
      <c r="LFH218" s="102"/>
      <c r="LFI218" s="102"/>
      <c r="LFJ218" s="102"/>
      <c r="LFK218" s="102"/>
      <c r="LFL218" s="102"/>
      <c r="LFM218" s="102"/>
      <c r="LFN218" s="102"/>
      <c r="LFO218" s="102"/>
      <c r="LFP218" s="102"/>
      <c r="LFQ218" s="102"/>
      <c r="LFR218" s="102"/>
      <c r="LFS218" s="102"/>
      <c r="LFT218" s="102"/>
      <c r="LFU218" s="102"/>
      <c r="LFV218" s="102"/>
      <c r="LFW218" s="102"/>
      <c r="LFX218" s="102"/>
      <c r="LFY218" s="102"/>
      <c r="LFZ218" s="102"/>
      <c r="LGA218" s="102"/>
      <c r="LGB218" s="102"/>
      <c r="LGC218" s="102"/>
      <c r="LGD218" s="102"/>
      <c r="LGE218" s="102"/>
      <c r="LGF218" s="102"/>
      <c r="LGG218" s="102"/>
      <c r="LGH218" s="102"/>
      <c r="LGI218" s="102"/>
      <c r="LGJ218" s="102"/>
      <c r="LGK218" s="102"/>
      <c r="LGL218" s="102"/>
      <c r="LGM218" s="102"/>
      <c r="LGN218" s="102"/>
      <c r="LGO218" s="102"/>
      <c r="LGP218" s="102"/>
      <c r="LGQ218" s="102"/>
      <c r="LGR218" s="102"/>
      <c r="LGS218" s="102"/>
      <c r="LGT218" s="102"/>
      <c r="LGU218" s="102"/>
      <c r="LGV218" s="102"/>
      <c r="LGW218" s="102"/>
      <c r="LGX218" s="102"/>
      <c r="LGY218" s="102"/>
      <c r="LGZ218" s="102"/>
      <c r="LHA218" s="102"/>
      <c r="LHB218" s="102"/>
      <c r="LHC218" s="102"/>
      <c r="LHD218" s="102"/>
      <c r="LHE218" s="102"/>
      <c r="LHF218" s="102"/>
      <c r="LHG218" s="102"/>
      <c r="LHH218" s="102"/>
      <c r="LHI218" s="102"/>
      <c r="LHJ218" s="102"/>
      <c r="LHK218" s="102"/>
      <c r="LHL218" s="102"/>
      <c r="LHM218" s="102"/>
      <c r="LHN218" s="102"/>
      <c r="LHO218" s="102"/>
      <c r="LHP218" s="102"/>
      <c r="LHQ218" s="102"/>
      <c r="LHR218" s="102"/>
      <c r="LHS218" s="102"/>
      <c r="LHT218" s="102"/>
      <c r="LHU218" s="102"/>
      <c r="LHV218" s="102"/>
      <c r="LHW218" s="102"/>
      <c r="LHX218" s="102"/>
      <c r="LHY218" s="102"/>
      <c r="LHZ218" s="102"/>
      <c r="LIA218" s="102"/>
      <c r="LIB218" s="102"/>
      <c r="LIC218" s="102"/>
      <c r="LID218" s="102"/>
      <c r="LIE218" s="102"/>
      <c r="LIF218" s="102"/>
      <c r="LIG218" s="102"/>
      <c r="LIH218" s="102"/>
      <c r="LII218" s="102"/>
      <c r="LIJ218" s="102"/>
      <c r="LIK218" s="102"/>
      <c r="LIL218" s="102"/>
      <c r="LIM218" s="102"/>
      <c r="LIN218" s="102"/>
      <c r="LIO218" s="102"/>
      <c r="LIP218" s="102"/>
      <c r="LIQ218" s="102"/>
      <c r="LIR218" s="102"/>
      <c r="LIS218" s="102"/>
      <c r="LIT218" s="102"/>
      <c r="LIU218" s="102"/>
      <c r="LIV218" s="102"/>
      <c r="LIW218" s="102"/>
      <c r="LIX218" s="102"/>
      <c r="LIY218" s="102"/>
      <c r="LIZ218" s="102"/>
      <c r="LJA218" s="102"/>
      <c r="LJB218" s="102"/>
      <c r="LJC218" s="102"/>
      <c r="LJD218" s="102"/>
      <c r="LJE218" s="102"/>
      <c r="LJF218" s="102"/>
      <c r="LJG218" s="102"/>
      <c r="LJH218" s="102"/>
      <c r="LJI218" s="102"/>
      <c r="LJJ218" s="102"/>
      <c r="LJK218" s="102"/>
      <c r="LJL218" s="102"/>
      <c r="LJM218" s="102"/>
      <c r="LJN218" s="102"/>
      <c r="LJO218" s="102"/>
      <c r="LJP218" s="102"/>
      <c r="LJQ218" s="102"/>
      <c r="LJR218" s="102"/>
      <c r="LJS218" s="102"/>
      <c r="LJT218" s="102"/>
      <c r="LJU218" s="102"/>
      <c r="LJV218" s="102"/>
      <c r="LJW218" s="102"/>
      <c r="LJX218" s="102"/>
      <c r="LJY218" s="102"/>
      <c r="LJZ218" s="102"/>
      <c r="LKA218" s="102"/>
      <c r="LKB218" s="102"/>
      <c r="LKC218" s="102"/>
      <c r="LKD218" s="102"/>
      <c r="LKE218" s="102"/>
      <c r="LKF218" s="102"/>
      <c r="LKG218" s="102"/>
      <c r="LKH218" s="102"/>
      <c r="LKI218" s="102"/>
      <c r="LKJ218" s="102"/>
      <c r="LKK218" s="102"/>
      <c r="LKL218" s="102"/>
      <c r="LKM218" s="102"/>
      <c r="LKN218" s="102"/>
      <c r="LKO218" s="102"/>
      <c r="LKP218" s="102"/>
      <c r="LKQ218" s="102"/>
      <c r="LKR218" s="102"/>
      <c r="LKS218" s="102"/>
      <c r="LKT218" s="102"/>
      <c r="LKU218" s="102"/>
      <c r="LKV218" s="102"/>
      <c r="LKW218" s="102"/>
      <c r="LKX218" s="102"/>
      <c r="LKY218" s="102"/>
      <c r="LKZ218" s="102"/>
      <c r="LLA218" s="102"/>
      <c r="LLB218" s="102"/>
      <c r="LLC218" s="102"/>
      <c r="LLD218" s="102"/>
      <c r="LLE218" s="102"/>
      <c r="LLF218" s="102"/>
      <c r="LLG218" s="102"/>
      <c r="LLH218" s="102"/>
      <c r="LLI218" s="102"/>
      <c r="LLJ218" s="102"/>
      <c r="LLK218" s="102"/>
      <c r="LLL218" s="102"/>
      <c r="LLM218" s="102"/>
      <c r="LLN218" s="102"/>
      <c r="LLO218" s="102"/>
      <c r="LLP218" s="102"/>
      <c r="LLQ218" s="102"/>
      <c r="LLR218" s="102"/>
      <c r="LLS218" s="102"/>
      <c r="LLT218" s="102"/>
      <c r="LLU218" s="102"/>
      <c r="LLV218" s="102"/>
      <c r="LLW218" s="102"/>
      <c r="LLX218" s="102"/>
      <c r="LLY218" s="102"/>
      <c r="LLZ218" s="102"/>
      <c r="LMA218" s="102"/>
      <c r="LMB218" s="102"/>
      <c r="LMC218" s="102"/>
      <c r="LMD218" s="102"/>
      <c r="LME218" s="102"/>
      <c r="LMF218" s="102"/>
      <c r="LMG218" s="102"/>
      <c r="LMH218" s="102"/>
      <c r="LMI218" s="102"/>
      <c r="LMJ218" s="102"/>
      <c r="LMK218" s="102"/>
      <c r="LML218" s="102"/>
      <c r="LMM218" s="102"/>
      <c r="LMN218" s="102"/>
      <c r="LMO218" s="102"/>
      <c r="LMP218" s="102"/>
      <c r="LMQ218" s="102"/>
      <c r="LMR218" s="102"/>
      <c r="LMS218" s="102"/>
      <c r="LMT218" s="102"/>
      <c r="LMU218" s="102"/>
      <c r="LMV218" s="102"/>
      <c r="LMW218" s="102"/>
      <c r="LMX218" s="102"/>
      <c r="LMY218" s="102"/>
      <c r="LMZ218" s="102"/>
      <c r="LNA218" s="102"/>
      <c r="LNB218" s="102"/>
      <c r="LNC218" s="102"/>
      <c r="LND218" s="102"/>
      <c r="LNE218" s="102"/>
      <c r="LNF218" s="102"/>
      <c r="LNG218" s="102"/>
      <c r="LNH218" s="102"/>
      <c r="LNI218" s="102"/>
      <c r="LNJ218" s="102"/>
      <c r="LNK218" s="102"/>
      <c r="LNL218" s="102"/>
      <c r="LNM218" s="102"/>
      <c r="LNN218" s="102"/>
      <c r="LNO218" s="102"/>
      <c r="LNP218" s="102"/>
      <c r="LNQ218" s="102"/>
      <c r="LNR218" s="102"/>
      <c r="LNS218" s="102"/>
      <c r="LNT218" s="102"/>
      <c r="LNU218" s="102"/>
      <c r="LNV218" s="102"/>
      <c r="LNW218" s="102"/>
      <c r="LNX218" s="102"/>
      <c r="LNY218" s="102"/>
      <c r="LNZ218" s="102"/>
      <c r="LOA218" s="102"/>
      <c r="LOB218" s="102"/>
      <c r="LOC218" s="102"/>
      <c r="LOD218" s="102"/>
      <c r="LOE218" s="102"/>
      <c r="LOF218" s="102"/>
      <c r="LOG218" s="102"/>
      <c r="LOH218" s="102"/>
      <c r="LOI218" s="102"/>
      <c r="LOJ218" s="102"/>
      <c r="LOK218" s="102"/>
      <c r="LOL218" s="102"/>
      <c r="LOM218" s="102"/>
      <c r="LON218" s="102"/>
      <c r="LOO218" s="102"/>
      <c r="LOP218" s="102"/>
      <c r="LOQ218" s="102"/>
      <c r="LOR218" s="102"/>
      <c r="LOS218" s="102"/>
      <c r="LOT218" s="102"/>
      <c r="LOU218" s="102"/>
      <c r="LOV218" s="102"/>
      <c r="LOW218" s="102"/>
      <c r="LOX218" s="102"/>
      <c r="LOY218" s="102"/>
      <c r="LOZ218" s="102"/>
      <c r="LPA218" s="102"/>
      <c r="LPB218" s="102"/>
      <c r="LPC218" s="102"/>
      <c r="LPD218" s="102"/>
      <c r="LPE218" s="102"/>
      <c r="LPF218" s="102"/>
      <c r="LPG218" s="102"/>
      <c r="LPH218" s="102"/>
      <c r="LPI218" s="102"/>
      <c r="LPJ218" s="102"/>
      <c r="LPK218" s="102"/>
      <c r="LPL218" s="102"/>
      <c r="LPM218" s="102"/>
      <c r="LPN218" s="102"/>
      <c r="LPO218" s="102"/>
      <c r="LPP218" s="102"/>
      <c r="LPQ218" s="102"/>
      <c r="LPR218" s="102"/>
      <c r="LPS218" s="102"/>
      <c r="LPT218" s="102"/>
      <c r="LPU218" s="102"/>
      <c r="LPV218" s="102"/>
      <c r="LPW218" s="102"/>
      <c r="LPX218" s="102"/>
      <c r="LPY218" s="102"/>
      <c r="LPZ218" s="102"/>
      <c r="LQA218" s="102"/>
      <c r="LQB218" s="102"/>
      <c r="LQC218" s="102"/>
      <c r="LQD218" s="102"/>
      <c r="LQE218" s="102"/>
      <c r="LQF218" s="102"/>
      <c r="LQG218" s="102"/>
      <c r="LQH218" s="102"/>
      <c r="LQI218" s="102"/>
      <c r="LQJ218" s="102"/>
      <c r="LQK218" s="102"/>
      <c r="LQL218" s="102"/>
      <c r="LQM218" s="102"/>
      <c r="LQN218" s="102"/>
      <c r="LQO218" s="102"/>
      <c r="LQP218" s="102"/>
      <c r="LQQ218" s="102"/>
      <c r="LQR218" s="102"/>
      <c r="LQS218" s="102"/>
      <c r="LQT218" s="102"/>
      <c r="LQU218" s="102"/>
      <c r="LQV218" s="102"/>
      <c r="LQW218" s="102"/>
      <c r="LQX218" s="102"/>
      <c r="LQY218" s="102"/>
      <c r="LQZ218" s="102"/>
      <c r="LRA218" s="102"/>
      <c r="LRB218" s="102"/>
      <c r="LRC218" s="102"/>
      <c r="LRD218" s="102"/>
      <c r="LRE218" s="102"/>
      <c r="LRF218" s="102"/>
      <c r="LRG218" s="102"/>
      <c r="LRH218" s="102"/>
      <c r="LRI218" s="102"/>
      <c r="LRJ218" s="102"/>
      <c r="LRK218" s="102"/>
      <c r="LRL218" s="102"/>
      <c r="LRM218" s="102"/>
      <c r="LRN218" s="102"/>
      <c r="LRO218" s="102"/>
      <c r="LRP218" s="102"/>
      <c r="LRQ218" s="102"/>
      <c r="LRR218" s="102"/>
      <c r="LRS218" s="102"/>
      <c r="LRT218" s="102"/>
      <c r="LRU218" s="102"/>
      <c r="LRV218" s="102"/>
      <c r="LRW218" s="102"/>
      <c r="LRX218" s="102"/>
      <c r="LRY218" s="102"/>
      <c r="LRZ218" s="102"/>
      <c r="LSA218" s="102"/>
      <c r="LSB218" s="102"/>
      <c r="LSC218" s="102"/>
      <c r="LSD218" s="102"/>
      <c r="LSE218" s="102"/>
      <c r="LSF218" s="102"/>
      <c r="LSG218" s="102"/>
      <c r="LSH218" s="102"/>
      <c r="LSI218" s="102"/>
      <c r="LSJ218" s="102"/>
      <c r="LSK218" s="102"/>
      <c r="LSL218" s="102"/>
      <c r="LSM218" s="102"/>
      <c r="LSN218" s="102"/>
      <c r="LSO218" s="102"/>
      <c r="LSP218" s="102"/>
      <c r="LSQ218" s="102"/>
      <c r="LSR218" s="102"/>
      <c r="LSS218" s="102"/>
      <c r="LST218" s="102"/>
      <c r="LSU218" s="102"/>
      <c r="LSV218" s="102"/>
      <c r="LSW218" s="102"/>
      <c r="LSX218" s="102"/>
      <c r="LSY218" s="102"/>
      <c r="LSZ218" s="102"/>
      <c r="LTA218" s="102"/>
      <c r="LTB218" s="102"/>
      <c r="LTC218" s="102"/>
      <c r="LTD218" s="102"/>
      <c r="LTE218" s="102"/>
      <c r="LTF218" s="102"/>
      <c r="LTG218" s="102"/>
      <c r="LTH218" s="102"/>
      <c r="LTI218" s="102"/>
      <c r="LTJ218" s="102"/>
      <c r="LTK218" s="102"/>
      <c r="LTL218" s="102"/>
      <c r="LTM218" s="102"/>
      <c r="LTN218" s="102"/>
      <c r="LTO218" s="102"/>
      <c r="LTP218" s="102"/>
      <c r="LTQ218" s="102"/>
      <c r="LTR218" s="102"/>
      <c r="LTS218" s="102"/>
      <c r="LTT218" s="102"/>
      <c r="LTU218" s="102"/>
      <c r="LTV218" s="102"/>
      <c r="LTW218" s="102"/>
      <c r="LTX218" s="102"/>
      <c r="LTY218" s="102"/>
      <c r="LTZ218" s="102"/>
      <c r="LUA218" s="102"/>
      <c r="LUB218" s="102"/>
      <c r="LUC218" s="102"/>
      <c r="LUD218" s="102"/>
      <c r="LUE218" s="102"/>
      <c r="LUF218" s="102"/>
      <c r="LUG218" s="102"/>
      <c r="LUH218" s="102"/>
      <c r="LUI218" s="102"/>
      <c r="LUJ218" s="102"/>
      <c r="LUK218" s="102"/>
      <c r="LUL218" s="102"/>
      <c r="LUM218" s="102"/>
      <c r="LUN218" s="102"/>
      <c r="LUO218" s="102"/>
      <c r="LUP218" s="102"/>
      <c r="LUQ218" s="102"/>
      <c r="LUR218" s="102"/>
      <c r="LUS218" s="102"/>
      <c r="LUT218" s="102"/>
      <c r="LUU218" s="102"/>
      <c r="LUV218" s="102"/>
      <c r="LUW218" s="102"/>
      <c r="LUX218" s="102"/>
      <c r="LUY218" s="102"/>
      <c r="LUZ218" s="102"/>
      <c r="LVA218" s="102"/>
      <c r="LVB218" s="102"/>
      <c r="LVC218" s="102"/>
      <c r="LVD218" s="102"/>
      <c r="LVE218" s="102"/>
      <c r="LVF218" s="102"/>
      <c r="LVG218" s="102"/>
      <c r="LVH218" s="102"/>
      <c r="LVI218" s="102"/>
      <c r="LVJ218" s="102"/>
      <c r="LVK218" s="102"/>
      <c r="LVL218" s="102"/>
      <c r="LVM218" s="102"/>
      <c r="LVN218" s="102"/>
      <c r="LVO218" s="102"/>
      <c r="LVP218" s="102"/>
      <c r="LVQ218" s="102"/>
      <c r="LVR218" s="102"/>
      <c r="LVS218" s="102"/>
      <c r="LVT218" s="102"/>
      <c r="LVU218" s="102"/>
      <c r="LVV218" s="102"/>
      <c r="LVW218" s="102"/>
      <c r="LVX218" s="102"/>
      <c r="LVY218" s="102"/>
      <c r="LVZ218" s="102"/>
      <c r="LWA218" s="102"/>
      <c r="LWB218" s="102"/>
      <c r="LWC218" s="102"/>
      <c r="LWD218" s="102"/>
      <c r="LWE218" s="102"/>
      <c r="LWF218" s="102"/>
      <c r="LWG218" s="102"/>
      <c r="LWH218" s="102"/>
      <c r="LWI218" s="102"/>
      <c r="LWJ218" s="102"/>
      <c r="LWK218" s="102"/>
      <c r="LWL218" s="102"/>
      <c r="LWM218" s="102"/>
      <c r="LWN218" s="102"/>
      <c r="LWO218" s="102"/>
      <c r="LWP218" s="102"/>
      <c r="LWQ218" s="102"/>
      <c r="LWR218" s="102"/>
      <c r="LWS218" s="102"/>
      <c r="LWT218" s="102"/>
      <c r="LWU218" s="102"/>
      <c r="LWV218" s="102"/>
      <c r="LWW218" s="102"/>
      <c r="LWX218" s="102"/>
      <c r="LWY218" s="102"/>
      <c r="LWZ218" s="102"/>
      <c r="LXA218" s="102"/>
      <c r="LXB218" s="102"/>
      <c r="LXC218" s="102"/>
      <c r="LXD218" s="102"/>
      <c r="LXE218" s="102"/>
      <c r="LXF218" s="102"/>
      <c r="LXG218" s="102"/>
      <c r="LXH218" s="102"/>
      <c r="LXI218" s="102"/>
      <c r="LXJ218" s="102"/>
      <c r="LXK218" s="102"/>
      <c r="LXL218" s="102"/>
      <c r="LXM218" s="102"/>
      <c r="LXN218" s="102"/>
      <c r="LXO218" s="102"/>
      <c r="LXP218" s="102"/>
      <c r="LXQ218" s="102"/>
      <c r="LXR218" s="102"/>
      <c r="LXS218" s="102"/>
      <c r="LXT218" s="102"/>
      <c r="LXU218" s="102"/>
      <c r="LXV218" s="102"/>
      <c r="LXW218" s="102"/>
      <c r="LXX218" s="102"/>
      <c r="LXY218" s="102"/>
      <c r="LXZ218" s="102"/>
      <c r="LYA218" s="102"/>
      <c r="LYB218" s="102"/>
      <c r="LYC218" s="102"/>
      <c r="LYD218" s="102"/>
      <c r="LYE218" s="102"/>
      <c r="LYF218" s="102"/>
      <c r="LYG218" s="102"/>
      <c r="LYH218" s="102"/>
      <c r="LYI218" s="102"/>
      <c r="LYJ218" s="102"/>
      <c r="LYK218" s="102"/>
      <c r="LYL218" s="102"/>
      <c r="LYM218" s="102"/>
      <c r="LYN218" s="102"/>
      <c r="LYO218" s="102"/>
      <c r="LYP218" s="102"/>
      <c r="LYQ218" s="102"/>
      <c r="LYR218" s="102"/>
      <c r="LYS218" s="102"/>
      <c r="LYT218" s="102"/>
      <c r="LYU218" s="102"/>
      <c r="LYV218" s="102"/>
      <c r="LYW218" s="102"/>
      <c r="LYX218" s="102"/>
      <c r="LYY218" s="102"/>
      <c r="LYZ218" s="102"/>
      <c r="LZA218" s="102"/>
      <c r="LZB218" s="102"/>
      <c r="LZC218" s="102"/>
      <c r="LZD218" s="102"/>
      <c r="LZE218" s="102"/>
      <c r="LZF218" s="102"/>
      <c r="LZG218" s="102"/>
      <c r="LZH218" s="102"/>
      <c r="LZI218" s="102"/>
      <c r="LZJ218" s="102"/>
      <c r="LZK218" s="102"/>
      <c r="LZL218" s="102"/>
      <c r="LZM218" s="102"/>
      <c r="LZN218" s="102"/>
      <c r="LZO218" s="102"/>
      <c r="LZP218" s="102"/>
      <c r="LZQ218" s="102"/>
      <c r="LZR218" s="102"/>
      <c r="LZS218" s="102"/>
      <c r="LZT218" s="102"/>
      <c r="LZU218" s="102"/>
      <c r="LZV218" s="102"/>
      <c r="LZW218" s="102"/>
      <c r="LZX218" s="102"/>
      <c r="LZY218" s="102"/>
      <c r="LZZ218" s="102"/>
      <c r="MAA218" s="102"/>
      <c r="MAB218" s="102"/>
      <c r="MAC218" s="102"/>
      <c r="MAD218" s="102"/>
      <c r="MAE218" s="102"/>
      <c r="MAF218" s="102"/>
      <c r="MAG218" s="102"/>
      <c r="MAH218" s="102"/>
      <c r="MAI218" s="102"/>
      <c r="MAJ218" s="102"/>
      <c r="MAK218" s="102"/>
      <c r="MAL218" s="102"/>
      <c r="MAM218" s="102"/>
      <c r="MAN218" s="102"/>
      <c r="MAO218" s="102"/>
      <c r="MAP218" s="102"/>
      <c r="MAQ218" s="102"/>
      <c r="MAR218" s="102"/>
      <c r="MAS218" s="102"/>
      <c r="MAT218" s="102"/>
      <c r="MAU218" s="102"/>
      <c r="MAV218" s="102"/>
      <c r="MAW218" s="102"/>
      <c r="MAX218" s="102"/>
      <c r="MAY218" s="102"/>
      <c r="MAZ218" s="102"/>
      <c r="MBA218" s="102"/>
      <c r="MBB218" s="102"/>
      <c r="MBC218" s="102"/>
      <c r="MBD218" s="102"/>
      <c r="MBE218" s="102"/>
      <c r="MBF218" s="102"/>
      <c r="MBG218" s="102"/>
      <c r="MBH218" s="102"/>
      <c r="MBI218" s="102"/>
      <c r="MBJ218" s="102"/>
      <c r="MBK218" s="102"/>
      <c r="MBL218" s="102"/>
      <c r="MBM218" s="102"/>
      <c r="MBN218" s="102"/>
      <c r="MBO218" s="102"/>
      <c r="MBP218" s="102"/>
      <c r="MBQ218" s="102"/>
      <c r="MBR218" s="102"/>
      <c r="MBS218" s="102"/>
      <c r="MBT218" s="102"/>
      <c r="MBU218" s="102"/>
      <c r="MBV218" s="102"/>
      <c r="MBW218" s="102"/>
      <c r="MBX218" s="102"/>
      <c r="MBY218" s="102"/>
      <c r="MBZ218" s="102"/>
      <c r="MCA218" s="102"/>
      <c r="MCB218" s="102"/>
      <c r="MCC218" s="102"/>
      <c r="MCD218" s="102"/>
      <c r="MCE218" s="102"/>
      <c r="MCF218" s="102"/>
      <c r="MCG218" s="102"/>
      <c r="MCH218" s="102"/>
      <c r="MCI218" s="102"/>
      <c r="MCJ218" s="102"/>
      <c r="MCK218" s="102"/>
      <c r="MCL218" s="102"/>
      <c r="MCM218" s="102"/>
      <c r="MCN218" s="102"/>
      <c r="MCO218" s="102"/>
      <c r="MCP218" s="102"/>
      <c r="MCQ218" s="102"/>
      <c r="MCR218" s="102"/>
      <c r="MCS218" s="102"/>
      <c r="MCT218" s="102"/>
      <c r="MCU218" s="102"/>
      <c r="MCV218" s="102"/>
      <c r="MCW218" s="102"/>
      <c r="MCX218" s="102"/>
      <c r="MCY218" s="102"/>
      <c r="MCZ218" s="102"/>
      <c r="MDA218" s="102"/>
      <c r="MDB218" s="102"/>
      <c r="MDC218" s="102"/>
      <c r="MDD218" s="102"/>
      <c r="MDE218" s="102"/>
      <c r="MDF218" s="102"/>
      <c r="MDG218" s="102"/>
      <c r="MDH218" s="102"/>
      <c r="MDI218" s="102"/>
      <c r="MDJ218" s="102"/>
      <c r="MDK218" s="102"/>
      <c r="MDL218" s="102"/>
      <c r="MDM218" s="102"/>
      <c r="MDN218" s="102"/>
      <c r="MDO218" s="102"/>
      <c r="MDP218" s="102"/>
      <c r="MDQ218" s="102"/>
      <c r="MDR218" s="102"/>
      <c r="MDS218" s="102"/>
      <c r="MDT218" s="102"/>
      <c r="MDU218" s="102"/>
      <c r="MDV218" s="102"/>
      <c r="MDW218" s="102"/>
      <c r="MDX218" s="102"/>
      <c r="MDY218" s="102"/>
      <c r="MDZ218" s="102"/>
      <c r="MEA218" s="102"/>
      <c r="MEB218" s="102"/>
      <c r="MEC218" s="102"/>
      <c r="MED218" s="102"/>
      <c r="MEE218" s="102"/>
      <c r="MEF218" s="102"/>
      <c r="MEG218" s="102"/>
      <c r="MEH218" s="102"/>
      <c r="MEI218" s="102"/>
      <c r="MEJ218" s="102"/>
      <c r="MEK218" s="102"/>
      <c r="MEL218" s="102"/>
      <c r="MEM218" s="102"/>
      <c r="MEN218" s="102"/>
      <c r="MEO218" s="102"/>
      <c r="MEP218" s="102"/>
      <c r="MEQ218" s="102"/>
      <c r="MER218" s="102"/>
      <c r="MES218" s="102"/>
      <c r="MET218" s="102"/>
      <c r="MEU218" s="102"/>
      <c r="MEV218" s="102"/>
      <c r="MEW218" s="102"/>
      <c r="MEX218" s="102"/>
      <c r="MEY218" s="102"/>
      <c r="MEZ218" s="102"/>
      <c r="MFA218" s="102"/>
      <c r="MFB218" s="102"/>
      <c r="MFC218" s="102"/>
      <c r="MFD218" s="102"/>
      <c r="MFE218" s="102"/>
      <c r="MFF218" s="102"/>
      <c r="MFG218" s="102"/>
      <c r="MFH218" s="102"/>
      <c r="MFI218" s="102"/>
      <c r="MFJ218" s="102"/>
      <c r="MFK218" s="102"/>
      <c r="MFL218" s="102"/>
      <c r="MFM218" s="102"/>
      <c r="MFN218" s="102"/>
      <c r="MFO218" s="102"/>
      <c r="MFP218" s="102"/>
      <c r="MFQ218" s="102"/>
      <c r="MFR218" s="102"/>
      <c r="MFS218" s="102"/>
      <c r="MFT218" s="102"/>
      <c r="MFU218" s="102"/>
      <c r="MFV218" s="102"/>
      <c r="MFW218" s="102"/>
      <c r="MFX218" s="102"/>
      <c r="MFY218" s="102"/>
      <c r="MFZ218" s="102"/>
      <c r="MGA218" s="102"/>
      <c r="MGB218" s="102"/>
      <c r="MGC218" s="102"/>
      <c r="MGD218" s="102"/>
      <c r="MGE218" s="102"/>
      <c r="MGF218" s="102"/>
      <c r="MGG218" s="102"/>
      <c r="MGH218" s="102"/>
      <c r="MGI218" s="102"/>
      <c r="MGJ218" s="102"/>
      <c r="MGK218" s="102"/>
      <c r="MGL218" s="102"/>
      <c r="MGM218" s="102"/>
      <c r="MGN218" s="102"/>
      <c r="MGO218" s="102"/>
      <c r="MGP218" s="102"/>
      <c r="MGQ218" s="102"/>
      <c r="MGR218" s="102"/>
      <c r="MGS218" s="102"/>
      <c r="MGT218" s="102"/>
      <c r="MGU218" s="102"/>
      <c r="MGV218" s="102"/>
      <c r="MGW218" s="102"/>
      <c r="MGX218" s="102"/>
      <c r="MGY218" s="102"/>
      <c r="MGZ218" s="102"/>
      <c r="MHA218" s="102"/>
      <c r="MHB218" s="102"/>
      <c r="MHC218" s="102"/>
      <c r="MHD218" s="102"/>
      <c r="MHE218" s="102"/>
      <c r="MHF218" s="102"/>
      <c r="MHG218" s="102"/>
      <c r="MHH218" s="102"/>
      <c r="MHI218" s="102"/>
      <c r="MHJ218" s="102"/>
      <c r="MHK218" s="102"/>
      <c r="MHL218" s="102"/>
      <c r="MHM218" s="102"/>
      <c r="MHN218" s="102"/>
      <c r="MHO218" s="102"/>
      <c r="MHP218" s="102"/>
      <c r="MHQ218" s="102"/>
      <c r="MHR218" s="102"/>
      <c r="MHS218" s="102"/>
      <c r="MHT218" s="102"/>
      <c r="MHU218" s="102"/>
      <c r="MHV218" s="102"/>
      <c r="MHW218" s="102"/>
      <c r="MHX218" s="102"/>
      <c r="MHY218" s="102"/>
      <c r="MHZ218" s="102"/>
      <c r="MIA218" s="102"/>
      <c r="MIB218" s="102"/>
      <c r="MIC218" s="102"/>
      <c r="MID218" s="102"/>
      <c r="MIE218" s="102"/>
      <c r="MIF218" s="102"/>
      <c r="MIG218" s="102"/>
      <c r="MIH218" s="102"/>
      <c r="MII218" s="102"/>
      <c r="MIJ218" s="102"/>
      <c r="MIK218" s="102"/>
      <c r="MIL218" s="102"/>
      <c r="MIM218" s="102"/>
      <c r="MIN218" s="102"/>
      <c r="MIO218" s="102"/>
      <c r="MIP218" s="102"/>
      <c r="MIQ218" s="102"/>
      <c r="MIR218" s="102"/>
      <c r="MIS218" s="102"/>
      <c r="MIT218" s="102"/>
      <c r="MIU218" s="102"/>
      <c r="MIV218" s="102"/>
      <c r="MIW218" s="102"/>
      <c r="MIX218" s="102"/>
      <c r="MIY218" s="102"/>
      <c r="MIZ218" s="102"/>
      <c r="MJA218" s="102"/>
      <c r="MJB218" s="102"/>
      <c r="MJC218" s="102"/>
      <c r="MJD218" s="102"/>
      <c r="MJE218" s="102"/>
      <c r="MJF218" s="102"/>
      <c r="MJG218" s="102"/>
      <c r="MJH218" s="102"/>
      <c r="MJI218" s="102"/>
      <c r="MJJ218" s="102"/>
      <c r="MJK218" s="102"/>
      <c r="MJL218" s="102"/>
      <c r="MJM218" s="102"/>
      <c r="MJN218" s="102"/>
      <c r="MJO218" s="102"/>
      <c r="MJP218" s="102"/>
      <c r="MJQ218" s="102"/>
      <c r="MJR218" s="102"/>
      <c r="MJS218" s="102"/>
      <c r="MJT218" s="102"/>
      <c r="MJU218" s="102"/>
      <c r="MJV218" s="102"/>
      <c r="MJW218" s="102"/>
      <c r="MJX218" s="102"/>
      <c r="MJY218" s="102"/>
      <c r="MJZ218" s="102"/>
      <c r="MKA218" s="102"/>
      <c r="MKB218" s="102"/>
      <c r="MKC218" s="102"/>
      <c r="MKD218" s="102"/>
      <c r="MKE218" s="102"/>
      <c r="MKF218" s="102"/>
      <c r="MKG218" s="102"/>
      <c r="MKH218" s="102"/>
      <c r="MKI218" s="102"/>
      <c r="MKJ218" s="102"/>
      <c r="MKK218" s="102"/>
      <c r="MKL218" s="102"/>
      <c r="MKM218" s="102"/>
      <c r="MKN218" s="102"/>
      <c r="MKO218" s="102"/>
      <c r="MKP218" s="102"/>
      <c r="MKQ218" s="102"/>
      <c r="MKR218" s="102"/>
      <c r="MKS218" s="102"/>
      <c r="MKT218" s="102"/>
      <c r="MKU218" s="102"/>
      <c r="MKV218" s="102"/>
      <c r="MKW218" s="102"/>
      <c r="MKX218" s="102"/>
      <c r="MKY218" s="102"/>
      <c r="MKZ218" s="102"/>
      <c r="MLA218" s="102"/>
      <c r="MLB218" s="102"/>
      <c r="MLC218" s="102"/>
      <c r="MLD218" s="102"/>
      <c r="MLE218" s="102"/>
      <c r="MLF218" s="102"/>
      <c r="MLG218" s="102"/>
      <c r="MLH218" s="102"/>
      <c r="MLI218" s="102"/>
      <c r="MLJ218" s="102"/>
      <c r="MLK218" s="102"/>
      <c r="MLL218" s="102"/>
      <c r="MLM218" s="102"/>
      <c r="MLN218" s="102"/>
      <c r="MLO218" s="102"/>
      <c r="MLP218" s="102"/>
      <c r="MLQ218" s="102"/>
      <c r="MLR218" s="102"/>
      <c r="MLS218" s="102"/>
      <c r="MLT218" s="102"/>
      <c r="MLU218" s="102"/>
      <c r="MLV218" s="102"/>
      <c r="MLW218" s="102"/>
      <c r="MLX218" s="102"/>
      <c r="MLY218" s="102"/>
      <c r="MLZ218" s="102"/>
      <c r="MMA218" s="102"/>
      <c r="MMB218" s="102"/>
      <c r="MMC218" s="102"/>
      <c r="MMD218" s="102"/>
      <c r="MME218" s="102"/>
      <c r="MMF218" s="102"/>
      <c r="MMG218" s="102"/>
      <c r="MMH218" s="102"/>
      <c r="MMI218" s="102"/>
      <c r="MMJ218" s="102"/>
      <c r="MMK218" s="102"/>
      <c r="MML218" s="102"/>
      <c r="MMM218" s="102"/>
      <c r="MMN218" s="102"/>
      <c r="MMO218" s="102"/>
      <c r="MMP218" s="102"/>
      <c r="MMQ218" s="102"/>
      <c r="MMR218" s="102"/>
      <c r="MMS218" s="102"/>
      <c r="MMT218" s="102"/>
      <c r="MMU218" s="102"/>
      <c r="MMV218" s="102"/>
      <c r="MMW218" s="102"/>
      <c r="MMX218" s="102"/>
      <c r="MMY218" s="102"/>
      <c r="MMZ218" s="102"/>
      <c r="MNA218" s="102"/>
      <c r="MNB218" s="102"/>
      <c r="MNC218" s="102"/>
      <c r="MND218" s="102"/>
      <c r="MNE218" s="102"/>
      <c r="MNF218" s="102"/>
      <c r="MNG218" s="102"/>
      <c r="MNH218" s="102"/>
      <c r="MNI218" s="102"/>
      <c r="MNJ218" s="102"/>
      <c r="MNK218" s="102"/>
      <c r="MNL218" s="102"/>
      <c r="MNM218" s="102"/>
      <c r="MNN218" s="102"/>
      <c r="MNO218" s="102"/>
      <c r="MNP218" s="102"/>
      <c r="MNQ218" s="102"/>
      <c r="MNR218" s="102"/>
      <c r="MNS218" s="102"/>
      <c r="MNT218" s="102"/>
      <c r="MNU218" s="102"/>
      <c r="MNV218" s="102"/>
      <c r="MNW218" s="102"/>
      <c r="MNX218" s="102"/>
      <c r="MNY218" s="102"/>
      <c r="MNZ218" s="102"/>
      <c r="MOA218" s="102"/>
      <c r="MOB218" s="102"/>
      <c r="MOC218" s="102"/>
      <c r="MOD218" s="102"/>
      <c r="MOE218" s="102"/>
      <c r="MOF218" s="102"/>
      <c r="MOG218" s="102"/>
      <c r="MOH218" s="102"/>
      <c r="MOI218" s="102"/>
      <c r="MOJ218" s="102"/>
      <c r="MOK218" s="102"/>
      <c r="MOL218" s="102"/>
      <c r="MOM218" s="102"/>
      <c r="MON218" s="102"/>
      <c r="MOO218" s="102"/>
      <c r="MOP218" s="102"/>
      <c r="MOQ218" s="102"/>
      <c r="MOR218" s="102"/>
      <c r="MOS218" s="102"/>
      <c r="MOT218" s="102"/>
      <c r="MOU218" s="102"/>
      <c r="MOV218" s="102"/>
      <c r="MOW218" s="102"/>
      <c r="MOX218" s="102"/>
      <c r="MOY218" s="102"/>
      <c r="MOZ218" s="102"/>
      <c r="MPA218" s="102"/>
      <c r="MPB218" s="102"/>
      <c r="MPC218" s="102"/>
      <c r="MPD218" s="102"/>
      <c r="MPE218" s="102"/>
      <c r="MPF218" s="102"/>
      <c r="MPG218" s="102"/>
      <c r="MPH218" s="102"/>
      <c r="MPI218" s="102"/>
      <c r="MPJ218" s="102"/>
      <c r="MPK218" s="102"/>
      <c r="MPL218" s="102"/>
      <c r="MPM218" s="102"/>
      <c r="MPN218" s="102"/>
      <c r="MPO218" s="102"/>
      <c r="MPP218" s="102"/>
      <c r="MPQ218" s="102"/>
      <c r="MPR218" s="102"/>
      <c r="MPS218" s="102"/>
      <c r="MPT218" s="102"/>
      <c r="MPU218" s="102"/>
      <c r="MPV218" s="102"/>
      <c r="MPW218" s="102"/>
      <c r="MPX218" s="102"/>
      <c r="MPY218" s="102"/>
      <c r="MPZ218" s="102"/>
      <c r="MQA218" s="102"/>
      <c r="MQB218" s="102"/>
      <c r="MQC218" s="102"/>
      <c r="MQD218" s="102"/>
      <c r="MQE218" s="102"/>
      <c r="MQF218" s="102"/>
      <c r="MQG218" s="102"/>
      <c r="MQH218" s="102"/>
      <c r="MQI218" s="102"/>
      <c r="MQJ218" s="102"/>
      <c r="MQK218" s="102"/>
      <c r="MQL218" s="102"/>
      <c r="MQM218" s="102"/>
      <c r="MQN218" s="102"/>
      <c r="MQO218" s="102"/>
      <c r="MQP218" s="102"/>
      <c r="MQQ218" s="102"/>
      <c r="MQR218" s="102"/>
      <c r="MQS218" s="102"/>
      <c r="MQT218" s="102"/>
      <c r="MQU218" s="102"/>
      <c r="MQV218" s="102"/>
      <c r="MQW218" s="102"/>
      <c r="MQX218" s="102"/>
      <c r="MQY218" s="102"/>
      <c r="MQZ218" s="102"/>
      <c r="MRA218" s="102"/>
      <c r="MRB218" s="102"/>
      <c r="MRC218" s="102"/>
      <c r="MRD218" s="102"/>
      <c r="MRE218" s="102"/>
      <c r="MRF218" s="102"/>
      <c r="MRG218" s="102"/>
      <c r="MRH218" s="102"/>
      <c r="MRI218" s="102"/>
      <c r="MRJ218" s="102"/>
      <c r="MRK218" s="102"/>
      <c r="MRL218" s="102"/>
      <c r="MRM218" s="102"/>
      <c r="MRN218" s="102"/>
      <c r="MRO218" s="102"/>
      <c r="MRP218" s="102"/>
      <c r="MRQ218" s="102"/>
      <c r="MRR218" s="102"/>
      <c r="MRS218" s="102"/>
      <c r="MRT218" s="102"/>
      <c r="MRU218" s="102"/>
      <c r="MRV218" s="102"/>
      <c r="MRW218" s="102"/>
      <c r="MRX218" s="102"/>
      <c r="MRY218" s="102"/>
      <c r="MRZ218" s="102"/>
      <c r="MSA218" s="102"/>
      <c r="MSB218" s="102"/>
      <c r="MSC218" s="102"/>
      <c r="MSD218" s="102"/>
      <c r="MSE218" s="102"/>
      <c r="MSF218" s="102"/>
      <c r="MSG218" s="102"/>
      <c r="MSH218" s="102"/>
      <c r="MSI218" s="102"/>
      <c r="MSJ218" s="102"/>
      <c r="MSK218" s="102"/>
      <c r="MSL218" s="102"/>
      <c r="MSM218" s="102"/>
      <c r="MSN218" s="102"/>
      <c r="MSO218" s="102"/>
      <c r="MSP218" s="102"/>
      <c r="MSQ218" s="102"/>
      <c r="MSR218" s="102"/>
      <c r="MSS218" s="102"/>
      <c r="MST218" s="102"/>
      <c r="MSU218" s="102"/>
      <c r="MSV218" s="102"/>
      <c r="MSW218" s="102"/>
      <c r="MSX218" s="102"/>
      <c r="MSY218" s="102"/>
      <c r="MSZ218" s="102"/>
      <c r="MTA218" s="102"/>
      <c r="MTB218" s="102"/>
      <c r="MTC218" s="102"/>
      <c r="MTD218" s="102"/>
      <c r="MTE218" s="102"/>
      <c r="MTF218" s="102"/>
      <c r="MTG218" s="102"/>
      <c r="MTH218" s="102"/>
      <c r="MTI218" s="102"/>
      <c r="MTJ218" s="102"/>
      <c r="MTK218" s="102"/>
      <c r="MTL218" s="102"/>
      <c r="MTM218" s="102"/>
      <c r="MTN218" s="102"/>
      <c r="MTO218" s="102"/>
      <c r="MTP218" s="102"/>
      <c r="MTQ218" s="102"/>
      <c r="MTR218" s="102"/>
      <c r="MTS218" s="102"/>
      <c r="MTT218" s="102"/>
      <c r="MTU218" s="102"/>
      <c r="MTV218" s="102"/>
      <c r="MTW218" s="102"/>
      <c r="MTX218" s="102"/>
      <c r="MTY218" s="102"/>
      <c r="MTZ218" s="102"/>
      <c r="MUA218" s="102"/>
      <c r="MUB218" s="102"/>
      <c r="MUC218" s="102"/>
      <c r="MUD218" s="102"/>
      <c r="MUE218" s="102"/>
      <c r="MUF218" s="102"/>
      <c r="MUG218" s="102"/>
      <c r="MUH218" s="102"/>
      <c r="MUI218" s="102"/>
      <c r="MUJ218" s="102"/>
      <c r="MUK218" s="102"/>
      <c r="MUL218" s="102"/>
      <c r="MUM218" s="102"/>
      <c r="MUN218" s="102"/>
      <c r="MUO218" s="102"/>
      <c r="MUP218" s="102"/>
      <c r="MUQ218" s="102"/>
      <c r="MUR218" s="102"/>
      <c r="MUS218" s="102"/>
      <c r="MUT218" s="102"/>
      <c r="MUU218" s="102"/>
      <c r="MUV218" s="102"/>
      <c r="MUW218" s="102"/>
      <c r="MUX218" s="102"/>
      <c r="MUY218" s="102"/>
      <c r="MUZ218" s="102"/>
      <c r="MVA218" s="102"/>
      <c r="MVB218" s="102"/>
      <c r="MVC218" s="102"/>
      <c r="MVD218" s="102"/>
      <c r="MVE218" s="102"/>
      <c r="MVF218" s="102"/>
      <c r="MVG218" s="102"/>
      <c r="MVH218" s="102"/>
      <c r="MVI218" s="102"/>
      <c r="MVJ218" s="102"/>
      <c r="MVK218" s="102"/>
      <c r="MVL218" s="102"/>
      <c r="MVM218" s="102"/>
      <c r="MVN218" s="102"/>
      <c r="MVO218" s="102"/>
      <c r="MVP218" s="102"/>
      <c r="MVQ218" s="102"/>
      <c r="MVR218" s="102"/>
      <c r="MVS218" s="102"/>
      <c r="MVT218" s="102"/>
      <c r="MVU218" s="102"/>
      <c r="MVV218" s="102"/>
      <c r="MVW218" s="102"/>
      <c r="MVX218" s="102"/>
      <c r="MVY218" s="102"/>
      <c r="MVZ218" s="102"/>
      <c r="MWA218" s="102"/>
      <c r="MWB218" s="102"/>
      <c r="MWC218" s="102"/>
      <c r="MWD218" s="102"/>
      <c r="MWE218" s="102"/>
      <c r="MWF218" s="102"/>
      <c r="MWG218" s="102"/>
      <c r="MWH218" s="102"/>
      <c r="MWI218" s="102"/>
      <c r="MWJ218" s="102"/>
      <c r="MWK218" s="102"/>
      <c r="MWL218" s="102"/>
      <c r="MWM218" s="102"/>
      <c r="MWN218" s="102"/>
      <c r="MWO218" s="102"/>
      <c r="MWP218" s="102"/>
      <c r="MWQ218" s="102"/>
      <c r="MWR218" s="102"/>
      <c r="MWS218" s="102"/>
      <c r="MWT218" s="102"/>
      <c r="MWU218" s="102"/>
      <c r="MWV218" s="102"/>
      <c r="MWW218" s="102"/>
      <c r="MWX218" s="102"/>
      <c r="MWY218" s="102"/>
      <c r="MWZ218" s="102"/>
      <c r="MXA218" s="102"/>
      <c r="MXB218" s="102"/>
      <c r="MXC218" s="102"/>
      <c r="MXD218" s="102"/>
      <c r="MXE218" s="102"/>
      <c r="MXF218" s="102"/>
      <c r="MXG218" s="102"/>
      <c r="MXH218" s="102"/>
      <c r="MXI218" s="102"/>
      <c r="MXJ218" s="102"/>
      <c r="MXK218" s="102"/>
      <c r="MXL218" s="102"/>
      <c r="MXM218" s="102"/>
      <c r="MXN218" s="102"/>
      <c r="MXO218" s="102"/>
      <c r="MXP218" s="102"/>
      <c r="MXQ218" s="102"/>
      <c r="MXR218" s="102"/>
      <c r="MXS218" s="102"/>
      <c r="MXT218" s="102"/>
      <c r="MXU218" s="102"/>
      <c r="MXV218" s="102"/>
      <c r="MXW218" s="102"/>
      <c r="MXX218" s="102"/>
      <c r="MXY218" s="102"/>
      <c r="MXZ218" s="102"/>
      <c r="MYA218" s="102"/>
      <c r="MYB218" s="102"/>
      <c r="MYC218" s="102"/>
      <c r="MYD218" s="102"/>
      <c r="MYE218" s="102"/>
      <c r="MYF218" s="102"/>
      <c r="MYG218" s="102"/>
      <c r="MYH218" s="102"/>
      <c r="MYI218" s="102"/>
      <c r="MYJ218" s="102"/>
      <c r="MYK218" s="102"/>
      <c r="MYL218" s="102"/>
      <c r="MYM218" s="102"/>
      <c r="MYN218" s="102"/>
      <c r="MYO218" s="102"/>
      <c r="MYP218" s="102"/>
      <c r="MYQ218" s="102"/>
      <c r="MYR218" s="102"/>
      <c r="MYS218" s="102"/>
      <c r="MYT218" s="102"/>
      <c r="MYU218" s="102"/>
      <c r="MYV218" s="102"/>
      <c r="MYW218" s="102"/>
      <c r="MYX218" s="102"/>
      <c r="MYY218" s="102"/>
      <c r="MYZ218" s="102"/>
      <c r="MZA218" s="102"/>
      <c r="MZB218" s="102"/>
      <c r="MZC218" s="102"/>
      <c r="MZD218" s="102"/>
      <c r="MZE218" s="102"/>
      <c r="MZF218" s="102"/>
      <c r="MZG218" s="102"/>
      <c r="MZH218" s="102"/>
      <c r="MZI218" s="102"/>
      <c r="MZJ218" s="102"/>
      <c r="MZK218" s="102"/>
      <c r="MZL218" s="102"/>
      <c r="MZM218" s="102"/>
      <c r="MZN218" s="102"/>
      <c r="MZO218" s="102"/>
      <c r="MZP218" s="102"/>
      <c r="MZQ218" s="102"/>
      <c r="MZR218" s="102"/>
      <c r="MZS218" s="102"/>
      <c r="MZT218" s="102"/>
      <c r="MZU218" s="102"/>
      <c r="MZV218" s="102"/>
      <c r="MZW218" s="102"/>
      <c r="MZX218" s="102"/>
      <c r="MZY218" s="102"/>
      <c r="MZZ218" s="102"/>
      <c r="NAA218" s="102"/>
      <c r="NAB218" s="102"/>
      <c r="NAC218" s="102"/>
      <c r="NAD218" s="102"/>
      <c r="NAE218" s="102"/>
      <c r="NAF218" s="102"/>
      <c r="NAG218" s="102"/>
      <c r="NAH218" s="102"/>
      <c r="NAI218" s="102"/>
      <c r="NAJ218" s="102"/>
      <c r="NAK218" s="102"/>
      <c r="NAL218" s="102"/>
      <c r="NAM218" s="102"/>
      <c r="NAN218" s="102"/>
      <c r="NAO218" s="102"/>
      <c r="NAP218" s="102"/>
      <c r="NAQ218" s="102"/>
      <c r="NAR218" s="102"/>
      <c r="NAS218" s="102"/>
      <c r="NAT218" s="102"/>
      <c r="NAU218" s="102"/>
      <c r="NAV218" s="102"/>
      <c r="NAW218" s="102"/>
      <c r="NAX218" s="102"/>
      <c r="NAY218" s="102"/>
      <c r="NAZ218" s="102"/>
      <c r="NBA218" s="102"/>
      <c r="NBB218" s="102"/>
      <c r="NBC218" s="102"/>
      <c r="NBD218" s="102"/>
      <c r="NBE218" s="102"/>
      <c r="NBF218" s="102"/>
      <c r="NBG218" s="102"/>
      <c r="NBH218" s="102"/>
      <c r="NBI218" s="102"/>
      <c r="NBJ218" s="102"/>
      <c r="NBK218" s="102"/>
      <c r="NBL218" s="102"/>
      <c r="NBM218" s="102"/>
      <c r="NBN218" s="102"/>
      <c r="NBO218" s="102"/>
      <c r="NBP218" s="102"/>
      <c r="NBQ218" s="102"/>
      <c r="NBR218" s="102"/>
      <c r="NBS218" s="102"/>
      <c r="NBT218" s="102"/>
      <c r="NBU218" s="102"/>
      <c r="NBV218" s="102"/>
      <c r="NBW218" s="102"/>
      <c r="NBX218" s="102"/>
      <c r="NBY218" s="102"/>
      <c r="NBZ218" s="102"/>
      <c r="NCA218" s="102"/>
      <c r="NCB218" s="102"/>
      <c r="NCC218" s="102"/>
      <c r="NCD218" s="102"/>
      <c r="NCE218" s="102"/>
      <c r="NCF218" s="102"/>
      <c r="NCG218" s="102"/>
      <c r="NCH218" s="102"/>
      <c r="NCI218" s="102"/>
      <c r="NCJ218" s="102"/>
      <c r="NCK218" s="102"/>
      <c r="NCL218" s="102"/>
      <c r="NCM218" s="102"/>
      <c r="NCN218" s="102"/>
      <c r="NCO218" s="102"/>
      <c r="NCP218" s="102"/>
      <c r="NCQ218" s="102"/>
      <c r="NCR218" s="102"/>
      <c r="NCS218" s="102"/>
      <c r="NCT218" s="102"/>
      <c r="NCU218" s="102"/>
      <c r="NCV218" s="102"/>
      <c r="NCW218" s="102"/>
      <c r="NCX218" s="102"/>
      <c r="NCY218" s="102"/>
      <c r="NCZ218" s="102"/>
      <c r="NDA218" s="102"/>
      <c r="NDB218" s="102"/>
      <c r="NDC218" s="102"/>
      <c r="NDD218" s="102"/>
      <c r="NDE218" s="102"/>
      <c r="NDF218" s="102"/>
      <c r="NDG218" s="102"/>
      <c r="NDH218" s="102"/>
      <c r="NDI218" s="102"/>
      <c r="NDJ218" s="102"/>
      <c r="NDK218" s="102"/>
      <c r="NDL218" s="102"/>
      <c r="NDM218" s="102"/>
      <c r="NDN218" s="102"/>
      <c r="NDO218" s="102"/>
      <c r="NDP218" s="102"/>
      <c r="NDQ218" s="102"/>
      <c r="NDR218" s="102"/>
      <c r="NDS218" s="102"/>
      <c r="NDT218" s="102"/>
      <c r="NDU218" s="102"/>
      <c r="NDV218" s="102"/>
      <c r="NDW218" s="102"/>
      <c r="NDX218" s="102"/>
      <c r="NDY218" s="102"/>
      <c r="NDZ218" s="102"/>
      <c r="NEA218" s="102"/>
      <c r="NEB218" s="102"/>
      <c r="NEC218" s="102"/>
      <c r="NED218" s="102"/>
      <c r="NEE218" s="102"/>
      <c r="NEF218" s="102"/>
      <c r="NEG218" s="102"/>
      <c r="NEH218" s="102"/>
      <c r="NEI218" s="102"/>
      <c r="NEJ218" s="102"/>
      <c r="NEK218" s="102"/>
      <c r="NEL218" s="102"/>
      <c r="NEM218" s="102"/>
      <c r="NEN218" s="102"/>
      <c r="NEO218" s="102"/>
      <c r="NEP218" s="102"/>
      <c r="NEQ218" s="102"/>
      <c r="NER218" s="102"/>
      <c r="NES218" s="102"/>
      <c r="NET218" s="102"/>
      <c r="NEU218" s="102"/>
      <c r="NEV218" s="102"/>
      <c r="NEW218" s="102"/>
      <c r="NEX218" s="102"/>
      <c r="NEY218" s="102"/>
      <c r="NEZ218" s="102"/>
      <c r="NFA218" s="102"/>
      <c r="NFB218" s="102"/>
      <c r="NFC218" s="102"/>
      <c r="NFD218" s="102"/>
      <c r="NFE218" s="102"/>
      <c r="NFF218" s="102"/>
      <c r="NFG218" s="102"/>
      <c r="NFH218" s="102"/>
      <c r="NFI218" s="102"/>
      <c r="NFJ218" s="102"/>
      <c r="NFK218" s="102"/>
      <c r="NFL218" s="102"/>
      <c r="NFM218" s="102"/>
      <c r="NFN218" s="102"/>
      <c r="NFO218" s="102"/>
      <c r="NFP218" s="102"/>
      <c r="NFQ218" s="102"/>
      <c r="NFR218" s="102"/>
      <c r="NFS218" s="102"/>
      <c r="NFT218" s="102"/>
      <c r="NFU218" s="102"/>
      <c r="NFV218" s="102"/>
      <c r="NFW218" s="102"/>
      <c r="NFX218" s="102"/>
      <c r="NFY218" s="102"/>
      <c r="NFZ218" s="102"/>
      <c r="NGA218" s="102"/>
      <c r="NGB218" s="102"/>
      <c r="NGC218" s="102"/>
      <c r="NGD218" s="102"/>
      <c r="NGE218" s="102"/>
      <c r="NGF218" s="102"/>
      <c r="NGG218" s="102"/>
      <c r="NGH218" s="102"/>
      <c r="NGI218" s="102"/>
      <c r="NGJ218" s="102"/>
      <c r="NGK218" s="102"/>
      <c r="NGL218" s="102"/>
      <c r="NGM218" s="102"/>
      <c r="NGN218" s="102"/>
      <c r="NGO218" s="102"/>
      <c r="NGP218" s="102"/>
      <c r="NGQ218" s="102"/>
      <c r="NGR218" s="102"/>
      <c r="NGS218" s="102"/>
      <c r="NGT218" s="102"/>
      <c r="NGU218" s="102"/>
      <c r="NGV218" s="102"/>
      <c r="NGW218" s="102"/>
      <c r="NGX218" s="102"/>
      <c r="NGY218" s="102"/>
      <c r="NGZ218" s="102"/>
      <c r="NHA218" s="102"/>
      <c r="NHB218" s="102"/>
      <c r="NHC218" s="102"/>
      <c r="NHD218" s="102"/>
      <c r="NHE218" s="102"/>
      <c r="NHF218" s="102"/>
      <c r="NHG218" s="102"/>
      <c r="NHH218" s="102"/>
      <c r="NHI218" s="102"/>
      <c r="NHJ218" s="102"/>
      <c r="NHK218" s="102"/>
      <c r="NHL218" s="102"/>
      <c r="NHM218" s="102"/>
      <c r="NHN218" s="102"/>
      <c r="NHO218" s="102"/>
      <c r="NHP218" s="102"/>
      <c r="NHQ218" s="102"/>
      <c r="NHR218" s="102"/>
      <c r="NHS218" s="102"/>
      <c r="NHT218" s="102"/>
      <c r="NHU218" s="102"/>
      <c r="NHV218" s="102"/>
      <c r="NHW218" s="102"/>
      <c r="NHX218" s="102"/>
      <c r="NHY218" s="102"/>
      <c r="NHZ218" s="102"/>
      <c r="NIA218" s="102"/>
      <c r="NIB218" s="102"/>
      <c r="NIC218" s="102"/>
      <c r="NID218" s="102"/>
      <c r="NIE218" s="102"/>
      <c r="NIF218" s="102"/>
      <c r="NIG218" s="102"/>
      <c r="NIH218" s="102"/>
      <c r="NII218" s="102"/>
      <c r="NIJ218" s="102"/>
      <c r="NIK218" s="102"/>
      <c r="NIL218" s="102"/>
      <c r="NIM218" s="102"/>
      <c r="NIN218" s="102"/>
      <c r="NIO218" s="102"/>
      <c r="NIP218" s="102"/>
      <c r="NIQ218" s="102"/>
      <c r="NIR218" s="102"/>
      <c r="NIS218" s="102"/>
      <c r="NIT218" s="102"/>
      <c r="NIU218" s="102"/>
      <c r="NIV218" s="102"/>
      <c r="NIW218" s="102"/>
      <c r="NIX218" s="102"/>
      <c r="NIY218" s="102"/>
      <c r="NIZ218" s="102"/>
      <c r="NJA218" s="102"/>
      <c r="NJB218" s="102"/>
      <c r="NJC218" s="102"/>
      <c r="NJD218" s="102"/>
      <c r="NJE218" s="102"/>
      <c r="NJF218" s="102"/>
      <c r="NJG218" s="102"/>
      <c r="NJH218" s="102"/>
      <c r="NJI218" s="102"/>
      <c r="NJJ218" s="102"/>
      <c r="NJK218" s="102"/>
      <c r="NJL218" s="102"/>
      <c r="NJM218" s="102"/>
      <c r="NJN218" s="102"/>
      <c r="NJO218" s="102"/>
      <c r="NJP218" s="102"/>
      <c r="NJQ218" s="102"/>
      <c r="NJR218" s="102"/>
      <c r="NJS218" s="102"/>
      <c r="NJT218" s="102"/>
      <c r="NJU218" s="102"/>
      <c r="NJV218" s="102"/>
      <c r="NJW218" s="102"/>
      <c r="NJX218" s="102"/>
      <c r="NJY218" s="102"/>
      <c r="NJZ218" s="102"/>
      <c r="NKA218" s="102"/>
      <c r="NKB218" s="102"/>
      <c r="NKC218" s="102"/>
      <c r="NKD218" s="102"/>
      <c r="NKE218" s="102"/>
      <c r="NKF218" s="102"/>
      <c r="NKG218" s="102"/>
      <c r="NKH218" s="102"/>
      <c r="NKI218" s="102"/>
      <c r="NKJ218" s="102"/>
      <c r="NKK218" s="102"/>
      <c r="NKL218" s="102"/>
      <c r="NKM218" s="102"/>
      <c r="NKN218" s="102"/>
      <c r="NKO218" s="102"/>
      <c r="NKP218" s="102"/>
      <c r="NKQ218" s="102"/>
      <c r="NKR218" s="102"/>
      <c r="NKS218" s="102"/>
      <c r="NKT218" s="102"/>
      <c r="NKU218" s="102"/>
      <c r="NKV218" s="102"/>
      <c r="NKW218" s="102"/>
      <c r="NKX218" s="102"/>
      <c r="NKY218" s="102"/>
      <c r="NKZ218" s="102"/>
      <c r="NLA218" s="102"/>
      <c r="NLB218" s="102"/>
      <c r="NLC218" s="102"/>
      <c r="NLD218" s="102"/>
      <c r="NLE218" s="102"/>
      <c r="NLF218" s="102"/>
      <c r="NLG218" s="102"/>
      <c r="NLH218" s="102"/>
      <c r="NLI218" s="102"/>
      <c r="NLJ218" s="102"/>
      <c r="NLK218" s="102"/>
      <c r="NLL218" s="102"/>
      <c r="NLM218" s="102"/>
      <c r="NLN218" s="102"/>
      <c r="NLO218" s="102"/>
      <c r="NLP218" s="102"/>
      <c r="NLQ218" s="102"/>
      <c r="NLR218" s="102"/>
      <c r="NLS218" s="102"/>
      <c r="NLT218" s="102"/>
      <c r="NLU218" s="102"/>
      <c r="NLV218" s="102"/>
      <c r="NLW218" s="102"/>
      <c r="NLX218" s="102"/>
      <c r="NLY218" s="102"/>
      <c r="NLZ218" s="102"/>
      <c r="NMA218" s="102"/>
      <c r="NMB218" s="102"/>
      <c r="NMC218" s="102"/>
      <c r="NMD218" s="102"/>
      <c r="NME218" s="102"/>
      <c r="NMF218" s="102"/>
      <c r="NMG218" s="102"/>
      <c r="NMH218" s="102"/>
      <c r="NMI218" s="102"/>
      <c r="NMJ218" s="102"/>
      <c r="NMK218" s="102"/>
      <c r="NML218" s="102"/>
      <c r="NMM218" s="102"/>
      <c r="NMN218" s="102"/>
      <c r="NMO218" s="102"/>
      <c r="NMP218" s="102"/>
      <c r="NMQ218" s="102"/>
      <c r="NMR218" s="102"/>
      <c r="NMS218" s="102"/>
      <c r="NMT218" s="102"/>
      <c r="NMU218" s="102"/>
      <c r="NMV218" s="102"/>
      <c r="NMW218" s="102"/>
      <c r="NMX218" s="102"/>
      <c r="NMY218" s="102"/>
      <c r="NMZ218" s="102"/>
      <c r="NNA218" s="102"/>
      <c r="NNB218" s="102"/>
      <c r="NNC218" s="102"/>
      <c r="NND218" s="102"/>
      <c r="NNE218" s="102"/>
      <c r="NNF218" s="102"/>
      <c r="NNG218" s="102"/>
      <c r="NNH218" s="102"/>
      <c r="NNI218" s="102"/>
      <c r="NNJ218" s="102"/>
      <c r="NNK218" s="102"/>
      <c r="NNL218" s="102"/>
      <c r="NNM218" s="102"/>
      <c r="NNN218" s="102"/>
      <c r="NNO218" s="102"/>
      <c r="NNP218" s="102"/>
      <c r="NNQ218" s="102"/>
      <c r="NNR218" s="102"/>
      <c r="NNS218" s="102"/>
      <c r="NNT218" s="102"/>
      <c r="NNU218" s="102"/>
      <c r="NNV218" s="102"/>
      <c r="NNW218" s="102"/>
      <c r="NNX218" s="102"/>
      <c r="NNY218" s="102"/>
      <c r="NNZ218" s="102"/>
      <c r="NOA218" s="102"/>
      <c r="NOB218" s="102"/>
      <c r="NOC218" s="102"/>
      <c r="NOD218" s="102"/>
      <c r="NOE218" s="102"/>
      <c r="NOF218" s="102"/>
      <c r="NOG218" s="102"/>
      <c r="NOH218" s="102"/>
      <c r="NOI218" s="102"/>
      <c r="NOJ218" s="102"/>
      <c r="NOK218" s="102"/>
      <c r="NOL218" s="102"/>
      <c r="NOM218" s="102"/>
      <c r="NON218" s="102"/>
      <c r="NOO218" s="102"/>
      <c r="NOP218" s="102"/>
      <c r="NOQ218" s="102"/>
      <c r="NOR218" s="102"/>
      <c r="NOS218" s="102"/>
      <c r="NOT218" s="102"/>
      <c r="NOU218" s="102"/>
      <c r="NOV218" s="102"/>
      <c r="NOW218" s="102"/>
      <c r="NOX218" s="102"/>
      <c r="NOY218" s="102"/>
      <c r="NOZ218" s="102"/>
      <c r="NPA218" s="102"/>
      <c r="NPB218" s="102"/>
      <c r="NPC218" s="102"/>
      <c r="NPD218" s="102"/>
      <c r="NPE218" s="102"/>
      <c r="NPF218" s="102"/>
      <c r="NPG218" s="102"/>
      <c r="NPH218" s="102"/>
      <c r="NPI218" s="102"/>
      <c r="NPJ218" s="102"/>
      <c r="NPK218" s="102"/>
      <c r="NPL218" s="102"/>
      <c r="NPM218" s="102"/>
      <c r="NPN218" s="102"/>
      <c r="NPO218" s="102"/>
      <c r="NPP218" s="102"/>
      <c r="NPQ218" s="102"/>
      <c r="NPR218" s="102"/>
      <c r="NPS218" s="102"/>
      <c r="NPT218" s="102"/>
      <c r="NPU218" s="102"/>
      <c r="NPV218" s="102"/>
      <c r="NPW218" s="102"/>
      <c r="NPX218" s="102"/>
      <c r="NPY218" s="102"/>
      <c r="NPZ218" s="102"/>
      <c r="NQA218" s="102"/>
      <c r="NQB218" s="102"/>
      <c r="NQC218" s="102"/>
      <c r="NQD218" s="102"/>
      <c r="NQE218" s="102"/>
      <c r="NQF218" s="102"/>
      <c r="NQG218" s="102"/>
      <c r="NQH218" s="102"/>
      <c r="NQI218" s="102"/>
      <c r="NQJ218" s="102"/>
      <c r="NQK218" s="102"/>
      <c r="NQL218" s="102"/>
      <c r="NQM218" s="102"/>
      <c r="NQN218" s="102"/>
      <c r="NQO218" s="102"/>
      <c r="NQP218" s="102"/>
      <c r="NQQ218" s="102"/>
      <c r="NQR218" s="102"/>
      <c r="NQS218" s="102"/>
      <c r="NQT218" s="102"/>
      <c r="NQU218" s="102"/>
      <c r="NQV218" s="102"/>
      <c r="NQW218" s="102"/>
      <c r="NQX218" s="102"/>
      <c r="NQY218" s="102"/>
      <c r="NQZ218" s="102"/>
      <c r="NRA218" s="102"/>
      <c r="NRB218" s="102"/>
      <c r="NRC218" s="102"/>
      <c r="NRD218" s="102"/>
      <c r="NRE218" s="102"/>
      <c r="NRF218" s="102"/>
      <c r="NRG218" s="102"/>
      <c r="NRH218" s="102"/>
      <c r="NRI218" s="102"/>
      <c r="NRJ218" s="102"/>
      <c r="NRK218" s="102"/>
      <c r="NRL218" s="102"/>
      <c r="NRM218" s="102"/>
      <c r="NRN218" s="102"/>
      <c r="NRO218" s="102"/>
      <c r="NRP218" s="102"/>
      <c r="NRQ218" s="102"/>
      <c r="NRR218" s="102"/>
      <c r="NRS218" s="102"/>
      <c r="NRT218" s="102"/>
      <c r="NRU218" s="102"/>
      <c r="NRV218" s="102"/>
      <c r="NRW218" s="102"/>
      <c r="NRX218" s="102"/>
      <c r="NRY218" s="102"/>
      <c r="NRZ218" s="102"/>
      <c r="NSA218" s="102"/>
      <c r="NSB218" s="102"/>
      <c r="NSC218" s="102"/>
      <c r="NSD218" s="102"/>
      <c r="NSE218" s="102"/>
      <c r="NSF218" s="102"/>
      <c r="NSG218" s="102"/>
      <c r="NSH218" s="102"/>
      <c r="NSI218" s="102"/>
      <c r="NSJ218" s="102"/>
      <c r="NSK218" s="102"/>
      <c r="NSL218" s="102"/>
      <c r="NSM218" s="102"/>
      <c r="NSN218" s="102"/>
      <c r="NSO218" s="102"/>
      <c r="NSP218" s="102"/>
      <c r="NSQ218" s="102"/>
      <c r="NSR218" s="102"/>
      <c r="NSS218" s="102"/>
      <c r="NST218" s="102"/>
      <c r="NSU218" s="102"/>
      <c r="NSV218" s="102"/>
      <c r="NSW218" s="102"/>
      <c r="NSX218" s="102"/>
      <c r="NSY218" s="102"/>
      <c r="NSZ218" s="102"/>
      <c r="NTA218" s="102"/>
      <c r="NTB218" s="102"/>
      <c r="NTC218" s="102"/>
      <c r="NTD218" s="102"/>
      <c r="NTE218" s="102"/>
      <c r="NTF218" s="102"/>
      <c r="NTG218" s="102"/>
      <c r="NTH218" s="102"/>
      <c r="NTI218" s="102"/>
      <c r="NTJ218" s="102"/>
      <c r="NTK218" s="102"/>
      <c r="NTL218" s="102"/>
      <c r="NTM218" s="102"/>
      <c r="NTN218" s="102"/>
      <c r="NTO218" s="102"/>
      <c r="NTP218" s="102"/>
      <c r="NTQ218" s="102"/>
      <c r="NTR218" s="102"/>
      <c r="NTS218" s="102"/>
      <c r="NTT218" s="102"/>
      <c r="NTU218" s="102"/>
      <c r="NTV218" s="102"/>
      <c r="NTW218" s="102"/>
      <c r="NTX218" s="102"/>
      <c r="NTY218" s="102"/>
      <c r="NTZ218" s="102"/>
      <c r="NUA218" s="102"/>
      <c r="NUB218" s="102"/>
      <c r="NUC218" s="102"/>
      <c r="NUD218" s="102"/>
      <c r="NUE218" s="102"/>
      <c r="NUF218" s="102"/>
      <c r="NUG218" s="102"/>
      <c r="NUH218" s="102"/>
      <c r="NUI218" s="102"/>
      <c r="NUJ218" s="102"/>
      <c r="NUK218" s="102"/>
      <c r="NUL218" s="102"/>
      <c r="NUM218" s="102"/>
      <c r="NUN218" s="102"/>
      <c r="NUO218" s="102"/>
      <c r="NUP218" s="102"/>
      <c r="NUQ218" s="102"/>
      <c r="NUR218" s="102"/>
      <c r="NUS218" s="102"/>
      <c r="NUT218" s="102"/>
      <c r="NUU218" s="102"/>
      <c r="NUV218" s="102"/>
      <c r="NUW218" s="102"/>
      <c r="NUX218" s="102"/>
      <c r="NUY218" s="102"/>
      <c r="NUZ218" s="102"/>
      <c r="NVA218" s="102"/>
      <c r="NVB218" s="102"/>
      <c r="NVC218" s="102"/>
      <c r="NVD218" s="102"/>
      <c r="NVE218" s="102"/>
      <c r="NVF218" s="102"/>
      <c r="NVG218" s="102"/>
      <c r="NVH218" s="102"/>
      <c r="NVI218" s="102"/>
      <c r="NVJ218" s="102"/>
      <c r="NVK218" s="102"/>
      <c r="NVL218" s="102"/>
      <c r="NVM218" s="102"/>
      <c r="NVN218" s="102"/>
      <c r="NVO218" s="102"/>
      <c r="NVP218" s="102"/>
      <c r="NVQ218" s="102"/>
      <c r="NVR218" s="102"/>
      <c r="NVS218" s="102"/>
      <c r="NVT218" s="102"/>
      <c r="NVU218" s="102"/>
      <c r="NVV218" s="102"/>
      <c r="NVW218" s="102"/>
      <c r="NVX218" s="102"/>
      <c r="NVY218" s="102"/>
      <c r="NVZ218" s="102"/>
      <c r="NWA218" s="102"/>
      <c r="NWB218" s="102"/>
      <c r="NWC218" s="102"/>
      <c r="NWD218" s="102"/>
      <c r="NWE218" s="102"/>
      <c r="NWF218" s="102"/>
      <c r="NWG218" s="102"/>
      <c r="NWH218" s="102"/>
      <c r="NWI218" s="102"/>
      <c r="NWJ218" s="102"/>
      <c r="NWK218" s="102"/>
      <c r="NWL218" s="102"/>
      <c r="NWM218" s="102"/>
      <c r="NWN218" s="102"/>
      <c r="NWO218" s="102"/>
      <c r="NWP218" s="102"/>
      <c r="NWQ218" s="102"/>
      <c r="NWR218" s="102"/>
      <c r="NWS218" s="102"/>
      <c r="NWT218" s="102"/>
      <c r="NWU218" s="102"/>
      <c r="NWV218" s="102"/>
      <c r="NWW218" s="102"/>
      <c r="NWX218" s="102"/>
      <c r="NWY218" s="102"/>
      <c r="NWZ218" s="102"/>
      <c r="NXA218" s="102"/>
      <c r="NXB218" s="102"/>
      <c r="NXC218" s="102"/>
      <c r="NXD218" s="102"/>
      <c r="NXE218" s="102"/>
      <c r="NXF218" s="102"/>
      <c r="NXG218" s="102"/>
      <c r="NXH218" s="102"/>
      <c r="NXI218" s="102"/>
      <c r="NXJ218" s="102"/>
      <c r="NXK218" s="102"/>
      <c r="NXL218" s="102"/>
      <c r="NXM218" s="102"/>
      <c r="NXN218" s="102"/>
      <c r="NXO218" s="102"/>
      <c r="NXP218" s="102"/>
      <c r="NXQ218" s="102"/>
      <c r="NXR218" s="102"/>
      <c r="NXS218" s="102"/>
      <c r="NXT218" s="102"/>
      <c r="NXU218" s="102"/>
      <c r="NXV218" s="102"/>
      <c r="NXW218" s="102"/>
      <c r="NXX218" s="102"/>
      <c r="NXY218" s="102"/>
      <c r="NXZ218" s="102"/>
      <c r="NYA218" s="102"/>
      <c r="NYB218" s="102"/>
      <c r="NYC218" s="102"/>
      <c r="NYD218" s="102"/>
      <c r="NYE218" s="102"/>
      <c r="NYF218" s="102"/>
      <c r="NYG218" s="102"/>
      <c r="NYH218" s="102"/>
      <c r="NYI218" s="102"/>
      <c r="NYJ218" s="102"/>
      <c r="NYK218" s="102"/>
      <c r="NYL218" s="102"/>
      <c r="NYM218" s="102"/>
      <c r="NYN218" s="102"/>
      <c r="NYO218" s="102"/>
      <c r="NYP218" s="102"/>
      <c r="NYQ218" s="102"/>
      <c r="NYR218" s="102"/>
      <c r="NYS218" s="102"/>
      <c r="NYT218" s="102"/>
      <c r="NYU218" s="102"/>
      <c r="NYV218" s="102"/>
      <c r="NYW218" s="102"/>
      <c r="NYX218" s="102"/>
      <c r="NYY218" s="102"/>
      <c r="NYZ218" s="102"/>
      <c r="NZA218" s="102"/>
      <c r="NZB218" s="102"/>
      <c r="NZC218" s="102"/>
      <c r="NZD218" s="102"/>
      <c r="NZE218" s="102"/>
      <c r="NZF218" s="102"/>
      <c r="NZG218" s="102"/>
      <c r="NZH218" s="102"/>
      <c r="NZI218" s="102"/>
      <c r="NZJ218" s="102"/>
      <c r="NZK218" s="102"/>
      <c r="NZL218" s="102"/>
      <c r="NZM218" s="102"/>
      <c r="NZN218" s="102"/>
      <c r="NZO218" s="102"/>
      <c r="NZP218" s="102"/>
      <c r="NZQ218" s="102"/>
      <c r="NZR218" s="102"/>
      <c r="NZS218" s="102"/>
      <c r="NZT218" s="102"/>
      <c r="NZU218" s="102"/>
      <c r="NZV218" s="102"/>
      <c r="NZW218" s="102"/>
      <c r="NZX218" s="102"/>
      <c r="NZY218" s="102"/>
      <c r="NZZ218" s="102"/>
      <c r="OAA218" s="102"/>
      <c r="OAB218" s="102"/>
      <c r="OAC218" s="102"/>
      <c r="OAD218" s="102"/>
      <c r="OAE218" s="102"/>
      <c r="OAF218" s="102"/>
      <c r="OAG218" s="102"/>
      <c r="OAH218" s="102"/>
      <c r="OAI218" s="102"/>
      <c r="OAJ218" s="102"/>
      <c r="OAK218" s="102"/>
      <c r="OAL218" s="102"/>
      <c r="OAM218" s="102"/>
      <c r="OAN218" s="102"/>
      <c r="OAO218" s="102"/>
      <c r="OAP218" s="102"/>
      <c r="OAQ218" s="102"/>
      <c r="OAR218" s="102"/>
      <c r="OAS218" s="102"/>
      <c r="OAT218" s="102"/>
      <c r="OAU218" s="102"/>
      <c r="OAV218" s="102"/>
      <c r="OAW218" s="102"/>
      <c r="OAX218" s="102"/>
      <c r="OAY218" s="102"/>
      <c r="OAZ218" s="102"/>
      <c r="OBA218" s="102"/>
      <c r="OBB218" s="102"/>
      <c r="OBC218" s="102"/>
      <c r="OBD218" s="102"/>
      <c r="OBE218" s="102"/>
      <c r="OBF218" s="102"/>
      <c r="OBG218" s="102"/>
      <c r="OBH218" s="102"/>
      <c r="OBI218" s="102"/>
      <c r="OBJ218" s="102"/>
      <c r="OBK218" s="102"/>
      <c r="OBL218" s="102"/>
      <c r="OBM218" s="102"/>
      <c r="OBN218" s="102"/>
      <c r="OBO218" s="102"/>
      <c r="OBP218" s="102"/>
      <c r="OBQ218" s="102"/>
      <c r="OBR218" s="102"/>
      <c r="OBS218" s="102"/>
      <c r="OBT218" s="102"/>
      <c r="OBU218" s="102"/>
      <c r="OBV218" s="102"/>
      <c r="OBW218" s="102"/>
      <c r="OBX218" s="102"/>
      <c r="OBY218" s="102"/>
      <c r="OBZ218" s="102"/>
      <c r="OCA218" s="102"/>
      <c r="OCB218" s="102"/>
      <c r="OCC218" s="102"/>
      <c r="OCD218" s="102"/>
      <c r="OCE218" s="102"/>
      <c r="OCF218" s="102"/>
      <c r="OCG218" s="102"/>
      <c r="OCH218" s="102"/>
      <c r="OCI218" s="102"/>
      <c r="OCJ218" s="102"/>
      <c r="OCK218" s="102"/>
      <c r="OCL218" s="102"/>
      <c r="OCM218" s="102"/>
      <c r="OCN218" s="102"/>
      <c r="OCO218" s="102"/>
      <c r="OCP218" s="102"/>
      <c r="OCQ218" s="102"/>
      <c r="OCR218" s="102"/>
      <c r="OCS218" s="102"/>
      <c r="OCT218" s="102"/>
      <c r="OCU218" s="102"/>
      <c r="OCV218" s="102"/>
      <c r="OCW218" s="102"/>
      <c r="OCX218" s="102"/>
      <c r="OCY218" s="102"/>
      <c r="OCZ218" s="102"/>
      <c r="ODA218" s="102"/>
      <c r="ODB218" s="102"/>
      <c r="ODC218" s="102"/>
      <c r="ODD218" s="102"/>
      <c r="ODE218" s="102"/>
      <c r="ODF218" s="102"/>
      <c r="ODG218" s="102"/>
      <c r="ODH218" s="102"/>
      <c r="ODI218" s="102"/>
      <c r="ODJ218" s="102"/>
      <c r="ODK218" s="102"/>
      <c r="ODL218" s="102"/>
      <c r="ODM218" s="102"/>
      <c r="ODN218" s="102"/>
      <c r="ODO218" s="102"/>
      <c r="ODP218" s="102"/>
      <c r="ODQ218" s="102"/>
      <c r="ODR218" s="102"/>
      <c r="ODS218" s="102"/>
      <c r="ODT218" s="102"/>
      <c r="ODU218" s="102"/>
      <c r="ODV218" s="102"/>
      <c r="ODW218" s="102"/>
      <c r="ODX218" s="102"/>
      <c r="ODY218" s="102"/>
      <c r="ODZ218" s="102"/>
      <c r="OEA218" s="102"/>
      <c r="OEB218" s="102"/>
      <c r="OEC218" s="102"/>
      <c r="OED218" s="102"/>
      <c r="OEE218" s="102"/>
      <c r="OEF218" s="102"/>
      <c r="OEG218" s="102"/>
      <c r="OEH218" s="102"/>
      <c r="OEI218" s="102"/>
      <c r="OEJ218" s="102"/>
      <c r="OEK218" s="102"/>
      <c r="OEL218" s="102"/>
      <c r="OEM218" s="102"/>
      <c r="OEN218" s="102"/>
      <c r="OEO218" s="102"/>
      <c r="OEP218" s="102"/>
      <c r="OEQ218" s="102"/>
      <c r="OER218" s="102"/>
      <c r="OES218" s="102"/>
      <c r="OET218" s="102"/>
      <c r="OEU218" s="102"/>
      <c r="OEV218" s="102"/>
      <c r="OEW218" s="102"/>
      <c r="OEX218" s="102"/>
      <c r="OEY218" s="102"/>
      <c r="OEZ218" s="102"/>
      <c r="OFA218" s="102"/>
      <c r="OFB218" s="102"/>
      <c r="OFC218" s="102"/>
      <c r="OFD218" s="102"/>
      <c r="OFE218" s="102"/>
      <c r="OFF218" s="102"/>
      <c r="OFG218" s="102"/>
      <c r="OFH218" s="102"/>
      <c r="OFI218" s="102"/>
      <c r="OFJ218" s="102"/>
      <c r="OFK218" s="102"/>
      <c r="OFL218" s="102"/>
      <c r="OFM218" s="102"/>
      <c r="OFN218" s="102"/>
      <c r="OFO218" s="102"/>
      <c r="OFP218" s="102"/>
      <c r="OFQ218" s="102"/>
      <c r="OFR218" s="102"/>
      <c r="OFS218" s="102"/>
      <c r="OFT218" s="102"/>
      <c r="OFU218" s="102"/>
      <c r="OFV218" s="102"/>
      <c r="OFW218" s="102"/>
      <c r="OFX218" s="102"/>
      <c r="OFY218" s="102"/>
      <c r="OFZ218" s="102"/>
      <c r="OGA218" s="102"/>
      <c r="OGB218" s="102"/>
      <c r="OGC218" s="102"/>
      <c r="OGD218" s="102"/>
      <c r="OGE218" s="102"/>
      <c r="OGF218" s="102"/>
      <c r="OGG218" s="102"/>
      <c r="OGH218" s="102"/>
      <c r="OGI218" s="102"/>
      <c r="OGJ218" s="102"/>
      <c r="OGK218" s="102"/>
      <c r="OGL218" s="102"/>
      <c r="OGM218" s="102"/>
      <c r="OGN218" s="102"/>
      <c r="OGO218" s="102"/>
      <c r="OGP218" s="102"/>
      <c r="OGQ218" s="102"/>
      <c r="OGR218" s="102"/>
      <c r="OGS218" s="102"/>
      <c r="OGT218" s="102"/>
      <c r="OGU218" s="102"/>
      <c r="OGV218" s="102"/>
      <c r="OGW218" s="102"/>
      <c r="OGX218" s="102"/>
      <c r="OGY218" s="102"/>
      <c r="OGZ218" s="102"/>
      <c r="OHA218" s="102"/>
      <c r="OHB218" s="102"/>
      <c r="OHC218" s="102"/>
      <c r="OHD218" s="102"/>
      <c r="OHE218" s="102"/>
      <c r="OHF218" s="102"/>
      <c r="OHG218" s="102"/>
      <c r="OHH218" s="102"/>
      <c r="OHI218" s="102"/>
      <c r="OHJ218" s="102"/>
      <c r="OHK218" s="102"/>
      <c r="OHL218" s="102"/>
      <c r="OHM218" s="102"/>
      <c r="OHN218" s="102"/>
      <c r="OHO218" s="102"/>
      <c r="OHP218" s="102"/>
      <c r="OHQ218" s="102"/>
      <c r="OHR218" s="102"/>
      <c r="OHS218" s="102"/>
      <c r="OHT218" s="102"/>
      <c r="OHU218" s="102"/>
      <c r="OHV218" s="102"/>
      <c r="OHW218" s="102"/>
      <c r="OHX218" s="102"/>
      <c r="OHY218" s="102"/>
      <c r="OHZ218" s="102"/>
      <c r="OIA218" s="102"/>
      <c r="OIB218" s="102"/>
      <c r="OIC218" s="102"/>
      <c r="OID218" s="102"/>
      <c r="OIE218" s="102"/>
      <c r="OIF218" s="102"/>
      <c r="OIG218" s="102"/>
      <c r="OIH218" s="102"/>
      <c r="OII218" s="102"/>
      <c r="OIJ218" s="102"/>
      <c r="OIK218" s="102"/>
      <c r="OIL218" s="102"/>
      <c r="OIM218" s="102"/>
      <c r="OIN218" s="102"/>
      <c r="OIO218" s="102"/>
      <c r="OIP218" s="102"/>
      <c r="OIQ218" s="102"/>
      <c r="OIR218" s="102"/>
      <c r="OIS218" s="102"/>
      <c r="OIT218" s="102"/>
      <c r="OIU218" s="102"/>
      <c r="OIV218" s="102"/>
      <c r="OIW218" s="102"/>
      <c r="OIX218" s="102"/>
      <c r="OIY218" s="102"/>
      <c r="OIZ218" s="102"/>
      <c r="OJA218" s="102"/>
      <c r="OJB218" s="102"/>
      <c r="OJC218" s="102"/>
      <c r="OJD218" s="102"/>
      <c r="OJE218" s="102"/>
      <c r="OJF218" s="102"/>
      <c r="OJG218" s="102"/>
      <c r="OJH218" s="102"/>
      <c r="OJI218" s="102"/>
      <c r="OJJ218" s="102"/>
      <c r="OJK218" s="102"/>
      <c r="OJL218" s="102"/>
      <c r="OJM218" s="102"/>
      <c r="OJN218" s="102"/>
      <c r="OJO218" s="102"/>
      <c r="OJP218" s="102"/>
      <c r="OJQ218" s="102"/>
      <c r="OJR218" s="102"/>
      <c r="OJS218" s="102"/>
      <c r="OJT218" s="102"/>
      <c r="OJU218" s="102"/>
      <c r="OJV218" s="102"/>
      <c r="OJW218" s="102"/>
      <c r="OJX218" s="102"/>
      <c r="OJY218" s="102"/>
      <c r="OJZ218" s="102"/>
      <c r="OKA218" s="102"/>
      <c r="OKB218" s="102"/>
      <c r="OKC218" s="102"/>
      <c r="OKD218" s="102"/>
      <c r="OKE218" s="102"/>
      <c r="OKF218" s="102"/>
      <c r="OKG218" s="102"/>
      <c r="OKH218" s="102"/>
      <c r="OKI218" s="102"/>
      <c r="OKJ218" s="102"/>
      <c r="OKK218" s="102"/>
      <c r="OKL218" s="102"/>
      <c r="OKM218" s="102"/>
      <c r="OKN218" s="102"/>
      <c r="OKO218" s="102"/>
      <c r="OKP218" s="102"/>
      <c r="OKQ218" s="102"/>
      <c r="OKR218" s="102"/>
      <c r="OKS218" s="102"/>
      <c r="OKT218" s="102"/>
      <c r="OKU218" s="102"/>
      <c r="OKV218" s="102"/>
      <c r="OKW218" s="102"/>
      <c r="OKX218" s="102"/>
      <c r="OKY218" s="102"/>
      <c r="OKZ218" s="102"/>
      <c r="OLA218" s="102"/>
      <c r="OLB218" s="102"/>
      <c r="OLC218" s="102"/>
      <c r="OLD218" s="102"/>
      <c r="OLE218" s="102"/>
      <c r="OLF218" s="102"/>
      <c r="OLG218" s="102"/>
      <c r="OLH218" s="102"/>
      <c r="OLI218" s="102"/>
      <c r="OLJ218" s="102"/>
      <c r="OLK218" s="102"/>
      <c r="OLL218" s="102"/>
      <c r="OLM218" s="102"/>
      <c r="OLN218" s="102"/>
      <c r="OLO218" s="102"/>
      <c r="OLP218" s="102"/>
      <c r="OLQ218" s="102"/>
      <c r="OLR218" s="102"/>
      <c r="OLS218" s="102"/>
      <c r="OLT218" s="102"/>
      <c r="OLU218" s="102"/>
      <c r="OLV218" s="102"/>
      <c r="OLW218" s="102"/>
      <c r="OLX218" s="102"/>
      <c r="OLY218" s="102"/>
      <c r="OLZ218" s="102"/>
      <c r="OMA218" s="102"/>
      <c r="OMB218" s="102"/>
      <c r="OMC218" s="102"/>
      <c r="OMD218" s="102"/>
      <c r="OME218" s="102"/>
      <c r="OMF218" s="102"/>
      <c r="OMG218" s="102"/>
      <c r="OMH218" s="102"/>
      <c r="OMI218" s="102"/>
      <c r="OMJ218" s="102"/>
      <c r="OMK218" s="102"/>
      <c r="OML218" s="102"/>
      <c r="OMM218" s="102"/>
      <c r="OMN218" s="102"/>
      <c r="OMO218" s="102"/>
      <c r="OMP218" s="102"/>
      <c r="OMQ218" s="102"/>
      <c r="OMR218" s="102"/>
      <c r="OMS218" s="102"/>
      <c r="OMT218" s="102"/>
      <c r="OMU218" s="102"/>
      <c r="OMV218" s="102"/>
      <c r="OMW218" s="102"/>
      <c r="OMX218" s="102"/>
      <c r="OMY218" s="102"/>
      <c r="OMZ218" s="102"/>
      <c r="ONA218" s="102"/>
      <c r="ONB218" s="102"/>
      <c r="ONC218" s="102"/>
      <c r="OND218" s="102"/>
      <c r="ONE218" s="102"/>
      <c r="ONF218" s="102"/>
      <c r="ONG218" s="102"/>
      <c r="ONH218" s="102"/>
      <c r="ONI218" s="102"/>
      <c r="ONJ218" s="102"/>
      <c r="ONK218" s="102"/>
      <c r="ONL218" s="102"/>
      <c r="ONM218" s="102"/>
      <c r="ONN218" s="102"/>
      <c r="ONO218" s="102"/>
      <c r="ONP218" s="102"/>
      <c r="ONQ218" s="102"/>
      <c r="ONR218" s="102"/>
      <c r="ONS218" s="102"/>
      <c r="ONT218" s="102"/>
      <c r="ONU218" s="102"/>
      <c r="ONV218" s="102"/>
      <c r="ONW218" s="102"/>
      <c r="ONX218" s="102"/>
      <c r="ONY218" s="102"/>
      <c r="ONZ218" s="102"/>
      <c r="OOA218" s="102"/>
      <c r="OOB218" s="102"/>
      <c r="OOC218" s="102"/>
      <c r="OOD218" s="102"/>
      <c r="OOE218" s="102"/>
      <c r="OOF218" s="102"/>
      <c r="OOG218" s="102"/>
      <c r="OOH218" s="102"/>
      <c r="OOI218" s="102"/>
      <c r="OOJ218" s="102"/>
      <c r="OOK218" s="102"/>
      <c r="OOL218" s="102"/>
      <c r="OOM218" s="102"/>
      <c r="OON218" s="102"/>
      <c r="OOO218" s="102"/>
      <c r="OOP218" s="102"/>
      <c r="OOQ218" s="102"/>
      <c r="OOR218" s="102"/>
      <c r="OOS218" s="102"/>
      <c r="OOT218" s="102"/>
      <c r="OOU218" s="102"/>
      <c r="OOV218" s="102"/>
      <c r="OOW218" s="102"/>
      <c r="OOX218" s="102"/>
      <c r="OOY218" s="102"/>
      <c r="OOZ218" s="102"/>
      <c r="OPA218" s="102"/>
      <c r="OPB218" s="102"/>
      <c r="OPC218" s="102"/>
      <c r="OPD218" s="102"/>
      <c r="OPE218" s="102"/>
      <c r="OPF218" s="102"/>
      <c r="OPG218" s="102"/>
      <c r="OPH218" s="102"/>
      <c r="OPI218" s="102"/>
      <c r="OPJ218" s="102"/>
      <c r="OPK218" s="102"/>
      <c r="OPL218" s="102"/>
      <c r="OPM218" s="102"/>
      <c r="OPN218" s="102"/>
      <c r="OPO218" s="102"/>
      <c r="OPP218" s="102"/>
      <c r="OPQ218" s="102"/>
      <c r="OPR218" s="102"/>
      <c r="OPS218" s="102"/>
      <c r="OPT218" s="102"/>
      <c r="OPU218" s="102"/>
      <c r="OPV218" s="102"/>
      <c r="OPW218" s="102"/>
      <c r="OPX218" s="102"/>
      <c r="OPY218" s="102"/>
      <c r="OPZ218" s="102"/>
      <c r="OQA218" s="102"/>
      <c r="OQB218" s="102"/>
      <c r="OQC218" s="102"/>
      <c r="OQD218" s="102"/>
      <c r="OQE218" s="102"/>
      <c r="OQF218" s="102"/>
      <c r="OQG218" s="102"/>
      <c r="OQH218" s="102"/>
      <c r="OQI218" s="102"/>
      <c r="OQJ218" s="102"/>
      <c r="OQK218" s="102"/>
      <c r="OQL218" s="102"/>
      <c r="OQM218" s="102"/>
      <c r="OQN218" s="102"/>
      <c r="OQO218" s="102"/>
      <c r="OQP218" s="102"/>
      <c r="OQQ218" s="102"/>
      <c r="OQR218" s="102"/>
      <c r="OQS218" s="102"/>
      <c r="OQT218" s="102"/>
      <c r="OQU218" s="102"/>
      <c r="OQV218" s="102"/>
      <c r="OQW218" s="102"/>
      <c r="OQX218" s="102"/>
      <c r="OQY218" s="102"/>
      <c r="OQZ218" s="102"/>
      <c r="ORA218" s="102"/>
      <c r="ORB218" s="102"/>
      <c r="ORC218" s="102"/>
      <c r="ORD218" s="102"/>
      <c r="ORE218" s="102"/>
      <c r="ORF218" s="102"/>
      <c r="ORG218" s="102"/>
      <c r="ORH218" s="102"/>
      <c r="ORI218" s="102"/>
      <c r="ORJ218" s="102"/>
      <c r="ORK218" s="102"/>
      <c r="ORL218" s="102"/>
      <c r="ORM218" s="102"/>
      <c r="ORN218" s="102"/>
      <c r="ORO218" s="102"/>
      <c r="ORP218" s="102"/>
      <c r="ORQ218" s="102"/>
      <c r="ORR218" s="102"/>
      <c r="ORS218" s="102"/>
      <c r="ORT218" s="102"/>
      <c r="ORU218" s="102"/>
      <c r="ORV218" s="102"/>
      <c r="ORW218" s="102"/>
      <c r="ORX218" s="102"/>
      <c r="ORY218" s="102"/>
      <c r="ORZ218" s="102"/>
      <c r="OSA218" s="102"/>
      <c r="OSB218" s="102"/>
      <c r="OSC218" s="102"/>
      <c r="OSD218" s="102"/>
      <c r="OSE218" s="102"/>
      <c r="OSF218" s="102"/>
      <c r="OSG218" s="102"/>
      <c r="OSH218" s="102"/>
      <c r="OSI218" s="102"/>
      <c r="OSJ218" s="102"/>
      <c r="OSK218" s="102"/>
      <c r="OSL218" s="102"/>
      <c r="OSM218" s="102"/>
      <c r="OSN218" s="102"/>
      <c r="OSO218" s="102"/>
      <c r="OSP218" s="102"/>
      <c r="OSQ218" s="102"/>
      <c r="OSR218" s="102"/>
      <c r="OSS218" s="102"/>
      <c r="OST218" s="102"/>
      <c r="OSU218" s="102"/>
      <c r="OSV218" s="102"/>
      <c r="OSW218" s="102"/>
      <c r="OSX218" s="102"/>
      <c r="OSY218" s="102"/>
      <c r="OSZ218" s="102"/>
      <c r="OTA218" s="102"/>
      <c r="OTB218" s="102"/>
      <c r="OTC218" s="102"/>
      <c r="OTD218" s="102"/>
      <c r="OTE218" s="102"/>
      <c r="OTF218" s="102"/>
      <c r="OTG218" s="102"/>
      <c r="OTH218" s="102"/>
      <c r="OTI218" s="102"/>
      <c r="OTJ218" s="102"/>
      <c r="OTK218" s="102"/>
      <c r="OTL218" s="102"/>
      <c r="OTM218" s="102"/>
      <c r="OTN218" s="102"/>
      <c r="OTO218" s="102"/>
      <c r="OTP218" s="102"/>
      <c r="OTQ218" s="102"/>
      <c r="OTR218" s="102"/>
      <c r="OTS218" s="102"/>
      <c r="OTT218" s="102"/>
      <c r="OTU218" s="102"/>
      <c r="OTV218" s="102"/>
      <c r="OTW218" s="102"/>
      <c r="OTX218" s="102"/>
      <c r="OTY218" s="102"/>
      <c r="OTZ218" s="102"/>
      <c r="OUA218" s="102"/>
      <c r="OUB218" s="102"/>
      <c r="OUC218" s="102"/>
      <c r="OUD218" s="102"/>
      <c r="OUE218" s="102"/>
      <c r="OUF218" s="102"/>
      <c r="OUG218" s="102"/>
      <c r="OUH218" s="102"/>
      <c r="OUI218" s="102"/>
      <c r="OUJ218" s="102"/>
      <c r="OUK218" s="102"/>
      <c r="OUL218" s="102"/>
      <c r="OUM218" s="102"/>
      <c r="OUN218" s="102"/>
      <c r="OUO218" s="102"/>
      <c r="OUP218" s="102"/>
      <c r="OUQ218" s="102"/>
      <c r="OUR218" s="102"/>
      <c r="OUS218" s="102"/>
      <c r="OUT218" s="102"/>
      <c r="OUU218" s="102"/>
      <c r="OUV218" s="102"/>
      <c r="OUW218" s="102"/>
      <c r="OUX218" s="102"/>
      <c r="OUY218" s="102"/>
      <c r="OUZ218" s="102"/>
      <c r="OVA218" s="102"/>
      <c r="OVB218" s="102"/>
      <c r="OVC218" s="102"/>
      <c r="OVD218" s="102"/>
      <c r="OVE218" s="102"/>
      <c r="OVF218" s="102"/>
      <c r="OVG218" s="102"/>
      <c r="OVH218" s="102"/>
      <c r="OVI218" s="102"/>
      <c r="OVJ218" s="102"/>
      <c r="OVK218" s="102"/>
      <c r="OVL218" s="102"/>
      <c r="OVM218" s="102"/>
      <c r="OVN218" s="102"/>
      <c r="OVO218" s="102"/>
      <c r="OVP218" s="102"/>
      <c r="OVQ218" s="102"/>
      <c r="OVR218" s="102"/>
      <c r="OVS218" s="102"/>
      <c r="OVT218" s="102"/>
      <c r="OVU218" s="102"/>
      <c r="OVV218" s="102"/>
      <c r="OVW218" s="102"/>
      <c r="OVX218" s="102"/>
      <c r="OVY218" s="102"/>
      <c r="OVZ218" s="102"/>
      <c r="OWA218" s="102"/>
      <c r="OWB218" s="102"/>
      <c r="OWC218" s="102"/>
      <c r="OWD218" s="102"/>
      <c r="OWE218" s="102"/>
      <c r="OWF218" s="102"/>
      <c r="OWG218" s="102"/>
      <c r="OWH218" s="102"/>
      <c r="OWI218" s="102"/>
      <c r="OWJ218" s="102"/>
      <c r="OWK218" s="102"/>
      <c r="OWL218" s="102"/>
      <c r="OWM218" s="102"/>
      <c r="OWN218" s="102"/>
      <c r="OWO218" s="102"/>
      <c r="OWP218" s="102"/>
      <c r="OWQ218" s="102"/>
      <c r="OWR218" s="102"/>
      <c r="OWS218" s="102"/>
      <c r="OWT218" s="102"/>
      <c r="OWU218" s="102"/>
      <c r="OWV218" s="102"/>
      <c r="OWW218" s="102"/>
      <c r="OWX218" s="102"/>
      <c r="OWY218" s="102"/>
      <c r="OWZ218" s="102"/>
      <c r="OXA218" s="102"/>
      <c r="OXB218" s="102"/>
      <c r="OXC218" s="102"/>
      <c r="OXD218" s="102"/>
      <c r="OXE218" s="102"/>
      <c r="OXF218" s="102"/>
      <c r="OXG218" s="102"/>
      <c r="OXH218" s="102"/>
      <c r="OXI218" s="102"/>
      <c r="OXJ218" s="102"/>
      <c r="OXK218" s="102"/>
      <c r="OXL218" s="102"/>
      <c r="OXM218" s="102"/>
      <c r="OXN218" s="102"/>
      <c r="OXO218" s="102"/>
      <c r="OXP218" s="102"/>
      <c r="OXQ218" s="102"/>
      <c r="OXR218" s="102"/>
      <c r="OXS218" s="102"/>
      <c r="OXT218" s="102"/>
      <c r="OXU218" s="102"/>
      <c r="OXV218" s="102"/>
      <c r="OXW218" s="102"/>
      <c r="OXX218" s="102"/>
      <c r="OXY218" s="102"/>
      <c r="OXZ218" s="102"/>
      <c r="OYA218" s="102"/>
      <c r="OYB218" s="102"/>
      <c r="OYC218" s="102"/>
      <c r="OYD218" s="102"/>
      <c r="OYE218" s="102"/>
      <c r="OYF218" s="102"/>
      <c r="OYG218" s="102"/>
      <c r="OYH218" s="102"/>
      <c r="OYI218" s="102"/>
      <c r="OYJ218" s="102"/>
      <c r="OYK218" s="102"/>
      <c r="OYL218" s="102"/>
      <c r="OYM218" s="102"/>
      <c r="OYN218" s="102"/>
      <c r="OYO218" s="102"/>
      <c r="OYP218" s="102"/>
      <c r="OYQ218" s="102"/>
      <c r="OYR218" s="102"/>
      <c r="OYS218" s="102"/>
      <c r="OYT218" s="102"/>
      <c r="OYU218" s="102"/>
      <c r="OYV218" s="102"/>
      <c r="OYW218" s="102"/>
      <c r="OYX218" s="102"/>
      <c r="OYY218" s="102"/>
      <c r="OYZ218" s="102"/>
      <c r="OZA218" s="102"/>
      <c r="OZB218" s="102"/>
      <c r="OZC218" s="102"/>
      <c r="OZD218" s="102"/>
      <c r="OZE218" s="102"/>
      <c r="OZF218" s="102"/>
      <c r="OZG218" s="102"/>
      <c r="OZH218" s="102"/>
      <c r="OZI218" s="102"/>
      <c r="OZJ218" s="102"/>
      <c r="OZK218" s="102"/>
      <c r="OZL218" s="102"/>
      <c r="OZM218" s="102"/>
      <c r="OZN218" s="102"/>
      <c r="OZO218" s="102"/>
      <c r="OZP218" s="102"/>
      <c r="OZQ218" s="102"/>
      <c r="OZR218" s="102"/>
      <c r="OZS218" s="102"/>
      <c r="OZT218" s="102"/>
      <c r="OZU218" s="102"/>
      <c r="OZV218" s="102"/>
      <c r="OZW218" s="102"/>
      <c r="OZX218" s="102"/>
      <c r="OZY218" s="102"/>
      <c r="OZZ218" s="102"/>
      <c r="PAA218" s="102"/>
      <c r="PAB218" s="102"/>
      <c r="PAC218" s="102"/>
      <c r="PAD218" s="102"/>
      <c r="PAE218" s="102"/>
      <c r="PAF218" s="102"/>
      <c r="PAG218" s="102"/>
      <c r="PAH218" s="102"/>
      <c r="PAI218" s="102"/>
      <c r="PAJ218" s="102"/>
      <c r="PAK218" s="102"/>
      <c r="PAL218" s="102"/>
      <c r="PAM218" s="102"/>
      <c r="PAN218" s="102"/>
      <c r="PAO218" s="102"/>
      <c r="PAP218" s="102"/>
      <c r="PAQ218" s="102"/>
      <c r="PAR218" s="102"/>
      <c r="PAS218" s="102"/>
      <c r="PAT218" s="102"/>
      <c r="PAU218" s="102"/>
      <c r="PAV218" s="102"/>
      <c r="PAW218" s="102"/>
      <c r="PAX218" s="102"/>
      <c r="PAY218" s="102"/>
      <c r="PAZ218" s="102"/>
      <c r="PBA218" s="102"/>
      <c r="PBB218" s="102"/>
      <c r="PBC218" s="102"/>
      <c r="PBD218" s="102"/>
      <c r="PBE218" s="102"/>
      <c r="PBF218" s="102"/>
      <c r="PBG218" s="102"/>
      <c r="PBH218" s="102"/>
      <c r="PBI218" s="102"/>
      <c r="PBJ218" s="102"/>
      <c r="PBK218" s="102"/>
      <c r="PBL218" s="102"/>
      <c r="PBM218" s="102"/>
      <c r="PBN218" s="102"/>
      <c r="PBO218" s="102"/>
      <c r="PBP218" s="102"/>
      <c r="PBQ218" s="102"/>
      <c r="PBR218" s="102"/>
      <c r="PBS218" s="102"/>
      <c r="PBT218" s="102"/>
      <c r="PBU218" s="102"/>
      <c r="PBV218" s="102"/>
      <c r="PBW218" s="102"/>
      <c r="PBX218" s="102"/>
      <c r="PBY218" s="102"/>
      <c r="PBZ218" s="102"/>
      <c r="PCA218" s="102"/>
      <c r="PCB218" s="102"/>
      <c r="PCC218" s="102"/>
      <c r="PCD218" s="102"/>
      <c r="PCE218" s="102"/>
      <c r="PCF218" s="102"/>
      <c r="PCG218" s="102"/>
      <c r="PCH218" s="102"/>
      <c r="PCI218" s="102"/>
      <c r="PCJ218" s="102"/>
      <c r="PCK218" s="102"/>
      <c r="PCL218" s="102"/>
      <c r="PCM218" s="102"/>
      <c r="PCN218" s="102"/>
      <c r="PCO218" s="102"/>
      <c r="PCP218" s="102"/>
      <c r="PCQ218" s="102"/>
      <c r="PCR218" s="102"/>
      <c r="PCS218" s="102"/>
      <c r="PCT218" s="102"/>
      <c r="PCU218" s="102"/>
      <c r="PCV218" s="102"/>
      <c r="PCW218" s="102"/>
      <c r="PCX218" s="102"/>
      <c r="PCY218" s="102"/>
      <c r="PCZ218" s="102"/>
      <c r="PDA218" s="102"/>
      <c r="PDB218" s="102"/>
      <c r="PDC218" s="102"/>
      <c r="PDD218" s="102"/>
      <c r="PDE218" s="102"/>
      <c r="PDF218" s="102"/>
      <c r="PDG218" s="102"/>
      <c r="PDH218" s="102"/>
      <c r="PDI218" s="102"/>
      <c r="PDJ218" s="102"/>
      <c r="PDK218" s="102"/>
      <c r="PDL218" s="102"/>
      <c r="PDM218" s="102"/>
      <c r="PDN218" s="102"/>
      <c r="PDO218" s="102"/>
      <c r="PDP218" s="102"/>
      <c r="PDQ218" s="102"/>
      <c r="PDR218" s="102"/>
      <c r="PDS218" s="102"/>
      <c r="PDT218" s="102"/>
      <c r="PDU218" s="102"/>
      <c r="PDV218" s="102"/>
      <c r="PDW218" s="102"/>
      <c r="PDX218" s="102"/>
      <c r="PDY218" s="102"/>
      <c r="PDZ218" s="102"/>
      <c r="PEA218" s="102"/>
      <c r="PEB218" s="102"/>
      <c r="PEC218" s="102"/>
      <c r="PED218" s="102"/>
      <c r="PEE218" s="102"/>
      <c r="PEF218" s="102"/>
      <c r="PEG218" s="102"/>
      <c r="PEH218" s="102"/>
      <c r="PEI218" s="102"/>
      <c r="PEJ218" s="102"/>
      <c r="PEK218" s="102"/>
      <c r="PEL218" s="102"/>
      <c r="PEM218" s="102"/>
      <c r="PEN218" s="102"/>
      <c r="PEO218" s="102"/>
      <c r="PEP218" s="102"/>
      <c r="PEQ218" s="102"/>
      <c r="PER218" s="102"/>
      <c r="PES218" s="102"/>
      <c r="PET218" s="102"/>
      <c r="PEU218" s="102"/>
      <c r="PEV218" s="102"/>
      <c r="PEW218" s="102"/>
      <c r="PEX218" s="102"/>
      <c r="PEY218" s="102"/>
      <c r="PEZ218" s="102"/>
      <c r="PFA218" s="102"/>
      <c r="PFB218" s="102"/>
      <c r="PFC218" s="102"/>
      <c r="PFD218" s="102"/>
      <c r="PFE218" s="102"/>
      <c r="PFF218" s="102"/>
      <c r="PFG218" s="102"/>
      <c r="PFH218" s="102"/>
      <c r="PFI218" s="102"/>
      <c r="PFJ218" s="102"/>
      <c r="PFK218" s="102"/>
      <c r="PFL218" s="102"/>
      <c r="PFM218" s="102"/>
      <c r="PFN218" s="102"/>
      <c r="PFO218" s="102"/>
      <c r="PFP218" s="102"/>
      <c r="PFQ218" s="102"/>
      <c r="PFR218" s="102"/>
      <c r="PFS218" s="102"/>
      <c r="PFT218" s="102"/>
      <c r="PFU218" s="102"/>
      <c r="PFV218" s="102"/>
      <c r="PFW218" s="102"/>
      <c r="PFX218" s="102"/>
      <c r="PFY218" s="102"/>
      <c r="PFZ218" s="102"/>
      <c r="PGA218" s="102"/>
      <c r="PGB218" s="102"/>
      <c r="PGC218" s="102"/>
      <c r="PGD218" s="102"/>
      <c r="PGE218" s="102"/>
      <c r="PGF218" s="102"/>
      <c r="PGG218" s="102"/>
      <c r="PGH218" s="102"/>
      <c r="PGI218" s="102"/>
      <c r="PGJ218" s="102"/>
      <c r="PGK218" s="102"/>
      <c r="PGL218" s="102"/>
      <c r="PGM218" s="102"/>
      <c r="PGN218" s="102"/>
      <c r="PGO218" s="102"/>
      <c r="PGP218" s="102"/>
      <c r="PGQ218" s="102"/>
      <c r="PGR218" s="102"/>
      <c r="PGS218" s="102"/>
      <c r="PGT218" s="102"/>
      <c r="PGU218" s="102"/>
      <c r="PGV218" s="102"/>
      <c r="PGW218" s="102"/>
      <c r="PGX218" s="102"/>
      <c r="PGY218" s="102"/>
      <c r="PGZ218" s="102"/>
      <c r="PHA218" s="102"/>
      <c r="PHB218" s="102"/>
      <c r="PHC218" s="102"/>
      <c r="PHD218" s="102"/>
      <c r="PHE218" s="102"/>
      <c r="PHF218" s="102"/>
      <c r="PHG218" s="102"/>
      <c r="PHH218" s="102"/>
      <c r="PHI218" s="102"/>
      <c r="PHJ218" s="102"/>
      <c r="PHK218" s="102"/>
      <c r="PHL218" s="102"/>
      <c r="PHM218" s="102"/>
      <c r="PHN218" s="102"/>
      <c r="PHO218" s="102"/>
      <c r="PHP218" s="102"/>
      <c r="PHQ218" s="102"/>
      <c r="PHR218" s="102"/>
      <c r="PHS218" s="102"/>
      <c r="PHT218" s="102"/>
      <c r="PHU218" s="102"/>
      <c r="PHV218" s="102"/>
      <c r="PHW218" s="102"/>
      <c r="PHX218" s="102"/>
      <c r="PHY218" s="102"/>
      <c r="PHZ218" s="102"/>
      <c r="PIA218" s="102"/>
      <c r="PIB218" s="102"/>
      <c r="PIC218" s="102"/>
      <c r="PID218" s="102"/>
      <c r="PIE218" s="102"/>
      <c r="PIF218" s="102"/>
      <c r="PIG218" s="102"/>
      <c r="PIH218" s="102"/>
      <c r="PII218" s="102"/>
      <c r="PIJ218" s="102"/>
      <c r="PIK218" s="102"/>
      <c r="PIL218" s="102"/>
      <c r="PIM218" s="102"/>
      <c r="PIN218" s="102"/>
      <c r="PIO218" s="102"/>
      <c r="PIP218" s="102"/>
      <c r="PIQ218" s="102"/>
      <c r="PIR218" s="102"/>
      <c r="PIS218" s="102"/>
      <c r="PIT218" s="102"/>
      <c r="PIU218" s="102"/>
      <c r="PIV218" s="102"/>
      <c r="PIW218" s="102"/>
      <c r="PIX218" s="102"/>
      <c r="PIY218" s="102"/>
      <c r="PIZ218" s="102"/>
      <c r="PJA218" s="102"/>
      <c r="PJB218" s="102"/>
      <c r="PJC218" s="102"/>
      <c r="PJD218" s="102"/>
      <c r="PJE218" s="102"/>
      <c r="PJF218" s="102"/>
      <c r="PJG218" s="102"/>
      <c r="PJH218" s="102"/>
      <c r="PJI218" s="102"/>
      <c r="PJJ218" s="102"/>
      <c r="PJK218" s="102"/>
      <c r="PJL218" s="102"/>
      <c r="PJM218" s="102"/>
      <c r="PJN218" s="102"/>
      <c r="PJO218" s="102"/>
      <c r="PJP218" s="102"/>
      <c r="PJQ218" s="102"/>
      <c r="PJR218" s="102"/>
      <c r="PJS218" s="102"/>
      <c r="PJT218" s="102"/>
      <c r="PJU218" s="102"/>
      <c r="PJV218" s="102"/>
      <c r="PJW218" s="102"/>
      <c r="PJX218" s="102"/>
      <c r="PJY218" s="102"/>
      <c r="PJZ218" s="102"/>
      <c r="PKA218" s="102"/>
      <c r="PKB218" s="102"/>
      <c r="PKC218" s="102"/>
      <c r="PKD218" s="102"/>
      <c r="PKE218" s="102"/>
      <c r="PKF218" s="102"/>
      <c r="PKG218" s="102"/>
      <c r="PKH218" s="102"/>
      <c r="PKI218" s="102"/>
      <c r="PKJ218" s="102"/>
      <c r="PKK218" s="102"/>
      <c r="PKL218" s="102"/>
      <c r="PKM218" s="102"/>
      <c r="PKN218" s="102"/>
      <c r="PKO218" s="102"/>
      <c r="PKP218" s="102"/>
      <c r="PKQ218" s="102"/>
      <c r="PKR218" s="102"/>
      <c r="PKS218" s="102"/>
      <c r="PKT218" s="102"/>
      <c r="PKU218" s="102"/>
      <c r="PKV218" s="102"/>
      <c r="PKW218" s="102"/>
      <c r="PKX218" s="102"/>
      <c r="PKY218" s="102"/>
      <c r="PKZ218" s="102"/>
      <c r="PLA218" s="102"/>
      <c r="PLB218" s="102"/>
      <c r="PLC218" s="102"/>
      <c r="PLD218" s="102"/>
      <c r="PLE218" s="102"/>
      <c r="PLF218" s="102"/>
      <c r="PLG218" s="102"/>
      <c r="PLH218" s="102"/>
      <c r="PLI218" s="102"/>
      <c r="PLJ218" s="102"/>
      <c r="PLK218" s="102"/>
      <c r="PLL218" s="102"/>
      <c r="PLM218" s="102"/>
      <c r="PLN218" s="102"/>
      <c r="PLO218" s="102"/>
      <c r="PLP218" s="102"/>
      <c r="PLQ218" s="102"/>
      <c r="PLR218" s="102"/>
      <c r="PLS218" s="102"/>
      <c r="PLT218" s="102"/>
      <c r="PLU218" s="102"/>
      <c r="PLV218" s="102"/>
      <c r="PLW218" s="102"/>
      <c r="PLX218" s="102"/>
      <c r="PLY218" s="102"/>
      <c r="PLZ218" s="102"/>
      <c r="PMA218" s="102"/>
      <c r="PMB218" s="102"/>
      <c r="PMC218" s="102"/>
      <c r="PMD218" s="102"/>
      <c r="PME218" s="102"/>
      <c r="PMF218" s="102"/>
      <c r="PMG218" s="102"/>
      <c r="PMH218" s="102"/>
      <c r="PMI218" s="102"/>
      <c r="PMJ218" s="102"/>
      <c r="PMK218" s="102"/>
      <c r="PML218" s="102"/>
      <c r="PMM218" s="102"/>
      <c r="PMN218" s="102"/>
      <c r="PMO218" s="102"/>
      <c r="PMP218" s="102"/>
      <c r="PMQ218" s="102"/>
      <c r="PMR218" s="102"/>
      <c r="PMS218" s="102"/>
      <c r="PMT218" s="102"/>
      <c r="PMU218" s="102"/>
      <c r="PMV218" s="102"/>
      <c r="PMW218" s="102"/>
      <c r="PMX218" s="102"/>
      <c r="PMY218" s="102"/>
      <c r="PMZ218" s="102"/>
      <c r="PNA218" s="102"/>
      <c r="PNB218" s="102"/>
      <c r="PNC218" s="102"/>
      <c r="PND218" s="102"/>
      <c r="PNE218" s="102"/>
      <c r="PNF218" s="102"/>
      <c r="PNG218" s="102"/>
      <c r="PNH218" s="102"/>
      <c r="PNI218" s="102"/>
      <c r="PNJ218" s="102"/>
      <c r="PNK218" s="102"/>
      <c r="PNL218" s="102"/>
      <c r="PNM218" s="102"/>
      <c r="PNN218" s="102"/>
      <c r="PNO218" s="102"/>
      <c r="PNP218" s="102"/>
      <c r="PNQ218" s="102"/>
      <c r="PNR218" s="102"/>
      <c r="PNS218" s="102"/>
      <c r="PNT218" s="102"/>
      <c r="PNU218" s="102"/>
      <c r="PNV218" s="102"/>
      <c r="PNW218" s="102"/>
      <c r="PNX218" s="102"/>
      <c r="PNY218" s="102"/>
      <c r="PNZ218" s="102"/>
      <c r="POA218" s="102"/>
      <c r="POB218" s="102"/>
      <c r="POC218" s="102"/>
      <c r="POD218" s="102"/>
      <c r="POE218" s="102"/>
      <c r="POF218" s="102"/>
      <c r="POG218" s="102"/>
      <c r="POH218" s="102"/>
      <c r="POI218" s="102"/>
      <c r="POJ218" s="102"/>
      <c r="POK218" s="102"/>
      <c r="POL218" s="102"/>
      <c r="POM218" s="102"/>
      <c r="PON218" s="102"/>
      <c r="POO218" s="102"/>
      <c r="POP218" s="102"/>
      <c r="POQ218" s="102"/>
      <c r="POR218" s="102"/>
      <c r="POS218" s="102"/>
      <c r="POT218" s="102"/>
      <c r="POU218" s="102"/>
      <c r="POV218" s="102"/>
      <c r="POW218" s="102"/>
      <c r="POX218" s="102"/>
      <c r="POY218" s="102"/>
      <c r="POZ218" s="102"/>
      <c r="PPA218" s="102"/>
      <c r="PPB218" s="102"/>
      <c r="PPC218" s="102"/>
      <c r="PPD218" s="102"/>
      <c r="PPE218" s="102"/>
      <c r="PPF218" s="102"/>
      <c r="PPG218" s="102"/>
      <c r="PPH218" s="102"/>
      <c r="PPI218" s="102"/>
      <c r="PPJ218" s="102"/>
      <c r="PPK218" s="102"/>
      <c r="PPL218" s="102"/>
      <c r="PPM218" s="102"/>
      <c r="PPN218" s="102"/>
      <c r="PPO218" s="102"/>
      <c r="PPP218" s="102"/>
      <c r="PPQ218" s="102"/>
      <c r="PPR218" s="102"/>
      <c r="PPS218" s="102"/>
      <c r="PPT218" s="102"/>
      <c r="PPU218" s="102"/>
      <c r="PPV218" s="102"/>
      <c r="PPW218" s="102"/>
      <c r="PPX218" s="102"/>
      <c r="PPY218" s="102"/>
      <c r="PPZ218" s="102"/>
      <c r="PQA218" s="102"/>
      <c r="PQB218" s="102"/>
      <c r="PQC218" s="102"/>
      <c r="PQD218" s="102"/>
      <c r="PQE218" s="102"/>
      <c r="PQF218" s="102"/>
      <c r="PQG218" s="102"/>
      <c r="PQH218" s="102"/>
      <c r="PQI218" s="102"/>
      <c r="PQJ218" s="102"/>
      <c r="PQK218" s="102"/>
      <c r="PQL218" s="102"/>
      <c r="PQM218" s="102"/>
      <c r="PQN218" s="102"/>
      <c r="PQO218" s="102"/>
      <c r="PQP218" s="102"/>
      <c r="PQQ218" s="102"/>
      <c r="PQR218" s="102"/>
      <c r="PQS218" s="102"/>
      <c r="PQT218" s="102"/>
      <c r="PQU218" s="102"/>
      <c r="PQV218" s="102"/>
      <c r="PQW218" s="102"/>
      <c r="PQX218" s="102"/>
      <c r="PQY218" s="102"/>
      <c r="PQZ218" s="102"/>
      <c r="PRA218" s="102"/>
      <c r="PRB218" s="102"/>
      <c r="PRC218" s="102"/>
      <c r="PRD218" s="102"/>
      <c r="PRE218" s="102"/>
      <c r="PRF218" s="102"/>
      <c r="PRG218" s="102"/>
      <c r="PRH218" s="102"/>
      <c r="PRI218" s="102"/>
      <c r="PRJ218" s="102"/>
      <c r="PRK218" s="102"/>
      <c r="PRL218" s="102"/>
      <c r="PRM218" s="102"/>
      <c r="PRN218" s="102"/>
      <c r="PRO218" s="102"/>
      <c r="PRP218" s="102"/>
      <c r="PRQ218" s="102"/>
      <c r="PRR218" s="102"/>
      <c r="PRS218" s="102"/>
      <c r="PRT218" s="102"/>
      <c r="PRU218" s="102"/>
      <c r="PRV218" s="102"/>
      <c r="PRW218" s="102"/>
      <c r="PRX218" s="102"/>
      <c r="PRY218" s="102"/>
      <c r="PRZ218" s="102"/>
      <c r="PSA218" s="102"/>
      <c r="PSB218" s="102"/>
      <c r="PSC218" s="102"/>
      <c r="PSD218" s="102"/>
      <c r="PSE218" s="102"/>
      <c r="PSF218" s="102"/>
      <c r="PSG218" s="102"/>
      <c r="PSH218" s="102"/>
      <c r="PSI218" s="102"/>
      <c r="PSJ218" s="102"/>
      <c r="PSK218" s="102"/>
      <c r="PSL218" s="102"/>
      <c r="PSM218" s="102"/>
      <c r="PSN218" s="102"/>
      <c r="PSO218" s="102"/>
      <c r="PSP218" s="102"/>
      <c r="PSQ218" s="102"/>
      <c r="PSR218" s="102"/>
      <c r="PSS218" s="102"/>
      <c r="PST218" s="102"/>
      <c r="PSU218" s="102"/>
      <c r="PSV218" s="102"/>
      <c r="PSW218" s="102"/>
      <c r="PSX218" s="102"/>
      <c r="PSY218" s="102"/>
      <c r="PSZ218" s="102"/>
      <c r="PTA218" s="102"/>
      <c r="PTB218" s="102"/>
      <c r="PTC218" s="102"/>
      <c r="PTD218" s="102"/>
      <c r="PTE218" s="102"/>
      <c r="PTF218" s="102"/>
      <c r="PTG218" s="102"/>
      <c r="PTH218" s="102"/>
      <c r="PTI218" s="102"/>
      <c r="PTJ218" s="102"/>
      <c r="PTK218" s="102"/>
      <c r="PTL218" s="102"/>
      <c r="PTM218" s="102"/>
      <c r="PTN218" s="102"/>
      <c r="PTO218" s="102"/>
      <c r="PTP218" s="102"/>
      <c r="PTQ218" s="102"/>
      <c r="PTR218" s="102"/>
      <c r="PTS218" s="102"/>
      <c r="PTT218" s="102"/>
      <c r="PTU218" s="102"/>
      <c r="PTV218" s="102"/>
      <c r="PTW218" s="102"/>
      <c r="PTX218" s="102"/>
      <c r="PTY218" s="102"/>
      <c r="PTZ218" s="102"/>
      <c r="PUA218" s="102"/>
      <c r="PUB218" s="102"/>
      <c r="PUC218" s="102"/>
      <c r="PUD218" s="102"/>
      <c r="PUE218" s="102"/>
      <c r="PUF218" s="102"/>
      <c r="PUG218" s="102"/>
      <c r="PUH218" s="102"/>
      <c r="PUI218" s="102"/>
      <c r="PUJ218" s="102"/>
      <c r="PUK218" s="102"/>
      <c r="PUL218" s="102"/>
      <c r="PUM218" s="102"/>
      <c r="PUN218" s="102"/>
      <c r="PUO218" s="102"/>
      <c r="PUP218" s="102"/>
      <c r="PUQ218" s="102"/>
      <c r="PUR218" s="102"/>
      <c r="PUS218" s="102"/>
      <c r="PUT218" s="102"/>
      <c r="PUU218" s="102"/>
      <c r="PUV218" s="102"/>
      <c r="PUW218" s="102"/>
      <c r="PUX218" s="102"/>
      <c r="PUY218" s="102"/>
      <c r="PUZ218" s="102"/>
      <c r="PVA218" s="102"/>
      <c r="PVB218" s="102"/>
      <c r="PVC218" s="102"/>
      <c r="PVD218" s="102"/>
      <c r="PVE218" s="102"/>
      <c r="PVF218" s="102"/>
      <c r="PVG218" s="102"/>
      <c r="PVH218" s="102"/>
      <c r="PVI218" s="102"/>
      <c r="PVJ218" s="102"/>
      <c r="PVK218" s="102"/>
      <c r="PVL218" s="102"/>
      <c r="PVM218" s="102"/>
      <c r="PVN218" s="102"/>
      <c r="PVO218" s="102"/>
      <c r="PVP218" s="102"/>
      <c r="PVQ218" s="102"/>
      <c r="PVR218" s="102"/>
      <c r="PVS218" s="102"/>
      <c r="PVT218" s="102"/>
      <c r="PVU218" s="102"/>
      <c r="PVV218" s="102"/>
      <c r="PVW218" s="102"/>
      <c r="PVX218" s="102"/>
      <c r="PVY218" s="102"/>
      <c r="PVZ218" s="102"/>
      <c r="PWA218" s="102"/>
      <c r="PWB218" s="102"/>
      <c r="PWC218" s="102"/>
      <c r="PWD218" s="102"/>
      <c r="PWE218" s="102"/>
      <c r="PWF218" s="102"/>
      <c r="PWG218" s="102"/>
      <c r="PWH218" s="102"/>
      <c r="PWI218" s="102"/>
      <c r="PWJ218" s="102"/>
      <c r="PWK218" s="102"/>
      <c r="PWL218" s="102"/>
      <c r="PWM218" s="102"/>
      <c r="PWN218" s="102"/>
      <c r="PWO218" s="102"/>
      <c r="PWP218" s="102"/>
      <c r="PWQ218" s="102"/>
      <c r="PWR218" s="102"/>
      <c r="PWS218" s="102"/>
      <c r="PWT218" s="102"/>
      <c r="PWU218" s="102"/>
      <c r="PWV218" s="102"/>
      <c r="PWW218" s="102"/>
      <c r="PWX218" s="102"/>
      <c r="PWY218" s="102"/>
      <c r="PWZ218" s="102"/>
      <c r="PXA218" s="102"/>
      <c r="PXB218" s="102"/>
      <c r="PXC218" s="102"/>
      <c r="PXD218" s="102"/>
      <c r="PXE218" s="102"/>
      <c r="PXF218" s="102"/>
      <c r="PXG218" s="102"/>
      <c r="PXH218" s="102"/>
      <c r="PXI218" s="102"/>
      <c r="PXJ218" s="102"/>
      <c r="PXK218" s="102"/>
      <c r="PXL218" s="102"/>
      <c r="PXM218" s="102"/>
      <c r="PXN218" s="102"/>
      <c r="PXO218" s="102"/>
      <c r="PXP218" s="102"/>
      <c r="PXQ218" s="102"/>
      <c r="PXR218" s="102"/>
      <c r="PXS218" s="102"/>
      <c r="PXT218" s="102"/>
      <c r="PXU218" s="102"/>
      <c r="PXV218" s="102"/>
      <c r="PXW218" s="102"/>
      <c r="PXX218" s="102"/>
      <c r="PXY218" s="102"/>
      <c r="PXZ218" s="102"/>
      <c r="PYA218" s="102"/>
      <c r="PYB218" s="102"/>
      <c r="PYC218" s="102"/>
      <c r="PYD218" s="102"/>
      <c r="PYE218" s="102"/>
      <c r="PYF218" s="102"/>
      <c r="PYG218" s="102"/>
      <c r="PYH218" s="102"/>
      <c r="PYI218" s="102"/>
      <c r="PYJ218" s="102"/>
      <c r="PYK218" s="102"/>
      <c r="PYL218" s="102"/>
      <c r="PYM218" s="102"/>
      <c r="PYN218" s="102"/>
      <c r="PYO218" s="102"/>
      <c r="PYP218" s="102"/>
      <c r="PYQ218" s="102"/>
      <c r="PYR218" s="102"/>
      <c r="PYS218" s="102"/>
      <c r="PYT218" s="102"/>
      <c r="PYU218" s="102"/>
      <c r="PYV218" s="102"/>
      <c r="PYW218" s="102"/>
      <c r="PYX218" s="102"/>
      <c r="PYY218" s="102"/>
      <c r="PYZ218" s="102"/>
      <c r="PZA218" s="102"/>
      <c r="PZB218" s="102"/>
      <c r="PZC218" s="102"/>
      <c r="PZD218" s="102"/>
      <c r="PZE218" s="102"/>
      <c r="PZF218" s="102"/>
      <c r="PZG218" s="102"/>
      <c r="PZH218" s="102"/>
      <c r="PZI218" s="102"/>
      <c r="PZJ218" s="102"/>
      <c r="PZK218" s="102"/>
      <c r="PZL218" s="102"/>
      <c r="PZM218" s="102"/>
      <c r="PZN218" s="102"/>
      <c r="PZO218" s="102"/>
      <c r="PZP218" s="102"/>
      <c r="PZQ218" s="102"/>
      <c r="PZR218" s="102"/>
      <c r="PZS218" s="102"/>
      <c r="PZT218" s="102"/>
      <c r="PZU218" s="102"/>
      <c r="PZV218" s="102"/>
      <c r="PZW218" s="102"/>
      <c r="PZX218" s="102"/>
      <c r="PZY218" s="102"/>
      <c r="PZZ218" s="102"/>
      <c r="QAA218" s="102"/>
      <c r="QAB218" s="102"/>
      <c r="QAC218" s="102"/>
      <c r="QAD218" s="102"/>
      <c r="QAE218" s="102"/>
      <c r="QAF218" s="102"/>
      <c r="QAG218" s="102"/>
      <c r="QAH218" s="102"/>
      <c r="QAI218" s="102"/>
      <c r="QAJ218" s="102"/>
      <c r="QAK218" s="102"/>
      <c r="QAL218" s="102"/>
      <c r="QAM218" s="102"/>
      <c r="QAN218" s="102"/>
      <c r="QAO218" s="102"/>
      <c r="QAP218" s="102"/>
      <c r="QAQ218" s="102"/>
      <c r="QAR218" s="102"/>
      <c r="QAS218" s="102"/>
      <c r="QAT218" s="102"/>
      <c r="QAU218" s="102"/>
      <c r="QAV218" s="102"/>
      <c r="QAW218" s="102"/>
      <c r="QAX218" s="102"/>
      <c r="QAY218" s="102"/>
      <c r="QAZ218" s="102"/>
      <c r="QBA218" s="102"/>
      <c r="QBB218" s="102"/>
      <c r="QBC218" s="102"/>
      <c r="QBD218" s="102"/>
      <c r="QBE218" s="102"/>
      <c r="QBF218" s="102"/>
      <c r="QBG218" s="102"/>
      <c r="QBH218" s="102"/>
      <c r="QBI218" s="102"/>
      <c r="QBJ218" s="102"/>
      <c r="QBK218" s="102"/>
      <c r="QBL218" s="102"/>
      <c r="QBM218" s="102"/>
      <c r="QBN218" s="102"/>
      <c r="QBO218" s="102"/>
      <c r="QBP218" s="102"/>
      <c r="QBQ218" s="102"/>
      <c r="QBR218" s="102"/>
      <c r="QBS218" s="102"/>
      <c r="QBT218" s="102"/>
      <c r="QBU218" s="102"/>
      <c r="QBV218" s="102"/>
      <c r="QBW218" s="102"/>
      <c r="QBX218" s="102"/>
      <c r="QBY218" s="102"/>
      <c r="QBZ218" s="102"/>
      <c r="QCA218" s="102"/>
      <c r="QCB218" s="102"/>
      <c r="QCC218" s="102"/>
      <c r="QCD218" s="102"/>
      <c r="QCE218" s="102"/>
      <c r="QCF218" s="102"/>
      <c r="QCG218" s="102"/>
      <c r="QCH218" s="102"/>
      <c r="QCI218" s="102"/>
      <c r="QCJ218" s="102"/>
      <c r="QCK218" s="102"/>
      <c r="QCL218" s="102"/>
      <c r="QCM218" s="102"/>
      <c r="QCN218" s="102"/>
      <c r="QCO218" s="102"/>
      <c r="QCP218" s="102"/>
      <c r="QCQ218" s="102"/>
      <c r="QCR218" s="102"/>
      <c r="QCS218" s="102"/>
      <c r="QCT218" s="102"/>
      <c r="QCU218" s="102"/>
      <c r="QCV218" s="102"/>
      <c r="QCW218" s="102"/>
      <c r="QCX218" s="102"/>
      <c r="QCY218" s="102"/>
      <c r="QCZ218" s="102"/>
      <c r="QDA218" s="102"/>
      <c r="QDB218" s="102"/>
      <c r="QDC218" s="102"/>
      <c r="QDD218" s="102"/>
      <c r="QDE218" s="102"/>
      <c r="QDF218" s="102"/>
      <c r="QDG218" s="102"/>
      <c r="QDH218" s="102"/>
      <c r="QDI218" s="102"/>
      <c r="QDJ218" s="102"/>
      <c r="QDK218" s="102"/>
      <c r="QDL218" s="102"/>
      <c r="QDM218" s="102"/>
      <c r="QDN218" s="102"/>
      <c r="QDO218" s="102"/>
      <c r="QDP218" s="102"/>
      <c r="QDQ218" s="102"/>
      <c r="QDR218" s="102"/>
      <c r="QDS218" s="102"/>
      <c r="QDT218" s="102"/>
      <c r="QDU218" s="102"/>
      <c r="QDV218" s="102"/>
      <c r="QDW218" s="102"/>
      <c r="QDX218" s="102"/>
      <c r="QDY218" s="102"/>
      <c r="QDZ218" s="102"/>
      <c r="QEA218" s="102"/>
      <c r="QEB218" s="102"/>
      <c r="QEC218" s="102"/>
      <c r="QED218" s="102"/>
      <c r="QEE218" s="102"/>
      <c r="QEF218" s="102"/>
      <c r="QEG218" s="102"/>
      <c r="QEH218" s="102"/>
      <c r="QEI218" s="102"/>
      <c r="QEJ218" s="102"/>
      <c r="QEK218" s="102"/>
      <c r="QEL218" s="102"/>
      <c r="QEM218" s="102"/>
      <c r="QEN218" s="102"/>
      <c r="QEO218" s="102"/>
      <c r="QEP218" s="102"/>
      <c r="QEQ218" s="102"/>
      <c r="QER218" s="102"/>
      <c r="QES218" s="102"/>
      <c r="QET218" s="102"/>
      <c r="QEU218" s="102"/>
      <c r="QEV218" s="102"/>
      <c r="QEW218" s="102"/>
      <c r="QEX218" s="102"/>
      <c r="QEY218" s="102"/>
      <c r="QEZ218" s="102"/>
      <c r="QFA218" s="102"/>
      <c r="QFB218" s="102"/>
      <c r="QFC218" s="102"/>
      <c r="QFD218" s="102"/>
      <c r="QFE218" s="102"/>
      <c r="QFF218" s="102"/>
      <c r="QFG218" s="102"/>
      <c r="QFH218" s="102"/>
      <c r="QFI218" s="102"/>
      <c r="QFJ218" s="102"/>
      <c r="QFK218" s="102"/>
      <c r="QFL218" s="102"/>
      <c r="QFM218" s="102"/>
      <c r="QFN218" s="102"/>
      <c r="QFO218" s="102"/>
      <c r="QFP218" s="102"/>
      <c r="QFQ218" s="102"/>
      <c r="QFR218" s="102"/>
      <c r="QFS218" s="102"/>
      <c r="QFT218" s="102"/>
      <c r="QFU218" s="102"/>
      <c r="QFV218" s="102"/>
      <c r="QFW218" s="102"/>
      <c r="QFX218" s="102"/>
      <c r="QFY218" s="102"/>
      <c r="QFZ218" s="102"/>
      <c r="QGA218" s="102"/>
      <c r="QGB218" s="102"/>
      <c r="QGC218" s="102"/>
      <c r="QGD218" s="102"/>
      <c r="QGE218" s="102"/>
      <c r="QGF218" s="102"/>
      <c r="QGG218" s="102"/>
      <c r="QGH218" s="102"/>
      <c r="QGI218" s="102"/>
      <c r="QGJ218" s="102"/>
      <c r="QGK218" s="102"/>
      <c r="QGL218" s="102"/>
      <c r="QGM218" s="102"/>
      <c r="QGN218" s="102"/>
      <c r="QGO218" s="102"/>
      <c r="QGP218" s="102"/>
      <c r="QGQ218" s="102"/>
      <c r="QGR218" s="102"/>
      <c r="QGS218" s="102"/>
      <c r="QGT218" s="102"/>
      <c r="QGU218" s="102"/>
      <c r="QGV218" s="102"/>
      <c r="QGW218" s="102"/>
      <c r="QGX218" s="102"/>
      <c r="QGY218" s="102"/>
      <c r="QGZ218" s="102"/>
      <c r="QHA218" s="102"/>
      <c r="QHB218" s="102"/>
      <c r="QHC218" s="102"/>
      <c r="QHD218" s="102"/>
      <c r="QHE218" s="102"/>
      <c r="QHF218" s="102"/>
      <c r="QHG218" s="102"/>
      <c r="QHH218" s="102"/>
      <c r="QHI218" s="102"/>
      <c r="QHJ218" s="102"/>
      <c r="QHK218" s="102"/>
      <c r="QHL218" s="102"/>
      <c r="QHM218" s="102"/>
      <c r="QHN218" s="102"/>
      <c r="QHO218" s="102"/>
      <c r="QHP218" s="102"/>
      <c r="QHQ218" s="102"/>
      <c r="QHR218" s="102"/>
      <c r="QHS218" s="102"/>
      <c r="QHT218" s="102"/>
      <c r="QHU218" s="102"/>
      <c r="QHV218" s="102"/>
      <c r="QHW218" s="102"/>
      <c r="QHX218" s="102"/>
      <c r="QHY218" s="102"/>
      <c r="QHZ218" s="102"/>
      <c r="QIA218" s="102"/>
      <c r="QIB218" s="102"/>
      <c r="QIC218" s="102"/>
      <c r="QID218" s="102"/>
      <c r="QIE218" s="102"/>
      <c r="QIF218" s="102"/>
      <c r="QIG218" s="102"/>
      <c r="QIH218" s="102"/>
      <c r="QII218" s="102"/>
      <c r="QIJ218" s="102"/>
      <c r="QIK218" s="102"/>
      <c r="QIL218" s="102"/>
      <c r="QIM218" s="102"/>
      <c r="QIN218" s="102"/>
      <c r="QIO218" s="102"/>
      <c r="QIP218" s="102"/>
      <c r="QIQ218" s="102"/>
      <c r="QIR218" s="102"/>
      <c r="QIS218" s="102"/>
      <c r="QIT218" s="102"/>
      <c r="QIU218" s="102"/>
      <c r="QIV218" s="102"/>
      <c r="QIW218" s="102"/>
      <c r="QIX218" s="102"/>
      <c r="QIY218" s="102"/>
      <c r="QIZ218" s="102"/>
      <c r="QJA218" s="102"/>
      <c r="QJB218" s="102"/>
      <c r="QJC218" s="102"/>
      <c r="QJD218" s="102"/>
      <c r="QJE218" s="102"/>
      <c r="QJF218" s="102"/>
      <c r="QJG218" s="102"/>
      <c r="QJH218" s="102"/>
      <c r="QJI218" s="102"/>
      <c r="QJJ218" s="102"/>
      <c r="QJK218" s="102"/>
      <c r="QJL218" s="102"/>
      <c r="QJM218" s="102"/>
      <c r="QJN218" s="102"/>
      <c r="QJO218" s="102"/>
      <c r="QJP218" s="102"/>
      <c r="QJQ218" s="102"/>
      <c r="QJR218" s="102"/>
      <c r="QJS218" s="102"/>
      <c r="QJT218" s="102"/>
      <c r="QJU218" s="102"/>
      <c r="QJV218" s="102"/>
      <c r="QJW218" s="102"/>
      <c r="QJX218" s="102"/>
      <c r="QJY218" s="102"/>
      <c r="QJZ218" s="102"/>
      <c r="QKA218" s="102"/>
      <c r="QKB218" s="102"/>
      <c r="QKC218" s="102"/>
      <c r="QKD218" s="102"/>
      <c r="QKE218" s="102"/>
      <c r="QKF218" s="102"/>
      <c r="QKG218" s="102"/>
      <c r="QKH218" s="102"/>
      <c r="QKI218" s="102"/>
      <c r="QKJ218" s="102"/>
      <c r="QKK218" s="102"/>
      <c r="QKL218" s="102"/>
      <c r="QKM218" s="102"/>
      <c r="QKN218" s="102"/>
      <c r="QKO218" s="102"/>
      <c r="QKP218" s="102"/>
      <c r="QKQ218" s="102"/>
      <c r="QKR218" s="102"/>
      <c r="QKS218" s="102"/>
      <c r="QKT218" s="102"/>
      <c r="QKU218" s="102"/>
      <c r="QKV218" s="102"/>
      <c r="QKW218" s="102"/>
      <c r="QKX218" s="102"/>
      <c r="QKY218" s="102"/>
      <c r="QKZ218" s="102"/>
      <c r="QLA218" s="102"/>
      <c r="QLB218" s="102"/>
      <c r="QLC218" s="102"/>
      <c r="QLD218" s="102"/>
      <c r="QLE218" s="102"/>
      <c r="QLF218" s="102"/>
      <c r="QLG218" s="102"/>
      <c r="QLH218" s="102"/>
      <c r="QLI218" s="102"/>
      <c r="QLJ218" s="102"/>
      <c r="QLK218" s="102"/>
      <c r="QLL218" s="102"/>
      <c r="QLM218" s="102"/>
      <c r="QLN218" s="102"/>
      <c r="QLO218" s="102"/>
      <c r="QLP218" s="102"/>
      <c r="QLQ218" s="102"/>
      <c r="QLR218" s="102"/>
      <c r="QLS218" s="102"/>
      <c r="QLT218" s="102"/>
      <c r="QLU218" s="102"/>
      <c r="QLV218" s="102"/>
      <c r="QLW218" s="102"/>
      <c r="QLX218" s="102"/>
      <c r="QLY218" s="102"/>
      <c r="QLZ218" s="102"/>
      <c r="QMA218" s="102"/>
      <c r="QMB218" s="102"/>
      <c r="QMC218" s="102"/>
      <c r="QMD218" s="102"/>
      <c r="QME218" s="102"/>
      <c r="QMF218" s="102"/>
      <c r="QMG218" s="102"/>
      <c r="QMH218" s="102"/>
      <c r="QMI218" s="102"/>
      <c r="QMJ218" s="102"/>
      <c r="QMK218" s="102"/>
      <c r="QML218" s="102"/>
      <c r="QMM218" s="102"/>
      <c r="QMN218" s="102"/>
      <c r="QMO218" s="102"/>
      <c r="QMP218" s="102"/>
      <c r="QMQ218" s="102"/>
      <c r="QMR218" s="102"/>
      <c r="QMS218" s="102"/>
      <c r="QMT218" s="102"/>
      <c r="QMU218" s="102"/>
      <c r="QMV218" s="102"/>
      <c r="QMW218" s="102"/>
      <c r="QMX218" s="102"/>
      <c r="QMY218" s="102"/>
      <c r="QMZ218" s="102"/>
      <c r="QNA218" s="102"/>
      <c r="QNB218" s="102"/>
      <c r="QNC218" s="102"/>
      <c r="QND218" s="102"/>
      <c r="QNE218" s="102"/>
      <c r="QNF218" s="102"/>
      <c r="QNG218" s="102"/>
      <c r="QNH218" s="102"/>
      <c r="QNI218" s="102"/>
      <c r="QNJ218" s="102"/>
      <c r="QNK218" s="102"/>
      <c r="QNL218" s="102"/>
      <c r="QNM218" s="102"/>
      <c r="QNN218" s="102"/>
      <c r="QNO218" s="102"/>
      <c r="QNP218" s="102"/>
      <c r="QNQ218" s="102"/>
      <c r="QNR218" s="102"/>
      <c r="QNS218" s="102"/>
      <c r="QNT218" s="102"/>
      <c r="QNU218" s="102"/>
      <c r="QNV218" s="102"/>
      <c r="QNW218" s="102"/>
      <c r="QNX218" s="102"/>
      <c r="QNY218" s="102"/>
      <c r="QNZ218" s="102"/>
      <c r="QOA218" s="102"/>
      <c r="QOB218" s="102"/>
      <c r="QOC218" s="102"/>
      <c r="QOD218" s="102"/>
      <c r="QOE218" s="102"/>
      <c r="QOF218" s="102"/>
      <c r="QOG218" s="102"/>
      <c r="QOH218" s="102"/>
      <c r="QOI218" s="102"/>
      <c r="QOJ218" s="102"/>
      <c r="QOK218" s="102"/>
      <c r="QOL218" s="102"/>
      <c r="QOM218" s="102"/>
      <c r="QON218" s="102"/>
      <c r="QOO218" s="102"/>
      <c r="QOP218" s="102"/>
      <c r="QOQ218" s="102"/>
      <c r="QOR218" s="102"/>
      <c r="QOS218" s="102"/>
      <c r="QOT218" s="102"/>
      <c r="QOU218" s="102"/>
      <c r="QOV218" s="102"/>
      <c r="QOW218" s="102"/>
      <c r="QOX218" s="102"/>
      <c r="QOY218" s="102"/>
      <c r="QOZ218" s="102"/>
      <c r="QPA218" s="102"/>
      <c r="QPB218" s="102"/>
      <c r="QPC218" s="102"/>
      <c r="QPD218" s="102"/>
      <c r="QPE218" s="102"/>
      <c r="QPF218" s="102"/>
      <c r="QPG218" s="102"/>
      <c r="QPH218" s="102"/>
      <c r="QPI218" s="102"/>
      <c r="QPJ218" s="102"/>
      <c r="QPK218" s="102"/>
      <c r="QPL218" s="102"/>
      <c r="QPM218" s="102"/>
      <c r="QPN218" s="102"/>
      <c r="QPO218" s="102"/>
      <c r="QPP218" s="102"/>
      <c r="QPQ218" s="102"/>
      <c r="QPR218" s="102"/>
      <c r="QPS218" s="102"/>
      <c r="QPT218" s="102"/>
      <c r="QPU218" s="102"/>
      <c r="QPV218" s="102"/>
      <c r="QPW218" s="102"/>
      <c r="QPX218" s="102"/>
      <c r="QPY218" s="102"/>
      <c r="QPZ218" s="102"/>
      <c r="QQA218" s="102"/>
      <c r="QQB218" s="102"/>
      <c r="QQC218" s="102"/>
      <c r="QQD218" s="102"/>
      <c r="QQE218" s="102"/>
      <c r="QQF218" s="102"/>
      <c r="QQG218" s="102"/>
      <c r="QQH218" s="102"/>
      <c r="QQI218" s="102"/>
      <c r="QQJ218" s="102"/>
      <c r="QQK218" s="102"/>
      <c r="QQL218" s="102"/>
      <c r="QQM218" s="102"/>
      <c r="QQN218" s="102"/>
      <c r="QQO218" s="102"/>
      <c r="QQP218" s="102"/>
      <c r="QQQ218" s="102"/>
      <c r="QQR218" s="102"/>
      <c r="QQS218" s="102"/>
      <c r="QQT218" s="102"/>
      <c r="QQU218" s="102"/>
      <c r="QQV218" s="102"/>
      <c r="QQW218" s="102"/>
      <c r="QQX218" s="102"/>
      <c r="QQY218" s="102"/>
      <c r="QQZ218" s="102"/>
      <c r="QRA218" s="102"/>
      <c r="QRB218" s="102"/>
      <c r="QRC218" s="102"/>
      <c r="QRD218" s="102"/>
      <c r="QRE218" s="102"/>
      <c r="QRF218" s="102"/>
      <c r="QRG218" s="102"/>
      <c r="QRH218" s="102"/>
      <c r="QRI218" s="102"/>
      <c r="QRJ218" s="102"/>
      <c r="QRK218" s="102"/>
      <c r="QRL218" s="102"/>
      <c r="QRM218" s="102"/>
      <c r="QRN218" s="102"/>
      <c r="QRO218" s="102"/>
      <c r="QRP218" s="102"/>
      <c r="QRQ218" s="102"/>
      <c r="QRR218" s="102"/>
      <c r="QRS218" s="102"/>
      <c r="QRT218" s="102"/>
      <c r="QRU218" s="102"/>
      <c r="QRV218" s="102"/>
      <c r="QRW218" s="102"/>
      <c r="QRX218" s="102"/>
      <c r="QRY218" s="102"/>
      <c r="QRZ218" s="102"/>
      <c r="QSA218" s="102"/>
      <c r="QSB218" s="102"/>
      <c r="QSC218" s="102"/>
      <c r="QSD218" s="102"/>
      <c r="QSE218" s="102"/>
      <c r="QSF218" s="102"/>
      <c r="QSG218" s="102"/>
      <c r="QSH218" s="102"/>
      <c r="QSI218" s="102"/>
      <c r="QSJ218" s="102"/>
      <c r="QSK218" s="102"/>
      <c r="QSL218" s="102"/>
      <c r="QSM218" s="102"/>
      <c r="QSN218" s="102"/>
      <c r="QSO218" s="102"/>
      <c r="QSP218" s="102"/>
      <c r="QSQ218" s="102"/>
      <c r="QSR218" s="102"/>
      <c r="QSS218" s="102"/>
      <c r="QST218" s="102"/>
      <c r="QSU218" s="102"/>
      <c r="QSV218" s="102"/>
      <c r="QSW218" s="102"/>
      <c r="QSX218" s="102"/>
      <c r="QSY218" s="102"/>
      <c r="QSZ218" s="102"/>
      <c r="QTA218" s="102"/>
      <c r="QTB218" s="102"/>
      <c r="QTC218" s="102"/>
      <c r="QTD218" s="102"/>
      <c r="QTE218" s="102"/>
      <c r="QTF218" s="102"/>
      <c r="QTG218" s="102"/>
      <c r="QTH218" s="102"/>
      <c r="QTI218" s="102"/>
      <c r="QTJ218" s="102"/>
      <c r="QTK218" s="102"/>
      <c r="QTL218" s="102"/>
      <c r="QTM218" s="102"/>
      <c r="QTN218" s="102"/>
      <c r="QTO218" s="102"/>
      <c r="QTP218" s="102"/>
      <c r="QTQ218" s="102"/>
      <c r="QTR218" s="102"/>
      <c r="QTS218" s="102"/>
      <c r="QTT218" s="102"/>
      <c r="QTU218" s="102"/>
      <c r="QTV218" s="102"/>
      <c r="QTW218" s="102"/>
      <c r="QTX218" s="102"/>
      <c r="QTY218" s="102"/>
      <c r="QTZ218" s="102"/>
      <c r="QUA218" s="102"/>
      <c r="QUB218" s="102"/>
      <c r="QUC218" s="102"/>
      <c r="QUD218" s="102"/>
      <c r="QUE218" s="102"/>
      <c r="QUF218" s="102"/>
      <c r="QUG218" s="102"/>
      <c r="QUH218" s="102"/>
      <c r="QUI218" s="102"/>
      <c r="QUJ218" s="102"/>
      <c r="QUK218" s="102"/>
      <c r="QUL218" s="102"/>
      <c r="QUM218" s="102"/>
      <c r="QUN218" s="102"/>
      <c r="QUO218" s="102"/>
      <c r="QUP218" s="102"/>
      <c r="QUQ218" s="102"/>
      <c r="QUR218" s="102"/>
      <c r="QUS218" s="102"/>
      <c r="QUT218" s="102"/>
      <c r="QUU218" s="102"/>
      <c r="QUV218" s="102"/>
      <c r="QUW218" s="102"/>
      <c r="QUX218" s="102"/>
      <c r="QUY218" s="102"/>
      <c r="QUZ218" s="102"/>
      <c r="QVA218" s="102"/>
      <c r="QVB218" s="102"/>
      <c r="QVC218" s="102"/>
      <c r="QVD218" s="102"/>
      <c r="QVE218" s="102"/>
      <c r="QVF218" s="102"/>
      <c r="QVG218" s="102"/>
      <c r="QVH218" s="102"/>
      <c r="QVI218" s="102"/>
      <c r="QVJ218" s="102"/>
      <c r="QVK218" s="102"/>
      <c r="QVL218" s="102"/>
      <c r="QVM218" s="102"/>
      <c r="QVN218" s="102"/>
      <c r="QVO218" s="102"/>
      <c r="QVP218" s="102"/>
      <c r="QVQ218" s="102"/>
      <c r="QVR218" s="102"/>
      <c r="QVS218" s="102"/>
      <c r="QVT218" s="102"/>
      <c r="QVU218" s="102"/>
      <c r="QVV218" s="102"/>
      <c r="QVW218" s="102"/>
      <c r="QVX218" s="102"/>
      <c r="QVY218" s="102"/>
      <c r="QVZ218" s="102"/>
      <c r="QWA218" s="102"/>
      <c r="QWB218" s="102"/>
      <c r="QWC218" s="102"/>
      <c r="QWD218" s="102"/>
      <c r="QWE218" s="102"/>
      <c r="QWF218" s="102"/>
      <c r="QWG218" s="102"/>
      <c r="QWH218" s="102"/>
      <c r="QWI218" s="102"/>
      <c r="QWJ218" s="102"/>
      <c r="QWK218" s="102"/>
      <c r="QWL218" s="102"/>
      <c r="QWM218" s="102"/>
      <c r="QWN218" s="102"/>
      <c r="QWO218" s="102"/>
      <c r="QWP218" s="102"/>
      <c r="QWQ218" s="102"/>
      <c r="QWR218" s="102"/>
      <c r="QWS218" s="102"/>
      <c r="QWT218" s="102"/>
      <c r="QWU218" s="102"/>
      <c r="QWV218" s="102"/>
      <c r="QWW218" s="102"/>
      <c r="QWX218" s="102"/>
      <c r="QWY218" s="102"/>
      <c r="QWZ218" s="102"/>
      <c r="QXA218" s="102"/>
      <c r="QXB218" s="102"/>
      <c r="QXC218" s="102"/>
      <c r="QXD218" s="102"/>
      <c r="QXE218" s="102"/>
      <c r="QXF218" s="102"/>
      <c r="QXG218" s="102"/>
      <c r="QXH218" s="102"/>
      <c r="QXI218" s="102"/>
      <c r="QXJ218" s="102"/>
      <c r="QXK218" s="102"/>
      <c r="QXL218" s="102"/>
      <c r="QXM218" s="102"/>
      <c r="QXN218" s="102"/>
      <c r="QXO218" s="102"/>
      <c r="QXP218" s="102"/>
      <c r="QXQ218" s="102"/>
      <c r="QXR218" s="102"/>
      <c r="QXS218" s="102"/>
      <c r="QXT218" s="102"/>
      <c r="QXU218" s="102"/>
      <c r="QXV218" s="102"/>
      <c r="QXW218" s="102"/>
      <c r="QXX218" s="102"/>
      <c r="QXY218" s="102"/>
      <c r="QXZ218" s="102"/>
      <c r="QYA218" s="102"/>
      <c r="QYB218" s="102"/>
      <c r="QYC218" s="102"/>
      <c r="QYD218" s="102"/>
      <c r="QYE218" s="102"/>
      <c r="QYF218" s="102"/>
      <c r="QYG218" s="102"/>
      <c r="QYH218" s="102"/>
      <c r="QYI218" s="102"/>
      <c r="QYJ218" s="102"/>
      <c r="QYK218" s="102"/>
      <c r="QYL218" s="102"/>
      <c r="QYM218" s="102"/>
      <c r="QYN218" s="102"/>
      <c r="QYO218" s="102"/>
      <c r="QYP218" s="102"/>
      <c r="QYQ218" s="102"/>
      <c r="QYR218" s="102"/>
      <c r="QYS218" s="102"/>
      <c r="QYT218" s="102"/>
      <c r="QYU218" s="102"/>
      <c r="QYV218" s="102"/>
      <c r="QYW218" s="102"/>
      <c r="QYX218" s="102"/>
      <c r="QYY218" s="102"/>
      <c r="QYZ218" s="102"/>
      <c r="QZA218" s="102"/>
      <c r="QZB218" s="102"/>
      <c r="QZC218" s="102"/>
      <c r="QZD218" s="102"/>
      <c r="QZE218" s="102"/>
      <c r="QZF218" s="102"/>
      <c r="QZG218" s="102"/>
      <c r="QZH218" s="102"/>
      <c r="QZI218" s="102"/>
      <c r="QZJ218" s="102"/>
      <c r="QZK218" s="102"/>
      <c r="QZL218" s="102"/>
      <c r="QZM218" s="102"/>
      <c r="QZN218" s="102"/>
      <c r="QZO218" s="102"/>
      <c r="QZP218" s="102"/>
      <c r="QZQ218" s="102"/>
      <c r="QZR218" s="102"/>
      <c r="QZS218" s="102"/>
      <c r="QZT218" s="102"/>
      <c r="QZU218" s="102"/>
      <c r="QZV218" s="102"/>
      <c r="QZW218" s="102"/>
      <c r="QZX218" s="102"/>
      <c r="QZY218" s="102"/>
      <c r="QZZ218" s="102"/>
      <c r="RAA218" s="102"/>
      <c r="RAB218" s="102"/>
      <c r="RAC218" s="102"/>
      <c r="RAD218" s="102"/>
      <c r="RAE218" s="102"/>
      <c r="RAF218" s="102"/>
      <c r="RAG218" s="102"/>
      <c r="RAH218" s="102"/>
      <c r="RAI218" s="102"/>
      <c r="RAJ218" s="102"/>
      <c r="RAK218" s="102"/>
      <c r="RAL218" s="102"/>
      <c r="RAM218" s="102"/>
      <c r="RAN218" s="102"/>
      <c r="RAO218" s="102"/>
      <c r="RAP218" s="102"/>
      <c r="RAQ218" s="102"/>
      <c r="RAR218" s="102"/>
      <c r="RAS218" s="102"/>
      <c r="RAT218" s="102"/>
      <c r="RAU218" s="102"/>
      <c r="RAV218" s="102"/>
      <c r="RAW218" s="102"/>
      <c r="RAX218" s="102"/>
      <c r="RAY218" s="102"/>
      <c r="RAZ218" s="102"/>
      <c r="RBA218" s="102"/>
      <c r="RBB218" s="102"/>
      <c r="RBC218" s="102"/>
      <c r="RBD218" s="102"/>
      <c r="RBE218" s="102"/>
      <c r="RBF218" s="102"/>
      <c r="RBG218" s="102"/>
      <c r="RBH218" s="102"/>
      <c r="RBI218" s="102"/>
      <c r="RBJ218" s="102"/>
      <c r="RBK218" s="102"/>
      <c r="RBL218" s="102"/>
      <c r="RBM218" s="102"/>
      <c r="RBN218" s="102"/>
      <c r="RBO218" s="102"/>
      <c r="RBP218" s="102"/>
      <c r="RBQ218" s="102"/>
      <c r="RBR218" s="102"/>
      <c r="RBS218" s="102"/>
      <c r="RBT218" s="102"/>
      <c r="RBU218" s="102"/>
      <c r="RBV218" s="102"/>
      <c r="RBW218" s="102"/>
      <c r="RBX218" s="102"/>
      <c r="RBY218" s="102"/>
      <c r="RBZ218" s="102"/>
      <c r="RCA218" s="102"/>
      <c r="RCB218" s="102"/>
      <c r="RCC218" s="102"/>
      <c r="RCD218" s="102"/>
      <c r="RCE218" s="102"/>
      <c r="RCF218" s="102"/>
      <c r="RCG218" s="102"/>
      <c r="RCH218" s="102"/>
      <c r="RCI218" s="102"/>
      <c r="RCJ218" s="102"/>
      <c r="RCK218" s="102"/>
      <c r="RCL218" s="102"/>
      <c r="RCM218" s="102"/>
      <c r="RCN218" s="102"/>
      <c r="RCO218" s="102"/>
      <c r="RCP218" s="102"/>
      <c r="RCQ218" s="102"/>
      <c r="RCR218" s="102"/>
      <c r="RCS218" s="102"/>
      <c r="RCT218" s="102"/>
      <c r="RCU218" s="102"/>
      <c r="RCV218" s="102"/>
      <c r="RCW218" s="102"/>
      <c r="RCX218" s="102"/>
      <c r="RCY218" s="102"/>
      <c r="RCZ218" s="102"/>
      <c r="RDA218" s="102"/>
      <c r="RDB218" s="102"/>
      <c r="RDC218" s="102"/>
      <c r="RDD218" s="102"/>
      <c r="RDE218" s="102"/>
      <c r="RDF218" s="102"/>
      <c r="RDG218" s="102"/>
      <c r="RDH218" s="102"/>
      <c r="RDI218" s="102"/>
      <c r="RDJ218" s="102"/>
      <c r="RDK218" s="102"/>
      <c r="RDL218" s="102"/>
      <c r="RDM218" s="102"/>
      <c r="RDN218" s="102"/>
      <c r="RDO218" s="102"/>
      <c r="RDP218" s="102"/>
      <c r="RDQ218" s="102"/>
      <c r="RDR218" s="102"/>
      <c r="RDS218" s="102"/>
      <c r="RDT218" s="102"/>
      <c r="RDU218" s="102"/>
      <c r="RDV218" s="102"/>
      <c r="RDW218" s="102"/>
      <c r="RDX218" s="102"/>
      <c r="RDY218" s="102"/>
      <c r="RDZ218" s="102"/>
      <c r="REA218" s="102"/>
      <c r="REB218" s="102"/>
      <c r="REC218" s="102"/>
      <c r="RED218" s="102"/>
      <c r="REE218" s="102"/>
      <c r="REF218" s="102"/>
      <c r="REG218" s="102"/>
      <c r="REH218" s="102"/>
      <c r="REI218" s="102"/>
      <c r="REJ218" s="102"/>
      <c r="REK218" s="102"/>
      <c r="REL218" s="102"/>
      <c r="REM218" s="102"/>
      <c r="REN218" s="102"/>
      <c r="REO218" s="102"/>
      <c r="REP218" s="102"/>
      <c r="REQ218" s="102"/>
      <c r="RER218" s="102"/>
      <c r="RES218" s="102"/>
      <c r="RET218" s="102"/>
      <c r="REU218" s="102"/>
      <c r="REV218" s="102"/>
      <c r="REW218" s="102"/>
      <c r="REX218" s="102"/>
      <c r="REY218" s="102"/>
      <c r="REZ218" s="102"/>
      <c r="RFA218" s="102"/>
      <c r="RFB218" s="102"/>
      <c r="RFC218" s="102"/>
      <c r="RFD218" s="102"/>
      <c r="RFE218" s="102"/>
      <c r="RFF218" s="102"/>
      <c r="RFG218" s="102"/>
      <c r="RFH218" s="102"/>
      <c r="RFI218" s="102"/>
      <c r="RFJ218" s="102"/>
      <c r="RFK218" s="102"/>
      <c r="RFL218" s="102"/>
      <c r="RFM218" s="102"/>
      <c r="RFN218" s="102"/>
      <c r="RFO218" s="102"/>
      <c r="RFP218" s="102"/>
      <c r="RFQ218" s="102"/>
      <c r="RFR218" s="102"/>
      <c r="RFS218" s="102"/>
      <c r="RFT218" s="102"/>
      <c r="RFU218" s="102"/>
      <c r="RFV218" s="102"/>
      <c r="RFW218" s="102"/>
      <c r="RFX218" s="102"/>
      <c r="RFY218" s="102"/>
      <c r="RFZ218" s="102"/>
      <c r="RGA218" s="102"/>
      <c r="RGB218" s="102"/>
      <c r="RGC218" s="102"/>
      <c r="RGD218" s="102"/>
      <c r="RGE218" s="102"/>
      <c r="RGF218" s="102"/>
      <c r="RGG218" s="102"/>
      <c r="RGH218" s="102"/>
      <c r="RGI218" s="102"/>
      <c r="RGJ218" s="102"/>
      <c r="RGK218" s="102"/>
      <c r="RGL218" s="102"/>
      <c r="RGM218" s="102"/>
      <c r="RGN218" s="102"/>
      <c r="RGO218" s="102"/>
      <c r="RGP218" s="102"/>
      <c r="RGQ218" s="102"/>
      <c r="RGR218" s="102"/>
      <c r="RGS218" s="102"/>
      <c r="RGT218" s="102"/>
      <c r="RGU218" s="102"/>
      <c r="RGV218" s="102"/>
      <c r="RGW218" s="102"/>
      <c r="RGX218" s="102"/>
      <c r="RGY218" s="102"/>
      <c r="RGZ218" s="102"/>
      <c r="RHA218" s="102"/>
      <c r="RHB218" s="102"/>
      <c r="RHC218" s="102"/>
      <c r="RHD218" s="102"/>
      <c r="RHE218" s="102"/>
      <c r="RHF218" s="102"/>
      <c r="RHG218" s="102"/>
      <c r="RHH218" s="102"/>
      <c r="RHI218" s="102"/>
      <c r="RHJ218" s="102"/>
      <c r="RHK218" s="102"/>
      <c r="RHL218" s="102"/>
      <c r="RHM218" s="102"/>
      <c r="RHN218" s="102"/>
      <c r="RHO218" s="102"/>
      <c r="RHP218" s="102"/>
      <c r="RHQ218" s="102"/>
      <c r="RHR218" s="102"/>
      <c r="RHS218" s="102"/>
      <c r="RHT218" s="102"/>
      <c r="RHU218" s="102"/>
      <c r="RHV218" s="102"/>
      <c r="RHW218" s="102"/>
      <c r="RHX218" s="102"/>
      <c r="RHY218" s="102"/>
      <c r="RHZ218" s="102"/>
      <c r="RIA218" s="102"/>
      <c r="RIB218" s="102"/>
      <c r="RIC218" s="102"/>
      <c r="RID218" s="102"/>
      <c r="RIE218" s="102"/>
      <c r="RIF218" s="102"/>
      <c r="RIG218" s="102"/>
      <c r="RIH218" s="102"/>
      <c r="RII218" s="102"/>
      <c r="RIJ218" s="102"/>
      <c r="RIK218" s="102"/>
      <c r="RIL218" s="102"/>
      <c r="RIM218" s="102"/>
      <c r="RIN218" s="102"/>
      <c r="RIO218" s="102"/>
      <c r="RIP218" s="102"/>
      <c r="RIQ218" s="102"/>
      <c r="RIR218" s="102"/>
      <c r="RIS218" s="102"/>
      <c r="RIT218" s="102"/>
      <c r="RIU218" s="102"/>
      <c r="RIV218" s="102"/>
      <c r="RIW218" s="102"/>
      <c r="RIX218" s="102"/>
      <c r="RIY218" s="102"/>
      <c r="RIZ218" s="102"/>
      <c r="RJA218" s="102"/>
      <c r="RJB218" s="102"/>
      <c r="RJC218" s="102"/>
      <c r="RJD218" s="102"/>
      <c r="RJE218" s="102"/>
      <c r="RJF218" s="102"/>
      <c r="RJG218" s="102"/>
      <c r="RJH218" s="102"/>
      <c r="RJI218" s="102"/>
      <c r="RJJ218" s="102"/>
      <c r="RJK218" s="102"/>
      <c r="RJL218" s="102"/>
      <c r="RJM218" s="102"/>
      <c r="RJN218" s="102"/>
      <c r="RJO218" s="102"/>
      <c r="RJP218" s="102"/>
      <c r="RJQ218" s="102"/>
      <c r="RJR218" s="102"/>
      <c r="RJS218" s="102"/>
      <c r="RJT218" s="102"/>
      <c r="RJU218" s="102"/>
      <c r="RJV218" s="102"/>
      <c r="RJW218" s="102"/>
      <c r="RJX218" s="102"/>
      <c r="RJY218" s="102"/>
      <c r="RJZ218" s="102"/>
      <c r="RKA218" s="102"/>
      <c r="RKB218" s="102"/>
      <c r="RKC218" s="102"/>
      <c r="RKD218" s="102"/>
      <c r="RKE218" s="102"/>
      <c r="RKF218" s="102"/>
      <c r="RKG218" s="102"/>
      <c r="RKH218" s="102"/>
      <c r="RKI218" s="102"/>
      <c r="RKJ218" s="102"/>
      <c r="RKK218" s="102"/>
      <c r="RKL218" s="102"/>
      <c r="RKM218" s="102"/>
      <c r="RKN218" s="102"/>
      <c r="RKO218" s="102"/>
      <c r="RKP218" s="102"/>
      <c r="RKQ218" s="102"/>
      <c r="RKR218" s="102"/>
      <c r="RKS218" s="102"/>
      <c r="RKT218" s="102"/>
      <c r="RKU218" s="102"/>
      <c r="RKV218" s="102"/>
      <c r="RKW218" s="102"/>
      <c r="RKX218" s="102"/>
      <c r="RKY218" s="102"/>
      <c r="RKZ218" s="102"/>
      <c r="RLA218" s="102"/>
      <c r="RLB218" s="102"/>
      <c r="RLC218" s="102"/>
      <c r="RLD218" s="102"/>
      <c r="RLE218" s="102"/>
      <c r="RLF218" s="102"/>
      <c r="RLG218" s="102"/>
      <c r="RLH218" s="102"/>
      <c r="RLI218" s="102"/>
      <c r="RLJ218" s="102"/>
      <c r="RLK218" s="102"/>
      <c r="RLL218" s="102"/>
      <c r="RLM218" s="102"/>
      <c r="RLN218" s="102"/>
      <c r="RLO218" s="102"/>
      <c r="RLP218" s="102"/>
      <c r="RLQ218" s="102"/>
      <c r="RLR218" s="102"/>
      <c r="RLS218" s="102"/>
      <c r="RLT218" s="102"/>
      <c r="RLU218" s="102"/>
      <c r="RLV218" s="102"/>
      <c r="RLW218" s="102"/>
      <c r="RLX218" s="102"/>
      <c r="RLY218" s="102"/>
      <c r="RLZ218" s="102"/>
      <c r="RMA218" s="102"/>
      <c r="RMB218" s="102"/>
      <c r="RMC218" s="102"/>
      <c r="RMD218" s="102"/>
      <c r="RME218" s="102"/>
      <c r="RMF218" s="102"/>
      <c r="RMG218" s="102"/>
      <c r="RMH218" s="102"/>
      <c r="RMI218" s="102"/>
      <c r="RMJ218" s="102"/>
      <c r="RMK218" s="102"/>
      <c r="RML218" s="102"/>
      <c r="RMM218" s="102"/>
      <c r="RMN218" s="102"/>
      <c r="RMO218" s="102"/>
      <c r="RMP218" s="102"/>
      <c r="RMQ218" s="102"/>
      <c r="RMR218" s="102"/>
      <c r="RMS218" s="102"/>
      <c r="RMT218" s="102"/>
      <c r="RMU218" s="102"/>
      <c r="RMV218" s="102"/>
      <c r="RMW218" s="102"/>
      <c r="RMX218" s="102"/>
      <c r="RMY218" s="102"/>
      <c r="RMZ218" s="102"/>
      <c r="RNA218" s="102"/>
      <c r="RNB218" s="102"/>
      <c r="RNC218" s="102"/>
      <c r="RND218" s="102"/>
      <c r="RNE218" s="102"/>
      <c r="RNF218" s="102"/>
      <c r="RNG218" s="102"/>
      <c r="RNH218" s="102"/>
      <c r="RNI218" s="102"/>
      <c r="RNJ218" s="102"/>
      <c r="RNK218" s="102"/>
      <c r="RNL218" s="102"/>
      <c r="RNM218" s="102"/>
      <c r="RNN218" s="102"/>
      <c r="RNO218" s="102"/>
      <c r="RNP218" s="102"/>
      <c r="RNQ218" s="102"/>
      <c r="RNR218" s="102"/>
      <c r="RNS218" s="102"/>
      <c r="RNT218" s="102"/>
      <c r="RNU218" s="102"/>
      <c r="RNV218" s="102"/>
      <c r="RNW218" s="102"/>
      <c r="RNX218" s="102"/>
      <c r="RNY218" s="102"/>
      <c r="RNZ218" s="102"/>
      <c r="ROA218" s="102"/>
      <c r="ROB218" s="102"/>
      <c r="ROC218" s="102"/>
      <c r="ROD218" s="102"/>
      <c r="ROE218" s="102"/>
      <c r="ROF218" s="102"/>
      <c r="ROG218" s="102"/>
      <c r="ROH218" s="102"/>
      <c r="ROI218" s="102"/>
      <c r="ROJ218" s="102"/>
      <c r="ROK218" s="102"/>
      <c r="ROL218" s="102"/>
      <c r="ROM218" s="102"/>
      <c r="RON218" s="102"/>
      <c r="ROO218" s="102"/>
      <c r="ROP218" s="102"/>
      <c r="ROQ218" s="102"/>
      <c r="ROR218" s="102"/>
      <c r="ROS218" s="102"/>
      <c r="ROT218" s="102"/>
      <c r="ROU218" s="102"/>
      <c r="ROV218" s="102"/>
      <c r="ROW218" s="102"/>
      <c r="ROX218" s="102"/>
      <c r="ROY218" s="102"/>
      <c r="ROZ218" s="102"/>
      <c r="RPA218" s="102"/>
      <c r="RPB218" s="102"/>
      <c r="RPC218" s="102"/>
      <c r="RPD218" s="102"/>
      <c r="RPE218" s="102"/>
      <c r="RPF218" s="102"/>
      <c r="RPG218" s="102"/>
      <c r="RPH218" s="102"/>
      <c r="RPI218" s="102"/>
      <c r="RPJ218" s="102"/>
      <c r="RPK218" s="102"/>
      <c r="RPL218" s="102"/>
      <c r="RPM218" s="102"/>
      <c r="RPN218" s="102"/>
      <c r="RPO218" s="102"/>
      <c r="RPP218" s="102"/>
      <c r="RPQ218" s="102"/>
      <c r="RPR218" s="102"/>
      <c r="RPS218" s="102"/>
      <c r="RPT218" s="102"/>
      <c r="RPU218" s="102"/>
      <c r="RPV218" s="102"/>
      <c r="RPW218" s="102"/>
      <c r="RPX218" s="102"/>
      <c r="RPY218" s="102"/>
      <c r="RPZ218" s="102"/>
      <c r="RQA218" s="102"/>
      <c r="RQB218" s="102"/>
      <c r="RQC218" s="102"/>
      <c r="RQD218" s="102"/>
      <c r="RQE218" s="102"/>
      <c r="RQF218" s="102"/>
      <c r="RQG218" s="102"/>
      <c r="RQH218" s="102"/>
      <c r="RQI218" s="102"/>
      <c r="RQJ218" s="102"/>
      <c r="RQK218" s="102"/>
      <c r="RQL218" s="102"/>
      <c r="RQM218" s="102"/>
      <c r="RQN218" s="102"/>
      <c r="RQO218" s="102"/>
      <c r="RQP218" s="102"/>
      <c r="RQQ218" s="102"/>
      <c r="RQR218" s="102"/>
      <c r="RQS218" s="102"/>
      <c r="RQT218" s="102"/>
      <c r="RQU218" s="102"/>
      <c r="RQV218" s="102"/>
      <c r="RQW218" s="102"/>
      <c r="RQX218" s="102"/>
      <c r="RQY218" s="102"/>
      <c r="RQZ218" s="102"/>
      <c r="RRA218" s="102"/>
      <c r="RRB218" s="102"/>
      <c r="RRC218" s="102"/>
      <c r="RRD218" s="102"/>
      <c r="RRE218" s="102"/>
      <c r="RRF218" s="102"/>
      <c r="RRG218" s="102"/>
      <c r="RRH218" s="102"/>
      <c r="RRI218" s="102"/>
      <c r="RRJ218" s="102"/>
      <c r="RRK218" s="102"/>
      <c r="RRL218" s="102"/>
      <c r="RRM218" s="102"/>
      <c r="RRN218" s="102"/>
      <c r="RRO218" s="102"/>
      <c r="RRP218" s="102"/>
      <c r="RRQ218" s="102"/>
      <c r="RRR218" s="102"/>
      <c r="RRS218" s="102"/>
      <c r="RRT218" s="102"/>
      <c r="RRU218" s="102"/>
      <c r="RRV218" s="102"/>
      <c r="RRW218" s="102"/>
      <c r="RRX218" s="102"/>
      <c r="RRY218" s="102"/>
      <c r="RRZ218" s="102"/>
      <c r="RSA218" s="102"/>
      <c r="RSB218" s="102"/>
      <c r="RSC218" s="102"/>
      <c r="RSD218" s="102"/>
      <c r="RSE218" s="102"/>
      <c r="RSF218" s="102"/>
      <c r="RSG218" s="102"/>
      <c r="RSH218" s="102"/>
      <c r="RSI218" s="102"/>
      <c r="RSJ218" s="102"/>
      <c r="RSK218" s="102"/>
      <c r="RSL218" s="102"/>
      <c r="RSM218" s="102"/>
      <c r="RSN218" s="102"/>
      <c r="RSO218" s="102"/>
      <c r="RSP218" s="102"/>
      <c r="RSQ218" s="102"/>
      <c r="RSR218" s="102"/>
      <c r="RSS218" s="102"/>
      <c r="RST218" s="102"/>
      <c r="RSU218" s="102"/>
      <c r="RSV218" s="102"/>
      <c r="RSW218" s="102"/>
      <c r="RSX218" s="102"/>
      <c r="RSY218" s="102"/>
      <c r="RSZ218" s="102"/>
      <c r="RTA218" s="102"/>
      <c r="RTB218" s="102"/>
      <c r="RTC218" s="102"/>
      <c r="RTD218" s="102"/>
      <c r="RTE218" s="102"/>
      <c r="RTF218" s="102"/>
      <c r="RTG218" s="102"/>
      <c r="RTH218" s="102"/>
      <c r="RTI218" s="102"/>
      <c r="RTJ218" s="102"/>
      <c r="RTK218" s="102"/>
      <c r="RTL218" s="102"/>
      <c r="RTM218" s="102"/>
      <c r="RTN218" s="102"/>
      <c r="RTO218" s="102"/>
      <c r="RTP218" s="102"/>
      <c r="RTQ218" s="102"/>
      <c r="RTR218" s="102"/>
      <c r="RTS218" s="102"/>
      <c r="RTT218" s="102"/>
      <c r="RTU218" s="102"/>
      <c r="RTV218" s="102"/>
      <c r="RTW218" s="102"/>
      <c r="RTX218" s="102"/>
      <c r="RTY218" s="102"/>
      <c r="RTZ218" s="102"/>
      <c r="RUA218" s="102"/>
      <c r="RUB218" s="102"/>
      <c r="RUC218" s="102"/>
      <c r="RUD218" s="102"/>
      <c r="RUE218" s="102"/>
      <c r="RUF218" s="102"/>
      <c r="RUG218" s="102"/>
      <c r="RUH218" s="102"/>
      <c r="RUI218" s="102"/>
      <c r="RUJ218" s="102"/>
      <c r="RUK218" s="102"/>
      <c r="RUL218" s="102"/>
      <c r="RUM218" s="102"/>
      <c r="RUN218" s="102"/>
      <c r="RUO218" s="102"/>
      <c r="RUP218" s="102"/>
      <c r="RUQ218" s="102"/>
      <c r="RUR218" s="102"/>
      <c r="RUS218" s="102"/>
      <c r="RUT218" s="102"/>
      <c r="RUU218" s="102"/>
      <c r="RUV218" s="102"/>
      <c r="RUW218" s="102"/>
      <c r="RUX218" s="102"/>
      <c r="RUY218" s="102"/>
      <c r="RUZ218" s="102"/>
      <c r="RVA218" s="102"/>
      <c r="RVB218" s="102"/>
      <c r="RVC218" s="102"/>
      <c r="RVD218" s="102"/>
      <c r="RVE218" s="102"/>
      <c r="RVF218" s="102"/>
      <c r="RVG218" s="102"/>
      <c r="RVH218" s="102"/>
      <c r="RVI218" s="102"/>
      <c r="RVJ218" s="102"/>
      <c r="RVK218" s="102"/>
      <c r="RVL218" s="102"/>
      <c r="RVM218" s="102"/>
      <c r="RVN218" s="102"/>
      <c r="RVO218" s="102"/>
      <c r="RVP218" s="102"/>
      <c r="RVQ218" s="102"/>
      <c r="RVR218" s="102"/>
      <c r="RVS218" s="102"/>
      <c r="RVT218" s="102"/>
      <c r="RVU218" s="102"/>
      <c r="RVV218" s="102"/>
      <c r="RVW218" s="102"/>
      <c r="RVX218" s="102"/>
      <c r="RVY218" s="102"/>
      <c r="RVZ218" s="102"/>
      <c r="RWA218" s="102"/>
      <c r="RWB218" s="102"/>
      <c r="RWC218" s="102"/>
      <c r="RWD218" s="102"/>
      <c r="RWE218" s="102"/>
      <c r="RWF218" s="102"/>
      <c r="RWG218" s="102"/>
      <c r="RWH218" s="102"/>
      <c r="RWI218" s="102"/>
      <c r="RWJ218" s="102"/>
      <c r="RWK218" s="102"/>
      <c r="RWL218" s="102"/>
      <c r="RWM218" s="102"/>
      <c r="RWN218" s="102"/>
      <c r="RWO218" s="102"/>
      <c r="RWP218" s="102"/>
      <c r="RWQ218" s="102"/>
      <c r="RWR218" s="102"/>
      <c r="RWS218" s="102"/>
      <c r="RWT218" s="102"/>
      <c r="RWU218" s="102"/>
      <c r="RWV218" s="102"/>
      <c r="RWW218" s="102"/>
      <c r="RWX218" s="102"/>
      <c r="RWY218" s="102"/>
      <c r="RWZ218" s="102"/>
      <c r="RXA218" s="102"/>
      <c r="RXB218" s="102"/>
      <c r="RXC218" s="102"/>
      <c r="RXD218" s="102"/>
      <c r="RXE218" s="102"/>
      <c r="RXF218" s="102"/>
      <c r="RXG218" s="102"/>
      <c r="RXH218" s="102"/>
      <c r="RXI218" s="102"/>
      <c r="RXJ218" s="102"/>
      <c r="RXK218" s="102"/>
      <c r="RXL218" s="102"/>
      <c r="RXM218" s="102"/>
      <c r="RXN218" s="102"/>
      <c r="RXO218" s="102"/>
      <c r="RXP218" s="102"/>
      <c r="RXQ218" s="102"/>
      <c r="RXR218" s="102"/>
      <c r="RXS218" s="102"/>
      <c r="RXT218" s="102"/>
      <c r="RXU218" s="102"/>
      <c r="RXV218" s="102"/>
      <c r="RXW218" s="102"/>
      <c r="RXX218" s="102"/>
      <c r="RXY218" s="102"/>
      <c r="RXZ218" s="102"/>
      <c r="RYA218" s="102"/>
      <c r="RYB218" s="102"/>
      <c r="RYC218" s="102"/>
      <c r="RYD218" s="102"/>
      <c r="RYE218" s="102"/>
      <c r="RYF218" s="102"/>
      <c r="RYG218" s="102"/>
      <c r="RYH218" s="102"/>
      <c r="RYI218" s="102"/>
      <c r="RYJ218" s="102"/>
      <c r="RYK218" s="102"/>
      <c r="RYL218" s="102"/>
      <c r="RYM218" s="102"/>
      <c r="RYN218" s="102"/>
      <c r="RYO218" s="102"/>
      <c r="RYP218" s="102"/>
      <c r="RYQ218" s="102"/>
      <c r="RYR218" s="102"/>
      <c r="RYS218" s="102"/>
      <c r="RYT218" s="102"/>
      <c r="RYU218" s="102"/>
      <c r="RYV218" s="102"/>
      <c r="RYW218" s="102"/>
      <c r="RYX218" s="102"/>
      <c r="RYY218" s="102"/>
      <c r="RYZ218" s="102"/>
      <c r="RZA218" s="102"/>
      <c r="RZB218" s="102"/>
      <c r="RZC218" s="102"/>
      <c r="RZD218" s="102"/>
      <c r="RZE218" s="102"/>
      <c r="RZF218" s="102"/>
      <c r="RZG218" s="102"/>
      <c r="RZH218" s="102"/>
      <c r="RZI218" s="102"/>
      <c r="RZJ218" s="102"/>
      <c r="RZK218" s="102"/>
      <c r="RZL218" s="102"/>
      <c r="RZM218" s="102"/>
      <c r="RZN218" s="102"/>
      <c r="RZO218" s="102"/>
      <c r="RZP218" s="102"/>
      <c r="RZQ218" s="102"/>
      <c r="RZR218" s="102"/>
      <c r="RZS218" s="102"/>
      <c r="RZT218" s="102"/>
      <c r="RZU218" s="102"/>
      <c r="RZV218" s="102"/>
      <c r="RZW218" s="102"/>
      <c r="RZX218" s="102"/>
      <c r="RZY218" s="102"/>
      <c r="RZZ218" s="102"/>
      <c r="SAA218" s="102"/>
      <c r="SAB218" s="102"/>
      <c r="SAC218" s="102"/>
      <c r="SAD218" s="102"/>
      <c r="SAE218" s="102"/>
      <c r="SAF218" s="102"/>
      <c r="SAG218" s="102"/>
      <c r="SAH218" s="102"/>
      <c r="SAI218" s="102"/>
      <c r="SAJ218" s="102"/>
      <c r="SAK218" s="102"/>
      <c r="SAL218" s="102"/>
      <c r="SAM218" s="102"/>
      <c r="SAN218" s="102"/>
      <c r="SAO218" s="102"/>
      <c r="SAP218" s="102"/>
      <c r="SAQ218" s="102"/>
      <c r="SAR218" s="102"/>
      <c r="SAS218" s="102"/>
      <c r="SAT218" s="102"/>
      <c r="SAU218" s="102"/>
      <c r="SAV218" s="102"/>
      <c r="SAW218" s="102"/>
      <c r="SAX218" s="102"/>
      <c r="SAY218" s="102"/>
      <c r="SAZ218" s="102"/>
      <c r="SBA218" s="102"/>
      <c r="SBB218" s="102"/>
      <c r="SBC218" s="102"/>
      <c r="SBD218" s="102"/>
      <c r="SBE218" s="102"/>
      <c r="SBF218" s="102"/>
      <c r="SBG218" s="102"/>
      <c r="SBH218" s="102"/>
      <c r="SBI218" s="102"/>
      <c r="SBJ218" s="102"/>
      <c r="SBK218" s="102"/>
      <c r="SBL218" s="102"/>
      <c r="SBM218" s="102"/>
      <c r="SBN218" s="102"/>
      <c r="SBO218" s="102"/>
      <c r="SBP218" s="102"/>
      <c r="SBQ218" s="102"/>
      <c r="SBR218" s="102"/>
      <c r="SBS218" s="102"/>
      <c r="SBT218" s="102"/>
      <c r="SBU218" s="102"/>
      <c r="SBV218" s="102"/>
      <c r="SBW218" s="102"/>
      <c r="SBX218" s="102"/>
      <c r="SBY218" s="102"/>
      <c r="SBZ218" s="102"/>
      <c r="SCA218" s="102"/>
      <c r="SCB218" s="102"/>
      <c r="SCC218" s="102"/>
      <c r="SCD218" s="102"/>
      <c r="SCE218" s="102"/>
      <c r="SCF218" s="102"/>
      <c r="SCG218" s="102"/>
      <c r="SCH218" s="102"/>
      <c r="SCI218" s="102"/>
      <c r="SCJ218" s="102"/>
      <c r="SCK218" s="102"/>
      <c r="SCL218" s="102"/>
      <c r="SCM218" s="102"/>
      <c r="SCN218" s="102"/>
      <c r="SCO218" s="102"/>
      <c r="SCP218" s="102"/>
      <c r="SCQ218" s="102"/>
      <c r="SCR218" s="102"/>
      <c r="SCS218" s="102"/>
      <c r="SCT218" s="102"/>
      <c r="SCU218" s="102"/>
      <c r="SCV218" s="102"/>
      <c r="SCW218" s="102"/>
      <c r="SCX218" s="102"/>
      <c r="SCY218" s="102"/>
      <c r="SCZ218" s="102"/>
      <c r="SDA218" s="102"/>
      <c r="SDB218" s="102"/>
      <c r="SDC218" s="102"/>
      <c r="SDD218" s="102"/>
      <c r="SDE218" s="102"/>
      <c r="SDF218" s="102"/>
      <c r="SDG218" s="102"/>
      <c r="SDH218" s="102"/>
      <c r="SDI218" s="102"/>
      <c r="SDJ218" s="102"/>
      <c r="SDK218" s="102"/>
      <c r="SDL218" s="102"/>
      <c r="SDM218" s="102"/>
      <c r="SDN218" s="102"/>
      <c r="SDO218" s="102"/>
      <c r="SDP218" s="102"/>
      <c r="SDQ218" s="102"/>
      <c r="SDR218" s="102"/>
      <c r="SDS218" s="102"/>
      <c r="SDT218" s="102"/>
      <c r="SDU218" s="102"/>
      <c r="SDV218" s="102"/>
      <c r="SDW218" s="102"/>
      <c r="SDX218" s="102"/>
      <c r="SDY218" s="102"/>
      <c r="SDZ218" s="102"/>
      <c r="SEA218" s="102"/>
      <c r="SEB218" s="102"/>
      <c r="SEC218" s="102"/>
      <c r="SED218" s="102"/>
      <c r="SEE218" s="102"/>
      <c r="SEF218" s="102"/>
      <c r="SEG218" s="102"/>
      <c r="SEH218" s="102"/>
      <c r="SEI218" s="102"/>
      <c r="SEJ218" s="102"/>
      <c r="SEK218" s="102"/>
      <c r="SEL218" s="102"/>
      <c r="SEM218" s="102"/>
      <c r="SEN218" s="102"/>
      <c r="SEO218" s="102"/>
      <c r="SEP218" s="102"/>
      <c r="SEQ218" s="102"/>
      <c r="SER218" s="102"/>
      <c r="SES218" s="102"/>
      <c r="SET218" s="102"/>
      <c r="SEU218" s="102"/>
      <c r="SEV218" s="102"/>
      <c r="SEW218" s="102"/>
      <c r="SEX218" s="102"/>
      <c r="SEY218" s="102"/>
      <c r="SEZ218" s="102"/>
      <c r="SFA218" s="102"/>
      <c r="SFB218" s="102"/>
      <c r="SFC218" s="102"/>
      <c r="SFD218" s="102"/>
      <c r="SFE218" s="102"/>
      <c r="SFF218" s="102"/>
      <c r="SFG218" s="102"/>
      <c r="SFH218" s="102"/>
      <c r="SFI218" s="102"/>
      <c r="SFJ218" s="102"/>
      <c r="SFK218" s="102"/>
      <c r="SFL218" s="102"/>
      <c r="SFM218" s="102"/>
      <c r="SFN218" s="102"/>
      <c r="SFO218" s="102"/>
      <c r="SFP218" s="102"/>
      <c r="SFQ218" s="102"/>
      <c r="SFR218" s="102"/>
      <c r="SFS218" s="102"/>
      <c r="SFT218" s="102"/>
      <c r="SFU218" s="102"/>
      <c r="SFV218" s="102"/>
      <c r="SFW218" s="102"/>
      <c r="SFX218" s="102"/>
      <c r="SFY218" s="102"/>
      <c r="SFZ218" s="102"/>
      <c r="SGA218" s="102"/>
      <c r="SGB218" s="102"/>
      <c r="SGC218" s="102"/>
      <c r="SGD218" s="102"/>
      <c r="SGE218" s="102"/>
      <c r="SGF218" s="102"/>
      <c r="SGG218" s="102"/>
      <c r="SGH218" s="102"/>
      <c r="SGI218" s="102"/>
      <c r="SGJ218" s="102"/>
      <c r="SGK218" s="102"/>
      <c r="SGL218" s="102"/>
      <c r="SGM218" s="102"/>
      <c r="SGN218" s="102"/>
      <c r="SGO218" s="102"/>
      <c r="SGP218" s="102"/>
      <c r="SGQ218" s="102"/>
      <c r="SGR218" s="102"/>
      <c r="SGS218" s="102"/>
      <c r="SGT218" s="102"/>
      <c r="SGU218" s="102"/>
      <c r="SGV218" s="102"/>
      <c r="SGW218" s="102"/>
      <c r="SGX218" s="102"/>
      <c r="SGY218" s="102"/>
      <c r="SGZ218" s="102"/>
      <c r="SHA218" s="102"/>
      <c r="SHB218" s="102"/>
      <c r="SHC218" s="102"/>
      <c r="SHD218" s="102"/>
      <c r="SHE218" s="102"/>
      <c r="SHF218" s="102"/>
      <c r="SHG218" s="102"/>
      <c r="SHH218" s="102"/>
      <c r="SHI218" s="102"/>
      <c r="SHJ218" s="102"/>
      <c r="SHK218" s="102"/>
      <c r="SHL218" s="102"/>
      <c r="SHM218" s="102"/>
      <c r="SHN218" s="102"/>
      <c r="SHO218" s="102"/>
      <c r="SHP218" s="102"/>
      <c r="SHQ218" s="102"/>
      <c r="SHR218" s="102"/>
      <c r="SHS218" s="102"/>
      <c r="SHT218" s="102"/>
      <c r="SHU218" s="102"/>
      <c r="SHV218" s="102"/>
      <c r="SHW218" s="102"/>
      <c r="SHX218" s="102"/>
      <c r="SHY218" s="102"/>
      <c r="SHZ218" s="102"/>
      <c r="SIA218" s="102"/>
      <c r="SIB218" s="102"/>
      <c r="SIC218" s="102"/>
      <c r="SID218" s="102"/>
      <c r="SIE218" s="102"/>
      <c r="SIF218" s="102"/>
      <c r="SIG218" s="102"/>
      <c r="SIH218" s="102"/>
      <c r="SII218" s="102"/>
      <c r="SIJ218" s="102"/>
      <c r="SIK218" s="102"/>
      <c r="SIL218" s="102"/>
      <c r="SIM218" s="102"/>
      <c r="SIN218" s="102"/>
      <c r="SIO218" s="102"/>
      <c r="SIP218" s="102"/>
      <c r="SIQ218" s="102"/>
      <c r="SIR218" s="102"/>
      <c r="SIS218" s="102"/>
      <c r="SIT218" s="102"/>
      <c r="SIU218" s="102"/>
      <c r="SIV218" s="102"/>
      <c r="SIW218" s="102"/>
      <c r="SIX218" s="102"/>
      <c r="SIY218" s="102"/>
      <c r="SIZ218" s="102"/>
      <c r="SJA218" s="102"/>
      <c r="SJB218" s="102"/>
      <c r="SJC218" s="102"/>
      <c r="SJD218" s="102"/>
      <c r="SJE218" s="102"/>
      <c r="SJF218" s="102"/>
      <c r="SJG218" s="102"/>
      <c r="SJH218" s="102"/>
      <c r="SJI218" s="102"/>
      <c r="SJJ218" s="102"/>
      <c r="SJK218" s="102"/>
      <c r="SJL218" s="102"/>
      <c r="SJM218" s="102"/>
      <c r="SJN218" s="102"/>
      <c r="SJO218" s="102"/>
      <c r="SJP218" s="102"/>
      <c r="SJQ218" s="102"/>
      <c r="SJR218" s="102"/>
      <c r="SJS218" s="102"/>
      <c r="SJT218" s="102"/>
      <c r="SJU218" s="102"/>
      <c r="SJV218" s="102"/>
      <c r="SJW218" s="102"/>
      <c r="SJX218" s="102"/>
      <c r="SJY218" s="102"/>
      <c r="SJZ218" s="102"/>
      <c r="SKA218" s="102"/>
      <c r="SKB218" s="102"/>
      <c r="SKC218" s="102"/>
      <c r="SKD218" s="102"/>
      <c r="SKE218" s="102"/>
      <c r="SKF218" s="102"/>
      <c r="SKG218" s="102"/>
      <c r="SKH218" s="102"/>
      <c r="SKI218" s="102"/>
      <c r="SKJ218" s="102"/>
      <c r="SKK218" s="102"/>
      <c r="SKL218" s="102"/>
      <c r="SKM218" s="102"/>
      <c r="SKN218" s="102"/>
      <c r="SKO218" s="102"/>
      <c r="SKP218" s="102"/>
      <c r="SKQ218" s="102"/>
      <c r="SKR218" s="102"/>
      <c r="SKS218" s="102"/>
      <c r="SKT218" s="102"/>
      <c r="SKU218" s="102"/>
      <c r="SKV218" s="102"/>
      <c r="SKW218" s="102"/>
      <c r="SKX218" s="102"/>
      <c r="SKY218" s="102"/>
      <c r="SKZ218" s="102"/>
      <c r="SLA218" s="102"/>
      <c r="SLB218" s="102"/>
      <c r="SLC218" s="102"/>
      <c r="SLD218" s="102"/>
      <c r="SLE218" s="102"/>
      <c r="SLF218" s="102"/>
      <c r="SLG218" s="102"/>
      <c r="SLH218" s="102"/>
      <c r="SLI218" s="102"/>
      <c r="SLJ218" s="102"/>
      <c r="SLK218" s="102"/>
      <c r="SLL218" s="102"/>
      <c r="SLM218" s="102"/>
      <c r="SLN218" s="102"/>
      <c r="SLO218" s="102"/>
      <c r="SLP218" s="102"/>
      <c r="SLQ218" s="102"/>
      <c r="SLR218" s="102"/>
      <c r="SLS218" s="102"/>
      <c r="SLT218" s="102"/>
      <c r="SLU218" s="102"/>
      <c r="SLV218" s="102"/>
      <c r="SLW218" s="102"/>
      <c r="SLX218" s="102"/>
      <c r="SLY218" s="102"/>
      <c r="SLZ218" s="102"/>
      <c r="SMA218" s="102"/>
      <c r="SMB218" s="102"/>
      <c r="SMC218" s="102"/>
      <c r="SMD218" s="102"/>
      <c r="SME218" s="102"/>
      <c r="SMF218" s="102"/>
      <c r="SMG218" s="102"/>
      <c r="SMH218" s="102"/>
      <c r="SMI218" s="102"/>
      <c r="SMJ218" s="102"/>
      <c r="SMK218" s="102"/>
      <c r="SML218" s="102"/>
      <c r="SMM218" s="102"/>
      <c r="SMN218" s="102"/>
      <c r="SMO218" s="102"/>
      <c r="SMP218" s="102"/>
      <c r="SMQ218" s="102"/>
      <c r="SMR218" s="102"/>
      <c r="SMS218" s="102"/>
      <c r="SMT218" s="102"/>
      <c r="SMU218" s="102"/>
      <c r="SMV218" s="102"/>
      <c r="SMW218" s="102"/>
      <c r="SMX218" s="102"/>
      <c r="SMY218" s="102"/>
      <c r="SMZ218" s="102"/>
      <c r="SNA218" s="102"/>
      <c r="SNB218" s="102"/>
      <c r="SNC218" s="102"/>
      <c r="SND218" s="102"/>
      <c r="SNE218" s="102"/>
      <c r="SNF218" s="102"/>
      <c r="SNG218" s="102"/>
      <c r="SNH218" s="102"/>
      <c r="SNI218" s="102"/>
      <c r="SNJ218" s="102"/>
      <c r="SNK218" s="102"/>
      <c r="SNL218" s="102"/>
      <c r="SNM218" s="102"/>
      <c r="SNN218" s="102"/>
      <c r="SNO218" s="102"/>
      <c r="SNP218" s="102"/>
      <c r="SNQ218" s="102"/>
      <c r="SNR218" s="102"/>
      <c r="SNS218" s="102"/>
      <c r="SNT218" s="102"/>
      <c r="SNU218" s="102"/>
      <c r="SNV218" s="102"/>
      <c r="SNW218" s="102"/>
      <c r="SNX218" s="102"/>
      <c r="SNY218" s="102"/>
      <c r="SNZ218" s="102"/>
      <c r="SOA218" s="102"/>
      <c r="SOB218" s="102"/>
      <c r="SOC218" s="102"/>
      <c r="SOD218" s="102"/>
      <c r="SOE218" s="102"/>
      <c r="SOF218" s="102"/>
      <c r="SOG218" s="102"/>
      <c r="SOH218" s="102"/>
      <c r="SOI218" s="102"/>
      <c r="SOJ218" s="102"/>
      <c r="SOK218" s="102"/>
      <c r="SOL218" s="102"/>
      <c r="SOM218" s="102"/>
      <c r="SON218" s="102"/>
      <c r="SOO218" s="102"/>
      <c r="SOP218" s="102"/>
      <c r="SOQ218" s="102"/>
      <c r="SOR218" s="102"/>
      <c r="SOS218" s="102"/>
      <c r="SOT218" s="102"/>
      <c r="SOU218" s="102"/>
      <c r="SOV218" s="102"/>
      <c r="SOW218" s="102"/>
      <c r="SOX218" s="102"/>
      <c r="SOY218" s="102"/>
      <c r="SOZ218" s="102"/>
      <c r="SPA218" s="102"/>
      <c r="SPB218" s="102"/>
      <c r="SPC218" s="102"/>
      <c r="SPD218" s="102"/>
      <c r="SPE218" s="102"/>
      <c r="SPF218" s="102"/>
      <c r="SPG218" s="102"/>
      <c r="SPH218" s="102"/>
      <c r="SPI218" s="102"/>
      <c r="SPJ218" s="102"/>
      <c r="SPK218" s="102"/>
      <c r="SPL218" s="102"/>
      <c r="SPM218" s="102"/>
      <c r="SPN218" s="102"/>
      <c r="SPO218" s="102"/>
      <c r="SPP218" s="102"/>
      <c r="SPQ218" s="102"/>
      <c r="SPR218" s="102"/>
      <c r="SPS218" s="102"/>
      <c r="SPT218" s="102"/>
      <c r="SPU218" s="102"/>
      <c r="SPV218" s="102"/>
      <c r="SPW218" s="102"/>
      <c r="SPX218" s="102"/>
      <c r="SPY218" s="102"/>
      <c r="SPZ218" s="102"/>
      <c r="SQA218" s="102"/>
      <c r="SQB218" s="102"/>
      <c r="SQC218" s="102"/>
      <c r="SQD218" s="102"/>
      <c r="SQE218" s="102"/>
      <c r="SQF218" s="102"/>
      <c r="SQG218" s="102"/>
      <c r="SQH218" s="102"/>
      <c r="SQI218" s="102"/>
      <c r="SQJ218" s="102"/>
      <c r="SQK218" s="102"/>
      <c r="SQL218" s="102"/>
      <c r="SQM218" s="102"/>
      <c r="SQN218" s="102"/>
      <c r="SQO218" s="102"/>
      <c r="SQP218" s="102"/>
      <c r="SQQ218" s="102"/>
      <c r="SQR218" s="102"/>
      <c r="SQS218" s="102"/>
      <c r="SQT218" s="102"/>
      <c r="SQU218" s="102"/>
      <c r="SQV218" s="102"/>
      <c r="SQW218" s="102"/>
      <c r="SQX218" s="102"/>
      <c r="SQY218" s="102"/>
      <c r="SQZ218" s="102"/>
      <c r="SRA218" s="102"/>
      <c r="SRB218" s="102"/>
      <c r="SRC218" s="102"/>
      <c r="SRD218" s="102"/>
      <c r="SRE218" s="102"/>
      <c r="SRF218" s="102"/>
      <c r="SRG218" s="102"/>
      <c r="SRH218" s="102"/>
      <c r="SRI218" s="102"/>
      <c r="SRJ218" s="102"/>
      <c r="SRK218" s="102"/>
      <c r="SRL218" s="102"/>
      <c r="SRM218" s="102"/>
      <c r="SRN218" s="102"/>
      <c r="SRO218" s="102"/>
      <c r="SRP218" s="102"/>
      <c r="SRQ218" s="102"/>
      <c r="SRR218" s="102"/>
      <c r="SRS218" s="102"/>
      <c r="SRT218" s="102"/>
      <c r="SRU218" s="102"/>
      <c r="SRV218" s="102"/>
      <c r="SRW218" s="102"/>
      <c r="SRX218" s="102"/>
      <c r="SRY218" s="102"/>
      <c r="SRZ218" s="102"/>
      <c r="SSA218" s="102"/>
      <c r="SSB218" s="102"/>
      <c r="SSC218" s="102"/>
      <c r="SSD218" s="102"/>
      <c r="SSE218" s="102"/>
      <c r="SSF218" s="102"/>
      <c r="SSG218" s="102"/>
      <c r="SSH218" s="102"/>
      <c r="SSI218" s="102"/>
      <c r="SSJ218" s="102"/>
      <c r="SSK218" s="102"/>
      <c r="SSL218" s="102"/>
      <c r="SSM218" s="102"/>
      <c r="SSN218" s="102"/>
      <c r="SSO218" s="102"/>
      <c r="SSP218" s="102"/>
      <c r="SSQ218" s="102"/>
      <c r="SSR218" s="102"/>
      <c r="SSS218" s="102"/>
      <c r="SST218" s="102"/>
      <c r="SSU218" s="102"/>
      <c r="SSV218" s="102"/>
      <c r="SSW218" s="102"/>
      <c r="SSX218" s="102"/>
      <c r="SSY218" s="102"/>
      <c r="SSZ218" s="102"/>
      <c r="STA218" s="102"/>
      <c r="STB218" s="102"/>
      <c r="STC218" s="102"/>
      <c r="STD218" s="102"/>
      <c r="STE218" s="102"/>
      <c r="STF218" s="102"/>
      <c r="STG218" s="102"/>
      <c r="STH218" s="102"/>
      <c r="STI218" s="102"/>
      <c r="STJ218" s="102"/>
      <c r="STK218" s="102"/>
      <c r="STL218" s="102"/>
      <c r="STM218" s="102"/>
      <c r="STN218" s="102"/>
      <c r="STO218" s="102"/>
      <c r="STP218" s="102"/>
      <c r="STQ218" s="102"/>
      <c r="STR218" s="102"/>
      <c r="STS218" s="102"/>
      <c r="STT218" s="102"/>
      <c r="STU218" s="102"/>
      <c r="STV218" s="102"/>
      <c r="STW218" s="102"/>
      <c r="STX218" s="102"/>
      <c r="STY218" s="102"/>
      <c r="STZ218" s="102"/>
      <c r="SUA218" s="102"/>
      <c r="SUB218" s="102"/>
      <c r="SUC218" s="102"/>
      <c r="SUD218" s="102"/>
      <c r="SUE218" s="102"/>
      <c r="SUF218" s="102"/>
      <c r="SUG218" s="102"/>
      <c r="SUH218" s="102"/>
      <c r="SUI218" s="102"/>
      <c r="SUJ218" s="102"/>
      <c r="SUK218" s="102"/>
      <c r="SUL218" s="102"/>
      <c r="SUM218" s="102"/>
      <c r="SUN218" s="102"/>
      <c r="SUO218" s="102"/>
      <c r="SUP218" s="102"/>
      <c r="SUQ218" s="102"/>
      <c r="SUR218" s="102"/>
      <c r="SUS218" s="102"/>
      <c r="SUT218" s="102"/>
      <c r="SUU218" s="102"/>
      <c r="SUV218" s="102"/>
      <c r="SUW218" s="102"/>
      <c r="SUX218" s="102"/>
      <c r="SUY218" s="102"/>
      <c r="SUZ218" s="102"/>
      <c r="SVA218" s="102"/>
      <c r="SVB218" s="102"/>
      <c r="SVC218" s="102"/>
      <c r="SVD218" s="102"/>
      <c r="SVE218" s="102"/>
      <c r="SVF218" s="102"/>
      <c r="SVG218" s="102"/>
      <c r="SVH218" s="102"/>
      <c r="SVI218" s="102"/>
      <c r="SVJ218" s="102"/>
      <c r="SVK218" s="102"/>
      <c r="SVL218" s="102"/>
      <c r="SVM218" s="102"/>
      <c r="SVN218" s="102"/>
      <c r="SVO218" s="102"/>
      <c r="SVP218" s="102"/>
      <c r="SVQ218" s="102"/>
      <c r="SVR218" s="102"/>
      <c r="SVS218" s="102"/>
      <c r="SVT218" s="102"/>
      <c r="SVU218" s="102"/>
      <c r="SVV218" s="102"/>
      <c r="SVW218" s="102"/>
      <c r="SVX218" s="102"/>
      <c r="SVY218" s="102"/>
      <c r="SVZ218" s="102"/>
      <c r="SWA218" s="102"/>
      <c r="SWB218" s="102"/>
      <c r="SWC218" s="102"/>
      <c r="SWD218" s="102"/>
      <c r="SWE218" s="102"/>
      <c r="SWF218" s="102"/>
      <c r="SWG218" s="102"/>
      <c r="SWH218" s="102"/>
      <c r="SWI218" s="102"/>
      <c r="SWJ218" s="102"/>
      <c r="SWK218" s="102"/>
      <c r="SWL218" s="102"/>
      <c r="SWM218" s="102"/>
      <c r="SWN218" s="102"/>
      <c r="SWO218" s="102"/>
      <c r="SWP218" s="102"/>
      <c r="SWQ218" s="102"/>
      <c r="SWR218" s="102"/>
      <c r="SWS218" s="102"/>
      <c r="SWT218" s="102"/>
      <c r="SWU218" s="102"/>
      <c r="SWV218" s="102"/>
      <c r="SWW218" s="102"/>
      <c r="SWX218" s="102"/>
      <c r="SWY218" s="102"/>
      <c r="SWZ218" s="102"/>
      <c r="SXA218" s="102"/>
      <c r="SXB218" s="102"/>
      <c r="SXC218" s="102"/>
      <c r="SXD218" s="102"/>
      <c r="SXE218" s="102"/>
      <c r="SXF218" s="102"/>
      <c r="SXG218" s="102"/>
      <c r="SXH218" s="102"/>
      <c r="SXI218" s="102"/>
      <c r="SXJ218" s="102"/>
      <c r="SXK218" s="102"/>
      <c r="SXL218" s="102"/>
      <c r="SXM218" s="102"/>
      <c r="SXN218" s="102"/>
      <c r="SXO218" s="102"/>
      <c r="SXP218" s="102"/>
      <c r="SXQ218" s="102"/>
      <c r="SXR218" s="102"/>
      <c r="SXS218" s="102"/>
      <c r="SXT218" s="102"/>
      <c r="SXU218" s="102"/>
      <c r="SXV218" s="102"/>
      <c r="SXW218" s="102"/>
      <c r="SXX218" s="102"/>
      <c r="SXY218" s="102"/>
      <c r="SXZ218" s="102"/>
      <c r="SYA218" s="102"/>
      <c r="SYB218" s="102"/>
      <c r="SYC218" s="102"/>
      <c r="SYD218" s="102"/>
      <c r="SYE218" s="102"/>
      <c r="SYF218" s="102"/>
      <c r="SYG218" s="102"/>
      <c r="SYH218" s="102"/>
      <c r="SYI218" s="102"/>
      <c r="SYJ218" s="102"/>
      <c r="SYK218" s="102"/>
      <c r="SYL218" s="102"/>
      <c r="SYM218" s="102"/>
      <c r="SYN218" s="102"/>
      <c r="SYO218" s="102"/>
      <c r="SYP218" s="102"/>
      <c r="SYQ218" s="102"/>
      <c r="SYR218" s="102"/>
      <c r="SYS218" s="102"/>
      <c r="SYT218" s="102"/>
      <c r="SYU218" s="102"/>
      <c r="SYV218" s="102"/>
      <c r="SYW218" s="102"/>
      <c r="SYX218" s="102"/>
      <c r="SYY218" s="102"/>
      <c r="SYZ218" s="102"/>
      <c r="SZA218" s="102"/>
      <c r="SZB218" s="102"/>
      <c r="SZC218" s="102"/>
      <c r="SZD218" s="102"/>
      <c r="SZE218" s="102"/>
      <c r="SZF218" s="102"/>
      <c r="SZG218" s="102"/>
      <c r="SZH218" s="102"/>
      <c r="SZI218" s="102"/>
      <c r="SZJ218" s="102"/>
      <c r="SZK218" s="102"/>
      <c r="SZL218" s="102"/>
      <c r="SZM218" s="102"/>
      <c r="SZN218" s="102"/>
      <c r="SZO218" s="102"/>
      <c r="SZP218" s="102"/>
      <c r="SZQ218" s="102"/>
      <c r="SZR218" s="102"/>
      <c r="SZS218" s="102"/>
      <c r="SZT218" s="102"/>
      <c r="SZU218" s="102"/>
      <c r="SZV218" s="102"/>
      <c r="SZW218" s="102"/>
      <c r="SZX218" s="102"/>
      <c r="SZY218" s="102"/>
      <c r="SZZ218" s="102"/>
      <c r="TAA218" s="102"/>
      <c r="TAB218" s="102"/>
      <c r="TAC218" s="102"/>
      <c r="TAD218" s="102"/>
      <c r="TAE218" s="102"/>
      <c r="TAF218" s="102"/>
      <c r="TAG218" s="102"/>
      <c r="TAH218" s="102"/>
      <c r="TAI218" s="102"/>
      <c r="TAJ218" s="102"/>
      <c r="TAK218" s="102"/>
      <c r="TAL218" s="102"/>
      <c r="TAM218" s="102"/>
      <c r="TAN218" s="102"/>
      <c r="TAO218" s="102"/>
      <c r="TAP218" s="102"/>
      <c r="TAQ218" s="102"/>
      <c r="TAR218" s="102"/>
      <c r="TAS218" s="102"/>
      <c r="TAT218" s="102"/>
      <c r="TAU218" s="102"/>
      <c r="TAV218" s="102"/>
      <c r="TAW218" s="102"/>
      <c r="TAX218" s="102"/>
      <c r="TAY218" s="102"/>
      <c r="TAZ218" s="102"/>
      <c r="TBA218" s="102"/>
      <c r="TBB218" s="102"/>
      <c r="TBC218" s="102"/>
      <c r="TBD218" s="102"/>
      <c r="TBE218" s="102"/>
      <c r="TBF218" s="102"/>
      <c r="TBG218" s="102"/>
      <c r="TBH218" s="102"/>
      <c r="TBI218" s="102"/>
      <c r="TBJ218" s="102"/>
      <c r="TBK218" s="102"/>
      <c r="TBL218" s="102"/>
      <c r="TBM218" s="102"/>
      <c r="TBN218" s="102"/>
      <c r="TBO218" s="102"/>
      <c r="TBP218" s="102"/>
      <c r="TBQ218" s="102"/>
      <c r="TBR218" s="102"/>
      <c r="TBS218" s="102"/>
      <c r="TBT218" s="102"/>
      <c r="TBU218" s="102"/>
      <c r="TBV218" s="102"/>
      <c r="TBW218" s="102"/>
      <c r="TBX218" s="102"/>
      <c r="TBY218" s="102"/>
      <c r="TBZ218" s="102"/>
      <c r="TCA218" s="102"/>
      <c r="TCB218" s="102"/>
      <c r="TCC218" s="102"/>
      <c r="TCD218" s="102"/>
      <c r="TCE218" s="102"/>
      <c r="TCF218" s="102"/>
      <c r="TCG218" s="102"/>
      <c r="TCH218" s="102"/>
      <c r="TCI218" s="102"/>
      <c r="TCJ218" s="102"/>
      <c r="TCK218" s="102"/>
      <c r="TCL218" s="102"/>
      <c r="TCM218" s="102"/>
      <c r="TCN218" s="102"/>
      <c r="TCO218" s="102"/>
      <c r="TCP218" s="102"/>
      <c r="TCQ218" s="102"/>
      <c r="TCR218" s="102"/>
      <c r="TCS218" s="102"/>
      <c r="TCT218" s="102"/>
      <c r="TCU218" s="102"/>
      <c r="TCV218" s="102"/>
      <c r="TCW218" s="102"/>
      <c r="TCX218" s="102"/>
      <c r="TCY218" s="102"/>
      <c r="TCZ218" s="102"/>
      <c r="TDA218" s="102"/>
      <c r="TDB218" s="102"/>
      <c r="TDC218" s="102"/>
      <c r="TDD218" s="102"/>
      <c r="TDE218" s="102"/>
      <c r="TDF218" s="102"/>
      <c r="TDG218" s="102"/>
      <c r="TDH218" s="102"/>
      <c r="TDI218" s="102"/>
      <c r="TDJ218" s="102"/>
      <c r="TDK218" s="102"/>
      <c r="TDL218" s="102"/>
      <c r="TDM218" s="102"/>
      <c r="TDN218" s="102"/>
      <c r="TDO218" s="102"/>
      <c r="TDP218" s="102"/>
      <c r="TDQ218" s="102"/>
      <c r="TDR218" s="102"/>
      <c r="TDS218" s="102"/>
      <c r="TDT218" s="102"/>
      <c r="TDU218" s="102"/>
      <c r="TDV218" s="102"/>
      <c r="TDW218" s="102"/>
      <c r="TDX218" s="102"/>
      <c r="TDY218" s="102"/>
      <c r="TDZ218" s="102"/>
      <c r="TEA218" s="102"/>
      <c r="TEB218" s="102"/>
      <c r="TEC218" s="102"/>
      <c r="TED218" s="102"/>
      <c r="TEE218" s="102"/>
      <c r="TEF218" s="102"/>
      <c r="TEG218" s="102"/>
      <c r="TEH218" s="102"/>
      <c r="TEI218" s="102"/>
      <c r="TEJ218" s="102"/>
      <c r="TEK218" s="102"/>
      <c r="TEL218" s="102"/>
      <c r="TEM218" s="102"/>
      <c r="TEN218" s="102"/>
      <c r="TEO218" s="102"/>
      <c r="TEP218" s="102"/>
      <c r="TEQ218" s="102"/>
      <c r="TER218" s="102"/>
      <c r="TES218" s="102"/>
      <c r="TET218" s="102"/>
      <c r="TEU218" s="102"/>
      <c r="TEV218" s="102"/>
      <c r="TEW218" s="102"/>
      <c r="TEX218" s="102"/>
      <c r="TEY218" s="102"/>
      <c r="TEZ218" s="102"/>
      <c r="TFA218" s="102"/>
      <c r="TFB218" s="102"/>
      <c r="TFC218" s="102"/>
      <c r="TFD218" s="102"/>
      <c r="TFE218" s="102"/>
      <c r="TFF218" s="102"/>
      <c r="TFG218" s="102"/>
      <c r="TFH218" s="102"/>
      <c r="TFI218" s="102"/>
      <c r="TFJ218" s="102"/>
      <c r="TFK218" s="102"/>
      <c r="TFL218" s="102"/>
      <c r="TFM218" s="102"/>
      <c r="TFN218" s="102"/>
      <c r="TFO218" s="102"/>
      <c r="TFP218" s="102"/>
      <c r="TFQ218" s="102"/>
      <c r="TFR218" s="102"/>
      <c r="TFS218" s="102"/>
      <c r="TFT218" s="102"/>
      <c r="TFU218" s="102"/>
      <c r="TFV218" s="102"/>
      <c r="TFW218" s="102"/>
      <c r="TFX218" s="102"/>
      <c r="TFY218" s="102"/>
      <c r="TFZ218" s="102"/>
      <c r="TGA218" s="102"/>
      <c r="TGB218" s="102"/>
      <c r="TGC218" s="102"/>
      <c r="TGD218" s="102"/>
      <c r="TGE218" s="102"/>
      <c r="TGF218" s="102"/>
      <c r="TGG218" s="102"/>
      <c r="TGH218" s="102"/>
      <c r="TGI218" s="102"/>
      <c r="TGJ218" s="102"/>
      <c r="TGK218" s="102"/>
      <c r="TGL218" s="102"/>
      <c r="TGM218" s="102"/>
      <c r="TGN218" s="102"/>
      <c r="TGO218" s="102"/>
      <c r="TGP218" s="102"/>
      <c r="TGQ218" s="102"/>
      <c r="TGR218" s="102"/>
      <c r="TGS218" s="102"/>
      <c r="TGT218" s="102"/>
      <c r="TGU218" s="102"/>
      <c r="TGV218" s="102"/>
      <c r="TGW218" s="102"/>
      <c r="TGX218" s="102"/>
      <c r="TGY218" s="102"/>
      <c r="TGZ218" s="102"/>
      <c r="THA218" s="102"/>
      <c r="THB218" s="102"/>
      <c r="THC218" s="102"/>
      <c r="THD218" s="102"/>
      <c r="THE218" s="102"/>
      <c r="THF218" s="102"/>
      <c r="THG218" s="102"/>
      <c r="THH218" s="102"/>
      <c r="THI218" s="102"/>
      <c r="THJ218" s="102"/>
      <c r="THK218" s="102"/>
      <c r="THL218" s="102"/>
      <c r="THM218" s="102"/>
      <c r="THN218" s="102"/>
      <c r="THO218" s="102"/>
      <c r="THP218" s="102"/>
      <c r="THQ218" s="102"/>
      <c r="THR218" s="102"/>
      <c r="THS218" s="102"/>
      <c r="THT218" s="102"/>
      <c r="THU218" s="102"/>
      <c r="THV218" s="102"/>
      <c r="THW218" s="102"/>
      <c r="THX218" s="102"/>
      <c r="THY218" s="102"/>
      <c r="THZ218" s="102"/>
      <c r="TIA218" s="102"/>
      <c r="TIB218" s="102"/>
      <c r="TIC218" s="102"/>
      <c r="TID218" s="102"/>
      <c r="TIE218" s="102"/>
      <c r="TIF218" s="102"/>
      <c r="TIG218" s="102"/>
      <c r="TIH218" s="102"/>
      <c r="TII218" s="102"/>
      <c r="TIJ218" s="102"/>
      <c r="TIK218" s="102"/>
      <c r="TIL218" s="102"/>
      <c r="TIM218" s="102"/>
      <c r="TIN218" s="102"/>
      <c r="TIO218" s="102"/>
      <c r="TIP218" s="102"/>
      <c r="TIQ218" s="102"/>
      <c r="TIR218" s="102"/>
      <c r="TIS218" s="102"/>
      <c r="TIT218" s="102"/>
      <c r="TIU218" s="102"/>
      <c r="TIV218" s="102"/>
      <c r="TIW218" s="102"/>
      <c r="TIX218" s="102"/>
      <c r="TIY218" s="102"/>
      <c r="TIZ218" s="102"/>
      <c r="TJA218" s="102"/>
      <c r="TJB218" s="102"/>
      <c r="TJC218" s="102"/>
      <c r="TJD218" s="102"/>
      <c r="TJE218" s="102"/>
      <c r="TJF218" s="102"/>
      <c r="TJG218" s="102"/>
      <c r="TJH218" s="102"/>
      <c r="TJI218" s="102"/>
      <c r="TJJ218" s="102"/>
      <c r="TJK218" s="102"/>
      <c r="TJL218" s="102"/>
      <c r="TJM218" s="102"/>
      <c r="TJN218" s="102"/>
      <c r="TJO218" s="102"/>
      <c r="TJP218" s="102"/>
      <c r="TJQ218" s="102"/>
      <c r="TJR218" s="102"/>
      <c r="TJS218" s="102"/>
      <c r="TJT218" s="102"/>
      <c r="TJU218" s="102"/>
      <c r="TJV218" s="102"/>
      <c r="TJW218" s="102"/>
      <c r="TJX218" s="102"/>
      <c r="TJY218" s="102"/>
      <c r="TJZ218" s="102"/>
      <c r="TKA218" s="102"/>
      <c r="TKB218" s="102"/>
      <c r="TKC218" s="102"/>
      <c r="TKD218" s="102"/>
      <c r="TKE218" s="102"/>
      <c r="TKF218" s="102"/>
      <c r="TKG218" s="102"/>
      <c r="TKH218" s="102"/>
      <c r="TKI218" s="102"/>
      <c r="TKJ218" s="102"/>
      <c r="TKK218" s="102"/>
      <c r="TKL218" s="102"/>
      <c r="TKM218" s="102"/>
      <c r="TKN218" s="102"/>
      <c r="TKO218" s="102"/>
      <c r="TKP218" s="102"/>
      <c r="TKQ218" s="102"/>
      <c r="TKR218" s="102"/>
      <c r="TKS218" s="102"/>
      <c r="TKT218" s="102"/>
      <c r="TKU218" s="102"/>
      <c r="TKV218" s="102"/>
      <c r="TKW218" s="102"/>
      <c r="TKX218" s="102"/>
      <c r="TKY218" s="102"/>
      <c r="TKZ218" s="102"/>
      <c r="TLA218" s="102"/>
      <c r="TLB218" s="102"/>
      <c r="TLC218" s="102"/>
      <c r="TLD218" s="102"/>
      <c r="TLE218" s="102"/>
      <c r="TLF218" s="102"/>
      <c r="TLG218" s="102"/>
      <c r="TLH218" s="102"/>
      <c r="TLI218" s="102"/>
      <c r="TLJ218" s="102"/>
      <c r="TLK218" s="102"/>
      <c r="TLL218" s="102"/>
      <c r="TLM218" s="102"/>
      <c r="TLN218" s="102"/>
      <c r="TLO218" s="102"/>
      <c r="TLP218" s="102"/>
      <c r="TLQ218" s="102"/>
      <c r="TLR218" s="102"/>
      <c r="TLS218" s="102"/>
      <c r="TLT218" s="102"/>
      <c r="TLU218" s="102"/>
      <c r="TLV218" s="102"/>
      <c r="TLW218" s="102"/>
      <c r="TLX218" s="102"/>
      <c r="TLY218" s="102"/>
      <c r="TLZ218" s="102"/>
      <c r="TMA218" s="102"/>
      <c r="TMB218" s="102"/>
      <c r="TMC218" s="102"/>
      <c r="TMD218" s="102"/>
      <c r="TME218" s="102"/>
      <c r="TMF218" s="102"/>
      <c r="TMG218" s="102"/>
      <c r="TMH218" s="102"/>
      <c r="TMI218" s="102"/>
      <c r="TMJ218" s="102"/>
      <c r="TMK218" s="102"/>
      <c r="TML218" s="102"/>
      <c r="TMM218" s="102"/>
      <c r="TMN218" s="102"/>
      <c r="TMO218" s="102"/>
      <c r="TMP218" s="102"/>
      <c r="TMQ218" s="102"/>
      <c r="TMR218" s="102"/>
      <c r="TMS218" s="102"/>
      <c r="TMT218" s="102"/>
      <c r="TMU218" s="102"/>
      <c r="TMV218" s="102"/>
      <c r="TMW218" s="102"/>
      <c r="TMX218" s="102"/>
      <c r="TMY218" s="102"/>
      <c r="TMZ218" s="102"/>
      <c r="TNA218" s="102"/>
      <c r="TNB218" s="102"/>
      <c r="TNC218" s="102"/>
      <c r="TND218" s="102"/>
      <c r="TNE218" s="102"/>
      <c r="TNF218" s="102"/>
      <c r="TNG218" s="102"/>
      <c r="TNH218" s="102"/>
      <c r="TNI218" s="102"/>
      <c r="TNJ218" s="102"/>
      <c r="TNK218" s="102"/>
      <c r="TNL218" s="102"/>
      <c r="TNM218" s="102"/>
      <c r="TNN218" s="102"/>
      <c r="TNO218" s="102"/>
      <c r="TNP218" s="102"/>
      <c r="TNQ218" s="102"/>
      <c r="TNR218" s="102"/>
      <c r="TNS218" s="102"/>
      <c r="TNT218" s="102"/>
      <c r="TNU218" s="102"/>
      <c r="TNV218" s="102"/>
      <c r="TNW218" s="102"/>
      <c r="TNX218" s="102"/>
      <c r="TNY218" s="102"/>
      <c r="TNZ218" s="102"/>
      <c r="TOA218" s="102"/>
      <c r="TOB218" s="102"/>
      <c r="TOC218" s="102"/>
      <c r="TOD218" s="102"/>
      <c r="TOE218" s="102"/>
      <c r="TOF218" s="102"/>
      <c r="TOG218" s="102"/>
      <c r="TOH218" s="102"/>
      <c r="TOI218" s="102"/>
      <c r="TOJ218" s="102"/>
      <c r="TOK218" s="102"/>
      <c r="TOL218" s="102"/>
      <c r="TOM218" s="102"/>
      <c r="TON218" s="102"/>
      <c r="TOO218" s="102"/>
      <c r="TOP218" s="102"/>
      <c r="TOQ218" s="102"/>
      <c r="TOR218" s="102"/>
      <c r="TOS218" s="102"/>
      <c r="TOT218" s="102"/>
      <c r="TOU218" s="102"/>
      <c r="TOV218" s="102"/>
      <c r="TOW218" s="102"/>
      <c r="TOX218" s="102"/>
      <c r="TOY218" s="102"/>
      <c r="TOZ218" s="102"/>
      <c r="TPA218" s="102"/>
      <c r="TPB218" s="102"/>
      <c r="TPC218" s="102"/>
      <c r="TPD218" s="102"/>
      <c r="TPE218" s="102"/>
      <c r="TPF218" s="102"/>
      <c r="TPG218" s="102"/>
      <c r="TPH218" s="102"/>
      <c r="TPI218" s="102"/>
      <c r="TPJ218" s="102"/>
      <c r="TPK218" s="102"/>
      <c r="TPL218" s="102"/>
      <c r="TPM218" s="102"/>
      <c r="TPN218" s="102"/>
      <c r="TPO218" s="102"/>
      <c r="TPP218" s="102"/>
      <c r="TPQ218" s="102"/>
      <c r="TPR218" s="102"/>
      <c r="TPS218" s="102"/>
      <c r="TPT218" s="102"/>
      <c r="TPU218" s="102"/>
      <c r="TPV218" s="102"/>
      <c r="TPW218" s="102"/>
      <c r="TPX218" s="102"/>
      <c r="TPY218" s="102"/>
      <c r="TPZ218" s="102"/>
      <c r="TQA218" s="102"/>
      <c r="TQB218" s="102"/>
      <c r="TQC218" s="102"/>
      <c r="TQD218" s="102"/>
      <c r="TQE218" s="102"/>
      <c r="TQF218" s="102"/>
      <c r="TQG218" s="102"/>
      <c r="TQH218" s="102"/>
      <c r="TQI218" s="102"/>
      <c r="TQJ218" s="102"/>
      <c r="TQK218" s="102"/>
      <c r="TQL218" s="102"/>
      <c r="TQM218" s="102"/>
      <c r="TQN218" s="102"/>
      <c r="TQO218" s="102"/>
      <c r="TQP218" s="102"/>
      <c r="TQQ218" s="102"/>
      <c r="TQR218" s="102"/>
      <c r="TQS218" s="102"/>
      <c r="TQT218" s="102"/>
      <c r="TQU218" s="102"/>
      <c r="TQV218" s="102"/>
      <c r="TQW218" s="102"/>
      <c r="TQX218" s="102"/>
      <c r="TQY218" s="102"/>
      <c r="TQZ218" s="102"/>
      <c r="TRA218" s="102"/>
      <c r="TRB218" s="102"/>
      <c r="TRC218" s="102"/>
      <c r="TRD218" s="102"/>
      <c r="TRE218" s="102"/>
      <c r="TRF218" s="102"/>
      <c r="TRG218" s="102"/>
      <c r="TRH218" s="102"/>
      <c r="TRI218" s="102"/>
      <c r="TRJ218" s="102"/>
      <c r="TRK218" s="102"/>
      <c r="TRL218" s="102"/>
      <c r="TRM218" s="102"/>
      <c r="TRN218" s="102"/>
      <c r="TRO218" s="102"/>
      <c r="TRP218" s="102"/>
      <c r="TRQ218" s="102"/>
      <c r="TRR218" s="102"/>
      <c r="TRS218" s="102"/>
      <c r="TRT218" s="102"/>
      <c r="TRU218" s="102"/>
      <c r="TRV218" s="102"/>
      <c r="TRW218" s="102"/>
      <c r="TRX218" s="102"/>
      <c r="TRY218" s="102"/>
      <c r="TRZ218" s="102"/>
      <c r="TSA218" s="102"/>
      <c r="TSB218" s="102"/>
      <c r="TSC218" s="102"/>
      <c r="TSD218" s="102"/>
      <c r="TSE218" s="102"/>
      <c r="TSF218" s="102"/>
      <c r="TSG218" s="102"/>
      <c r="TSH218" s="102"/>
      <c r="TSI218" s="102"/>
      <c r="TSJ218" s="102"/>
      <c r="TSK218" s="102"/>
      <c r="TSL218" s="102"/>
      <c r="TSM218" s="102"/>
      <c r="TSN218" s="102"/>
      <c r="TSO218" s="102"/>
      <c r="TSP218" s="102"/>
      <c r="TSQ218" s="102"/>
      <c r="TSR218" s="102"/>
      <c r="TSS218" s="102"/>
      <c r="TST218" s="102"/>
      <c r="TSU218" s="102"/>
      <c r="TSV218" s="102"/>
      <c r="TSW218" s="102"/>
      <c r="TSX218" s="102"/>
      <c r="TSY218" s="102"/>
      <c r="TSZ218" s="102"/>
      <c r="TTA218" s="102"/>
      <c r="TTB218" s="102"/>
      <c r="TTC218" s="102"/>
      <c r="TTD218" s="102"/>
      <c r="TTE218" s="102"/>
      <c r="TTF218" s="102"/>
      <c r="TTG218" s="102"/>
      <c r="TTH218" s="102"/>
      <c r="TTI218" s="102"/>
      <c r="TTJ218" s="102"/>
      <c r="TTK218" s="102"/>
      <c r="TTL218" s="102"/>
      <c r="TTM218" s="102"/>
      <c r="TTN218" s="102"/>
      <c r="TTO218" s="102"/>
      <c r="TTP218" s="102"/>
      <c r="TTQ218" s="102"/>
      <c r="TTR218" s="102"/>
      <c r="TTS218" s="102"/>
      <c r="TTT218" s="102"/>
      <c r="TTU218" s="102"/>
      <c r="TTV218" s="102"/>
      <c r="TTW218" s="102"/>
      <c r="TTX218" s="102"/>
      <c r="TTY218" s="102"/>
      <c r="TTZ218" s="102"/>
      <c r="TUA218" s="102"/>
      <c r="TUB218" s="102"/>
      <c r="TUC218" s="102"/>
      <c r="TUD218" s="102"/>
      <c r="TUE218" s="102"/>
      <c r="TUF218" s="102"/>
      <c r="TUG218" s="102"/>
      <c r="TUH218" s="102"/>
      <c r="TUI218" s="102"/>
      <c r="TUJ218" s="102"/>
      <c r="TUK218" s="102"/>
      <c r="TUL218" s="102"/>
      <c r="TUM218" s="102"/>
      <c r="TUN218" s="102"/>
      <c r="TUO218" s="102"/>
      <c r="TUP218" s="102"/>
      <c r="TUQ218" s="102"/>
      <c r="TUR218" s="102"/>
      <c r="TUS218" s="102"/>
      <c r="TUT218" s="102"/>
      <c r="TUU218" s="102"/>
      <c r="TUV218" s="102"/>
      <c r="TUW218" s="102"/>
      <c r="TUX218" s="102"/>
      <c r="TUY218" s="102"/>
      <c r="TUZ218" s="102"/>
      <c r="TVA218" s="102"/>
      <c r="TVB218" s="102"/>
      <c r="TVC218" s="102"/>
      <c r="TVD218" s="102"/>
      <c r="TVE218" s="102"/>
      <c r="TVF218" s="102"/>
      <c r="TVG218" s="102"/>
      <c r="TVH218" s="102"/>
      <c r="TVI218" s="102"/>
      <c r="TVJ218" s="102"/>
      <c r="TVK218" s="102"/>
      <c r="TVL218" s="102"/>
      <c r="TVM218" s="102"/>
      <c r="TVN218" s="102"/>
      <c r="TVO218" s="102"/>
      <c r="TVP218" s="102"/>
      <c r="TVQ218" s="102"/>
      <c r="TVR218" s="102"/>
      <c r="TVS218" s="102"/>
      <c r="TVT218" s="102"/>
      <c r="TVU218" s="102"/>
      <c r="TVV218" s="102"/>
      <c r="TVW218" s="102"/>
      <c r="TVX218" s="102"/>
      <c r="TVY218" s="102"/>
      <c r="TVZ218" s="102"/>
      <c r="TWA218" s="102"/>
      <c r="TWB218" s="102"/>
      <c r="TWC218" s="102"/>
      <c r="TWD218" s="102"/>
      <c r="TWE218" s="102"/>
      <c r="TWF218" s="102"/>
      <c r="TWG218" s="102"/>
      <c r="TWH218" s="102"/>
      <c r="TWI218" s="102"/>
      <c r="TWJ218" s="102"/>
      <c r="TWK218" s="102"/>
      <c r="TWL218" s="102"/>
      <c r="TWM218" s="102"/>
      <c r="TWN218" s="102"/>
      <c r="TWO218" s="102"/>
      <c r="TWP218" s="102"/>
      <c r="TWQ218" s="102"/>
      <c r="TWR218" s="102"/>
      <c r="TWS218" s="102"/>
      <c r="TWT218" s="102"/>
      <c r="TWU218" s="102"/>
      <c r="TWV218" s="102"/>
      <c r="TWW218" s="102"/>
      <c r="TWX218" s="102"/>
      <c r="TWY218" s="102"/>
      <c r="TWZ218" s="102"/>
      <c r="TXA218" s="102"/>
      <c r="TXB218" s="102"/>
      <c r="TXC218" s="102"/>
      <c r="TXD218" s="102"/>
      <c r="TXE218" s="102"/>
      <c r="TXF218" s="102"/>
      <c r="TXG218" s="102"/>
      <c r="TXH218" s="102"/>
      <c r="TXI218" s="102"/>
      <c r="TXJ218" s="102"/>
      <c r="TXK218" s="102"/>
      <c r="TXL218" s="102"/>
      <c r="TXM218" s="102"/>
      <c r="TXN218" s="102"/>
      <c r="TXO218" s="102"/>
      <c r="TXP218" s="102"/>
      <c r="TXQ218" s="102"/>
      <c r="TXR218" s="102"/>
      <c r="TXS218" s="102"/>
      <c r="TXT218" s="102"/>
      <c r="TXU218" s="102"/>
      <c r="TXV218" s="102"/>
      <c r="TXW218" s="102"/>
      <c r="TXX218" s="102"/>
      <c r="TXY218" s="102"/>
      <c r="TXZ218" s="102"/>
      <c r="TYA218" s="102"/>
      <c r="TYB218" s="102"/>
      <c r="TYC218" s="102"/>
      <c r="TYD218" s="102"/>
      <c r="TYE218" s="102"/>
      <c r="TYF218" s="102"/>
      <c r="TYG218" s="102"/>
      <c r="TYH218" s="102"/>
      <c r="TYI218" s="102"/>
      <c r="TYJ218" s="102"/>
      <c r="TYK218" s="102"/>
      <c r="TYL218" s="102"/>
      <c r="TYM218" s="102"/>
      <c r="TYN218" s="102"/>
      <c r="TYO218" s="102"/>
      <c r="TYP218" s="102"/>
      <c r="TYQ218" s="102"/>
      <c r="TYR218" s="102"/>
      <c r="TYS218" s="102"/>
      <c r="TYT218" s="102"/>
      <c r="TYU218" s="102"/>
      <c r="TYV218" s="102"/>
      <c r="TYW218" s="102"/>
      <c r="TYX218" s="102"/>
      <c r="TYY218" s="102"/>
      <c r="TYZ218" s="102"/>
      <c r="TZA218" s="102"/>
      <c r="TZB218" s="102"/>
      <c r="TZC218" s="102"/>
      <c r="TZD218" s="102"/>
      <c r="TZE218" s="102"/>
      <c r="TZF218" s="102"/>
      <c r="TZG218" s="102"/>
      <c r="TZH218" s="102"/>
      <c r="TZI218" s="102"/>
      <c r="TZJ218" s="102"/>
      <c r="TZK218" s="102"/>
      <c r="TZL218" s="102"/>
      <c r="TZM218" s="102"/>
      <c r="TZN218" s="102"/>
      <c r="TZO218" s="102"/>
      <c r="TZP218" s="102"/>
      <c r="TZQ218" s="102"/>
      <c r="TZR218" s="102"/>
      <c r="TZS218" s="102"/>
      <c r="TZT218" s="102"/>
      <c r="TZU218" s="102"/>
      <c r="TZV218" s="102"/>
      <c r="TZW218" s="102"/>
      <c r="TZX218" s="102"/>
      <c r="TZY218" s="102"/>
      <c r="TZZ218" s="102"/>
      <c r="UAA218" s="102"/>
      <c r="UAB218" s="102"/>
      <c r="UAC218" s="102"/>
      <c r="UAD218" s="102"/>
      <c r="UAE218" s="102"/>
      <c r="UAF218" s="102"/>
      <c r="UAG218" s="102"/>
      <c r="UAH218" s="102"/>
      <c r="UAI218" s="102"/>
      <c r="UAJ218" s="102"/>
      <c r="UAK218" s="102"/>
      <c r="UAL218" s="102"/>
      <c r="UAM218" s="102"/>
      <c r="UAN218" s="102"/>
      <c r="UAO218" s="102"/>
      <c r="UAP218" s="102"/>
      <c r="UAQ218" s="102"/>
      <c r="UAR218" s="102"/>
      <c r="UAS218" s="102"/>
      <c r="UAT218" s="102"/>
      <c r="UAU218" s="102"/>
      <c r="UAV218" s="102"/>
      <c r="UAW218" s="102"/>
      <c r="UAX218" s="102"/>
      <c r="UAY218" s="102"/>
      <c r="UAZ218" s="102"/>
      <c r="UBA218" s="102"/>
      <c r="UBB218" s="102"/>
      <c r="UBC218" s="102"/>
      <c r="UBD218" s="102"/>
      <c r="UBE218" s="102"/>
      <c r="UBF218" s="102"/>
      <c r="UBG218" s="102"/>
      <c r="UBH218" s="102"/>
      <c r="UBI218" s="102"/>
      <c r="UBJ218" s="102"/>
      <c r="UBK218" s="102"/>
      <c r="UBL218" s="102"/>
      <c r="UBM218" s="102"/>
      <c r="UBN218" s="102"/>
      <c r="UBO218" s="102"/>
      <c r="UBP218" s="102"/>
      <c r="UBQ218" s="102"/>
      <c r="UBR218" s="102"/>
      <c r="UBS218" s="102"/>
      <c r="UBT218" s="102"/>
      <c r="UBU218" s="102"/>
      <c r="UBV218" s="102"/>
      <c r="UBW218" s="102"/>
      <c r="UBX218" s="102"/>
      <c r="UBY218" s="102"/>
      <c r="UBZ218" s="102"/>
      <c r="UCA218" s="102"/>
      <c r="UCB218" s="102"/>
      <c r="UCC218" s="102"/>
      <c r="UCD218" s="102"/>
      <c r="UCE218" s="102"/>
      <c r="UCF218" s="102"/>
      <c r="UCG218" s="102"/>
      <c r="UCH218" s="102"/>
      <c r="UCI218" s="102"/>
      <c r="UCJ218" s="102"/>
      <c r="UCK218" s="102"/>
      <c r="UCL218" s="102"/>
      <c r="UCM218" s="102"/>
      <c r="UCN218" s="102"/>
      <c r="UCO218" s="102"/>
      <c r="UCP218" s="102"/>
      <c r="UCQ218" s="102"/>
      <c r="UCR218" s="102"/>
      <c r="UCS218" s="102"/>
      <c r="UCT218" s="102"/>
      <c r="UCU218" s="102"/>
      <c r="UCV218" s="102"/>
      <c r="UCW218" s="102"/>
      <c r="UCX218" s="102"/>
      <c r="UCY218" s="102"/>
      <c r="UCZ218" s="102"/>
      <c r="UDA218" s="102"/>
      <c r="UDB218" s="102"/>
      <c r="UDC218" s="102"/>
      <c r="UDD218" s="102"/>
      <c r="UDE218" s="102"/>
      <c r="UDF218" s="102"/>
      <c r="UDG218" s="102"/>
      <c r="UDH218" s="102"/>
      <c r="UDI218" s="102"/>
      <c r="UDJ218" s="102"/>
      <c r="UDK218" s="102"/>
      <c r="UDL218" s="102"/>
      <c r="UDM218" s="102"/>
      <c r="UDN218" s="102"/>
      <c r="UDO218" s="102"/>
      <c r="UDP218" s="102"/>
      <c r="UDQ218" s="102"/>
      <c r="UDR218" s="102"/>
      <c r="UDS218" s="102"/>
      <c r="UDT218" s="102"/>
      <c r="UDU218" s="102"/>
      <c r="UDV218" s="102"/>
      <c r="UDW218" s="102"/>
      <c r="UDX218" s="102"/>
      <c r="UDY218" s="102"/>
      <c r="UDZ218" s="102"/>
      <c r="UEA218" s="102"/>
      <c r="UEB218" s="102"/>
      <c r="UEC218" s="102"/>
      <c r="UED218" s="102"/>
      <c r="UEE218" s="102"/>
      <c r="UEF218" s="102"/>
      <c r="UEG218" s="102"/>
      <c r="UEH218" s="102"/>
      <c r="UEI218" s="102"/>
      <c r="UEJ218" s="102"/>
      <c r="UEK218" s="102"/>
      <c r="UEL218" s="102"/>
      <c r="UEM218" s="102"/>
      <c r="UEN218" s="102"/>
      <c r="UEO218" s="102"/>
      <c r="UEP218" s="102"/>
      <c r="UEQ218" s="102"/>
      <c r="UER218" s="102"/>
      <c r="UES218" s="102"/>
      <c r="UET218" s="102"/>
      <c r="UEU218" s="102"/>
      <c r="UEV218" s="102"/>
      <c r="UEW218" s="102"/>
      <c r="UEX218" s="102"/>
      <c r="UEY218" s="102"/>
      <c r="UEZ218" s="102"/>
      <c r="UFA218" s="102"/>
      <c r="UFB218" s="102"/>
      <c r="UFC218" s="102"/>
      <c r="UFD218" s="102"/>
      <c r="UFE218" s="102"/>
      <c r="UFF218" s="102"/>
      <c r="UFG218" s="102"/>
      <c r="UFH218" s="102"/>
      <c r="UFI218" s="102"/>
      <c r="UFJ218" s="102"/>
      <c r="UFK218" s="102"/>
      <c r="UFL218" s="102"/>
      <c r="UFM218" s="102"/>
      <c r="UFN218" s="102"/>
      <c r="UFO218" s="102"/>
      <c r="UFP218" s="102"/>
      <c r="UFQ218" s="102"/>
      <c r="UFR218" s="102"/>
      <c r="UFS218" s="102"/>
      <c r="UFT218" s="102"/>
      <c r="UFU218" s="102"/>
      <c r="UFV218" s="102"/>
      <c r="UFW218" s="102"/>
      <c r="UFX218" s="102"/>
      <c r="UFY218" s="102"/>
      <c r="UFZ218" s="102"/>
      <c r="UGA218" s="102"/>
      <c r="UGB218" s="102"/>
      <c r="UGC218" s="102"/>
      <c r="UGD218" s="102"/>
      <c r="UGE218" s="102"/>
      <c r="UGF218" s="102"/>
      <c r="UGG218" s="102"/>
      <c r="UGH218" s="102"/>
      <c r="UGI218" s="102"/>
      <c r="UGJ218" s="102"/>
      <c r="UGK218" s="102"/>
      <c r="UGL218" s="102"/>
      <c r="UGM218" s="102"/>
      <c r="UGN218" s="102"/>
      <c r="UGO218" s="102"/>
      <c r="UGP218" s="102"/>
      <c r="UGQ218" s="102"/>
      <c r="UGR218" s="102"/>
      <c r="UGS218" s="102"/>
      <c r="UGT218" s="102"/>
      <c r="UGU218" s="102"/>
      <c r="UGV218" s="102"/>
      <c r="UGW218" s="102"/>
      <c r="UGX218" s="102"/>
      <c r="UGY218" s="102"/>
      <c r="UGZ218" s="102"/>
      <c r="UHA218" s="102"/>
      <c r="UHB218" s="102"/>
      <c r="UHC218" s="102"/>
      <c r="UHD218" s="102"/>
      <c r="UHE218" s="102"/>
      <c r="UHF218" s="102"/>
      <c r="UHG218" s="102"/>
      <c r="UHH218" s="102"/>
      <c r="UHI218" s="102"/>
      <c r="UHJ218" s="102"/>
      <c r="UHK218" s="102"/>
      <c r="UHL218" s="102"/>
      <c r="UHM218" s="102"/>
      <c r="UHN218" s="102"/>
      <c r="UHO218" s="102"/>
      <c r="UHP218" s="102"/>
      <c r="UHQ218" s="102"/>
      <c r="UHR218" s="102"/>
      <c r="UHS218" s="102"/>
      <c r="UHT218" s="102"/>
      <c r="UHU218" s="102"/>
      <c r="UHV218" s="102"/>
      <c r="UHW218" s="102"/>
      <c r="UHX218" s="102"/>
      <c r="UHY218" s="102"/>
      <c r="UHZ218" s="102"/>
      <c r="UIA218" s="102"/>
      <c r="UIB218" s="102"/>
      <c r="UIC218" s="102"/>
      <c r="UID218" s="102"/>
      <c r="UIE218" s="102"/>
      <c r="UIF218" s="102"/>
      <c r="UIG218" s="102"/>
      <c r="UIH218" s="102"/>
      <c r="UII218" s="102"/>
      <c r="UIJ218" s="102"/>
      <c r="UIK218" s="102"/>
      <c r="UIL218" s="102"/>
      <c r="UIM218" s="102"/>
      <c r="UIN218" s="102"/>
      <c r="UIO218" s="102"/>
      <c r="UIP218" s="102"/>
      <c r="UIQ218" s="102"/>
      <c r="UIR218" s="102"/>
      <c r="UIS218" s="102"/>
      <c r="UIT218" s="102"/>
      <c r="UIU218" s="102"/>
      <c r="UIV218" s="102"/>
      <c r="UIW218" s="102"/>
      <c r="UIX218" s="102"/>
      <c r="UIY218" s="102"/>
      <c r="UIZ218" s="102"/>
      <c r="UJA218" s="102"/>
      <c r="UJB218" s="102"/>
      <c r="UJC218" s="102"/>
      <c r="UJD218" s="102"/>
      <c r="UJE218" s="102"/>
      <c r="UJF218" s="102"/>
      <c r="UJG218" s="102"/>
      <c r="UJH218" s="102"/>
      <c r="UJI218" s="102"/>
      <c r="UJJ218" s="102"/>
      <c r="UJK218" s="102"/>
      <c r="UJL218" s="102"/>
      <c r="UJM218" s="102"/>
      <c r="UJN218" s="102"/>
      <c r="UJO218" s="102"/>
      <c r="UJP218" s="102"/>
      <c r="UJQ218" s="102"/>
      <c r="UJR218" s="102"/>
      <c r="UJS218" s="102"/>
      <c r="UJT218" s="102"/>
      <c r="UJU218" s="102"/>
      <c r="UJV218" s="102"/>
      <c r="UJW218" s="102"/>
      <c r="UJX218" s="102"/>
      <c r="UJY218" s="102"/>
      <c r="UJZ218" s="102"/>
      <c r="UKA218" s="102"/>
      <c r="UKB218" s="102"/>
      <c r="UKC218" s="102"/>
      <c r="UKD218" s="102"/>
      <c r="UKE218" s="102"/>
      <c r="UKF218" s="102"/>
      <c r="UKG218" s="102"/>
      <c r="UKH218" s="102"/>
      <c r="UKI218" s="102"/>
      <c r="UKJ218" s="102"/>
      <c r="UKK218" s="102"/>
      <c r="UKL218" s="102"/>
      <c r="UKM218" s="102"/>
      <c r="UKN218" s="102"/>
      <c r="UKO218" s="102"/>
      <c r="UKP218" s="102"/>
      <c r="UKQ218" s="102"/>
      <c r="UKR218" s="102"/>
      <c r="UKS218" s="102"/>
      <c r="UKT218" s="102"/>
      <c r="UKU218" s="102"/>
      <c r="UKV218" s="102"/>
      <c r="UKW218" s="102"/>
      <c r="UKX218" s="102"/>
      <c r="UKY218" s="102"/>
      <c r="UKZ218" s="102"/>
      <c r="ULA218" s="102"/>
      <c r="ULB218" s="102"/>
      <c r="ULC218" s="102"/>
      <c r="ULD218" s="102"/>
      <c r="ULE218" s="102"/>
      <c r="ULF218" s="102"/>
      <c r="ULG218" s="102"/>
      <c r="ULH218" s="102"/>
      <c r="ULI218" s="102"/>
      <c r="ULJ218" s="102"/>
      <c r="ULK218" s="102"/>
      <c r="ULL218" s="102"/>
      <c r="ULM218" s="102"/>
      <c r="ULN218" s="102"/>
      <c r="ULO218" s="102"/>
      <c r="ULP218" s="102"/>
      <c r="ULQ218" s="102"/>
      <c r="ULR218" s="102"/>
      <c r="ULS218" s="102"/>
      <c r="ULT218" s="102"/>
      <c r="ULU218" s="102"/>
      <c r="ULV218" s="102"/>
      <c r="ULW218" s="102"/>
      <c r="ULX218" s="102"/>
      <c r="ULY218" s="102"/>
      <c r="ULZ218" s="102"/>
      <c r="UMA218" s="102"/>
      <c r="UMB218" s="102"/>
      <c r="UMC218" s="102"/>
      <c r="UMD218" s="102"/>
      <c r="UME218" s="102"/>
      <c r="UMF218" s="102"/>
      <c r="UMG218" s="102"/>
      <c r="UMH218" s="102"/>
      <c r="UMI218" s="102"/>
      <c r="UMJ218" s="102"/>
      <c r="UMK218" s="102"/>
      <c r="UML218" s="102"/>
      <c r="UMM218" s="102"/>
      <c r="UMN218" s="102"/>
      <c r="UMO218" s="102"/>
      <c r="UMP218" s="102"/>
      <c r="UMQ218" s="102"/>
      <c r="UMR218" s="102"/>
      <c r="UMS218" s="102"/>
      <c r="UMT218" s="102"/>
      <c r="UMU218" s="102"/>
      <c r="UMV218" s="102"/>
      <c r="UMW218" s="102"/>
      <c r="UMX218" s="102"/>
      <c r="UMY218" s="102"/>
      <c r="UMZ218" s="102"/>
      <c r="UNA218" s="102"/>
      <c r="UNB218" s="102"/>
      <c r="UNC218" s="102"/>
      <c r="UND218" s="102"/>
      <c r="UNE218" s="102"/>
      <c r="UNF218" s="102"/>
      <c r="UNG218" s="102"/>
      <c r="UNH218" s="102"/>
      <c r="UNI218" s="102"/>
      <c r="UNJ218" s="102"/>
      <c r="UNK218" s="102"/>
      <c r="UNL218" s="102"/>
      <c r="UNM218" s="102"/>
      <c r="UNN218" s="102"/>
      <c r="UNO218" s="102"/>
      <c r="UNP218" s="102"/>
      <c r="UNQ218" s="102"/>
      <c r="UNR218" s="102"/>
      <c r="UNS218" s="102"/>
      <c r="UNT218" s="102"/>
      <c r="UNU218" s="102"/>
      <c r="UNV218" s="102"/>
      <c r="UNW218" s="102"/>
      <c r="UNX218" s="102"/>
      <c r="UNY218" s="102"/>
      <c r="UNZ218" s="102"/>
      <c r="UOA218" s="102"/>
      <c r="UOB218" s="102"/>
      <c r="UOC218" s="102"/>
      <c r="UOD218" s="102"/>
      <c r="UOE218" s="102"/>
      <c r="UOF218" s="102"/>
      <c r="UOG218" s="102"/>
      <c r="UOH218" s="102"/>
      <c r="UOI218" s="102"/>
      <c r="UOJ218" s="102"/>
      <c r="UOK218" s="102"/>
      <c r="UOL218" s="102"/>
      <c r="UOM218" s="102"/>
      <c r="UON218" s="102"/>
      <c r="UOO218" s="102"/>
      <c r="UOP218" s="102"/>
      <c r="UOQ218" s="102"/>
      <c r="UOR218" s="102"/>
      <c r="UOS218" s="102"/>
      <c r="UOT218" s="102"/>
      <c r="UOU218" s="102"/>
      <c r="UOV218" s="102"/>
      <c r="UOW218" s="102"/>
      <c r="UOX218" s="102"/>
      <c r="UOY218" s="102"/>
      <c r="UOZ218" s="102"/>
      <c r="UPA218" s="102"/>
      <c r="UPB218" s="102"/>
      <c r="UPC218" s="102"/>
      <c r="UPD218" s="102"/>
      <c r="UPE218" s="102"/>
      <c r="UPF218" s="102"/>
      <c r="UPG218" s="102"/>
      <c r="UPH218" s="102"/>
      <c r="UPI218" s="102"/>
      <c r="UPJ218" s="102"/>
      <c r="UPK218" s="102"/>
      <c r="UPL218" s="102"/>
      <c r="UPM218" s="102"/>
      <c r="UPN218" s="102"/>
      <c r="UPO218" s="102"/>
      <c r="UPP218" s="102"/>
      <c r="UPQ218" s="102"/>
      <c r="UPR218" s="102"/>
      <c r="UPS218" s="102"/>
      <c r="UPT218" s="102"/>
      <c r="UPU218" s="102"/>
      <c r="UPV218" s="102"/>
      <c r="UPW218" s="102"/>
      <c r="UPX218" s="102"/>
      <c r="UPY218" s="102"/>
      <c r="UPZ218" s="102"/>
      <c r="UQA218" s="102"/>
      <c r="UQB218" s="102"/>
      <c r="UQC218" s="102"/>
      <c r="UQD218" s="102"/>
      <c r="UQE218" s="102"/>
      <c r="UQF218" s="102"/>
      <c r="UQG218" s="102"/>
      <c r="UQH218" s="102"/>
      <c r="UQI218" s="102"/>
      <c r="UQJ218" s="102"/>
      <c r="UQK218" s="102"/>
      <c r="UQL218" s="102"/>
      <c r="UQM218" s="102"/>
      <c r="UQN218" s="102"/>
      <c r="UQO218" s="102"/>
      <c r="UQP218" s="102"/>
      <c r="UQQ218" s="102"/>
      <c r="UQR218" s="102"/>
      <c r="UQS218" s="102"/>
      <c r="UQT218" s="102"/>
      <c r="UQU218" s="102"/>
      <c r="UQV218" s="102"/>
      <c r="UQW218" s="102"/>
      <c r="UQX218" s="102"/>
      <c r="UQY218" s="102"/>
      <c r="UQZ218" s="102"/>
      <c r="URA218" s="102"/>
      <c r="URB218" s="102"/>
      <c r="URC218" s="102"/>
      <c r="URD218" s="102"/>
      <c r="URE218" s="102"/>
      <c r="URF218" s="102"/>
      <c r="URG218" s="102"/>
      <c r="URH218" s="102"/>
      <c r="URI218" s="102"/>
      <c r="URJ218" s="102"/>
      <c r="URK218" s="102"/>
      <c r="URL218" s="102"/>
      <c r="URM218" s="102"/>
      <c r="URN218" s="102"/>
      <c r="URO218" s="102"/>
      <c r="URP218" s="102"/>
      <c r="URQ218" s="102"/>
      <c r="URR218" s="102"/>
      <c r="URS218" s="102"/>
      <c r="URT218" s="102"/>
      <c r="URU218" s="102"/>
      <c r="URV218" s="102"/>
      <c r="URW218" s="102"/>
      <c r="URX218" s="102"/>
      <c r="URY218" s="102"/>
      <c r="URZ218" s="102"/>
      <c r="USA218" s="102"/>
      <c r="USB218" s="102"/>
      <c r="USC218" s="102"/>
      <c r="USD218" s="102"/>
      <c r="USE218" s="102"/>
      <c r="USF218" s="102"/>
      <c r="USG218" s="102"/>
      <c r="USH218" s="102"/>
      <c r="USI218" s="102"/>
      <c r="USJ218" s="102"/>
      <c r="USK218" s="102"/>
      <c r="USL218" s="102"/>
      <c r="USM218" s="102"/>
      <c r="USN218" s="102"/>
      <c r="USO218" s="102"/>
      <c r="USP218" s="102"/>
      <c r="USQ218" s="102"/>
      <c r="USR218" s="102"/>
      <c r="USS218" s="102"/>
      <c r="UST218" s="102"/>
      <c r="USU218" s="102"/>
      <c r="USV218" s="102"/>
      <c r="USW218" s="102"/>
      <c r="USX218" s="102"/>
      <c r="USY218" s="102"/>
      <c r="USZ218" s="102"/>
      <c r="UTA218" s="102"/>
      <c r="UTB218" s="102"/>
      <c r="UTC218" s="102"/>
      <c r="UTD218" s="102"/>
      <c r="UTE218" s="102"/>
      <c r="UTF218" s="102"/>
      <c r="UTG218" s="102"/>
      <c r="UTH218" s="102"/>
      <c r="UTI218" s="102"/>
      <c r="UTJ218" s="102"/>
      <c r="UTK218" s="102"/>
      <c r="UTL218" s="102"/>
      <c r="UTM218" s="102"/>
      <c r="UTN218" s="102"/>
      <c r="UTO218" s="102"/>
      <c r="UTP218" s="102"/>
      <c r="UTQ218" s="102"/>
      <c r="UTR218" s="102"/>
      <c r="UTS218" s="102"/>
      <c r="UTT218" s="102"/>
      <c r="UTU218" s="102"/>
      <c r="UTV218" s="102"/>
      <c r="UTW218" s="102"/>
      <c r="UTX218" s="102"/>
      <c r="UTY218" s="102"/>
      <c r="UTZ218" s="102"/>
      <c r="UUA218" s="102"/>
      <c r="UUB218" s="102"/>
      <c r="UUC218" s="102"/>
      <c r="UUD218" s="102"/>
      <c r="UUE218" s="102"/>
      <c r="UUF218" s="102"/>
      <c r="UUG218" s="102"/>
      <c r="UUH218" s="102"/>
      <c r="UUI218" s="102"/>
      <c r="UUJ218" s="102"/>
      <c r="UUK218" s="102"/>
      <c r="UUL218" s="102"/>
      <c r="UUM218" s="102"/>
      <c r="UUN218" s="102"/>
      <c r="UUO218" s="102"/>
      <c r="UUP218" s="102"/>
      <c r="UUQ218" s="102"/>
      <c r="UUR218" s="102"/>
      <c r="UUS218" s="102"/>
      <c r="UUT218" s="102"/>
      <c r="UUU218" s="102"/>
      <c r="UUV218" s="102"/>
      <c r="UUW218" s="102"/>
      <c r="UUX218" s="102"/>
      <c r="UUY218" s="102"/>
      <c r="UUZ218" s="102"/>
      <c r="UVA218" s="102"/>
      <c r="UVB218" s="102"/>
      <c r="UVC218" s="102"/>
      <c r="UVD218" s="102"/>
      <c r="UVE218" s="102"/>
      <c r="UVF218" s="102"/>
      <c r="UVG218" s="102"/>
      <c r="UVH218" s="102"/>
      <c r="UVI218" s="102"/>
      <c r="UVJ218" s="102"/>
      <c r="UVK218" s="102"/>
      <c r="UVL218" s="102"/>
      <c r="UVM218" s="102"/>
      <c r="UVN218" s="102"/>
      <c r="UVO218" s="102"/>
      <c r="UVP218" s="102"/>
      <c r="UVQ218" s="102"/>
      <c r="UVR218" s="102"/>
      <c r="UVS218" s="102"/>
      <c r="UVT218" s="102"/>
      <c r="UVU218" s="102"/>
      <c r="UVV218" s="102"/>
      <c r="UVW218" s="102"/>
      <c r="UVX218" s="102"/>
      <c r="UVY218" s="102"/>
      <c r="UVZ218" s="102"/>
      <c r="UWA218" s="102"/>
      <c r="UWB218" s="102"/>
      <c r="UWC218" s="102"/>
      <c r="UWD218" s="102"/>
      <c r="UWE218" s="102"/>
      <c r="UWF218" s="102"/>
      <c r="UWG218" s="102"/>
      <c r="UWH218" s="102"/>
      <c r="UWI218" s="102"/>
      <c r="UWJ218" s="102"/>
      <c r="UWK218" s="102"/>
      <c r="UWL218" s="102"/>
      <c r="UWM218" s="102"/>
      <c r="UWN218" s="102"/>
      <c r="UWO218" s="102"/>
      <c r="UWP218" s="102"/>
      <c r="UWQ218" s="102"/>
      <c r="UWR218" s="102"/>
      <c r="UWS218" s="102"/>
      <c r="UWT218" s="102"/>
      <c r="UWU218" s="102"/>
      <c r="UWV218" s="102"/>
      <c r="UWW218" s="102"/>
      <c r="UWX218" s="102"/>
      <c r="UWY218" s="102"/>
      <c r="UWZ218" s="102"/>
      <c r="UXA218" s="102"/>
      <c r="UXB218" s="102"/>
      <c r="UXC218" s="102"/>
      <c r="UXD218" s="102"/>
      <c r="UXE218" s="102"/>
      <c r="UXF218" s="102"/>
      <c r="UXG218" s="102"/>
      <c r="UXH218" s="102"/>
      <c r="UXI218" s="102"/>
      <c r="UXJ218" s="102"/>
      <c r="UXK218" s="102"/>
      <c r="UXL218" s="102"/>
      <c r="UXM218" s="102"/>
      <c r="UXN218" s="102"/>
      <c r="UXO218" s="102"/>
      <c r="UXP218" s="102"/>
      <c r="UXQ218" s="102"/>
      <c r="UXR218" s="102"/>
      <c r="UXS218" s="102"/>
      <c r="UXT218" s="102"/>
      <c r="UXU218" s="102"/>
      <c r="UXV218" s="102"/>
      <c r="UXW218" s="102"/>
      <c r="UXX218" s="102"/>
      <c r="UXY218" s="102"/>
      <c r="UXZ218" s="102"/>
      <c r="UYA218" s="102"/>
      <c r="UYB218" s="102"/>
      <c r="UYC218" s="102"/>
      <c r="UYD218" s="102"/>
      <c r="UYE218" s="102"/>
      <c r="UYF218" s="102"/>
      <c r="UYG218" s="102"/>
      <c r="UYH218" s="102"/>
      <c r="UYI218" s="102"/>
      <c r="UYJ218" s="102"/>
      <c r="UYK218" s="102"/>
      <c r="UYL218" s="102"/>
      <c r="UYM218" s="102"/>
      <c r="UYN218" s="102"/>
      <c r="UYO218" s="102"/>
      <c r="UYP218" s="102"/>
      <c r="UYQ218" s="102"/>
      <c r="UYR218" s="102"/>
      <c r="UYS218" s="102"/>
      <c r="UYT218" s="102"/>
      <c r="UYU218" s="102"/>
      <c r="UYV218" s="102"/>
      <c r="UYW218" s="102"/>
      <c r="UYX218" s="102"/>
      <c r="UYY218" s="102"/>
      <c r="UYZ218" s="102"/>
      <c r="UZA218" s="102"/>
      <c r="UZB218" s="102"/>
      <c r="UZC218" s="102"/>
      <c r="UZD218" s="102"/>
      <c r="UZE218" s="102"/>
      <c r="UZF218" s="102"/>
      <c r="UZG218" s="102"/>
      <c r="UZH218" s="102"/>
      <c r="UZI218" s="102"/>
      <c r="UZJ218" s="102"/>
      <c r="UZK218" s="102"/>
      <c r="UZL218" s="102"/>
      <c r="UZM218" s="102"/>
      <c r="UZN218" s="102"/>
      <c r="UZO218" s="102"/>
      <c r="UZP218" s="102"/>
      <c r="UZQ218" s="102"/>
      <c r="UZR218" s="102"/>
      <c r="UZS218" s="102"/>
      <c r="UZT218" s="102"/>
      <c r="UZU218" s="102"/>
      <c r="UZV218" s="102"/>
      <c r="UZW218" s="102"/>
      <c r="UZX218" s="102"/>
      <c r="UZY218" s="102"/>
      <c r="UZZ218" s="102"/>
      <c r="VAA218" s="102"/>
      <c r="VAB218" s="102"/>
      <c r="VAC218" s="102"/>
      <c r="VAD218" s="102"/>
      <c r="VAE218" s="102"/>
      <c r="VAF218" s="102"/>
      <c r="VAG218" s="102"/>
      <c r="VAH218" s="102"/>
      <c r="VAI218" s="102"/>
      <c r="VAJ218" s="102"/>
      <c r="VAK218" s="102"/>
      <c r="VAL218" s="102"/>
      <c r="VAM218" s="102"/>
      <c r="VAN218" s="102"/>
      <c r="VAO218" s="102"/>
      <c r="VAP218" s="102"/>
      <c r="VAQ218" s="102"/>
      <c r="VAR218" s="102"/>
      <c r="VAS218" s="102"/>
      <c r="VAT218" s="102"/>
      <c r="VAU218" s="102"/>
      <c r="VAV218" s="102"/>
      <c r="VAW218" s="102"/>
      <c r="VAX218" s="102"/>
      <c r="VAY218" s="102"/>
      <c r="VAZ218" s="102"/>
      <c r="VBA218" s="102"/>
      <c r="VBB218" s="102"/>
      <c r="VBC218" s="102"/>
      <c r="VBD218" s="102"/>
      <c r="VBE218" s="102"/>
      <c r="VBF218" s="102"/>
      <c r="VBG218" s="102"/>
      <c r="VBH218" s="102"/>
      <c r="VBI218" s="102"/>
      <c r="VBJ218" s="102"/>
      <c r="VBK218" s="102"/>
      <c r="VBL218" s="102"/>
      <c r="VBM218" s="102"/>
      <c r="VBN218" s="102"/>
      <c r="VBO218" s="102"/>
      <c r="VBP218" s="102"/>
      <c r="VBQ218" s="102"/>
      <c r="VBR218" s="102"/>
      <c r="VBS218" s="102"/>
      <c r="VBT218" s="102"/>
      <c r="VBU218" s="102"/>
      <c r="VBV218" s="102"/>
      <c r="VBW218" s="102"/>
      <c r="VBX218" s="102"/>
      <c r="VBY218" s="102"/>
      <c r="VBZ218" s="102"/>
      <c r="VCA218" s="102"/>
      <c r="VCB218" s="102"/>
      <c r="VCC218" s="102"/>
      <c r="VCD218" s="102"/>
      <c r="VCE218" s="102"/>
      <c r="VCF218" s="102"/>
      <c r="VCG218" s="102"/>
      <c r="VCH218" s="102"/>
      <c r="VCI218" s="102"/>
      <c r="VCJ218" s="102"/>
      <c r="VCK218" s="102"/>
      <c r="VCL218" s="102"/>
      <c r="VCM218" s="102"/>
      <c r="VCN218" s="102"/>
      <c r="VCO218" s="102"/>
      <c r="VCP218" s="102"/>
      <c r="VCQ218" s="102"/>
      <c r="VCR218" s="102"/>
      <c r="VCS218" s="102"/>
      <c r="VCT218" s="102"/>
      <c r="VCU218" s="102"/>
      <c r="VCV218" s="102"/>
      <c r="VCW218" s="102"/>
      <c r="VCX218" s="102"/>
      <c r="VCY218" s="102"/>
      <c r="VCZ218" s="102"/>
      <c r="VDA218" s="102"/>
      <c r="VDB218" s="102"/>
      <c r="VDC218" s="102"/>
      <c r="VDD218" s="102"/>
      <c r="VDE218" s="102"/>
      <c r="VDF218" s="102"/>
      <c r="VDG218" s="102"/>
      <c r="VDH218" s="102"/>
      <c r="VDI218" s="102"/>
      <c r="VDJ218" s="102"/>
      <c r="VDK218" s="102"/>
      <c r="VDL218" s="102"/>
      <c r="VDM218" s="102"/>
      <c r="VDN218" s="102"/>
      <c r="VDO218" s="102"/>
      <c r="VDP218" s="102"/>
      <c r="VDQ218" s="102"/>
      <c r="VDR218" s="102"/>
      <c r="VDS218" s="102"/>
      <c r="VDT218" s="102"/>
      <c r="VDU218" s="102"/>
      <c r="VDV218" s="102"/>
      <c r="VDW218" s="102"/>
      <c r="VDX218" s="102"/>
      <c r="VDY218" s="102"/>
      <c r="VDZ218" s="102"/>
      <c r="VEA218" s="102"/>
      <c r="VEB218" s="102"/>
      <c r="VEC218" s="102"/>
      <c r="VED218" s="102"/>
      <c r="VEE218" s="102"/>
      <c r="VEF218" s="102"/>
      <c r="VEG218" s="102"/>
      <c r="VEH218" s="102"/>
      <c r="VEI218" s="102"/>
      <c r="VEJ218" s="102"/>
      <c r="VEK218" s="102"/>
      <c r="VEL218" s="102"/>
      <c r="VEM218" s="102"/>
      <c r="VEN218" s="102"/>
      <c r="VEO218" s="102"/>
      <c r="VEP218" s="102"/>
      <c r="VEQ218" s="102"/>
      <c r="VER218" s="102"/>
      <c r="VES218" s="102"/>
      <c r="VET218" s="102"/>
      <c r="VEU218" s="102"/>
      <c r="VEV218" s="102"/>
      <c r="VEW218" s="102"/>
      <c r="VEX218" s="102"/>
      <c r="VEY218" s="102"/>
      <c r="VEZ218" s="102"/>
      <c r="VFA218" s="102"/>
      <c r="VFB218" s="102"/>
      <c r="VFC218" s="102"/>
      <c r="VFD218" s="102"/>
      <c r="VFE218" s="102"/>
      <c r="VFF218" s="102"/>
      <c r="VFG218" s="102"/>
      <c r="VFH218" s="102"/>
      <c r="VFI218" s="102"/>
      <c r="VFJ218" s="102"/>
      <c r="VFK218" s="102"/>
      <c r="VFL218" s="102"/>
      <c r="VFM218" s="102"/>
      <c r="VFN218" s="102"/>
      <c r="VFO218" s="102"/>
      <c r="VFP218" s="102"/>
      <c r="VFQ218" s="102"/>
      <c r="VFR218" s="102"/>
      <c r="VFS218" s="102"/>
      <c r="VFT218" s="102"/>
      <c r="VFU218" s="102"/>
      <c r="VFV218" s="102"/>
      <c r="VFW218" s="102"/>
      <c r="VFX218" s="102"/>
      <c r="VFY218" s="102"/>
      <c r="VFZ218" s="102"/>
      <c r="VGA218" s="102"/>
      <c r="VGB218" s="102"/>
      <c r="VGC218" s="102"/>
      <c r="VGD218" s="102"/>
      <c r="VGE218" s="102"/>
      <c r="VGF218" s="102"/>
      <c r="VGG218" s="102"/>
      <c r="VGH218" s="102"/>
      <c r="VGI218" s="102"/>
      <c r="VGJ218" s="102"/>
      <c r="VGK218" s="102"/>
      <c r="VGL218" s="102"/>
      <c r="VGM218" s="102"/>
      <c r="VGN218" s="102"/>
      <c r="VGO218" s="102"/>
      <c r="VGP218" s="102"/>
      <c r="VGQ218" s="102"/>
      <c r="VGR218" s="102"/>
      <c r="VGS218" s="102"/>
      <c r="VGT218" s="102"/>
      <c r="VGU218" s="102"/>
      <c r="VGV218" s="102"/>
      <c r="VGW218" s="102"/>
      <c r="VGX218" s="102"/>
      <c r="VGY218" s="102"/>
      <c r="VGZ218" s="102"/>
      <c r="VHA218" s="102"/>
      <c r="VHB218" s="102"/>
      <c r="VHC218" s="102"/>
      <c r="VHD218" s="102"/>
      <c r="VHE218" s="102"/>
      <c r="VHF218" s="102"/>
      <c r="VHG218" s="102"/>
      <c r="VHH218" s="102"/>
      <c r="VHI218" s="102"/>
      <c r="VHJ218" s="102"/>
      <c r="VHK218" s="102"/>
      <c r="VHL218" s="102"/>
      <c r="VHM218" s="102"/>
      <c r="VHN218" s="102"/>
      <c r="VHO218" s="102"/>
      <c r="VHP218" s="102"/>
      <c r="VHQ218" s="102"/>
      <c r="VHR218" s="102"/>
      <c r="VHS218" s="102"/>
      <c r="VHT218" s="102"/>
      <c r="VHU218" s="102"/>
      <c r="VHV218" s="102"/>
      <c r="VHW218" s="102"/>
      <c r="VHX218" s="102"/>
      <c r="VHY218" s="102"/>
      <c r="VHZ218" s="102"/>
      <c r="VIA218" s="102"/>
      <c r="VIB218" s="102"/>
      <c r="VIC218" s="102"/>
      <c r="VID218" s="102"/>
      <c r="VIE218" s="102"/>
      <c r="VIF218" s="102"/>
      <c r="VIG218" s="102"/>
      <c r="VIH218" s="102"/>
      <c r="VII218" s="102"/>
      <c r="VIJ218" s="102"/>
      <c r="VIK218" s="102"/>
      <c r="VIL218" s="102"/>
      <c r="VIM218" s="102"/>
      <c r="VIN218" s="102"/>
      <c r="VIO218" s="102"/>
      <c r="VIP218" s="102"/>
      <c r="VIQ218" s="102"/>
      <c r="VIR218" s="102"/>
      <c r="VIS218" s="102"/>
      <c r="VIT218" s="102"/>
      <c r="VIU218" s="102"/>
      <c r="VIV218" s="102"/>
      <c r="VIW218" s="102"/>
      <c r="VIX218" s="102"/>
      <c r="VIY218" s="102"/>
      <c r="VIZ218" s="102"/>
      <c r="VJA218" s="102"/>
      <c r="VJB218" s="102"/>
      <c r="VJC218" s="102"/>
      <c r="VJD218" s="102"/>
      <c r="VJE218" s="102"/>
      <c r="VJF218" s="102"/>
      <c r="VJG218" s="102"/>
      <c r="VJH218" s="102"/>
      <c r="VJI218" s="102"/>
      <c r="VJJ218" s="102"/>
      <c r="VJK218" s="102"/>
      <c r="VJL218" s="102"/>
      <c r="VJM218" s="102"/>
      <c r="VJN218" s="102"/>
      <c r="VJO218" s="102"/>
      <c r="VJP218" s="102"/>
      <c r="VJQ218" s="102"/>
      <c r="VJR218" s="102"/>
      <c r="VJS218" s="102"/>
      <c r="VJT218" s="102"/>
      <c r="VJU218" s="102"/>
      <c r="VJV218" s="102"/>
      <c r="VJW218" s="102"/>
      <c r="VJX218" s="102"/>
      <c r="VJY218" s="102"/>
      <c r="VJZ218" s="102"/>
      <c r="VKA218" s="102"/>
      <c r="VKB218" s="102"/>
      <c r="VKC218" s="102"/>
      <c r="VKD218" s="102"/>
      <c r="VKE218" s="102"/>
      <c r="VKF218" s="102"/>
      <c r="VKG218" s="102"/>
      <c r="VKH218" s="102"/>
      <c r="VKI218" s="102"/>
      <c r="VKJ218" s="102"/>
      <c r="VKK218" s="102"/>
      <c r="VKL218" s="102"/>
      <c r="VKM218" s="102"/>
      <c r="VKN218" s="102"/>
      <c r="VKO218" s="102"/>
      <c r="VKP218" s="102"/>
      <c r="VKQ218" s="102"/>
      <c r="VKR218" s="102"/>
      <c r="VKS218" s="102"/>
      <c r="VKT218" s="102"/>
      <c r="VKU218" s="102"/>
      <c r="VKV218" s="102"/>
      <c r="VKW218" s="102"/>
      <c r="VKX218" s="102"/>
      <c r="VKY218" s="102"/>
      <c r="VKZ218" s="102"/>
      <c r="VLA218" s="102"/>
      <c r="VLB218" s="102"/>
      <c r="VLC218" s="102"/>
      <c r="VLD218" s="102"/>
      <c r="VLE218" s="102"/>
      <c r="VLF218" s="102"/>
      <c r="VLG218" s="102"/>
      <c r="VLH218" s="102"/>
      <c r="VLI218" s="102"/>
      <c r="VLJ218" s="102"/>
      <c r="VLK218" s="102"/>
      <c r="VLL218" s="102"/>
      <c r="VLM218" s="102"/>
      <c r="VLN218" s="102"/>
      <c r="VLO218" s="102"/>
      <c r="VLP218" s="102"/>
      <c r="VLQ218" s="102"/>
      <c r="VLR218" s="102"/>
      <c r="VLS218" s="102"/>
      <c r="VLT218" s="102"/>
      <c r="VLU218" s="102"/>
      <c r="VLV218" s="102"/>
      <c r="VLW218" s="102"/>
      <c r="VLX218" s="102"/>
      <c r="VLY218" s="102"/>
      <c r="VLZ218" s="102"/>
      <c r="VMA218" s="102"/>
      <c r="VMB218" s="102"/>
      <c r="VMC218" s="102"/>
      <c r="VMD218" s="102"/>
      <c r="VME218" s="102"/>
      <c r="VMF218" s="102"/>
      <c r="VMG218" s="102"/>
      <c r="VMH218" s="102"/>
      <c r="VMI218" s="102"/>
      <c r="VMJ218" s="102"/>
      <c r="VMK218" s="102"/>
      <c r="VML218" s="102"/>
      <c r="VMM218" s="102"/>
      <c r="VMN218" s="102"/>
      <c r="VMO218" s="102"/>
      <c r="VMP218" s="102"/>
      <c r="VMQ218" s="102"/>
      <c r="VMR218" s="102"/>
      <c r="VMS218" s="102"/>
      <c r="VMT218" s="102"/>
      <c r="VMU218" s="102"/>
      <c r="VMV218" s="102"/>
      <c r="VMW218" s="102"/>
      <c r="VMX218" s="102"/>
      <c r="VMY218" s="102"/>
      <c r="VMZ218" s="102"/>
      <c r="VNA218" s="102"/>
      <c r="VNB218" s="102"/>
      <c r="VNC218" s="102"/>
      <c r="VND218" s="102"/>
      <c r="VNE218" s="102"/>
      <c r="VNF218" s="102"/>
      <c r="VNG218" s="102"/>
      <c r="VNH218" s="102"/>
      <c r="VNI218" s="102"/>
      <c r="VNJ218" s="102"/>
      <c r="VNK218" s="102"/>
      <c r="VNL218" s="102"/>
      <c r="VNM218" s="102"/>
      <c r="VNN218" s="102"/>
      <c r="VNO218" s="102"/>
      <c r="VNP218" s="102"/>
      <c r="VNQ218" s="102"/>
      <c r="VNR218" s="102"/>
      <c r="VNS218" s="102"/>
      <c r="VNT218" s="102"/>
      <c r="VNU218" s="102"/>
      <c r="VNV218" s="102"/>
      <c r="VNW218" s="102"/>
      <c r="VNX218" s="102"/>
      <c r="VNY218" s="102"/>
      <c r="VNZ218" s="102"/>
      <c r="VOA218" s="102"/>
      <c r="VOB218" s="102"/>
      <c r="VOC218" s="102"/>
      <c r="VOD218" s="102"/>
      <c r="VOE218" s="102"/>
      <c r="VOF218" s="102"/>
      <c r="VOG218" s="102"/>
      <c r="VOH218" s="102"/>
      <c r="VOI218" s="102"/>
      <c r="VOJ218" s="102"/>
      <c r="VOK218" s="102"/>
      <c r="VOL218" s="102"/>
      <c r="VOM218" s="102"/>
      <c r="VON218" s="102"/>
      <c r="VOO218" s="102"/>
      <c r="VOP218" s="102"/>
      <c r="VOQ218" s="102"/>
      <c r="VOR218" s="102"/>
      <c r="VOS218" s="102"/>
      <c r="VOT218" s="102"/>
      <c r="VOU218" s="102"/>
      <c r="VOV218" s="102"/>
      <c r="VOW218" s="102"/>
      <c r="VOX218" s="102"/>
      <c r="VOY218" s="102"/>
      <c r="VOZ218" s="102"/>
      <c r="VPA218" s="102"/>
      <c r="VPB218" s="102"/>
      <c r="VPC218" s="102"/>
      <c r="VPD218" s="102"/>
      <c r="VPE218" s="102"/>
      <c r="VPF218" s="102"/>
      <c r="VPG218" s="102"/>
      <c r="VPH218" s="102"/>
      <c r="VPI218" s="102"/>
      <c r="VPJ218" s="102"/>
      <c r="VPK218" s="102"/>
      <c r="VPL218" s="102"/>
      <c r="VPM218" s="102"/>
      <c r="VPN218" s="102"/>
      <c r="VPO218" s="102"/>
      <c r="VPP218" s="102"/>
      <c r="VPQ218" s="102"/>
      <c r="VPR218" s="102"/>
      <c r="VPS218" s="102"/>
      <c r="VPT218" s="102"/>
      <c r="VPU218" s="102"/>
      <c r="VPV218" s="102"/>
      <c r="VPW218" s="102"/>
      <c r="VPX218" s="102"/>
      <c r="VPY218" s="102"/>
      <c r="VPZ218" s="102"/>
      <c r="VQA218" s="102"/>
      <c r="VQB218" s="102"/>
      <c r="VQC218" s="102"/>
      <c r="VQD218" s="102"/>
      <c r="VQE218" s="102"/>
      <c r="VQF218" s="102"/>
      <c r="VQG218" s="102"/>
      <c r="VQH218" s="102"/>
      <c r="VQI218" s="102"/>
      <c r="VQJ218" s="102"/>
      <c r="VQK218" s="102"/>
      <c r="VQL218" s="102"/>
      <c r="VQM218" s="102"/>
      <c r="VQN218" s="102"/>
      <c r="VQO218" s="102"/>
      <c r="VQP218" s="102"/>
      <c r="VQQ218" s="102"/>
      <c r="VQR218" s="102"/>
      <c r="VQS218" s="102"/>
      <c r="VQT218" s="102"/>
      <c r="VQU218" s="102"/>
      <c r="VQV218" s="102"/>
      <c r="VQW218" s="102"/>
      <c r="VQX218" s="102"/>
      <c r="VQY218" s="102"/>
      <c r="VQZ218" s="102"/>
      <c r="VRA218" s="102"/>
      <c r="VRB218" s="102"/>
      <c r="VRC218" s="102"/>
      <c r="VRD218" s="102"/>
      <c r="VRE218" s="102"/>
      <c r="VRF218" s="102"/>
      <c r="VRG218" s="102"/>
      <c r="VRH218" s="102"/>
      <c r="VRI218" s="102"/>
      <c r="VRJ218" s="102"/>
      <c r="VRK218" s="102"/>
      <c r="VRL218" s="102"/>
      <c r="VRM218" s="102"/>
      <c r="VRN218" s="102"/>
      <c r="VRO218" s="102"/>
      <c r="VRP218" s="102"/>
      <c r="VRQ218" s="102"/>
      <c r="VRR218" s="102"/>
      <c r="VRS218" s="102"/>
      <c r="VRT218" s="102"/>
      <c r="VRU218" s="102"/>
      <c r="VRV218" s="102"/>
      <c r="VRW218" s="102"/>
      <c r="VRX218" s="102"/>
      <c r="VRY218" s="102"/>
      <c r="VRZ218" s="102"/>
      <c r="VSA218" s="102"/>
      <c r="VSB218" s="102"/>
      <c r="VSC218" s="102"/>
      <c r="VSD218" s="102"/>
      <c r="VSE218" s="102"/>
      <c r="VSF218" s="102"/>
      <c r="VSG218" s="102"/>
      <c r="VSH218" s="102"/>
      <c r="VSI218" s="102"/>
      <c r="VSJ218" s="102"/>
      <c r="VSK218" s="102"/>
      <c r="VSL218" s="102"/>
      <c r="VSM218" s="102"/>
      <c r="VSN218" s="102"/>
      <c r="VSO218" s="102"/>
      <c r="VSP218" s="102"/>
      <c r="VSQ218" s="102"/>
      <c r="VSR218" s="102"/>
      <c r="VSS218" s="102"/>
      <c r="VST218" s="102"/>
      <c r="VSU218" s="102"/>
      <c r="VSV218" s="102"/>
      <c r="VSW218" s="102"/>
      <c r="VSX218" s="102"/>
      <c r="VSY218" s="102"/>
      <c r="VSZ218" s="102"/>
      <c r="VTA218" s="102"/>
      <c r="VTB218" s="102"/>
      <c r="VTC218" s="102"/>
      <c r="VTD218" s="102"/>
      <c r="VTE218" s="102"/>
      <c r="VTF218" s="102"/>
      <c r="VTG218" s="102"/>
      <c r="VTH218" s="102"/>
      <c r="VTI218" s="102"/>
      <c r="VTJ218" s="102"/>
      <c r="VTK218" s="102"/>
      <c r="VTL218" s="102"/>
      <c r="VTM218" s="102"/>
      <c r="VTN218" s="102"/>
      <c r="VTO218" s="102"/>
      <c r="VTP218" s="102"/>
      <c r="VTQ218" s="102"/>
      <c r="VTR218" s="102"/>
      <c r="VTS218" s="102"/>
      <c r="VTT218" s="102"/>
      <c r="VTU218" s="102"/>
      <c r="VTV218" s="102"/>
      <c r="VTW218" s="102"/>
      <c r="VTX218" s="102"/>
      <c r="VTY218" s="102"/>
      <c r="VTZ218" s="102"/>
      <c r="VUA218" s="102"/>
      <c r="VUB218" s="102"/>
      <c r="VUC218" s="102"/>
      <c r="VUD218" s="102"/>
      <c r="VUE218" s="102"/>
      <c r="VUF218" s="102"/>
      <c r="VUG218" s="102"/>
      <c r="VUH218" s="102"/>
      <c r="VUI218" s="102"/>
      <c r="VUJ218" s="102"/>
      <c r="VUK218" s="102"/>
      <c r="VUL218" s="102"/>
      <c r="VUM218" s="102"/>
      <c r="VUN218" s="102"/>
      <c r="VUO218" s="102"/>
      <c r="VUP218" s="102"/>
      <c r="VUQ218" s="102"/>
      <c r="VUR218" s="102"/>
      <c r="VUS218" s="102"/>
      <c r="VUT218" s="102"/>
      <c r="VUU218" s="102"/>
      <c r="VUV218" s="102"/>
      <c r="VUW218" s="102"/>
      <c r="VUX218" s="102"/>
      <c r="VUY218" s="102"/>
      <c r="VUZ218" s="102"/>
      <c r="VVA218" s="102"/>
      <c r="VVB218" s="102"/>
      <c r="VVC218" s="102"/>
      <c r="VVD218" s="102"/>
      <c r="VVE218" s="102"/>
      <c r="VVF218" s="102"/>
      <c r="VVG218" s="102"/>
      <c r="VVH218" s="102"/>
      <c r="VVI218" s="102"/>
      <c r="VVJ218" s="102"/>
      <c r="VVK218" s="102"/>
      <c r="VVL218" s="102"/>
      <c r="VVM218" s="102"/>
      <c r="VVN218" s="102"/>
      <c r="VVO218" s="102"/>
      <c r="VVP218" s="102"/>
      <c r="VVQ218" s="102"/>
      <c r="VVR218" s="102"/>
      <c r="VVS218" s="102"/>
      <c r="VVT218" s="102"/>
      <c r="VVU218" s="102"/>
      <c r="VVV218" s="102"/>
      <c r="VVW218" s="102"/>
      <c r="VVX218" s="102"/>
      <c r="VVY218" s="102"/>
      <c r="VVZ218" s="102"/>
      <c r="VWA218" s="102"/>
      <c r="VWB218" s="102"/>
      <c r="VWC218" s="102"/>
      <c r="VWD218" s="102"/>
      <c r="VWE218" s="102"/>
      <c r="VWF218" s="102"/>
      <c r="VWG218" s="102"/>
      <c r="VWH218" s="102"/>
      <c r="VWI218" s="102"/>
      <c r="VWJ218" s="102"/>
      <c r="VWK218" s="102"/>
      <c r="VWL218" s="102"/>
      <c r="VWM218" s="102"/>
      <c r="VWN218" s="102"/>
      <c r="VWO218" s="102"/>
      <c r="VWP218" s="102"/>
      <c r="VWQ218" s="102"/>
      <c r="VWR218" s="102"/>
      <c r="VWS218" s="102"/>
      <c r="VWT218" s="102"/>
      <c r="VWU218" s="102"/>
      <c r="VWV218" s="102"/>
      <c r="VWW218" s="102"/>
      <c r="VWX218" s="102"/>
      <c r="VWY218" s="102"/>
      <c r="VWZ218" s="102"/>
      <c r="VXA218" s="102"/>
      <c r="VXB218" s="102"/>
      <c r="VXC218" s="102"/>
      <c r="VXD218" s="102"/>
      <c r="VXE218" s="102"/>
      <c r="VXF218" s="102"/>
      <c r="VXG218" s="102"/>
      <c r="VXH218" s="102"/>
      <c r="VXI218" s="102"/>
      <c r="VXJ218" s="102"/>
      <c r="VXK218" s="102"/>
      <c r="VXL218" s="102"/>
      <c r="VXM218" s="102"/>
      <c r="VXN218" s="102"/>
      <c r="VXO218" s="102"/>
      <c r="VXP218" s="102"/>
      <c r="VXQ218" s="102"/>
      <c r="VXR218" s="102"/>
      <c r="VXS218" s="102"/>
      <c r="VXT218" s="102"/>
      <c r="VXU218" s="102"/>
      <c r="VXV218" s="102"/>
      <c r="VXW218" s="102"/>
      <c r="VXX218" s="102"/>
      <c r="VXY218" s="102"/>
      <c r="VXZ218" s="102"/>
      <c r="VYA218" s="102"/>
      <c r="VYB218" s="102"/>
      <c r="VYC218" s="102"/>
      <c r="VYD218" s="102"/>
      <c r="VYE218" s="102"/>
      <c r="VYF218" s="102"/>
      <c r="VYG218" s="102"/>
      <c r="VYH218" s="102"/>
      <c r="VYI218" s="102"/>
      <c r="VYJ218" s="102"/>
      <c r="VYK218" s="102"/>
      <c r="VYL218" s="102"/>
      <c r="VYM218" s="102"/>
      <c r="VYN218" s="102"/>
      <c r="VYO218" s="102"/>
      <c r="VYP218" s="102"/>
      <c r="VYQ218" s="102"/>
      <c r="VYR218" s="102"/>
      <c r="VYS218" s="102"/>
      <c r="VYT218" s="102"/>
      <c r="VYU218" s="102"/>
      <c r="VYV218" s="102"/>
      <c r="VYW218" s="102"/>
      <c r="VYX218" s="102"/>
      <c r="VYY218" s="102"/>
      <c r="VYZ218" s="102"/>
      <c r="VZA218" s="102"/>
      <c r="VZB218" s="102"/>
      <c r="VZC218" s="102"/>
      <c r="VZD218" s="102"/>
      <c r="VZE218" s="102"/>
      <c r="VZF218" s="102"/>
      <c r="VZG218" s="102"/>
      <c r="VZH218" s="102"/>
      <c r="VZI218" s="102"/>
      <c r="VZJ218" s="102"/>
      <c r="VZK218" s="102"/>
      <c r="VZL218" s="102"/>
      <c r="VZM218" s="102"/>
      <c r="VZN218" s="102"/>
      <c r="VZO218" s="102"/>
      <c r="VZP218" s="102"/>
      <c r="VZQ218" s="102"/>
      <c r="VZR218" s="102"/>
      <c r="VZS218" s="102"/>
      <c r="VZT218" s="102"/>
      <c r="VZU218" s="102"/>
      <c r="VZV218" s="102"/>
      <c r="VZW218" s="102"/>
      <c r="VZX218" s="102"/>
      <c r="VZY218" s="102"/>
      <c r="VZZ218" s="102"/>
      <c r="WAA218" s="102"/>
      <c r="WAB218" s="102"/>
      <c r="WAC218" s="102"/>
      <c r="WAD218" s="102"/>
      <c r="WAE218" s="102"/>
      <c r="WAF218" s="102"/>
      <c r="WAG218" s="102"/>
      <c r="WAH218" s="102"/>
      <c r="WAI218" s="102"/>
      <c r="WAJ218" s="102"/>
      <c r="WAK218" s="102"/>
      <c r="WAL218" s="102"/>
      <c r="WAM218" s="102"/>
      <c r="WAN218" s="102"/>
      <c r="WAO218" s="102"/>
      <c r="WAP218" s="102"/>
      <c r="WAQ218" s="102"/>
      <c r="WAR218" s="102"/>
      <c r="WAS218" s="102"/>
      <c r="WAT218" s="102"/>
      <c r="WAU218" s="102"/>
      <c r="WAV218" s="102"/>
      <c r="WAW218" s="102"/>
      <c r="WAX218" s="102"/>
      <c r="WAY218" s="102"/>
      <c r="WAZ218" s="102"/>
      <c r="WBA218" s="102"/>
      <c r="WBB218" s="102"/>
      <c r="WBC218" s="102"/>
      <c r="WBD218" s="102"/>
      <c r="WBE218" s="102"/>
      <c r="WBF218" s="102"/>
      <c r="WBG218" s="102"/>
      <c r="WBH218" s="102"/>
      <c r="WBI218" s="102"/>
      <c r="WBJ218" s="102"/>
      <c r="WBK218" s="102"/>
      <c r="WBL218" s="102"/>
      <c r="WBM218" s="102"/>
      <c r="WBN218" s="102"/>
      <c r="WBO218" s="102"/>
      <c r="WBP218" s="102"/>
      <c r="WBQ218" s="102"/>
      <c r="WBR218" s="102"/>
      <c r="WBS218" s="102"/>
      <c r="WBT218" s="102"/>
      <c r="WBU218" s="102"/>
      <c r="WBV218" s="102"/>
      <c r="WBW218" s="102"/>
      <c r="WBX218" s="102"/>
      <c r="WBY218" s="102"/>
      <c r="WBZ218" s="102"/>
      <c r="WCA218" s="102"/>
      <c r="WCB218" s="102"/>
      <c r="WCC218" s="102"/>
      <c r="WCD218" s="102"/>
      <c r="WCE218" s="102"/>
      <c r="WCF218" s="102"/>
      <c r="WCG218" s="102"/>
      <c r="WCH218" s="102"/>
      <c r="WCI218" s="102"/>
      <c r="WCJ218" s="102"/>
      <c r="WCK218" s="102"/>
      <c r="WCL218" s="102"/>
      <c r="WCM218" s="102"/>
      <c r="WCN218" s="102"/>
      <c r="WCO218" s="102"/>
      <c r="WCP218" s="102"/>
      <c r="WCQ218" s="102"/>
      <c r="WCR218" s="102"/>
      <c r="WCS218" s="102"/>
      <c r="WCT218" s="102"/>
      <c r="WCU218" s="102"/>
      <c r="WCV218" s="102"/>
      <c r="WCW218" s="102"/>
      <c r="WCX218" s="102"/>
      <c r="WCY218" s="102"/>
      <c r="WCZ218" s="102"/>
      <c r="WDA218" s="102"/>
      <c r="WDB218" s="102"/>
      <c r="WDC218" s="102"/>
      <c r="WDD218" s="102"/>
      <c r="WDE218" s="102"/>
      <c r="WDF218" s="102"/>
      <c r="WDG218" s="102"/>
      <c r="WDH218" s="102"/>
      <c r="WDI218" s="102"/>
      <c r="WDJ218" s="102"/>
      <c r="WDK218" s="102"/>
      <c r="WDL218" s="102"/>
      <c r="WDM218" s="102"/>
      <c r="WDN218" s="102"/>
      <c r="WDO218" s="102"/>
      <c r="WDP218" s="102"/>
      <c r="WDQ218" s="102"/>
      <c r="WDR218" s="102"/>
      <c r="WDS218" s="102"/>
      <c r="WDT218" s="102"/>
      <c r="WDU218" s="102"/>
      <c r="WDV218" s="102"/>
      <c r="WDW218" s="102"/>
      <c r="WDX218" s="102"/>
      <c r="WDY218" s="102"/>
      <c r="WDZ218" s="102"/>
      <c r="WEA218" s="102"/>
      <c r="WEB218" s="102"/>
      <c r="WEC218" s="102"/>
      <c r="WED218" s="102"/>
      <c r="WEE218" s="102"/>
      <c r="WEF218" s="102"/>
      <c r="WEG218" s="102"/>
      <c r="WEH218" s="102"/>
      <c r="WEI218" s="102"/>
      <c r="WEJ218" s="102"/>
      <c r="WEK218" s="102"/>
      <c r="WEL218" s="102"/>
      <c r="WEM218" s="102"/>
      <c r="WEN218" s="102"/>
      <c r="WEO218" s="102"/>
      <c r="WEP218" s="102"/>
      <c r="WEQ218" s="102"/>
      <c r="WER218" s="102"/>
      <c r="WES218" s="102"/>
      <c r="WET218" s="102"/>
      <c r="WEU218" s="102"/>
      <c r="WEV218" s="102"/>
      <c r="WEW218" s="102"/>
      <c r="WEX218" s="102"/>
      <c r="WEY218" s="102"/>
      <c r="WEZ218" s="102"/>
      <c r="WFA218" s="102"/>
      <c r="WFB218" s="102"/>
      <c r="WFC218" s="102"/>
      <c r="WFD218" s="102"/>
      <c r="WFE218" s="102"/>
      <c r="WFF218" s="102"/>
      <c r="WFG218" s="102"/>
      <c r="WFH218" s="102"/>
      <c r="WFI218" s="102"/>
      <c r="WFJ218" s="102"/>
      <c r="WFK218" s="102"/>
      <c r="WFL218" s="102"/>
      <c r="WFM218" s="102"/>
      <c r="WFN218" s="102"/>
      <c r="WFO218" s="102"/>
      <c r="WFP218" s="102"/>
      <c r="WFQ218" s="102"/>
      <c r="WFR218" s="102"/>
      <c r="WFS218" s="102"/>
      <c r="WFT218" s="102"/>
      <c r="WFU218" s="102"/>
      <c r="WFV218" s="102"/>
      <c r="WFW218" s="102"/>
      <c r="WFX218" s="102"/>
      <c r="WFY218" s="102"/>
      <c r="WFZ218" s="102"/>
      <c r="WGA218" s="102"/>
      <c r="WGB218" s="102"/>
      <c r="WGC218" s="102"/>
      <c r="WGD218" s="102"/>
      <c r="WGE218" s="102"/>
      <c r="WGF218" s="102"/>
      <c r="WGG218" s="102"/>
      <c r="WGH218" s="102"/>
      <c r="WGI218" s="102"/>
      <c r="WGJ218" s="102"/>
      <c r="WGK218" s="102"/>
      <c r="WGL218" s="102"/>
      <c r="WGM218" s="102"/>
      <c r="WGN218" s="102"/>
      <c r="WGO218" s="102"/>
      <c r="WGP218" s="102"/>
      <c r="WGQ218" s="102"/>
      <c r="WGR218" s="102"/>
      <c r="WGS218" s="102"/>
      <c r="WGT218" s="102"/>
      <c r="WGU218" s="102"/>
      <c r="WGV218" s="102"/>
      <c r="WGW218" s="102"/>
      <c r="WGX218" s="102"/>
      <c r="WGY218" s="102"/>
      <c r="WGZ218" s="102"/>
      <c r="WHA218" s="102"/>
      <c r="WHB218" s="102"/>
      <c r="WHC218" s="102"/>
      <c r="WHD218" s="102"/>
      <c r="WHE218" s="102"/>
      <c r="WHF218" s="102"/>
      <c r="WHG218" s="102"/>
      <c r="WHH218" s="102"/>
      <c r="WHI218" s="102"/>
      <c r="WHJ218" s="102"/>
      <c r="WHK218" s="102"/>
      <c r="WHL218" s="102"/>
      <c r="WHM218" s="102"/>
      <c r="WHN218" s="102"/>
      <c r="WHO218" s="102"/>
      <c r="WHP218" s="102"/>
      <c r="WHQ218" s="102"/>
      <c r="WHR218" s="102"/>
      <c r="WHS218" s="102"/>
      <c r="WHT218" s="102"/>
      <c r="WHU218" s="102"/>
      <c r="WHV218" s="102"/>
      <c r="WHW218" s="102"/>
      <c r="WHX218" s="102"/>
      <c r="WHY218" s="102"/>
      <c r="WHZ218" s="102"/>
      <c r="WIA218" s="102"/>
      <c r="WIB218" s="102"/>
      <c r="WIC218" s="102"/>
      <c r="WID218" s="102"/>
      <c r="WIE218" s="102"/>
      <c r="WIF218" s="102"/>
      <c r="WIG218" s="102"/>
      <c r="WIH218" s="102"/>
      <c r="WII218" s="102"/>
      <c r="WIJ218" s="102"/>
      <c r="WIK218" s="102"/>
      <c r="WIL218" s="102"/>
      <c r="WIM218" s="102"/>
      <c r="WIN218" s="102"/>
      <c r="WIO218" s="102"/>
      <c r="WIP218" s="102"/>
      <c r="WIQ218" s="102"/>
      <c r="WIR218" s="102"/>
      <c r="WIS218" s="102"/>
      <c r="WIT218" s="102"/>
      <c r="WIU218" s="102"/>
      <c r="WIV218" s="102"/>
      <c r="WIW218" s="102"/>
      <c r="WIX218" s="102"/>
      <c r="WIY218" s="102"/>
      <c r="WIZ218" s="102"/>
      <c r="WJA218" s="102"/>
      <c r="WJB218" s="102"/>
      <c r="WJC218" s="102"/>
      <c r="WJD218" s="102"/>
      <c r="WJE218" s="102"/>
      <c r="WJF218" s="102"/>
      <c r="WJG218" s="102"/>
      <c r="WJH218" s="102"/>
      <c r="WJI218" s="102"/>
      <c r="WJJ218" s="102"/>
      <c r="WJK218" s="102"/>
      <c r="WJL218" s="102"/>
      <c r="WJM218" s="102"/>
      <c r="WJN218" s="102"/>
      <c r="WJO218" s="102"/>
      <c r="WJP218" s="102"/>
      <c r="WJQ218" s="102"/>
      <c r="WJR218" s="102"/>
      <c r="WJS218" s="102"/>
      <c r="WJT218" s="102"/>
      <c r="WJU218" s="102"/>
      <c r="WJV218" s="102"/>
      <c r="WJW218" s="102"/>
      <c r="WJX218" s="102"/>
      <c r="WJY218" s="102"/>
      <c r="WJZ218" s="102"/>
      <c r="WKA218" s="102"/>
      <c r="WKB218" s="102"/>
      <c r="WKC218" s="102"/>
      <c r="WKD218" s="102"/>
      <c r="WKE218" s="102"/>
      <c r="WKF218" s="102"/>
      <c r="WKG218" s="102"/>
      <c r="WKH218" s="102"/>
      <c r="WKI218" s="102"/>
      <c r="WKJ218" s="102"/>
      <c r="WKK218" s="102"/>
      <c r="WKL218" s="102"/>
      <c r="WKM218" s="102"/>
      <c r="WKN218" s="102"/>
      <c r="WKO218" s="102"/>
      <c r="WKP218" s="102"/>
      <c r="WKQ218" s="102"/>
      <c r="WKR218" s="102"/>
      <c r="WKS218" s="102"/>
      <c r="WKT218" s="102"/>
      <c r="WKU218" s="102"/>
      <c r="WKV218" s="102"/>
      <c r="WKW218" s="102"/>
      <c r="WKX218" s="102"/>
      <c r="WKY218" s="102"/>
      <c r="WKZ218" s="102"/>
      <c r="WLA218" s="102"/>
      <c r="WLB218" s="102"/>
      <c r="WLC218" s="102"/>
      <c r="WLD218" s="102"/>
      <c r="WLE218" s="102"/>
      <c r="WLF218" s="102"/>
      <c r="WLG218" s="102"/>
      <c r="WLH218" s="102"/>
      <c r="WLI218" s="102"/>
      <c r="WLJ218" s="102"/>
      <c r="WLK218" s="102"/>
      <c r="WLL218" s="102"/>
      <c r="WLM218" s="102"/>
      <c r="WLN218" s="102"/>
      <c r="WLO218" s="102"/>
      <c r="WLP218" s="102"/>
      <c r="WLQ218" s="102"/>
      <c r="WLR218" s="102"/>
      <c r="WLS218" s="102"/>
      <c r="WLT218" s="102"/>
      <c r="WLU218" s="102"/>
      <c r="WLV218" s="102"/>
      <c r="WLW218" s="102"/>
      <c r="WLX218" s="102"/>
      <c r="WLY218" s="102"/>
      <c r="WLZ218" s="102"/>
      <c r="WMA218" s="102"/>
      <c r="WMB218" s="102"/>
      <c r="WMC218" s="102"/>
      <c r="WMD218" s="102"/>
      <c r="WME218" s="102"/>
      <c r="WMF218" s="102"/>
      <c r="WMG218" s="102"/>
      <c r="WMH218" s="102"/>
      <c r="WMI218" s="102"/>
      <c r="WMJ218" s="102"/>
      <c r="WMK218" s="102"/>
      <c r="WML218" s="102"/>
      <c r="WMM218" s="102"/>
      <c r="WMN218" s="102"/>
      <c r="WMO218" s="102"/>
      <c r="WMP218" s="102"/>
      <c r="WMQ218" s="102"/>
      <c r="WMR218" s="102"/>
      <c r="WMS218" s="102"/>
      <c r="WMT218" s="102"/>
      <c r="WMU218" s="102"/>
      <c r="WMV218" s="102"/>
      <c r="WMW218" s="102"/>
      <c r="WMX218" s="102"/>
      <c r="WMY218" s="102"/>
      <c r="WMZ218" s="102"/>
      <c r="WNA218" s="102"/>
      <c r="WNB218" s="102"/>
      <c r="WNC218" s="102"/>
      <c r="WND218" s="102"/>
      <c r="WNE218" s="102"/>
      <c r="WNF218" s="102"/>
      <c r="WNG218" s="102"/>
      <c r="WNH218" s="102"/>
      <c r="WNI218" s="102"/>
      <c r="WNJ218" s="102"/>
      <c r="WNK218" s="102"/>
      <c r="WNL218" s="102"/>
      <c r="WNM218" s="102"/>
      <c r="WNN218" s="102"/>
      <c r="WNO218" s="102"/>
      <c r="WNP218" s="102"/>
      <c r="WNQ218" s="102"/>
      <c r="WNR218" s="102"/>
      <c r="WNS218" s="102"/>
      <c r="WNT218" s="102"/>
      <c r="WNU218" s="102"/>
      <c r="WNV218" s="102"/>
      <c r="WNW218" s="102"/>
      <c r="WNX218" s="102"/>
      <c r="WNY218" s="102"/>
      <c r="WNZ218" s="102"/>
      <c r="WOA218" s="102"/>
      <c r="WOB218" s="102"/>
      <c r="WOC218" s="102"/>
      <c r="WOD218" s="102"/>
      <c r="WOE218" s="102"/>
      <c r="WOF218" s="102"/>
      <c r="WOG218" s="102"/>
      <c r="WOH218" s="102"/>
      <c r="WOI218" s="102"/>
      <c r="WOJ218" s="102"/>
      <c r="WOK218" s="102"/>
      <c r="WOL218" s="102"/>
      <c r="WOM218" s="102"/>
      <c r="WON218" s="102"/>
      <c r="WOO218" s="102"/>
      <c r="WOP218" s="102"/>
      <c r="WOQ218" s="102"/>
      <c r="WOR218" s="102"/>
      <c r="WOS218" s="102"/>
      <c r="WOT218" s="102"/>
      <c r="WOU218" s="102"/>
      <c r="WOV218" s="102"/>
      <c r="WOW218" s="102"/>
      <c r="WOX218" s="102"/>
      <c r="WOY218" s="102"/>
      <c r="WOZ218" s="102"/>
      <c r="WPA218" s="102"/>
      <c r="WPB218" s="102"/>
      <c r="WPC218" s="102"/>
      <c r="WPD218" s="102"/>
      <c r="WPE218" s="102"/>
      <c r="WPF218" s="102"/>
      <c r="WPG218" s="102"/>
      <c r="WPH218" s="102"/>
      <c r="WPI218" s="102"/>
      <c r="WPJ218" s="102"/>
      <c r="WPK218" s="102"/>
      <c r="WPL218" s="102"/>
      <c r="WPM218" s="102"/>
      <c r="WPN218" s="102"/>
      <c r="WPO218" s="102"/>
      <c r="WPP218" s="102"/>
      <c r="WPQ218" s="102"/>
      <c r="WPR218" s="102"/>
      <c r="WPS218" s="102"/>
      <c r="WPT218" s="102"/>
      <c r="WPU218" s="102"/>
      <c r="WPV218" s="102"/>
      <c r="WPW218" s="102"/>
      <c r="WPX218" s="102"/>
      <c r="WPY218" s="102"/>
      <c r="WPZ218" s="102"/>
      <c r="WQA218" s="102"/>
      <c r="WQB218" s="102"/>
      <c r="WQC218" s="102"/>
      <c r="WQD218" s="102"/>
      <c r="WQE218" s="102"/>
      <c r="WQF218" s="102"/>
      <c r="WQG218" s="102"/>
      <c r="WQH218" s="102"/>
      <c r="WQI218" s="102"/>
      <c r="WQJ218" s="102"/>
      <c r="WQK218" s="102"/>
      <c r="WQL218" s="102"/>
      <c r="WQM218" s="102"/>
      <c r="WQN218" s="102"/>
      <c r="WQO218" s="102"/>
      <c r="WQP218" s="102"/>
      <c r="WQQ218" s="102"/>
      <c r="WQR218" s="102"/>
      <c r="WQS218" s="102"/>
      <c r="WQT218" s="102"/>
      <c r="WQU218" s="102"/>
      <c r="WQV218" s="102"/>
      <c r="WQW218" s="102"/>
      <c r="WQX218" s="102"/>
      <c r="WQY218" s="102"/>
      <c r="WQZ218" s="102"/>
      <c r="WRA218" s="102"/>
      <c r="WRB218" s="102"/>
      <c r="WRC218" s="102"/>
      <c r="WRD218" s="102"/>
      <c r="WRE218" s="102"/>
      <c r="WRF218" s="102"/>
      <c r="WRG218" s="102"/>
      <c r="WRH218" s="102"/>
      <c r="WRI218" s="102"/>
      <c r="WRJ218" s="102"/>
      <c r="WRK218" s="102"/>
      <c r="WRL218" s="102"/>
      <c r="WRM218" s="102"/>
      <c r="WRN218" s="102"/>
      <c r="WRO218" s="102"/>
      <c r="WRP218" s="102"/>
      <c r="WRQ218" s="102"/>
      <c r="WRR218" s="102"/>
      <c r="WRS218" s="102"/>
      <c r="WRT218" s="102"/>
      <c r="WRU218" s="102"/>
      <c r="WRV218" s="102"/>
      <c r="WRW218" s="102"/>
      <c r="WRX218" s="102"/>
      <c r="WRY218" s="102"/>
      <c r="WRZ218" s="102"/>
      <c r="WSA218" s="102"/>
      <c r="WSB218" s="102"/>
      <c r="WSC218" s="102"/>
      <c r="WSD218" s="102"/>
      <c r="WSE218" s="102"/>
      <c r="WSF218" s="102"/>
      <c r="WSG218" s="102"/>
      <c r="WSH218" s="102"/>
      <c r="WSI218" s="102"/>
      <c r="WSJ218" s="102"/>
      <c r="WSK218" s="102"/>
      <c r="WSL218" s="102"/>
      <c r="WSM218" s="102"/>
      <c r="WSN218" s="102"/>
      <c r="WSO218" s="102"/>
      <c r="WSP218" s="102"/>
      <c r="WSQ218" s="102"/>
      <c r="WSR218" s="102"/>
      <c r="WSS218" s="102"/>
      <c r="WST218" s="102"/>
      <c r="WSU218" s="102"/>
      <c r="WSV218" s="102"/>
      <c r="WSW218" s="102"/>
      <c r="WSX218" s="102"/>
      <c r="WSY218" s="102"/>
      <c r="WSZ218" s="102"/>
      <c r="WTA218" s="102"/>
      <c r="WTB218" s="102"/>
      <c r="WTC218" s="102"/>
      <c r="WTD218" s="102"/>
      <c r="WTE218" s="102"/>
      <c r="WTF218" s="102"/>
      <c r="WTG218" s="102"/>
      <c r="WTH218" s="102"/>
      <c r="WTI218" s="102"/>
      <c r="WTJ218" s="102"/>
      <c r="WTK218" s="102"/>
      <c r="WTL218" s="102"/>
      <c r="WTM218" s="102"/>
      <c r="WTN218" s="102"/>
      <c r="WTO218" s="102"/>
      <c r="WTP218" s="102"/>
      <c r="WTQ218" s="102"/>
      <c r="WTR218" s="102"/>
      <c r="WTS218" s="102"/>
      <c r="WTT218" s="102"/>
      <c r="WTU218" s="102"/>
      <c r="WTV218" s="102"/>
      <c r="WTW218" s="102"/>
      <c r="WTX218" s="102"/>
      <c r="WTY218" s="102"/>
      <c r="WTZ218" s="102"/>
      <c r="WUA218" s="102"/>
      <c r="WUB218" s="102"/>
      <c r="WUC218" s="102"/>
      <c r="WUD218" s="102"/>
      <c r="WUE218" s="102"/>
      <c r="WUF218" s="102"/>
      <c r="WUG218" s="102"/>
      <c r="WUH218" s="102"/>
      <c r="WUI218" s="102"/>
      <c r="WUJ218" s="102"/>
      <c r="WUK218" s="102"/>
      <c r="WUL218" s="102"/>
      <c r="WUM218" s="102"/>
      <c r="WUN218" s="102"/>
      <c r="WUO218" s="102"/>
      <c r="WUP218" s="102"/>
      <c r="WUQ218" s="102"/>
      <c r="WUR218" s="102"/>
      <c r="WUS218" s="102"/>
      <c r="WUT218" s="102"/>
      <c r="WUU218" s="102"/>
      <c r="WUV218" s="102"/>
      <c r="WUW218" s="102"/>
      <c r="WUX218" s="102"/>
      <c r="WUY218" s="102"/>
      <c r="WUZ218" s="102"/>
      <c r="WVA218" s="102"/>
      <c r="WVB218" s="102"/>
      <c r="WVC218" s="102"/>
      <c r="WVD218" s="102"/>
      <c r="WVE218" s="102"/>
      <c r="WVF218" s="102"/>
      <c r="WVG218" s="102"/>
      <c r="WVH218" s="102"/>
      <c r="WVI218" s="102"/>
      <c r="WVJ218" s="102"/>
      <c r="WVK218" s="102"/>
      <c r="WVL218" s="102"/>
      <c r="WVM218" s="102"/>
      <c r="WVN218" s="102"/>
      <c r="WVO218" s="102"/>
      <c r="WVP218" s="102"/>
      <c r="WVQ218" s="102"/>
    </row>
    <row r="219" spans="1:16137" s="52" customFormat="1" ht="56.25" customHeight="1">
      <c r="A219" s="37">
        <v>7729314745</v>
      </c>
      <c r="B219" s="12" t="s">
        <v>372</v>
      </c>
      <c r="C219" s="12" t="s">
        <v>95</v>
      </c>
      <c r="D219" s="12" t="s">
        <v>383</v>
      </c>
      <c r="E219" s="13">
        <f>'2022'!E219</f>
        <v>253.721</v>
      </c>
      <c r="F219" s="13">
        <f>'2022'!F219</f>
        <v>178.15199999999999</v>
      </c>
      <c r="G219" s="13">
        <f>'2022'!G219</f>
        <v>88.25</v>
      </c>
      <c r="H219" s="13">
        <f>'2022'!H219</f>
        <v>271.12099999999998</v>
      </c>
      <c r="I219" s="38">
        <f t="shared" si="80"/>
        <v>791.24400000000003</v>
      </c>
      <c r="J219" s="40">
        <f>'2022'!K219</f>
        <v>5643.73</v>
      </c>
      <c r="K219" s="40">
        <v>6129.6483612083857</v>
      </c>
      <c r="L219" s="40">
        <f>'2022'!M219</f>
        <v>1731.6000000000001</v>
      </c>
      <c r="M219" s="40">
        <v>1800.8640000000003</v>
      </c>
      <c r="N219" s="42" t="e">
        <f>(J219-L219)*#REF!</f>
        <v>#REF!</v>
      </c>
      <c r="O219" s="41">
        <f t="shared" si="76"/>
        <v>992589.53572999977</v>
      </c>
      <c r="P219" s="42">
        <f t="shared" si="77"/>
        <v>696953.78375999979</v>
      </c>
      <c r="Q219" s="42">
        <f t="shared" si="78"/>
        <v>382015.21987664001</v>
      </c>
      <c r="R219" s="42">
        <f t="shared" si="79"/>
        <v>1173624.3447951786</v>
      </c>
      <c r="S219" s="42">
        <f t="shared" si="81"/>
        <v>3245182.8841618183</v>
      </c>
      <c r="T219" s="43"/>
      <c r="U219" s="44"/>
      <c r="V219" s="44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1"/>
      <c r="BN219" s="101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1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1"/>
      <c r="CM219" s="101"/>
      <c r="CN219" s="101"/>
      <c r="CO219" s="101"/>
      <c r="CP219" s="101"/>
      <c r="CQ219" s="101"/>
      <c r="CR219" s="101"/>
      <c r="CS219" s="101"/>
      <c r="CT219" s="101"/>
      <c r="CU219" s="101"/>
      <c r="CV219" s="101"/>
      <c r="CW219" s="101"/>
      <c r="CX219" s="101"/>
      <c r="CY219" s="101"/>
      <c r="CZ219" s="101"/>
      <c r="DA219" s="101"/>
      <c r="DB219" s="101"/>
      <c r="DC219" s="101"/>
      <c r="DD219" s="101"/>
      <c r="DE219" s="101"/>
      <c r="DF219" s="101"/>
      <c r="DG219" s="101"/>
      <c r="DH219" s="101"/>
      <c r="DI219" s="101"/>
      <c r="DJ219" s="101"/>
      <c r="DK219" s="101"/>
      <c r="DL219" s="101"/>
      <c r="DM219" s="101"/>
      <c r="DN219" s="101"/>
      <c r="DO219" s="101"/>
      <c r="DP219" s="101"/>
      <c r="DQ219" s="101"/>
      <c r="DR219" s="101"/>
      <c r="DS219" s="101"/>
      <c r="DT219" s="101"/>
      <c r="DU219" s="101"/>
      <c r="DV219" s="101"/>
      <c r="DW219" s="101"/>
      <c r="DX219" s="101"/>
      <c r="DY219" s="101"/>
      <c r="DZ219" s="101"/>
      <c r="EA219" s="101"/>
      <c r="EB219" s="101"/>
      <c r="EC219" s="101"/>
      <c r="ED219" s="101"/>
      <c r="EE219" s="101"/>
      <c r="EF219" s="101"/>
      <c r="EG219" s="101"/>
      <c r="EH219" s="101"/>
      <c r="EI219" s="101"/>
      <c r="EJ219" s="101"/>
      <c r="EK219" s="101"/>
      <c r="EL219" s="101"/>
      <c r="EM219" s="101"/>
      <c r="EN219" s="101"/>
      <c r="EO219" s="101"/>
      <c r="EP219" s="101"/>
      <c r="EQ219" s="101"/>
      <c r="ER219" s="101"/>
      <c r="ES219" s="101"/>
      <c r="ET219" s="101"/>
      <c r="EU219" s="101"/>
      <c r="EV219" s="101"/>
      <c r="EW219" s="101"/>
      <c r="EX219" s="101"/>
      <c r="EY219" s="101"/>
      <c r="EZ219" s="101"/>
      <c r="FA219" s="101"/>
      <c r="FB219" s="101"/>
      <c r="FC219" s="101"/>
      <c r="FD219" s="101"/>
      <c r="FE219" s="101"/>
      <c r="FF219" s="101"/>
      <c r="FG219" s="101"/>
      <c r="FH219" s="101"/>
      <c r="FI219" s="101"/>
      <c r="FJ219" s="101"/>
      <c r="FK219" s="101"/>
      <c r="FL219" s="101"/>
      <c r="FM219" s="101"/>
      <c r="FN219" s="101"/>
      <c r="FO219" s="101"/>
      <c r="FP219" s="101"/>
      <c r="FQ219" s="101"/>
      <c r="FR219" s="101"/>
      <c r="FS219" s="101"/>
      <c r="FT219" s="101"/>
      <c r="FU219" s="101"/>
      <c r="FV219" s="101"/>
      <c r="FW219" s="101"/>
      <c r="FX219" s="101"/>
      <c r="FY219" s="101"/>
      <c r="FZ219" s="101"/>
    </row>
    <row r="220" spans="1:16137" s="52" customFormat="1" ht="56.25" customHeight="1">
      <c r="A220" s="37">
        <v>7729314745</v>
      </c>
      <c r="B220" s="12" t="s">
        <v>372</v>
      </c>
      <c r="C220" s="12" t="s">
        <v>112</v>
      </c>
      <c r="D220" s="12" t="s">
        <v>373</v>
      </c>
      <c r="E220" s="13">
        <f>'2022'!E220</f>
        <v>3504.3919999999998</v>
      </c>
      <c r="F220" s="13">
        <f>'2022'!F220</f>
        <v>910.75400000000002</v>
      </c>
      <c r="G220" s="13">
        <f>'2022'!G220</f>
        <v>554.279</v>
      </c>
      <c r="H220" s="13">
        <f>'2022'!H220</f>
        <v>2870.0819999999999</v>
      </c>
      <c r="I220" s="38">
        <f t="shared" si="80"/>
        <v>7839.5069999999996</v>
      </c>
      <c r="J220" s="40">
        <v>2739.2321076222024</v>
      </c>
      <c r="K220" s="40">
        <v>2739.2321076222024</v>
      </c>
      <c r="L220" s="40">
        <f>'2022'!M220</f>
        <v>1438.6632</v>
      </c>
      <c r="M220" s="40">
        <v>1496.209728</v>
      </c>
      <c r="N220" s="42" t="e">
        <f>(J220-L220)*#REF!</f>
        <v>#REF!</v>
      </c>
      <c r="O220" s="41">
        <f t="shared" si="76"/>
        <v>4557703.2753199851</v>
      </c>
      <c r="P220" s="42">
        <f t="shared" si="77"/>
        <v>1184498.3348925514</v>
      </c>
      <c r="Q220" s="42">
        <f t="shared" si="78"/>
        <v>688981.2015546147</v>
      </c>
      <c r="R220" s="42">
        <f t="shared" si="79"/>
        <v>3567576.1573508498</v>
      </c>
      <c r="S220" s="42">
        <f t="shared" si="81"/>
        <v>9998758.9691180009</v>
      </c>
      <c r="T220" s="43"/>
      <c r="U220" s="44"/>
      <c r="V220" s="44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1"/>
      <c r="BN220" s="101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1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1"/>
      <c r="CM220" s="101"/>
      <c r="CN220" s="101"/>
      <c r="CO220" s="101"/>
      <c r="CP220" s="101"/>
      <c r="CQ220" s="101"/>
      <c r="CR220" s="101"/>
      <c r="CS220" s="101"/>
      <c r="CT220" s="101"/>
      <c r="CU220" s="101"/>
      <c r="CV220" s="101"/>
      <c r="CW220" s="101"/>
      <c r="CX220" s="101"/>
      <c r="CY220" s="101"/>
      <c r="CZ220" s="101"/>
      <c r="DA220" s="101"/>
      <c r="DB220" s="101"/>
      <c r="DC220" s="101"/>
      <c r="DD220" s="101"/>
      <c r="DE220" s="101"/>
      <c r="DF220" s="101"/>
      <c r="DG220" s="101"/>
      <c r="DH220" s="101"/>
      <c r="DI220" s="101"/>
      <c r="DJ220" s="101"/>
      <c r="DK220" s="101"/>
      <c r="DL220" s="101"/>
      <c r="DM220" s="101"/>
      <c r="DN220" s="101"/>
      <c r="DO220" s="101"/>
      <c r="DP220" s="101"/>
      <c r="DQ220" s="101"/>
      <c r="DR220" s="101"/>
      <c r="DS220" s="101"/>
      <c r="DT220" s="101"/>
      <c r="DU220" s="101"/>
      <c r="DV220" s="101"/>
      <c r="DW220" s="101"/>
      <c r="DX220" s="101"/>
      <c r="DY220" s="101"/>
      <c r="DZ220" s="101"/>
      <c r="EA220" s="101"/>
      <c r="EB220" s="101"/>
      <c r="EC220" s="101"/>
      <c r="ED220" s="101"/>
      <c r="EE220" s="101"/>
      <c r="EF220" s="101"/>
      <c r="EG220" s="101"/>
      <c r="EH220" s="101"/>
      <c r="EI220" s="101"/>
      <c r="EJ220" s="101"/>
      <c r="EK220" s="101"/>
      <c r="EL220" s="101"/>
      <c r="EM220" s="101"/>
      <c r="EN220" s="101"/>
      <c r="EO220" s="101"/>
      <c r="EP220" s="101"/>
      <c r="EQ220" s="101"/>
      <c r="ER220" s="101"/>
      <c r="ES220" s="101"/>
      <c r="ET220" s="101"/>
      <c r="EU220" s="101"/>
      <c r="EV220" s="101"/>
      <c r="EW220" s="101"/>
      <c r="EX220" s="101"/>
      <c r="EY220" s="101"/>
      <c r="EZ220" s="101"/>
      <c r="FA220" s="101"/>
      <c r="FB220" s="101"/>
      <c r="FC220" s="101"/>
      <c r="FD220" s="101"/>
      <c r="FE220" s="101"/>
      <c r="FF220" s="101"/>
      <c r="FG220" s="101"/>
      <c r="FH220" s="101"/>
      <c r="FI220" s="101"/>
      <c r="FJ220" s="101"/>
      <c r="FK220" s="101"/>
      <c r="FL220" s="101"/>
      <c r="FM220" s="101"/>
      <c r="FN220" s="101"/>
      <c r="FO220" s="101"/>
      <c r="FP220" s="101"/>
      <c r="FQ220" s="101"/>
      <c r="FR220" s="101"/>
      <c r="FS220" s="101"/>
      <c r="FT220" s="101"/>
      <c r="FU220" s="101"/>
      <c r="FV220" s="101"/>
      <c r="FW220" s="101"/>
      <c r="FX220" s="101"/>
      <c r="FY220" s="101"/>
      <c r="FZ220" s="101"/>
    </row>
    <row r="221" spans="1:16137" s="52" customFormat="1" ht="56.25" customHeight="1">
      <c r="A221" s="37">
        <v>7729314745</v>
      </c>
      <c r="B221" s="12" t="s">
        <v>372</v>
      </c>
      <c r="C221" s="12" t="s">
        <v>74</v>
      </c>
      <c r="D221" s="12" t="s">
        <v>377</v>
      </c>
      <c r="E221" s="13">
        <f>'2022'!E221</f>
        <v>418.851</v>
      </c>
      <c r="F221" s="13">
        <f>'2022'!F221</f>
        <v>211.40899999999999</v>
      </c>
      <c r="G221" s="13">
        <f>'2022'!G221</f>
        <v>106.521</v>
      </c>
      <c r="H221" s="13">
        <f>'2022'!H221</f>
        <v>431.93</v>
      </c>
      <c r="I221" s="38">
        <f t="shared" si="80"/>
        <v>1168.711</v>
      </c>
      <c r="J221" s="40">
        <v>10318.532167408337</v>
      </c>
      <c r="K221" s="40">
        <v>10318.532167408339</v>
      </c>
      <c r="L221" s="40">
        <f>'2022'!M221</f>
        <v>2080</v>
      </c>
      <c r="M221" s="40">
        <v>2163.2000000000003</v>
      </c>
      <c r="N221" s="42" t="e">
        <f>(J221-L221)*#REF!</f>
        <v>#REF!</v>
      </c>
      <c r="O221" s="41">
        <f t="shared" si="76"/>
        <v>3450717.4368511494</v>
      </c>
      <c r="P221" s="42">
        <f t="shared" si="77"/>
        <v>1741699.846979629</v>
      </c>
      <c r="Q221" s="42">
        <f t="shared" si="78"/>
        <v>868714.13780450355</v>
      </c>
      <c r="R221" s="42">
        <f t="shared" si="79"/>
        <v>3522532.6230686833</v>
      </c>
      <c r="S221" s="42">
        <f t="shared" si="81"/>
        <v>9583664.044703966</v>
      </c>
      <c r="T221" s="47"/>
      <c r="U221" s="44"/>
      <c r="V221" s="44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  <c r="BD221" s="103"/>
      <c r="BE221" s="103"/>
      <c r="BF221" s="103"/>
      <c r="BG221" s="103"/>
      <c r="BH221" s="103"/>
      <c r="BI221" s="103"/>
      <c r="BJ221" s="103"/>
      <c r="BK221" s="103"/>
      <c r="BL221" s="103"/>
      <c r="BM221" s="103"/>
      <c r="BN221" s="103"/>
      <c r="BO221" s="103"/>
      <c r="BP221" s="103"/>
      <c r="BQ221" s="103"/>
      <c r="BR221" s="103"/>
      <c r="BS221" s="103"/>
      <c r="BT221" s="103"/>
      <c r="BU221" s="103"/>
      <c r="BV221" s="103"/>
      <c r="BW221" s="103"/>
      <c r="BX221" s="103"/>
      <c r="BY221" s="103"/>
      <c r="BZ221" s="103"/>
      <c r="CA221" s="103"/>
      <c r="CB221" s="103"/>
      <c r="CC221" s="103"/>
      <c r="CD221" s="103"/>
      <c r="CE221" s="103"/>
      <c r="CF221" s="103"/>
      <c r="CG221" s="103"/>
      <c r="CH221" s="103"/>
      <c r="CI221" s="103"/>
      <c r="CJ221" s="103"/>
      <c r="CK221" s="103"/>
      <c r="CL221" s="103"/>
      <c r="CM221" s="103"/>
      <c r="CN221" s="103"/>
      <c r="CO221" s="103"/>
      <c r="CP221" s="103"/>
      <c r="CQ221" s="103"/>
      <c r="CR221" s="103"/>
      <c r="CS221" s="103"/>
      <c r="CT221" s="103"/>
      <c r="CU221" s="103"/>
      <c r="CV221" s="103"/>
      <c r="CW221" s="103"/>
      <c r="CX221" s="103"/>
      <c r="CY221" s="103"/>
      <c r="CZ221" s="103"/>
      <c r="DA221" s="103"/>
      <c r="DB221" s="103"/>
      <c r="DC221" s="103"/>
      <c r="DD221" s="103"/>
      <c r="DE221" s="103"/>
      <c r="DF221" s="103"/>
      <c r="DG221" s="103"/>
      <c r="DH221" s="103"/>
      <c r="DI221" s="103"/>
      <c r="DJ221" s="103"/>
      <c r="DK221" s="103"/>
      <c r="DL221" s="103"/>
      <c r="DM221" s="103"/>
      <c r="DN221" s="103"/>
      <c r="DO221" s="103"/>
      <c r="DP221" s="103"/>
      <c r="DQ221" s="103"/>
      <c r="DR221" s="103"/>
      <c r="DS221" s="103"/>
      <c r="DT221" s="103"/>
      <c r="DU221" s="103"/>
      <c r="DV221" s="103"/>
      <c r="DW221" s="103"/>
      <c r="DX221" s="103"/>
      <c r="DY221" s="103"/>
      <c r="DZ221" s="103"/>
      <c r="EA221" s="103"/>
      <c r="EB221" s="103"/>
      <c r="EC221" s="103"/>
      <c r="ED221" s="103"/>
      <c r="EE221" s="103"/>
      <c r="EF221" s="103"/>
      <c r="EG221" s="103"/>
      <c r="EH221" s="103"/>
      <c r="EI221" s="103"/>
      <c r="EJ221" s="103"/>
      <c r="EK221" s="103"/>
      <c r="EL221" s="103"/>
      <c r="EM221" s="103"/>
      <c r="EN221" s="103"/>
      <c r="EO221" s="103"/>
      <c r="EP221" s="103"/>
      <c r="EQ221" s="103"/>
      <c r="ER221" s="103"/>
      <c r="ES221" s="103"/>
      <c r="ET221" s="103"/>
      <c r="EU221" s="103"/>
      <c r="EV221" s="103"/>
      <c r="EW221" s="103"/>
      <c r="EX221" s="103"/>
      <c r="EY221" s="103"/>
      <c r="EZ221" s="103"/>
      <c r="FA221" s="103"/>
      <c r="FB221" s="103"/>
      <c r="FC221" s="103"/>
      <c r="FD221" s="103"/>
      <c r="FE221" s="103"/>
      <c r="FF221" s="103"/>
      <c r="FG221" s="103"/>
      <c r="FH221" s="103"/>
      <c r="FI221" s="103"/>
      <c r="FJ221" s="103"/>
      <c r="FK221" s="103"/>
      <c r="FL221" s="103"/>
      <c r="FM221" s="103"/>
      <c r="FN221" s="103"/>
      <c r="FO221" s="103"/>
      <c r="FP221" s="103"/>
      <c r="FQ221" s="103"/>
      <c r="FR221" s="103"/>
      <c r="FS221" s="103"/>
      <c r="FT221" s="103"/>
      <c r="FU221" s="103"/>
      <c r="FV221" s="103"/>
      <c r="FW221" s="103"/>
      <c r="FX221" s="103"/>
      <c r="FY221" s="103"/>
      <c r="FZ221" s="103"/>
      <c r="GA221" s="103"/>
      <c r="GB221" s="103"/>
      <c r="GC221" s="103"/>
      <c r="GD221" s="103"/>
      <c r="GE221" s="103"/>
      <c r="GF221" s="103"/>
      <c r="GG221" s="103"/>
      <c r="GH221" s="103"/>
      <c r="GI221" s="103"/>
      <c r="GJ221" s="103"/>
      <c r="GK221" s="103"/>
      <c r="GL221" s="103"/>
      <c r="GM221" s="103"/>
      <c r="GN221" s="103"/>
      <c r="GO221" s="103"/>
      <c r="GP221" s="103"/>
      <c r="GQ221" s="103"/>
      <c r="GR221" s="103"/>
      <c r="GS221" s="103"/>
      <c r="GT221" s="103"/>
      <c r="GU221" s="103"/>
      <c r="GV221" s="103"/>
      <c r="GW221" s="103"/>
      <c r="GX221" s="103"/>
      <c r="GY221" s="103"/>
      <c r="GZ221" s="103"/>
      <c r="HA221" s="103"/>
      <c r="HB221" s="103"/>
      <c r="HC221" s="103"/>
      <c r="HD221" s="103"/>
      <c r="HE221" s="103"/>
      <c r="HF221" s="103"/>
      <c r="HG221" s="103"/>
      <c r="HH221" s="103"/>
      <c r="HI221" s="103"/>
      <c r="HJ221" s="103"/>
      <c r="HK221" s="103"/>
      <c r="HL221" s="103"/>
      <c r="HM221" s="103"/>
      <c r="HN221" s="103"/>
      <c r="HO221" s="103"/>
      <c r="HP221" s="103"/>
      <c r="HQ221" s="103"/>
      <c r="HR221" s="103"/>
      <c r="HS221" s="103"/>
      <c r="HT221" s="103"/>
      <c r="HU221" s="103"/>
      <c r="HV221" s="103"/>
      <c r="HW221" s="103"/>
      <c r="HX221" s="103"/>
      <c r="HY221" s="103"/>
      <c r="HZ221" s="103"/>
      <c r="IA221" s="103"/>
      <c r="IB221" s="103"/>
      <c r="IC221" s="103"/>
      <c r="ID221" s="103"/>
      <c r="IE221" s="103"/>
      <c r="IF221" s="103"/>
      <c r="IG221" s="103"/>
      <c r="IH221" s="103"/>
      <c r="II221" s="103"/>
      <c r="IJ221" s="103"/>
      <c r="IK221" s="103"/>
      <c r="IL221" s="103"/>
      <c r="IM221" s="103"/>
      <c r="IN221" s="103"/>
      <c r="IO221" s="103"/>
      <c r="IP221" s="103"/>
      <c r="IQ221" s="103"/>
      <c r="IR221" s="103"/>
      <c r="IS221" s="103"/>
      <c r="IT221" s="103"/>
      <c r="IU221" s="103"/>
      <c r="IV221" s="103"/>
      <c r="IW221" s="103"/>
      <c r="IX221" s="103"/>
      <c r="IY221" s="103"/>
      <c r="IZ221" s="103"/>
      <c r="JA221" s="103"/>
      <c r="JB221" s="103"/>
      <c r="JC221" s="103"/>
      <c r="JD221" s="103"/>
      <c r="JE221" s="103"/>
      <c r="JF221" s="103"/>
      <c r="JG221" s="103"/>
      <c r="JH221" s="103"/>
      <c r="JI221" s="103"/>
      <c r="JJ221" s="103"/>
      <c r="JK221" s="103"/>
      <c r="JL221" s="103"/>
      <c r="JM221" s="103"/>
      <c r="JN221" s="103"/>
      <c r="JO221" s="103"/>
      <c r="JP221" s="103"/>
      <c r="JQ221" s="103"/>
      <c r="JR221" s="103"/>
      <c r="JS221" s="103"/>
      <c r="JT221" s="103"/>
      <c r="JU221" s="103"/>
      <c r="JV221" s="103"/>
      <c r="JW221" s="103"/>
      <c r="JX221" s="103"/>
      <c r="JY221" s="103"/>
      <c r="JZ221" s="103"/>
      <c r="KA221" s="103"/>
      <c r="KB221" s="103"/>
      <c r="KC221" s="103"/>
      <c r="KD221" s="103"/>
      <c r="KE221" s="103"/>
      <c r="KF221" s="103"/>
      <c r="KG221" s="103"/>
      <c r="KH221" s="103"/>
      <c r="KI221" s="103"/>
      <c r="KJ221" s="103"/>
      <c r="KK221" s="103"/>
      <c r="KL221" s="103"/>
      <c r="KM221" s="103"/>
      <c r="KN221" s="103"/>
      <c r="KO221" s="103"/>
      <c r="KP221" s="103"/>
      <c r="KQ221" s="103"/>
      <c r="KR221" s="103"/>
      <c r="KS221" s="103"/>
      <c r="KT221" s="103"/>
      <c r="KU221" s="103"/>
      <c r="KV221" s="103"/>
      <c r="KW221" s="103"/>
      <c r="KX221" s="103"/>
      <c r="KY221" s="103"/>
      <c r="KZ221" s="103"/>
      <c r="LA221" s="103"/>
      <c r="LB221" s="103"/>
      <c r="LC221" s="103"/>
      <c r="LD221" s="103"/>
      <c r="LE221" s="103"/>
      <c r="LF221" s="103"/>
      <c r="LG221" s="103"/>
      <c r="LH221" s="103"/>
      <c r="LI221" s="103"/>
      <c r="LJ221" s="103"/>
      <c r="LK221" s="103"/>
      <c r="LL221" s="103"/>
      <c r="LM221" s="103"/>
      <c r="LN221" s="103"/>
      <c r="LO221" s="103"/>
      <c r="LP221" s="103"/>
      <c r="LQ221" s="103"/>
      <c r="LR221" s="103"/>
      <c r="LS221" s="103"/>
      <c r="LT221" s="103"/>
      <c r="LU221" s="103"/>
      <c r="LV221" s="103"/>
      <c r="LW221" s="103"/>
      <c r="LX221" s="103"/>
      <c r="LY221" s="103"/>
      <c r="LZ221" s="103"/>
      <c r="MA221" s="103"/>
      <c r="MB221" s="103"/>
      <c r="MC221" s="103"/>
      <c r="MD221" s="103"/>
      <c r="ME221" s="103"/>
      <c r="MF221" s="103"/>
      <c r="MG221" s="103"/>
      <c r="MH221" s="103"/>
      <c r="MI221" s="103"/>
      <c r="MJ221" s="103"/>
      <c r="MK221" s="103"/>
      <c r="ML221" s="103"/>
      <c r="MM221" s="103"/>
      <c r="MN221" s="103"/>
      <c r="MO221" s="103"/>
      <c r="MP221" s="103"/>
      <c r="MQ221" s="103"/>
      <c r="MR221" s="103"/>
      <c r="MS221" s="103"/>
      <c r="MT221" s="103"/>
      <c r="MU221" s="103"/>
      <c r="MV221" s="103"/>
      <c r="MW221" s="103"/>
      <c r="MX221" s="103"/>
      <c r="MY221" s="103"/>
      <c r="MZ221" s="103"/>
      <c r="NA221" s="103"/>
      <c r="NB221" s="103"/>
      <c r="NC221" s="103"/>
      <c r="ND221" s="103"/>
      <c r="NE221" s="103"/>
      <c r="NF221" s="103"/>
      <c r="NG221" s="103"/>
      <c r="NH221" s="103"/>
      <c r="NI221" s="103"/>
      <c r="NJ221" s="103"/>
      <c r="NK221" s="103"/>
      <c r="NL221" s="103"/>
      <c r="NM221" s="103"/>
      <c r="NN221" s="103"/>
      <c r="NO221" s="103"/>
      <c r="NP221" s="103"/>
      <c r="NQ221" s="103"/>
      <c r="NR221" s="103"/>
      <c r="NS221" s="103"/>
      <c r="NT221" s="103"/>
      <c r="NU221" s="103"/>
      <c r="NV221" s="103"/>
      <c r="NW221" s="103"/>
      <c r="NX221" s="103"/>
      <c r="NY221" s="103"/>
      <c r="NZ221" s="103"/>
      <c r="OA221" s="103"/>
      <c r="OB221" s="103"/>
      <c r="OC221" s="103"/>
      <c r="OD221" s="103"/>
      <c r="OE221" s="103"/>
      <c r="OF221" s="103"/>
      <c r="OG221" s="103"/>
      <c r="OH221" s="103"/>
      <c r="OI221" s="103"/>
      <c r="OJ221" s="103"/>
      <c r="OK221" s="103"/>
      <c r="OL221" s="103"/>
      <c r="OM221" s="103"/>
      <c r="ON221" s="103"/>
      <c r="OO221" s="103"/>
      <c r="OP221" s="103"/>
      <c r="OQ221" s="103"/>
      <c r="OR221" s="103"/>
      <c r="OS221" s="103"/>
      <c r="OT221" s="103"/>
      <c r="OU221" s="103"/>
      <c r="OV221" s="103"/>
      <c r="OW221" s="103"/>
      <c r="OX221" s="103"/>
      <c r="OY221" s="103"/>
      <c r="OZ221" s="103"/>
      <c r="PA221" s="103"/>
      <c r="PB221" s="103"/>
      <c r="PC221" s="103"/>
      <c r="PD221" s="103"/>
      <c r="PE221" s="103"/>
      <c r="PF221" s="103"/>
      <c r="PG221" s="103"/>
      <c r="PH221" s="103"/>
      <c r="PI221" s="103"/>
      <c r="PJ221" s="103"/>
      <c r="PK221" s="103"/>
      <c r="PL221" s="103"/>
      <c r="PM221" s="103"/>
      <c r="PN221" s="103"/>
      <c r="PO221" s="103"/>
      <c r="PP221" s="103"/>
      <c r="PQ221" s="103"/>
      <c r="PR221" s="103"/>
      <c r="PS221" s="103"/>
      <c r="PT221" s="103"/>
      <c r="PU221" s="103"/>
      <c r="PV221" s="103"/>
      <c r="PW221" s="103"/>
      <c r="PX221" s="103"/>
      <c r="PY221" s="103"/>
      <c r="PZ221" s="103"/>
      <c r="QA221" s="103"/>
      <c r="QB221" s="103"/>
      <c r="QC221" s="103"/>
      <c r="QD221" s="103"/>
      <c r="QE221" s="103"/>
      <c r="QF221" s="103"/>
      <c r="QG221" s="103"/>
      <c r="QH221" s="103"/>
      <c r="QI221" s="103"/>
      <c r="QJ221" s="103"/>
      <c r="QK221" s="103"/>
      <c r="QL221" s="103"/>
      <c r="QM221" s="103"/>
      <c r="QN221" s="103"/>
      <c r="QO221" s="103"/>
      <c r="QP221" s="103"/>
      <c r="QQ221" s="103"/>
      <c r="QR221" s="103"/>
      <c r="QS221" s="103"/>
      <c r="QT221" s="103"/>
      <c r="QU221" s="103"/>
      <c r="QV221" s="103"/>
      <c r="QW221" s="103"/>
      <c r="QX221" s="103"/>
      <c r="QY221" s="103"/>
      <c r="QZ221" s="103"/>
      <c r="RA221" s="103"/>
      <c r="RB221" s="103"/>
      <c r="RC221" s="103"/>
      <c r="RD221" s="103"/>
      <c r="RE221" s="103"/>
      <c r="RF221" s="103"/>
      <c r="RG221" s="103"/>
      <c r="RH221" s="103"/>
      <c r="RI221" s="103"/>
      <c r="RJ221" s="103"/>
      <c r="RK221" s="103"/>
      <c r="RL221" s="103"/>
      <c r="RM221" s="103"/>
      <c r="RN221" s="103"/>
      <c r="RO221" s="103"/>
      <c r="RP221" s="103"/>
      <c r="RQ221" s="103"/>
      <c r="RR221" s="103"/>
      <c r="RS221" s="103"/>
      <c r="RT221" s="103"/>
      <c r="RU221" s="103"/>
      <c r="RV221" s="103"/>
      <c r="RW221" s="103"/>
      <c r="RX221" s="103"/>
      <c r="RY221" s="103"/>
      <c r="RZ221" s="103"/>
      <c r="SA221" s="103"/>
      <c r="SB221" s="103"/>
      <c r="SC221" s="103"/>
      <c r="SD221" s="103"/>
      <c r="SE221" s="103"/>
      <c r="SF221" s="103"/>
      <c r="SG221" s="103"/>
      <c r="SH221" s="103"/>
      <c r="SI221" s="103"/>
      <c r="SJ221" s="103"/>
      <c r="SK221" s="103"/>
      <c r="SL221" s="103"/>
      <c r="SM221" s="103"/>
      <c r="SN221" s="103"/>
      <c r="SO221" s="103"/>
      <c r="SP221" s="103"/>
      <c r="SQ221" s="103"/>
      <c r="SR221" s="103"/>
      <c r="SS221" s="103"/>
      <c r="ST221" s="103"/>
      <c r="SU221" s="103"/>
      <c r="SV221" s="103"/>
      <c r="SW221" s="103"/>
      <c r="SX221" s="103"/>
      <c r="SY221" s="103"/>
      <c r="SZ221" s="103"/>
      <c r="TA221" s="103"/>
      <c r="TB221" s="103"/>
      <c r="TC221" s="103"/>
      <c r="TD221" s="103"/>
      <c r="TE221" s="103"/>
      <c r="TF221" s="103"/>
      <c r="TG221" s="103"/>
      <c r="TH221" s="103"/>
      <c r="TI221" s="103"/>
      <c r="TJ221" s="103"/>
      <c r="TK221" s="103"/>
      <c r="TL221" s="103"/>
      <c r="TM221" s="103"/>
      <c r="TN221" s="103"/>
      <c r="TO221" s="103"/>
      <c r="TP221" s="103"/>
      <c r="TQ221" s="103"/>
      <c r="TR221" s="103"/>
      <c r="TS221" s="103"/>
      <c r="TT221" s="103"/>
      <c r="TU221" s="103"/>
      <c r="TV221" s="103"/>
      <c r="TW221" s="103"/>
      <c r="TX221" s="103"/>
      <c r="TY221" s="103"/>
      <c r="TZ221" s="103"/>
      <c r="UA221" s="103"/>
      <c r="UB221" s="103"/>
      <c r="UC221" s="103"/>
      <c r="UD221" s="103"/>
      <c r="UE221" s="103"/>
      <c r="UF221" s="103"/>
      <c r="UG221" s="103"/>
      <c r="UH221" s="103"/>
      <c r="UI221" s="103"/>
      <c r="UJ221" s="103"/>
      <c r="UK221" s="103"/>
      <c r="UL221" s="103"/>
      <c r="UM221" s="103"/>
      <c r="UN221" s="103"/>
      <c r="UO221" s="103"/>
      <c r="UP221" s="103"/>
      <c r="UQ221" s="103"/>
      <c r="UR221" s="103"/>
      <c r="US221" s="103"/>
      <c r="UT221" s="103"/>
      <c r="UU221" s="103"/>
      <c r="UV221" s="103"/>
      <c r="UW221" s="103"/>
      <c r="UX221" s="103"/>
      <c r="UY221" s="103"/>
      <c r="UZ221" s="103"/>
      <c r="VA221" s="103"/>
      <c r="VB221" s="103"/>
      <c r="VC221" s="103"/>
      <c r="VD221" s="103"/>
      <c r="VE221" s="103"/>
      <c r="VF221" s="103"/>
      <c r="VG221" s="103"/>
      <c r="VH221" s="103"/>
      <c r="VI221" s="103"/>
      <c r="VJ221" s="103"/>
      <c r="VK221" s="103"/>
      <c r="VL221" s="103"/>
      <c r="VM221" s="103"/>
      <c r="VN221" s="103"/>
      <c r="VO221" s="103"/>
      <c r="VP221" s="103"/>
      <c r="VQ221" s="103"/>
      <c r="VR221" s="103"/>
      <c r="VS221" s="103"/>
      <c r="VT221" s="103"/>
      <c r="VU221" s="103"/>
      <c r="VV221" s="103"/>
      <c r="VW221" s="103"/>
      <c r="VX221" s="103"/>
      <c r="VY221" s="103"/>
      <c r="VZ221" s="103"/>
      <c r="WA221" s="103"/>
      <c r="WB221" s="103"/>
      <c r="WC221" s="103"/>
      <c r="WD221" s="103"/>
      <c r="WE221" s="103"/>
      <c r="WF221" s="103"/>
      <c r="WG221" s="103"/>
      <c r="WH221" s="103"/>
      <c r="WI221" s="103"/>
      <c r="WJ221" s="103"/>
      <c r="WK221" s="103"/>
      <c r="WL221" s="103"/>
      <c r="WM221" s="103"/>
      <c r="WN221" s="103"/>
      <c r="WO221" s="103"/>
      <c r="WP221" s="103"/>
      <c r="WQ221" s="103"/>
      <c r="WR221" s="103"/>
      <c r="WS221" s="103"/>
      <c r="WT221" s="103"/>
      <c r="WU221" s="103"/>
      <c r="WV221" s="103"/>
      <c r="WW221" s="103"/>
      <c r="WX221" s="103"/>
      <c r="WY221" s="103"/>
      <c r="WZ221" s="103"/>
      <c r="XA221" s="103"/>
      <c r="XB221" s="103"/>
      <c r="XC221" s="103"/>
      <c r="XD221" s="103"/>
      <c r="XE221" s="103"/>
      <c r="XF221" s="103"/>
      <c r="XG221" s="103"/>
      <c r="XH221" s="103"/>
      <c r="XI221" s="103"/>
      <c r="XJ221" s="103"/>
      <c r="XK221" s="103"/>
      <c r="XL221" s="103"/>
      <c r="XM221" s="103"/>
      <c r="XN221" s="103"/>
      <c r="XO221" s="103"/>
      <c r="XP221" s="103"/>
      <c r="XQ221" s="103"/>
      <c r="XR221" s="103"/>
      <c r="XS221" s="103"/>
      <c r="XT221" s="103"/>
      <c r="XU221" s="103"/>
      <c r="XV221" s="103"/>
      <c r="XW221" s="103"/>
      <c r="XX221" s="103"/>
      <c r="XY221" s="103"/>
      <c r="XZ221" s="103"/>
      <c r="YA221" s="103"/>
      <c r="YB221" s="103"/>
      <c r="YC221" s="103"/>
      <c r="YD221" s="103"/>
      <c r="YE221" s="103"/>
      <c r="YF221" s="103"/>
      <c r="YG221" s="103"/>
      <c r="YH221" s="103"/>
      <c r="YI221" s="103"/>
      <c r="YJ221" s="103"/>
      <c r="YK221" s="103"/>
      <c r="YL221" s="103"/>
      <c r="YM221" s="103"/>
      <c r="YN221" s="103"/>
      <c r="YO221" s="103"/>
      <c r="YP221" s="103"/>
      <c r="YQ221" s="103"/>
      <c r="YR221" s="103"/>
      <c r="YS221" s="103"/>
      <c r="YT221" s="103"/>
      <c r="YU221" s="103"/>
      <c r="YV221" s="103"/>
      <c r="YW221" s="103"/>
      <c r="YX221" s="103"/>
      <c r="YY221" s="103"/>
      <c r="YZ221" s="103"/>
      <c r="ZA221" s="103"/>
      <c r="ZB221" s="103"/>
      <c r="ZC221" s="103"/>
      <c r="ZD221" s="103"/>
      <c r="ZE221" s="103"/>
      <c r="ZF221" s="103"/>
      <c r="ZG221" s="103"/>
      <c r="ZH221" s="103"/>
      <c r="ZI221" s="103"/>
      <c r="ZJ221" s="103"/>
      <c r="ZK221" s="103"/>
      <c r="ZL221" s="103"/>
      <c r="ZM221" s="103"/>
      <c r="ZN221" s="103"/>
      <c r="ZO221" s="103"/>
      <c r="ZP221" s="103"/>
      <c r="ZQ221" s="103"/>
      <c r="ZR221" s="103"/>
      <c r="ZS221" s="103"/>
      <c r="ZT221" s="103"/>
      <c r="ZU221" s="103"/>
      <c r="ZV221" s="103"/>
      <c r="ZW221" s="103"/>
      <c r="ZX221" s="103"/>
      <c r="ZY221" s="103"/>
      <c r="ZZ221" s="103"/>
      <c r="AAA221" s="103"/>
      <c r="AAB221" s="103"/>
      <c r="AAC221" s="103"/>
      <c r="AAD221" s="103"/>
      <c r="AAE221" s="103"/>
      <c r="AAF221" s="103"/>
      <c r="AAG221" s="103"/>
      <c r="AAH221" s="103"/>
      <c r="AAI221" s="103"/>
      <c r="AAJ221" s="103"/>
      <c r="AAK221" s="103"/>
      <c r="AAL221" s="103"/>
      <c r="AAM221" s="103"/>
      <c r="AAN221" s="103"/>
      <c r="AAO221" s="103"/>
      <c r="AAP221" s="103"/>
      <c r="AAQ221" s="103"/>
      <c r="AAR221" s="103"/>
      <c r="AAS221" s="103"/>
      <c r="AAT221" s="103"/>
      <c r="AAU221" s="103"/>
      <c r="AAV221" s="103"/>
      <c r="AAW221" s="103"/>
      <c r="AAX221" s="103"/>
      <c r="AAY221" s="103"/>
      <c r="AAZ221" s="103"/>
      <c r="ABA221" s="103"/>
      <c r="ABB221" s="103"/>
      <c r="ABC221" s="103"/>
      <c r="ABD221" s="103"/>
      <c r="ABE221" s="103"/>
      <c r="ABF221" s="103"/>
      <c r="ABG221" s="103"/>
      <c r="ABH221" s="103"/>
      <c r="ABI221" s="103"/>
      <c r="ABJ221" s="103"/>
      <c r="ABK221" s="103"/>
      <c r="ABL221" s="103"/>
      <c r="ABM221" s="103"/>
      <c r="ABN221" s="103"/>
      <c r="ABO221" s="103"/>
      <c r="ABP221" s="103"/>
      <c r="ABQ221" s="103"/>
      <c r="ABR221" s="103"/>
      <c r="ABS221" s="103"/>
      <c r="ABT221" s="103"/>
      <c r="ABU221" s="103"/>
      <c r="ABV221" s="103"/>
      <c r="ABW221" s="103"/>
      <c r="ABX221" s="103"/>
      <c r="ABY221" s="103"/>
      <c r="ABZ221" s="103"/>
      <c r="ACA221" s="103"/>
      <c r="ACB221" s="103"/>
      <c r="ACC221" s="103"/>
      <c r="ACD221" s="103"/>
      <c r="ACE221" s="103"/>
      <c r="ACF221" s="103"/>
      <c r="ACG221" s="103"/>
      <c r="ACH221" s="103"/>
      <c r="ACI221" s="103"/>
      <c r="ACJ221" s="103"/>
      <c r="ACK221" s="103"/>
      <c r="ACL221" s="103"/>
      <c r="ACM221" s="103"/>
      <c r="ACN221" s="103"/>
      <c r="ACO221" s="103"/>
      <c r="ACP221" s="103"/>
      <c r="ACQ221" s="103"/>
      <c r="ACR221" s="103"/>
      <c r="ACS221" s="103"/>
      <c r="ACT221" s="103"/>
      <c r="ACU221" s="103"/>
      <c r="ACV221" s="103"/>
      <c r="ACW221" s="103"/>
      <c r="ACX221" s="103"/>
      <c r="ACY221" s="103"/>
      <c r="ACZ221" s="103"/>
      <c r="ADA221" s="103"/>
      <c r="ADB221" s="103"/>
      <c r="ADC221" s="103"/>
      <c r="ADD221" s="103"/>
      <c r="ADE221" s="103"/>
      <c r="ADF221" s="103"/>
      <c r="ADG221" s="103"/>
      <c r="ADH221" s="103"/>
      <c r="ADI221" s="103"/>
      <c r="ADJ221" s="103"/>
      <c r="ADK221" s="103"/>
      <c r="ADL221" s="103"/>
      <c r="ADM221" s="103"/>
      <c r="ADN221" s="103"/>
      <c r="ADO221" s="103"/>
      <c r="ADP221" s="103"/>
      <c r="ADQ221" s="103"/>
      <c r="ADR221" s="103"/>
      <c r="ADS221" s="103"/>
      <c r="ADT221" s="103"/>
      <c r="ADU221" s="103"/>
      <c r="ADV221" s="103"/>
      <c r="ADW221" s="103"/>
      <c r="ADX221" s="103"/>
      <c r="ADY221" s="103"/>
      <c r="ADZ221" s="103"/>
      <c r="AEA221" s="103"/>
      <c r="AEB221" s="103"/>
      <c r="AEC221" s="103"/>
      <c r="AED221" s="103"/>
      <c r="AEE221" s="103"/>
      <c r="AEF221" s="103"/>
      <c r="AEG221" s="103"/>
      <c r="AEH221" s="103"/>
      <c r="AEI221" s="103"/>
      <c r="AEJ221" s="103"/>
      <c r="AEK221" s="103"/>
      <c r="AEL221" s="103"/>
      <c r="AEM221" s="103"/>
      <c r="AEN221" s="103"/>
      <c r="AEO221" s="103"/>
      <c r="AEP221" s="103"/>
      <c r="AEQ221" s="103"/>
      <c r="AER221" s="103"/>
      <c r="AES221" s="103"/>
      <c r="AET221" s="103"/>
      <c r="AEU221" s="103"/>
      <c r="AEV221" s="103"/>
      <c r="AEW221" s="103"/>
      <c r="AEX221" s="103"/>
      <c r="AEY221" s="103"/>
      <c r="AEZ221" s="103"/>
      <c r="AFA221" s="103"/>
      <c r="AFB221" s="103"/>
      <c r="AFC221" s="103"/>
      <c r="AFD221" s="103"/>
      <c r="AFE221" s="103"/>
      <c r="AFF221" s="103"/>
      <c r="AFG221" s="103"/>
      <c r="AFH221" s="103"/>
      <c r="AFI221" s="103"/>
      <c r="AFJ221" s="103"/>
      <c r="AFK221" s="103"/>
      <c r="AFL221" s="103"/>
      <c r="AFM221" s="103"/>
      <c r="AFN221" s="103"/>
      <c r="AFO221" s="103"/>
      <c r="AFP221" s="103"/>
      <c r="AFQ221" s="103"/>
      <c r="AFR221" s="103"/>
      <c r="AFS221" s="103"/>
      <c r="AFT221" s="103"/>
      <c r="AFU221" s="103"/>
      <c r="AFV221" s="103"/>
      <c r="AFW221" s="103"/>
      <c r="AFX221" s="103"/>
      <c r="AFY221" s="103"/>
      <c r="AFZ221" s="103"/>
      <c r="AGA221" s="103"/>
      <c r="AGB221" s="103"/>
      <c r="AGC221" s="103"/>
      <c r="AGD221" s="103"/>
      <c r="AGE221" s="103"/>
      <c r="AGF221" s="103"/>
      <c r="AGG221" s="103"/>
      <c r="AGH221" s="103"/>
      <c r="AGI221" s="103"/>
      <c r="AGJ221" s="103"/>
      <c r="AGK221" s="103"/>
      <c r="AGL221" s="103"/>
      <c r="AGM221" s="103"/>
      <c r="AGN221" s="103"/>
      <c r="AGO221" s="103"/>
      <c r="AGP221" s="103"/>
      <c r="AGQ221" s="103"/>
      <c r="AGR221" s="103"/>
      <c r="AGS221" s="103"/>
      <c r="AGT221" s="103"/>
      <c r="AGU221" s="103"/>
      <c r="AGV221" s="103"/>
      <c r="AGW221" s="103"/>
      <c r="AGX221" s="103"/>
      <c r="AGY221" s="103"/>
      <c r="AGZ221" s="103"/>
      <c r="AHA221" s="103"/>
      <c r="AHB221" s="103"/>
      <c r="AHC221" s="103"/>
      <c r="AHD221" s="103"/>
      <c r="AHE221" s="103"/>
      <c r="AHF221" s="103"/>
      <c r="AHG221" s="103"/>
      <c r="AHH221" s="103"/>
      <c r="AHI221" s="103"/>
      <c r="AHJ221" s="103"/>
      <c r="AHK221" s="103"/>
      <c r="AHL221" s="103"/>
      <c r="AHM221" s="103"/>
      <c r="AHN221" s="103"/>
      <c r="AHO221" s="103"/>
      <c r="AHP221" s="103"/>
      <c r="AHQ221" s="103"/>
      <c r="AHR221" s="103"/>
      <c r="AHS221" s="103"/>
      <c r="AHT221" s="103"/>
      <c r="AHU221" s="103"/>
      <c r="AHV221" s="103"/>
      <c r="AHW221" s="103"/>
      <c r="AHX221" s="103"/>
      <c r="AHY221" s="103"/>
      <c r="AHZ221" s="103"/>
      <c r="AIA221" s="103"/>
      <c r="AIB221" s="103"/>
      <c r="AIC221" s="103"/>
      <c r="AID221" s="103"/>
      <c r="AIE221" s="103"/>
      <c r="AIF221" s="103"/>
      <c r="AIG221" s="103"/>
      <c r="AIH221" s="103"/>
      <c r="AII221" s="103"/>
      <c r="AIJ221" s="103"/>
      <c r="AIK221" s="103"/>
      <c r="AIL221" s="103"/>
      <c r="AIM221" s="103"/>
      <c r="AIN221" s="103"/>
      <c r="AIO221" s="103"/>
      <c r="AIP221" s="103"/>
      <c r="AIQ221" s="103"/>
      <c r="AIR221" s="103"/>
      <c r="AIS221" s="103"/>
      <c r="AIT221" s="103"/>
      <c r="AIU221" s="103"/>
      <c r="AIV221" s="103"/>
      <c r="AIW221" s="103"/>
      <c r="AIX221" s="103"/>
      <c r="AIY221" s="103"/>
      <c r="AIZ221" s="103"/>
      <c r="AJA221" s="103"/>
      <c r="AJB221" s="103"/>
      <c r="AJC221" s="103"/>
      <c r="AJD221" s="103"/>
      <c r="AJE221" s="103"/>
      <c r="AJF221" s="103"/>
      <c r="AJG221" s="103"/>
      <c r="AJH221" s="103"/>
      <c r="AJI221" s="103"/>
      <c r="AJJ221" s="103"/>
      <c r="AJK221" s="103"/>
      <c r="AJL221" s="103"/>
      <c r="AJM221" s="103"/>
      <c r="AJN221" s="103"/>
      <c r="AJO221" s="103"/>
      <c r="AJP221" s="103"/>
      <c r="AJQ221" s="103"/>
      <c r="AJR221" s="103"/>
      <c r="AJS221" s="103"/>
      <c r="AJT221" s="103"/>
      <c r="AJU221" s="103"/>
      <c r="AJV221" s="103"/>
      <c r="AJW221" s="103"/>
      <c r="AJX221" s="103"/>
      <c r="AJY221" s="103"/>
      <c r="AJZ221" s="103"/>
      <c r="AKA221" s="103"/>
      <c r="AKB221" s="103"/>
      <c r="AKC221" s="103"/>
      <c r="AKD221" s="103"/>
      <c r="AKE221" s="103"/>
      <c r="AKF221" s="103"/>
      <c r="AKG221" s="103"/>
      <c r="AKH221" s="103"/>
      <c r="AKI221" s="103"/>
      <c r="AKJ221" s="103"/>
      <c r="AKK221" s="103"/>
      <c r="AKL221" s="103"/>
      <c r="AKM221" s="103"/>
      <c r="AKN221" s="103"/>
      <c r="AKO221" s="103"/>
      <c r="AKP221" s="103"/>
      <c r="AKQ221" s="103"/>
      <c r="AKR221" s="103"/>
      <c r="AKS221" s="103"/>
      <c r="AKT221" s="103"/>
      <c r="AKU221" s="103"/>
      <c r="AKV221" s="103"/>
      <c r="AKW221" s="103"/>
      <c r="AKX221" s="103"/>
      <c r="AKY221" s="103"/>
      <c r="AKZ221" s="103"/>
      <c r="ALA221" s="103"/>
      <c r="ALB221" s="103"/>
      <c r="ALC221" s="103"/>
      <c r="ALD221" s="103"/>
      <c r="ALE221" s="103"/>
      <c r="ALF221" s="103"/>
      <c r="ALG221" s="103"/>
      <c r="ALH221" s="103"/>
      <c r="ALI221" s="103"/>
      <c r="ALJ221" s="103"/>
      <c r="ALK221" s="103"/>
      <c r="ALL221" s="103"/>
      <c r="ALM221" s="103"/>
      <c r="ALN221" s="103"/>
      <c r="ALO221" s="103"/>
      <c r="ALP221" s="103"/>
      <c r="ALQ221" s="103"/>
      <c r="ALR221" s="103"/>
      <c r="ALS221" s="103"/>
      <c r="ALT221" s="103"/>
      <c r="ALU221" s="103"/>
      <c r="ALV221" s="103"/>
      <c r="ALW221" s="103"/>
      <c r="ALX221" s="103"/>
      <c r="ALY221" s="103"/>
      <c r="ALZ221" s="103"/>
      <c r="AMA221" s="103"/>
      <c r="AMB221" s="103"/>
      <c r="AMC221" s="103"/>
      <c r="AMD221" s="103"/>
      <c r="AME221" s="103"/>
      <c r="AMF221" s="103"/>
      <c r="AMG221" s="103"/>
      <c r="AMH221" s="103"/>
      <c r="AMI221" s="103"/>
      <c r="AMJ221" s="103"/>
      <c r="AMK221" s="103"/>
      <c r="AML221" s="103"/>
      <c r="AMM221" s="103"/>
      <c r="AMN221" s="103"/>
      <c r="AMO221" s="103"/>
      <c r="AMP221" s="103"/>
      <c r="AMQ221" s="103"/>
      <c r="AMR221" s="103"/>
      <c r="AMS221" s="103"/>
      <c r="AMT221" s="103"/>
      <c r="AMU221" s="103"/>
      <c r="AMV221" s="103"/>
      <c r="AMW221" s="103"/>
      <c r="AMX221" s="103"/>
      <c r="AMY221" s="103"/>
      <c r="AMZ221" s="103"/>
      <c r="ANA221" s="103"/>
      <c r="ANB221" s="103"/>
      <c r="ANC221" s="103"/>
      <c r="AND221" s="103"/>
      <c r="ANE221" s="103"/>
      <c r="ANF221" s="103"/>
      <c r="ANG221" s="103"/>
      <c r="ANH221" s="103"/>
      <c r="ANI221" s="103"/>
      <c r="ANJ221" s="103"/>
      <c r="ANK221" s="103"/>
      <c r="ANL221" s="103"/>
      <c r="ANM221" s="103"/>
      <c r="ANN221" s="103"/>
      <c r="ANO221" s="103"/>
      <c r="ANP221" s="103"/>
      <c r="ANQ221" s="103"/>
      <c r="ANR221" s="103"/>
      <c r="ANS221" s="103"/>
      <c r="ANT221" s="103"/>
      <c r="ANU221" s="103"/>
      <c r="ANV221" s="103"/>
      <c r="ANW221" s="103"/>
      <c r="ANX221" s="103"/>
      <c r="ANY221" s="103"/>
      <c r="ANZ221" s="103"/>
      <c r="AOA221" s="103"/>
      <c r="AOB221" s="103"/>
      <c r="AOC221" s="103"/>
      <c r="AOD221" s="103"/>
      <c r="AOE221" s="103"/>
      <c r="AOF221" s="103"/>
      <c r="AOG221" s="103"/>
      <c r="AOH221" s="103"/>
      <c r="AOI221" s="103"/>
      <c r="AOJ221" s="103"/>
      <c r="AOK221" s="103"/>
      <c r="AOL221" s="103"/>
      <c r="AOM221" s="103"/>
      <c r="AON221" s="103"/>
      <c r="AOO221" s="103"/>
      <c r="AOP221" s="103"/>
      <c r="AOQ221" s="103"/>
      <c r="AOR221" s="103"/>
      <c r="AOS221" s="103"/>
      <c r="AOT221" s="103"/>
      <c r="AOU221" s="103"/>
      <c r="AOV221" s="103"/>
      <c r="AOW221" s="103"/>
      <c r="AOX221" s="103"/>
      <c r="AOY221" s="103"/>
      <c r="AOZ221" s="103"/>
      <c r="APA221" s="103"/>
      <c r="APB221" s="103"/>
      <c r="APC221" s="103"/>
      <c r="APD221" s="103"/>
      <c r="APE221" s="103"/>
      <c r="APF221" s="103"/>
      <c r="APG221" s="103"/>
      <c r="APH221" s="103"/>
      <c r="API221" s="103"/>
      <c r="APJ221" s="103"/>
      <c r="APK221" s="103"/>
      <c r="APL221" s="103"/>
      <c r="APM221" s="103"/>
      <c r="APN221" s="103"/>
      <c r="APO221" s="103"/>
      <c r="APP221" s="103"/>
      <c r="APQ221" s="103"/>
      <c r="APR221" s="103"/>
      <c r="APS221" s="103"/>
      <c r="APT221" s="103"/>
      <c r="APU221" s="103"/>
      <c r="APV221" s="103"/>
      <c r="APW221" s="103"/>
      <c r="APX221" s="103"/>
      <c r="APY221" s="103"/>
      <c r="APZ221" s="103"/>
      <c r="AQA221" s="103"/>
      <c r="AQB221" s="103"/>
      <c r="AQC221" s="103"/>
      <c r="AQD221" s="103"/>
      <c r="AQE221" s="103"/>
      <c r="AQF221" s="103"/>
      <c r="AQG221" s="103"/>
      <c r="AQH221" s="103"/>
      <c r="AQI221" s="103"/>
      <c r="AQJ221" s="103"/>
      <c r="AQK221" s="103"/>
      <c r="AQL221" s="103"/>
      <c r="AQM221" s="103"/>
      <c r="AQN221" s="103"/>
      <c r="AQO221" s="103"/>
      <c r="AQP221" s="103"/>
      <c r="AQQ221" s="103"/>
      <c r="AQR221" s="103"/>
      <c r="AQS221" s="103"/>
      <c r="AQT221" s="103"/>
      <c r="AQU221" s="103"/>
      <c r="AQV221" s="103"/>
      <c r="AQW221" s="103"/>
      <c r="AQX221" s="103"/>
      <c r="AQY221" s="103"/>
      <c r="AQZ221" s="103"/>
      <c r="ARA221" s="103"/>
      <c r="ARB221" s="103"/>
      <c r="ARC221" s="103"/>
      <c r="ARD221" s="103"/>
      <c r="ARE221" s="103"/>
      <c r="ARF221" s="103"/>
      <c r="ARG221" s="103"/>
      <c r="ARH221" s="103"/>
      <c r="ARI221" s="103"/>
      <c r="ARJ221" s="103"/>
      <c r="ARK221" s="103"/>
      <c r="ARL221" s="103"/>
      <c r="ARM221" s="103"/>
      <c r="ARN221" s="103"/>
      <c r="ARO221" s="103"/>
      <c r="ARP221" s="103"/>
      <c r="ARQ221" s="103"/>
      <c r="ARR221" s="103"/>
      <c r="ARS221" s="103"/>
      <c r="ART221" s="103"/>
      <c r="ARU221" s="103"/>
      <c r="ARV221" s="103"/>
      <c r="ARW221" s="103"/>
      <c r="ARX221" s="103"/>
      <c r="ARY221" s="103"/>
      <c r="ARZ221" s="103"/>
      <c r="ASA221" s="103"/>
      <c r="ASB221" s="103"/>
      <c r="ASC221" s="103"/>
      <c r="ASD221" s="103"/>
      <c r="ASE221" s="103"/>
      <c r="ASF221" s="103"/>
      <c r="ASG221" s="103"/>
      <c r="ASH221" s="103"/>
      <c r="ASI221" s="103"/>
      <c r="ASJ221" s="103"/>
      <c r="ASK221" s="103"/>
      <c r="ASL221" s="103"/>
      <c r="ASM221" s="103"/>
      <c r="ASN221" s="103"/>
      <c r="ASO221" s="103"/>
      <c r="ASP221" s="103"/>
      <c r="ASQ221" s="103"/>
      <c r="ASR221" s="103"/>
      <c r="ASS221" s="103"/>
      <c r="AST221" s="103"/>
      <c r="ASU221" s="103"/>
      <c r="ASV221" s="103"/>
      <c r="ASW221" s="103"/>
      <c r="ASX221" s="103"/>
      <c r="ASY221" s="103"/>
      <c r="ASZ221" s="103"/>
      <c r="ATA221" s="103"/>
      <c r="ATB221" s="103"/>
      <c r="ATC221" s="103"/>
      <c r="ATD221" s="103"/>
      <c r="ATE221" s="103"/>
      <c r="ATF221" s="103"/>
      <c r="ATG221" s="103"/>
      <c r="ATH221" s="103"/>
      <c r="ATI221" s="103"/>
      <c r="ATJ221" s="103"/>
      <c r="ATK221" s="103"/>
      <c r="ATL221" s="103"/>
      <c r="ATM221" s="103"/>
      <c r="ATN221" s="103"/>
      <c r="ATO221" s="103"/>
      <c r="ATP221" s="103"/>
      <c r="ATQ221" s="103"/>
      <c r="ATR221" s="103"/>
      <c r="ATS221" s="103"/>
      <c r="ATT221" s="103"/>
      <c r="ATU221" s="103"/>
      <c r="ATV221" s="103"/>
      <c r="ATW221" s="103"/>
      <c r="ATX221" s="103"/>
      <c r="ATY221" s="103"/>
      <c r="ATZ221" s="103"/>
      <c r="AUA221" s="103"/>
      <c r="AUB221" s="103"/>
      <c r="AUC221" s="103"/>
      <c r="AUD221" s="103"/>
      <c r="AUE221" s="103"/>
      <c r="AUF221" s="103"/>
      <c r="AUG221" s="103"/>
      <c r="AUH221" s="103"/>
      <c r="AUI221" s="103"/>
      <c r="AUJ221" s="103"/>
      <c r="AUK221" s="103"/>
      <c r="AUL221" s="103"/>
      <c r="AUM221" s="103"/>
      <c r="AUN221" s="103"/>
      <c r="AUO221" s="103"/>
      <c r="AUP221" s="103"/>
      <c r="AUQ221" s="103"/>
      <c r="AUR221" s="103"/>
      <c r="AUS221" s="103"/>
      <c r="AUT221" s="103"/>
      <c r="AUU221" s="103"/>
      <c r="AUV221" s="103"/>
      <c r="AUW221" s="103"/>
      <c r="AUX221" s="103"/>
      <c r="AUY221" s="103"/>
      <c r="AUZ221" s="103"/>
      <c r="AVA221" s="103"/>
      <c r="AVB221" s="103"/>
      <c r="AVC221" s="103"/>
      <c r="AVD221" s="103"/>
      <c r="AVE221" s="103"/>
      <c r="AVF221" s="103"/>
      <c r="AVG221" s="103"/>
      <c r="AVH221" s="103"/>
      <c r="AVI221" s="103"/>
      <c r="AVJ221" s="103"/>
      <c r="AVK221" s="103"/>
      <c r="AVL221" s="103"/>
      <c r="AVM221" s="103"/>
      <c r="AVN221" s="103"/>
      <c r="AVO221" s="103"/>
      <c r="AVP221" s="103"/>
      <c r="AVQ221" s="103"/>
      <c r="AVR221" s="103"/>
      <c r="AVS221" s="103"/>
      <c r="AVT221" s="103"/>
      <c r="AVU221" s="103"/>
      <c r="AVV221" s="103"/>
      <c r="AVW221" s="103"/>
      <c r="AVX221" s="103"/>
      <c r="AVY221" s="103"/>
      <c r="AVZ221" s="103"/>
      <c r="AWA221" s="103"/>
      <c r="AWB221" s="103"/>
      <c r="AWC221" s="103"/>
      <c r="AWD221" s="103"/>
      <c r="AWE221" s="103"/>
      <c r="AWF221" s="103"/>
      <c r="AWG221" s="103"/>
      <c r="AWH221" s="103"/>
      <c r="AWI221" s="103"/>
      <c r="AWJ221" s="103"/>
      <c r="AWK221" s="103"/>
      <c r="AWL221" s="103"/>
      <c r="AWM221" s="103"/>
      <c r="AWN221" s="103"/>
      <c r="AWO221" s="103"/>
      <c r="AWP221" s="103"/>
      <c r="AWQ221" s="103"/>
      <c r="AWR221" s="103"/>
      <c r="AWS221" s="103"/>
      <c r="AWT221" s="103"/>
      <c r="AWU221" s="103"/>
      <c r="AWV221" s="103"/>
      <c r="AWW221" s="103"/>
      <c r="AWX221" s="103"/>
      <c r="AWY221" s="103"/>
      <c r="AWZ221" s="103"/>
      <c r="AXA221" s="103"/>
      <c r="AXB221" s="103"/>
      <c r="AXC221" s="103"/>
      <c r="AXD221" s="103"/>
      <c r="AXE221" s="103"/>
      <c r="AXF221" s="103"/>
      <c r="AXG221" s="103"/>
      <c r="AXH221" s="103"/>
      <c r="AXI221" s="103"/>
      <c r="AXJ221" s="103"/>
      <c r="AXK221" s="103"/>
      <c r="AXL221" s="103"/>
      <c r="AXM221" s="103"/>
      <c r="AXN221" s="103"/>
      <c r="AXO221" s="103"/>
      <c r="AXP221" s="103"/>
      <c r="AXQ221" s="103"/>
      <c r="AXR221" s="103"/>
      <c r="AXS221" s="103"/>
      <c r="AXT221" s="103"/>
      <c r="AXU221" s="103"/>
      <c r="AXV221" s="103"/>
      <c r="AXW221" s="103"/>
      <c r="AXX221" s="103"/>
      <c r="AXY221" s="103"/>
      <c r="AXZ221" s="103"/>
      <c r="AYA221" s="103"/>
      <c r="AYB221" s="103"/>
      <c r="AYC221" s="103"/>
      <c r="AYD221" s="103"/>
      <c r="AYE221" s="103"/>
      <c r="AYF221" s="103"/>
      <c r="AYG221" s="103"/>
      <c r="AYH221" s="103"/>
      <c r="AYI221" s="103"/>
      <c r="AYJ221" s="103"/>
      <c r="AYK221" s="103"/>
      <c r="AYL221" s="103"/>
      <c r="AYM221" s="103"/>
      <c r="AYN221" s="103"/>
      <c r="AYO221" s="103"/>
      <c r="AYP221" s="103"/>
      <c r="AYQ221" s="103"/>
      <c r="AYR221" s="103"/>
      <c r="AYS221" s="103"/>
      <c r="AYT221" s="103"/>
      <c r="AYU221" s="103"/>
      <c r="AYV221" s="103"/>
      <c r="AYW221" s="103"/>
      <c r="AYX221" s="103"/>
      <c r="AYY221" s="103"/>
      <c r="AYZ221" s="103"/>
      <c r="AZA221" s="103"/>
      <c r="AZB221" s="103"/>
      <c r="AZC221" s="103"/>
      <c r="AZD221" s="103"/>
      <c r="AZE221" s="103"/>
      <c r="AZF221" s="103"/>
      <c r="AZG221" s="103"/>
      <c r="AZH221" s="103"/>
      <c r="AZI221" s="103"/>
      <c r="AZJ221" s="103"/>
      <c r="AZK221" s="103"/>
      <c r="AZL221" s="103"/>
      <c r="AZM221" s="103"/>
      <c r="AZN221" s="103"/>
      <c r="AZO221" s="103"/>
      <c r="AZP221" s="103"/>
      <c r="AZQ221" s="103"/>
      <c r="AZR221" s="103"/>
      <c r="AZS221" s="103"/>
      <c r="AZT221" s="103"/>
      <c r="AZU221" s="103"/>
      <c r="AZV221" s="103"/>
      <c r="AZW221" s="103"/>
      <c r="AZX221" s="103"/>
      <c r="AZY221" s="103"/>
      <c r="AZZ221" s="103"/>
      <c r="BAA221" s="103"/>
      <c r="BAB221" s="103"/>
      <c r="BAC221" s="103"/>
      <c r="BAD221" s="103"/>
      <c r="BAE221" s="103"/>
      <c r="BAF221" s="103"/>
      <c r="BAG221" s="103"/>
      <c r="BAH221" s="103"/>
      <c r="BAI221" s="103"/>
      <c r="BAJ221" s="103"/>
      <c r="BAK221" s="103"/>
      <c r="BAL221" s="103"/>
      <c r="BAM221" s="103"/>
      <c r="BAN221" s="103"/>
      <c r="BAO221" s="103"/>
      <c r="BAP221" s="103"/>
      <c r="BAQ221" s="103"/>
      <c r="BAR221" s="103"/>
      <c r="BAS221" s="103"/>
      <c r="BAT221" s="103"/>
      <c r="BAU221" s="103"/>
      <c r="BAV221" s="103"/>
      <c r="BAW221" s="103"/>
      <c r="BAX221" s="103"/>
      <c r="BAY221" s="103"/>
      <c r="BAZ221" s="103"/>
      <c r="BBA221" s="103"/>
      <c r="BBB221" s="103"/>
      <c r="BBC221" s="103"/>
      <c r="BBD221" s="103"/>
      <c r="BBE221" s="103"/>
      <c r="BBF221" s="103"/>
      <c r="BBG221" s="103"/>
      <c r="BBH221" s="103"/>
      <c r="BBI221" s="103"/>
      <c r="BBJ221" s="103"/>
      <c r="BBK221" s="103"/>
      <c r="BBL221" s="103"/>
      <c r="BBM221" s="103"/>
      <c r="BBN221" s="103"/>
      <c r="BBO221" s="103"/>
      <c r="BBP221" s="103"/>
      <c r="BBQ221" s="103"/>
      <c r="BBR221" s="103"/>
      <c r="BBS221" s="103"/>
      <c r="BBT221" s="103"/>
      <c r="BBU221" s="103"/>
      <c r="BBV221" s="103"/>
      <c r="BBW221" s="103"/>
      <c r="BBX221" s="103"/>
      <c r="BBY221" s="103"/>
      <c r="BBZ221" s="103"/>
      <c r="BCA221" s="103"/>
      <c r="BCB221" s="103"/>
      <c r="BCC221" s="103"/>
      <c r="BCD221" s="103"/>
      <c r="BCE221" s="103"/>
      <c r="BCF221" s="103"/>
      <c r="BCG221" s="103"/>
      <c r="BCH221" s="103"/>
      <c r="BCI221" s="103"/>
      <c r="BCJ221" s="103"/>
      <c r="BCK221" s="103"/>
      <c r="BCL221" s="103"/>
      <c r="BCM221" s="103"/>
      <c r="BCN221" s="103"/>
      <c r="BCO221" s="103"/>
      <c r="BCP221" s="103"/>
      <c r="BCQ221" s="103"/>
      <c r="BCR221" s="103"/>
      <c r="BCS221" s="103"/>
      <c r="BCT221" s="103"/>
      <c r="BCU221" s="103"/>
      <c r="BCV221" s="103"/>
      <c r="BCW221" s="103"/>
      <c r="BCX221" s="103"/>
      <c r="BCY221" s="103"/>
      <c r="BCZ221" s="103"/>
      <c r="BDA221" s="103"/>
      <c r="BDB221" s="103"/>
      <c r="BDC221" s="103"/>
      <c r="BDD221" s="103"/>
      <c r="BDE221" s="103"/>
      <c r="BDF221" s="103"/>
      <c r="BDG221" s="103"/>
      <c r="BDH221" s="103"/>
      <c r="BDI221" s="103"/>
      <c r="BDJ221" s="103"/>
      <c r="BDK221" s="103"/>
      <c r="BDL221" s="103"/>
      <c r="BDM221" s="103"/>
      <c r="BDN221" s="103"/>
      <c r="BDO221" s="103"/>
      <c r="BDP221" s="103"/>
      <c r="BDQ221" s="103"/>
      <c r="BDR221" s="103"/>
      <c r="BDS221" s="103"/>
      <c r="BDT221" s="103"/>
      <c r="BDU221" s="103"/>
      <c r="BDV221" s="103"/>
      <c r="BDW221" s="103"/>
      <c r="BDX221" s="103"/>
      <c r="BDY221" s="103"/>
      <c r="BDZ221" s="103"/>
      <c r="BEA221" s="103"/>
      <c r="BEB221" s="103"/>
      <c r="BEC221" s="103"/>
      <c r="BED221" s="103"/>
      <c r="BEE221" s="103"/>
      <c r="BEF221" s="103"/>
      <c r="BEG221" s="103"/>
      <c r="BEH221" s="103"/>
      <c r="BEI221" s="103"/>
      <c r="BEJ221" s="103"/>
      <c r="BEK221" s="103"/>
      <c r="BEL221" s="103"/>
      <c r="BEM221" s="103"/>
      <c r="BEN221" s="103"/>
      <c r="BEO221" s="103"/>
      <c r="BEP221" s="103"/>
      <c r="BEQ221" s="103"/>
      <c r="BER221" s="103"/>
      <c r="BES221" s="103"/>
      <c r="BET221" s="103"/>
      <c r="BEU221" s="103"/>
      <c r="BEV221" s="103"/>
      <c r="BEW221" s="103"/>
      <c r="BEX221" s="103"/>
      <c r="BEY221" s="103"/>
      <c r="BEZ221" s="103"/>
      <c r="BFA221" s="103"/>
      <c r="BFB221" s="103"/>
      <c r="BFC221" s="103"/>
      <c r="BFD221" s="103"/>
      <c r="BFE221" s="103"/>
      <c r="BFF221" s="103"/>
      <c r="BFG221" s="103"/>
      <c r="BFH221" s="103"/>
      <c r="BFI221" s="103"/>
      <c r="BFJ221" s="103"/>
      <c r="BFK221" s="103"/>
      <c r="BFL221" s="103"/>
      <c r="BFM221" s="103"/>
      <c r="BFN221" s="103"/>
      <c r="BFO221" s="103"/>
      <c r="BFP221" s="103"/>
      <c r="BFQ221" s="103"/>
      <c r="BFR221" s="103"/>
      <c r="BFS221" s="103"/>
      <c r="BFT221" s="103"/>
      <c r="BFU221" s="103"/>
      <c r="BFV221" s="103"/>
      <c r="BFW221" s="103"/>
      <c r="BFX221" s="103"/>
      <c r="BFY221" s="103"/>
      <c r="BFZ221" s="103"/>
      <c r="BGA221" s="103"/>
      <c r="BGB221" s="103"/>
      <c r="BGC221" s="103"/>
      <c r="BGD221" s="103"/>
      <c r="BGE221" s="103"/>
      <c r="BGF221" s="103"/>
      <c r="BGG221" s="103"/>
      <c r="BGH221" s="103"/>
      <c r="BGI221" s="103"/>
      <c r="BGJ221" s="103"/>
      <c r="BGK221" s="103"/>
      <c r="BGL221" s="103"/>
      <c r="BGM221" s="103"/>
      <c r="BGN221" s="103"/>
      <c r="BGO221" s="103"/>
      <c r="BGP221" s="103"/>
      <c r="BGQ221" s="103"/>
      <c r="BGR221" s="103"/>
      <c r="BGS221" s="103"/>
      <c r="BGT221" s="103"/>
      <c r="BGU221" s="103"/>
      <c r="BGV221" s="103"/>
      <c r="BGW221" s="103"/>
      <c r="BGX221" s="103"/>
      <c r="BGY221" s="103"/>
      <c r="BGZ221" s="103"/>
      <c r="BHA221" s="103"/>
      <c r="BHB221" s="103"/>
      <c r="BHC221" s="103"/>
      <c r="BHD221" s="103"/>
      <c r="BHE221" s="103"/>
      <c r="BHF221" s="103"/>
      <c r="BHG221" s="103"/>
      <c r="BHH221" s="103"/>
      <c r="BHI221" s="103"/>
      <c r="BHJ221" s="103"/>
      <c r="BHK221" s="103"/>
      <c r="BHL221" s="103"/>
      <c r="BHM221" s="103"/>
      <c r="BHN221" s="103"/>
      <c r="BHO221" s="103"/>
      <c r="BHP221" s="103"/>
      <c r="BHQ221" s="103"/>
      <c r="BHR221" s="103"/>
      <c r="BHS221" s="103"/>
      <c r="BHT221" s="103"/>
      <c r="BHU221" s="103"/>
      <c r="BHV221" s="103"/>
      <c r="BHW221" s="103"/>
      <c r="BHX221" s="103"/>
      <c r="BHY221" s="103"/>
      <c r="BHZ221" s="103"/>
      <c r="BIA221" s="103"/>
      <c r="BIB221" s="103"/>
      <c r="BIC221" s="103"/>
      <c r="BID221" s="103"/>
      <c r="BIE221" s="103"/>
      <c r="BIF221" s="103"/>
      <c r="BIG221" s="103"/>
      <c r="BIH221" s="103"/>
      <c r="BII221" s="103"/>
      <c r="BIJ221" s="103"/>
      <c r="BIK221" s="103"/>
      <c r="BIL221" s="103"/>
      <c r="BIM221" s="103"/>
      <c r="BIN221" s="103"/>
      <c r="BIO221" s="103"/>
      <c r="BIP221" s="103"/>
      <c r="BIQ221" s="103"/>
      <c r="BIR221" s="103"/>
      <c r="BIS221" s="103"/>
      <c r="BIT221" s="103"/>
      <c r="BIU221" s="103"/>
      <c r="BIV221" s="103"/>
      <c r="BIW221" s="103"/>
      <c r="BIX221" s="103"/>
      <c r="BIY221" s="103"/>
      <c r="BIZ221" s="103"/>
      <c r="BJA221" s="103"/>
      <c r="BJB221" s="103"/>
      <c r="BJC221" s="103"/>
      <c r="BJD221" s="103"/>
      <c r="BJE221" s="103"/>
      <c r="BJF221" s="103"/>
      <c r="BJG221" s="103"/>
      <c r="BJH221" s="103"/>
      <c r="BJI221" s="103"/>
      <c r="BJJ221" s="103"/>
      <c r="BJK221" s="103"/>
      <c r="BJL221" s="103"/>
      <c r="BJM221" s="103"/>
      <c r="BJN221" s="103"/>
      <c r="BJO221" s="103"/>
      <c r="BJP221" s="103"/>
      <c r="BJQ221" s="103"/>
      <c r="BJR221" s="103"/>
      <c r="BJS221" s="103"/>
      <c r="BJT221" s="103"/>
      <c r="BJU221" s="103"/>
      <c r="BJV221" s="103"/>
      <c r="BJW221" s="103"/>
      <c r="BJX221" s="103"/>
      <c r="BJY221" s="103"/>
      <c r="BJZ221" s="103"/>
      <c r="BKA221" s="103"/>
      <c r="BKB221" s="103"/>
      <c r="BKC221" s="103"/>
      <c r="BKD221" s="103"/>
      <c r="BKE221" s="103"/>
      <c r="BKF221" s="103"/>
      <c r="BKG221" s="103"/>
      <c r="BKH221" s="103"/>
      <c r="BKI221" s="103"/>
      <c r="BKJ221" s="103"/>
      <c r="BKK221" s="103"/>
      <c r="BKL221" s="103"/>
      <c r="BKM221" s="103"/>
      <c r="BKN221" s="103"/>
      <c r="BKO221" s="103"/>
      <c r="BKP221" s="103"/>
      <c r="BKQ221" s="103"/>
      <c r="BKR221" s="103"/>
      <c r="BKS221" s="103"/>
      <c r="BKT221" s="103"/>
      <c r="BKU221" s="103"/>
      <c r="BKV221" s="103"/>
      <c r="BKW221" s="103"/>
      <c r="BKX221" s="103"/>
      <c r="BKY221" s="103"/>
      <c r="BKZ221" s="103"/>
      <c r="BLA221" s="103"/>
      <c r="BLB221" s="103"/>
      <c r="BLC221" s="103"/>
      <c r="BLD221" s="103"/>
      <c r="BLE221" s="103"/>
      <c r="BLF221" s="103"/>
      <c r="BLG221" s="103"/>
      <c r="BLH221" s="103"/>
      <c r="BLI221" s="103"/>
      <c r="BLJ221" s="103"/>
      <c r="BLK221" s="103"/>
      <c r="BLL221" s="103"/>
      <c r="BLM221" s="103"/>
      <c r="BLN221" s="103"/>
      <c r="BLO221" s="103"/>
      <c r="BLP221" s="103"/>
      <c r="BLQ221" s="103"/>
      <c r="BLR221" s="103"/>
      <c r="BLS221" s="103"/>
      <c r="BLT221" s="103"/>
      <c r="BLU221" s="103"/>
      <c r="BLV221" s="103"/>
      <c r="BLW221" s="103"/>
      <c r="BLX221" s="103"/>
      <c r="BLY221" s="103"/>
      <c r="BLZ221" s="103"/>
      <c r="BMA221" s="103"/>
      <c r="BMB221" s="103"/>
      <c r="BMC221" s="103"/>
      <c r="BMD221" s="103"/>
      <c r="BME221" s="103"/>
      <c r="BMF221" s="103"/>
      <c r="BMG221" s="103"/>
      <c r="BMH221" s="103"/>
      <c r="BMI221" s="103"/>
      <c r="BMJ221" s="103"/>
      <c r="BMK221" s="103"/>
      <c r="BML221" s="103"/>
      <c r="BMM221" s="103"/>
      <c r="BMN221" s="103"/>
      <c r="BMO221" s="103"/>
      <c r="BMP221" s="103"/>
      <c r="BMQ221" s="103"/>
      <c r="BMR221" s="103"/>
      <c r="BMS221" s="103"/>
      <c r="BMT221" s="103"/>
      <c r="BMU221" s="103"/>
      <c r="BMV221" s="103"/>
      <c r="BMW221" s="103"/>
      <c r="BMX221" s="103"/>
      <c r="BMY221" s="103"/>
      <c r="BMZ221" s="103"/>
      <c r="BNA221" s="103"/>
      <c r="BNB221" s="103"/>
      <c r="BNC221" s="103"/>
      <c r="BND221" s="103"/>
      <c r="BNE221" s="103"/>
      <c r="BNF221" s="103"/>
      <c r="BNG221" s="103"/>
      <c r="BNH221" s="103"/>
      <c r="BNI221" s="103"/>
      <c r="BNJ221" s="103"/>
      <c r="BNK221" s="103"/>
      <c r="BNL221" s="103"/>
      <c r="BNM221" s="103"/>
      <c r="BNN221" s="103"/>
      <c r="BNO221" s="103"/>
      <c r="BNP221" s="103"/>
      <c r="BNQ221" s="103"/>
      <c r="BNR221" s="103"/>
      <c r="BNS221" s="103"/>
      <c r="BNT221" s="103"/>
      <c r="BNU221" s="103"/>
      <c r="BNV221" s="103"/>
      <c r="BNW221" s="103"/>
      <c r="BNX221" s="103"/>
      <c r="BNY221" s="103"/>
      <c r="BNZ221" s="103"/>
      <c r="BOA221" s="103"/>
      <c r="BOB221" s="103"/>
      <c r="BOC221" s="103"/>
      <c r="BOD221" s="103"/>
      <c r="BOE221" s="103"/>
      <c r="BOF221" s="103"/>
      <c r="BOG221" s="103"/>
      <c r="BOH221" s="103"/>
      <c r="BOI221" s="103"/>
      <c r="BOJ221" s="103"/>
      <c r="BOK221" s="103"/>
      <c r="BOL221" s="103"/>
      <c r="BOM221" s="103"/>
      <c r="BON221" s="103"/>
      <c r="BOO221" s="103"/>
      <c r="BOP221" s="103"/>
      <c r="BOQ221" s="103"/>
      <c r="BOR221" s="103"/>
      <c r="BOS221" s="103"/>
      <c r="BOT221" s="103"/>
      <c r="BOU221" s="103"/>
      <c r="BOV221" s="103"/>
      <c r="BOW221" s="103"/>
      <c r="BOX221" s="103"/>
      <c r="BOY221" s="103"/>
      <c r="BOZ221" s="103"/>
      <c r="BPA221" s="103"/>
      <c r="BPB221" s="103"/>
      <c r="BPC221" s="103"/>
      <c r="BPD221" s="103"/>
      <c r="BPE221" s="103"/>
      <c r="BPF221" s="103"/>
      <c r="BPG221" s="103"/>
      <c r="BPH221" s="103"/>
      <c r="BPI221" s="103"/>
      <c r="BPJ221" s="103"/>
      <c r="BPK221" s="103"/>
      <c r="BPL221" s="103"/>
      <c r="BPM221" s="103"/>
      <c r="BPN221" s="103"/>
      <c r="BPO221" s="103"/>
      <c r="BPP221" s="103"/>
      <c r="BPQ221" s="103"/>
      <c r="BPR221" s="103"/>
      <c r="BPS221" s="103"/>
      <c r="BPT221" s="103"/>
      <c r="BPU221" s="103"/>
      <c r="BPV221" s="103"/>
      <c r="BPW221" s="103"/>
      <c r="BPX221" s="103"/>
      <c r="BPY221" s="103"/>
      <c r="BPZ221" s="103"/>
      <c r="BQA221" s="103"/>
      <c r="BQB221" s="103"/>
      <c r="BQC221" s="103"/>
      <c r="BQD221" s="103"/>
      <c r="BQE221" s="103"/>
      <c r="BQF221" s="103"/>
      <c r="BQG221" s="103"/>
      <c r="BQH221" s="103"/>
      <c r="BQI221" s="103"/>
      <c r="BQJ221" s="103"/>
      <c r="BQK221" s="103"/>
      <c r="BQL221" s="103"/>
      <c r="BQM221" s="103"/>
      <c r="BQN221" s="103"/>
      <c r="BQO221" s="103"/>
      <c r="BQP221" s="103"/>
      <c r="BQQ221" s="103"/>
      <c r="BQR221" s="103"/>
      <c r="BQS221" s="103"/>
      <c r="BQT221" s="103"/>
      <c r="BQU221" s="103"/>
      <c r="BQV221" s="103"/>
      <c r="BQW221" s="103"/>
      <c r="BQX221" s="103"/>
      <c r="BQY221" s="103"/>
      <c r="BQZ221" s="103"/>
      <c r="BRA221" s="103"/>
      <c r="BRB221" s="103"/>
      <c r="BRC221" s="103"/>
      <c r="BRD221" s="103"/>
      <c r="BRE221" s="103"/>
      <c r="BRF221" s="103"/>
      <c r="BRG221" s="103"/>
      <c r="BRH221" s="103"/>
      <c r="BRI221" s="103"/>
      <c r="BRJ221" s="103"/>
      <c r="BRK221" s="103"/>
      <c r="BRL221" s="103"/>
      <c r="BRM221" s="103"/>
      <c r="BRN221" s="103"/>
      <c r="BRO221" s="103"/>
      <c r="BRP221" s="103"/>
      <c r="BRQ221" s="103"/>
      <c r="BRR221" s="103"/>
      <c r="BRS221" s="103"/>
      <c r="BRT221" s="103"/>
      <c r="BRU221" s="103"/>
      <c r="BRV221" s="103"/>
      <c r="BRW221" s="103"/>
      <c r="BRX221" s="103"/>
      <c r="BRY221" s="103"/>
      <c r="BRZ221" s="103"/>
      <c r="BSA221" s="103"/>
      <c r="BSB221" s="103"/>
      <c r="BSC221" s="103"/>
      <c r="BSD221" s="103"/>
      <c r="BSE221" s="103"/>
      <c r="BSF221" s="103"/>
      <c r="BSG221" s="103"/>
      <c r="BSH221" s="103"/>
      <c r="BSI221" s="103"/>
      <c r="BSJ221" s="103"/>
      <c r="BSK221" s="103"/>
      <c r="BSL221" s="103"/>
      <c r="BSM221" s="103"/>
      <c r="BSN221" s="103"/>
      <c r="BSO221" s="103"/>
      <c r="BSP221" s="103"/>
      <c r="BSQ221" s="103"/>
      <c r="BSR221" s="103"/>
      <c r="BSS221" s="103"/>
      <c r="BST221" s="103"/>
      <c r="BSU221" s="103"/>
      <c r="BSV221" s="103"/>
      <c r="BSW221" s="103"/>
      <c r="BSX221" s="103"/>
      <c r="BSY221" s="103"/>
      <c r="BSZ221" s="103"/>
      <c r="BTA221" s="103"/>
      <c r="BTB221" s="103"/>
      <c r="BTC221" s="103"/>
      <c r="BTD221" s="103"/>
      <c r="BTE221" s="103"/>
      <c r="BTF221" s="103"/>
      <c r="BTG221" s="103"/>
      <c r="BTH221" s="103"/>
      <c r="BTI221" s="103"/>
      <c r="BTJ221" s="103"/>
      <c r="BTK221" s="103"/>
      <c r="BTL221" s="103"/>
      <c r="BTM221" s="103"/>
      <c r="BTN221" s="103"/>
      <c r="BTO221" s="103"/>
      <c r="BTP221" s="103"/>
      <c r="BTQ221" s="103"/>
      <c r="BTR221" s="103"/>
      <c r="BTS221" s="103"/>
      <c r="BTT221" s="103"/>
      <c r="BTU221" s="103"/>
      <c r="BTV221" s="103"/>
      <c r="BTW221" s="103"/>
      <c r="BTX221" s="103"/>
      <c r="BTY221" s="103"/>
      <c r="BTZ221" s="103"/>
      <c r="BUA221" s="103"/>
      <c r="BUB221" s="103"/>
      <c r="BUC221" s="103"/>
      <c r="BUD221" s="103"/>
      <c r="BUE221" s="103"/>
      <c r="BUF221" s="103"/>
      <c r="BUG221" s="103"/>
      <c r="BUH221" s="103"/>
      <c r="BUI221" s="103"/>
      <c r="BUJ221" s="103"/>
      <c r="BUK221" s="103"/>
      <c r="BUL221" s="103"/>
      <c r="BUM221" s="103"/>
      <c r="BUN221" s="103"/>
      <c r="BUO221" s="103"/>
      <c r="BUP221" s="103"/>
      <c r="BUQ221" s="103"/>
      <c r="BUR221" s="103"/>
      <c r="BUS221" s="103"/>
      <c r="BUT221" s="103"/>
      <c r="BUU221" s="103"/>
      <c r="BUV221" s="103"/>
      <c r="BUW221" s="103"/>
      <c r="BUX221" s="103"/>
      <c r="BUY221" s="103"/>
      <c r="BUZ221" s="103"/>
      <c r="BVA221" s="103"/>
      <c r="BVB221" s="103"/>
      <c r="BVC221" s="103"/>
      <c r="BVD221" s="103"/>
      <c r="BVE221" s="103"/>
      <c r="BVF221" s="103"/>
      <c r="BVG221" s="103"/>
      <c r="BVH221" s="103"/>
      <c r="BVI221" s="103"/>
      <c r="BVJ221" s="103"/>
      <c r="BVK221" s="103"/>
      <c r="BVL221" s="103"/>
      <c r="BVM221" s="103"/>
      <c r="BVN221" s="103"/>
      <c r="BVO221" s="103"/>
      <c r="BVP221" s="103"/>
      <c r="BVQ221" s="103"/>
      <c r="BVR221" s="103"/>
      <c r="BVS221" s="103"/>
      <c r="BVT221" s="103"/>
      <c r="BVU221" s="103"/>
      <c r="BVV221" s="103"/>
      <c r="BVW221" s="103"/>
      <c r="BVX221" s="103"/>
      <c r="BVY221" s="103"/>
      <c r="BVZ221" s="103"/>
      <c r="BWA221" s="103"/>
      <c r="BWB221" s="103"/>
      <c r="BWC221" s="103"/>
      <c r="BWD221" s="103"/>
      <c r="BWE221" s="103"/>
      <c r="BWF221" s="103"/>
      <c r="BWG221" s="103"/>
      <c r="BWH221" s="103"/>
      <c r="BWI221" s="103"/>
      <c r="BWJ221" s="103"/>
      <c r="BWK221" s="103"/>
      <c r="BWL221" s="103"/>
      <c r="BWM221" s="103"/>
      <c r="BWN221" s="103"/>
      <c r="BWO221" s="103"/>
      <c r="BWP221" s="103"/>
      <c r="BWQ221" s="103"/>
      <c r="BWR221" s="103"/>
      <c r="BWS221" s="103"/>
      <c r="BWT221" s="103"/>
      <c r="BWU221" s="103"/>
      <c r="BWV221" s="103"/>
      <c r="BWW221" s="103"/>
      <c r="BWX221" s="103"/>
      <c r="BWY221" s="103"/>
      <c r="BWZ221" s="103"/>
      <c r="BXA221" s="103"/>
      <c r="BXB221" s="103"/>
      <c r="BXC221" s="103"/>
      <c r="BXD221" s="103"/>
      <c r="BXE221" s="103"/>
      <c r="BXF221" s="103"/>
      <c r="BXG221" s="103"/>
      <c r="BXH221" s="103"/>
      <c r="BXI221" s="103"/>
      <c r="BXJ221" s="103"/>
      <c r="BXK221" s="103"/>
      <c r="BXL221" s="103"/>
      <c r="BXM221" s="103"/>
      <c r="BXN221" s="103"/>
      <c r="BXO221" s="103"/>
      <c r="BXP221" s="103"/>
      <c r="BXQ221" s="103"/>
      <c r="BXR221" s="103"/>
      <c r="BXS221" s="103"/>
      <c r="BXT221" s="103"/>
      <c r="BXU221" s="103"/>
      <c r="BXV221" s="103"/>
      <c r="BXW221" s="103"/>
      <c r="BXX221" s="103"/>
      <c r="BXY221" s="103"/>
      <c r="BXZ221" s="103"/>
      <c r="BYA221" s="103"/>
      <c r="BYB221" s="103"/>
      <c r="BYC221" s="103"/>
      <c r="BYD221" s="103"/>
      <c r="BYE221" s="103"/>
      <c r="BYF221" s="103"/>
      <c r="BYG221" s="103"/>
      <c r="BYH221" s="103"/>
      <c r="BYI221" s="103"/>
      <c r="BYJ221" s="103"/>
      <c r="BYK221" s="103"/>
      <c r="BYL221" s="103"/>
      <c r="BYM221" s="103"/>
      <c r="BYN221" s="103"/>
      <c r="BYO221" s="103"/>
      <c r="BYP221" s="103"/>
      <c r="BYQ221" s="103"/>
      <c r="BYR221" s="103"/>
      <c r="BYS221" s="103"/>
      <c r="BYT221" s="103"/>
      <c r="BYU221" s="103"/>
      <c r="BYV221" s="103"/>
      <c r="BYW221" s="103"/>
      <c r="BYX221" s="103"/>
      <c r="BYY221" s="103"/>
      <c r="BYZ221" s="103"/>
      <c r="BZA221" s="103"/>
      <c r="BZB221" s="103"/>
      <c r="BZC221" s="103"/>
      <c r="BZD221" s="103"/>
      <c r="BZE221" s="103"/>
      <c r="BZF221" s="103"/>
      <c r="BZG221" s="103"/>
      <c r="BZH221" s="103"/>
      <c r="BZI221" s="103"/>
      <c r="BZJ221" s="103"/>
      <c r="BZK221" s="103"/>
      <c r="BZL221" s="103"/>
      <c r="BZM221" s="103"/>
      <c r="BZN221" s="103"/>
      <c r="BZO221" s="103"/>
      <c r="BZP221" s="103"/>
      <c r="BZQ221" s="103"/>
      <c r="BZR221" s="103"/>
      <c r="BZS221" s="103"/>
      <c r="BZT221" s="103"/>
      <c r="BZU221" s="103"/>
      <c r="BZV221" s="103"/>
      <c r="BZW221" s="103"/>
      <c r="BZX221" s="103"/>
      <c r="BZY221" s="103"/>
      <c r="BZZ221" s="103"/>
      <c r="CAA221" s="103"/>
      <c r="CAB221" s="103"/>
      <c r="CAC221" s="103"/>
      <c r="CAD221" s="103"/>
      <c r="CAE221" s="103"/>
      <c r="CAF221" s="103"/>
      <c r="CAG221" s="103"/>
      <c r="CAH221" s="103"/>
      <c r="CAI221" s="103"/>
      <c r="CAJ221" s="103"/>
      <c r="CAK221" s="103"/>
      <c r="CAL221" s="103"/>
      <c r="CAM221" s="103"/>
      <c r="CAN221" s="103"/>
      <c r="CAO221" s="103"/>
      <c r="CAP221" s="103"/>
      <c r="CAQ221" s="103"/>
      <c r="CAR221" s="103"/>
      <c r="CAS221" s="103"/>
      <c r="CAT221" s="103"/>
      <c r="CAU221" s="103"/>
      <c r="CAV221" s="103"/>
      <c r="CAW221" s="103"/>
      <c r="CAX221" s="103"/>
      <c r="CAY221" s="103"/>
      <c r="CAZ221" s="103"/>
      <c r="CBA221" s="103"/>
      <c r="CBB221" s="103"/>
      <c r="CBC221" s="103"/>
      <c r="CBD221" s="103"/>
      <c r="CBE221" s="103"/>
      <c r="CBF221" s="103"/>
      <c r="CBG221" s="103"/>
      <c r="CBH221" s="103"/>
      <c r="CBI221" s="103"/>
      <c r="CBJ221" s="103"/>
      <c r="CBK221" s="103"/>
      <c r="CBL221" s="103"/>
      <c r="CBM221" s="103"/>
      <c r="CBN221" s="103"/>
      <c r="CBO221" s="103"/>
      <c r="CBP221" s="103"/>
      <c r="CBQ221" s="103"/>
      <c r="CBR221" s="103"/>
      <c r="CBS221" s="103"/>
      <c r="CBT221" s="103"/>
      <c r="CBU221" s="103"/>
      <c r="CBV221" s="103"/>
      <c r="CBW221" s="103"/>
      <c r="CBX221" s="103"/>
      <c r="CBY221" s="103"/>
      <c r="CBZ221" s="103"/>
      <c r="CCA221" s="103"/>
      <c r="CCB221" s="103"/>
      <c r="CCC221" s="103"/>
      <c r="CCD221" s="103"/>
      <c r="CCE221" s="103"/>
      <c r="CCF221" s="103"/>
      <c r="CCG221" s="103"/>
      <c r="CCH221" s="103"/>
      <c r="CCI221" s="103"/>
      <c r="CCJ221" s="103"/>
      <c r="CCK221" s="103"/>
      <c r="CCL221" s="103"/>
      <c r="CCM221" s="103"/>
      <c r="CCN221" s="103"/>
      <c r="CCO221" s="103"/>
      <c r="CCP221" s="103"/>
      <c r="CCQ221" s="103"/>
      <c r="CCR221" s="103"/>
      <c r="CCS221" s="103"/>
      <c r="CCT221" s="103"/>
      <c r="CCU221" s="103"/>
      <c r="CCV221" s="103"/>
      <c r="CCW221" s="103"/>
      <c r="CCX221" s="103"/>
      <c r="CCY221" s="103"/>
      <c r="CCZ221" s="103"/>
      <c r="CDA221" s="103"/>
      <c r="CDB221" s="103"/>
      <c r="CDC221" s="103"/>
      <c r="CDD221" s="103"/>
      <c r="CDE221" s="103"/>
      <c r="CDF221" s="103"/>
      <c r="CDG221" s="103"/>
      <c r="CDH221" s="103"/>
      <c r="CDI221" s="103"/>
      <c r="CDJ221" s="103"/>
      <c r="CDK221" s="103"/>
      <c r="CDL221" s="103"/>
      <c r="CDM221" s="103"/>
      <c r="CDN221" s="103"/>
      <c r="CDO221" s="103"/>
      <c r="CDP221" s="103"/>
      <c r="CDQ221" s="103"/>
      <c r="CDR221" s="103"/>
      <c r="CDS221" s="103"/>
      <c r="CDT221" s="103"/>
      <c r="CDU221" s="103"/>
      <c r="CDV221" s="103"/>
      <c r="CDW221" s="103"/>
      <c r="CDX221" s="103"/>
      <c r="CDY221" s="103"/>
      <c r="CDZ221" s="103"/>
      <c r="CEA221" s="103"/>
      <c r="CEB221" s="103"/>
      <c r="CEC221" s="103"/>
      <c r="CED221" s="103"/>
      <c r="CEE221" s="103"/>
      <c r="CEF221" s="103"/>
      <c r="CEG221" s="103"/>
      <c r="CEH221" s="103"/>
      <c r="CEI221" s="103"/>
      <c r="CEJ221" s="103"/>
      <c r="CEK221" s="103"/>
      <c r="CEL221" s="103"/>
      <c r="CEM221" s="103"/>
      <c r="CEN221" s="103"/>
      <c r="CEO221" s="103"/>
      <c r="CEP221" s="103"/>
      <c r="CEQ221" s="103"/>
      <c r="CER221" s="103"/>
      <c r="CES221" s="103"/>
      <c r="CET221" s="103"/>
      <c r="CEU221" s="103"/>
      <c r="CEV221" s="103"/>
      <c r="CEW221" s="103"/>
      <c r="CEX221" s="103"/>
      <c r="CEY221" s="103"/>
      <c r="CEZ221" s="103"/>
      <c r="CFA221" s="103"/>
      <c r="CFB221" s="103"/>
      <c r="CFC221" s="103"/>
      <c r="CFD221" s="103"/>
      <c r="CFE221" s="103"/>
      <c r="CFF221" s="103"/>
      <c r="CFG221" s="103"/>
      <c r="CFH221" s="103"/>
      <c r="CFI221" s="103"/>
      <c r="CFJ221" s="103"/>
      <c r="CFK221" s="103"/>
      <c r="CFL221" s="103"/>
      <c r="CFM221" s="103"/>
      <c r="CFN221" s="103"/>
      <c r="CFO221" s="103"/>
      <c r="CFP221" s="103"/>
      <c r="CFQ221" s="103"/>
      <c r="CFR221" s="103"/>
      <c r="CFS221" s="103"/>
      <c r="CFT221" s="103"/>
      <c r="CFU221" s="103"/>
      <c r="CFV221" s="103"/>
      <c r="CFW221" s="103"/>
      <c r="CFX221" s="103"/>
      <c r="CFY221" s="103"/>
      <c r="CFZ221" s="103"/>
      <c r="CGA221" s="103"/>
      <c r="CGB221" s="103"/>
      <c r="CGC221" s="103"/>
      <c r="CGD221" s="103"/>
      <c r="CGE221" s="103"/>
      <c r="CGF221" s="103"/>
      <c r="CGG221" s="103"/>
      <c r="CGH221" s="103"/>
      <c r="CGI221" s="103"/>
      <c r="CGJ221" s="103"/>
      <c r="CGK221" s="103"/>
      <c r="CGL221" s="103"/>
      <c r="CGM221" s="103"/>
      <c r="CGN221" s="103"/>
      <c r="CGO221" s="103"/>
      <c r="CGP221" s="103"/>
      <c r="CGQ221" s="103"/>
      <c r="CGR221" s="103"/>
      <c r="CGS221" s="103"/>
      <c r="CGT221" s="103"/>
      <c r="CGU221" s="103"/>
      <c r="CGV221" s="103"/>
      <c r="CGW221" s="103"/>
      <c r="CGX221" s="103"/>
      <c r="CGY221" s="103"/>
      <c r="CGZ221" s="103"/>
      <c r="CHA221" s="103"/>
      <c r="CHB221" s="103"/>
      <c r="CHC221" s="103"/>
      <c r="CHD221" s="103"/>
      <c r="CHE221" s="103"/>
      <c r="CHF221" s="103"/>
      <c r="CHG221" s="103"/>
      <c r="CHH221" s="103"/>
      <c r="CHI221" s="103"/>
      <c r="CHJ221" s="103"/>
      <c r="CHK221" s="103"/>
      <c r="CHL221" s="103"/>
      <c r="CHM221" s="103"/>
      <c r="CHN221" s="103"/>
      <c r="CHO221" s="103"/>
      <c r="CHP221" s="103"/>
      <c r="CHQ221" s="103"/>
      <c r="CHR221" s="103"/>
      <c r="CHS221" s="103"/>
      <c r="CHT221" s="103"/>
      <c r="CHU221" s="103"/>
      <c r="CHV221" s="103"/>
      <c r="CHW221" s="103"/>
      <c r="CHX221" s="103"/>
      <c r="CHY221" s="103"/>
      <c r="CHZ221" s="103"/>
      <c r="CIA221" s="103"/>
      <c r="CIB221" s="103"/>
      <c r="CIC221" s="103"/>
      <c r="CID221" s="103"/>
      <c r="CIE221" s="103"/>
      <c r="CIF221" s="103"/>
      <c r="CIG221" s="103"/>
      <c r="CIH221" s="103"/>
      <c r="CII221" s="103"/>
      <c r="CIJ221" s="103"/>
      <c r="CIK221" s="103"/>
      <c r="CIL221" s="103"/>
      <c r="CIM221" s="103"/>
      <c r="CIN221" s="103"/>
      <c r="CIO221" s="103"/>
      <c r="CIP221" s="103"/>
      <c r="CIQ221" s="103"/>
      <c r="CIR221" s="103"/>
      <c r="CIS221" s="103"/>
      <c r="CIT221" s="103"/>
      <c r="CIU221" s="103"/>
      <c r="CIV221" s="103"/>
      <c r="CIW221" s="103"/>
      <c r="CIX221" s="103"/>
      <c r="CIY221" s="103"/>
      <c r="CIZ221" s="103"/>
      <c r="CJA221" s="103"/>
      <c r="CJB221" s="103"/>
      <c r="CJC221" s="103"/>
      <c r="CJD221" s="103"/>
      <c r="CJE221" s="103"/>
      <c r="CJF221" s="103"/>
      <c r="CJG221" s="103"/>
      <c r="CJH221" s="103"/>
      <c r="CJI221" s="103"/>
      <c r="CJJ221" s="103"/>
      <c r="CJK221" s="103"/>
      <c r="CJL221" s="103"/>
      <c r="CJM221" s="103"/>
      <c r="CJN221" s="103"/>
      <c r="CJO221" s="103"/>
      <c r="CJP221" s="103"/>
      <c r="CJQ221" s="103"/>
      <c r="CJR221" s="103"/>
      <c r="CJS221" s="103"/>
      <c r="CJT221" s="103"/>
      <c r="CJU221" s="103"/>
      <c r="CJV221" s="103"/>
      <c r="CJW221" s="103"/>
      <c r="CJX221" s="103"/>
      <c r="CJY221" s="103"/>
      <c r="CJZ221" s="103"/>
      <c r="CKA221" s="103"/>
      <c r="CKB221" s="103"/>
      <c r="CKC221" s="103"/>
      <c r="CKD221" s="103"/>
      <c r="CKE221" s="103"/>
      <c r="CKF221" s="103"/>
      <c r="CKG221" s="103"/>
      <c r="CKH221" s="103"/>
      <c r="CKI221" s="103"/>
      <c r="CKJ221" s="103"/>
      <c r="CKK221" s="103"/>
      <c r="CKL221" s="103"/>
      <c r="CKM221" s="103"/>
      <c r="CKN221" s="103"/>
      <c r="CKO221" s="103"/>
      <c r="CKP221" s="103"/>
      <c r="CKQ221" s="103"/>
      <c r="CKR221" s="103"/>
      <c r="CKS221" s="103"/>
      <c r="CKT221" s="103"/>
      <c r="CKU221" s="103"/>
      <c r="CKV221" s="103"/>
      <c r="CKW221" s="103"/>
      <c r="CKX221" s="103"/>
      <c r="CKY221" s="103"/>
      <c r="CKZ221" s="103"/>
      <c r="CLA221" s="103"/>
      <c r="CLB221" s="103"/>
      <c r="CLC221" s="103"/>
      <c r="CLD221" s="103"/>
      <c r="CLE221" s="103"/>
      <c r="CLF221" s="103"/>
      <c r="CLG221" s="103"/>
      <c r="CLH221" s="103"/>
      <c r="CLI221" s="103"/>
      <c r="CLJ221" s="103"/>
      <c r="CLK221" s="103"/>
      <c r="CLL221" s="103"/>
      <c r="CLM221" s="103"/>
      <c r="CLN221" s="103"/>
      <c r="CLO221" s="103"/>
      <c r="CLP221" s="103"/>
      <c r="CLQ221" s="103"/>
      <c r="CLR221" s="103"/>
      <c r="CLS221" s="103"/>
      <c r="CLT221" s="103"/>
      <c r="CLU221" s="103"/>
      <c r="CLV221" s="103"/>
      <c r="CLW221" s="103"/>
      <c r="CLX221" s="103"/>
      <c r="CLY221" s="103"/>
      <c r="CLZ221" s="103"/>
      <c r="CMA221" s="103"/>
      <c r="CMB221" s="103"/>
      <c r="CMC221" s="103"/>
      <c r="CMD221" s="103"/>
      <c r="CME221" s="103"/>
      <c r="CMF221" s="103"/>
      <c r="CMG221" s="103"/>
      <c r="CMH221" s="103"/>
      <c r="CMI221" s="103"/>
      <c r="CMJ221" s="103"/>
      <c r="CMK221" s="103"/>
      <c r="CML221" s="103"/>
      <c r="CMM221" s="103"/>
      <c r="CMN221" s="103"/>
      <c r="CMO221" s="103"/>
      <c r="CMP221" s="103"/>
      <c r="CMQ221" s="103"/>
      <c r="CMR221" s="103"/>
      <c r="CMS221" s="103"/>
      <c r="CMT221" s="103"/>
      <c r="CMU221" s="103"/>
      <c r="CMV221" s="103"/>
      <c r="CMW221" s="103"/>
      <c r="CMX221" s="103"/>
      <c r="CMY221" s="103"/>
      <c r="CMZ221" s="103"/>
      <c r="CNA221" s="103"/>
      <c r="CNB221" s="103"/>
      <c r="CNC221" s="103"/>
      <c r="CND221" s="103"/>
      <c r="CNE221" s="103"/>
      <c r="CNF221" s="103"/>
      <c r="CNG221" s="103"/>
      <c r="CNH221" s="103"/>
      <c r="CNI221" s="103"/>
      <c r="CNJ221" s="103"/>
      <c r="CNK221" s="103"/>
      <c r="CNL221" s="103"/>
      <c r="CNM221" s="103"/>
      <c r="CNN221" s="103"/>
      <c r="CNO221" s="103"/>
      <c r="CNP221" s="103"/>
      <c r="CNQ221" s="103"/>
      <c r="CNR221" s="103"/>
      <c r="CNS221" s="103"/>
      <c r="CNT221" s="103"/>
      <c r="CNU221" s="103"/>
      <c r="CNV221" s="103"/>
      <c r="CNW221" s="103"/>
      <c r="CNX221" s="103"/>
      <c r="CNY221" s="103"/>
      <c r="CNZ221" s="103"/>
      <c r="COA221" s="103"/>
      <c r="COB221" s="103"/>
      <c r="COC221" s="103"/>
      <c r="COD221" s="103"/>
      <c r="COE221" s="103"/>
      <c r="COF221" s="103"/>
      <c r="COG221" s="103"/>
      <c r="COH221" s="103"/>
      <c r="COI221" s="103"/>
      <c r="COJ221" s="103"/>
      <c r="COK221" s="103"/>
      <c r="COL221" s="103"/>
      <c r="COM221" s="103"/>
      <c r="CON221" s="103"/>
      <c r="COO221" s="103"/>
      <c r="COP221" s="103"/>
      <c r="COQ221" s="103"/>
      <c r="COR221" s="103"/>
      <c r="COS221" s="103"/>
      <c r="COT221" s="103"/>
      <c r="COU221" s="103"/>
      <c r="COV221" s="103"/>
      <c r="COW221" s="103"/>
      <c r="COX221" s="103"/>
      <c r="COY221" s="103"/>
      <c r="COZ221" s="103"/>
      <c r="CPA221" s="103"/>
      <c r="CPB221" s="103"/>
      <c r="CPC221" s="103"/>
      <c r="CPD221" s="103"/>
      <c r="CPE221" s="103"/>
      <c r="CPF221" s="103"/>
      <c r="CPG221" s="103"/>
      <c r="CPH221" s="103"/>
      <c r="CPI221" s="103"/>
      <c r="CPJ221" s="103"/>
      <c r="CPK221" s="103"/>
      <c r="CPL221" s="103"/>
      <c r="CPM221" s="103"/>
      <c r="CPN221" s="103"/>
      <c r="CPO221" s="103"/>
      <c r="CPP221" s="103"/>
      <c r="CPQ221" s="103"/>
      <c r="CPR221" s="103"/>
      <c r="CPS221" s="103"/>
      <c r="CPT221" s="103"/>
      <c r="CPU221" s="103"/>
      <c r="CPV221" s="103"/>
      <c r="CPW221" s="103"/>
      <c r="CPX221" s="103"/>
      <c r="CPY221" s="103"/>
      <c r="CPZ221" s="103"/>
      <c r="CQA221" s="103"/>
      <c r="CQB221" s="103"/>
      <c r="CQC221" s="103"/>
      <c r="CQD221" s="103"/>
      <c r="CQE221" s="103"/>
      <c r="CQF221" s="103"/>
      <c r="CQG221" s="103"/>
      <c r="CQH221" s="103"/>
      <c r="CQI221" s="103"/>
      <c r="CQJ221" s="103"/>
      <c r="CQK221" s="103"/>
      <c r="CQL221" s="103"/>
      <c r="CQM221" s="103"/>
      <c r="CQN221" s="103"/>
      <c r="CQO221" s="103"/>
      <c r="CQP221" s="103"/>
      <c r="CQQ221" s="103"/>
      <c r="CQR221" s="103"/>
      <c r="CQS221" s="103"/>
      <c r="CQT221" s="103"/>
      <c r="CQU221" s="103"/>
      <c r="CQV221" s="103"/>
      <c r="CQW221" s="103"/>
      <c r="CQX221" s="103"/>
      <c r="CQY221" s="103"/>
      <c r="CQZ221" s="103"/>
      <c r="CRA221" s="103"/>
      <c r="CRB221" s="103"/>
      <c r="CRC221" s="103"/>
      <c r="CRD221" s="103"/>
      <c r="CRE221" s="103"/>
      <c r="CRF221" s="103"/>
      <c r="CRG221" s="103"/>
      <c r="CRH221" s="103"/>
      <c r="CRI221" s="103"/>
      <c r="CRJ221" s="103"/>
      <c r="CRK221" s="103"/>
      <c r="CRL221" s="103"/>
      <c r="CRM221" s="103"/>
      <c r="CRN221" s="103"/>
      <c r="CRO221" s="103"/>
      <c r="CRP221" s="103"/>
      <c r="CRQ221" s="103"/>
      <c r="CRR221" s="103"/>
      <c r="CRS221" s="103"/>
      <c r="CRT221" s="103"/>
      <c r="CRU221" s="103"/>
      <c r="CRV221" s="103"/>
      <c r="CRW221" s="103"/>
      <c r="CRX221" s="103"/>
      <c r="CRY221" s="103"/>
      <c r="CRZ221" s="103"/>
      <c r="CSA221" s="103"/>
      <c r="CSB221" s="103"/>
      <c r="CSC221" s="103"/>
      <c r="CSD221" s="103"/>
      <c r="CSE221" s="103"/>
      <c r="CSF221" s="103"/>
      <c r="CSG221" s="103"/>
      <c r="CSH221" s="103"/>
      <c r="CSI221" s="103"/>
      <c r="CSJ221" s="103"/>
      <c r="CSK221" s="103"/>
      <c r="CSL221" s="103"/>
      <c r="CSM221" s="103"/>
      <c r="CSN221" s="103"/>
      <c r="CSO221" s="103"/>
      <c r="CSP221" s="103"/>
      <c r="CSQ221" s="103"/>
      <c r="CSR221" s="103"/>
      <c r="CSS221" s="103"/>
      <c r="CST221" s="103"/>
      <c r="CSU221" s="103"/>
      <c r="CSV221" s="103"/>
      <c r="CSW221" s="103"/>
      <c r="CSX221" s="103"/>
      <c r="CSY221" s="103"/>
      <c r="CSZ221" s="103"/>
      <c r="CTA221" s="103"/>
      <c r="CTB221" s="103"/>
      <c r="CTC221" s="103"/>
      <c r="CTD221" s="103"/>
      <c r="CTE221" s="103"/>
      <c r="CTF221" s="103"/>
      <c r="CTG221" s="103"/>
      <c r="CTH221" s="103"/>
      <c r="CTI221" s="103"/>
      <c r="CTJ221" s="103"/>
      <c r="CTK221" s="103"/>
      <c r="CTL221" s="103"/>
      <c r="CTM221" s="103"/>
      <c r="CTN221" s="103"/>
      <c r="CTO221" s="103"/>
      <c r="CTP221" s="103"/>
      <c r="CTQ221" s="103"/>
      <c r="CTR221" s="103"/>
      <c r="CTS221" s="103"/>
      <c r="CTT221" s="103"/>
      <c r="CTU221" s="103"/>
      <c r="CTV221" s="103"/>
      <c r="CTW221" s="103"/>
      <c r="CTX221" s="103"/>
      <c r="CTY221" s="103"/>
      <c r="CTZ221" s="103"/>
      <c r="CUA221" s="103"/>
      <c r="CUB221" s="103"/>
      <c r="CUC221" s="103"/>
      <c r="CUD221" s="103"/>
      <c r="CUE221" s="103"/>
      <c r="CUF221" s="103"/>
      <c r="CUG221" s="103"/>
      <c r="CUH221" s="103"/>
      <c r="CUI221" s="103"/>
      <c r="CUJ221" s="103"/>
      <c r="CUK221" s="103"/>
      <c r="CUL221" s="103"/>
      <c r="CUM221" s="103"/>
      <c r="CUN221" s="103"/>
      <c r="CUO221" s="103"/>
      <c r="CUP221" s="103"/>
      <c r="CUQ221" s="103"/>
      <c r="CUR221" s="103"/>
      <c r="CUS221" s="103"/>
      <c r="CUT221" s="103"/>
      <c r="CUU221" s="103"/>
      <c r="CUV221" s="103"/>
      <c r="CUW221" s="103"/>
      <c r="CUX221" s="103"/>
      <c r="CUY221" s="103"/>
      <c r="CUZ221" s="103"/>
      <c r="CVA221" s="103"/>
      <c r="CVB221" s="103"/>
      <c r="CVC221" s="103"/>
      <c r="CVD221" s="103"/>
      <c r="CVE221" s="103"/>
      <c r="CVF221" s="103"/>
      <c r="CVG221" s="103"/>
      <c r="CVH221" s="103"/>
      <c r="CVI221" s="103"/>
      <c r="CVJ221" s="103"/>
      <c r="CVK221" s="103"/>
      <c r="CVL221" s="103"/>
      <c r="CVM221" s="103"/>
      <c r="CVN221" s="103"/>
      <c r="CVO221" s="103"/>
      <c r="CVP221" s="103"/>
      <c r="CVQ221" s="103"/>
      <c r="CVR221" s="103"/>
      <c r="CVS221" s="103"/>
      <c r="CVT221" s="103"/>
      <c r="CVU221" s="103"/>
      <c r="CVV221" s="103"/>
      <c r="CVW221" s="103"/>
      <c r="CVX221" s="103"/>
      <c r="CVY221" s="103"/>
      <c r="CVZ221" s="103"/>
      <c r="CWA221" s="103"/>
      <c r="CWB221" s="103"/>
      <c r="CWC221" s="103"/>
      <c r="CWD221" s="103"/>
      <c r="CWE221" s="103"/>
      <c r="CWF221" s="103"/>
      <c r="CWG221" s="103"/>
      <c r="CWH221" s="103"/>
      <c r="CWI221" s="103"/>
      <c r="CWJ221" s="103"/>
      <c r="CWK221" s="103"/>
      <c r="CWL221" s="103"/>
      <c r="CWM221" s="103"/>
      <c r="CWN221" s="103"/>
      <c r="CWO221" s="103"/>
      <c r="CWP221" s="103"/>
      <c r="CWQ221" s="103"/>
      <c r="CWR221" s="103"/>
      <c r="CWS221" s="103"/>
      <c r="CWT221" s="103"/>
      <c r="CWU221" s="103"/>
      <c r="CWV221" s="103"/>
      <c r="CWW221" s="103"/>
      <c r="CWX221" s="103"/>
      <c r="CWY221" s="103"/>
      <c r="CWZ221" s="103"/>
      <c r="CXA221" s="103"/>
      <c r="CXB221" s="103"/>
      <c r="CXC221" s="103"/>
      <c r="CXD221" s="103"/>
      <c r="CXE221" s="103"/>
      <c r="CXF221" s="103"/>
      <c r="CXG221" s="103"/>
      <c r="CXH221" s="103"/>
      <c r="CXI221" s="103"/>
      <c r="CXJ221" s="103"/>
      <c r="CXK221" s="103"/>
      <c r="CXL221" s="103"/>
      <c r="CXM221" s="103"/>
      <c r="CXN221" s="103"/>
      <c r="CXO221" s="103"/>
      <c r="CXP221" s="103"/>
      <c r="CXQ221" s="103"/>
      <c r="CXR221" s="103"/>
      <c r="CXS221" s="103"/>
      <c r="CXT221" s="103"/>
      <c r="CXU221" s="103"/>
      <c r="CXV221" s="103"/>
      <c r="CXW221" s="103"/>
      <c r="CXX221" s="103"/>
      <c r="CXY221" s="103"/>
      <c r="CXZ221" s="103"/>
      <c r="CYA221" s="103"/>
      <c r="CYB221" s="103"/>
      <c r="CYC221" s="103"/>
      <c r="CYD221" s="103"/>
      <c r="CYE221" s="103"/>
      <c r="CYF221" s="103"/>
      <c r="CYG221" s="103"/>
      <c r="CYH221" s="103"/>
      <c r="CYI221" s="103"/>
      <c r="CYJ221" s="103"/>
      <c r="CYK221" s="103"/>
      <c r="CYL221" s="103"/>
      <c r="CYM221" s="103"/>
      <c r="CYN221" s="103"/>
      <c r="CYO221" s="103"/>
      <c r="CYP221" s="103"/>
      <c r="CYQ221" s="103"/>
      <c r="CYR221" s="103"/>
      <c r="CYS221" s="103"/>
      <c r="CYT221" s="103"/>
      <c r="CYU221" s="103"/>
      <c r="CYV221" s="103"/>
      <c r="CYW221" s="103"/>
      <c r="CYX221" s="103"/>
      <c r="CYY221" s="103"/>
      <c r="CYZ221" s="103"/>
      <c r="CZA221" s="103"/>
      <c r="CZB221" s="103"/>
      <c r="CZC221" s="103"/>
      <c r="CZD221" s="103"/>
      <c r="CZE221" s="103"/>
      <c r="CZF221" s="103"/>
      <c r="CZG221" s="103"/>
      <c r="CZH221" s="103"/>
      <c r="CZI221" s="103"/>
      <c r="CZJ221" s="103"/>
      <c r="CZK221" s="103"/>
      <c r="CZL221" s="103"/>
      <c r="CZM221" s="103"/>
      <c r="CZN221" s="103"/>
      <c r="CZO221" s="103"/>
      <c r="CZP221" s="103"/>
      <c r="CZQ221" s="103"/>
      <c r="CZR221" s="103"/>
      <c r="CZS221" s="103"/>
      <c r="CZT221" s="103"/>
      <c r="CZU221" s="103"/>
      <c r="CZV221" s="103"/>
      <c r="CZW221" s="103"/>
      <c r="CZX221" s="103"/>
      <c r="CZY221" s="103"/>
      <c r="CZZ221" s="103"/>
      <c r="DAA221" s="103"/>
      <c r="DAB221" s="103"/>
      <c r="DAC221" s="103"/>
      <c r="DAD221" s="103"/>
      <c r="DAE221" s="103"/>
      <c r="DAF221" s="103"/>
      <c r="DAG221" s="103"/>
      <c r="DAH221" s="103"/>
      <c r="DAI221" s="103"/>
      <c r="DAJ221" s="103"/>
      <c r="DAK221" s="103"/>
      <c r="DAL221" s="103"/>
      <c r="DAM221" s="103"/>
      <c r="DAN221" s="103"/>
      <c r="DAO221" s="103"/>
      <c r="DAP221" s="103"/>
      <c r="DAQ221" s="103"/>
      <c r="DAR221" s="103"/>
      <c r="DAS221" s="103"/>
      <c r="DAT221" s="103"/>
      <c r="DAU221" s="103"/>
      <c r="DAV221" s="103"/>
      <c r="DAW221" s="103"/>
      <c r="DAX221" s="103"/>
      <c r="DAY221" s="103"/>
      <c r="DAZ221" s="103"/>
      <c r="DBA221" s="103"/>
      <c r="DBB221" s="103"/>
      <c r="DBC221" s="103"/>
      <c r="DBD221" s="103"/>
      <c r="DBE221" s="103"/>
      <c r="DBF221" s="103"/>
      <c r="DBG221" s="103"/>
      <c r="DBH221" s="103"/>
      <c r="DBI221" s="103"/>
      <c r="DBJ221" s="103"/>
      <c r="DBK221" s="103"/>
      <c r="DBL221" s="103"/>
      <c r="DBM221" s="103"/>
      <c r="DBN221" s="103"/>
      <c r="DBO221" s="103"/>
      <c r="DBP221" s="103"/>
      <c r="DBQ221" s="103"/>
      <c r="DBR221" s="103"/>
      <c r="DBS221" s="103"/>
      <c r="DBT221" s="103"/>
      <c r="DBU221" s="103"/>
      <c r="DBV221" s="103"/>
      <c r="DBW221" s="103"/>
      <c r="DBX221" s="103"/>
      <c r="DBY221" s="103"/>
      <c r="DBZ221" s="103"/>
      <c r="DCA221" s="103"/>
      <c r="DCB221" s="103"/>
      <c r="DCC221" s="103"/>
      <c r="DCD221" s="103"/>
      <c r="DCE221" s="103"/>
      <c r="DCF221" s="103"/>
      <c r="DCG221" s="103"/>
      <c r="DCH221" s="103"/>
      <c r="DCI221" s="103"/>
      <c r="DCJ221" s="103"/>
      <c r="DCK221" s="103"/>
      <c r="DCL221" s="103"/>
      <c r="DCM221" s="103"/>
      <c r="DCN221" s="103"/>
      <c r="DCO221" s="103"/>
      <c r="DCP221" s="103"/>
      <c r="DCQ221" s="103"/>
      <c r="DCR221" s="103"/>
      <c r="DCS221" s="103"/>
      <c r="DCT221" s="103"/>
      <c r="DCU221" s="103"/>
      <c r="DCV221" s="103"/>
      <c r="DCW221" s="103"/>
      <c r="DCX221" s="103"/>
      <c r="DCY221" s="103"/>
      <c r="DCZ221" s="103"/>
      <c r="DDA221" s="103"/>
      <c r="DDB221" s="103"/>
      <c r="DDC221" s="103"/>
      <c r="DDD221" s="103"/>
      <c r="DDE221" s="103"/>
      <c r="DDF221" s="103"/>
      <c r="DDG221" s="103"/>
      <c r="DDH221" s="103"/>
      <c r="DDI221" s="103"/>
      <c r="DDJ221" s="103"/>
      <c r="DDK221" s="103"/>
      <c r="DDL221" s="103"/>
      <c r="DDM221" s="103"/>
      <c r="DDN221" s="103"/>
      <c r="DDO221" s="103"/>
      <c r="DDP221" s="103"/>
      <c r="DDQ221" s="103"/>
      <c r="DDR221" s="103"/>
      <c r="DDS221" s="103"/>
      <c r="DDT221" s="103"/>
      <c r="DDU221" s="103"/>
      <c r="DDV221" s="103"/>
      <c r="DDW221" s="103"/>
      <c r="DDX221" s="103"/>
      <c r="DDY221" s="103"/>
      <c r="DDZ221" s="103"/>
      <c r="DEA221" s="103"/>
      <c r="DEB221" s="103"/>
      <c r="DEC221" s="103"/>
      <c r="DED221" s="103"/>
      <c r="DEE221" s="103"/>
      <c r="DEF221" s="103"/>
      <c r="DEG221" s="103"/>
      <c r="DEH221" s="103"/>
      <c r="DEI221" s="103"/>
      <c r="DEJ221" s="103"/>
      <c r="DEK221" s="103"/>
      <c r="DEL221" s="103"/>
      <c r="DEM221" s="103"/>
      <c r="DEN221" s="103"/>
      <c r="DEO221" s="103"/>
      <c r="DEP221" s="103"/>
      <c r="DEQ221" s="103"/>
      <c r="DER221" s="103"/>
      <c r="DES221" s="103"/>
      <c r="DET221" s="103"/>
      <c r="DEU221" s="103"/>
      <c r="DEV221" s="103"/>
      <c r="DEW221" s="103"/>
      <c r="DEX221" s="103"/>
      <c r="DEY221" s="103"/>
      <c r="DEZ221" s="103"/>
      <c r="DFA221" s="103"/>
      <c r="DFB221" s="103"/>
      <c r="DFC221" s="103"/>
      <c r="DFD221" s="103"/>
      <c r="DFE221" s="103"/>
      <c r="DFF221" s="103"/>
      <c r="DFG221" s="103"/>
      <c r="DFH221" s="103"/>
      <c r="DFI221" s="103"/>
      <c r="DFJ221" s="103"/>
      <c r="DFK221" s="103"/>
      <c r="DFL221" s="103"/>
      <c r="DFM221" s="103"/>
      <c r="DFN221" s="103"/>
      <c r="DFO221" s="103"/>
      <c r="DFP221" s="103"/>
      <c r="DFQ221" s="103"/>
      <c r="DFR221" s="103"/>
      <c r="DFS221" s="103"/>
      <c r="DFT221" s="103"/>
      <c r="DFU221" s="103"/>
      <c r="DFV221" s="103"/>
      <c r="DFW221" s="103"/>
      <c r="DFX221" s="103"/>
      <c r="DFY221" s="103"/>
      <c r="DFZ221" s="103"/>
      <c r="DGA221" s="103"/>
      <c r="DGB221" s="103"/>
      <c r="DGC221" s="103"/>
      <c r="DGD221" s="103"/>
      <c r="DGE221" s="103"/>
      <c r="DGF221" s="103"/>
      <c r="DGG221" s="103"/>
      <c r="DGH221" s="103"/>
      <c r="DGI221" s="103"/>
      <c r="DGJ221" s="103"/>
      <c r="DGK221" s="103"/>
      <c r="DGL221" s="103"/>
      <c r="DGM221" s="103"/>
      <c r="DGN221" s="103"/>
      <c r="DGO221" s="103"/>
      <c r="DGP221" s="103"/>
      <c r="DGQ221" s="103"/>
      <c r="DGR221" s="103"/>
      <c r="DGS221" s="103"/>
      <c r="DGT221" s="103"/>
      <c r="DGU221" s="103"/>
      <c r="DGV221" s="103"/>
      <c r="DGW221" s="103"/>
      <c r="DGX221" s="103"/>
      <c r="DGY221" s="103"/>
      <c r="DGZ221" s="103"/>
      <c r="DHA221" s="103"/>
      <c r="DHB221" s="103"/>
      <c r="DHC221" s="103"/>
      <c r="DHD221" s="103"/>
      <c r="DHE221" s="103"/>
      <c r="DHF221" s="103"/>
      <c r="DHG221" s="103"/>
      <c r="DHH221" s="103"/>
      <c r="DHI221" s="103"/>
      <c r="DHJ221" s="103"/>
      <c r="DHK221" s="103"/>
      <c r="DHL221" s="103"/>
      <c r="DHM221" s="103"/>
      <c r="DHN221" s="103"/>
      <c r="DHO221" s="103"/>
      <c r="DHP221" s="103"/>
      <c r="DHQ221" s="103"/>
      <c r="DHR221" s="103"/>
      <c r="DHS221" s="103"/>
      <c r="DHT221" s="103"/>
      <c r="DHU221" s="103"/>
      <c r="DHV221" s="103"/>
      <c r="DHW221" s="103"/>
      <c r="DHX221" s="103"/>
      <c r="DHY221" s="103"/>
      <c r="DHZ221" s="103"/>
      <c r="DIA221" s="103"/>
      <c r="DIB221" s="103"/>
      <c r="DIC221" s="103"/>
      <c r="DID221" s="103"/>
      <c r="DIE221" s="103"/>
      <c r="DIF221" s="103"/>
      <c r="DIG221" s="103"/>
      <c r="DIH221" s="103"/>
      <c r="DII221" s="103"/>
      <c r="DIJ221" s="103"/>
      <c r="DIK221" s="103"/>
      <c r="DIL221" s="103"/>
      <c r="DIM221" s="103"/>
      <c r="DIN221" s="103"/>
      <c r="DIO221" s="103"/>
      <c r="DIP221" s="103"/>
      <c r="DIQ221" s="103"/>
      <c r="DIR221" s="103"/>
      <c r="DIS221" s="103"/>
      <c r="DIT221" s="103"/>
      <c r="DIU221" s="103"/>
      <c r="DIV221" s="103"/>
      <c r="DIW221" s="103"/>
      <c r="DIX221" s="103"/>
      <c r="DIY221" s="103"/>
      <c r="DIZ221" s="103"/>
      <c r="DJA221" s="103"/>
      <c r="DJB221" s="103"/>
      <c r="DJC221" s="103"/>
      <c r="DJD221" s="103"/>
      <c r="DJE221" s="103"/>
      <c r="DJF221" s="103"/>
      <c r="DJG221" s="103"/>
      <c r="DJH221" s="103"/>
      <c r="DJI221" s="103"/>
      <c r="DJJ221" s="103"/>
      <c r="DJK221" s="103"/>
      <c r="DJL221" s="103"/>
      <c r="DJM221" s="103"/>
      <c r="DJN221" s="103"/>
      <c r="DJO221" s="103"/>
      <c r="DJP221" s="103"/>
      <c r="DJQ221" s="103"/>
      <c r="DJR221" s="103"/>
      <c r="DJS221" s="103"/>
      <c r="DJT221" s="103"/>
      <c r="DJU221" s="103"/>
      <c r="DJV221" s="103"/>
      <c r="DJW221" s="103"/>
      <c r="DJX221" s="103"/>
      <c r="DJY221" s="103"/>
      <c r="DJZ221" s="103"/>
      <c r="DKA221" s="103"/>
      <c r="DKB221" s="103"/>
      <c r="DKC221" s="103"/>
      <c r="DKD221" s="103"/>
      <c r="DKE221" s="103"/>
      <c r="DKF221" s="103"/>
      <c r="DKG221" s="103"/>
      <c r="DKH221" s="103"/>
      <c r="DKI221" s="103"/>
      <c r="DKJ221" s="103"/>
      <c r="DKK221" s="103"/>
      <c r="DKL221" s="103"/>
      <c r="DKM221" s="103"/>
      <c r="DKN221" s="103"/>
      <c r="DKO221" s="103"/>
      <c r="DKP221" s="103"/>
      <c r="DKQ221" s="103"/>
      <c r="DKR221" s="103"/>
      <c r="DKS221" s="103"/>
      <c r="DKT221" s="103"/>
      <c r="DKU221" s="103"/>
      <c r="DKV221" s="103"/>
      <c r="DKW221" s="103"/>
      <c r="DKX221" s="103"/>
      <c r="DKY221" s="103"/>
      <c r="DKZ221" s="103"/>
      <c r="DLA221" s="103"/>
      <c r="DLB221" s="103"/>
      <c r="DLC221" s="103"/>
      <c r="DLD221" s="103"/>
      <c r="DLE221" s="103"/>
      <c r="DLF221" s="103"/>
      <c r="DLG221" s="103"/>
      <c r="DLH221" s="103"/>
      <c r="DLI221" s="103"/>
      <c r="DLJ221" s="103"/>
      <c r="DLK221" s="103"/>
      <c r="DLL221" s="103"/>
      <c r="DLM221" s="103"/>
      <c r="DLN221" s="103"/>
      <c r="DLO221" s="103"/>
      <c r="DLP221" s="103"/>
      <c r="DLQ221" s="103"/>
      <c r="DLR221" s="103"/>
      <c r="DLS221" s="103"/>
      <c r="DLT221" s="103"/>
      <c r="DLU221" s="103"/>
      <c r="DLV221" s="103"/>
      <c r="DLW221" s="103"/>
      <c r="DLX221" s="103"/>
      <c r="DLY221" s="103"/>
      <c r="DLZ221" s="103"/>
      <c r="DMA221" s="103"/>
      <c r="DMB221" s="103"/>
      <c r="DMC221" s="103"/>
      <c r="DMD221" s="103"/>
      <c r="DME221" s="103"/>
      <c r="DMF221" s="103"/>
      <c r="DMG221" s="103"/>
      <c r="DMH221" s="103"/>
      <c r="DMI221" s="103"/>
      <c r="DMJ221" s="103"/>
      <c r="DMK221" s="103"/>
      <c r="DML221" s="103"/>
      <c r="DMM221" s="103"/>
      <c r="DMN221" s="103"/>
      <c r="DMO221" s="103"/>
      <c r="DMP221" s="103"/>
      <c r="DMQ221" s="103"/>
      <c r="DMR221" s="103"/>
      <c r="DMS221" s="103"/>
      <c r="DMT221" s="103"/>
      <c r="DMU221" s="103"/>
      <c r="DMV221" s="103"/>
      <c r="DMW221" s="103"/>
      <c r="DMX221" s="103"/>
      <c r="DMY221" s="103"/>
      <c r="DMZ221" s="103"/>
      <c r="DNA221" s="103"/>
      <c r="DNB221" s="103"/>
      <c r="DNC221" s="103"/>
      <c r="DND221" s="103"/>
      <c r="DNE221" s="103"/>
      <c r="DNF221" s="103"/>
      <c r="DNG221" s="103"/>
      <c r="DNH221" s="103"/>
      <c r="DNI221" s="103"/>
      <c r="DNJ221" s="103"/>
      <c r="DNK221" s="103"/>
      <c r="DNL221" s="103"/>
      <c r="DNM221" s="103"/>
      <c r="DNN221" s="103"/>
      <c r="DNO221" s="103"/>
      <c r="DNP221" s="103"/>
      <c r="DNQ221" s="103"/>
      <c r="DNR221" s="103"/>
      <c r="DNS221" s="103"/>
      <c r="DNT221" s="103"/>
      <c r="DNU221" s="103"/>
      <c r="DNV221" s="103"/>
      <c r="DNW221" s="103"/>
      <c r="DNX221" s="103"/>
      <c r="DNY221" s="103"/>
      <c r="DNZ221" s="103"/>
      <c r="DOA221" s="103"/>
      <c r="DOB221" s="103"/>
      <c r="DOC221" s="103"/>
      <c r="DOD221" s="103"/>
      <c r="DOE221" s="103"/>
      <c r="DOF221" s="103"/>
      <c r="DOG221" s="103"/>
      <c r="DOH221" s="103"/>
      <c r="DOI221" s="103"/>
      <c r="DOJ221" s="103"/>
      <c r="DOK221" s="103"/>
      <c r="DOL221" s="103"/>
      <c r="DOM221" s="103"/>
      <c r="DON221" s="103"/>
      <c r="DOO221" s="103"/>
      <c r="DOP221" s="103"/>
      <c r="DOQ221" s="103"/>
      <c r="DOR221" s="103"/>
      <c r="DOS221" s="103"/>
      <c r="DOT221" s="103"/>
      <c r="DOU221" s="103"/>
      <c r="DOV221" s="103"/>
      <c r="DOW221" s="103"/>
      <c r="DOX221" s="103"/>
      <c r="DOY221" s="103"/>
      <c r="DOZ221" s="103"/>
      <c r="DPA221" s="103"/>
      <c r="DPB221" s="103"/>
      <c r="DPC221" s="103"/>
      <c r="DPD221" s="103"/>
      <c r="DPE221" s="103"/>
      <c r="DPF221" s="103"/>
      <c r="DPG221" s="103"/>
      <c r="DPH221" s="103"/>
      <c r="DPI221" s="103"/>
      <c r="DPJ221" s="103"/>
      <c r="DPK221" s="103"/>
      <c r="DPL221" s="103"/>
      <c r="DPM221" s="103"/>
      <c r="DPN221" s="103"/>
      <c r="DPO221" s="103"/>
      <c r="DPP221" s="103"/>
      <c r="DPQ221" s="103"/>
      <c r="DPR221" s="103"/>
      <c r="DPS221" s="103"/>
      <c r="DPT221" s="103"/>
      <c r="DPU221" s="103"/>
      <c r="DPV221" s="103"/>
      <c r="DPW221" s="103"/>
      <c r="DPX221" s="103"/>
      <c r="DPY221" s="103"/>
      <c r="DPZ221" s="103"/>
      <c r="DQA221" s="103"/>
      <c r="DQB221" s="103"/>
      <c r="DQC221" s="103"/>
      <c r="DQD221" s="103"/>
      <c r="DQE221" s="103"/>
      <c r="DQF221" s="103"/>
      <c r="DQG221" s="103"/>
      <c r="DQH221" s="103"/>
      <c r="DQI221" s="103"/>
      <c r="DQJ221" s="103"/>
      <c r="DQK221" s="103"/>
      <c r="DQL221" s="103"/>
      <c r="DQM221" s="103"/>
      <c r="DQN221" s="103"/>
      <c r="DQO221" s="103"/>
      <c r="DQP221" s="103"/>
      <c r="DQQ221" s="103"/>
      <c r="DQR221" s="103"/>
      <c r="DQS221" s="103"/>
      <c r="DQT221" s="103"/>
      <c r="DQU221" s="103"/>
      <c r="DQV221" s="103"/>
      <c r="DQW221" s="103"/>
      <c r="DQX221" s="103"/>
      <c r="DQY221" s="103"/>
      <c r="DQZ221" s="103"/>
      <c r="DRA221" s="103"/>
      <c r="DRB221" s="103"/>
      <c r="DRC221" s="103"/>
      <c r="DRD221" s="103"/>
      <c r="DRE221" s="103"/>
      <c r="DRF221" s="103"/>
      <c r="DRG221" s="103"/>
      <c r="DRH221" s="103"/>
      <c r="DRI221" s="103"/>
      <c r="DRJ221" s="103"/>
      <c r="DRK221" s="103"/>
      <c r="DRL221" s="103"/>
      <c r="DRM221" s="103"/>
      <c r="DRN221" s="103"/>
      <c r="DRO221" s="103"/>
      <c r="DRP221" s="103"/>
      <c r="DRQ221" s="103"/>
      <c r="DRR221" s="103"/>
      <c r="DRS221" s="103"/>
      <c r="DRT221" s="103"/>
      <c r="DRU221" s="103"/>
      <c r="DRV221" s="103"/>
      <c r="DRW221" s="103"/>
      <c r="DRX221" s="103"/>
      <c r="DRY221" s="103"/>
      <c r="DRZ221" s="103"/>
      <c r="DSA221" s="103"/>
      <c r="DSB221" s="103"/>
      <c r="DSC221" s="103"/>
      <c r="DSD221" s="103"/>
      <c r="DSE221" s="103"/>
      <c r="DSF221" s="103"/>
      <c r="DSG221" s="103"/>
      <c r="DSH221" s="103"/>
      <c r="DSI221" s="103"/>
      <c r="DSJ221" s="103"/>
      <c r="DSK221" s="103"/>
      <c r="DSL221" s="103"/>
      <c r="DSM221" s="103"/>
      <c r="DSN221" s="103"/>
      <c r="DSO221" s="103"/>
      <c r="DSP221" s="103"/>
      <c r="DSQ221" s="103"/>
      <c r="DSR221" s="103"/>
      <c r="DSS221" s="103"/>
      <c r="DST221" s="103"/>
      <c r="DSU221" s="103"/>
      <c r="DSV221" s="103"/>
      <c r="DSW221" s="103"/>
      <c r="DSX221" s="103"/>
      <c r="DSY221" s="103"/>
      <c r="DSZ221" s="103"/>
      <c r="DTA221" s="103"/>
      <c r="DTB221" s="103"/>
      <c r="DTC221" s="103"/>
      <c r="DTD221" s="103"/>
      <c r="DTE221" s="103"/>
      <c r="DTF221" s="103"/>
      <c r="DTG221" s="103"/>
      <c r="DTH221" s="103"/>
      <c r="DTI221" s="103"/>
      <c r="DTJ221" s="103"/>
      <c r="DTK221" s="103"/>
      <c r="DTL221" s="103"/>
      <c r="DTM221" s="103"/>
      <c r="DTN221" s="103"/>
      <c r="DTO221" s="103"/>
      <c r="DTP221" s="103"/>
      <c r="DTQ221" s="103"/>
      <c r="DTR221" s="103"/>
      <c r="DTS221" s="103"/>
      <c r="DTT221" s="103"/>
      <c r="DTU221" s="103"/>
      <c r="DTV221" s="103"/>
      <c r="DTW221" s="103"/>
      <c r="DTX221" s="103"/>
      <c r="DTY221" s="103"/>
      <c r="DTZ221" s="103"/>
      <c r="DUA221" s="103"/>
      <c r="DUB221" s="103"/>
      <c r="DUC221" s="103"/>
      <c r="DUD221" s="103"/>
      <c r="DUE221" s="103"/>
      <c r="DUF221" s="103"/>
      <c r="DUG221" s="103"/>
      <c r="DUH221" s="103"/>
      <c r="DUI221" s="103"/>
      <c r="DUJ221" s="103"/>
      <c r="DUK221" s="103"/>
      <c r="DUL221" s="103"/>
      <c r="DUM221" s="103"/>
      <c r="DUN221" s="103"/>
      <c r="DUO221" s="103"/>
      <c r="DUP221" s="103"/>
      <c r="DUQ221" s="103"/>
      <c r="DUR221" s="103"/>
      <c r="DUS221" s="103"/>
      <c r="DUT221" s="103"/>
      <c r="DUU221" s="103"/>
      <c r="DUV221" s="103"/>
      <c r="DUW221" s="103"/>
      <c r="DUX221" s="103"/>
      <c r="DUY221" s="103"/>
      <c r="DUZ221" s="103"/>
      <c r="DVA221" s="103"/>
      <c r="DVB221" s="103"/>
      <c r="DVC221" s="103"/>
      <c r="DVD221" s="103"/>
      <c r="DVE221" s="103"/>
      <c r="DVF221" s="103"/>
      <c r="DVG221" s="103"/>
      <c r="DVH221" s="103"/>
      <c r="DVI221" s="103"/>
      <c r="DVJ221" s="103"/>
      <c r="DVK221" s="103"/>
      <c r="DVL221" s="103"/>
      <c r="DVM221" s="103"/>
      <c r="DVN221" s="103"/>
      <c r="DVO221" s="103"/>
      <c r="DVP221" s="103"/>
      <c r="DVQ221" s="103"/>
      <c r="DVR221" s="103"/>
      <c r="DVS221" s="103"/>
      <c r="DVT221" s="103"/>
      <c r="DVU221" s="103"/>
      <c r="DVV221" s="103"/>
      <c r="DVW221" s="103"/>
      <c r="DVX221" s="103"/>
      <c r="DVY221" s="103"/>
      <c r="DVZ221" s="103"/>
      <c r="DWA221" s="103"/>
      <c r="DWB221" s="103"/>
      <c r="DWC221" s="103"/>
      <c r="DWD221" s="103"/>
      <c r="DWE221" s="103"/>
      <c r="DWF221" s="103"/>
      <c r="DWG221" s="103"/>
      <c r="DWH221" s="103"/>
      <c r="DWI221" s="103"/>
      <c r="DWJ221" s="103"/>
      <c r="DWK221" s="103"/>
      <c r="DWL221" s="103"/>
      <c r="DWM221" s="103"/>
      <c r="DWN221" s="103"/>
      <c r="DWO221" s="103"/>
      <c r="DWP221" s="103"/>
      <c r="DWQ221" s="103"/>
      <c r="DWR221" s="103"/>
      <c r="DWS221" s="103"/>
      <c r="DWT221" s="103"/>
      <c r="DWU221" s="103"/>
      <c r="DWV221" s="103"/>
      <c r="DWW221" s="103"/>
      <c r="DWX221" s="103"/>
      <c r="DWY221" s="103"/>
      <c r="DWZ221" s="103"/>
      <c r="DXA221" s="103"/>
      <c r="DXB221" s="103"/>
      <c r="DXC221" s="103"/>
      <c r="DXD221" s="103"/>
      <c r="DXE221" s="103"/>
      <c r="DXF221" s="103"/>
      <c r="DXG221" s="103"/>
      <c r="DXH221" s="103"/>
      <c r="DXI221" s="103"/>
      <c r="DXJ221" s="103"/>
      <c r="DXK221" s="103"/>
      <c r="DXL221" s="103"/>
      <c r="DXM221" s="103"/>
      <c r="DXN221" s="103"/>
      <c r="DXO221" s="103"/>
      <c r="DXP221" s="103"/>
      <c r="DXQ221" s="103"/>
      <c r="DXR221" s="103"/>
      <c r="DXS221" s="103"/>
      <c r="DXT221" s="103"/>
      <c r="DXU221" s="103"/>
      <c r="DXV221" s="103"/>
      <c r="DXW221" s="103"/>
      <c r="DXX221" s="103"/>
      <c r="DXY221" s="103"/>
      <c r="DXZ221" s="103"/>
      <c r="DYA221" s="103"/>
      <c r="DYB221" s="103"/>
      <c r="DYC221" s="103"/>
      <c r="DYD221" s="103"/>
      <c r="DYE221" s="103"/>
      <c r="DYF221" s="103"/>
      <c r="DYG221" s="103"/>
      <c r="DYH221" s="103"/>
      <c r="DYI221" s="103"/>
      <c r="DYJ221" s="103"/>
      <c r="DYK221" s="103"/>
      <c r="DYL221" s="103"/>
      <c r="DYM221" s="103"/>
      <c r="DYN221" s="103"/>
      <c r="DYO221" s="103"/>
      <c r="DYP221" s="103"/>
      <c r="DYQ221" s="103"/>
      <c r="DYR221" s="103"/>
      <c r="DYS221" s="103"/>
      <c r="DYT221" s="103"/>
      <c r="DYU221" s="103"/>
      <c r="DYV221" s="103"/>
      <c r="DYW221" s="103"/>
      <c r="DYX221" s="103"/>
      <c r="DYY221" s="103"/>
      <c r="DYZ221" s="103"/>
      <c r="DZA221" s="103"/>
      <c r="DZB221" s="103"/>
      <c r="DZC221" s="103"/>
      <c r="DZD221" s="103"/>
      <c r="DZE221" s="103"/>
      <c r="DZF221" s="103"/>
      <c r="DZG221" s="103"/>
      <c r="DZH221" s="103"/>
      <c r="DZI221" s="103"/>
      <c r="DZJ221" s="103"/>
      <c r="DZK221" s="103"/>
      <c r="DZL221" s="103"/>
      <c r="DZM221" s="103"/>
      <c r="DZN221" s="103"/>
      <c r="DZO221" s="103"/>
      <c r="DZP221" s="103"/>
      <c r="DZQ221" s="103"/>
      <c r="DZR221" s="103"/>
      <c r="DZS221" s="103"/>
      <c r="DZT221" s="103"/>
      <c r="DZU221" s="103"/>
      <c r="DZV221" s="103"/>
      <c r="DZW221" s="103"/>
      <c r="DZX221" s="103"/>
      <c r="DZY221" s="103"/>
      <c r="DZZ221" s="103"/>
      <c r="EAA221" s="103"/>
      <c r="EAB221" s="103"/>
      <c r="EAC221" s="103"/>
      <c r="EAD221" s="103"/>
      <c r="EAE221" s="103"/>
      <c r="EAF221" s="103"/>
      <c r="EAG221" s="103"/>
      <c r="EAH221" s="103"/>
      <c r="EAI221" s="103"/>
      <c r="EAJ221" s="103"/>
      <c r="EAK221" s="103"/>
      <c r="EAL221" s="103"/>
      <c r="EAM221" s="103"/>
      <c r="EAN221" s="103"/>
      <c r="EAO221" s="103"/>
      <c r="EAP221" s="103"/>
      <c r="EAQ221" s="103"/>
      <c r="EAR221" s="103"/>
      <c r="EAS221" s="103"/>
      <c r="EAT221" s="103"/>
      <c r="EAU221" s="103"/>
      <c r="EAV221" s="103"/>
      <c r="EAW221" s="103"/>
      <c r="EAX221" s="103"/>
      <c r="EAY221" s="103"/>
      <c r="EAZ221" s="103"/>
      <c r="EBA221" s="103"/>
      <c r="EBB221" s="103"/>
      <c r="EBC221" s="103"/>
      <c r="EBD221" s="103"/>
      <c r="EBE221" s="103"/>
      <c r="EBF221" s="103"/>
      <c r="EBG221" s="103"/>
      <c r="EBH221" s="103"/>
      <c r="EBI221" s="103"/>
      <c r="EBJ221" s="103"/>
      <c r="EBK221" s="103"/>
      <c r="EBL221" s="103"/>
      <c r="EBM221" s="103"/>
      <c r="EBN221" s="103"/>
      <c r="EBO221" s="103"/>
      <c r="EBP221" s="103"/>
      <c r="EBQ221" s="103"/>
      <c r="EBR221" s="103"/>
      <c r="EBS221" s="103"/>
      <c r="EBT221" s="103"/>
      <c r="EBU221" s="103"/>
      <c r="EBV221" s="103"/>
      <c r="EBW221" s="103"/>
      <c r="EBX221" s="103"/>
      <c r="EBY221" s="103"/>
      <c r="EBZ221" s="103"/>
      <c r="ECA221" s="103"/>
      <c r="ECB221" s="103"/>
      <c r="ECC221" s="103"/>
      <c r="ECD221" s="103"/>
      <c r="ECE221" s="103"/>
      <c r="ECF221" s="103"/>
      <c r="ECG221" s="103"/>
      <c r="ECH221" s="103"/>
      <c r="ECI221" s="103"/>
      <c r="ECJ221" s="103"/>
      <c r="ECK221" s="103"/>
      <c r="ECL221" s="103"/>
      <c r="ECM221" s="103"/>
      <c r="ECN221" s="103"/>
      <c r="ECO221" s="103"/>
      <c r="ECP221" s="103"/>
      <c r="ECQ221" s="103"/>
      <c r="ECR221" s="103"/>
      <c r="ECS221" s="103"/>
      <c r="ECT221" s="103"/>
      <c r="ECU221" s="103"/>
      <c r="ECV221" s="103"/>
      <c r="ECW221" s="103"/>
      <c r="ECX221" s="103"/>
      <c r="ECY221" s="103"/>
      <c r="ECZ221" s="103"/>
      <c r="EDA221" s="103"/>
      <c r="EDB221" s="103"/>
      <c r="EDC221" s="103"/>
      <c r="EDD221" s="103"/>
      <c r="EDE221" s="103"/>
      <c r="EDF221" s="103"/>
      <c r="EDG221" s="103"/>
      <c r="EDH221" s="103"/>
      <c r="EDI221" s="103"/>
      <c r="EDJ221" s="103"/>
      <c r="EDK221" s="103"/>
      <c r="EDL221" s="103"/>
      <c r="EDM221" s="103"/>
      <c r="EDN221" s="103"/>
      <c r="EDO221" s="103"/>
      <c r="EDP221" s="103"/>
      <c r="EDQ221" s="103"/>
      <c r="EDR221" s="103"/>
      <c r="EDS221" s="103"/>
      <c r="EDT221" s="103"/>
      <c r="EDU221" s="103"/>
      <c r="EDV221" s="103"/>
      <c r="EDW221" s="103"/>
      <c r="EDX221" s="103"/>
      <c r="EDY221" s="103"/>
      <c r="EDZ221" s="103"/>
      <c r="EEA221" s="103"/>
      <c r="EEB221" s="103"/>
      <c r="EEC221" s="103"/>
      <c r="EED221" s="103"/>
      <c r="EEE221" s="103"/>
      <c r="EEF221" s="103"/>
      <c r="EEG221" s="103"/>
      <c r="EEH221" s="103"/>
      <c r="EEI221" s="103"/>
      <c r="EEJ221" s="103"/>
      <c r="EEK221" s="103"/>
      <c r="EEL221" s="103"/>
      <c r="EEM221" s="103"/>
      <c r="EEN221" s="103"/>
      <c r="EEO221" s="103"/>
      <c r="EEP221" s="103"/>
      <c r="EEQ221" s="103"/>
      <c r="EER221" s="103"/>
      <c r="EES221" s="103"/>
      <c r="EET221" s="103"/>
      <c r="EEU221" s="103"/>
      <c r="EEV221" s="103"/>
      <c r="EEW221" s="103"/>
      <c r="EEX221" s="103"/>
      <c r="EEY221" s="103"/>
      <c r="EEZ221" s="103"/>
      <c r="EFA221" s="103"/>
      <c r="EFB221" s="103"/>
      <c r="EFC221" s="103"/>
      <c r="EFD221" s="103"/>
      <c r="EFE221" s="103"/>
      <c r="EFF221" s="103"/>
      <c r="EFG221" s="103"/>
      <c r="EFH221" s="103"/>
      <c r="EFI221" s="103"/>
      <c r="EFJ221" s="103"/>
      <c r="EFK221" s="103"/>
      <c r="EFL221" s="103"/>
      <c r="EFM221" s="103"/>
      <c r="EFN221" s="103"/>
      <c r="EFO221" s="103"/>
      <c r="EFP221" s="103"/>
      <c r="EFQ221" s="103"/>
      <c r="EFR221" s="103"/>
      <c r="EFS221" s="103"/>
      <c r="EFT221" s="103"/>
      <c r="EFU221" s="103"/>
      <c r="EFV221" s="103"/>
      <c r="EFW221" s="103"/>
      <c r="EFX221" s="103"/>
      <c r="EFY221" s="103"/>
      <c r="EFZ221" s="103"/>
      <c r="EGA221" s="103"/>
      <c r="EGB221" s="103"/>
      <c r="EGC221" s="103"/>
      <c r="EGD221" s="103"/>
      <c r="EGE221" s="103"/>
      <c r="EGF221" s="103"/>
      <c r="EGG221" s="103"/>
      <c r="EGH221" s="103"/>
      <c r="EGI221" s="103"/>
      <c r="EGJ221" s="103"/>
      <c r="EGK221" s="103"/>
      <c r="EGL221" s="103"/>
      <c r="EGM221" s="103"/>
      <c r="EGN221" s="103"/>
      <c r="EGO221" s="103"/>
      <c r="EGP221" s="103"/>
      <c r="EGQ221" s="103"/>
      <c r="EGR221" s="103"/>
      <c r="EGS221" s="103"/>
      <c r="EGT221" s="103"/>
      <c r="EGU221" s="103"/>
      <c r="EGV221" s="103"/>
      <c r="EGW221" s="103"/>
      <c r="EGX221" s="103"/>
      <c r="EGY221" s="103"/>
      <c r="EGZ221" s="103"/>
      <c r="EHA221" s="103"/>
      <c r="EHB221" s="103"/>
      <c r="EHC221" s="103"/>
      <c r="EHD221" s="103"/>
      <c r="EHE221" s="103"/>
      <c r="EHF221" s="103"/>
      <c r="EHG221" s="103"/>
      <c r="EHH221" s="103"/>
      <c r="EHI221" s="103"/>
      <c r="EHJ221" s="103"/>
      <c r="EHK221" s="103"/>
      <c r="EHL221" s="103"/>
      <c r="EHM221" s="103"/>
      <c r="EHN221" s="103"/>
      <c r="EHO221" s="103"/>
      <c r="EHP221" s="103"/>
      <c r="EHQ221" s="103"/>
      <c r="EHR221" s="103"/>
      <c r="EHS221" s="103"/>
      <c r="EHT221" s="103"/>
      <c r="EHU221" s="103"/>
      <c r="EHV221" s="103"/>
      <c r="EHW221" s="103"/>
      <c r="EHX221" s="103"/>
      <c r="EHY221" s="103"/>
      <c r="EHZ221" s="103"/>
      <c r="EIA221" s="103"/>
      <c r="EIB221" s="103"/>
      <c r="EIC221" s="103"/>
      <c r="EID221" s="103"/>
      <c r="EIE221" s="103"/>
      <c r="EIF221" s="103"/>
      <c r="EIG221" s="103"/>
      <c r="EIH221" s="103"/>
      <c r="EII221" s="103"/>
      <c r="EIJ221" s="103"/>
      <c r="EIK221" s="103"/>
      <c r="EIL221" s="103"/>
      <c r="EIM221" s="103"/>
      <c r="EIN221" s="103"/>
      <c r="EIO221" s="103"/>
      <c r="EIP221" s="103"/>
      <c r="EIQ221" s="103"/>
      <c r="EIR221" s="103"/>
      <c r="EIS221" s="103"/>
      <c r="EIT221" s="103"/>
      <c r="EIU221" s="103"/>
      <c r="EIV221" s="103"/>
      <c r="EIW221" s="103"/>
      <c r="EIX221" s="103"/>
      <c r="EIY221" s="103"/>
      <c r="EIZ221" s="103"/>
      <c r="EJA221" s="103"/>
      <c r="EJB221" s="103"/>
      <c r="EJC221" s="103"/>
      <c r="EJD221" s="103"/>
      <c r="EJE221" s="103"/>
      <c r="EJF221" s="103"/>
      <c r="EJG221" s="103"/>
      <c r="EJH221" s="103"/>
      <c r="EJI221" s="103"/>
      <c r="EJJ221" s="103"/>
      <c r="EJK221" s="103"/>
      <c r="EJL221" s="103"/>
      <c r="EJM221" s="103"/>
      <c r="EJN221" s="103"/>
      <c r="EJO221" s="103"/>
      <c r="EJP221" s="103"/>
      <c r="EJQ221" s="103"/>
      <c r="EJR221" s="103"/>
      <c r="EJS221" s="103"/>
      <c r="EJT221" s="103"/>
      <c r="EJU221" s="103"/>
      <c r="EJV221" s="103"/>
      <c r="EJW221" s="103"/>
      <c r="EJX221" s="103"/>
      <c r="EJY221" s="103"/>
      <c r="EJZ221" s="103"/>
      <c r="EKA221" s="103"/>
      <c r="EKB221" s="103"/>
      <c r="EKC221" s="103"/>
      <c r="EKD221" s="103"/>
      <c r="EKE221" s="103"/>
      <c r="EKF221" s="103"/>
      <c r="EKG221" s="103"/>
      <c r="EKH221" s="103"/>
      <c r="EKI221" s="103"/>
      <c r="EKJ221" s="103"/>
      <c r="EKK221" s="103"/>
      <c r="EKL221" s="103"/>
      <c r="EKM221" s="103"/>
      <c r="EKN221" s="103"/>
      <c r="EKO221" s="103"/>
      <c r="EKP221" s="103"/>
      <c r="EKQ221" s="103"/>
      <c r="EKR221" s="103"/>
      <c r="EKS221" s="103"/>
      <c r="EKT221" s="103"/>
      <c r="EKU221" s="103"/>
      <c r="EKV221" s="103"/>
      <c r="EKW221" s="103"/>
      <c r="EKX221" s="103"/>
      <c r="EKY221" s="103"/>
      <c r="EKZ221" s="103"/>
      <c r="ELA221" s="103"/>
      <c r="ELB221" s="103"/>
      <c r="ELC221" s="103"/>
      <c r="ELD221" s="103"/>
      <c r="ELE221" s="103"/>
      <c r="ELF221" s="103"/>
      <c r="ELG221" s="103"/>
      <c r="ELH221" s="103"/>
      <c r="ELI221" s="103"/>
      <c r="ELJ221" s="103"/>
      <c r="ELK221" s="103"/>
      <c r="ELL221" s="103"/>
      <c r="ELM221" s="103"/>
      <c r="ELN221" s="103"/>
      <c r="ELO221" s="103"/>
      <c r="ELP221" s="103"/>
      <c r="ELQ221" s="103"/>
      <c r="ELR221" s="103"/>
      <c r="ELS221" s="103"/>
      <c r="ELT221" s="103"/>
      <c r="ELU221" s="103"/>
      <c r="ELV221" s="103"/>
      <c r="ELW221" s="103"/>
      <c r="ELX221" s="103"/>
      <c r="ELY221" s="103"/>
      <c r="ELZ221" s="103"/>
      <c r="EMA221" s="103"/>
      <c r="EMB221" s="103"/>
      <c r="EMC221" s="103"/>
      <c r="EMD221" s="103"/>
      <c r="EME221" s="103"/>
      <c r="EMF221" s="103"/>
      <c r="EMG221" s="103"/>
      <c r="EMH221" s="103"/>
      <c r="EMI221" s="103"/>
      <c r="EMJ221" s="103"/>
      <c r="EMK221" s="103"/>
      <c r="EML221" s="103"/>
      <c r="EMM221" s="103"/>
      <c r="EMN221" s="103"/>
      <c r="EMO221" s="103"/>
      <c r="EMP221" s="103"/>
      <c r="EMQ221" s="103"/>
      <c r="EMR221" s="103"/>
      <c r="EMS221" s="103"/>
      <c r="EMT221" s="103"/>
      <c r="EMU221" s="103"/>
      <c r="EMV221" s="103"/>
      <c r="EMW221" s="103"/>
      <c r="EMX221" s="103"/>
      <c r="EMY221" s="103"/>
      <c r="EMZ221" s="103"/>
      <c r="ENA221" s="103"/>
      <c r="ENB221" s="103"/>
      <c r="ENC221" s="103"/>
      <c r="END221" s="103"/>
      <c r="ENE221" s="103"/>
      <c r="ENF221" s="103"/>
      <c r="ENG221" s="103"/>
      <c r="ENH221" s="103"/>
      <c r="ENI221" s="103"/>
      <c r="ENJ221" s="103"/>
      <c r="ENK221" s="103"/>
      <c r="ENL221" s="103"/>
      <c r="ENM221" s="103"/>
      <c r="ENN221" s="103"/>
      <c r="ENO221" s="103"/>
      <c r="ENP221" s="103"/>
      <c r="ENQ221" s="103"/>
      <c r="ENR221" s="103"/>
      <c r="ENS221" s="103"/>
      <c r="ENT221" s="103"/>
      <c r="ENU221" s="103"/>
      <c r="ENV221" s="103"/>
      <c r="ENW221" s="103"/>
      <c r="ENX221" s="103"/>
      <c r="ENY221" s="103"/>
      <c r="ENZ221" s="103"/>
      <c r="EOA221" s="103"/>
      <c r="EOB221" s="103"/>
      <c r="EOC221" s="103"/>
      <c r="EOD221" s="103"/>
      <c r="EOE221" s="103"/>
      <c r="EOF221" s="103"/>
      <c r="EOG221" s="103"/>
      <c r="EOH221" s="103"/>
      <c r="EOI221" s="103"/>
      <c r="EOJ221" s="103"/>
      <c r="EOK221" s="103"/>
      <c r="EOL221" s="103"/>
      <c r="EOM221" s="103"/>
      <c r="EON221" s="103"/>
      <c r="EOO221" s="103"/>
      <c r="EOP221" s="103"/>
      <c r="EOQ221" s="103"/>
      <c r="EOR221" s="103"/>
      <c r="EOS221" s="103"/>
      <c r="EOT221" s="103"/>
      <c r="EOU221" s="103"/>
      <c r="EOV221" s="103"/>
      <c r="EOW221" s="103"/>
      <c r="EOX221" s="103"/>
      <c r="EOY221" s="103"/>
      <c r="EOZ221" s="103"/>
      <c r="EPA221" s="103"/>
      <c r="EPB221" s="103"/>
      <c r="EPC221" s="103"/>
      <c r="EPD221" s="103"/>
      <c r="EPE221" s="103"/>
      <c r="EPF221" s="103"/>
      <c r="EPG221" s="103"/>
      <c r="EPH221" s="103"/>
      <c r="EPI221" s="103"/>
      <c r="EPJ221" s="103"/>
      <c r="EPK221" s="103"/>
      <c r="EPL221" s="103"/>
      <c r="EPM221" s="103"/>
      <c r="EPN221" s="103"/>
      <c r="EPO221" s="103"/>
      <c r="EPP221" s="103"/>
      <c r="EPQ221" s="103"/>
      <c r="EPR221" s="103"/>
      <c r="EPS221" s="103"/>
      <c r="EPT221" s="103"/>
      <c r="EPU221" s="103"/>
      <c r="EPV221" s="103"/>
      <c r="EPW221" s="103"/>
      <c r="EPX221" s="103"/>
      <c r="EPY221" s="103"/>
      <c r="EPZ221" s="103"/>
      <c r="EQA221" s="103"/>
      <c r="EQB221" s="103"/>
      <c r="EQC221" s="103"/>
      <c r="EQD221" s="103"/>
      <c r="EQE221" s="103"/>
      <c r="EQF221" s="103"/>
      <c r="EQG221" s="103"/>
      <c r="EQH221" s="103"/>
      <c r="EQI221" s="103"/>
      <c r="EQJ221" s="103"/>
      <c r="EQK221" s="103"/>
      <c r="EQL221" s="103"/>
      <c r="EQM221" s="103"/>
      <c r="EQN221" s="103"/>
      <c r="EQO221" s="103"/>
      <c r="EQP221" s="103"/>
      <c r="EQQ221" s="103"/>
      <c r="EQR221" s="103"/>
      <c r="EQS221" s="103"/>
      <c r="EQT221" s="103"/>
      <c r="EQU221" s="103"/>
      <c r="EQV221" s="103"/>
      <c r="EQW221" s="103"/>
      <c r="EQX221" s="103"/>
      <c r="EQY221" s="103"/>
      <c r="EQZ221" s="103"/>
      <c r="ERA221" s="103"/>
      <c r="ERB221" s="103"/>
      <c r="ERC221" s="103"/>
      <c r="ERD221" s="103"/>
      <c r="ERE221" s="103"/>
      <c r="ERF221" s="103"/>
      <c r="ERG221" s="103"/>
      <c r="ERH221" s="103"/>
      <c r="ERI221" s="103"/>
      <c r="ERJ221" s="103"/>
      <c r="ERK221" s="103"/>
      <c r="ERL221" s="103"/>
      <c r="ERM221" s="103"/>
      <c r="ERN221" s="103"/>
      <c r="ERO221" s="103"/>
      <c r="ERP221" s="103"/>
      <c r="ERQ221" s="103"/>
      <c r="ERR221" s="103"/>
      <c r="ERS221" s="103"/>
      <c r="ERT221" s="103"/>
      <c r="ERU221" s="103"/>
      <c r="ERV221" s="103"/>
      <c r="ERW221" s="103"/>
      <c r="ERX221" s="103"/>
      <c r="ERY221" s="103"/>
      <c r="ERZ221" s="103"/>
      <c r="ESA221" s="103"/>
      <c r="ESB221" s="103"/>
      <c r="ESC221" s="103"/>
      <c r="ESD221" s="103"/>
      <c r="ESE221" s="103"/>
      <c r="ESF221" s="103"/>
      <c r="ESG221" s="103"/>
      <c r="ESH221" s="103"/>
      <c r="ESI221" s="103"/>
      <c r="ESJ221" s="103"/>
      <c r="ESK221" s="103"/>
      <c r="ESL221" s="103"/>
      <c r="ESM221" s="103"/>
      <c r="ESN221" s="103"/>
      <c r="ESO221" s="103"/>
      <c r="ESP221" s="103"/>
      <c r="ESQ221" s="103"/>
      <c r="ESR221" s="103"/>
      <c r="ESS221" s="103"/>
      <c r="EST221" s="103"/>
      <c r="ESU221" s="103"/>
      <c r="ESV221" s="103"/>
      <c r="ESW221" s="103"/>
      <c r="ESX221" s="103"/>
      <c r="ESY221" s="103"/>
      <c r="ESZ221" s="103"/>
      <c r="ETA221" s="103"/>
      <c r="ETB221" s="103"/>
      <c r="ETC221" s="103"/>
      <c r="ETD221" s="103"/>
      <c r="ETE221" s="103"/>
      <c r="ETF221" s="103"/>
      <c r="ETG221" s="103"/>
      <c r="ETH221" s="103"/>
      <c r="ETI221" s="103"/>
      <c r="ETJ221" s="103"/>
      <c r="ETK221" s="103"/>
      <c r="ETL221" s="103"/>
      <c r="ETM221" s="103"/>
      <c r="ETN221" s="103"/>
      <c r="ETO221" s="103"/>
      <c r="ETP221" s="103"/>
      <c r="ETQ221" s="103"/>
      <c r="ETR221" s="103"/>
      <c r="ETS221" s="103"/>
      <c r="ETT221" s="103"/>
      <c r="ETU221" s="103"/>
      <c r="ETV221" s="103"/>
      <c r="ETW221" s="103"/>
      <c r="ETX221" s="103"/>
      <c r="ETY221" s="103"/>
      <c r="ETZ221" s="103"/>
      <c r="EUA221" s="103"/>
      <c r="EUB221" s="103"/>
      <c r="EUC221" s="103"/>
      <c r="EUD221" s="103"/>
      <c r="EUE221" s="103"/>
      <c r="EUF221" s="103"/>
      <c r="EUG221" s="103"/>
      <c r="EUH221" s="103"/>
      <c r="EUI221" s="103"/>
      <c r="EUJ221" s="103"/>
      <c r="EUK221" s="103"/>
      <c r="EUL221" s="103"/>
      <c r="EUM221" s="103"/>
      <c r="EUN221" s="103"/>
      <c r="EUO221" s="103"/>
      <c r="EUP221" s="103"/>
      <c r="EUQ221" s="103"/>
      <c r="EUR221" s="103"/>
      <c r="EUS221" s="103"/>
      <c r="EUT221" s="103"/>
      <c r="EUU221" s="103"/>
      <c r="EUV221" s="103"/>
      <c r="EUW221" s="103"/>
      <c r="EUX221" s="103"/>
      <c r="EUY221" s="103"/>
      <c r="EUZ221" s="103"/>
      <c r="EVA221" s="103"/>
      <c r="EVB221" s="103"/>
      <c r="EVC221" s="103"/>
      <c r="EVD221" s="103"/>
      <c r="EVE221" s="103"/>
      <c r="EVF221" s="103"/>
      <c r="EVG221" s="103"/>
      <c r="EVH221" s="103"/>
      <c r="EVI221" s="103"/>
      <c r="EVJ221" s="103"/>
      <c r="EVK221" s="103"/>
      <c r="EVL221" s="103"/>
      <c r="EVM221" s="103"/>
      <c r="EVN221" s="103"/>
      <c r="EVO221" s="103"/>
      <c r="EVP221" s="103"/>
      <c r="EVQ221" s="103"/>
      <c r="EVR221" s="103"/>
      <c r="EVS221" s="103"/>
      <c r="EVT221" s="103"/>
      <c r="EVU221" s="103"/>
      <c r="EVV221" s="103"/>
      <c r="EVW221" s="103"/>
      <c r="EVX221" s="103"/>
      <c r="EVY221" s="103"/>
      <c r="EVZ221" s="103"/>
      <c r="EWA221" s="103"/>
      <c r="EWB221" s="103"/>
      <c r="EWC221" s="103"/>
      <c r="EWD221" s="103"/>
      <c r="EWE221" s="103"/>
      <c r="EWF221" s="103"/>
      <c r="EWG221" s="103"/>
      <c r="EWH221" s="103"/>
      <c r="EWI221" s="103"/>
      <c r="EWJ221" s="103"/>
      <c r="EWK221" s="103"/>
      <c r="EWL221" s="103"/>
      <c r="EWM221" s="103"/>
      <c r="EWN221" s="103"/>
      <c r="EWO221" s="103"/>
      <c r="EWP221" s="103"/>
      <c r="EWQ221" s="103"/>
      <c r="EWR221" s="103"/>
      <c r="EWS221" s="103"/>
      <c r="EWT221" s="103"/>
      <c r="EWU221" s="103"/>
      <c r="EWV221" s="103"/>
      <c r="EWW221" s="103"/>
      <c r="EWX221" s="103"/>
      <c r="EWY221" s="103"/>
      <c r="EWZ221" s="103"/>
      <c r="EXA221" s="103"/>
      <c r="EXB221" s="103"/>
      <c r="EXC221" s="103"/>
      <c r="EXD221" s="103"/>
      <c r="EXE221" s="103"/>
      <c r="EXF221" s="103"/>
      <c r="EXG221" s="103"/>
      <c r="EXH221" s="103"/>
      <c r="EXI221" s="103"/>
      <c r="EXJ221" s="103"/>
      <c r="EXK221" s="103"/>
      <c r="EXL221" s="103"/>
      <c r="EXM221" s="103"/>
      <c r="EXN221" s="103"/>
      <c r="EXO221" s="103"/>
      <c r="EXP221" s="103"/>
      <c r="EXQ221" s="103"/>
      <c r="EXR221" s="103"/>
      <c r="EXS221" s="103"/>
      <c r="EXT221" s="103"/>
      <c r="EXU221" s="103"/>
      <c r="EXV221" s="103"/>
      <c r="EXW221" s="103"/>
      <c r="EXX221" s="103"/>
      <c r="EXY221" s="103"/>
      <c r="EXZ221" s="103"/>
      <c r="EYA221" s="103"/>
      <c r="EYB221" s="103"/>
      <c r="EYC221" s="103"/>
      <c r="EYD221" s="103"/>
      <c r="EYE221" s="103"/>
      <c r="EYF221" s="103"/>
      <c r="EYG221" s="103"/>
      <c r="EYH221" s="103"/>
      <c r="EYI221" s="103"/>
      <c r="EYJ221" s="103"/>
      <c r="EYK221" s="103"/>
      <c r="EYL221" s="103"/>
      <c r="EYM221" s="103"/>
      <c r="EYN221" s="103"/>
      <c r="EYO221" s="103"/>
      <c r="EYP221" s="103"/>
      <c r="EYQ221" s="103"/>
      <c r="EYR221" s="103"/>
      <c r="EYS221" s="103"/>
      <c r="EYT221" s="103"/>
      <c r="EYU221" s="103"/>
      <c r="EYV221" s="103"/>
      <c r="EYW221" s="103"/>
      <c r="EYX221" s="103"/>
      <c r="EYY221" s="103"/>
      <c r="EYZ221" s="103"/>
      <c r="EZA221" s="103"/>
      <c r="EZB221" s="103"/>
      <c r="EZC221" s="103"/>
      <c r="EZD221" s="103"/>
      <c r="EZE221" s="103"/>
      <c r="EZF221" s="103"/>
      <c r="EZG221" s="103"/>
      <c r="EZH221" s="103"/>
      <c r="EZI221" s="103"/>
      <c r="EZJ221" s="103"/>
      <c r="EZK221" s="103"/>
      <c r="EZL221" s="103"/>
      <c r="EZM221" s="103"/>
      <c r="EZN221" s="103"/>
      <c r="EZO221" s="103"/>
      <c r="EZP221" s="103"/>
      <c r="EZQ221" s="103"/>
      <c r="EZR221" s="103"/>
      <c r="EZS221" s="103"/>
      <c r="EZT221" s="103"/>
      <c r="EZU221" s="103"/>
      <c r="EZV221" s="103"/>
      <c r="EZW221" s="103"/>
      <c r="EZX221" s="103"/>
      <c r="EZY221" s="103"/>
      <c r="EZZ221" s="103"/>
      <c r="FAA221" s="103"/>
      <c r="FAB221" s="103"/>
      <c r="FAC221" s="103"/>
      <c r="FAD221" s="103"/>
      <c r="FAE221" s="103"/>
      <c r="FAF221" s="103"/>
      <c r="FAG221" s="103"/>
      <c r="FAH221" s="103"/>
      <c r="FAI221" s="103"/>
      <c r="FAJ221" s="103"/>
      <c r="FAK221" s="103"/>
      <c r="FAL221" s="103"/>
      <c r="FAM221" s="103"/>
      <c r="FAN221" s="103"/>
      <c r="FAO221" s="103"/>
      <c r="FAP221" s="103"/>
      <c r="FAQ221" s="103"/>
      <c r="FAR221" s="103"/>
      <c r="FAS221" s="103"/>
      <c r="FAT221" s="103"/>
      <c r="FAU221" s="103"/>
      <c r="FAV221" s="103"/>
      <c r="FAW221" s="103"/>
      <c r="FAX221" s="103"/>
      <c r="FAY221" s="103"/>
      <c r="FAZ221" s="103"/>
      <c r="FBA221" s="103"/>
      <c r="FBB221" s="103"/>
      <c r="FBC221" s="103"/>
      <c r="FBD221" s="103"/>
      <c r="FBE221" s="103"/>
      <c r="FBF221" s="103"/>
      <c r="FBG221" s="103"/>
      <c r="FBH221" s="103"/>
      <c r="FBI221" s="103"/>
      <c r="FBJ221" s="103"/>
      <c r="FBK221" s="103"/>
      <c r="FBL221" s="103"/>
      <c r="FBM221" s="103"/>
      <c r="FBN221" s="103"/>
      <c r="FBO221" s="103"/>
      <c r="FBP221" s="103"/>
      <c r="FBQ221" s="103"/>
      <c r="FBR221" s="103"/>
      <c r="FBS221" s="103"/>
      <c r="FBT221" s="103"/>
      <c r="FBU221" s="103"/>
      <c r="FBV221" s="103"/>
      <c r="FBW221" s="103"/>
      <c r="FBX221" s="103"/>
      <c r="FBY221" s="103"/>
      <c r="FBZ221" s="103"/>
      <c r="FCA221" s="103"/>
      <c r="FCB221" s="103"/>
      <c r="FCC221" s="103"/>
      <c r="FCD221" s="103"/>
      <c r="FCE221" s="103"/>
      <c r="FCF221" s="103"/>
      <c r="FCG221" s="103"/>
      <c r="FCH221" s="103"/>
      <c r="FCI221" s="103"/>
      <c r="FCJ221" s="103"/>
      <c r="FCK221" s="103"/>
      <c r="FCL221" s="103"/>
      <c r="FCM221" s="103"/>
      <c r="FCN221" s="103"/>
      <c r="FCO221" s="103"/>
      <c r="FCP221" s="103"/>
      <c r="FCQ221" s="103"/>
      <c r="FCR221" s="103"/>
      <c r="FCS221" s="103"/>
      <c r="FCT221" s="103"/>
      <c r="FCU221" s="103"/>
      <c r="FCV221" s="103"/>
      <c r="FCW221" s="103"/>
      <c r="FCX221" s="103"/>
      <c r="FCY221" s="103"/>
      <c r="FCZ221" s="103"/>
      <c r="FDA221" s="103"/>
      <c r="FDB221" s="103"/>
      <c r="FDC221" s="103"/>
      <c r="FDD221" s="103"/>
      <c r="FDE221" s="103"/>
      <c r="FDF221" s="103"/>
      <c r="FDG221" s="103"/>
      <c r="FDH221" s="103"/>
      <c r="FDI221" s="103"/>
      <c r="FDJ221" s="103"/>
      <c r="FDK221" s="103"/>
      <c r="FDL221" s="103"/>
      <c r="FDM221" s="103"/>
      <c r="FDN221" s="103"/>
      <c r="FDO221" s="103"/>
      <c r="FDP221" s="103"/>
      <c r="FDQ221" s="103"/>
      <c r="FDR221" s="103"/>
      <c r="FDS221" s="103"/>
      <c r="FDT221" s="103"/>
      <c r="FDU221" s="103"/>
      <c r="FDV221" s="103"/>
      <c r="FDW221" s="103"/>
      <c r="FDX221" s="103"/>
      <c r="FDY221" s="103"/>
      <c r="FDZ221" s="103"/>
      <c r="FEA221" s="103"/>
      <c r="FEB221" s="103"/>
      <c r="FEC221" s="103"/>
      <c r="FED221" s="103"/>
      <c r="FEE221" s="103"/>
      <c r="FEF221" s="103"/>
      <c r="FEG221" s="103"/>
      <c r="FEH221" s="103"/>
      <c r="FEI221" s="103"/>
      <c r="FEJ221" s="103"/>
      <c r="FEK221" s="103"/>
      <c r="FEL221" s="103"/>
      <c r="FEM221" s="103"/>
      <c r="FEN221" s="103"/>
      <c r="FEO221" s="103"/>
      <c r="FEP221" s="103"/>
      <c r="FEQ221" s="103"/>
      <c r="FER221" s="103"/>
      <c r="FES221" s="103"/>
      <c r="FET221" s="103"/>
      <c r="FEU221" s="103"/>
      <c r="FEV221" s="103"/>
      <c r="FEW221" s="103"/>
      <c r="FEX221" s="103"/>
      <c r="FEY221" s="103"/>
      <c r="FEZ221" s="103"/>
      <c r="FFA221" s="103"/>
      <c r="FFB221" s="103"/>
      <c r="FFC221" s="103"/>
      <c r="FFD221" s="103"/>
      <c r="FFE221" s="103"/>
      <c r="FFF221" s="103"/>
      <c r="FFG221" s="103"/>
      <c r="FFH221" s="103"/>
      <c r="FFI221" s="103"/>
      <c r="FFJ221" s="103"/>
      <c r="FFK221" s="103"/>
      <c r="FFL221" s="103"/>
      <c r="FFM221" s="103"/>
      <c r="FFN221" s="103"/>
      <c r="FFO221" s="103"/>
      <c r="FFP221" s="103"/>
      <c r="FFQ221" s="103"/>
      <c r="FFR221" s="103"/>
      <c r="FFS221" s="103"/>
      <c r="FFT221" s="103"/>
      <c r="FFU221" s="103"/>
      <c r="FFV221" s="103"/>
      <c r="FFW221" s="103"/>
      <c r="FFX221" s="103"/>
      <c r="FFY221" s="103"/>
      <c r="FFZ221" s="103"/>
      <c r="FGA221" s="103"/>
      <c r="FGB221" s="103"/>
      <c r="FGC221" s="103"/>
      <c r="FGD221" s="103"/>
      <c r="FGE221" s="103"/>
      <c r="FGF221" s="103"/>
      <c r="FGG221" s="103"/>
      <c r="FGH221" s="103"/>
      <c r="FGI221" s="103"/>
      <c r="FGJ221" s="103"/>
      <c r="FGK221" s="103"/>
      <c r="FGL221" s="103"/>
      <c r="FGM221" s="103"/>
      <c r="FGN221" s="103"/>
      <c r="FGO221" s="103"/>
      <c r="FGP221" s="103"/>
      <c r="FGQ221" s="103"/>
      <c r="FGR221" s="103"/>
      <c r="FGS221" s="103"/>
      <c r="FGT221" s="103"/>
      <c r="FGU221" s="103"/>
      <c r="FGV221" s="103"/>
      <c r="FGW221" s="103"/>
      <c r="FGX221" s="103"/>
      <c r="FGY221" s="103"/>
      <c r="FGZ221" s="103"/>
      <c r="FHA221" s="103"/>
      <c r="FHB221" s="103"/>
      <c r="FHC221" s="103"/>
      <c r="FHD221" s="103"/>
      <c r="FHE221" s="103"/>
      <c r="FHF221" s="103"/>
      <c r="FHG221" s="103"/>
      <c r="FHH221" s="103"/>
      <c r="FHI221" s="103"/>
      <c r="FHJ221" s="103"/>
      <c r="FHK221" s="103"/>
      <c r="FHL221" s="103"/>
      <c r="FHM221" s="103"/>
      <c r="FHN221" s="103"/>
      <c r="FHO221" s="103"/>
      <c r="FHP221" s="103"/>
      <c r="FHQ221" s="103"/>
      <c r="FHR221" s="103"/>
      <c r="FHS221" s="103"/>
      <c r="FHT221" s="103"/>
      <c r="FHU221" s="103"/>
      <c r="FHV221" s="103"/>
      <c r="FHW221" s="103"/>
      <c r="FHX221" s="103"/>
      <c r="FHY221" s="103"/>
      <c r="FHZ221" s="103"/>
      <c r="FIA221" s="103"/>
      <c r="FIB221" s="103"/>
      <c r="FIC221" s="103"/>
      <c r="FID221" s="103"/>
      <c r="FIE221" s="103"/>
      <c r="FIF221" s="103"/>
      <c r="FIG221" s="103"/>
      <c r="FIH221" s="103"/>
      <c r="FII221" s="103"/>
      <c r="FIJ221" s="103"/>
      <c r="FIK221" s="103"/>
      <c r="FIL221" s="103"/>
      <c r="FIM221" s="103"/>
      <c r="FIN221" s="103"/>
      <c r="FIO221" s="103"/>
      <c r="FIP221" s="103"/>
      <c r="FIQ221" s="103"/>
      <c r="FIR221" s="103"/>
      <c r="FIS221" s="103"/>
      <c r="FIT221" s="103"/>
      <c r="FIU221" s="103"/>
      <c r="FIV221" s="103"/>
      <c r="FIW221" s="103"/>
      <c r="FIX221" s="103"/>
      <c r="FIY221" s="103"/>
      <c r="FIZ221" s="103"/>
      <c r="FJA221" s="103"/>
      <c r="FJB221" s="103"/>
      <c r="FJC221" s="103"/>
      <c r="FJD221" s="103"/>
      <c r="FJE221" s="103"/>
      <c r="FJF221" s="103"/>
      <c r="FJG221" s="103"/>
      <c r="FJH221" s="103"/>
      <c r="FJI221" s="103"/>
      <c r="FJJ221" s="103"/>
      <c r="FJK221" s="103"/>
      <c r="FJL221" s="103"/>
      <c r="FJM221" s="103"/>
      <c r="FJN221" s="103"/>
      <c r="FJO221" s="103"/>
      <c r="FJP221" s="103"/>
      <c r="FJQ221" s="103"/>
      <c r="FJR221" s="103"/>
      <c r="FJS221" s="103"/>
      <c r="FJT221" s="103"/>
      <c r="FJU221" s="103"/>
      <c r="FJV221" s="103"/>
      <c r="FJW221" s="103"/>
      <c r="FJX221" s="103"/>
      <c r="FJY221" s="103"/>
      <c r="FJZ221" s="103"/>
      <c r="FKA221" s="103"/>
      <c r="FKB221" s="103"/>
      <c r="FKC221" s="103"/>
      <c r="FKD221" s="103"/>
      <c r="FKE221" s="103"/>
      <c r="FKF221" s="103"/>
      <c r="FKG221" s="103"/>
      <c r="FKH221" s="103"/>
      <c r="FKI221" s="103"/>
      <c r="FKJ221" s="103"/>
      <c r="FKK221" s="103"/>
      <c r="FKL221" s="103"/>
      <c r="FKM221" s="103"/>
      <c r="FKN221" s="103"/>
      <c r="FKO221" s="103"/>
      <c r="FKP221" s="103"/>
      <c r="FKQ221" s="103"/>
      <c r="FKR221" s="103"/>
      <c r="FKS221" s="103"/>
      <c r="FKT221" s="103"/>
      <c r="FKU221" s="103"/>
      <c r="FKV221" s="103"/>
      <c r="FKW221" s="103"/>
      <c r="FKX221" s="103"/>
      <c r="FKY221" s="103"/>
      <c r="FKZ221" s="103"/>
      <c r="FLA221" s="103"/>
      <c r="FLB221" s="103"/>
      <c r="FLC221" s="103"/>
      <c r="FLD221" s="103"/>
      <c r="FLE221" s="103"/>
      <c r="FLF221" s="103"/>
      <c r="FLG221" s="103"/>
      <c r="FLH221" s="103"/>
      <c r="FLI221" s="103"/>
      <c r="FLJ221" s="103"/>
      <c r="FLK221" s="103"/>
      <c r="FLL221" s="103"/>
      <c r="FLM221" s="103"/>
      <c r="FLN221" s="103"/>
      <c r="FLO221" s="103"/>
      <c r="FLP221" s="103"/>
      <c r="FLQ221" s="103"/>
      <c r="FLR221" s="103"/>
      <c r="FLS221" s="103"/>
      <c r="FLT221" s="103"/>
      <c r="FLU221" s="103"/>
      <c r="FLV221" s="103"/>
      <c r="FLW221" s="103"/>
      <c r="FLX221" s="103"/>
      <c r="FLY221" s="103"/>
      <c r="FLZ221" s="103"/>
      <c r="FMA221" s="103"/>
      <c r="FMB221" s="103"/>
      <c r="FMC221" s="103"/>
      <c r="FMD221" s="103"/>
      <c r="FME221" s="103"/>
      <c r="FMF221" s="103"/>
      <c r="FMG221" s="103"/>
      <c r="FMH221" s="103"/>
      <c r="FMI221" s="103"/>
      <c r="FMJ221" s="103"/>
      <c r="FMK221" s="103"/>
      <c r="FML221" s="103"/>
      <c r="FMM221" s="103"/>
      <c r="FMN221" s="103"/>
      <c r="FMO221" s="103"/>
      <c r="FMP221" s="103"/>
      <c r="FMQ221" s="103"/>
      <c r="FMR221" s="103"/>
      <c r="FMS221" s="103"/>
      <c r="FMT221" s="103"/>
      <c r="FMU221" s="103"/>
      <c r="FMV221" s="103"/>
      <c r="FMW221" s="103"/>
      <c r="FMX221" s="103"/>
      <c r="FMY221" s="103"/>
      <c r="FMZ221" s="103"/>
      <c r="FNA221" s="103"/>
      <c r="FNB221" s="103"/>
      <c r="FNC221" s="103"/>
      <c r="FND221" s="103"/>
      <c r="FNE221" s="103"/>
      <c r="FNF221" s="103"/>
      <c r="FNG221" s="103"/>
      <c r="FNH221" s="103"/>
      <c r="FNI221" s="103"/>
      <c r="FNJ221" s="103"/>
      <c r="FNK221" s="103"/>
      <c r="FNL221" s="103"/>
      <c r="FNM221" s="103"/>
      <c r="FNN221" s="103"/>
      <c r="FNO221" s="103"/>
      <c r="FNP221" s="103"/>
      <c r="FNQ221" s="103"/>
      <c r="FNR221" s="103"/>
      <c r="FNS221" s="103"/>
      <c r="FNT221" s="103"/>
      <c r="FNU221" s="103"/>
      <c r="FNV221" s="103"/>
      <c r="FNW221" s="103"/>
      <c r="FNX221" s="103"/>
      <c r="FNY221" s="103"/>
      <c r="FNZ221" s="103"/>
      <c r="FOA221" s="103"/>
      <c r="FOB221" s="103"/>
      <c r="FOC221" s="103"/>
      <c r="FOD221" s="103"/>
      <c r="FOE221" s="103"/>
      <c r="FOF221" s="103"/>
      <c r="FOG221" s="103"/>
      <c r="FOH221" s="103"/>
      <c r="FOI221" s="103"/>
      <c r="FOJ221" s="103"/>
      <c r="FOK221" s="103"/>
      <c r="FOL221" s="103"/>
      <c r="FOM221" s="103"/>
      <c r="FON221" s="103"/>
      <c r="FOO221" s="103"/>
      <c r="FOP221" s="103"/>
      <c r="FOQ221" s="103"/>
      <c r="FOR221" s="103"/>
      <c r="FOS221" s="103"/>
      <c r="FOT221" s="103"/>
      <c r="FOU221" s="103"/>
      <c r="FOV221" s="103"/>
      <c r="FOW221" s="103"/>
      <c r="FOX221" s="103"/>
      <c r="FOY221" s="103"/>
      <c r="FOZ221" s="103"/>
      <c r="FPA221" s="103"/>
      <c r="FPB221" s="103"/>
      <c r="FPC221" s="103"/>
      <c r="FPD221" s="103"/>
      <c r="FPE221" s="103"/>
      <c r="FPF221" s="103"/>
      <c r="FPG221" s="103"/>
      <c r="FPH221" s="103"/>
      <c r="FPI221" s="103"/>
      <c r="FPJ221" s="103"/>
      <c r="FPK221" s="103"/>
      <c r="FPL221" s="103"/>
      <c r="FPM221" s="103"/>
      <c r="FPN221" s="103"/>
      <c r="FPO221" s="103"/>
      <c r="FPP221" s="103"/>
      <c r="FPQ221" s="103"/>
      <c r="FPR221" s="103"/>
      <c r="FPS221" s="103"/>
      <c r="FPT221" s="103"/>
      <c r="FPU221" s="103"/>
      <c r="FPV221" s="103"/>
      <c r="FPW221" s="103"/>
      <c r="FPX221" s="103"/>
      <c r="FPY221" s="103"/>
      <c r="FPZ221" s="103"/>
      <c r="FQA221" s="103"/>
      <c r="FQB221" s="103"/>
      <c r="FQC221" s="103"/>
      <c r="FQD221" s="103"/>
      <c r="FQE221" s="103"/>
      <c r="FQF221" s="103"/>
      <c r="FQG221" s="103"/>
      <c r="FQH221" s="103"/>
      <c r="FQI221" s="103"/>
      <c r="FQJ221" s="103"/>
      <c r="FQK221" s="103"/>
      <c r="FQL221" s="103"/>
      <c r="FQM221" s="103"/>
      <c r="FQN221" s="103"/>
      <c r="FQO221" s="103"/>
      <c r="FQP221" s="103"/>
      <c r="FQQ221" s="103"/>
      <c r="FQR221" s="103"/>
      <c r="FQS221" s="103"/>
      <c r="FQT221" s="103"/>
      <c r="FQU221" s="103"/>
      <c r="FQV221" s="103"/>
      <c r="FQW221" s="103"/>
      <c r="FQX221" s="103"/>
      <c r="FQY221" s="103"/>
      <c r="FQZ221" s="103"/>
      <c r="FRA221" s="103"/>
      <c r="FRB221" s="103"/>
      <c r="FRC221" s="103"/>
      <c r="FRD221" s="103"/>
      <c r="FRE221" s="103"/>
      <c r="FRF221" s="103"/>
      <c r="FRG221" s="103"/>
      <c r="FRH221" s="103"/>
      <c r="FRI221" s="103"/>
      <c r="FRJ221" s="103"/>
      <c r="FRK221" s="103"/>
      <c r="FRL221" s="103"/>
      <c r="FRM221" s="103"/>
      <c r="FRN221" s="103"/>
      <c r="FRO221" s="103"/>
      <c r="FRP221" s="103"/>
      <c r="FRQ221" s="103"/>
      <c r="FRR221" s="103"/>
      <c r="FRS221" s="103"/>
      <c r="FRT221" s="103"/>
      <c r="FRU221" s="103"/>
      <c r="FRV221" s="103"/>
      <c r="FRW221" s="103"/>
      <c r="FRX221" s="103"/>
      <c r="FRY221" s="103"/>
      <c r="FRZ221" s="103"/>
      <c r="FSA221" s="103"/>
      <c r="FSB221" s="103"/>
      <c r="FSC221" s="103"/>
      <c r="FSD221" s="103"/>
      <c r="FSE221" s="103"/>
      <c r="FSF221" s="103"/>
      <c r="FSG221" s="103"/>
      <c r="FSH221" s="103"/>
      <c r="FSI221" s="103"/>
      <c r="FSJ221" s="103"/>
      <c r="FSK221" s="103"/>
      <c r="FSL221" s="103"/>
      <c r="FSM221" s="103"/>
      <c r="FSN221" s="103"/>
      <c r="FSO221" s="103"/>
      <c r="FSP221" s="103"/>
      <c r="FSQ221" s="103"/>
      <c r="FSR221" s="103"/>
      <c r="FSS221" s="103"/>
      <c r="FST221" s="103"/>
      <c r="FSU221" s="103"/>
      <c r="FSV221" s="103"/>
      <c r="FSW221" s="103"/>
      <c r="FSX221" s="103"/>
      <c r="FSY221" s="103"/>
      <c r="FSZ221" s="103"/>
      <c r="FTA221" s="103"/>
      <c r="FTB221" s="103"/>
      <c r="FTC221" s="103"/>
      <c r="FTD221" s="103"/>
      <c r="FTE221" s="103"/>
      <c r="FTF221" s="103"/>
      <c r="FTG221" s="103"/>
      <c r="FTH221" s="103"/>
      <c r="FTI221" s="103"/>
      <c r="FTJ221" s="103"/>
      <c r="FTK221" s="103"/>
      <c r="FTL221" s="103"/>
      <c r="FTM221" s="103"/>
      <c r="FTN221" s="103"/>
      <c r="FTO221" s="103"/>
      <c r="FTP221" s="103"/>
      <c r="FTQ221" s="103"/>
      <c r="FTR221" s="103"/>
      <c r="FTS221" s="103"/>
      <c r="FTT221" s="103"/>
      <c r="FTU221" s="103"/>
      <c r="FTV221" s="103"/>
      <c r="FTW221" s="103"/>
      <c r="FTX221" s="103"/>
      <c r="FTY221" s="103"/>
      <c r="FTZ221" s="103"/>
      <c r="FUA221" s="103"/>
      <c r="FUB221" s="103"/>
      <c r="FUC221" s="103"/>
      <c r="FUD221" s="103"/>
      <c r="FUE221" s="103"/>
      <c r="FUF221" s="103"/>
      <c r="FUG221" s="103"/>
      <c r="FUH221" s="103"/>
      <c r="FUI221" s="103"/>
      <c r="FUJ221" s="103"/>
      <c r="FUK221" s="103"/>
      <c r="FUL221" s="103"/>
      <c r="FUM221" s="103"/>
      <c r="FUN221" s="103"/>
      <c r="FUO221" s="103"/>
      <c r="FUP221" s="103"/>
      <c r="FUQ221" s="103"/>
      <c r="FUR221" s="103"/>
      <c r="FUS221" s="103"/>
      <c r="FUT221" s="103"/>
      <c r="FUU221" s="103"/>
      <c r="FUV221" s="103"/>
      <c r="FUW221" s="103"/>
      <c r="FUX221" s="103"/>
      <c r="FUY221" s="103"/>
      <c r="FUZ221" s="103"/>
      <c r="FVA221" s="103"/>
      <c r="FVB221" s="103"/>
      <c r="FVC221" s="103"/>
      <c r="FVD221" s="103"/>
      <c r="FVE221" s="103"/>
      <c r="FVF221" s="103"/>
      <c r="FVG221" s="103"/>
      <c r="FVH221" s="103"/>
      <c r="FVI221" s="103"/>
      <c r="FVJ221" s="103"/>
      <c r="FVK221" s="103"/>
      <c r="FVL221" s="103"/>
      <c r="FVM221" s="103"/>
      <c r="FVN221" s="103"/>
      <c r="FVO221" s="103"/>
      <c r="FVP221" s="103"/>
      <c r="FVQ221" s="103"/>
      <c r="FVR221" s="103"/>
      <c r="FVS221" s="103"/>
      <c r="FVT221" s="103"/>
      <c r="FVU221" s="103"/>
      <c r="FVV221" s="103"/>
      <c r="FVW221" s="103"/>
      <c r="FVX221" s="103"/>
      <c r="FVY221" s="103"/>
      <c r="FVZ221" s="103"/>
      <c r="FWA221" s="103"/>
      <c r="FWB221" s="103"/>
      <c r="FWC221" s="103"/>
      <c r="FWD221" s="103"/>
      <c r="FWE221" s="103"/>
      <c r="FWF221" s="103"/>
      <c r="FWG221" s="103"/>
      <c r="FWH221" s="103"/>
      <c r="FWI221" s="103"/>
      <c r="FWJ221" s="103"/>
      <c r="FWK221" s="103"/>
      <c r="FWL221" s="103"/>
      <c r="FWM221" s="103"/>
      <c r="FWN221" s="103"/>
      <c r="FWO221" s="103"/>
      <c r="FWP221" s="103"/>
      <c r="FWQ221" s="103"/>
      <c r="FWR221" s="103"/>
      <c r="FWS221" s="103"/>
      <c r="FWT221" s="103"/>
      <c r="FWU221" s="103"/>
      <c r="FWV221" s="103"/>
      <c r="FWW221" s="103"/>
      <c r="FWX221" s="103"/>
      <c r="FWY221" s="103"/>
      <c r="FWZ221" s="103"/>
      <c r="FXA221" s="103"/>
      <c r="FXB221" s="103"/>
      <c r="FXC221" s="103"/>
      <c r="FXD221" s="103"/>
      <c r="FXE221" s="103"/>
      <c r="FXF221" s="103"/>
      <c r="FXG221" s="103"/>
      <c r="FXH221" s="103"/>
      <c r="FXI221" s="103"/>
      <c r="FXJ221" s="103"/>
      <c r="FXK221" s="103"/>
      <c r="FXL221" s="103"/>
      <c r="FXM221" s="103"/>
      <c r="FXN221" s="103"/>
      <c r="FXO221" s="103"/>
      <c r="FXP221" s="103"/>
      <c r="FXQ221" s="103"/>
      <c r="FXR221" s="103"/>
      <c r="FXS221" s="103"/>
      <c r="FXT221" s="103"/>
      <c r="FXU221" s="103"/>
      <c r="FXV221" s="103"/>
      <c r="FXW221" s="103"/>
      <c r="FXX221" s="103"/>
      <c r="FXY221" s="103"/>
      <c r="FXZ221" s="103"/>
      <c r="FYA221" s="103"/>
      <c r="FYB221" s="103"/>
      <c r="FYC221" s="103"/>
      <c r="FYD221" s="103"/>
      <c r="FYE221" s="103"/>
      <c r="FYF221" s="103"/>
      <c r="FYG221" s="103"/>
      <c r="FYH221" s="103"/>
      <c r="FYI221" s="103"/>
      <c r="FYJ221" s="103"/>
      <c r="FYK221" s="103"/>
      <c r="FYL221" s="103"/>
      <c r="FYM221" s="103"/>
      <c r="FYN221" s="103"/>
      <c r="FYO221" s="103"/>
      <c r="FYP221" s="103"/>
      <c r="FYQ221" s="103"/>
      <c r="FYR221" s="103"/>
      <c r="FYS221" s="103"/>
      <c r="FYT221" s="103"/>
      <c r="FYU221" s="103"/>
      <c r="FYV221" s="103"/>
      <c r="FYW221" s="103"/>
      <c r="FYX221" s="103"/>
      <c r="FYY221" s="103"/>
      <c r="FYZ221" s="103"/>
      <c r="FZA221" s="103"/>
      <c r="FZB221" s="103"/>
      <c r="FZC221" s="103"/>
      <c r="FZD221" s="103"/>
      <c r="FZE221" s="103"/>
      <c r="FZF221" s="103"/>
      <c r="FZG221" s="103"/>
      <c r="FZH221" s="103"/>
      <c r="FZI221" s="103"/>
      <c r="FZJ221" s="103"/>
      <c r="FZK221" s="103"/>
      <c r="FZL221" s="103"/>
      <c r="FZM221" s="103"/>
      <c r="FZN221" s="103"/>
      <c r="FZO221" s="103"/>
      <c r="FZP221" s="103"/>
      <c r="FZQ221" s="103"/>
      <c r="FZR221" s="103"/>
      <c r="FZS221" s="103"/>
      <c r="FZT221" s="103"/>
      <c r="FZU221" s="103"/>
      <c r="FZV221" s="103"/>
      <c r="FZW221" s="103"/>
      <c r="FZX221" s="103"/>
      <c r="FZY221" s="103"/>
      <c r="FZZ221" s="103"/>
      <c r="GAA221" s="103"/>
      <c r="GAB221" s="103"/>
      <c r="GAC221" s="103"/>
      <c r="GAD221" s="103"/>
      <c r="GAE221" s="103"/>
      <c r="GAF221" s="103"/>
      <c r="GAG221" s="103"/>
      <c r="GAH221" s="103"/>
      <c r="GAI221" s="103"/>
      <c r="GAJ221" s="103"/>
      <c r="GAK221" s="103"/>
      <c r="GAL221" s="103"/>
      <c r="GAM221" s="103"/>
      <c r="GAN221" s="103"/>
      <c r="GAO221" s="103"/>
      <c r="GAP221" s="103"/>
      <c r="GAQ221" s="103"/>
      <c r="GAR221" s="103"/>
      <c r="GAS221" s="103"/>
      <c r="GAT221" s="103"/>
      <c r="GAU221" s="103"/>
      <c r="GAV221" s="103"/>
      <c r="GAW221" s="103"/>
      <c r="GAX221" s="103"/>
      <c r="GAY221" s="103"/>
      <c r="GAZ221" s="103"/>
      <c r="GBA221" s="103"/>
      <c r="GBB221" s="103"/>
      <c r="GBC221" s="103"/>
      <c r="GBD221" s="103"/>
      <c r="GBE221" s="103"/>
      <c r="GBF221" s="103"/>
      <c r="GBG221" s="103"/>
      <c r="GBH221" s="103"/>
      <c r="GBI221" s="103"/>
      <c r="GBJ221" s="103"/>
      <c r="GBK221" s="103"/>
      <c r="GBL221" s="103"/>
      <c r="GBM221" s="103"/>
      <c r="GBN221" s="103"/>
      <c r="GBO221" s="103"/>
      <c r="GBP221" s="103"/>
      <c r="GBQ221" s="103"/>
      <c r="GBR221" s="103"/>
      <c r="GBS221" s="103"/>
      <c r="GBT221" s="103"/>
      <c r="GBU221" s="103"/>
      <c r="GBV221" s="103"/>
      <c r="GBW221" s="103"/>
      <c r="GBX221" s="103"/>
      <c r="GBY221" s="103"/>
      <c r="GBZ221" s="103"/>
      <c r="GCA221" s="103"/>
      <c r="GCB221" s="103"/>
      <c r="GCC221" s="103"/>
      <c r="GCD221" s="103"/>
      <c r="GCE221" s="103"/>
      <c r="GCF221" s="103"/>
      <c r="GCG221" s="103"/>
      <c r="GCH221" s="103"/>
      <c r="GCI221" s="103"/>
      <c r="GCJ221" s="103"/>
      <c r="GCK221" s="103"/>
      <c r="GCL221" s="103"/>
      <c r="GCM221" s="103"/>
      <c r="GCN221" s="103"/>
      <c r="GCO221" s="103"/>
      <c r="GCP221" s="103"/>
      <c r="GCQ221" s="103"/>
      <c r="GCR221" s="103"/>
      <c r="GCS221" s="103"/>
      <c r="GCT221" s="103"/>
      <c r="GCU221" s="103"/>
      <c r="GCV221" s="103"/>
      <c r="GCW221" s="103"/>
      <c r="GCX221" s="103"/>
      <c r="GCY221" s="103"/>
      <c r="GCZ221" s="103"/>
      <c r="GDA221" s="103"/>
      <c r="GDB221" s="103"/>
      <c r="GDC221" s="103"/>
      <c r="GDD221" s="103"/>
      <c r="GDE221" s="103"/>
      <c r="GDF221" s="103"/>
      <c r="GDG221" s="103"/>
      <c r="GDH221" s="103"/>
      <c r="GDI221" s="103"/>
      <c r="GDJ221" s="103"/>
      <c r="GDK221" s="103"/>
      <c r="GDL221" s="103"/>
      <c r="GDM221" s="103"/>
      <c r="GDN221" s="103"/>
      <c r="GDO221" s="103"/>
      <c r="GDP221" s="103"/>
      <c r="GDQ221" s="103"/>
      <c r="GDR221" s="103"/>
      <c r="GDS221" s="103"/>
      <c r="GDT221" s="103"/>
      <c r="GDU221" s="103"/>
      <c r="GDV221" s="103"/>
      <c r="GDW221" s="103"/>
      <c r="GDX221" s="103"/>
      <c r="GDY221" s="103"/>
      <c r="GDZ221" s="103"/>
      <c r="GEA221" s="103"/>
      <c r="GEB221" s="103"/>
      <c r="GEC221" s="103"/>
      <c r="GED221" s="103"/>
      <c r="GEE221" s="103"/>
      <c r="GEF221" s="103"/>
      <c r="GEG221" s="103"/>
      <c r="GEH221" s="103"/>
      <c r="GEI221" s="103"/>
      <c r="GEJ221" s="103"/>
      <c r="GEK221" s="103"/>
      <c r="GEL221" s="103"/>
      <c r="GEM221" s="103"/>
      <c r="GEN221" s="103"/>
      <c r="GEO221" s="103"/>
      <c r="GEP221" s="103"/>
      <c r="GEQ221" s="103"/>
      <c r="GER221" s="103"/>
      <c r="GES221" s="103"/>
      <c r="GET221" s="103"/>
      <c r="GEU221" s="103"/>
      <c r="GEV221" s="103"/>
      <c r="GEW221" s="103"/>
      <c r="GEX221" s="103"/>
      <c r="GEY221" s="103"/>
      <c r="GEZ221" s="103"/>
      <c r="GFA221" s="103"/>
      <c r="GFB221" s="103"/>
      <c r="GFC221" s="103"/>
      <c r="GFD221" s="103"/>
      <c r="GFE221" s="103"/>
      <c r="GFF221" s="103"/>
      <c r="GFG221" s="103"/>
      <c r="GFH221" s="103"/>
      <c r="GFI221" s="103"/>
      <c r="GFJ221" s="103"/>
      <c r="GFK221" s="103"/>
      <c r="GFL221" s="103"/>
      <c r="GFM221" s="103"/>
      <c r="GFN221" s="103"/>
      <c r="GFO221" s="103"/>
      <c r="GFP221" s="103"/>
      <c r="GFQ221" s="103"/>
      <c r="GFR221" s="103"/>
      <c r="GFS221" s="103"/>
      <c r="GFT221" s="103"/>
      <c r="GFU221" s="103"/>
      <c r="GFV221" s="103"/>
      <c r="GFW221" s="103"/>
      <c r="GFX221" s="103"/>
      <c r="GFY221" s="103"/>
      <c r="GFZ221" s="103"/>
      <c r="GGA221" s="103"/>
      <c r="GGB221" s="103"/>
      <c r="GGC221" s="103"/>
      <c r="GGD221" s="103"/>
      <c r="GGE221" s="103"/>
      <c r="GGF221" s="103"/>
      <c r="GGG221" s="103"/>
      <c r="GGH221" s="103"/>
      <c r="GGI221" s="103"/>
      <c r="GGJ221" s="103"/>
      <c r="GGK221" s="103"/>
      <c r="GGL221" s="103"/>
      <c r="GGM221" s="103"/>
      <c r="GGN221" s="103"/>
      <c r="GGO221" s="103"/>
      <c r="GGP221" s="103"/>
      <c r="GGQ221" s="103"/>
      <c r="GGR221" s="103"/>
      <c r="GGS221" s="103"/>
      <c r="GGT221" s="103"/>
      <c r="GGU221" s="103"/>
      <c r="GGV221" s="103"/>
      <c r="GGW221" s="103"/>
      <c r="GGX221" s="103"/>
      <c r="GGY221" s="103"/>
      <c r="GGZ221" s="103"/>
      <c r="GHA221" s="103"/>
      <c r="GHB221" s="103"/>
      <c r="GHC221" s="103"/>
      <c r="GHD221" s="103"/>
      <c r="GHE221" s="103"/>
      <c r="GHF221" s="103"/>
      <c r="GHG221" s="103"/>
      <c r="GHH221" s="103"/>
      <c r="GHI221" s="103"/>
      <c r="GHJ221" s="103"/>
      <c r="GHK221" s="103"/>
      <c r="GHL221" s="103"/>
      <c r="GHM221" s="103"/>
      <c r="GHN221" s="103"/>
      <c r="GHO221" s="103"/>
      <c r="GHP221" s="103"/>
      <c r="GHQ221" s="103"/>
      <c r="GHR221" s="103"/>
      <c r="GHS221" s="103"/>
      <c r="GHT221" s="103"/>
      <c r="GHU221" s="103"/>
      <c r="GHV221" s="103"/>
      <c r="GHW221" s="103"/>
      <c r="GHX221" s="103"/>
      <c r="GHY221" s="103"/>
      <c r="GHZ221" s="103"/>
      <c r="GIA221" s="103"/>
      <c r="GIB221" s="103"/>
      <c r="GIC221" s="103"/>
      <c r="GID221" s="103"/>
      <c r="GIE221" s="103"/>
      <c r="GIF221" s="103"/>
      <c r="GIG221" s="103"/>
      <c r="GIH221" s="103"/>
      <c r="GII221" s="103"/>
      <c r="GIJ221" s="103"/>
      <c r="GIK221" s="103"/>
      <c r="GIL221" s="103"/>
      <c r="GIM221" s="103"/>
      <c r="GIN221" s="103"/>
      <c r="GIO221" s="103"/>
      <c r="GIP221" s="103"/>
      <c r="GIQ221" s="103"/>
      <c r="GIR221" s="103"/>
      <c r="GIS221" s="103"/>
      <c r="GIT221" s="103"/>
      <c r="GIU221" s="103"/>
      <c r="GIV221" s="103"/>
      <c r="GIW221" s="103"/>
      <c r="GIX221" s="103"/>
      <c r="GIY221" s="103"/>
      <c r="GIZ221" s="103"/>
      <c r="GJA221" s="103"/>
      <c r="GJB221" s="103"/>
      <c r="GJC221" s="103"/>
      <c r="GJD221" s="103"/>
      <c r="GJE221" s="103"/>
      <c r="GJF221" s="103"/>
      <c r="GJG221" s="103"/>
      <c r="GJH221" s="103"/>
      <c r="GJI221" s="103"/>
      <c r="GJJ221" s="103"/>
      <c r="GJK221" s="103"/>
      <c r="GJL221" s="103"/>
      <c r="GJM221" s="103"/>
      <c r="GJN221" s="103"/>
      <c r="GJO221" s="103"/>
      <c r="GJP221" s="103"/>
      <c r="GJQ221" s="103"/>
      <c r="GJR221" s="103"/>
      <c r="GJS221" s="103"/>
      <c r="GJT221" s="103"/>
      <c r="GJU221" s="103"/>
      <c r="GJV221" s="103"/>
      <c r="GJW221" s="103"/>
      <c r="GJX221" s="103"/>
      <c r="GJY221" s="103"/>
      <c r="GJZ221" s="103"/>
      <c r="GKA221" s="103"/>
      <c r="GKB221" s="103"/>
      <c r="GKC221" s="103"/>
      <c r="GKD221" s="103"/>
      <c r="GKE221" s="103"/>
      <c r="GKF221" s="103"/>
      <c r="GKG221" s="103"/>
      <c r="GKH221" s="103"/>
      <c r="GKI221" s="103"/>
      <c r="GKJ221" s="103"/>
      <c r="GKK221" s="103"/>
      <c r="GKL221" s="103"/>
      <c r="GKM221" s="103"/>
      <c r="GKN221" s="103"/>
      <c r="GKO221" s="103"/>
      <c r="GKP221" s="103"/>
      <c r="GKQ221" s="103"/>
      <c r="GKR221" s="103"/>
      <c r="GKS221" s="103"/>
      <c r="GKT221" s="103"/>
      <c r="GKU221" s="103"/>
      <c r="GKV221" s="103"/>
      <c r="GKW221" s="103"/>
      <c r="GKX221" s="103"/>
      <c r="GKY221" s="103"/>
      <c r="GKZ221" s="103"/>
      <c r="GLA221" s="103"/>
      <c r="GLB221" s="103"/>
      <c r="GLC221" s="103"/>
      <c r="GLD221" s="103"/>
      <c r="GLE221" s="103"/>
      <c r="GLF221" s="103"/>
      <c r="GLG221" s="103"/>
      <c r="GLH221" s="103"/>
      <c r="GLI221" s="103"/>
      <c r="GLJ221" s="103"/>
      <c r="GLK221" s="103"/>
      <c r="GLL221" s="103"/>
      <c r="GLM221" s="103"/>
      <c r="GLN221" s="103"/>
      <c r="GLO221" s="103"/>
      <c r="GLP221" s="103"/>
      <c r="GLQ221" s="103"/>
      <c r="GLR221" s="103"/>
      <c r="GLS221" s="103"/>
      <c r="GLT221" s="103"/>
      <c r="GLU221" s="103"/>
      <c r="GLV221" s="103"/>
      <c r="GLW221" s="103"/>
      <c r="GLX221" s="103"/>
      <c r="GLY221" s="103"/>
      <c r="GLZ221" s="103"/>
      <c r="GMA221" s="103"/>
      <c r="GMB221" s="103"/>
      <c r="GMC221" s="103"/>
      <c r="GMD221" s="103"/>
      <c r="GME221" s="103"/>
      <c r="GMF221" s="103"/>
      <c r="GMG221" s="103"/>
      <c r="GMH221" s="103"/>
      <c r="GMI221" s="103"/>
      <c r="GMJ221" s="103"/>
      <c r="GMK221" s="103"/>
      <c r="GML221" s="103"/>
      <c r="GMM221" s="103"/>
      <c r="GMN221" s="103"/>
      <c r="GMO221" s="103"/>
      <c r="GMP221" s="103"/>
      <c r="GMQ221" s="103"/>
      <c r="GMR221" s="103"/>
      <c r="GMS221" s="103"/>
      <c r="GMT221" s="103"/>
      <c r="GMU221" s="103"/>
      <c r="GMV221" s="103"/>
      <c r="GMW221" s="103"/>
      <c r="GMX221" s="103"/>
      <c r="GMY221" s="103"/>
      <c r="GMZ221" s="103"/>
      <c r="GNA221" s="103"/>
      <c r="GNB221" s="103"/>
      <c r="GNC221" s="103"/>
      <c r="GND221" s="103"/>
      <c r="GNE221" s="103"/>
      <c r="GNF221" s="103"/>
      <c r="GNG221" s="103"/>
      <c r="GNH221" s="103"/>
      <c r="GNI221" s="103"/>
      <c r="GNJ221" s="103"/>
      <c r="GNK221" s="103"/>
      <c r="GNL221" s="103"/>
      <c r="GNM221" s="103"/>
      <c r="GNN221" s="103"/>
      <c r="GNO221" s="103"/>
      <c r="GNP221" s="103"/>
      <c r="GNQ221" s="103"/>
      <c r="GNR221" s="103"/>
      <c r="GNS221" s="103"/>
      <c r="GNT221" s="103"/>
      <c r="GNU221" s="103"/>
      <c r="GNV221" s="103"/>
      <c r="GNW221" s="103"/>
      <c r="GNX221" s="103"/>
      <c r="GNY221" s="103"/>
      <c r="GNZ221" s="103"/>
      <c r="GOA221" s="103"/>
      <c r="GOB221" s="103"/>
      <c r="GOC221" s="103"/>
      <c r="GOD221" s="103"/>
      <c r="GOE221" s="103"/>
      <c r="GOF221" s="103"/>
      <c r="GOG221" s="103"/>
      <c r="GOH221" s="103"/>
      <c r="GOI221" s="103"/>
      <c r="GOJ221" s="103"/>
      <c r="GOK221" s="103"/>
      <c r="GOL221" s="103"/>
      <c r="GOM221" s="103"/>
      <c r="GON221" s="103"/>
      <c r="GOO221" s="103"/>
      <c r="GOP221" s="103"/>
      <c r="GOQ221" s="103"/>
      <c r="GOR221" s="103"/>
      <c r="GOS221" s="103"/>
      <c r="GOT221" s="103"/>
      <c r="GOU221" s="103"/>
      <c r="GOV221" s="103"/>
      <c r="GOW221" s="103"/>
      <c r="GOX221" s="103"/>
      <c r="GOY221" s="103"/>
      <c r="GOZ221" s="103"/>
      <c r="GPA221" s="103"/>
      <c r="GPB221" s="103"/>
      <c r="GPC221" s="103"/>
      <c r="GPD221" s="103"/>
      <c r="GPE221" s="103"/>
      <c r="GPF221" s="103"/>
      <c r="GPG221" s="103"/>
      <c r="GPH221" s="103"/>
      <c r="GPI221" s="103"/>
      <c r="GPJ221" s="103"/>
      <c r="GPK221" s="103"/>
      <c r="GPL221" s="103"/>
      <c r="GPM221" s="103"/>
      <c r="GPN221" s="103"/>
      <c r="GPO221" s="103"/>
      <c r="GPP221" s="103"/>
      <c r="GPQ221" s="103"/>
      <c r="GPR221" s="103"/>
      <c r="GPS221" s="103"/>
      <c r="GPT221" s="103"/>
      <c r="GPU221" s="103"/>
      <c r="GPV221" s="103"/>
      <c r="GPW221" s="103"/>
      <c r="GPX221" s="103"/>
      <c r="GPY221" s="103"/>
      <c r="GPZ221" s="103"/>
      <c r="GQA221" s="103"/>
      <c r="GQB221" s="103"/>
      <c r="GQC221" s="103"/>
      <c r="GQD221" s="103"/>
      <c r="GQE221" s="103"/>
      <c r="GQF221" s="103"/>
      <c r="GQG221" s="103"/>
      <c r="GQH221" s="103"/>
      <c r="GQI221" s="103"/>
      <c r="GQJ221" s="103"/>
      <c r="GQK221" s="103"/>
      <c r="GQL221" s="103"/>
      <c r="GQM221" s="103"/>
      <c r="GQN221" s="103"/>
      <c r="GQO221" s="103"/>
      <c r="GQP221" s="103"/>
      <c r="GQQ221" s="103"/>
      <c r="GQR221" s="103"/>
      <c r="GQS221" s="103"/>
      <c r="GQT221" s="103"/>
      <c r="GQU221" s="103"/>
      <c r="GQV221" s="103"/>
      <c r="GQW221" s="103"/>
      <c r="GQX221" s="103"/>
      <c r="GQY221" s="103"/>
      <c r="GQZ221" s="103"/>
      <c r="GRA221" s="103"/>
      <c r="GRB221" s="103"/>
      <c r="GRC221" s="103"/>
      <c r="GRD221" s="103"/>
      <c r="GRE221" s="103"/>
      <c r="GRF221" s="103"/>
      <c r="GRG221" s="103"/>
      <c r="GRH221" s="103"/>
      <c r="GRI221" s="103"/>
      <c r="GRJ221" s="103"/>
      <c r="GRK221" s="103"/>
      <c r="GRL221" s="103"/>
      <c r="GRM221" s="103"/>
      <c r="GRN221" s="103"/>
      <c r="GRO221" s="103"/>
      <c r="GRP221" s="103"/>
      <c r="GRQ221" s="103"/>
      <c r="GRR221" s="103"/>
      <c r="GRS221" s="103"/>
      <c r="GRT221" s="103"/>
      <c r="GRU221" s="103"/>
      <c r="GRV221" s="103"/>
      <c r="GRW221" s="103"/>
      <c r="GRX221" s="103"/>
      <c r="GRY221" s="103"/>
      <c r="GRZ221" s="103"/>
      <c r="GSA221" s="103"/>
      <c r="GSB221" s="103"/>
      <c r="GSC221" s="103"/>
      <c r="GSD221" s="103"/>
      <c r="GSE221" s="103"/>
      <c r="GSF221" s="103"/>
      <c r="GSG221" s="103"/>
      <c r="GSH221" s="103"/>
      <c r="GSI221" s="103"/>
      <c r="GSJ221" s="103"/>
      <c r="GSK221" s="103"/>
      <c r="GSL221" s="103"/>
      <c r="GSM221" s="103"/>
      <c r="GSN221" s="103"/>
      <c r="GSO221" s="103"/>
      <c r="GSP221" s="103"/>
      <c r="GSQ221" s="103"/>
      <c r="GSR221" s="103"/>
      <c r="GSS221" s="103"/>
      <c r="GST221" s="103"/>
      <c r="GSU221" s="103"/>
      <c r="GSV221" s="103"/>
      <c r="GSW221" s="103"/>
      <c r="GSX221" s="103"/>
      <c r="GSY221" s="103"/>
      <c r="GSZ221" s="103"/>
      <c r="GTA221" s="103"/>
      <c r="GTB221" s="103"/>
      <c r="GTC221" s="103"/>
      <c r="GTD221" s="103"/>
      <c r="GTE221" s="103"/>
      <c r="GTF221" s="103"/>
      <c r="GTG221" s="103"/>
      <c r="GTH221" s="103"/>
      <c r="GTI221" s="103"/>
      <c r="GTJ221" s="103"/>
      <c r="GTK221" s="103"/>
      <c r="GTL221" s="103"/>
      <c r="GTM221" s="103"/>
      <c r="GTN221" s="103"/>
      <c r="GTO221" s="103"/>
      <c r="GTP221" s="103"/>
      <c r="GTQ221" s="103"/>
      <c r="GTR221" s="103"/>
      <c r="GTS221" s="103"/>
      <c r="GTT221" s="103"/>
      <c r="GTU221" s="103"/>
      <c r="GTV221" s="103"/>
      <c r="GTW221" s="103"/>
      <c r="GTX221" s="103"/>
      <c r="GTY221" s="103"/>
      <c r="GTZ221" s="103"/>
      <c r="GUA221" s="103"/>
      <c r="GUB221" s="103"/>
      <c r="GUC221" s="103"/>
      <c r="GUD221" s="103"/>
      <c r="GUE221" s="103"/>
      <c r="GUF221" s="103"/>
      <c r="GUG221" s="103"/>
      <c r="GUH221" s="103"/>
      <c r="GUI221" s="103"/>
      <c r="GUJ221" s="103"/>
      <c r="GUK221" s="103"/>
      <c r="GUL221" s="103"/>
      <c r="GUM221" s="103"/>
      <c r="GUN221" s="103"/>
      <c r="GUO221" s="103"/>
      <c r="GUP221" s="103"/>
      <c r="GUQ221" s="103"/>
      <c r="GUR221" s="103"/>
      <c r="GUS221" s="103"/>
      <c r="GUT221" s="103"/>
      <c r="GUU221" s="103"/>
      <c r="GUV221" s="103"/>
      <c r="GUW221" s="103"/>
      <c r="GUX221" s="103"/>
      <c r="GUY221" s="103"/>
      <c r="GUZ221" s="103"/>
      <c r="GVA221" s="103"/>
      <c r="GVB221" s="103"/>
      <c r="GVC221" s="103"/>
      <c r="GVD221" s="103"/>
      <c r="GVE221" s="103"/>
      <c r="GVF221" s="103"/>
      <c r="GVG221" s="103"/>
      <c r="GVH221" s="103"/>
      <c r="GVI221" s="103"/>
      <c r="GVJ221" s="103"/>
      <c r="GVK221" s="103"/>
      <c r="GVL221" s="103"/>
      <c r="GVM221" s="103"/>
      <c r="GVN221" s="103"/>
      <c r="GVO221" s="103"/>
      <c r="GVP221" s="103"/>
      <c r="GVQ221" s="103"/>
      <c r="GVR221" s="103"/>
      <c r="GVS221" s="103"/>
      <c r="GVT221" s="103"/>
      <c r="GVU221" s="103"/>
      <c r="GVV221" s="103"/>
      <c r="GVW221" s="103"/>
      <c r="GVX221" s="103"/>
      <c r="GVY221" s="103"/>
      <c r="GVZ221" s="103"/>
      <c r="GWA221" s="103"/>
      <c r="GWB221" s="103"/>
      <c r="GWC221" s="103"/>
      <c r="GWD221" s="103"/>
      <c r="GWE221" s="103"/>
      <c r="GWF221" s="103"/>
      <c r="GWG221" s="103"/>
      <c r="GWH221" s="103"/>
      <c r="GWI221" s="103"/>
      <c r="GWJ221" s="103"/>
      <c r="GWK221" s="103"/>
      <c r="GWL221" s="103"/>
      <c r="GWM221" s="103"/>
      <c r="GWN221" s="103"/>
      <c r="GWO221" s="103"/>
      <c r="GWP221" s="103"/>
      <c r="GWQ221" s="103"/>
      <c r="GWR221" s="103"/>
      <c r="GWS221" s="103"/>
      <c r="GWT221" s="103"/>
      <c r="GWU221" s="103"/>
      <c r="GWV221" s="103"/>
      <c r="GWW221" s="103"/>
      <c r="GWX221" s="103"/>
      <c r="GWY221" s="103"/>
      <c r="GWZ221" s="103"/>
      <c r="GXA221" s="103"/>
      <c r="GXB221" s="103"/>
      <c r="GXC221" s="103"/>
      <c r="GXD221" s="103"/>
      <c r="GXE221" s="103"/>
      <c r="GXF221" s="103"/>
      <c r="GXG221" s="103"/>
      <c r="GXH221" s="103"/>
      <c r="GXI221" s="103"/>
      <c r="GXJ221" s="103"/>
      <c r="GXK221" s="103"/>
      <c r="GXL221" s="103"/>
      <c r="GXM221" s="103"/>
      <c r="GXN221" s="103"/>
      <c r="GXO221" s="103"/>
      <c r="GXP221" s="103"/>
      <c r="GXQ221" s="103"/>
      <c r="GXR221" s="103"/>
      <c r="GXS221" s="103"/>
      <c r="GXT221" s="103"/>
      <c r="GXU221" s="103"/>
      <c r="GXV221" s="103"/>
      <c r="GXW221" s="103"/>
      <c r="GXX221" s="103"/>
      <c r="GXY221" s="103"/>
      <c r="GXZ221" s="103"/>
      <c r="GYA221" s="103"/>
      <c r="GYB221" s="103"/>
      <c r="GYC221" s="103"/>
      <c r="GYD221" s="103"/>
      <c r="GYE221" s="103"/>
      <c r="GYF221" s="103"/>
      <c r="GYG221" s="103"/>
      <c r="GYH221" s="103"/>
      <c r="GYI221" s="103"/>
      <c r="GYJ221" s="103"/>
      <c r="GYK221" s="103"/>
      <c r="GYL221" s="103"/>
      <c r="GYM221" s="103"/>
      <c r="GYN221" s="103"/>
      <c r="GYO221" s="103"/>
      <c r="GYP221" s="103"/>
      <c r="GYQ221" s="103"/>
      <c r="GYR221" s="103"/>
      <c r="GYS221" s="103"/>
      <c r="GYT221" s="103"/>
      <c r="GYU221" s="103"/>
      <c r="GYV221" s="103"/>
      <c r="GYW221" s="103"/>
      <c r="GYX221" s="103"/>
      <c r="GYY221" s="103"/>
      <c r="GYZ221" s="103"/>
      <c r="GZA221" s="103"/>
      <c r="GZB221" s="103"/>
      <c r="GZC221" s="103"/>
      <c r="GZD221" s="103"/>
      <c r="GZE221" s="103"/>
      <c r="GZF221" s="103"/>
      <c r="GZG221" s="103"/>
      <c r="GZH221" s="103"/>
      <c r="GZI221" s="103"/>
      <c r="GZJ221" s="103"/>
      <c r="GZK221" s="103"/>
      <c r="GZL221" s="103"/>
      <c r="GZM221" s="103"/>
      <c r="GZN221" s="103"/>
      <c r="GZO221" s="103"/>
      <c r="GZP221" s="103"/>
      <c r="GZQ221" s="103"/>
      <c r="GZR221" s="103"/>
      <c r="GZS221" s="103"/>
      <c r="GZT221" s="103"/>
      <c r="GZU221" s="103"/>
      <c r="GZV221" s="103"/>
      <c r="GZW221" s="103"/>
      <c r="GZX221" s="103"/>
      <c r="GZY221" s="103"/>
      <c r="GZZ221" s="103"/>
      <c r="HAA221" s="103"/>
      <c r="HAB221" s="103"/>
      <c r="HAC221" s="103"/>
      <c r="HAD221" s="103"/>
      <c r="HAE221" s="103"/>
      <c r="HAF221" s="103"/>
      <c r="HAG221" s="103"/>
      <c r="HAH221" s="103"/>
      <c r="HAI221" s="103"/>
      <c r="HAJ221" s="103"/>
      <c r="HAK221" s="103"/>
      <c r="HAL221" s="103"/>
      <c r="HAM221" s="103"/>
      <c r="HAN221" s="103"/>
      <c r="HAO221" s="103"/>
      <c r="HAP221" s="103"/>
      <c r="HAQ221" s="103"/>
      <c r="HAR221" s="103"/>
      <c r="HAS221" s="103"/>
      <c r="HAT221" s="103"/>
      <c r="HAU221" s="103"/>
      <c r="HAV221" s="103"/>
      <c r="HAW221" s="103"/>
      <c r="HAX221" s="103"/>
      <c r="HAY221" s="103"/>
      <c r="HAZ221" s="103"/>
      <c r="HBA221" s="103"/>
      <c r="HBB221" s="103"/>
      <c r="HBC221" s="103"/>
      <c r="HBD221" s="103"/>
      <c r="HBE221" s="103"/>
      <c r="HBF221" s="103"/>
      <c r="HBG221" s="103"/>
      <c r="HBH221" s="103"/>
      <c r="HBI221" s="103"/>
      <c r="HBJ221" s="103"/>
      <c r="HBK221" s="103"/>
      <c r="HBL221" s="103"/>
      <c r="HBM221" s="103"/>
      <c r="HBN221" s="103"/>
      <c r="HBO221" s="103"/>
      <c r="HBP221" s="103"/>
      <c r="HBQ221" s="103"/>
      <c r="HBR221" s="103"/>
      <c r="HBS221" s="103"/>
      <c r="HBT221" s="103"/>
      <c r="HBU221" s="103"/>
      <c r="HBV221" s="103"/>
      <c r="HBW221" s="103"/>
      <c r="HBX221" s="103"/>
      <c r="HBY221" s="103"/>
      <c r="HBZ221" s="103"/>
      <c r="HCA221" s="103"/>
      <c r="HCB221" s="103"/>
      <c r="HCC221" s="103"/>
      <c r="HCD221" s="103"/>
      <c r="HCE221" s="103"/>
      <c r="HCF221" s="103"/>
      <c r="HCG221" s="103"/>
      <c r="HCH221" s="103"/>
      <c r="HCI221" s="103"/>
      <c r="HCJ221" s="103"/>
      <c r="HCK221" s="103"/>
      <c r="HCL221" s="103"/>
      <c r="HCM221" s="103"/>
      <c r="HCN221" s="103"/>
      <c r="HCO221" s="103"/>
      <c r="HCP221" s="103"/>
      <c r="HCQ221" s="103"/>
      <c r="HCR221" s="103"/>
      <c r="HCS221" s="103"/>
      <c r="HCT221" s="103"/>
      <c r="HCU221" s="103"/>
      <c r="HCV221" s="103"/>
      <c r="HCW221" s="103"/>
      <c r="HCX221" s="103"/>
      <c r="HCY221" s="103"/>
      <c r="HCZ221" s="103"/>
      <c r="HDA221" s="103"/>
      <c r="HDB221" s="103"/>
      <c r="HDC221" s="103"/>
      <c r="HDD221" s="103"/>
      <c r="HDE221" s="103"/>
      <c r="HDF221" s="103"/>
      <c r="HDG221" s="103"/>
      <c r="HDH221" s="103"/>
      <c r="HDI221" s="103"/>
      <c r="HDJ221" s="103"/>
      <c r="HDK221" s="103"/>
      <c r="HDL221" s="103"/>
      <c r="HDM221" s="103"/>
      <c r="HDN221" s="103"/>
      <c r="HDO221" s="103"/>
      <c r="HDP221" s="103"/>
      <c r="HDQ221" s="103"/>
      <c r="HDR221" s="103"/>
      <c r="HDS221" s="103"/>
      <c r="HDT221" s="103"/>
      <c r="HDU221" s="103"/>
      <c r="HDV221" s="103"/>
      <c r="HDW221" s="103"/>
      <c r="HDX221" s="103"/>
      <c r="HDY221" s="103"/>
      <c r="HDZ221" s="103"/>
      <c r="HEA221" s="103"/>
      <c r="HEB221" s="103"/>
      <c r="HEC221" s="103"/>
      <c r="HED221" s="103"/>
      <c r="HEE221" s="103"/>
      <c r="HEF221" s="103"/>
      <c r="HEG221" s="103"/>
      <c r="HEH221" s="103"/>
      <c r="HEI221" s="103"/>
      <c r="HEJ221" s="103"/>
      <c r="HEK221" s="103"/>
      <c r="HEL221" s="103"/>
      <c r="HEM221" s="103"/>
      <c r="HEN221" s="103"/>
      <c r="HEO221" s="103"/>
      <c r="HEP221" s="103"/>
      <c r="HEQ221" s="103"/>
      <c r="HER221" s="103"/>
      <c r="HES221" s="103"/>
      <c r="HET221" s="103"/>
      <c r="HEU221" s="103"/>
      <c r="HEV221" s="103"/>
      <c r="HEW221" s="103"/>
      <c r="HEX221" s="103"/>
      <c r="HEY221" s="103"/>
      <c r="HEZ221" s="103"/>
      <c r="HFA221" s="103"/>
      <c r="HFB221" s="103"/>
      <c r="HFC221" s="103"/>
      <c r="HFD221" s="103"/>
      <c r="HFE221" s="103"/>
      <c r="HFF221" s="103"/>
      <c r="HFG221" s="103"/>
      <c r="HFH221" s="103"/>
      <c r="HFI221" s="103"/>
      <c r="HFJ221" s="103"/>
      <c r="HFK221" s="103"/>
      <c r="HFL221" s="103"/>
      <c r="HFM221" s="103"/>
      <c r="HFN221" s="103"/>
      <c r="HFO221" s="103"/>
      <c r="HFP221" s="103"/>
      <c r="HFQ221" s="103"/>
      <c r="HFR221" s="103"/>
      <c r="HFS221" s="103"/>
      <c r="HFT221" s="103"/>
      <c r="HFU221" s="103"/>
      <c r="HFV221" s="103"/>
      <c r="HFW221" s="103"/>
      <c r="HFX221" s="103"/>
      <c r="HFY221" s="103"/>
      <c r="HFZ221" s="103"/>
      <c r="HGA221" s="103"/>
      <c r="HGB221" s="103"/>
      <c r="HGC221" s="103"/>
      <c r="HGD221" s="103"/>
      <c r="HGE221" s="103"/>
      <c r="HGF221" s="103"/>
      <c r="HGG221" s="103"/>
      <c r="HGH221" s="103"/>
      <c r="HGI221" s="103"/>
      <c r="HGJ221" s="103"/>
      <c r="HGK221" s="103"/>
      <c r="HGL221" s="103"/>
      <c r="HGM221" s="103"/>
      <c r="HGN221" s="103"/>
      <c r="HGO221" s="103"/>
      <c r="HGP221" s="103"/>
      <c r="HGQ221" s="103"/>
      <c r="HGR221" s="103"/>
      <c r="HGS221" s="103"/>
      <c r="HGT221" s="103"/>
      <c r="HGU221" s="103"/>
      <c r="HGV221" s="103"/>
      <c r="HGW221" s="103"/>
      <c r="HGX221" s="103"/>
      <c r="HGY221" s="103"/>
      <c r="HGZ221" s="103"/>
      <c r="HHA221" s="103"/>
      <c r="HHB221" s="103"/>
      <c r="HHC221" s="103"/>
      <c r="HHD221" s="103"/>
      <c r="HHE221" s="103"/>
      <c r="HHF221" s="103"/>
      <c r="HHG221" s="103"/>
      <c r="HHH221" s="103"/>
      <c r="HHI221" s="103"/>
      <c r="HHJ221" s="103"/>
      <c r="HHK221" s="103"/>
      <c r="HHL221" s="103"/>
      <c r="HHM221" s="103"/>
      <c r="HHN221" s="103"/>
      <c r="HHO221" s="103"/>
      <c r="HHP221" s="103"/>
      <c r="HHQ221" s="103"/>
      <c r="HHR221" s="103"/>
      <c r="HHS221" s="103"/>
      <c r="HHT221" s="103"/>
      <c r="HHU221" s="103"/>
      <c r="HHV221" s="103"/>
      <c r="HHW221" s="103"/>
      <c r="HHX221" s="103"/>
      <c r="HHY221" s="103"/>
      <c r="HHZ221" s="103"/>
      <c r="HIA221" s="103"/>
      <c r="HIB221" s="103"/>
      <c r="HIC221" s="103"/>
      <c r="HID221" s="103"/>
      <c r="HIE221" s="103"/>
      <c r="HIF221" s="103"/>
      <c r="HIG221" s="103"/>
      <c r="HIH221" s="103"/>
      <c r="HII221" s="103"/>
      <c r="HIJ221" s="103"/>
      <c r="HIK221" s="103"/>
      <c r="HIL221" s="103"/>
      <c r="HIM221" s="103"/>
      <c r="HIN221" s="103"/>
      <c r="HIO221" s="103"/>
      <c r="HIP221" s="103"/>
      <c r="HIQ221" s="103"/>
      <c r="HIR221" s="103"/>
      <c r="HIS221" s="103"/>
      <c r="HIT221" s="103"/>
      <c r="HIU221" s="103"/>
      <c r="HIV221" s="103"/>
      <c r="HIW221" s="103"/>
      <c r="HIX221" s="103"/>
      <c r="HIY221" s="103"/>
      <c r="HIZ221" s="103"/>
      <c r="HJA221" s="103"/>
      <c r="HJB221" s="103"/>
      <c r="HJC221" s="103"/>
      <c r="HJD221" s="103"/>
      <c r="HJE221" s="103"/>
      <c r="HJF221" s="103"/>
      <c r="HJG221" s="103"/>
      <c r="HJH221" s="103"/>
      <c r="HJI221" s="103"/>
      <c r="HJJ221" s="103"/>
      <c r="HJK221" s="103"/>
      <c r="HJL221" s="103"/>
      <c r="HJM221" s="103"/>
      <c r="HJN221" s="103"/>
      <c r="HJO221" s="103"/>
      <c r="HJP221" s="103"/>
      <c r="HJQ221" s="103"/>
      <c r="HJR221" s="103"/>
      <c r="HJS221" s="103"/>
      <c r="HJT221" s="103"/>
      <c r="HJU221" s="103"/>
      <c r="HJV221" s="103"/>
      <c r="HJW221" s="103"/>
      <c r="HJX221" s="103"/>
      <c r="HJY221" s="103"/>
      <c r="HJZ221" s="103"/>
      <c r="HKA221" s="103"/>
      <c r="HKB221" s="103"/>
      <c r="HKC221" s="103"/>
      <c r="HKD221" s="103"/>
      <c r="HKE221" s="103"/>
      <c r="HKF221" s="103"/>
      <c r="HKG221" s="103"/>
      <c r="HKH221" s="103"/>
      <c r="HKI221" s="103"/>
      <c r="HKJ221" s="103"/>
      <c r="HKK221" s="103"/>
      <c r="HKL221" s="103"/>
      <c r="HKM221" s="103"/>
      <c r="HKN221" s="103"/>
      <c r="HKO221" s="103"/>
      <c r="HKP221" s="103"/>
      <c r="HKQ221" s="103"/>
      <c r="HKR221" s="103"/>
      <c r="HKS221" s="103"/>
      <c r="HKT221" s="103"/>
      <c r="HKU221" s="103"/>
      <c r="HKV221" s="103"/>
      <c r="HKW221" s="103"/>
      <c r="HKX221" s="103"/>
      <c r="HKY221" s="103"/>
      <c r="HKZ221" s="103"/>
      <c r="HLA221" s="103"/>
      <c r="HLB221" s="103"/>
      <c r="HLC221" s="103"/>
      <c r="HLD221" s="103"/>
      <c r="HLE221" s="103"/>
      <c r="HLF221" s="103"/>
      <c r="HLG221" s="103"/>
      <c r="HLH221" s="103"/>
      <c r="HLI221" s="103"/>
      <c r="HLJ221" s="103"/>
      <c r="HLK221" s="103"/>
      <c r="HLL221" s="103"/>
      <c r="HLM221" s="103"/>
      <c r="HLN221" s="103"/>
      <c r="HLO221" s="103"/>
      <c r="HLP221" s="103"/>
      <c r="HLQ221" s="103"/>
      <c r="HLR221" s="103"/>
      <c r="HLS221" s="103"/>
      <c r="HLT221" s="103"/>
      <c r="HLU221" s="103"/>
      <c r="HLV221" s="103"/>
      <c r="HLW221" s="103"/>
      <c r="HLX221" s="103"/>
      <c r="HLY221" s="103"/>
      <c r="HLZ221" s="103"/>
      <c r="HMA221" s="103"/>
      <c r="HMB221" s="103"/>
      <c r="HMC221" s="103"/>
      <c r="HMD221" s="103"/>
      <c r="HME221" s="103"/>
      <c r="HMF221" s="103"/>
      <c r="HMG221" s="103"/>
      <c r="HMH221" s="103"/>
      <c r="HMI221" s="103"/>
      <c r="HMJ221" s="103"/>
      <c r="HMK221" s="103"/>
      <c r="HML221" s="103"/>
      <c r="HMM221" s="103"/>
      <c r="HMN221" s="103"/>
      <c r="HMO221" s="103"/>
      <c r="HMP221" s="103"/>
      <c r="HMQ221" s="103"/>
      <c r="HMR221" s="103"/>
      <c r="HMS221" s="103"/>
      <c r="HMT221" s="103"/>
      <c r="HMU221" s="103"/>
      <c r="HMV221" s="103"/>
      <c r="HMW221" s="103"/>
      <c r="HMX221" s="103"/>
      <c r="HMY221" s="103"/>
      <c r="HMZ221" s="103"/>
      <c r="HNA221" s="103"/>
      <c r="HNB221" s="103"/>
      <c r="HNC221" s="103"/>
      <c r="HND221" s="103"/>
      <c r="HNE221" s="103"/>
      <c r="HNF221" s="103"/>
      <c r="HNG221" s="103"/>
      <c r="HNH221" s="103"/>
      <c r="HNI221" s="103"/>
      <c r="HNJ221" s="103"/>
      <c r="HNK221" s="103"/>
      <c r="HNL221" s="103"/>
      <c r="HNM221" s="103"/>
      <c r="HNN221" s="103"/>
      <c r="HNO221" s="103"/>
      <c r="HNP221" s="103"/>
      <c r="HNQ221" s="103"/>
      <c r="HNR221" s="103"/>
      <c r="HNS221" s="103"/>
      <c r="HNT221" s="103"/>
      <c r="HNU221" s="103"/>
      <c r="HNV221" s="103"/>
      <c r="HNW221" s="103"/>
      <c r="HNX221" s="103"/>
      <c r="HNY221" s="103"/>
      <c r="HNZ221" s="103"/>
      <c r="HOA221" s="103"/>
      <c r="HOB221" s="103"/>
      <c r="HOC221" s="103"/>
      <c r="HOD221" s="103"/>
      <c r="HOE221" s="103"/>
      <c r="HOF221" s="103"/>
      <c r="HOG221" s="103"/>
      <c r="HOH221" s="103"/>
      <c r="HOI221" s="103"/>
      <c r="HOJ221" s="103"/>
      <c r="HOK221" s="103"/>
      <c r="HOL221" s="103"/>
      <c r="HOM221" s="103"/>
      <c r="HON221" s="103"/>
      <c r="HOO221" s="103"/>
      <c r="HOP221" s="103"/>
      <c r="HOQ221" s="103"/>
      <c r="HOR221" s="103"/>
      <c r="HOS221" s="103"/>
      <c r="HOT221" s="103"/>
      <c r="HOU221" s="103"/>
      <c r="HOV221" s="103"/>
      <c r="HOW221" s="103"/>
      <c r="HOX221" s="103"/>
      <c r="HOY221" s="103"/>
      <c r="HOZ221" s="103"/>
      <c r="HPA221" s="103"/>
      <c r="HPB221" s="103"/>
      <c r="HPC221" s="103"/>
      <c r="HPD221" s="103"/>
      <c r="HPE221" s="103"/>
      <c r="HPF221" s="103"/>
      <c r="HPG221" s="103"/>
      <c r="HPH221" s="103"/>
      <c r="HPI221" s="103"/>
      <c r="HPJ221" s="103"/>
      <c r="HPK221" s="103"/>
      <c r="HPL221" s="103"/>
      <c r="HPM221" s="103"/>
      <c r="HPN221" s="103"/>
      <c r="HPO221" s="103"/>
      <c r="HPP221" s="103"/>
      <c r="HPQ221" s="103"/>
      <c r="HPR221" s="103"/>
      <c r="HPS221" s="103"/>
      <c r="HPT221" s="103"/>
      <c r="HPU221" s="103"/>
      <c r="HPV221" s="103"/>
      <c r="HPW221" s="103"/>
      <c r="HPX221" s="103"/>
      <c r="HPY221" s="103"/>
      <c r="HPZ221" s="103"/>
      <c r="HQA221" s="103"/>
      <c r="HQB221" s="103"/>
      <c r="HQC221" s="103"/>
      <c r="HQD221" s="103"/>
      <c r="HQE221" s="103"/>
      <c r="HQF221" s="103"/>
      <c r="HQG221" s="103"/>
      <c r="HQH221" s="103"/>
      <c r="HQI221" s="103"/>
      <c r="HQJ221" s="103"/>
      <c r="HQK221" s="103"/>
      <c r="HQL221" s="103"/>
      <c r="HQM221" s="103"/>
      <c r="HQN221" s="103"/>
      <c r="HQO221" s="103"/>
      <c r="HQP221" s="103"/>
      <c r="HQQ221" s="103"/>
      <c r="HQR221" s="103"/>
      <c r="HQS221" s="103"/>
      <c r="HQT221" s="103"/>
      <c r="HQU221" s="103"/>
      <c r="HQV221" s="103"/>
      <c r="HQW221" s="103"/>
      <c r="HQX221" s="103"/>
      <c r="HQY221" s="103"/>
      <c r="HQZ221" s="103"/>
      <c r="HRA221" s="103"/>
      <c r="HRB221" s="103"/>
      <c r="HRC221" s="103"/>
      <c r="HRD221" s="103"/>
      <c r="HRE221" s="103"/>
      <c r="HRF221" s="103"/>
      <c r="HRG221" s="103"/>
      <c r="HRH221" s="103"/>
      <c r="HRI221" s="103"/>
      <c r="HRJ221" s="103"/>
      <c r="HRK221" s="103"/>
      <c r="HRL221" s="103"/>
      <c r="HRM221" s="103"/>
      <c r="HRN221" s="103"/>
      <c r="HRO221" s="103"/>
      <c r="HRP221" s="103"/>
      <c r="HRQ221" s="103"/>
      <c r="HRR221" s="103"/>
      <c r="HRS221" s="103"/>
      <c r="HRT221" s="103"/>
      <c r="HRU221" s="103"/>
      <c r="HRV221" s="103"/>
      <c r="HRW221" s="103"/>
      <c r="HRX221" s="103"/>
      <c r="HRY221" s="103"/>
      <c r="HRZ221" s="103"/>
      <c r="HSA221" s="103"/>
      <c r="HSB221" s="103"/>
      <c r="HSC221" s="103"/>
      <c r="HSD221" s="103"/>
      <c r="HSE221" s="103"/>
      <c r="HSF221" s="103"/>
      <c r="HSG221" s="103"/>
      <c r="HSH221" s="103"/>
      <c r="HSI221" s="103"/>
      <c r="HSJ221" s="103"/>
      <c r="HSK221" s="103"/>
      <c r="HSL221" s="103"/>
      <c r="HSM221" s="103"/>
      <c r="HSN221" s="103"/>
      <c r="HSO221" s="103"/>
      <c r="HSP221" s="103"/>
      <c r="HSQ221" s="103"/>
      <c r="HSR221" s="103"/>
      <c r="HSS221" s="103"/>
      <c r="HST221" s="103"/>
      <c r="HSU221" s="103"/>
      <c r="HSV221" s="103"/>
      <c r="HSW221" s="103"/>
      <c r="HSX221" s="103"/>
      <c r="HSY221" s="103"/>
      <c r="HSZ221" s="103"/>
      <c r="HTA221" s="103"/>
      <c r="HTB221" s="103"/>
      <c r="HTC221" s="103"/>
      <c r="HTD221" s="103"/>
      <c r="HTE221" s="103"/>
      <c r="HTF221" s="103"/>
      <c r="HTG221" s="103"/>
      <c r="HTH221" s="103"/>
      <c r="HTI221" s="103"/>
      <c r="HTJ221" s="103"/>
      <c r="HTK221" s="103"/>
      <c r="HTL221" s="103"/>
      <c r="HTM221" s="103"/>
      <c r="HTN221" s="103"/>
      <c r="HTO221" s="103"/>
      <c r="HTP221" s="103"/>
      <c r="HTQ221" s="103"/>
      <c r="HTR221" s="103"/>
      <c r="HTS221" s="103"/>
      <c r="HTT221" s="103"/>
      <c r="HTU221" s="103"/>
      <c r="HTV221" s="103"/>
      <c r="HTW221" s="103"/>
      <c r="HTX221" s="103"/>
      <c r="HTY221" s="103"/>
      <c r="HTZ221" s="103"/>
      <c r="HUA221" s="103"/>
      <c r="HUB221" s="103"/>
      <c r="HUC221" s="103"/>
      <c r="HUD221" s="103"/>
      <c r="HUE221" s="103"/>
      <c r="HUF221" s="103"/>
      <c r="HUG221" s="103"/>
      <c r="HUH221" s="103"/>
      <c r="HUI221" s="103"/>
      <c r="HUJ221" s="103"/>
      <c r="HUK221" s="103"/>
      <c r="HUL221" s="103"/>
      <c r="HUM221" s="103"/>
      <c r="HUN221" s="103"/>
      <c r="HUO221" s="103"/>
      <c r="HUP221" s="103"/>
      <c r="HUQ221" s="103"/>
      <c r="HUR221" s="103"/>
      <c r="HUS221" s="103"/>
      <c r="HUT221" s="103"/>
      <c r="HUU221" s="103"/>
      <c r="HUV221" s="103"/>
      <c r="HUW221" s="103"/>
      <c r="HUX221" s="103"/>
      <c r="HUY221" s="103"/>
      <c r="HUZ221" s="103"/>
      <c r="HVA221" s="103"/>
      <c r="HVB221" s="103"/>
      <c r="HVC221" s="103"/>
      <c r="HVD221" s="103"/>
      <c r="HVE221" s="103"/>
      <c r="HVF221" s="103"/>
      <c r="HVG221" s="103"/>
      <c r="HVH221" s="103"/>
      <c r="HVI221" s="103"/>
      <c r="HVJ221" s="103"/>
      <c r="HVK221" s="103"/>
      <c r="HVL221" s="103"/>
      <c r="HVM221" s="103"/>
      <c r="HVN221" s="103"/>
      <c r="HVO221" s="103"/>
      <c r="HVP221" s="103"/>
      <c r="HVQ221" s="103"/>
      <c r="HVR221" s="103"/>
      <c r="HVS221" s="103"/>
      <c r="HVT221" s="103"/>
      <c r="HVU221" s="103"/>
      <c r="HVV221" s="103"/>
      <c r="HVW221" s="103"/>
      <c r="HVX221" s="103"/>
      <c r="HVY221" s="103"/>
      <c r="HVZ221" s="103"/>
      <c r="HWA221" s="103"/>
      <c r="HWB221" s="103"/>
      <c r="HWC221" s="103"/>
      <c r="HWD221" s="103"/>
      <c r="HWE221" s="103"/>
      <c r="HWF221" s="103"/>
      <c r="HWG221" s="103"/>
      <c r="HWH221" s="103"/>
      <c r="HWI221" s="103"/>
      <c r="HWJ221" s="103"/>
      <c r="HWK221" s="103"/>
      <c r="HWL221" s="103"/>
      <c r="HWM221" s="103"/>
      <c r="HWN221" s="103"/>
      <c r="HWO221" s="103"/>
      <c r="HWP221" s="103"/>
      <c r="HWQ221" s="103"/>
      <c r="HWR221" s="103"/>
      <c r="HWS221" s="103"/>
      <c r="HWT221" s="103"/>
      <c r="HWU221" s="103"/>
      <c r="HWV221" s="103"/>
      <c r="HWW221" s="103"/>
      <c r="HWX221" s="103"/>
      <c r="HWY221" s="103"/>
      <c r="HWZ221" s="103"/>
      <c r="HXA221" s="103"/>
      <c r="HXB221" s="103"/>
      <c r="HXC221" s="103"/>
      <c r="HXD221" s="103"/>
      <c r="HXE221" s="103"/>
      <c r="HXF221" s="103"/>
      <c r="HXG221" s="103"/>
      <c r="HXH221" s="103"/>
      <c r="HXI221" s="103"/>
      <c r="HXJ221" s="103"/>
      <c r="HXK221" s="103"/>
      <c r="HXL221" s="103"/>
      <c r="HXM221" s="103"/>
      <c r="HXN221" s="103"/>
      <c r="HXO221" s="103"/>
      <c r="HXP221" s="103"/>
      <c r="HXQ221" s="103"/>
      <c r="HXR221" s="103"/>
      <c r="HXS221" s="103"/>
      <c r="HXT221" s="103"/>
      <c r="HXU221" s="103"/>
      <c r="HXV221" s="103"/>
      <c r="HXW221" s="103"/>
      <c r="HXX221" s="103"/>
      <c r="HXY221" s="103"/>
      <c r="HXZ221" s="103"/>
      <c r="HYA221" s="103"/>
      <c r="HYB221" s="103"/>
      <c r="HYC221" s="103"/>
      <c r="HYD221" s="103"/>
      <c r="HYE221" s="103"/>
      <c r="HYF221" s="103"/>
      <c r="HYG221" s="103"/>
      <c r="HYH221" s="103"/>
      <c r="HYI221" s="103"/>
      <c r="HYJ221" s="103"/>
      <c r="HYK221" s="103"/>
      <c r="HYL221" s="103"/>
      <c r="HYM221" s="103"/>
      <c r="HYN221" s="103"/>
      <c r="HYO221" s="103"/>
      <c r="HYP221" s="103"/>
      <c r="HYQ221" s="103"/>
      <c r="HYR221" s="103"/>
      <c r="HYS221" s="103"/>
      <c r="HYT221" s="103"/>
      <c r="HYU221" s="103"/>
      <c r="HYV221" s="103"/>
      <c r="HYW221" s="103"/>
      <c r="HYX221" s="103"/>
      <c r="HYY221" s="103"/>
      <c r="HYZ221" s="103"/>
      <c r="HZA221" s="103"/>
      <c r="HZB221" s="103"/>
      <c r="HZC221" s="103"/>
      <c r="HZD221" s="103"/>
      <c r="HZE221" s="103"/>
      <c r="HZF221" s="103"/>
      <c r="HZG221" s="103"/>
      <c r="HZH221" s="103"/>
      <c r="HZI221" s="103"/>
      <c r="HZJ221" s="103"/>
      <c r="HZK221" s="103"/>
      <c r="HZL221" s="103"/>
      <c r="HZM221" s="103"/>
      <c r="HZN221" s="103"/>
      <c r="HZO221" s="103"/>
      <c r="HZP221" s="103"/>
      <c r="HZQ221" s="103"/>
      <c r="HZR221" s="103"/>
      <c r="HZS221" s="103"/>
      <c r="HZT221" s="103"/>
      <c r="HZU221" s="103"/>
      <c r="HZV221" s="103"/>
      <c r="HZW221" s="103"/>
      <c r="HZX221" s="103"/>
      <c r="HZY221" s="103"/>
      <c r="HZZ221" s="103"/>
      <c r="IAA221" s="103"/>
      <c r="IAB221" s="103"/>
      <c r="IAC221" s="103"/>
      <c r="IAD221" s="103"/>
      <c r="IAE221" s="103"/>
      <c r="IAF221" s="103"/>
      <c r="IAG221" s="103"/>
      <c r="IAH221" s="103"/>
      <c r="IAI221" s="103"/>
      <c r="IAJ221" s="103"/>
      <c r="IAK221" s="103"/>
      <c r="IAL221" s="103"/>
      <c r="IAM221" s="103"/>
      <c r="IAN221" s="103"/>
      <c r="IAO221" s="103"/>
      <c r="IAP221" s="103"/>
      <c r="IAQ221" s="103"/>
      <c r="IAR221" s="103"/>
      <c r="IAS221" s="103"/>
      <c r="IAT221" s="103"/>
      <c r="IAU221" s="103"/>
      <c r="IAV221" s="103"/>
      <c r="IAW221" s="103"/>
      <c r="IAX221" s="103"/>
      <c r="IAY221" s="103"/>
      <c r="IAZ221" s="103"/>
      <c r="IBA221" s="103"/>
      <c r="IBB221" s="103"/>
      <c r="IBC221" s="103"/>
      <c r="IBD221" s="103"/>
      <c r="IBE221" s="103"/>
      <c r="IBF221" s="103"/>
      <c r="IBG221" s="103"/>
      <c r="IBH221" s="103"/>
      <c r="IBI221" s="103"/>
      <c r="IBJ221" s="103"/>
      <c r="IBK221" s="103"/>
      <c r="IBL221" s="103"/>
      <c r="IBM221" s="103"/>
      <c r="IBN221" s="103"/>
      <c r="IBO221" s="103"/>
      <c r="IBP221" s="103"/>
      <c r="IBQ221" s="103"/>
      <c r="IBR221" s="103"/>
      <c r="IBS221" s="103"/>
      <c r="IBT221" s="103"/>
      <c r="IBU221" s="103"/>
      <c r="IBV221" s="103"/>
      <c r="IBW221" s="103"/>
      <c r="IBX221" s="103"/>
      <c r="IBY221" s="103"/>
      <c r="IBZ221" s="103"/>
      <c r="ICA221" s="103"/>
      <c r="ICB221" s="103"/>
      <c r="ICC221" s="103"/>
      <c r="ICD221" s="103"/>
      <c r="ICE221" s="103"/>
      <c r="ICF221" s="103"/>
      <c r="ICG221" s="103"/>
      <c r="ICH221" s="103"/>
      <c r="ICI221" s="103"/>
      <c r="ICJ221" s="103"/>
      <c r="ICK221" s="103"/>
      <c r="ICL221" s="103"/>
      <c r="ICM221" s="103"/>
      <c r="ICN221" s="103"/>
      <c r="ICO221" s="103"/>
      <c r="ICP221" s="103"/>
      <c r="ICQ221" s="103"/>
      <c r="ICR221" s="103"/>
      <c r="ICS221" s="103"/>
      <c r="ICT221" s="103"/>
      <c r="ICU221" s="103"/>
      <c r="ICV221" s="103"/>
      <c r="ICW221" s="103"/>
      <c r="ICX221" s="103"/>
      <c r="ICY221" s="103"/>
      <c r="ICZ221" s="103"/>
      <c r="IDA221" s="103"/>
      <c r="IDB221" s="103"/>
      <c r="IDC221" s="103"/>
      <c r="IDD221" s="103"/>
      <c r="IDE221" s="103"/>
      <c r="IDF221" s="103"/>
      <c r="IDG221" s="103"/>
      <c r="IDH221" s="103"/>
      <c r="IDI221" s="103"/>
      <c r="IDJ221" s="103"/>
      <c r="IDK221" s="103"/>
      <c r="IDL221" s="103"/>
      <c r="IDM221" s="103"/>
      <c r="IDN221" s="103"/>
      <c r="IDO221" s="103"/>
      <c r="IDP221" s="103"/>
      <c r="IDQ221" s="103"/>
      <c r="IDR221" s="103"/>
      <c r="IDS221" s="103"/>
      <c r="IDT221" s="103"/>
      <c r="IDU221" s="103"/>
      <c r="IDV221" s="103"/>
      <c r="IDW221" s="103"/>
      <c r="IDX221" s="103"/>
      <c r="IDY221" s="103"/>
      <c r="IDZ221" s="103"/>
      <c r="IEA221" s="103"/>
      <c r="IEB221" s="103"/>
      <c r="IEC221" s="103"/>
      <c r="IED221" s="103"/>
      <c r="IEE221" s="103"/>
      <c r="IEF221" s="103"/>
      <c r="IEG221" s="103"/>
      <c r="IEH221" s="103"/>
      <c r="IEI221" s="103"/>
      <c r="IEJ221" s="103"/>
      <c r="IEK221" s="103"/>
      <c r="IEL221" s="103"/>
      <c r="IEM221" s="103"/>
      <c r="IEN221" s="103"/>
      <c r="IEO221" s="103"/>
      <c r="IEP221" s="103"/>
      <c r="IEQ221" s="103"/>
      <c r="IER221" s="103"/>
      <c r="IES221" s="103"/>
      <c r="IET221" s="103"/>
      <c r="IEU221" s="103"/>
      <c r="IEV221" s="103"/>
      <c r="IEW221" s="103"/>
      <c r="IEX221" s="103"/>
      <c r="IEY221" s="103"/>
      <c r="IEZ221" s="103"/>
      <c r="IFA221" s="103"/>
      <c r="IFB221" s="103"/>
      <c r="IFC221" s="103"/>
      <c r="IFD221" s="103"/>
      <c r="IFE221" s="103"/>
      <c r="IFF221" s="103"/>
      <c r="IFG221" s="103"/>
      <c r="IFH221" s="103"/>
      <c r="IFI221" s="103"/>
      <c r="IFJ221" s="103"/>
      <c r="IFK221" s="103"/>
      <c r="IFL221" s="103"/>
      <c r="IFM221" s="103"/>
      <c r="IFN221" s="103"/>
      <c r="IFO221" s="103"/>
      <c r="IFP221" s="103"/>
      <c r="IFQ221" s="103"/>
      <c r="IFR221" s="103"/>
      <c r="IFS221" s="103"/>
      <c r="IFT221" s="103"/>
      <c r="IFU221" s="103"/>
      <c r="IFV221" s="103"/>
      <c r="IFW221" s="103"/>
      <c r="IFX221" s="103"/>
      <c r="IFY221" s="103"/>
      <c r="IFZ221" s="103"/>
      <c r="IGA221" s="103"/>
      <c r="IGB221" s="103"/>
      <c r="IGC221" s="103"/>
      <c r="IGD221" s="103"/>
      <c r="IGE221" s="103"/>
      <c r="IGF221" s="103"/>
      <c r="IGG221" s="103"/>
      <c r="IGH221" s="103"/>
      <c r="IGI221" s="103"/>
      <c r="IGJ221" s="103"/>
      <c r="IGK221" s="103"/>
      <c r="IGL221" s="103"/>
      <c r="IGM221" s="103"/>
      <c r="IGN221" s="103"/>
      <c r="IGO221" s="103"/>
      <c r="IGP221" s="103"/>
      <c r="IGQ221" s="103"/>
      <c r="IGR221" s="103"/>
      <c r="IGS221" s="103"/>
      <c r="IGT221" s="103"/>
      <c r="IGU221" s="103"/>
      <c r="IGV221" s="103"/>
      <c r="IGW221" s="103"/>
      <c r="IGX221" s="103"/>
      <c r="IGY221" s="103"/>
      <c r="IGZ221" s="103"/>
      <c r="IHA221" s="103"/>
      <c r="IHB221" s="103"/>
      <c r="IHC221" s="103"/>
      <c r="IHD221" s="103"/>
      <c r="IHE221" s="103"/>
      <c r="IHF221" s="103"/>
      <c r="IHG221" s="103"/>
      <c r="IHH221" s="103"/>
      <c r="IHI221" s="103"/>
      <c r="IHJ221" s="103"/>
      <c r="IHK221" s="103"/>
      <c r="IHL221" s="103"/>
      <c r="IHM221" s="103"/>
      <c r="IHN221" s="103"/>
      <c r="IHO221" s="103"/>
      <c r="IHP221" s="103"/>
      <c r="IHQ221" s="103"/>
      <c r="IHR221" s="103"/>
      <c r="IHS221" s="103"/>
      <c r="IHT221" s="103"/>
      <c r="IHU221" s="103"/>
      <c r="IHV221" s="103"/>
      <c r="IHW221" s="103"/>
      <c r="IHX221" s="103"/>
      <c r="IHY221" s="103"/>
      <c r="IHZ221" s="103"/>
      <c r="IIA221" s="103"/>
      <c r="IIB221" s="103"/>
      <c r="IIC221" s="103"/>
      <c r="IID221" s="103"/>
      <c r="IIE221" s="103"/>
      <c r="IIF221" s="103"/>
      <c r="IIG221" s="103"/>
      <c r="IIH221" s="103"/>
      <c r="III221" s="103"/>
      <c r="IIJ221" s="103"/>
      <c r="IIK221" s="103"/>
      <c r="IIL221" s="103"/>
      <c r="IIM221" s="103"/>
      <c r="IIN221" s="103"/>
      <c r="IIO221" s="103"/>
      <c r="IIP221" s="103"/>
      <c r="IIQ221" s="103"/>
      <c r="IIR221" s="103"/>
      <c r="IIS221" s="103"/>
      <c r="IIT221" s="103"/>
      <c r="IIU221" s="103"/>
      <c r="IIV221" s="103"/>
      <c r="IIW221" s="103"/>
      <c r="IIX221" s="103"/>
      <c r="IIY221" s="103"/>
      <c r="IIZ221" s="103"/>
      <c r="IJA221" s="103"/>
      <c r="IJB221" s="103"/>
      <c r="IJC221" s="103"/>
      <c r="IJD221" s="103"/>
      <c r="IJE221" s="103"/>
      <c r="IJF221" s="103"/>
      <c r="IJG221" s="103"/>
      <c r="IJH221" s="103"/>
      <c r="IJI221" s="103"/>
      <c r="IJJ221" s="103"/>
      <c r="IJK221" s="103"/>
      <c r="IJL221" s="103"/>
      <c r="IJM221" s="103"/>
      <c r="IJN221" s="103"/>
      <c r="IJO221" s="103"/>
      <c r="IJP221" s="103"/>
      <c r="IJQ221" s="103"/>
      <c r="IJR221" s="103"/>
      <c r="IJS221" s="103"/>
      <c r="IJT221" s="103"/>
      <c r="IJU221" s="103"/>
      <c r="IJV221" s="103"/>
      <c r="IJW221" s="103"/>
      <c r="IJX221" s="103"/>
      <c r="IJY221" s="103"/>
      <c r="IJZ221" s="103"/>
      <c r="IKA221" s="103"/>
      <c r="IKB221" s="103"/>
      <c r="IKC221" s="103"/>
      <c r="IKD221" s="103"/>
      <c r="IKE221" s="103"/>
      <c r="IKF221" s="103"/>
      <c r="IKG221" s="103"/>
      <c r="IKH221" s="103"/>
      <c r="IKI221" s="103"/>
      <c r="IKJ221" s="103"/>
      <c r="IKK221" s="103"/>
      <c r="IKL221" s="103"/>
      <c r="IKM221" s="103"/>
      <c r="IKN221" s="103"/>
      <c r="IKO221" s="103"/>
      <c r="IKP221" s="103"/>
      <c r="IKQ221" s="103"/>
      <c r="IKR221" s="103"/>
      <c r="IKS221" s="103"/>
      <c r="IKT221" s="103"/>
      <c r="IKU221" s="103"/>
      <c r="IKV221" s="103"/>
      <c r="IKW221" s="103"/>
      <c r="IKX221" s="103"/>
      <c r="IKY221" s="103"/>
      <c r="IKZ221" s="103"/>
      <c r="ILA221" s="103"/>
      <c r="ILB221" s="103"/>
      <c r="ILC221" s="103"/>
      <c r="ILD221" s="103"/>
      <c r="ILE221" s="103"/>
      <c r="ILF221" s="103"/>
      <c r="ILG221" s="103"/>
      <c r="ILH221" s="103"/>
      <c r="ILI221" s="103"/>
      <c r="ILJ221" s="103"/>
      <c r="ILK221" s="103"/>
      <c r="ILL221" s="103"/>
      <c r="ILM221" s="103"/>
      <c r="ILN221" s="103"/>
      <c r="ILO221" s="103"/>
      <c r="ILP221" s="103"/>
      <c r="ILQ221" s="103"/>
      <c r="ILR221" s="103"/>
      <c r="ILS221" s="103"/>
      <c r="ILT221" s="103"/>
      <c r="ILU221" s="103"/>
      <c r="ILV221" s="103"/>
      <c r="ILW221" s="103"/>
      <c r="ILX221" s="103"/>
      <c r="ILY221" s="103"/>
      <c r="ILZ221" s="103"/>
      <c r="IMA221" s="103"/>
      <c r="IMB221" s="103"/>
      <c r="IMC221" s="103"/>
      <c r="IMD221" s="103"/>
      <c r="IME221" s="103"/>
      <c r="IMF221" s="103"/>
      <c r="IMG221" s="103"/>
      <c r="IMH221" s="103"/>
      <c r="IMI221" s="103"/>
      <c r="IMJ221" s="103"/>
      <c r="IMK221" s="103"/>
      <c r="IML221" s="103"/>
      <c r="IMM221" s="103"/>
      <c r="IMN221" s="103"/>
      <c r="IMO221" s="103"/>
      <c r="IMP221" s="103"/>
      <c r="IMQ221" s="103"/>
      <c r="IMR221" s="103"/>
      <c r="IMS221" s="103"/>
      <c r="IMT221" s="103"/>
      <c r="IMU221" s="103"/>
      <c r="IMV221" s="103"/>
      <c r="IMW221" s="103"/>
      <c r="IMX221" s="103"/>
      <c r="IMY221" s="103"/>
      <c r="IMZ221" s="103"/>
      <c r="INA221" s="103"/>
      <c r="INB221" s="103"/>
      <c r="INC221" s="103"/>
      <c r="IND221" s="103"/>
      <c r="INE221" s="103"/>
      <c r="INF221" s="103"/>
      <c r="ING221" s="103"/>
      <c r="INH221" s="103"/>
      <c r="INI221" s="103"/>
      <c r="INJ221" s="103"/>
      <c r="INK221" s="103"/>
      <c r="INL221" s="103"/>
      <c r="INM221" s="103"/>
      <c r="INN221" s="103"/>
      <c r="INO221" s="103"/>
      <c r="INP221" s="103"/>
      <c r="INQ221" s="103"/>
      <c r="INR221" s="103"/>
      <c r="INS221" s="103"/>
      <c r="INT221" s="103"/>
      <c r="INU221" s="103"/>
      <c r="INV221" s="103"/>
      <c r="INW221" s="103"/>
      <c r="INX221" s="103"/>
      <c r="INY221" s="103"/>
      <c r="INZ221" s="103"/>
      <c r="IOA221" s="103"/>
      <c r="IOB221" s="103"/>
      <c r="IOC221" s="103"/>
      <c r="IOD221" s="103"/>
      <c r="IOE221" s="103"/>
      <c r="IOF221" s="103"/>
      <c r="IOG221" s="103"/>
      <c r="IOH221" s="103"/>
      <c r="IOI221" s="103"/>
      <c r="IOJ221" s="103"/>
      <c r="IOK221" s="103"/>
      <c r="IOL221" s="103"/>
      <c r="IOM221" s="103"/>
      <c r="ION221" s="103"/>
      <c r="IOO221" s="103"/>
      <c r="IOP221" s="103"/>
      <c r="IOQ221" s="103"/>
      <c r="IOR221" s="103"/>
      <c r="IOS221" s="103"/>
      <c r="IOT221" s="103"/>
      <c r="IOU221" s="103"/>
      <c r="IOV221" s="103"/>
      <c r="IOW221" s="103"/>
      <c r="IOX221" s="103"/>
      <c r="IOY221" s="103"/>
      <c r="IOZ221" s="103"/>
      <c r="IPA221" s="103"/>
      <c r="IPB221" s="103"/>
      <c r="IPC221" s="103"/>
      <c r="IPD221" s="103"/>
      <c r="IPE221" s="103"/>
      <c r="IPF221" s="103"/>
      <c r="IPG221" s="103"/>
      <c r="IPH221" s="103"/>
      <c r="IPI221" s="103"/>
      <c r="IPJ221" s="103"/>
      <c r="IPK221" s="103"/>
      <c r="IPL221" s="103"/>
      <c r="IPM221" s="103"/>
      <c r="IPN221" s="103"/>
      <c r="IPO221" s="103"/>
      <c r="IPP221" s="103"/>
      <c r="IPQ221" s="103"/>
      <c r="IPR221" s="103"/>
      <c r="IPS221" s="103"/>
      <c r="IPT221" s="103"/>
      <c r="IPU221" s="103"/>
      <c r="IPV221" s="103"/>
      <c r="IPW221" s="103"/>
      <c r="IPX221" s="103"/>
      <c r="IPY221" s="103"/>
      <c r="IPZ221" s="103"/>
      <c r="IQA221" s="103"/>
      <c r="IQB221" s="103"/>
      <c r="IQC221" s="103"/>
      <c r="IQD221" s="103"/>
      <c r="IQE221" s="103"/>
      <c r="IQF221" s="103"/>
      <c r="IQG221" s="103"/>
      <c r="IQH221" s="103"/>
      <c r="IQI221" s="103"/>
      <c r="IQJ221" s="103"/>
      <c r="IQK221" s="103"/>
      <c r="IQL221" s="103"/>
      <c r="IQM221" s="103"/>
      <c r="IQN221" s="103"/>
      <c r="IQO221" s="103"/>
      <c r="IQP221" s="103"/>
      <c r="IQQ221" s="103"/>
      <c r="IQR221" s="103"/>
      <c r="IQS221" s="103"/>
      <c r="IQT221" s="103"/>
      <c r="IQU221" s="103"/>
      <c r="IQV221" s="103"/>
      <c r="IQW221" s="103"/>
      <c r="IQX221" s="103"/>
      <c r="IQY221" s="103"/>
      <c r="IQZ221" s="103"/>
      <c r="IRA221" s="103"/>
      <c r="IRB221" s="103"/>
      <c r="IRC221" s="103"/>
      <c r="IRD221" s="103"/>
      <c r="IRE221" s="103"/>
      <c r="IRF221" s="103"/>
      <c r="IRG221" s="103"/>
      <c r="IRH221" s="103"/>
      <c r="IRI221" s="103"/>
      <c r="IRJ221" s="103"/>
      <c r="IRK221" s="103"/>
      <c r="IRL221" s="103"/>
      <c r="IRM221" s="103"/>
      <c r="IRN221" s="103"/>
      <c r="IRO221" s="103"/>
      <c r="IRP221" s="103"/>
      <c r="IRQ221" s="103"/>
      <c r="IRR221" s="103"/>
      <c r="IRS221" s="103"/>
      <c r="IRT221" s="103"/>
      <c r="IRU221" s="103"/>
      <c r="IRV221" s="103"/>
      <c r="IRW221" s="103"/>
      <c r="IRX221" s="103"/>
      <c r="IRY221" s="103"/>
      <c r="IRZ221" s="103"/>
      <c r="ISA221" s="103"/>
      <c r="ISB221" s="103"/>
      <c r="ISC221" s="103"/>
      <c r="ISD221" s="103"/>
      <c r="ISE221" s="103"/>
      <c r="ISF221" s="103"/>
      <c r="ISG221" s="103"/>
      <c r="ISH221" s="103"/>
      <c r="ISI221" s="103"/>
      <c r="ISJ221" s="103"/>
      <c r="ISK221" s="103"/>
      <c r="ISL221" s="103"/>
      <c r="ISM221" s="103"/>
      <c r="ISN221" s="103"/>
      <c r="ISO221" s="103"/>
      <c r="ISP221" s="103"/>
      <c r="ISQ221" s="103"/>
      <c r="ISR221" s="103"/>
      <c r="ISS221" s="103"/>
      <c r="IST221" s="103"/>
      <c r="ISU221" s="103"/>
      <c r="ISV221" s="103"/>
      <c r="ISW221" s="103"/>
      <c r="ISX221" s="103"/>
      <c r="ISY221" s="103"/>
      <c r="ISZ221" s="103"/>
      <c r="ITA221" s="103"/>
      <c r="ITB221" s="103"/>
      <c r="ITC221" s="103"/>
      <c r="ITD221" s="103"/>
      <c r="ITE221" s="103"/>
      <c r="ITF221" s="103"/>
      <c r="ITG221" s="103"/>
      <c r="ITH221" s="103"/>
      <c r="ITI221" s="103"/>
      <c r="ITJ221" s="103"/>
      <c r="ITK221" s="103"/>
      <c r="ITL221" s="103"/>
      <c r="ITM221" s="103"/>
      <c r="ITN221" s="103"/>
      <c r="ITO221" s="103"/>
      <c r="ITP221" s="103"/>
      <c r="ITQ221" s="103"/>
      <c r="ITR221" s="103"/>
      <c r="ITS221" s="103"/>
      <c r="ITT221" s="103"/>
      <c r="ITU221" s="103"/>
      <c r="ITV221" s="103"/>
      <c r="ITW221" s="103"/>
      <c r="ITX221" s="103"/>
      <c r="ITY221" s="103"/>
      <c r="ITZ221" s="103"/>
      <c r="IUA221" s="103"/>
      <c r="IUB221" s="103"/>
      <c r="IUC221" s="103"/>
      <c r="IUD221" s="103"/>
      <c r="IUE221" s="103"/>
      <c r="IUF221" s="103"/>
      <c r="IUG221" s="103"/>
      <c r="IUH221" s="103"/>
      <c r="IUI221" s="103"/>
      <c r="IUJ221" s="103"/>
      <c r="IUK221" s="103"/>
      <c r="IUL221" s="103"/>
      <c r="IUM221" s="103"/>
      <c r="IUN221" s="103"/>
      <c r="IUO221" s="103"/>
      <c r="IUP221" s="103"/>
      <c r="IUQ221" s="103"/>
      <c r="IUR221" s="103"/>
      <c r="IUS221" s="103"/>
      <c r="IUT221" s="103"/>
      <c r="IUU221" s="103"/>
      <c r="IUV221" s="103"/>
      <c r="IUW221" s="103"/>
      <c r="IUX221" s="103"/>
      <c r="IUY221" s="103"/>
      <c r="IUZ221" s="103"/>
      <c r="IVA221" s="103"/>
      <c r="IVB221" s="103"/>
      <c r="IVC221" s="103"/>
      <c r="IVD221" s="103"/>
      <c r="IVE221" s="103"/>
      <c r="IVF221" s="103"/>
      <c r="IVG221" s="103"/>
      <c r="IVH221" s="103"/>
      <c r="IVI221" s="103"/>
      <c r="IVJ221" s="103"/>
      <c r="IVK221" s="103"/>
      <c r="IVL221" s="103"/>
      <c r="IVM221" s="103"/>
      <c r="IVN221" s="103"/>
      <c r="IVO221" s="103"/>
      <c r="IVP221" s="103"/>
      <c r="IVQ221" s="103"/>
      <c r="IVR221" s="103"/>
      <c r="IVS221" s="103"/>
      <c r="IVT221" s="103"/>
      <c r="IVU221" s="103"/>
      <c r="IVV221" s="103"/>
      <c r="IVW221" s="103"/>
      <c r="IVX221" s="103"/>
      <c r="IVY221" s="103"/>
      <c r="IVZ221" s="103"/>
      <c r="IWA221" s="103"/>
      <c r="IWB221" s="103"/>
      <c r="IWC221" s="103"/>
      <c r="IWD221" s="103"/>
      <c r="IWE221" s="103"/>
      <c r="IWF221" s="103"/>
      <c r="IWG221" s="103"/>
      <c r="IWH221" s="103"/>
      <c r="IWI221" s="103"/>
      <c r="IWJ221" s="103"/>
      <c r="IWK221" s="103"/>
      <c r="IWL221" s="103"/>
      <c r="IWM221" s="103"/>
      <c r="IWN221" s="103"/>
      <c r="IWO221" s="103"/>
      <c r="IWP221" s="103"/>
      <c r="IWQ221" s="103"/>
      <c r="IWR221" s="103"/>
      <c r="IWS221" s="103"/>
      <c r="IWT221" s="103"/>
      <c r="IWU221" s="103"/>
      <c r="IWV221" s="103"/>
      <c r="IWW221" s="103"/>
      <c r="IWX221" s="103"/>
      <c r="IWY221" s="103"/>
      <c r="IWZ221" s="103"/>
      <c r="IXA221" s="103"/>
      <c r="IXB221" s="103"/>
      <c r="IXC221" s="103"/>
      <c r="IXD221" s="103"/>
      <c r="IXE221" s="103"/>
      <c r="IXF221" s="103"/>
      <c r="IXG221" s="103"/>
      <c r="IXH221" s="103"/>
      <c r="IXI221" s="103"/>
      <c r="IXJ221" s="103"/>
      <c r="IXK221" s="103"/>
      <c r="IXL221" s="103"/>
      <c r="IXM221" s="103"/>
      <c r="IXN221" s="103"/>
      <c r="IXO221" s="103"/>
      <c r="IXP221" s="103"/>
      <c r="IXQ221" s="103"/>
      <c r="IXR221" s="103"/>
      <c r="IXS221" s="103"/>
      <c r="IXT221" s="103"/>
      <c r="IXU221" s="103"/>
      <c r="IXV221" s="103"/>
      <c r="IXW221" s="103"/>
      <c r="IXX221" s="103"/>
      <c r="IXY221" s="103"/>
      <c r="IXZ221" s="103"/>
      <c r="IYA221" s="103"/>
      <c r="IYB221" s="103"/>
      <c r="IYC221" s="103"/>
      <c r="IYD221" s="103"/>
      <c r="IYE221" s="103"/>
      <c r="IYF221" s="103"/>
      <c r="IYG221" s="103"/>
      <c r="IYH221" s="103"/>
      <c r="IYI221" s="103"/>
      <c r="IYJ221" s="103"/>
      <c r="IYK221" s="103"/>
      <c r="IYL221" s="103"/>
      <c r="IYM221" s="103"/>
      <c r="IYN221" s="103"/>
      <c r="IYO221" s="103"/>
      <c r="IYP221" s="103"/>
      <c r="IYQ221" s="103"/>
      <c r="IYR221" s="103"/>
      <c r="IYS221" s="103"/>
      <c r="IYT221" s="103"/>
      <c r="IYU221" s="103"/>
      <c r="IYV221" s="103"/>
      <c r="IYW221" s="103"/>
      <c r="IYX221" s="103"/>
      <c r="IYY221" s="103"/>
      <c r="IYZ221" s="103"/>
      <c r="IZA221" s="103"/>
      <c r="IZB221" s="103"/>
      <c r="IZC221" s="103"/>
      <c r="IZD221" s="103"/>
      <c r="IZE221" s="103"/>
      <c r="IZF221" s="103"/>
      <c r="IZG221" s="103"/>
      <c r="IZH221" s="103"/>
      <c r="IZI221" s="103"/>
      <c r="IZJ221" s="103"/>
      <c r="IZK221" s="103"/>
      <c r="IZL221" s="103"/>
      <c r="IZM221" s="103"/>
      <c r="IZN221" s="103"/>
      <c r="IZO221" s="103"/>
      <c r="IZP221" s="103"/>
      <c r="IZQ221" s="103"/>
      <c r="IZR221" s="103"/>
      <c r="IZS221" s="103"/>
      <c r="IZT221" s="103"/>
      <c r="IZU221" s="103"/>
      <c r="IZV221" s="103"/>
      <c r="IZW221" s="103"/>
      <c r="IZX221" s="103"/>
      <c r="IZY221" s="103"/>
      <c r="IZZ221" s="103"/>
      <c r="JAA221" s="103"/>
      <c r="JAB221" s="103"/>
      <c r="JAC221" s="103"/>
      <c r="JAD221" s="103"/>
      <c r="JAE221" s="103"/>
      <c r="JAF221" s="103"/>
      <c r="JAG221" s="103"/>
      <c r="JAH221" s="103"/>
      <c r="JAI221" s="103"/>
      <c r="JAJ221" s="103"/>
      <c r="JAK221" s="103"/>
      <c r="JAL221" s="103"/>
      <c r="JAM221" s="103"/>
      <c r="JAN221" s="103"/>
      <c r="JAO221" s="103"/>
      <c r="JAP221" s="103"/>
      <c r="JAQ221" s="103"/>
      <c r="JAR221" s="103"/>
      <c r="JAS221" s="103"/>
      <c r="JAT221" s="103"/>
      <c r="JAU221" s="103"/>
      <c r="JAV221" s="103"/>
      <c r="JAW221" s="103"/>
      <c r="JAX221" s="103"/>
      <c r="JAY221" s="103"/>
      <c r="JAZ221" s="103"/>
      <c r="JBA221" s="103"/>
      <c r="JBB221" s="103"/>
      <c r="JBC221" s="103"/>
      <c r="JBD221" s="103"/>
      <c r="JBE221" s="103"/>
      <c r="JBF221" s="103"/>
      <c r="JBG221" s="103"/>
      <c r="JBH221" s="103"/>
      <c r="JBI221" s="103"/>
      <c r="JBJ221" s="103"/>
      <c r="JBK221" s="103"/>
      <c r="JBL221" s="103"/>
      <c r="JBM221" s="103"/>
      <c r="JBN221" s="103"/>
      <c r="JBO221" s="103"/>
      <c r="JBP221" s="103"/>
      <c r="JBQ221" s="103"/>
      <c r="JBR221" s="103"/>
      <c r="JBS221" s="103"/>
      <c r="JBT221" s="103"/>
      <c r="JBU221" s="103"/>
      <c r="JBV221" s="103"/>
      <c r="JBW221" s="103"/>
      <c r="JBX221" s="103"/>
      <c r="JBY221" s="103"/>
      <c r="JBZ221" s="103"/>
      <c r="JCA221" s="103"/>
      <c r="JCB221" s="103"/>
      <c r="JCC221" s="103"/>
      <c r="JCD221" s="103"/>
      <c r="JCE221" s="103"/>
      <c r="JCF221" s="103"/>
      <c r="JCG221" s="103"/>
      <c r="JCH221" s="103"/>
      <c r="JCI221" s="103"/>
      <c r="JCJ221" s="103"/>
      <c r="JCK221" s="103"/>
      <c r="JCL221" s="103"/>
      <c r="JCM221" s="103"/>
      <c r="JCN221" s="103"/>
      <c r="JCO221" s="103"/>
      <c r="JCP221" s="103"/>
      <c r="JCQ221" s="103"/>
      <c r="JCR221" s="103"/>
      <c r="JCS221" s="103"/>
      <c r="JCT221" s="103"/>
      <c r="JCU221" s="103"/>
      <c r="JCV221" s="103"/>
      <c r="JCW221" s="103"/>
      <c r="JCX221" s="103"/>
      <c r="JCY221" s="103"/>
      <c r="JCZ221" s="103"/>
      <c r="JDA221" s="103"/>
      <c r="JDB221" s="103"/>
      <c r="JDC221" s="103"/>
      <c r="JDD221" s="103"/>
      <c r="JDE221" s="103"/>
      <c r="JDF221" s="103"/>
      <c r="JDG221" s="103"/>
      <c r="JDH221" s="103"/>
      <c r="JDI221" s="103"/>
      <c r="JDJ221" s="103"/>
      <c r="JDK221" s="103"/>
      <c r="JDL221" s="103"/>
      <c r="JDM221" s="103"/>
      <c r="JDN221" s="103"/>
      <c r="JDO221" s="103"/>
      <c r="JDP221" s="103"/>
      <c r="JDQ221" s="103"/>
      <c r="JDR221" s="103"/>
      <c r="JDS221" s="103"/>
      <c r="JDT221" s="103"/>
      <c r="JDU221" s="103"/>
      <c r="JDV221" s="103"/>
      <c r="JDW221" s="103"/>
      <c r="JDX221" s="103"/>
      <c r="JDY221" s="103"/>
      <c r="JDZ221" s="103"/>
      <c r="JEA221" s="103"/>
      <c r="JEB221" s="103"/>
      <c r="JEC221" s="103"/>
      <c r="JED221" s="103"/>
      <c r="JEE221" s="103"/>
      <c r="JEF221" s="103"/>
      <c r="JEG221" s="103"/>
      <c r="JEH221" s="103"/>
      <c r="JEI221" s="103"/>
      <c r="JEJ221" s="103"/>
      <c r="JEK221" s="103"/>
      <c r="JEL221" s="103"/>
      <c r="JEM221" s="103"/>
      <c r="JEN221" s="103"/>
      <c r="JEO221" s="103"/>
      <c r="JEP221" s="103"/>
      <c r="JEQ221" s="103"/>
      <c r="JER221" s="103"/>
      <c r="JES221" s="103"/>
      <c r="JET221" s="103"/>
      <c r="JEU221" s="103"/>
      <c r="JEV221" s="103"/>
      <c r="JEW221" s="103"/>
      <c r="JEX221" s="103"/>
      <c r="JEY221" s="103"/>
      <c r="JEZ221" s="103"/>
      <c r="JFA221" s="103"/>
      <c r="JFB221" s="103"/>
      <c r="JFC221" s="103"/>
      <c r="JFD221" s="103"/>
      <c r="JFE221" s="103"/>
      <c r="JFF221" s="103"/>
      <c r="JFG221" s="103"/>
      <c r="JFH221" s="103"/>
      <c r="JFI221" s="103"/>
      <c r="JFJ221" s="103"/>
      <c r="JFK221" s="103"/>
      <c r="JFL221" s="103"/>
      <c r="JFM221" s="103"/>
      <c r="JFN221" s="103"/>
      <c r="JFO221" s="103"/>
      <c r="JFP221" s="103"/>
      <c r="JFQ221" s="103"/>
      <c r="JFR221" s="103"/>
      <c r="JFS221" s="103"/>
      <c r="JFT221" s="103"/>
      <c r="JFU221" s="103"/>
      <c r="JFV221" s="103"/>
      <c r="JFW221" s="103"/>
      <c r="JFX221" s="103"/>
      <c r="JFY221" s="103"/>
      <c r="JFZ221" s="103"/>
      <c r="JGA221" s="103"/>
      <c r="JGB221" s="103"/>
      <c r="JGC221" s="103"/>
      <c r="JGD221" s="103"/>
      <c r="JGE221" s="103"/>
      <c r="JGF221" s="103"/>
      <c r="JGG221" s="103"/>
      <c r="JGH221" s="103"/>
      <c r="JGI221" s="103"/>
      <c r="JGJ221" s="103"/>
      <c r="JGK221" s="103"/>
      <c r="JGL221" s="103"/>
      <c r="JGM221" s="103"/>
      <c r="JGN221" s="103"/>
      <c r="JGO221" s="103"/>
      <c r="JGP221" s="103"/>
      <c r="JGQ221" s="103"/>
      <c r="JGR221" s="103"/>
      <c r="JGS221" s="103"/>
      <c r="JGT221" s="103"/>
      <c r="JGU221" s="103"/>
      <c r="JGV221" s="103"/>
      <c r="JGW221" s="103"/>
      <c r="JGX221" s="103"/>
      <c r="JGY221" s="103"/>
      <c r="JGZ221" s="103"/>
      <c r="JHA221" s="103"/>
      <c r="JHB221" s="103"/>
      <c r="JHC221" s="103"/>
      <c r="JHD221" s="103"/>
      <c r="JHE221" s="103"/>
      <c r="JHF221" s="103"/>
      <c r="JHG221" s="103"/>
      <c r="JHH221" s="103"/>
      <c r="JHI221" s="103"/>
      <c r="JHJ221" s="103"/>
      <c r="JHK221" s="103"/>
      <c r="JHL221" s="103"/>
      <c r="JHM221" s="103"/>
      <c r="JHN221" s="103"/>
      <c r="JHO221" s="103"/>
      <c r="JHP221" s="103"/>
      <c r="JHQ221" s="103"/>
      <c r="JHR221" s="103"/>
      <c r="JHS221" s="103"/>
      <c r="JHT221" s="103"/>
      <c r="JHU221" s="103"/>
      <c r="JHV221" s="103"/>
      <c r="JHW221" s="103"/>
      <c r="JHX221" s="103"/>
      <c r="JHY221" s="103"/>
      <c r="JHZ221" s="103"/>
      <c r="JIA221" s="103"/>
      <c r="JIB221" s="103"/>
      <c r="JIC221" s="103"/>
      <c r="JID221" s="103"/>
      <c r="JIE221" s="103"/>
      <c r="JIF221" s="103"/>
      <c r="JIG221" s="103"/>
      <c r="JIH221" s="103"/>
      <c r="JII221" s="103"/>
      <c r="JIJ221" s="103"/>
      <c r="JIK221" s="103"/>
      <c r="JIL221" s="103"/>
      <c r="JIM221" s="103"/>
      <c r="JIN221" s="103"/>
      <c r="JIO221" s="103"/>
      <c r="JIP221" s="103"/>
      <c r="JIQ221" s="103"/>
      <c r="JIR221" s="103"/>
      <c r="JIS221" s="103"/>
      <c r="JIT221" s="103"/>
      <c r="JIU221" s="103"/>
      <c r="JIV221" s="103"/>
      <c r="JIW221" s="103"/>
      <c r="JIX221" s="103"/>
      <c r="JIY221" s="103"/>
      <c r="JIZ221" s="103"/>
      <c r="JJA221" s="103"/>
      <c r="JJB221" s="103"/>
      <c r="JJC221" s="103"/>
      <c r="JJD221" s="103"/>
      <c r="JJE221" s="103"/>
      <c r="JJF221" s="103"/>
      <c r="JJG221" s="103"/>
      <c r="JJH221" s="103"/>
      <c r="JJI221" s="103"/>
      <c r="JJJ221" s="103"/>
      <c r="JJK221" s="103"/>
      <c r="JJL221" s="103"/>
      <c r="JJM221" s="103"/>
      <c r="JJN221" s="103"/>
      <c r="JJO221" s="103"/>
      <c r="JJP221" s="103"/>
      <c r="JJQ221" s="103"/>
      <c r="JJR221" s="103"/>
      <c r="JJS221" s="103"/>
      <c r="JJT221" s="103"/>
      <c r="JJU221" s="103"/>
      <c r="JJV221" s="103"/>
      <c r="JJW221" s="103"/>
      <c r="JJX221" s="103"/>
      <c r="JJY221" s="103"/>
      <c r="JJZ221" s="103"/>
      <c r="JKA221" s="103"/>
      <c r="JKB221" s="103"/>
      <c r="JKC221" s="103"/>
      <c r="JKD221" s="103"/>
      <c r="JKE221" s="103"/>
      <c r="JKF221" s="103"/>
      <c r="JKG221" s="103"/>
      <c r="JKH221" s="103"/>
      <c r="JKI221" s="103"/>
      <c r="JKJ221" s="103"/>
      <c r="JKK221" s="103"/>
      <c r="JKL221" s="103"/>
      <c r="JKM221" s="103"/>
      <c r="JKN221" s="103"/>
      <c r="JKO221" s="103"/>
      <c r="JKP221" s="103"/>
      <c r="JKQ221" s="103"/>
      <c r="JKR221" s="103"/>
      <c r="JKS221" s="103"/>
      <c r="JKT221" s="103"/>
      <c r="JKU221" s="103"/>
      <c r="JKV221" s="103"/>
      <c r="JKW221" s="103"/>
      <c r="JKX221" s="103"/>
      <c r="JKY221" s="103"/>
      <c r="JKZ221" s="103"/>
      <c r="JLA221" s="103"/>
      <c r="JLB221" s="103"/>
      <c r="JLC221" s="103"/>
      <c r="JLD221" s="103"/>
      <c r="JLE221" s="103"/>
      <c r="JLF221" s="103"/>
      <c r="JLG221" s="103"/>
      <c r="JLH221" s="103"/>
      <c r="JLI221" s="103"/>
      <c r="JLJ221" s="103"/>
      <c r="JLK221" s="103"/>
      <c r="JLL221" s="103"/>
      <c r="JLM221" s="103"/>
      <c r="JLN221" s="103"/>
      <c r="JLO221" s="103"/>
      <c r="JLP221" s="103"/>
      <c r="JLQ221" s="103"/>
      <c r="JLR221" s="103"/>
      <c r="JLS221" s="103"/>
      <c r="JLT221" s="103"/>
      <c r="JLU221" s="103"/>
      <c r="JLV221" s="103"/>
      <c r="JLW221" s="103"/>
      <c r="JLX221" s="103"/>
      <c r="JLY221" s="103"/>
      <c r="JLZ221" s="103"/>
      <c r="JMA221" s="103"/>
      <c r="JMB221" s="103"/>
      <c r="JMC221" s="103"/>
      <c r="JMD221" s="103"/>
      <c r="JME221" s="103"/>
      <c r="JMF221" s="103"/>
      <c r="JMG221" s="103"/>
      <c r="JMH221" s="103"/>
      <c r="JMI221" s="103"/>
      <c r="JMJ221" s="103"/>
      <c r="JMK221" s="103"/>
      <c r="JML221" s="103"/>
      <c r="JMM221" s="103"/>
      <c r="JMN221" s="103"/>
      <c r="JMO221" s="103"/>
      <c r="JMP221" s="103"/>
      <c r="JMQ221" s="103"/>
      <c r="JMR221" s="103"/>
      <c r="JMS221" s="103"/>
      <c r="JMT221" s="103"/>
      <c r="JMU221" s="103"/>
      <c r="JMV221" s="103"/>
      <c r="JMW221" s="103"/>
      <c r="JMX221" s="103"/>
      <c r="JMY221" s="103"/>
      <c r="JMZ221" s="103"/>
      <c r="JNA221" s="103"/>
      <c r="JNB221" s="103"/>
      <c r="JNC221" s="103"/>
      <c r="JND221" s="103"/>
      <c r="JNE221" s="103"/>
      <c r="JNF221" s="103"/>
      <c r="JNG221" s="103"/>
      <c r="JNH221" s="103"/>
      <c r="JNI221" s="103"/>
      <c r="JNJ221" s="103"/>
      <c r="JNK221" s="103"/>
      <c r="JNL221" s="103"/>
      <c r="JNM221" s="103"/>
      <c r="JNN221" s="103"/>
      <c r="JNO221" s="103"/>
      <c r="JNP221" s="103"/>
      <c r="JNQ221" s="103"/>
      <c r="JNR221" s="103"/>
      <c r="JNS221" s="103"/>
      <c r="JNT221" s="103"/>
      <c r="JNU221" s="103"/>
      <c r="JNV221" s="103"/>
      <c r="JNW221" s="103"/>
      <c r="JNX221" s="103"/>
      <c r="JNY221" s="103"/>
      <c r="JNZ221" s="103"/>
      <c r="JOA221" s="103"/>
      <c r="JOB221" s="103"/>
      <c r="JOC221" s="103"/>
      <c r="JOD221" s="103"/>
      <c r="JOE221" s="103"/>
      <c r="JOF221" s="103"/>
      <c r="JOG221" s="103"/>
      <c r="JOH221" s="103"/>
      <c r="JOI221" s="103"/>
      <c r="JOJ221" s="103"/>
      <c r="JOK221" s="103"/>
      <c r="JOL221" s="103"/>
      <c r="JOM221" s="103"/>
      <c r="JON221" s="103"/>
      <c r="JOO221" s="103"/>
      <c r="JOP221" s="103"/>
      <c r="JOQ221" s="103"/>
      <c r="JOR221" s="103"/>
      <c r="JOS221" s="103"/>
      <c r="JOT221" s="103"/>
      <c r="JOU221" s="103"/>
      <c r="JOV221" s="103"/>
      <c r="JOW221" s="103"/>
      <c r="JOX221" s="103"/>
      <c r="JOY221" s="103"/>
      <c r="JOZ221" s="103"/>
      <c r="JPA221" s="103"/>
      <c r="JPB221" s="103"/>
      <c r="JPC221" s="103"/>
      <c r="JPD221" s="103"/>
      <c r="JPE221" s="103"/>
      <c r="JPF221" s="103"/>
      <c r="JPG221" s="103"/>
      <c r="JPH221" s="103"/>
      <c r="JPI221" s="103"/>
      <c r="JPJ221" s="103"/>
      <c r="JPK221" s="103"/>
      <c r="JPL221" s="103"/>
      <c r="JPM221" s="103"/>
      <c r="JPN221" s="103"/>
      <c r="JPO221" s="103"/>
      <c r="JPP221" s="103"/>
      <c r="JPQ221" s="103"/>
      <c r="JPR221" s="103"/>
      <c r="JPS221" s="103"/>
      <c r="JPT221" s="103"/>
      <c r="JPU221" s="103"/>
      <c r="JPV221" s="103"/>
      <c r="JPW221" s="103"/>
      <c r="JPX221" s="103"/>
      <c r="JPY221" s="103"/>
      <c r="JPZ221" s="103"/>
      <c r="JQA221" s="103"/>
      <c r="JQB221" s="103"/>
      <c r="JQC221" s="103"/>
      <c r="JQD221" s="103"/>
      <c r="JQE221" s="103"/>
      <c r="JQF221" s="103"/>
      <c r="JQG221" s="103"/>
      <c r="JQH221" s="103"/>
      <c r="JQI221" s="103"/>
      <c r="JQJ221" s="103"/>
      <c r="JQK221" s="103"/>
      <c r="JQL221" s="103"/>
      <c r="JQM221" s="103"/>
      <c r="JQN221" s="103"/>
      <c r="JQO221" s="103"/>
      <c r="JQP221" s="103"/>
      <c r="JQQ221" s="103"/>
      <c r="JQR221" s="103"/>
      <c r="JQS221" s="103"/>
      <c r="JQT221" s="103"/>
      <c r="JQU221" s="103"/>
      <c r="JQV221" s="103"/>
      <c r="JQW221" s="103"/>
      <c r="JQX221" s="103"/>
      <c r="JQY221" s="103"/>
      <c r="JQZ221" s="103"/>
      <c r="JRA221" s="103"/>
      <c r="JRB221" s="103"/>
      <c r="JRC221" s="103"/>
      <c r="JRD221" s="103"/>
      <c r="JRE221" s="103"/>
      <c r="JRF221" s="103"/>
      <c r="JRG221" s="103"/>
      <c r="JRH221" s="103"/>
      <c r="JRI221" s="103"/>
      <c r="JRJ221" s="103"/>
      <c r="JRK221" s="103"/>
      <c r="JRL221" s="103"/>
      <c r="JRM221" s="103"/>
      <c r="JRN221" s="103"/>
      <c r="JRO221" s="103"/>
      <c r="JRP221" s="103"/>
      <c r="JRQ221" s="103"/>
      <c r="JRR221" s="103"/>
      <c r="JRS221" s="103"/>
      <c r="JRT221" s="103"/>
      <c r="JRU221" s="103"/>
      <c r="JRV221" s="103"/>
      <c r="JRW221" s="103"/>
      <c r="JRX221" s="103"/>
      <c r="JRY221" s="103"/>
      <c r="JRZ221" s="103"/>
      <c r="JSA221" s="103"/>
      <c r="JSB221" s="103"/>
      <c r="JSC221" s="103"/>
      <c r="JSD221" s="103"/>
      <c r="JSE221" s="103"/>
      <c r="JSF221" s="103"/>
      <c r="JSG221" s="103"/>
      <c r="JSH221" s="103"/>
      <c r="JSI221" s="103"/>
      <c r="JSJ221" s="103"/>
      <c r="JSK221" s="103"/>
      <c r="JSL221" s="103"/>
      <c r="JSM221" s="103"/>
      <c r="JSN221" s="103"/>
      <c r="JSO221" s="103"/>
      <c r="JSP221" s="103"/>
      <c r="JSQ221" s="103"/>
      <c r="JSR221" s="103"/>
      <c r="JSS221" s="103"/>
      <c r="JST221" s="103"/>
      <c r="JSU221" s="103"/>
      <c r="JSV221" s="103"/>
      <c r="JSW221" s="103"/>
      <c r="JSX221" s="103"/>
      <c r="JSY221" s="103"/>
      <c r="JSZ221" s="103"/>
      <c r="JTA221" s="103"/>
      <c r="JTB221" s="103"/>
      <c r="JTC221" s="103"/>
      <c r="JTD221" s="103"/>
      <c r="JTE221" s="103"/>
      <c r="JTF221" s="103"/>
      <c r="JTG221" s="103"/>
      <c r="JTH221" s="103"/>
      <c r="JTI221" s="103"/>
      <c r="JTJ221" s="103"/>
      <c r="JTK221" s="103"/>
      <c r="JTL221" s="103"/>
      <c r="JTM221" s="103"/>
      <c r="JTN221" s="103"/>
      <c r="JTO221" s="103"/>
      <c r="JTP221" s="103"/>
      <c r="JTQ221" s="103"/>
      <c r="JTR221" s="103"/>
      <c r="JTS221" s="103"/>
      <c r="JTT221" s="103"/>
      <c r="JTU221" s="103"/>
      <c r="JTV221" s="103"/>
      <c r="JTW221" s="103"/>
      <c r="JTX221" s="103"/>
      <c r="JTY221" s="103"/>
      <c r="JTZ221" s="103"/>
      <c r="JUA221" s="103"/>
      <c r="JUB221" s="103"/>
      <c r="JUC221" s="103"/>
      <c r="JUD221" s="103"/>
      <c r="JUE221" s="103"/>
      <c r="JUF221" s="103"/>
      <c r="JUG221" s="103"/>
      <c r="JUH221" s="103"/>
      <c r="JUI221" s="103"/>
      <c r="JUJ221" s="103"/>
      <c r="JUK221" s="103"/>
      <c r="JUL221" s="103"/>
      <c r="JUM221" s="103"/>
      <c r="JUN221" s="103"/>
      <c r="JUO221" s="103"/>
      <c r="JUP221" s="103"/>
      <c r="JUQ221" s="103"/>
      <c r="JUR221" s="103"/>
      <c r="JUS221" s="103"/>
      <c r="JUT221" s="103"/>
      <c r="JUU221" s="103"/>
      <c r="JUV221" s="103"/>
      <c r="JUW221" s="103"/>
      <c r="JUX221" s="103"/>
      <c r="JUY221" s="103"/>
      <c r="JUZ221" s="103"/>
      <c r="JVA221" s="103"/>
      <c r="JVB221" s="103"/>
      <c r="JVC221" s="103"/>
      <c r="JVD221" s="103"/>
      <c r="JVE221" s="103"/>
      <c r="JVF221" s="103"/>
      <c r="JVG221" s="103"/>
      <c r="JVH221" s="103"/>
      <c r="JVI221" s="103"/>
      <c r="JVJ221" s="103"/>
      <c r="JVK221" s="103"/>
      <c r="JVL221" s="103"/>
      <c r="JVM221" s="103"/>
      <c r="JVN221" s="103"/>
      <c r="JVO221" s="103"/>
      <c r="JVP221" s="103"/>
      <c r="JVQ221" s="103"/>
      <c r="JVR221" s="103"/>
      <c r="JVS221" s="103"/>
      <c r="JVT221" s="103"/>
      <c r="JVU221" s="103"/>
      <c r="JVV221" s="103"/>
      <c r="JVW221" s="103"/>
      <c r="JVX221" s="103"/>
      <c r="JVY221" s="103"/>
      <c r="JVZ221" s="103"/>
      <c r="JWA221" s="103"/>
      <c r="JWB221" s="103"/>
      <c r="JWC221" s="103"/>
      <c r="JWD221" s="103"/>
      <c r="JWE221" s="103"/>
      <c r="JWF221" s="103"/>
      <c r="JWG221" s="103"/>
      <c r="JWH221" s="103"/>
      <c r="JWI221" s="103"/>
      <c r="JWJ221" s="103"/>
      <c r="JWK221" s="103"/>
      <c r="JWL221" s="103"/>
      <c r="JWM221" s="103"/>
      <c r="JWN221" s="103"/>
      <c r="JWO221" s="103"/>
      <c r="JWP221" s="103"/>
      <c r="JWQ221" s="103"/>
      <c r="JWR221" s="103"/>
      <c r="JWS221" s="103"/>
      <c r="JWT221" s="103"/>
      <c r="JWU221" s="103"/>
      <c r="JWV221" s="103"/>
      <c r="JWW221" s="103"/>
      <c r="JWX221" s="103"/>
      <c r="JWY221" s="103"/>
      <c r="JWZ221" s="103"/>
      <c r="JXA221" s="103"/>
      <c r="JXB221" s="103"/>
      <c r="JXC221" s="103"/>
      <c r="JXD221" s="103"/>
      <c r="JXE221" s="103"/>
      <c r="JXF221" s="103"/>
      <c r="JXG221" s="103"/>
      <c r="JXH221" s="103"/>
      <c r="JXI221" s="103"/>
      <c r="JXJ221" s="103"/>
      <c r="JXK221" s="103"/>
      <c r="JXL221" s="103"/>
      <c r="JXM221" s="103"/>
      <c r="JXN221" s="103"/>
      <c r="JXO221" s="103"/>
      <c r="JXP221" s="103"/>
      <c r="JXQ221" s="103"/>
      <c r="JXR221" s="103"/>
      <c r="JXS221" s="103"/>
      <c r="JXT221" s="103"/>
      <c r="JXU221" s="103"/>
      <c r="JXV221" s="103"/>
      <c r="JXW221" s="103"/>
      <c r="JXX221" s="103"/>
      <c r="JXY221" s="103"/>
      <c r="JXZ221" s="103"/>
      <c r="JYA221" s="103"/>
      <c r="JYB221" s="103"/>
      <c r="JYC221" s="103"/>
      <c r="JYD221" s="103"/>
      <c r="JYE221" s="103"/>
      <c r="JYF221" s="103"/>
      <c r="JYG221" s="103"/>
      <c r="JYH221" s="103"/>
      <c r="JYI221" s="103"/>
      <c r="JYJ221" s="103"/>
      <c r="JYK221" s="103"/>
      <c r="JYL221" s="103"/>
      <c r="JYM221" s="103"/>
      <c r="JYN221" s="103"/>
      <c r="JYO221" s="103"/>
      <c r="JYP221" s="103"/>
      <c r="JYQ221" s="103"/>
      <c r="JYR221" s="103"/>
      <c r="JYS221" s="103"/>
      <c r="JYT221" s="103"/>
      <c r="JYU221" s="103"/>
      <c r="JYV221" s="103"/>
      <c r="JYW221" s="103"/>
      <c r="JYX221" s="103"/>
      <c r="JYY221" s="103"/>
      <c r="JYZ221" s="103"/>
      <c r="JZA221" s="103"/>
      <c r="JZB221" s="103"/>
      <c r="JZC221" s="103"/>
      <c r="JZD221" s="103"/>
      <c r="JZE221" s="103"/>
      <c r="JZF221" s="103"/>
      <c r="JZG221" s="103"/>
      <c r="JZH221" s="103"/>
      <c r="JZI221" s="103"/>
      <c r="JZJ221" s="103"/>
      <c r="JZK221" s="103"/>
      <c r="JZL221" s="103"/>
      <c r="JZM221" s="103"/>
      <c r="JZN221" s="103"/>
      <c r="JZO221" s="103"/>
      <c r="JZP221" s="103"/>
      <c r="JZQ221" s="103"/>
      <c r="JZR221" s="103"/>
      <c r="JZS221" s="103"/>
      <c r="JZT221" s="103"/>
      <c r="JZU221" s="103"/>
      <c r="JZV221" s="103"/>
      <c r="JZW221" s="103"/>
      <c r="JZX221" s="103"/>
      <c r="JZY221" s="103"/>
      <c r="JZZ221" s="103"/>
      <c r="KAA221" s="103"/>
      <c r="KAB221" s="103"/>
      <c r="KAC221" s="103"/>
      <c r="KAD221" s="103"/>
      <c r="KAE221" s="103"/>
      <c r="KAF221" s="103"/>
      <c r="KAG221" s="103"/>
      <c r="KAH221" s="103"/>
      <c r="KAI221" s="103"/>
      <c r="KAJ221" s="103"/>
      <c r="KAK221" s="103"/>
      <c r="KAL221" s="103"/>
      <c r="KAM221" s="103"/>
      <c r="KAN221" s="103"/>
      <c r="KAO221" s="103"/>
      <c r="KAP221" s="103"/>
      <c r="KAQ221" s="103"/>
      <c r="KAR221" s="103"/>
      <c r="KAS221" s="103"/>
      <c r="KAT221" s="103"/>
      <c r="KAU221" s="103"/>
      <c r="KAV221" s="103"/>
      <c r="KAW221" s="103"/>
      <c r="KAX221" s="103"/>
      <c r="KAY221" s="103"/>
      <c r="KAZ221" s="103"/>
      <c r="KBA221" s="103"/>
      <c r="KBB221" s="103"/>
      <c r="KBC221" s="103"/>
      <c r="KBD221" s="103"/>
      <c r="KBE221" s="103"/>
      <c r="KBF221" s="103"/>
      <c r="KBG221" s="103"/>
      <c r="KBH221" s="103"/>
      <c r="KBI221" s="103"/>
      <c r="KBJ221" s="103"/>
      <c r="KBK221" s="103"/>
      <c r="KBL221" s="103"/>
      <c r="KBM221" s="103"/>
      <c r="KBN221" s="103"/>
      <c r="KBO221" s="103"/>
      <c r="KBP221" s="103"/>
      <c r="KBQ221" s="103"/>
      <c r="KBR221" s="103"/>
      <c r="KBS221" s="103"/>
      <c r="KBT221" s="103"/>
      <c r="KBU221" s="103"/>
      <c r="KBV221" s="103"/>
      <c r="KBW221" s="103"/>
      <c r="KBX221" s="103"/>
      <c r="KBY221" s="103"/>
      <c r="KBZ221" s="103"/>
      <c r="KCA221" s="103"/>
      <c r="KCB221" s="103"/>
      <c r="KCC221" s="103"/>
      <c r="KCD221" s="103"/>
      <c r="KCE221" s="103"/>
      <c r="KCF221" s="103"/>
      <c r="KCG221" s="103"/>
      <c r="KCH221" s="103"/>
      <c r="KCI221" s="103"/>
      <c r="KCJ221" s="103"/>
      <c r="KCK221" s="103"/>
      <c r="KCL221" s="103"/>
      <c r="KCM221" s="103"/>
      <c r="KCN221" s="103"/>
      <c r="KCO221" s="103"/>
      <c r="KCP221" s="103"/>
      <c r="KCQ221" s="103"/>
      <c r="KCR221" s="103"/>
      <c r="KCS221" s="103"/>
      <c r="KCT221" s="103"/>
      <c r="KCU221" s="103"/>
      <c r="KCV221" s="103"/>
      <c r="KCW221" s="103"/>
      <c r="KCX221" s="103"/>
      <c r="KCY221" s="103"/>
      <c r="KCZ221" s="103"/>
      <c r="KDA221" s="103"/>
      <c r="KDB221" s="103"/>
      <c r="KDC221" s="103"/>
      <c r="KDD221" s="103"/>
      <c r="KDE221" s="103"/>
      <c r="KDF221" s="103"/>
      <c r="KDG221" s="103"/>
      <c r="KDH221" s="103"/>
      <c r="KDI221" s="103"/>
      <c r="KDJ221" s="103"/>
      <c r="KDK221" s="103"/>
      <c r="KDL221" s="103"/>
      <c r="KDM221" s="103"/>
      <c r="KDN221" s="103"/>
      <c r="KDO221" s="103"/>
      <c r="KDP221" s="103"/>
      <c r="KDQ221" s="103"/>
      <c r="KDR221" s="103"/>
      <c r="KDS221" s="103"/>
      <c r="KDT221" s="103"/>
      <c r="KDU221" s="103"/>
      <c r="KDV221" s="103"/>
      <c r="KDW221" s="103"/>
      <c r="KDX221" s="103"/>
      <c r="KDY221" s="103"/>
      <c r="KDZ221" s="103"/>
      <c r="KEA221" s="103"/>
      <c r="KEB221" s="103"/>
      <c r="KEC221" s="103"/>
      <c r="KED221" s="103"/>
      <c r="KEE221" s="103"/>
      <c r="KEF221" s="103"/>
      <c r="KEG221" s="103"/>
      <c r="KEH221" s="103"/>
      <c r="KEI221" s="103"/>
      <c r="KEJ221" s="103"/>
      <c r="KEK221" s="103"/>
      <c r="KEL221" s="103"/>
      <c r="KEM221" s="103"/>
      <c r="KEN221" s="103"/>
      <c r="KEO221" s="103"/>
      <c r="KEP221" s="103"/>
      <c r="KEQ221" s="103"/>
      <c r="KER221" s="103"/>
      <c r="KES221" s="103"/>
      <c r="KET221" s="103"/>
      <c r="KEU221" s="103"/>
      <c r="KEV221" s="103"/>
      <c r="KEW221" s="103"/>
      <c r="KEX221" s="103"/>
      <c r="KEY221" s="103"/>
      <c r="KEZ221" s="103"/>
      <c r="KFA221" s="103"/>
      <c r="KFB221" s="103"/>
      <c r="KFC221" s="103"/>
      <c r="KFD221" s="103"/>
      <c r="KFE221" s="103"/>
      <c r="KFF221" s="103"/>
      <c r="KFG221" s="103"/>
      <c r="KFH221" s="103"/>
      <c r="KFI221" s="103"/>
      <c r="KFJ221" s="103"/>
      <c r="KFK221" s="103"/>
      <c r="KFL221" s="103"/>
      <c r="KFM221" s="103"/>
      <c r="KFN221" s="103"/>
      <c r="KFO221" s="103"/>
      <c r="KFP221" s="103"/>
      <c r="KFQ221" s="103"/>
      <c r="KFR221" s="103"/>
      <c r="KFS221" s="103"/>
      <c r="KFT221" s="103"/>
      <c r="KFU221" s="103"/>
      <c r="KFV221" s="103"/>
      <c r="KFW221" s="103"/>
      <c r="KFX221" s="103"/>
      <c r="KFY221" s="103"/>
      <c r="KFZ221" s="103"/>
      <c r="KGA221" s="103"/>
      <c r="KGB221" s="103"/>
      <c r="KGC221" s="103"/>
      <c r="KGD221" s="103"/>
      <c r="KGE221" s="103"/>
      <c r="KGF221" s="103"/>
      <c r="KGG221" s="103"/>
      <c r="KGH221" s="103"/>
      <c r="KGI221" s="103"/>
      <c r="KGJ221" s="103"/>
      <c r="KGK221" s="103"/>
      <c r="KGL221" s="103"/>
      <c r="KGM221" s="103"/>
      <c r="KGN221" s="103"/>
      <c r="KGO221" s="103"/>
      <c r="KGP221" s="103"/>
      <c r="KGQ221" s="103"/>
      <c r="KGR221" s="103"/>
      <c r="KGS221" s="103"/>
      <c r="KGT221" s="103"/>
      <c r="KGU221" s="103"/>
      <c r="KGV221" s="103"/>
      <c r="KGW221" s="103"/>
      <c r="KGX221" s="103"/>
      <c r="KGY221" s="103"/>
      <c r="KGZ221" s="103"/>
      <c r="KHA221" s="103"/>
      <c r="KHB221" s="103"/>
      <c r="KHC221" s="103"/>
      <c r="KHD221" s="103"/>
      <c r="KHE221" s="103"/>
      <c r="KHF221" s="103"/>
      <c r="KHG221" s="103"/>
      <c r="KHH221" s="103"/>
      <c r="KHI221" s="103"/>
      <c r="KHJ221" s="103"/>
      <c r="KHK221" s="103"/>
      <c r="KHL221" s="103"/>
      <c r="KHM221" s="103"/>
      <c r="KHN221" s="103"/>
      <c r="KHO221" s="103"/>
      <c r="KHP221" s="103"/>
      <c r="KHQ221" s="103"/>
      <c r="KHR221" s="103"/>
      <c r="KHS221" s="103"/>
      <c r="KHT221" s="103"/>
      <c r="KHU221" s="103"/>
      <c r="KHV221" s="103"/>
      <c r="KHW221" s="103"/>
      <c r="KHX221" s="103"/>
      <c r="KHY221" s="103"/>
      <c r="KHZ221" s="103"/>
      <c r="KIA221" s="103"/>
      <c r="KIB221" s="103"/>
      <c r="KIC221" s="103"/>
      <c r="KID221" s="103"/>
      <c r="KIE221" s="103"/>
      <c r="KIF221" s="103"/>
      <c r="KIG221" s="103"/>
      <c r="KIH221" s="103"/>
      <c r="KII221" s="103"/>
      <c r="KIJ221" s="103"/>
      <c r="KIK221" s="103"/>
      <c r="KIL221" s="103"/>
      <c r="KIM221" s="103"/>
      <c r="KIN221" s="103"/>
      <c r="KIO221" s="103"/>
      <c r="KIP221" s="103"/>
      <c r="KIQ221" s="103"/>
      <c r="KIR221" s="103"/>
      <c r="KIS221" s="103"/>
      <c r="KIT221" s="103"/>
      <c r="KIU221" s="103"/>
      <c r="KIV221" s="103"/>
      <c r="KIW221" s="103"/>
      <c r="KIX221" s="103"/>
      <c r="KIY221" s="103"/>
      <c r="KIZ221" s="103"/>
      <c r="KJA221" s="103"/>
      <c r="KJB221" s="103"/>
      <c r="KJC221" s="103"/>
      <c r="KJD221" s="103"/>
      <c r="KJE221" s="103"/>
      <c r="KJF221" s="103"/>
      <c r="KJG221" s="103"/>
      <c r="KJH221" s="103"/>
      <c r="KJI221" s="103"/>
      <c r="KJJ221" s="103"/>
      <c r="KJK221" s="103"/>
      <c r="KJL221" s="103"/>
      <c r="KJM221" s="103"/>
      <c r="KJN221" s="103"/>
      <c r="KJO221" s="103"/>
      <c r="KJP221" s="103"/>
      <c r="KJQ221" s="103"/>
      <c r="KJR221" s="103"/>
      <c r="KJS221" s="103"/>
      <c r="KJT221" s="103"/>
      <c r="KJU221" s="103"/>
      <c r="KJV221" s="103"/>
      <c r="KJW221" s="103"/>
      <c r="KJX221" s="103"/>
      <c r="KJY221" s="103"/>
      <c r="KJZ221" s="103"/>
      <c r="KKA221" s="103"/>
      <c r="KKB221" s="103"/>
      <c r="KKC221" s="103"/>
      <c r="KKD221" s="103"/>
      <c r="KKE221" s="103"/>
      <c r="KKF221" s="103"/>
      <c r="KKG221" s="103"/>
      <c r="KKH221" s="103"/>
      <c r="KKI221" s="103"/>
      <c r="KKJ221" s="103"/>
      <c r="KKK221" s="103"/>
      <c r="KKL221" s="103"/>
      <c r="KKM221" s="103"/>
      <c r="KKN221" s="103"/>
      <c r="KKO221" s="103"/>
      <c r="KKP221" s="103"/>
      <c r="KKQ221" s="103"/>
      <c r="KKR221" s="103"/>
      <c r="KKS221" s="103"/>
      <c r="KKT221" s="103"/>
      <c r="KKU221" s="103"/>
      <c r="KKV221" s="103"/>
      <c r="KKW221" s="103"/>
      <c r="KKX221" s="103"/>
      <c r="KKY221" s="103"/>
      <c r="KKZ221" s="103"/>
      <c r="KLA221" s="103"/>
      <c r="KLB221" s="103"/>
      <c r="KLC221" s="103"/>
      <c r="KLD221" s="103"/>
      <c r="KLE221" s="103"/>
      <c r="KLF221" s="103"/>
      <c r="KLG221" s="103"/>
      <c r="KLH221" s="103"/>
      <c r="KLI221" s="103"/>
      <c r="KLJ221" s="103"/>
      <c r="KLK221" s="103"/>
      <c r="KLL221" s="103"/>
      <c r="KLM221" s="103"/>
      <c r="KLN221" s="103"/>
      <c r="KLO221" s="103"/>
      <c r="KLP221" s="103"/>
      <c r="KLQ221" s="103"/>
      <c r="KLR221" s="103"/>
      <c r="KLS221" s="103"/>
      <c r="KLT221" s="103"/>
      <c r="KLU221" s="103"/>
      <c r="KLV221" s="103"/>
      <c r="KLW221" s="103"/>
      <c r="KLX221" s="103"/>
      <c r="KLY221" s="103"/>
      <c r="KLZ221" s="103"/>
      <c r="KMA221" s="103"/>
      <c r="KMB221" s="103"/>
      <c r="KMC221" s="103"/>
      <c r="KMD221" s="103"/>
      <c r="KME221" s="103"/>
      <c r="KMF221" s="103"/>
      <c r="KMG221" s="103"/>
      <c r="KMH221" s="103"/>
      <c r="KMI221" s="103"/>
      <c r="KMJ221" s="103"/>
      <c r="KMK221" s="103"/>
      <c r="KML221" s="103"/>
      <c r="KMM221" s="103"/>
      <c r="KMN221" s="103"/>
      <c r="KMO221" s="103"/>
      <c r="KMP221" s="103"/>
      <c r="KMQ221" s="103"/>
      <c r="KMR221" s="103"/>
      <c r="KMS221" s="103"/>
      <c r="KMT221" s="103"/>
      <c r="KMU221" s="103"/>
      <c r="KMV221" s="103"/>
      <c r="KMW221" s="103"/>
      <c r="KMX221" s="103"/>
      <c r="KMY221" s="103"/>
      <c r="KMZ221" s="103"/>
      <c r="KNA221" s="103"/>
      <c r="KNB221" s="103"/>
      <c r="KNC221" s="103"/>
      <c r="KND221" s="103"/>
      <c r="KNE221" s="103"/>
      <c r="KNF221" s="103"/>
      <c r="KNG221" s="103"/>
      <c r="KNH221" s="103"/>
      <c r="KNI221" s="103"/>
      <c r="KNJ221" s="103"/>
      <c r="KNK221" s="103"/>
      <c r="KNL221" s="103"/>
      <c r="KNM221" s="103"/>
      <c r="KNN221" s="103"/>
      <c r="KNO221" s="103"/>
      <c r="KNP221" s="103"/>
      <c r="KNQ221" s="103"/>
      <c r="KNR221" s="103"/>
      <c r="KNS221" s="103"/>
      <c r="KNT221" s="103"/>
      <c r="KNU221" s="103"/>
      <c r="KNV221" s="103"/>
      <c r="KNW221" s="103"/>
      <c r="KNX221" s="103"/>
      <c r="KNY221" s="103"/>
      <c r="KNZ221" s="103"/>
      <c r="KOA221" s="103"/>
      <c r="KOB221" s="103"/>
      <c r="KOC221" s="103"/>
      <c r="KOD221" s="103"/>
      <c r="KOE221" s="103"/>
      <c r="KOF221" s="103"/>
      <c r="KOG221" s="103"/>
      <c r="KOH221" s="103"/>
      <c r="KOI221" s="103"/>
      <c r="KOJ221" s="103"/>
      <c r="KOK221" s="103"/>
      <c r="KOL221" s="103"/>
      <c r="KOM221" s="103"/>
      <c r="KON221" s="103"/>
      <c r="KOO221" s="103"/>
      <c r="KOP221" s="103"/>
      <c r="KOQ221" s="103"/>
      <c r="KOR221" s="103"/>
      <c r="KOS221" s="103"/>
      <c r="KOT221" s="103"/>
      <c r="KOU221" s="103"/>
      <c r="KOV221" s="103"/>
      <c r="KOW221" s="103"/>
      <c r="KOX221" s="103"/>
      <c r="KOY221" s="103"/>
      <c r="KOZ221" s="103"/>
      <c r="KPA221" s="103"/>
      <c r="KPB221" s="103"/>
      <c r="KPC221" s="103"/>
      <c r="KPD221" s="103"/>
      <c r="KPE221" s="103"/>
      <c r="KPF221" s="103"/>
      <c r="KPG221" s="103"/>
      <c r="KPH221" s="103"/>
      <c r="KPI221" s="103"/>
      <c r="KPJ221" s="103"/>
      <c r="KPK221" s="103"/>
      <c r="KPL221" s="103"/>
      <c r="KPM221" s="103"/>
      <c r="KPN221" s="103"/>
      <c r="KPO221" s="103"/>
      <c r="KPP221" s="103"/>
      <c r="KPQ221" s="103"/>
      <c r="KPR221" s="103"/>
      <c r="KPS221" s="103"/>
      <c r="KPT221" s="103"/>
      <c r="KPU221" s="103"/>
      <c r="KPV221" s="103"/>
      <c r="KPW221" s="103"/>
      <c r="KPX221" s="103"/>
      <c r="KPY221" s="103"/>
      <c r="KPZ221" s="103"/>
      <c r="KQA221" s="103"/>
      <c r="KQB221" s="103"/>
      <c r="KQC221" s="103"/>
      <c r="KQD221" s="103"/>
      <c r="KQE221" s="103"/>
      <c r="KQF221" s="103"/>
      <c r="KQG221" s="103"/>
      <c r="KQH221" s="103"/>
      <c r="KQI221" s="103"/>
      <c r="KQJ221" s="103"/>
      <c r="KQK221" s="103"/>
      <c r="KQL221" s="103"/>
      <c r="KQM221" s="103"/>
      <c r="KQN221" s="103"/>
      <c r="KQO221" s="103"/>
      <c r="KQP221" s="103"/>
      <c r="KQQ221" s="103"/>
      <c r="KQR221" s="103"/>
      <c r="KQS221" s="103"/>
      <c r="KQT221" s="103"/>
      <c r="KQU221" s="103"/>
      <c r="KQV221" s="103"/>
      <c r="KQW221" s="103"/>
      <c r="KQX221" s="103"/>
      <c r="KQY221" s="103"/>
      <c r="KQZ221" s="103"/>
      <c r="KRA221" s="103"/>
      <c r="KRB221" s="103"/>
      <c r="KRC221" s="103"/>
      <c r="KRD221" s="103"/>
      <c r="KRE221" s="103"/>
      <c r="KRF221" s="103"/>
      <c r="KRG221" s="103"/>
      <c r="KRH221" s="103"/>
      <c r="KRI221" s="103"/>
      <c r="KRJ221" s="103"/>
      <c r="KRK221" s="103"/>
      <c r="KRL221" s="103"/>
      <c r="KRM221" s="103"/>
      <c r="KRN221" s="103"/>
      <c r="KRO221" s="103"/>
      <c r="KRP221" s="103"/>
      <c r="KRQ221" s="103"/>
      <c r="KRR221" s="103"/>
      <c r="KRS221" s="103"/>
      <c r="KRT221" s="103"/>
      <c r="KRU221" s="103"/>
      <c r="KRV221" s="103"/>
      <c r="KRW221" s="103"/>
      <c r="KRX221" s="103"/>
      <c r="KRY221" s="103"/>
      <c r="KRZ221" s="103"/>
      <c r="KSA221" s="103"/>
      <c r="KSB221" s="103"/>
      <c r="KSC221" s="103"/>
      <c r="KSD221" s="103"/>
      <c r="KSE221" s="103"/>
      <c r="KSF221" s="103"/>
      <c r="KSG221" s="103"/>
      <c r="KSH221" s="103"/>
      <c r="KSI221" s="103"/>
      <c r="KSJ221" s="103"/>
      <c r="KSK221" s="103"/>
      <c r="KSL221" s="103"/>
      <c r="KSM221" s="103"/>
      <c r="KSN221" s="103"/>
      <c r="KSO221" s="103"/>
      <c r="KSP221" s="103"/>
      <c r="KSQ221" s="103"/>
      <c r="KSR221" s="103"/>
      <c r="KSS221" s="103"/>
      <c r="KST221" s="103"/>
      <c r="KSU221" s="103"/>
      <c r="KSV221" s="103"/>
      <c r="KSW221" s="103"/>
      <c r="KSX221" s="103"/>
      <c r="KSY221" s="103"/>
      <c r="KSZ221" s="103"/>
      <c r="KTA221" s="103"/>
      <c r="KTB221" s="103"/>
      <c r="KTC221" s="103"/>
      <c r="KTD221" s="103"/>
      <c r="KTE221" s="103"/>
      <c r="KTF221" s="103"/>
      <c r="KTG221" s="103"/>
      <c r="KTH221" s="103"/>
      <c r="KTI221" s="103"/>
      <c r="KTJ221" s="103"/>
      <c r="KTK221" s="103"/>
      <c r="KTL221" s="103"/>
      <c r="KTM221" s="103"/>
      <c r="KTN221" s="103"/>
      <c r="KTO221" s="103"/>
      <c r="KTP221" s="103"/>
      <c r="KTQ221" s="103"/>
      <c r="KTR221" s="103"/>
      <c r="KTS221" s="103"/>
      <c r="KTT221" s="103"/>
      <c r="KTU221" s="103"/>
      <c r="KTV221" s="103"/>
      <c r="KTW221" s="103"/>
      <c r="KTX221" s="103"/>
      <c r="KTY221" s="103"/>
      <c r="KTZ221" s="103"/>
      <c r="KUA221" s="103"/>
      <c r="KUB221" s="103"/>
      <c r="KUC221" s="103"/>
      <c r="KUD221" s="103"/>
      <c r="KUE221" s="103"/>
      <c r="KUF221" s="103"/>
      <c r="KUG221" s="103"/>
      <c r="KUH221" s="103"/>
      <c r="KUI221" s="103"/>
      <c r="KUJ221" s="103"/>
      <c r="KUK221" s="103"/>
      <c r="KUL221" s="103"/>
      <c r="KUM221" s="103"/>
      <c r="KUN221" s="103"/>
      <c r="KUO221" s="103"/>
      <c r="KUP221" s="103"/>
      <c r="KUQ221" s="103"/>
      <c r="KUR221" s="103"/>
      <c r="KUS221" s="103"/>
      <c r="KUT221" s="103"/>
      <c r="KUU221" s="103"/>
      <c r="KUV221" s="103"/>
      <c r="KUW221" s="103"/>
      <c r="KUX221" s="103"/>
      <c r="KUY221" s="103"/>
      <c r="KUZ221" s="103"/>
      <c r="KVA221" s="103"/>
      <c r="KVB221" s="103"/>
      <c r="KVC221" s="103"/>
      <c r="KVD221" s="103"/>
      <c r="KVE221" s="103"/>
      <c r="KVF221" s="103"/>
      <c r="KVG221" s="103"/>
      <c r="KVH221" s="103"/>
      <c r="KVI221" s="103"/>
      <c r="KVJ221" s="103"/>
      <c r="KVK221" s="103"/>
      <c r="KVL221" s="103"/>
      <c r="KVM221" s="103"/>
      <c r="KVN221" s="103"/>
      <c r="KVO221" s="103"/>
      <c r="KVP221" s="103"/>
      <c r="KVQ221" s="103"/>
      <c r="KVR221" s="103"/>
      <c r="KVS221" s="103"/>
      <c r="KVT221" s="103"/>
      <c r="KVU221" s="103"/>
      <c r="KVV221" s="103"/>
      <c r="KVW221" s="103"/>
      <c r="KVX221" s="103"/>
      <c r="KVY221" s="103"/>
      <c r="KVZ221" s="103"/>
      <c r="KWA221" s="103"/>
      <c r="KWB221" s="103"/>
      <c r="KWC221" s="103"/>
      <c r="KWD221" s="103"/>
      <c r="KWE221" s="103"/>
      <c r="KWF221" s="103"/>
      <c r="KWG221" s="103"/>
      <c r="KWH221" s="103"/>
      <c r="KWI221" s="103"/>
      <c r="KWJ221" s="103"/>
      <c r="KWK221" s="103"/>
      <c r="KWL221" s="103"/>
      <c r="KWM221" s="103"/>
      <c r="KWN221" s="103"/>
      <c r="KWO221" s="103"/>
      <c r="KWP221" s="103"/>
      <c r="KWQ221" s="103"/>
      <c r="KWR221" s="103"/>
      <c r="KWS221" s="103"/>
      <c r="KWT221" s="103"/>
      <c r="KWU221" s="103"/>
      <c r="KWV221" s="103"/>
      <c r="KWW221" s="103"/>
      <c r="KWX221" s="103"/>
      <c r="KWY221" s="103"/>
      <c r="KWZ221" s="103"/>
      <c r="KXA221" s="103"/>
      <c r="KXB221" s="103"/>
      <c r="KXC221" s="103"/>
      <c r="KXD221" s="103"/>
      <c r="KXE221" s="103"/>
      <c r="KXF221" s="103"/>
      <c r="KXG221" s="103"/>
      <c r="KXH221" s="103"/>
      <c r="KXI221" s="103"/>
      <c r="KXJ221" s="103"/>
      <c r="KXK221" s="103"/>
      <c r="KXL221" s="103"/>
      <c r="KXM221" s="103"/>
      <c r="KXN221" s="103"/>
      <c r="KXO221" s="103"/>
      <c r="KXP221" s="103"/>
      <c r="KXQ221" s="103"/>
      <c r="KXR221" s="103"/>
      <c r="KXS221" s="103"/>
      <c r="KXT221" s="103"/>
      <c r="KXU221" s="103"/>
      <c r="KXV221" s="103"/>
      <c r="KXW221" s="103"/>
      <c r="KXX221" s="103"/>
      <c r="KXY221" s="103"/>
      <c r="KXZ221" s="103"/>
      <c r="KYA221" s="103"/>
      <c r="KYB221" s="103"/>
      <c r="KYC221" s="103"/>
      <c r="KYD221" s="103"/>
      <c r="KYE221" s="103"/>
      <c r="KYF221" s="103"/>
      <c r="KYG221" s="103"/>
      <c r="KYH221" s="103"/>
      <c r="KYI221" s="103"/>
      <c r="KYJ221" s="103"/>
      <c r="KYK221" s="103"/>
      <c r="KYL221" s="103"/>
      <c r="KYM221" s="103"/>
      <c r="KYN221" s="103"/>
      <c r="KYO221" s="103"/>
      <c r="KYP221" s="103"/>
      <c r="KYQ221" s="103"/>
      <c r="KYR221" s="103"/>
      <c r="KYS221" s="103"/>
      <c r="KYT221" s="103"/>
      <c r="KYU221" s="103"/>
      <c r="KYV221" s="103"/>
      <c r="KYW221" s="103"/>
      <c r="KYX221" s="103"/>
      <c r="KYY221" s="103"/>
      <c r="KYZ221" s="103"/>
      <c r="KZA221" s="103"/>
      <c r="KZB221" s="103"/>
      <c r="KZC221" s="103"/>
      <c r="KZD221" s="103"/>
      <c r="KZE221" s="103"/>
      <c r="KZF221" s="103"/>
      <c r="KZG221" s="103"/>
      <c r="KZH221" s="103"/>
      <c r="KZI221" s="103"/>
      <c r="KZJ221" s="103"/>
      <c r="KZK221" s="103"/>
      <c r="KZL221" s="103"/>
      <c r="KZM221" s="103"/>
      <c r="KZN221" s="103"/>
      <c r="KZO221" s="103"/>
      <c r="KZP221" s="103"/>
      <c r="KZQ221" s="103"/>
      <c r="KZR221" s="103"/>
      <c r="KZS221" s="103"/>
      <c r="KZT221" s="103"/>
      <c r="KZU221" s="103"/>
      <c r="KZV221" s="103"/>
      <c r="KZW221" s="103"/>
      <c r="KZX221" s="103"/>
      <c r="KZY221" s="103"/>
      <c r="KZZ221" s="103"/>
      <c r="LAA221" s="103"/>
      <c r="LAB221" s="103"/>
      <c r="LAC221" s="103"/>
      <c r="LAD221" s="103"/>
      <c r="LAE221" s="103"/>
      <c r="LAF221" s="103"/>
      <c r="LAG221" s="103"/>
      <c r="LAH221" s="103"/>
      <c r="LAI221" s="103"/>
      <c r="LAJ221" s="103"/>
      <c r="LAK221" s="103"/>
      <c r="LAL221" s="103"/>
      <c r="LAM221" s="103"/>
      <c r="LAN221" s="103"/>
      <c r="LAO221" s="103"/>
      <c r="LAP221" s="103"/>
      <c r="LAQ221" s="103"/>
      <c r="LAR221" s="103"/>
      <c r="LAS221" s="103"/>
      <c r="LAT221" s="103"/>
      <c r="LAU221" s="103"/>
      <c r="LAV221" s="103"/>
      <c r="LAW221" s="103"/>
      <c r="LAX221" s="103"/>
      <c r="LAY221" s="103"/>
      <c r="LAZ221" s="103"/>
      <c r="LBA221" s="103"/>
      <c r="LBB221" s="103"/>
      <c r="LBC221" s="103"/>
      <c r="LBD221" s="103"/>
      <c r="LBE221" s="103"/>
      <c r="LBF221" s="103"/>
      <c r="LBG221" s="103"/>
      <c r="LBH221" s="103"/>
      <c r="LBI221" s="103"/>
      <c r="LBJ221" s="103"/>
      <c r="LBK221" s="103"/>
      <c r="LBL221" s="103"/>
      <c r="LBM221" s="103"/>
      <c r="LBN221" s="103"/>
      <c r="LBO221" s="103"/>
      <c r="LBP221" s="103"/>
      <c r="LBQ221" s="103"/>
      <c r="LBR221" s="103"/>
      <c r="LBS221" s="103"/>
      <c r="LBT221" s="103"/>
      <c r="LBU221" s="103"/>
      <c r="LBV221" s="103"/>
      <c r="LBW221" s="103"/>
      <c r="LBX221" s="103"/>
      <c r="LBY221" s="103"/>
      <c r="LBZ221" s="103"/>
      <c r="LCA221" s="103"/>
      <c r="LCB221" s="103"/>
      <c r="LCC221" s="103"/>
      <c r="LCD221" s="103"/>
      <c r="LCE221" s="103"/>
      <c r="LCF221" s="103"/>
      <c r="LCG221" s="103"/>
      <c r="LCH221" s="103"/>
      <c r="LCI221" s="103"/>
      <c r="LCJ221" s="103"/>
      <c r="LCK221" s="103"/>
      <c r="LCL221" s="103"/>
      <c r="LCM221" s="103"/>
      <c r="LCN221" s="103"/>
      <c r="LCO221" s="103"/>
      <c r="LCP221" s="103"/>
      <c r="LCQ221" s="103"/>
      <c r="LCR221" s="103"/>
      <c r="LCS221" s="103"/>
      <c r="LCT221" s="103"/>
      <c r="LCU221" s="103"/>
      <c r="LCV221" s="103"/>
      <c r="LCW221" s="103"/>
      <c r="LCX221" s="103"/>
      <c r="LCY221" s="103"/>
      <c r="LCZ221" s="103"/>
      <c r="LDA221" s="103"/>
      <c r="LDB221" s="103"/>
      <c r="LDC221" s="103"/>
      <c r="LDD221" s="103"/>
      <c r="LDE221" s="103"/>
      <c r="LDF221" s="103"/>
      <c r="LDG221" s="103"/>
      <c r="LDH221" s="103"/>
      <c r="LDI221" s="103"/>
      <c r="LDJ221" s="103"/>
      <c r="LDK221" s="103"/>
      <c r="LDL221" s="103"/>
      <c r="LDM221" s="103"/>
      <c r="LDN221" s="103"/>
      <c r="LDO221" s="103"/>
      <c r="LDP221" s="103"/>
      <c r="LDQ221" s="103"/>
      <c r="LDR221" s="103"/>
      <c r="LDS221" s="103"/>
      <c r="LDT221" s="103"/>
      <c r="LDU221" s="103"/>
      <c r="LDV221" s="103"/>
      <c r="LDW221" s="103"/>
      <c r="LDX221" s="103"/>
      <c r="LDY221" s="103"/>
      <c r="LDZ221" s="103"/>
      <c r="LEA221" s="103"/>
      <c r="LEB221" s="103"/>
      <c r="LEC221" s="103"/>
      <c r="LED221" s="103"/>
      <c r="LEE221" s="103"/>
      <c r="LEF221" s="103"/>
      <c r="LEG221" s="103"/>
      <c r="LEH221" s="103"/>
      <c r="LEI221" s="103"/>
      <c r="LEJ221" s="103"/>
      <c r="LEK221" s="103"/>
      <c r="LEL221" s="103"/>
      <c r="LEM221" s="103"/>
      <c r="LEN221" s="103"/>
      <c r="LEO221" s="103"/>
      <c r="LEP221" s="103"/>
      <c r="LEQ221" s="103"/>
      <c r="LER221" s="103"/>
      <c r="LES221" s="103"/>
      <c r="LET221" s="103"/>
      <c r="LEU221" s="103"/>
      <c r="LEV221" s="103"/>
      <c r="LEW221" s="103"/>
      <c r="LEX221" s="103"/>
      <c r="LEY221" s="103"/>
      <c r="LEZ221" s="103"/>
      <c r="LFA221" s="103"/>
      <c r="LFB221" s="103"/>
      <c r="LFC221" s="103"/>
      <c r="LFD221" s="103"/>
      <c r="LFE221" s="103"/>
      <c r="LFF221" s="103"/>
      <c r="LFG221" s="103"/>
      <c r="LFH221" s="103"/>
      <c r="LFI221" s="103"/>
      <c r="LFJ221" s="103"/>
      <c r="LFK221" s="103"/>
      <c r="LFL221" s="103"/>
      <c r="LFM221" s="103"/>
      <c r="LFN221" s="103"/>
      <c r="LFO221" s="103"/>
      <c r="LFP221" s="103"/>
      <c r="LFQ221" s="103"/>
      <c r="LFR221" s="103"/>
      <c r="LFS221" s="103"/>
      <c r="LFT221" s="103"/>
      <c r="LFU221" s="103"/>
      <c r="LFV221" s="103"/>
      <c r="LFW221" s="103"/>
      <c r="LFX221" s="103"/>
      <c r="LFY221" s="103"/>
      <c r="LFZ221" s="103"/>
      <c r="LGA221" s="103"/>
      <c r="LGB221" s="103"/>
      <c r="LGC221" s="103"/>
      <c r="LGD221" s="103"/>
      <c r="LGE221" s="103"/>
      <c r="LGF221" s="103"/>
      <c r="LGG221" s="103"/>
      <c r="LGH221" s="103"/>
      <c r="LGI221" s="103"/>
      <c r="LGJ221" s="103"/>
      <c r="LGK221" s="103"/>
      <c r="LGL221" s="103"/>
      <c r="LGM221" s="103"/>
      <c r="LGN221" s="103"/>
      <c r="LGO221" s="103"/>
      <c r="LGP221" s="103"/>
      <c r="LGQ221" s="103"/>
      <c r="LGR221" s="103"/>
      <c r="LGS221" s="103"/>
      <c r="LGT221" s="103"/>
      <c r="LGU221" s="103"/>
      <c r="LGV221" s="103"/>
      <c r="LGW221" s="103"/>
      <c r="LGX221" s="103"/>
      <c r="LGY221" s="103"/>
      <c r="LGZ221" s="103"/>
      <c r="LHA221" s="103"/>
      <c r="LHB221" s="103"/>
      <c r="LHC221" s="103"/>
      <c r="LHD221" s="103"/>
      <c r="LHE221" s="103"/>
      <c r="LHF221" s="103"/>
      <c r="LHG221" s="103"/>
      <c r="LHH221" s="103"/>
      <c r="LHI221" s="103"/>
      <c r="LHJ221" s="103"/>
      <c r="LHK221" s="103"/>
      <c r="LHL221" s="103"/>
      <c r="LHM221" s="103"/>
      <c r="LHN221" s="103"/>
      <c r="LHO221" s="103"/>
      <c r="LHP221" s="103"/>
      <c r="LHQ221" s="103"/>
      <c r="LHR221" s="103"/>
      <c r="LHS221" s="103"/>
      <c r="LHT221" s="103"/>
      <c r="LHU221" s="103"/>
      <c r="LHV221" s="103"/>
      <c r="LHW221" s="103"/>
      <c r="LHX221" s="103"/>
      <c r="LHY221" s="103"/>
      <c r="LHZ221" s="103"/>
      <c r="LIA221" s="103"/>
      <c r="LIB221" s="103"/>
      <c r="LIC221" s="103"/>
      <c r="LID221" s="103"/>
      <c r="LIE221" s="103"/>
      <c r="LIF221" s="103"/>
      <c r="LIG221" s="103"/>
      <c r="LIH221" s="103"/>
      <c r="LII221" s="103"/>
      <c r="LIJ221" s="103"/>
      <c r="LIK221" s="103"/>
      <c r="LIL221" s="103"/>
      <c r="LIM221" s="103"/>
      <c r="LIN221" s="103"/>
      <c r="LIO221" s="103"/>
      <c r="LIP221" s="103"/>
      <c r="LIQ221" s="103"/>
      <c r="LIR221" s="103"/>
      <c r="LIS221" s="103"/>
      <c r="LIT221" s="103"/>
      <c r="LIU221" s="103"/>
      <c r="LIV221" s="103"/>
      <c r="LIW221" s="103"/>
      <c r="LIX221" s="103"/>
      <c r="LIY221" s="103"/>
      <c r="LIZ221" s="103"/>
      <c r="LJA221" s="103"/>
      <c r="LJB221" s="103"/>
      <c r="LJC221" s="103"/>
      <c r="LJD221" s="103"/>
      <c r="LJE221" s="103"/>
      <c r="LJF221" s="103"/>
      <c r="LJG221" s="103"/>
      <c r="LJH221" s="103"/>
      <c r="LJI221" s="103"/>
      <c r="LJJ221" s="103"/>
      <c r="LJK221" s="103"/>
      <c r="LJL221" s="103"/>
      <c r="LJM221" s="103"/>
      <c r="LJN221" s="103"/>
      <c r="LJO221" s="103"/>
      <c r="LJP221" s="103"/>
      <c r="LJQ221" s="103"/>
      <c r="LJR221" s="103"/>
      <c r="LJS221" s="103"/>
      <c r="LJT221" s="103"/>
      <c r="LJU221" s="103"/>
      <c r="LJV221" s="103"/>
      <c r="LJW221" s="103"/>
      <c r="LJX221" s="103"/>
      <c r="LJY221" s="103"/>
      <c r="LJZ221" s="103"/>
      <c r="LKA221" s="103"/>
      <c r="LKB221" s="103"/>
      <c r="LKC221" s="103"/>
      <c r="LKD221" s="103"/>
      <c r="LKE221" s="103"/>
      <c r="LKF221" s="103"/>
      <c r="LKG221" s="103"/>
      <c r="LKH221" s="103"/>
      <c r="LKI221" s="103"/>
      <c r="LKJ221" s="103"/>
      <c r="LKK221" s="103"/>
      <c r="LKL221" s="103"/>
      <c r="LKM221" s="103"/>
      <c r="LKN221" s="103"/>
      <c r="LKO221" s="103"/>
      <c r="LKP221" s="103"/>
      <c r="LKQ221" s="103"/>
      <c r="LKR221" s="103"/>
      <c r="LKS221" s="103"/>
      <c r="LKT221" s="103"/>
      <c r="LKU221" s="103"/>
      <c r="LKV221" s="103"/>
      <c r="LKW221" s="103"/>
      <c r="LKX221" s="103"/>
      <c r="LKY221" s="103"/>
      <c r="LKZ221" s="103"/>
      <c r="LLA221" s="103"/>
      <c r="LLB221" s="103"/>
      <c r="LLC221" s="103"/>
      <c r="LLD221" s="103"/>
      <c r="LLE221" s="103"/>
      <c r="LLF221" s="103"/>
      <c r="LLG221" s="103"/>
      <c r="LLH221" s="103"/>
      <c r="LLI221" s="103"/>
      <c r="LLJ221" s="103"/>
      <c r="LLK221" s="103"/>
      <c r="LLL221" s="103"/>
      <c r="LLM221" s="103"/>
      <c r="LLN221" s="103"/>
      <c r="LLO221" s="103"/>
      <c r="LLP221" s="103"/>
      <c r="LLQ221" s="103"/>
      <c r="LLR221" s="103"/>
      <c r="LLS221" s="103"/>
      <c r="LLT221" s="103"/>
      <c r="LLU221" s="103"/>
      <c r="LLV221" s="103"/>
      <c r="LLW221" s="103"/>
      <c r="LLX221" s="103"/>
      <c r="LLY221" s="103"/>
      <c r="LLZ221" s="103"/>
      <c r="LMA221" s="103"/>
      <c r="LMB221" s="103"/>
      <c r="LMC221" s="103"/>
      <c r="LMD221" s="103"/>
      <c r="LME221" s="103"/>
      <c r="LMF221" s="103"/>
      <c r="LMG221" s="103"/>
      <c r="LMH221" s="103"/>
      <c r="LMI221" s="103"/>
      <c r="LMJ221" s="103"/>
      <c r="LMK221" s="103"/>
      <c r="LML221" s="103"/>
      <c r="LMM221" s="103"/>
      <c r="LMN221" s="103"/>
      <c r="LMO221" s="103"/>
      <c r="LMP221" s="103"/>
      <c r="LMQ221" s="103"/>
      <c r="LMR221" s="103"/>
      <c r="LMS221" s="103"/>
      <c r="LMT221" s="103"/>
      <c r="LMU221" s="103"/>
      <c r="LMV221" s="103"/>
      <c r="LMW221" s="103"/>
      <c r="LMX221" s="103"/>
      <c r="LMY221" s="103"/>
      <c r="LMZ221" s="103"/>
      <c r="LNA221" s="103"/>
      <c r="LNB221" s="103"/>
      <c r="LNC221" s="103"/>
      <c r="LND221" s="103"/>
      <c r="LNE221" s="103"/>
      <c r="LNF221" s="103"/>
      <c r="LNG221" s="103"/>
      <c r="LNH221" s="103"/>
      <c r="LNI221" s="103"/>
      <c r="LNJ221" s="103"/>
      <c r="LNK221" s="103"/>
      <c r="LNL221" s="103"/>
      <c r="LNM221" s="103"/>
      <c r="LNN221" s="103"/>
      <c r="LNO221" s="103"/>
      <c r="LNP221" s="103"/>
      <c r="LNQ221" s="103"/>
      <c r="LNR221" s="103"/>
      <c r="LNS221" s="103"/>
      <c r="LNT221" s="103"/>
      <c r="LNU221" s="103"/>
      <c r="LNV221" s="103"/>
      <c r="LNW221" s="103"/>
      <c r="LNX221" s="103"/>
      <c r="LNY221" s="103"/>
      <c r="LNZ221" s="103"/>
      <c r="LOA221" s="103"/>
      <c r="LOB221" s="103"/>
      <c r="LOC221" s="103"/>
      <c r="LOD221" s="103"/>
      <c r="LOE221" s="103"/>
      <c r="LOF221" s="103"/>
      <c r="LOG221" s="103"/>
      <c r="LOH221" s="103"/>
      <c r="LOI221" s="103"/>
      <c r="LOJ221" s="103"/>
      <c r="LOK221" s="103"/>
      <c r="LOL221" s="103"/>
      <c r="LOM221" s="103"/>
      <c r="LON221" s="103"/>
      <c r="LOO221" s="103"/>
      <c r="LOP221" s="103"/>
      <c r="LOQ221" s="103"/>
      <c r="LOR221" s="103"/>
      <c r="LOS221" s="103"/>
      <c r="LOT221" s="103"/>
      <c r="LOU221" s="103"/>
      <c r="LOV221" s="103"/>
      <c r="LOW221" s="103"/>
      <c r="LOX221" s="103"/>
      <c r="LOY221" s="103"/>
      <c r="LOZ221" s="103"/>
      <c r="LPA221" s="103"/>
      <c r="LPB221" s="103"/>
      <c r="LPC221" s="103"/>
      <c r="LPD221" s="103"/>
      <c r="LPE221" s="103"/>
      <c r="LPF221" s="103"/>
      <c r="LPG221" s="103"/>
      <c r="LPH221" s="103"/>
      <c r="LPI221" s="103"/>
      <c r="LPJ221" s="103"/>
      <c r="LPK221" s="103"/>
      <c r="LPL221" s="103"/>
      <c r="LPM221" s="103"/>
      <c r="LPN221" s="103"/>
      <c r="LPO221" s="103"/>
      <c r="LPP221" s="103"/>
      <c r="LPQ221" s="103"/>
      <c r="LPR221" s="103"/>
      <c r="LPS221" s="103"/>
      <c r="LPT221" s="103"/>
      <c r="LPU221" s="103"/>
      <c r="LPV221" s="103"/>
      <c r="LPW221" s="103"/>
      <c r="LPX221" s="103"/>
      <c r="LPY221" s="103"/>
      <c r="LPZ221" s="103"/>
      <c r="LQA221" s="103"/>
      <c r="LQB221" s="103"/>
      <c r="LQC221" s="103"/>
      <c r="LQD221" s="103"/>
      <c r="LQE221" s="103"/>
      <c r="LQF221" s="103"/>
      <c r="LQG221" s="103"/>
      <c r="LQH221" s="103"/>
      <c r="LQI221" s="103"/>
      <c r="LQJ221" s="103"/>
      <c r="LQK221" s="103"/>
      <c r="LQL221" s="103"/>
      <c r="LQM221" s="103"/>
      <c r="LQN221" s="103"/>
      <c r="LQO221" s="103"/>
      <c r="LQP221" s="103"/>
      <c r="LQQ221" s="103"/>
      <c r="LQR221" s="103"/>
      <c r="LQS221" s="103"/>
      <c r="LQT221" s="103"/>
      <c r="LQU221" s="103"/>
      <c r="LQV221" s="103"/>
      <c r="LQW221" s="103"/>
      <c r="LQX221" s="103"/>
      <c r="LQY221" s="103"/>
      <c r="LQZ221" s="103"/>
      <c r="LRA221" s="103"/>
      <c r="LRB221" s="103"/>
      <c r="LRC221" s="103"/>
      <c r="LRD221" s="103"/>
      <c r="LRE221" s="103"/>
      <c r="LRF221" s="103"/>
      <c r="LRG221" s="103"/>
      <c r="LRH221" s="103"/>
      <c r="LRI221" s="103"/>
      <c r="LRJ221" s="103"/>
      <c r="LRK221" s="103"/>
      <c r="LRL221" s="103"/>
      <c r="LRM221" s="103"/>
      <c r="LRN221" s="103"/>
      <c r="LRO221" s="103"/>
      <c r="LRP221" s="103"/>
      <c r="LRQ221" s="103"/>
      <c r="LRR221" s="103"/>
      <c r="LRS221" s="103"/>
      <c r="LRT221" s="103"/>
      <c r="LRU221" s="103"/>
      <c r="LRV221" s="103"/>
      <c r="LRW221" s="103"/>
      <c r="LRX221" s="103"/>
      <c r="LRY221" s="103"/>
      <c r="LRZ221" s="103"/>
      <c r="LSA221" s="103"/>
      <c r="LSB221" s="103"/>
      <c r="LSC221" s="103"/>
      <c r="LSD221" s="103"/>
      <c r="LSE221" s="103"/>
      <c r="LSF221" s="103"/>
      <c r="LSG221" s="103"/>
      <c r="LSH221" s="103"/>
      <c r="LSI221" s="103"/>
      <c r="LSJ221" s="103"/>
      <c r="LSK221" s="103"/>
      <c r="LSL221" s="103"/>
      <c r="LSM221" s="103"/>
      <c r="LSN221" s="103"/>
      <c r="LSO221" s="103"/>
      <c r="LSP221" s="103"/>
      <c r="LSQ221" s="103"/>
      <c r="LSR221" s="103"/>
      <c r="LSS221" s="103"/>
      <c r="LST221" s="103"/>
      <c r="LSU221" s="103"/>
      <c r="LSV221" s="103"/>
      <c r="LSW221" s="103"/>
      <c r="LSX221" s="103"/>
      <c r="LSY221" s="103"/>
      <c r="LSZ221" s="103"/>
      <c r="LTA221" s="103"/>
      <c r="LTB221" s="103"/>
      <c r="LTC221" s="103"/>
      <c r="LTD221" s="103"/>
      <c r="LTE221" s="103"/>
      <c r="LTF221" s="103"/>
      <c r="LTG221" s="103"/>
      <c r="LTH221" s="103"/>
      <c r="LTI221" s="103"/>
      <c r="LTJ221" s="103"/>
      <c r="LTK221" s="103"/>
      <c r="LTL221" s="103"/>
      <c r="LTM221" s="103"/>
      <c r="LTN221" s="103"/>
      <c r="LTO221" s="103"/>
      <c r="LTP221" s="103"/>
      <c r="LTQ221" s="103"/>
      <c r="LTR221" s="103"/>
      <c r="LTS221" s="103"/>
      <c r="LTT221" s="103"/>
      <c r="LTU221" s="103"/>
      <c r="LTV221" s="103"/>
      <c r="LTW221" s="103"/>
      <c r="LTX221" s="103"/>
      <c r="LTY221" s="103"/>
      <c r="LTZ221" s="103"/>
      <c r="LUA221" s="103"/>
      <c r="LUB221" s="103"/>
      <c r="LUC221" s="103"/>
      <c r="LUD221" s="103"/>
      <c r="LUE221" s="103"/>
      <c r="LUF221" s="103"/>
      <c r="LUG221" s="103"/>
      <c r="LUH221" s="103"/>
      <c r="LUI221" s="103"/>
      <c r="LUJ221" s="103"/>
      <c r="LUK221" s="103"/>
      <c r="LUL221" s="103"/>
      <c r="LUM221" s="103"/>
      <c r="LUN221" s="103"/>
      <c r="LUO221" s="103"/>
      <c r="LUP221" s="103"/>
      <c r="LUQ221" s="103"/>
      <c r="LUR221" s="103"/>
      <c r="LUS221" s="103"/>
      <c r="LUT221" s="103"/>
      <c r="LUU221" s="103"/>
      <c r="LUV221" s="103"/>
      <c r="LUW221" s="103"/>
      <c r="LUX221" s="103"/>
      <c r="LUY221" s="103"/>
      <c r="LUZ221" s="103"/>
      <c r="LVA221" s="103"/>
      <c r="LVB221" s="103"/>
      <c r="LVC221" s="103"/>
      <c r="LVD221" s="103"/>
      <c r="LVE221" s="103"/>
      <c r="LVF221" s="103"/>
      <c r="LVG221" s="103"/>
      <c r="LVH221" s="103"/>
      <c r="LVI221" s="103"/>
      <c r="LVJ221" s="103"/>
      <c r="LVK221" s="103"/>
      <c r="LVL221" s="103"/>
      <c r="LVM221" s="103"/>
      <c r="LVN221" s="103"/>
      <c r="LVO221" s="103"/>
      <c r="LVP221" s="103"/>
      <c r="LVQ221" s="103"/>
      <c r="LVR221" s="103"/>
      <c r="LVS221" s="103"/>
      <c r="LVT221" s="103"/>
      <c r="LVU221" s="103"/>
      <c r="LVV221" s="103"/>
      <c r="LVW221" s="103"/>
      <c r="LVX221" s="103"/>
      <c r="LVY221" s="103"/>
      <c r="LVZ221" s="103"/>
      <c r="LWA221" s="103"/>
      <c r="LWB221" s="103"/>
      <c r="LWC221" s="103"/>
      <c r="LWD221" s="103"/>
      <c r="LWE221" s="103"/>
      <c r="LWF221" s="103"/>
      <c r="LWG221" s="103"/>
      <c r="LWH221" s="103"/>
      <c r="LWI221" s="103"/>
      <c r="LWJ221" s="103"/>
      <c r="LWK221" s="103"/>
      <c r="LWL221" s="103"/>
      <c r="LWM221" s="103"/>
      <c r="LWN221" s="103"/>
      <c r="LWO221" s="103"/>
      <c r="LWP221" s="103"/>
      <c r="LWQ221" s="103"/>
      <c r="LWR221" s="103"/>
      <c r="LWS221" s="103"/>
      <c r="LWT221" s="103"/>
      <c r="LWU221" s="103"/>
      <c r="LWV221" s="103"/>
      <c r="LWW221" s="103"/>
      <c r="LWX221" s="103"/>
      <c r="LWY221" s="103"/>
      <c r="LWZ221" s="103"/>
      <c r="LXA221" s="103"/>
      <c r="LXB221" s="103"/>
      <c r="LXC221" s="103"/>
      <c r="LXD221" s="103"/>
      <c r="LXE221" s="103"/>
      <c r="LXF221" s="103"/>
      <c r="LXG221" s="103"/>
      <c r="LXH221" s="103"/>
      <c r="LXI221" s="103"/>
      <c r="LXJ221" s="103"/>
      <c r="LXK221" s="103"/>
      <c r="LXL221" s="103"/>
      <c r="LXM221" s="103"/>
      <c r="LXN221" s="103"/>
      <c r="LXO221" s="103"/>
      <c r="LXP221" s="103"/>
      <c r="LXQ221" s="103"/>
      <c r="LXR221" s="103"/>
      <c r="LXS221" s="103"/>
      <c r="LXT221" s="103"/>
      <c r="LXU221" s="103"/>
      <c r="LXV221" s="103"/>
      <c r="LXW221" s="103"/>
      <c r="LXX221" s="103"/>
      <c r="LXY221" s="103"/>
      <c r="LXZ221" s="103"/>
      <c r="LYA221" s="103"/>
      <c r="LYB221" s="103"/>
      <c r="LYC221" s="103"/>
      <c r="LYD221" s="103"/>
      <c r="LYE221" s="103"/>
      <c r="LYF221" s="103"/>
      <c r="LYG221" s="103"/>
      <c r="LYH221" s="103"/>
      <c r="LYI221" s="103"/>
      <c r="LYJ221" s="103"/>
      <c r="LYK221" s="103"/>
      <c r="LYL221" s="103"/>
      <c r="LYM221" s="103"/>
      <c r="LYN221" s="103"/>
      <c r="LYO221" s="103"/>
      <c r="LYP221" s="103"/>
      <c r="LYQ221" s="103"/>
      <c r="LYR221" s="103"/>
      <c r="LYS221" s="103"/>
      <c r="LYT221" s="103"/>
      <c r="LYU221" s="103"/>
      <c r="LYV221" s="103"/>
      <c r="LYW221" s="103"/>
      <c r="LYX221" s="103"/>
      <c r="LYY221" s="103"/>
      <c r="LYZ221" s="103"/>
      <c r="LZA221" s="103"/>
      <c r="LZB221" s="103"/>
      <c r="LZC221" s="103"/>
      <c r="LZD221" s="103"/>
      <c r="LZE221" s="103"/>
      <c r="LZF221" s="103"/>
      <c r="LZG221" s="103"/>
      <c r="LZH221" s="103"/>
      <c r="LZI221" s="103"/>
      <c r="LZJ221" s="103"/>
      <c r="LZK221" s="103"/>
      <c r="LZL221" s="103"/>
      <c r="LZM221" s="103"/>
      <c r="LZN221" s="103"/>
      <c r="LZO221" s="103"/>
      <c r="LZP221" s="103"/>
      <c r="LZQ221" s="103"/>
      <c r="LZR221" s="103"/>
      <c r="LZS221" s="103"/>
      <c r="LZT221" s="103"/>
      <c r="LZU221" s="103"/>
      <c r="LZV221" s="103"/>
      <c r="LZW221" s="103"/>
      <c r="LZX221" s="103"/>
      <c r="LZY221" s="103"/>
      <c r="LZZ221" s="103"/>
      <c r="MAA221" s="103"/>
      <c r="MAB221" s="103"/>
      <c r="MAC221" s="103"/>
      <c r="MAD221" s="103"/>
      <c r="MAE221" s="103"/>
      <c r="MAF221" s="103"/>
      <c r="MAG221" s="103"/>
      <c r="MAH221" s="103"/>
      <c r="MAI221" s="103"/>
      <c r="MAJ221" s="103"/>
      <c r="MAK221" s="103"/>
      <c r="MAL221" s="103"/>
      <c r="MAM221" s="103"/>
      <c r="MAN221" s="103"/>
      <c r="MAO221" s="103"/>
      <c r="MAP221" s="103"/>
      <c r="MAQ221" s="103"/>
      <c r="MAR221" s="103"/>
      <c r="MAS221" s="103"/>
      <c r="MAT221" s="103"/>
      <c r="MAU221" s="103"/>
      <c r="MAV221" s="103"/>
      <c r="MAW221" s="103"/>
      <c r="MAX221" s="103"/>
      <c r="MAY221" s="103"/>
      <c r="MAZ221" s="103"/>
      <c r="MBA221" s="103"/>
      <c r="MBB221" s="103"/>
      <c r="MBC221" s="103"/>
      <c r="MBD221" s="103"/>
      <c r="MBE221" s="103"/>
      <c r="MBF221" s="103"/>
      <c r="MBG221" s="103"/>
      <c r="MBH221" s="103"/>
      <c r="MBI221" s="103"/>
      <c r="MBJ221" s="103"/>
      <c r="MBK221" s="103"/>
      <c r="MBL221" s="103"/>
      <c r="MBM221" s="103"/>
      <c r="MBN221" s="103"/>
      <c r="MBO221" s="103"/>
      <c r="MBP221" s="103"/>
      <c r="MBQ221" s="103"/>
      <c r="MBR221" s="103"/>
      <c r="MBS221" s="103"/>
      <c r="MBT221" s="103"/>
      <c r="MBU221" s="103"/>
      <c r="MBV221" s="103"/>
      <c r="MBW221" s="103"/>
      <c r="MBX221" s="103"/>
      <c r="MBY221" s="103"/>
      <c r="MBZ221" s="103"/>
      <c r="MCA221" s="103"/>
      <c r="MCB221" s="103"/>
      <c r="MCC221" s="103"/>
      <c r="MCD221" s="103"/>
      <c r="MCE221" s="103"/>
      <c r="MCF221" s="103"/>
      <c r="MCG221" s="103"/>
      <c r="MCH221" s="103"/>
      <c r="MCI221" s="103"/>
      <c r="MCJ221" s="103"/>
      <c r="MCK221" s="103"/>
      <c r="MCL221" s="103"/>
      <c r="MCM221" s="103"/>
      <c r="MCN221" s="103"/>
      <c r="MCO221" s="103"/>
      <c r="MCP221" s="103"/>
      <c r="MCQ221" s="103"/>
      <c r="MCR221" s="103"/>
      <c r="MCS221" s="103"/>
      <c r="MCT221" s="103"/>
      <c r="MCU221" s="103"/>
      <c r="MCV221" s="103"/>
      <c r="MCW221" s="103"/>
      <c r="MCX221" s="103"/>
      <c r="MCY221" s="103"/>
      <c r="MCZ221" s="103"/>
      <c r="MDA221" s="103"/>
      <c r="MDB221" s="103"/>
      <c r="MDC221" s="103"/>
      <c r="MDD221" s="103"/>
      <c r="MDE221" s="103"/>
      <c r="MDF221" s="103"/>
      <c r="MDG221" s="103"/>
      <c r="MDH221" s="103"/>
      <c r="MDI221" s="103"/>
      <c r="MDJ221" s="103"/>
      <c r="MDK221" s="103"/>
      <c r="MDL221" s="103"/>
      <c r="MDM221" s="103"/>
      <c r="MDN221" s="103"/>
      <c r="MDO221" s="103"/>
      <c r="MDP221" s="103"/>
      <c r="MDQ221" s="103"/>
      <c r="MDR221" s="103"/>
      <c r="MDS221" s="103"/>
      <c r="MDT221" s="103"/>
      <c r="MDU221" s="103"/>
      <c r="MDV221" s="103"/>
      <c r="MDW221" s="103"/>
      <c r="MDX221" s="103"/>
      <c r="MDY221" s="103"/>
      <c r="MDZ221" s="103"/>
      <c r="MEA221" s="103"/>
      <c r="MEB221" s="103"/>
      <c r="MEC221" s="103"/>
      <c r="MED221" s="103"/>
      <c r="MEE221" s="103"/>
      <c r="MEF221" s="103"/>
      <c r="MEG221" s="103"/>
      <c r="MEH221" s="103"/>
      <c r="MEI221" s="103"/>
      <c r="MEJ221" s="103"/>
      <c r="MEK221" s="103"/>
      <c r="MEL221" s="103"/>
      <c r="MEM221" s="103"/>
      <c r="MEN221" s="103"/>
      <c r="MEO221" s="103"/>
      <c r="MEP221" s="103"/>
      <c r="MEQ221" s="103"/>
      <c r="MER221" s="103"/>
      <c r="MES221" s="103"/>
      <c r="MET221" s="103"/>
      <c r="MEU221" s="103"/>
      <c r="MEV221" s="103"/>
      <c r="MEW221" s="103"/>
      <c r="MEX221" s="103"/>
      <c r="MEY221" s="103"/>
      <c r="MEZ221" s="103"/>
      <c r="MFA221" s="103"/>
      <c r="MFB221" s="103"/>
      <c r="MFC221" s="103"/>
      <c r="MFD221" s="103"/>
      <c r="MFE221" s="103"/>
      <c r="MFF221" s="103"/>
      <c r="MFG221" s="103"/>
      <c r="MFH221" s="103"/>
      <c r="MFI221" s="103"/>
      <c r="MFJ221" s="103"/>
      <c r="MFK221" s="103"/>
      <c r="MFL221" s="103"/>
      <c r="MFM221" s="103"/>
      <c r="MFN221" s="103"/>
      <c r="MFO221" s="103"/>
      <c r="MFP221" s="103"/>
      <c r="MFQ221" s="103"/>
      <c r="MFR221" s="103"/>
      <c r="MFS221" s="103"/>
      <c r="MFT221" s="103"/>
      <c r="MFU221" s="103"/>
      <c r="MFV221" s="103"/>
      <c r="MFW221" s="103"/>
      <c r="MFX221" s="103"/>
      <c r="MFY221" s="103"/>
      <c r="MFZ221" s="103"/>
      <c r="MGA221" s="103"/>
      <c r="MGB221" s="103"/>
      <c r="MGC221" s="103"/>
      <c r="MGD221" s="103"/>
      <c r="MGE221" s="103"/>
      <c r="MGF221" s="103"/>
      <c r="MGG221" s="103"/>
      <c r="MGH221" s="103"/>
      <c r="MGI221" s="103"/>
      <c r="MGJ221" s="103"/>
      <c r="MGK221" s="103"/>
      <c r="MGL221" s="103"/>
      <c r="MGM221" s="103"/>
      <c r="MGN221" s="103"/>
      <c r="MGO221" s="103"/>
      <c r="MGP221" s="103"/>
      <c r="MGQ221" s="103"/>
      <c r="MGR221" s="103"/>
      <c r="MGS221" s="103"/>
      <c r="MGT221" s="103"/>
      <c r="MGU221" s="103"/>
      <c r="MGV221" s="103"/>
      <c r="MGW221" s="103"/>
      <c r="MGX221" s="103"/>
      <c r="MGY221" s="103"/>
      <c r="MGZ221" s="103"/>
      <c r="MHA221" s="103"/>
      <c r="MHB221" s="103"/>
      <c r="MHC221" s="103"/>
      <c r="MHD221" s="103"/>
      <c r="MHE221" s="103"/>
      <c r="MHF221" s="103"/>
      <c r="MHG221" s="103"/>
      <c r="MHH221" s="103"/>
      <c r="MHI221" s="103"/>
      <c r="MHJ221" s="103"/>
      <c r="MHK221" s="103"/>
      <c r="MHL221" s="103"/>
      <c r="MHM221" s="103"/>
      <c r="MHN221" s="103"/>
      <c r="MHO221" s="103"/>
      <c r="MHP221" s="103"/>
      <c r="MHQ221" s="103"/>
      <c r="MHR221" s="103"/>
      <c r="MHS221" s="103"/>
      <c r="MHT221" s="103"/>
      <c r="MHU221" s="103"/>
      <c r="MHV221" s="103"/>
      <c r="MHW221" s="103"/>
      <c r="MHX221" s="103"/>
      <c r="MHY221" s="103"/>
      <c r="MHZ221" s="103"/>
      <c r="MIA221" s="103"/>
      <c r="MIB221" s="103"/>
      <c r="MIC221" s="103"/>
      <c r="MID221" s="103"/>
      <c r="MIE221" s="103"/>
      <c r="MIF221" s="103"/>
      <c r="MIG221" s="103"/>
      <c r="MIH221" s="103"/>
      <c r="MII221" s="103"/>
      <c r="MIJ221" s="103"/>
      <c r="MIK221" s="103"/>
      <c r="MIL221" s="103"/>
      <c r="MIM221" s="103"/>
      <c r="MIN221" s="103"/>
      <c r="MIO221" s="103"/>
      <c r="MIP221" s="103"/>
      <c r="MIQ221" s="103"/>
      <c r="MIR221" s="103"/>
      <c r="MIS221" s="103"/>
      <c r="MIT221" s="103"/>
      <c r="MIU221" s="103"/>
      <c r="MIV221" s="103"/>
      <c r="MIW221" s="103"/>
      <c r="MIX221" s="103"/>
      <c r="MIY221" s="103"/>
      <c r="MIZ221" s="103"/>
      <c r="MJA221" s="103"/>
      <c r="MJB221" s="103"/>
      <c r="MJC221" s="103"/>
      <c r="MJD221" s="103"/>
      <c r="MJE221" s="103"/>
      <c r="MJF221" s="103"/>
      <c r="MJG221" s="103"/>
      <c r="MJH221" s="103"/>
      <c r="MJI221" s="103"/>
      <c r="MJJ221" s="103"/>
      <c r="MJK221" s="103"/>
      <c r="MJL221" s="103"/>
      <c r="MJM221" s="103"/>
      <c r="MJN221" s="103"/>
      <c r="MJO221" s="103"/>
      <c r="MJP221" s="103"/>
      <c r="MJQ221" s="103"/>
      <c r="MJR221" s="103"/>
      <c r="MJS221" s="103"/>
      <c r="MJT221" s="103"/>
      <c r="MJU221" s="103"/>
      <c r="MJV221" s="103"/>
      <c r="MJW221" s="103"/>
      <c r="MJX221" s="103"/>
      <c r="MJY221" s="103"/>
      <c r="MJZ221" s="103"/>
      <c r="MKA221" s="103"/>
      <c r="MKB221" s="103"/>
      <c r="MKC221" s="103"/>
      <c r="MKD221" s="103"/>
      <c r="MKE221" s="103"/>
      <c r="MKF221" s="103"/>
      <c r="MKG221" s="103"/>
      <c r="MKH221" s="103"/>
      <c r="MKI221" s="103"/>
      <c r="MKJ221" s="103"/>
      <c r="MKK221" s="103"/>
      <c r="MKL221" s="103"/>
      <c r="MKM221" s="103"/>
      <c r="MKN221" s="103"/>
      <c r="MKO221" s="103"/>
      <c r="MKP221" s="103"/>
      <c r="MKQ221" s="103"/>
      <c r="MKR221" s="103"/>
      <c r="MKS221" s="103"/>
      <c r="MKT221" s="103"/>
      <c r="MKU221" s="103"/>
      <c r="MKV221" s="103"/>
      <c r="MKW221" s="103"/>
      <c r="MKX221" s="103"/>
      <c r="MKY221" s="103"/>
      <c r="MKZ221" s="103"/>
      <c r="MLA221" s="103"/>
      <c r="MLB221" s="103"/>
      <c r="MLC221" s="103"/>
      <c r="MLD221" s="103"/>
      <c r="MLE221" s="103"/>
      <c r="MLF221" s="103"/>
      <c r="MLG221" s="103"/>
      <c r="MLH221" s="103"/>
      <c r="MLI221" s="103"/>
      <c r="MLJ221" s="103"/>
      <c r="MLK221" s="103"/>
      <c r="MLL221" s="103"/>
      <c r="MLM221" s="103"/>
      <c r="MLN221" s="103"/>
      <c r="MLO221" s="103"/>
      <c r="MLP221" s="103"/>
      <c r="MLQ221" s="103"/>
      <c r="MLR221" s="103"/>
      <c r="MLS221" s="103"/>
      <c r="MLT221" s="103"/>
      <c r="MLU221" s="103"/>
      <c r="MLV221" s="103"/>
      <c r="MLW221" s="103"/>
      <c r="MLX221" s="103"/>
      <c r="MLY221" s="103"/>
      <c r="MLZ221" s="103"/>
      <c r="MMA221" s="103"/>
      <c r="MMB221" s="103"/>
      <c r="MMC221" s="103"/>
      <c r="MMD221" s="103"/>
      <c r="MME221" s="103"/>
      <c r="MMF221" s="103"/>
      <c r="MMG221" s="103"/>
      <c r="MMH221" s="103"/>
      <c r="MMI221" s="103"/>
      <c r="MMJ221" s="103"/>
      <c r="MMK221" s="103"/>
      <c r="MML221" s="103"/>
      <c r="MMM221" s="103"/>
      <c r="MMN221" s="103"/>
      <c r="MMO221" s="103"/>
      <c r="MMP221" s="103"/>
      <c r="MMQ221" s="103"/>
      <c r="MMR221" s="103"/>
      <c r="MMS221" s="103"/>
      <c r="MMT221" s="103"/>
      <c r="MMU221" s="103"/>
      <c r="MMV221" s="103"/>
      <c r="MMW221" s="103"/>
      <c r="MMX221" s="103"/>
      <c r="MMY221" s="103"/>
      <c r="MMZ221" s="103"/>
      <c r="MNA221" s="103"/>
      <c r="MNB221" s="103"/>
      <c r="MNC221" s="103"/>
      <c r="MND221" s="103"/>
      <c r="MNE221" s="103"/>
      <c r="MNF221" s="103"/>
      <c r="MNG221" s="103"/>
      <c r="MNH221" s="103"/>
      <c r="MNI221" s="103"/>
      <c r="MNJ221" s="103"/>
      <c r="MNK221" s="103"/>
      <c r="MNL221" s="103"/>
      <c r="MNM221" s="103"/>
      <c r="MNN221" s="103"/>
      <c r="MNO221" s="103"/>
      <c r="MNP221" s="103"/>
      <c r="MNQ221" s="103"/>
      <c r="MNR221" s="103"/>
      <c r="MNS221" s="103"/>
      <c r="MNT221" s="103"/>
      <c r="MNU221" s="103"/>
      <c r="MNV221" s="103"/>
      <c r="MNW221" s="103"/>
      <c r="MNX221" s="103"/>
      <c r="MNY221" s="103"/>
      <c r="MNZ221" s="103"/>
      <c r="MOA221" s="103"/>
      <c r="MOB221" s="103"/>
      <c r="MOC221" s="103"/>
      <c r="MOD221" s="103"/>
      <c r="MOE221" s="103"/>
      <c r="MOF221" s="103"/>
      <c r="MOG221" s="103"/>
      <c r="MOH221" s="103"/>
      <c r="MOI221" s="103"/>
      <c r="MOJ221" s="103"/>
      <c r="MOK221" s="103"/>
      <c r="MOL221" s="103"/>
      <c r="MOM221" s="103"/>
      <c r="MON221" s="103"/>
      <c r="MOO221" s="103"/>
      <c r="MOP221" s="103"/>
      <c r="MOQ221" s="103"/>
      <c r="MOR221" s="103"/>
      <c r="MOS221" s="103"/>
      <c r="MOT221" s="103"/>
      <c r="MOU221" s="103"/>
      <c r="MOV221" s="103"/>
      <c r="MOW221" s="103"/>
      <c r="MOX221" s="103"/>
      <c r="MOY221" s="103"/>
      <c r="MOZ221" s="103"/>
      <c r="MPA221" s="103"/>
      <c r="MPB221" s="103"/>
      <c r="MPC221" s="103"/>
      <c r="MPD221" s="103"/>
      <c r="MPE221" s="103"/>
      <c r="MPF221" s="103"/>
      <c r="MPG221" s="103"/>
      <c r="MPH221" s="103"/>
      <c r="MPI221" s="103"/>
      <c r="MPJ221" s="103"/>
      <c r="MPK221" s="103"/>
      <c r="MPL221" s="103"/>
      <c r="MPM221" s="103"/>
      <c r="MPN221" s="103"/>
      <c r="MPO221" s="103"/>
      <c r="MPP221" s="103"/>
      <c r="MPQ221" s="103"/>
      <c r="MPR221" s="103"/>
      <c r="MPS221" s="103"/>
      <c r="MPT221" s="103"/>
      <c r="MPU221" s="103"/>
      <c r="MPV221" s="103"/>
      <c r="MPW221" s="103"/>
      <c r="MPX221" s="103"/>
      <c r="MPY221" s="103"/>
      <c r="MPZ221" s="103"/>
      <c r="MQA221" s="103"/>
      <c r="MQB221" s="103"/>
      <c r="MQC221" s="103"/>
      <c r="MQD221" s="103"/>
      <c r="MQE221" s="103"/>
      <c r="MQF221" s="103"/>
      <c r="MQG221" s="103"/>
      <c r="MQH221" s="103"/>
      <c r="MQI221" s="103"/>
      <c r="MQJ221" s="103"/>
      <c r="MQK221" s="103"/>
      <c r="MQL221" s="103"/>
      <c r="MQM221" s="103"/>
      <c r="MQN221" s="103"/>
      <c r="MQO221" s="103"/>
      <c r="MQP221" s="103"/>
      <c r="MQQ221" s="103"/>
      <c r="MQR221" s="103"/>
      <c r="MQS221" s="103"/>
      <c r="MQT221" s="103"/>
      <c r="MQU221" s="103"/>
      <c r="MQV221" s="103"/>
      <c r="MQW221" s="103"/>
      <c r="MQX221" s="103"/>
      <c r="MQY221" s="103"/>
      <c r="MQZ221" s="103"/>
      <c r="MRA221" s="103"/>
      <c r="MRB221" s="103"/>
      <c r="MRC221" s="103"/>
      <c r="MRD221" s="103"/>
      <c r="MRE221" s="103"/>
      <c r="MRF221" s="103"/>
      <c r="MRG221" s="103"/>
      <c r="MRH221" s="103"/>
      <c r="MRI221" s="103"/>
      <c r="MRJ221" s="103"/>
      <c r="MRK221" s="103"/>
      <c r="MRL221" s="103"/>
      <c r="MRM221" s="103"/>
      <c r="MRN221" s="103"/>
      <c r="MRO221" s="103"/>
      <c r="MRP221" s="103"/>
      <c r="MRQ221" s="103"/>
      <c r="MRR221" s="103"/>
      <c r="MRS221" s="103"/>
      <c r="MRT221" s="103"/>
      <c r="MRU221" s="103"/>
      <c r="MRV221" s="103"/>
      <c r="MRW221" s="103"/>
      <c r="MRX221" s="103"/>
      <c r="MRY221" s="103"/>
      <c r="MRZ221" s="103"/>
      <c r="MSA221" s="103"/>
      <c r="MSB221" s="103"/>
      <c r="MSC221" s="103"/>
      <c r="MSD221" s="103"/>
      <c r="MSE221" s="103"/>
      <c r="MSF221" s="103"/>
      <c r="MSG221" s="103"/>
      <c r="MSH221" s="103"/>
      <c r="MSI221" s="103"/>
      <c r="MSJ221" s="103"/>
      <c r="MSK221" s="103"/>
      <c r="MSL221" s="103"/>
      <c r="MSM221" s="103"/>
      <c r="MSN221" s="103"/>
      <c r="MSO221" s="103"/>
      <c r="MSP221" s="103"/>
      <c r="MSQ221" s="103"/>
      <c r="MSR221" s="103"/>
      <c r="MSS221" s="103"/>
      <c r="MST221" s="103"/>
      <c r="MSU221" s="103"/>
      <c r="MSV221" s="103"/>
      <c r="MSW221" s="103"/>
      <c r="MSX221" s="103"/>
      <c r="MSY221" s="103"/>
      <c r="MSZ221" s="103"/>
      <c r="MTA221" s="103"/>
      <c r="MTB221" s="103"/>
      <c r="MTC221" s="103"/>
      <c r="MTD221" s="103"/>
      <c r="MTE221" s="103"/>
      <c r="MTF221" s="103"/>
      <c r="MTG221" s="103"/>
      <c r="MTH221" s="103"/>
      <c r="MTI221" s="103"/>
      <c r="MTJ221" s="103"/>
      <c r="MTK221" s="103"/>
      <c r="MTL221" s="103"/>
      <c r="MTM221" s="103"/>
      <c r="MTN221" s="103"/>
      <c r="MTO221" s="103"/>
      <c r="MTP221" s="103"/>
      <c r="MTQ221" s="103"/>
      <c r="MTR221" s="103"/>
      <c r="MTS221" s="103"/>
      <c r="MTT221" s="103"/>
      <c r="MTU221" s="103"/>
      <c r="MTV221" s="103"/>
      <c r="MTW221" s="103"/>
      <c r="MTX221" s="103"/>
      <c r="MTY221" s="103"/>
      <c r="MTZ221" s="103"/>
      <c r="MUA221" s="103"/>
      <c r="MUB221" s="103"/>
      <c r="MUC221" s="103"/>
      <c r="MUD221" s="103"/>
      <c r="MUE221" s="103"/>
      <c r="MUF221" s="103"/>
      <c r="MUG221" s="103"/>
      <c r="MUH221" s="103"/>
      <c r="MUI221" s="103"/>
      <c r="MUJ221" s="103"/>
      <c r="MUK221" s="103"/>
      <c r="MUL221" s="103"/>
      <c r="MUM221" s="103"/>
      <c r="MUN221" s="103"/>
      <c r="MUO221" s="103"/>
      <c r="MUP221" s="103"/>
      <c r="MUQ221" s="103"/>
      <c r="MUR221" s="103"/>
      <c r="MUS221" s="103"/>
      <c r="MUT221" s="103"/>
      <c r="MUU221" s="103"/>
      <c r="MUV221" s="103"/>
      <c r="MUW221" s="103"/>
      <c r="MUX221" s="103"/>
      <c r="MUY221" s="103"/>
      <c r="MUZ221" s="103"/>
      <c r="MVA221" s="103"/>
      <c r="MVB221" s="103"/>
      <c r="MVC221" s="103"/>
      <c r="MVD221" s="103"/>
      <c r="MVE221" s="103"/>
      <c r="MVF221" s="103"/>
      <c r="MVG221" s="103"/>
      <c r="MVH221" s="103"/>
      <c r="MVI221" s="103"/>
      <c r="MVJ221" s="103"/>
      <c r="MVK221" s="103"/>
      <c r="MVL221" s="103"/>
      <c r="MVM221" s="103"/>
      <c r="MVN221" s="103"/>
      <c r="MVO221" s="103"/>
      <c r="MVP221" s="103"/>
      <c r="MVQ221" s="103"/>
      <c r="MVR221" s="103"/>
      <c r="MVS221" s="103"/>
      <c r="MVT221" s="103"/>
      <c r="MVU221" s="103"/>
      <c r="MVV221" s="103"/>
      <c r="MVW221" s="103"/>
      <c r="MVX221" s="103"/>
      <c r="MVY221" s="103"/>
      <c r="MVZ221" s="103"/>
      <c r="MWA221" s="103"/>
      <c r="MWB221" s="103"/>
      <c r="MWC221" s="103"/>
      <c r="MWD221" s="103"/>
      <c r="MWE221" s="103"/>
      <c r="MWF221" s="103"/>
      <c r="MWG221" s="103"/>
      <c r="MWH221" s="103"/>
      <c r="MWI221" s="103"/>
      <c r="MWJ221" s="103"/>
      <c r="MWK221" s="103"/>
      <c r="MWL221" s="103"/>
      <c r="MWM221" s="103"/>
      <c r="MWN221" s="103"/>
      <c r="MWO221" s="103"/>
      <c r="MWP221" s="103"/>
      <c r="MWQ221" s="103"/>
      <c r="MWR221" s="103"/>
      <c r="MWS221" s="103"/>
      <c r="MWT221" s="103"/>
      <c r="MWU221" s="103"/>
      <c r="MWV221" s="103"/>
      <c r="MWW221" s="103"/>
      <c r="MWX221" s="103"/>
      <c r="MWY221" s="103"/>
      <c r="MWZ221" s="103"/>
      <c r="MXA221" s="103"/>
      <c r="MXB221" s="103"/>
      <c r="MXC221" s="103"/>
      <c r="MXD221" s="103"/>
      <c r="MXE221" s="103"/>
      <c r="MXF221" s="103"/>
      <c r="MXG221" s="103"/>
      <c r="MXH221" s="103"/>
      <c r="MXI221" s="103"/>
      <c r="MXJ221" s="103"/>
      <c r="MXK221" s="103"/>
      <c r="MXL221" s="103"/>
      <c r="MXM221" s="103"/>
      <c r="MXN221" s="103"/>
      <c r="MXO221" s="103"/>
      <c r="MXP221" s="103"/>
      <c r="MXQ221" s="103"/>
      <c r="MXR221" s="103"/>
      <c r="MXS221" s="103"/>
      <c r="MXT221" s="103"/>
      <c r="MXU221" s="103"/>
      <c r="MXV221" s="103"/>
      <c r="MXW221" s="103"/>
      <c r="MXX221" s="103"/>
      <c r="MXY221" s="103"/>
      <c r="MXZ221" s="103"/>
      <c r="MYA221" s="103"/>
      <c r="MYB221" s="103"/>
      <c r="MYC221" s="103"/>
      <c r="MYD221" s="103"/>
      <c r="MYE221" s="103"/>
      <c r="MYF221" s="103"/>
      <c r="MYG221" s="103"/>
      <c r="MYH221" s="103"/>
      <c r="MYI221" s="103"/>
      <c r="MYJ221" s="103"/>
      <c r="MYK221" s="103"/>
      <c r="MYL221" s="103"/>
      <c r="MYM221" s="103"/>
      <c r="MYN221" s="103"/>
      <c r="MYO221" s="103"/>
      <c r="MYP221" s="103"/>
      <c r="MYQ221" s="103"/>
      <c r="MYR221" s="103"/>
      <c r="MYS221" s="103"/>
      <c r="MYT221" s="103"/>
      <c r="MYU221" s="103"/>
      <c r="MYV221" s="103"/>
      <c r="MYW221" s="103"/>
      <c r="MYX221" s="103"/>
      <c r="MYY221" s="103"/>
      <c r="MYZ221" s="103"/>
      <c r="MZA221" s="103"/>
      <c r="MZB221" s="103"/>
      <c r="MZC221" s="103"/>
      <c r="MZD221" s="103"/>
      <c r="MZE221" s="103"/>
      <c r="MZF221" s="103"/>
      <c r="MZG221" s="103"/>
      <c r="MZH221" s="103"/>
      <c r="MZI221" s="103"/>
      <c r="MZJ221" s="103"/>
      <c r="MZK221" s="103"/>
      <c r="MZL221" s="103"/>
      <c r="MZM221" s="103"/>
      <c r="MZN221" s="103"/>
      <c r="MZO221" s="103"/>
      <c r="MZP221" s="103"/>
      <c r="MZQ221" s="103"/>
      <c r="MZR221" s="103"/>
      <c r="MZS221" s="103"/>
      <c r="MZT221" s="103"/>
      <c r="MZU221" s="103"/>
      <c r="MZV221" s="103"/>
      <c r="MZW221" s="103"/>
      <c r="MZX221" s="103"/>
      <c r="MZY221" s="103"/>
      <c r="MZZ221" s="103"/>
      <c r="NAA221" s="103"/>
      <c r="NAB221" s="103"/>
      <c r="NAC221" s="103"/>
      <c r="NAD221" s="103"/>
      <c r="NAE221" s="103"/>
      <c r="NAF221" s="103"/>
      <c r="NAG221" s="103"/>
      <c r="NAH221" s="103"/>
      <c r="NAI221" s="103"/>
      <c r="NAJ221" s="103"/>
      <c r="NAK221" s="103"/>
      <c r="NAL221" s="103"/>
      <c r="NAM221" s="103"/>
      <c r="NAN221" s="103"/>
      <c r="NAO221" s="103"/>
      <c r="NAP221" s="103"/>
      <c r="NAQ221" s="103"/>
      <c r="NAR221" s="103"/>
      <c r="NAS221" s="103"/>
      <c r="NAT221" s="103"/>
      <c r="NAU221" s="103"/>
      <c r="NAV221" s="103"/>
      <c r="NAW221" s="103"/>
      <c r="NAX221" s="103"/>
      <c r="NAY221" s="103"/>
      <c r="NAZ221" s="103"/>
      <c r="NBA221" s="103"/>
      <c r="NBB221" s="103"/>
      <c r="NBC221" s="103"/>
      <c r="NBD221" s="103"/>
      <c r="NBE221" s="103"/>
      <c r="NBF221" s="103"/>
      <c r="NBG221" s="103"/>
      <c r="NBH221" s="103"/>
      <c r="NBI221" s="103"/>
      <c r="NBJ221" s="103"/>
      <c r="NBK221" s="103"/>
      <c r="NBL221" s="103"/>
      <c r="NBM221" s="103"/>
      <c r="NBN221" s="103"/>
      <c r="NBO221" s="103"/>
      <c r="NBP221" s="103"/>
      <c r="NBQ221" s="103"/>
      <c r="NBR221" s="103"/>
      <c r="NBS221" s="103"/>
      <c r="NBT221" s="103"/>
      <c r="NBU221" s="103"/>
      <c r="NBV221" s="103"/>
      <c r="NBW221" s="103"/>
      <c r="NBX221" s="103"/>
      <c r="NBY221" s="103"/>
      <c r="NBZ221" s="103"/>
      <c r="NCA221" s="103"/>
      <c r="NCB221" s="103"/>
      <c r="NCC221" s="103"/>
      <c r="NCD221" s="103"/>
      <c r="NCE221" s="103"/>
      <c r="NCF221" s="103"/>
      <c r="NCG221" s="103"/>
      <c r="NCH221" s="103"/>
      <c r="NCI221" s="103"/>
      <c r="NCJ221" s="103"/>
      <c r="NCK221" s="103"/>
      <c r="NCL221" s="103"/>
      <c r="NCM221" s="103"/>
      <c r="NCN221" s="103"/>
      <c r="NCO221" s="103"/>
      <c r="NCP221" s="103"/>
      <c r="NCQ221" s="103"/>
      <c r="NCR221" s="103"/>
      <c r="NCS221" s="103"/>
      <c r="NCT221" s="103"/>
      <c r="NCU221" s="103"/>
      <c r="NCV221" s="103"/>
      <c r="NCW221" s="103"/>
      <c r="NCX221" s="103"/>
      <c r="NCY221" s="103"/>
      <c r="NCZ221" s="103"/>
      <c r="NDA221" s="103"/>
      <c r="NDB221" s="103"/>
      <c r="NDC221" s="103"/>
      <c r="NDD221" s="103"/>
      <c r="NDE221" s="103"/>
      <c r="NDF221" s="103"/>
      <c r="NDG221" s="103"/>
      <c r="NDH221" s="103"/>
      <c r="NDI221" s="103"/>
      <c r="NDJ221" s="103"/>
      <c r="NDK221" s="103"/>
      <c r="NDL221" s="103"/>
      <c r="NDM221" s="103"/>
      <c r="NDN221" s="103"/>
      <c r="NDO221" s="103"/>
      <c r="NDP221" s="103"/>
      <c r="NDQ221" s="103"/>
      <c r="NDR221" s="103"/>
      <c r="NDS221" s="103"/>
      <c r="NDT221" s="103"/>
      <c r="NDU221" s="103"/>
      <c r="NDV221" s="103"/>
      <c r="NDW221" s="103"/>
      <c r="NDX221" s="103"/>
      <c r="NDY221" s="103"/>
      <c r="NDZ221" s="103"/>
      <c r="NEA221" s="103"/>
      <c r="NEB221" s="103"/>
      <c r="NEC221" s="103"/>
      <c r="NED221" s="103"/>
      <c r="NEE221" s="103"/>
      <c r="NEF221" s="103"/>
      <c r="NEG221" s="103"/>
      <c r="NEH221" s="103"/>
      <c r="NEI221" s="103"/>
      <c r="NEJ221" s="103"/>
      <c r="NEK221" s="103"/>
      <c r="NEL221" s="103"/>
      <c r="NEM221" s="103"/>
      <c r="NEN221" s="103"/>
      <c r="NEO221" s="103"/>
      <c r="NEP221" s="103"/>
      <c r="NEQ221" s="103"/>
      <c r="NER221" s="103"/>
      <c r="NES221" s="103"/>
      <c r="NET221" s="103"/>
      <c r="NEU221" s="103"/>
      <c r="NEV221" s="103"/>
      <c r="NEW221" s="103"/>
      <c r="NEX221" s="103"/>
      <c r="NEY221" s="103"/>
      <c r="NEZ221" s="103"/>
      <c r="NFA221" s="103"/>
      <c r="NFB221" s="103"/>
      <c r="NFC221" s="103"/>
      <c r="NFD221" s="103"/>
      <c r="NFE221" s="103"/>
      <c r="NFF221" s="103"/>
      <c r="NFG221" s="103"/>
      <c r="NFH221" s="103"/>
      <c r="NFI221" s="103"/>
      <c r="NFJ221" s="103"/>
      <c r="NFK221" s="103"/>
      <c r="NFL221" s="103"/>
      <c r="NFM221" s="103"/>
      <c r="NFN221" s="103"/>
      <c r="NFO221" s="103"/>
      <c r="NFP221" s="103"/>
      <c r="NFQ221" s="103"/>
      <c r="NFR221" s="103"/>
      <c r="NFS221" s="103"/>
      <c r="NFT221" s="103"/>
      <c r="NFU221" s="103"/>
      <c r="NFV221" s="103"/>
      <c r="NFW221" s="103"/>
      <c r="NFX221" s="103"/>
      <c r="NFY221" s="103"/>
      <c r="NFZ221" s="103"/>
      <c r="NGA221" s="103"/>
      <c r="NGB221" s="103"/>
      <c r="NGC221" s="103"/>
      <c r="NGD221" s="103"/>
      <c r="NGE221" s="103"/>
      <c r="NGF221" s="103"/>
      <c r="NGG221" s="103"/>
      <c r="NGH221" s="103"/>
      <c r="NGI221" s="103"/>
      <c r="NGJ221" s="103"/>
      <c r="NGK221" s="103"/>
      <c r="NGL221" s="103"/>
      <c r="NGM221" s="103"/>
      <c r="NGN221" s="103"/>
      <c r="NGO221" s="103"/>
      <c r="NGP221" s="103"/>
      <c r="NGQ221" s="103"/>
      <c r="NGR221" s="103"/>
      <c r="NGS221" s="103"/>
      <c r="NGT221" s="103"/>
      <c r="NGU221" s="103"/>
      <c r="NGV221" s="103"/>
      <c r="NGW221" s="103"/>
      <c r="NGX221" s="103"/>
      <c r="NGY221" s="103"/>
      <c r="NGZ221" s="103"/>
      <c r="NHA221" s="103"/>
      <c r="NHB221" s="103"/>
      <c r="NHC221" s="103"/>
      <c r="NHD221" s="103"/>
      <c r="NHE221" s="103"/>
      <c r="NHF221" s="103"/>
      <c r="NHG221" s="103"/>
      <c r="NHH221" s="103"/>
      <c r="NHI221" s="103"/>
      <c r="NHJ221" s="103"/>
      <c r="NHK221" s="103"/>
      <c r="NHL221" s="103"/>
      <c r="NHM221" s="103"/>
      <c r="NHN221" s="103"/>
      <c r="NHO221" s="103"/>
      <c r="NHP221" s="103"/>
      <c r="NHQ221" s="103"/>
      <c r="NHR221" s="103"/>
      <c r="NHS221" s="103"/>
      <c r="NHT221" s="103"/>
      <c r="NHU221" s="103"/>
      <c r="NHV221" s="103"/>
      <c r="NHW221" s="103"/>
      <c r="NHX221" s="103"/>
      <c r="NHY221" s="103"/>
      <c r="NHZ221" s="103"/>
      <c r="NIA221" s="103"/>
      <c r="NIB221" s="103"/>
      <c r="NIC221" s="103"/>
      <c r="NID221" s="103"/>
      <c r="NIE221" s="103"/>
      <c r="NIF221" s="103"/>
      <c r="NIG221" s="103"/>
      <c r="NIH221" s="103"/>
      <c r="NII221" s="103"/>
      <c r="NIJ221" s="103"/>
      <c r="NIK221" s="103"/>
      <c r="NIL221" s="103"/>
      <c r="NIM221" s="103"/>
      <c r="NIN221" s="103"/>
      <c r="NIO221" s="103"/>
      <c r="NIP221" s="103"/>
      <c r="NIQ221" s="103"/>
      <c r="NIR221" s="103"/>
      <c r="NIS221" s="103"/>
      <c r="NIT221" s="103"/>
      <c r="NIU221" s="103"/>
      <c r="NIV221" s="103"/>
      <c r="NIW221" s="103"/>
      <c r="NIX221" s="103"/>
      <c r="NIY221" s="103"/>
      <c r="NIZ221" s="103"/>
      <c r="NJA221" s="103"/>
      <c r="NJB221" s="103"/>
      <c r="NJC221" s="103"/>
      <c r="NJD221" s="103"/>
      <c r="NJE221" s="103"/>
      <c r="NJF221" s="103"/>
      <c r="NJG221" s="103"/>
      <c r="NJH221" s="103"/>
      <c r="NJI221" s="103"/>
      <c r="NJJ221" s="103"/>
      <c r="NJK221" s="103"/>
      <c r="NJL221" s="103"/>
      <c r="NJM221" s="103"/>
      <c r="NJN221" s="103"/>
      <c r="NJO221" s="103"/>
      <c r="NJP221" s="103"/>
      <c r="NJQ221" s="103"/>
      <c r="NJR221" s="103"/>
      <c r="NJS221" s="103"/>
      <c r="NJT221" s="103"/>
      <c r="NJU221" s="103"/>
      <c r="NJV221" s="103"/>
      <c r="NJW221" s="103"/>
      <c r="NJX221" s="103"/>
      <c r="NJY221" s="103"/>
      <c r="NJZ221" s="103"/>
      <c r="NKA221" s="103"/>
      <c r="NKB221" s="103"/>
      <c r="NKC221" s="103"/>
      <c r="NKD221" s="103"/>
      <c r="NKE221" s="103"/>
      <c r="NKF221" s="103"/>
      <c r="NKG221" s="103"/>
      <c r="NKH221" s="103"/>
      <c r="NKI221" s="103"/>
      <c r="NKJ221" s="103"/>
      <c r="NKK221" s="103"/>
      <c r="NKL221" s="103"/>
      <c r="NKM221" s="103"/>
      <c r="NKN221" s="103"/>
      <c r="NKO221" s="103"/>
      <c r="NKP221" s="103"/>
      <c r="NKQ221" s="103"/>
      <c r="NKR221" s="103"/>
      <c r="NKS221" s="103"/>
      <c r="NKT221" s="103"/>
      <c r="NKU221" s="103"/>
      <c r="NKV221" s="103"/>
      <c r="NKW221" s="103"/>
      <c r="NKX221" s="103"/>
      <c r="NKY221" s="103"/>
      <c r="NKZ221" s="103"/>
      <c r="NLA221" s="103"/>
      <c r="NLB221" s="103"/>
      <c r="NLC221" s="103"/>
      <c r="NLD221" s="103"/>
      <c r="NLE221" s="103"/>
      <c r="NLF221" s="103"/>
      <c r="NLG221" s="103"/>
      <c r="NLH221" s="103"/>
      <c r="NLI221" s="103"/>
      <c r="NLJ221" s="103"/>
      <c r="NLK221" s="103"/>
      <c r="NLL221" s="103"/>
      <c r="NLM221" s="103"/>
      <c r="NLN221" s="103"/>
      <c r="NLO221" s="103"/>
      <c r="NLP221" s="103"/>
      <c r="NLQ221" s="103"/>
      <c r="NLR221" s="103"/>
      <c r="NLS221" s="103"/>
      <c r="NLT221" s="103"/>
      <c r="NLU221" s="103"/>
      <c r="NLV221" s="103"/>
      <c r="NLW221" s="103"/>
      <c r="NLX221" s="103"/>
      <c r="NLY221" s="103"/>
      <c r="NLZ221" s="103"/>
      <c r="NMA221" s="103"/>
      <c r="NMB221" s="103"/>
      <c r="NMC221" s="103"/>
      <c r="NMD221" s="103"/>
      <c r="NME221" s="103"/>
      <c r="NMF221" s="103"/>
      <c r="NMG221" s="103"/>
      <c r="NMH221" s="103"/>
      <c r="NMI221" s="103"/>
      <c r="NMJ221" s="103"/>
      <c r="NMK221" s="103"/>
      <c r="NML221" s="103"/>
      <c r="NMM221" s="103"/>
      <c r="NMN221" s="103"/>
      <c r="NMO221" s="103"/>
      <c r="NMP221" s="103"/>
      <c r="NMQ221" s="103"/>
      <c r="NMR221" s="103"/>
      <c r="NMS221" s="103"/>
      <c r="NMT221" s="103"/>
      <c r="NMU221" s="103"/>
      <c r="NMV221" s="103"/>
      <c r="NMW221" s="103"/>
      <c r="NMX221" s="103"/>
      <c r="NMY221" s="103"/>
      <c r="NMZ221" s="103"/>
      <c r="NNA221" s="103"/>
      <c r="NNB221" s="103"/>
      <c r="NNC221" s="103"/>
      <c r="NND221" s="103"/>
      <c r="NNE221" s="103"/>
      <c r="NNF221" s="103"/>
      <c r="NNG221" s="103"/>
      <c r="NNH221" s="103"/>
      <c r="NNI221" s="103"/>
      <c r="NNJ221" s="103"/>
      <c r="NNK221" s="103"/>
      <c r="NNL221" s="103"/>
      <c r="NNM221" s="103"/>
      <c r="NNN221" s="103"/>
      <c r="NNO221" s="103"/>
      <c r="NNP221" s="103"/>
      <c r="NNQ221" s="103"/>
      <c r="NNR221" s="103"/>
      <c r="NNS221" s="103"/>
      <c r="NNT221" s="103"/>
      <c r="NNU221" s="103"/>
      <c r="NNV221" s="103"/>
      <c r="NNW221" s="103"/>
      <c r="NNX221" s="103"/>
      <c r="NNY221" s="103"/>
      <c r="NNZ221" s="103"/>
      <c r="NOA221" s="103"/>
      <c r="NOB221" s="103"/>
      <c r="NOC221" s="103"/>
      <c r="NOD221" s="103"/>
      <c r="NOE221" s="103"/>
      <c r="NOF221" s="103"/>
      <c r="NOG221" s="103"/>
      <c r="NOH221" s="103"/>
      <c r="NOI221" s="103"/>
      <c r="NOJ221" s="103"/>
      <c r="NOK221" s="103"/>
      <c r="NOL221" s="103"/>
      <c r="NOM221" s="103"/>
      <c r="NON221" s="103"/>
      <c r="NOO221" s="103"/>
      <c r="NOP221" s="103"/>
      <c r="NOQ221" s="103"/>
      <c r="NOR221" s="103"/>
      <c r="NOS221" s="103"/>
      <c r="NOT221" s="103"/>
      <c r="NOU221" s="103"/>
      <c r="NOV221" s="103"/>
      <c r="NOW221" s="103"/>
      <c r="NOX221" s="103"/>
      <c r="NOY221" s="103"/>
      <c r="NOZ221" s="103"/>
      <c r="NPA221" s="103"/>
      <c r="NPB221" s="103"/>
      <c r="NPC221" s="103"/>
      <c r="NPD221" s="103"/>
      <c r="NPE221" s="103"/>
      <c r="NPF221" s="103"/>
      <c r="NPG221" s="103"/>
      <c r="NPH221" s="103"/>
      <c r="NPI221" s="103"/>
      <c r="NPJ221" s="103"/>
      <c r="NPK221" s="103"/>
      <c r="NPL221" s="103"/>
      <c r="NPM221" s="103"/>
      <c r="NPN221" s="103"/>
      <c r="NPO221" s="103"/>
      <c r="NPP221" s="103"/>
      <c r="NPQ221" s="103"/>
      <c r="NPR221" s="103"/>
      <c r="NPS221" s="103"/>
      <c r="NPT221" s="103"/>
      <c r="NPU221" s="103"/>
      <c r="NPV221" s="103"/>
      <c r="NPW221" s="103"/>
      <c r="NPX221" s="103"/>
      <c r="NPY221" s="103"/>
      <c r="NPZ221" s="103"/>
      <c r="NQA221" s="103"/>
      <c r="NQB221" s="103"/>
      <c r="NQC221" s="103"/>
      <c r="NQD221" s="103"/>
      <c r="NQE221" s="103"/>
      <c r="NQF221" s="103"/>
      <c r="NQG221" s="103"/>
      <c r="NQH221" s="103"/>
      <c r="NQI221" s="103"/>
      <c r="NQJ221" s="103"/>
      <c r="NQK221" s="103"/>
      <c r="NQL221" s="103"/>
      <c r="NQM221" s="103"/>
      <c r="NQN221" s="103"/>
      <c r="NQO221" s="103"/>
      <c r="NQP221" s="103"/>
      <c r="NQQ221" s="103"/>
      <c r="NQR221" s="103"/>
      <c r="NQS221" s="103"/>
      <c r="NQT221" s="103"/>
      <c r="NQU221" s="103"/>
      <c r="NQV221" s="103"/>
      <c r="NQW221" s="103"/>
      <c r="NQX221" s="103"/>
      <c r="NQY221" s="103"/>
      <c r="NQZ221" s="103"/>
      <c r="NRA221" s="103"/>
      <c r="NRB221" s="103"/>
      <c r="NRC221" s="103"/>
      <c r="NRD221" s="103"/>
      <c r="NRE221" s="103"/>
      <c r="NRF221" s="103"/>
      <c r="NRG221" s="103"/>
      <c r="NRH221" s="103"/>
      <c r="NRI221" s="103"/>
      <c r="NRJ221" s="103"/>
      <c r="NRK221" s="103"/>
      <c r="NRL221" s="103"/>
      <c r="NRM221" s="103"/>
      <c r="NRN221" s="103"/>
      <c r="NRO221" s="103"/>
      <c r="NRP221" s="103"/>
      <c r="NRQ221" s="103"/>
      <c r="NRR221" s="103"/>
      <c r="NRS221" s="103"/>
      <c r="NRT221" s="103"/>
      <c r="NRU221" s="103"/>
      <c r="NRV221" s="103"/>
      <c r="NRW221" s="103"/>
      <c r="NRX221" s="103"/>
      <c r="NRY221" s="103"/>
      <c r="NRZ221" s="103"/>
      <c r="NSA221" s="103"/>
      <c r="NSB221" s="103"/>
      <c r="NSC221" s="103"/>
      <c r="NSD221" s="103"/>
      <c r="NSE221" s="103"/>
      <c r="NSF221" s="103"/>
      <c r="NSG221" s="103"/>
      <c r="NSH221" s="103"/>
      <c r="NSI221" s="103"/>
      <c r="NSJ221" s="103"/>
      <c r="NSK221" s="103"/>
      <c r="NSL221" s="103"/>
      <c r="NSM221" s="103"/>
      <c r="NSN221" s="103"/>
      <c r="NSO221" s="103"/>
      <c r="NSP221" s="103"/>
      <c r="NSQ221" s="103"/>
      <c r="NSR221" s="103"/>
      <c r="NSS221" s="103"/>
      <c r="NST221" s="103"/>
      <c r="NSU221" s="103"/>
      <c r="NSV221" s="103"/>
      <c r="NSW221" s="103"/>
      <c r="NSX221" s="103"/>
      <c r="NSY221" s="103"/>
      <c r="NSZ221" s="103"/>
      <c r="NTA221" s="103"/>
      <c r="NTB221" s="103"/>
      <c r="NTC221" s="103"/>
      <c r="NTD221" s="103"/>
      <c r="NTE221" s="103"/>
      <c r="NTF221" s="103"/>
      <c r="NTG221" s="103"/>
      <c r="NTH221" s="103"/>
      <c r="NTI221" s="103"/>
      <c r="NTJ221" s="103"/>
      <c r="NTK221" s="103"/>
      <c r="NTL221" s="103"/>
      <c r="NTM221" s="103"/>
      <c r="NTN221" s="103"/>
      <c r="NTO221" s="103"/>
      <c r="NTP221" s="103"/>
      <c r="NTQ221" s="103"/>
      <c r="NTR221" s="103"/>
      <c r="NTS221" s="103"/>
      <c r="NTT221" s="103"/>
      <c r="NTU221" s="103"/>
      <c r="NTV221" s="103"/>
      <c r="NTW221" s="103"/>
      <c r="NTX221" s="103"/>
      <c r="NTY221" s="103"/>
      <c r="NTZ221" s="103"/>
      <c r="NUA221" s="103"/>
      <c r="NUB221" s="103"/>
      <c r="NUC221" s="103"/>
      <c r="NUD221" s="103"/>
      <c r="NUE221" s="103"/>
      <c r="NUF221" s="103"/>
      <c r="NUG221" s="103"/>
      <c r="NUH221" s="103"/>
      <c r="NUI221" s="103"/>
      <c r="NUJ221" s="103"/>
      <c r="NUK221" s="103"/>
      <c r="NUL221" s="103"/>
      <c r="NUM221" s="103"/>
      <c r="NUN221" s="103"/>
      <c r="NUO221" s="103"/>
      <c r="NUP221" s="103"/>
      <c r="NUQ221" s="103"/>
      <c r="NUR221" s="103"/>
      <c r="NUS221" s="103"/>
      <c r="NUT221" s="103"/>
      <c r="NUU221" s="103"/>
      <c r="NUV221" s="103"/>
      <c r="NUW221" s="103"/>
      <c r="NUX221" s="103"/>
      <c r="NUY221" s="103"/>
      <c r="NUZ221" s="103"/>
      <c r="NVA221" s="103"/>
      <c r="NVB221" s="103"/>
      <c r="NVC221" s="103"/>
      <c r="NVD221" s="103"/>
      <c r="NVE221" s="103"/>
      <c r="NVF221" s="103"/>
      <c r="NVG221" s="103"/>
      <c r="NVH221" s="103"/>
      <c r="NVI221" s="103"/>
      <c r="NVJ221" s="103"/>
      <c r="NVK221" s="103"/>
      <c r="NVL221" s="103"/>
      <c r="NVM221" s="103"/>
      <c r="NVN221" s="103"/>
      <c r="NVO221" s="103"/>
      <c r="NVP221" s="103"/>
      <c r="NVQ221" s="103"/>
      <c r="NVR221" s="103"/>
      <c r="NVS221" s="103"/>
      <c r="NVT221" s="103"/>
      <c r="NVU221" s="103"/>
      <c r="NVV221" s="103"/>
      <c r="NVW221" s="103"/>
      <c r="NVX221" s="103"/>
      <c r="NVY221" s="103"/>
      <c r="NVZ221" s="103"/>
      <c r="NWA221" s="103"/>
      <c r="NWB221" s="103"/>
      <c r="NWC221" s="103"/>
      <c r="NWD221" s="103"/>
      <c r="NWE221" s="103"/>
      <c r="NWF221" s="103"/>
      <c r="NWG221" s="103"/>
      <c r="NWH221" s="103"/>
      <c r="NWI221" s="103"/>
      <c r="NWJ221" s="103"/>
      <c r="NWK221" s="103"/>
      <c r="NWL221" s="103"/>
      <c r="NWM221" s="103"/>
      <c r="NWN221" s="103"/>
      <c r="NWO221" s="103"/>
      <c r="NWP221" s="103"/>
      <c r="NWQ221" s="103"/>
      <c r="NWR221" s="103"/>
      <c r="NWS221" s="103"/>
      <c r="NWT221" s="103"/>
      <c r="NWU221" s="103"/>
      <c r="NWV221" s="103"/>
      <c r="NWW221" s="103"/>
      <c r="NWX221" s="103"/>
      <c r="NWY221" s="103"/>
      <c r="NWZ221" s="103"/>
      <c r="NXA221" s="103"/>
      <c r="NXB221" s="103"/>
      <c r="NXC221" s="103"/>
      <c r="NXD221" s="103"/>
      <c r="NXE221" s="103"/>
      <c r="NXF221" s="103"/>
      <c r="NXG221" s="103"/>
      <c r="NXH221" s="103"/>
      <c r="NXI221" s="103"/>
      <c r="NXJ221" s="103"/>
      <c r="NXK221" s="103"/>
      <c r="NXL221" s="103"/>
      <c r="NXM221" s="103"/>
      <c r="NXN221" s="103"/>
      <c r="NXO221" s="103"/>
      <c r="NXP221" s="103"/>
      <c r="NXQ221" s="103"/>
      <c r="NXR221" s="103"/>
      <c r="NXS221" s="103"/>
      <c r="NXT221" s="103"/>
      <c r="NXU221" s="103"/>
      <c r="NXV221" s="103"/>
      <c r="NXW221" s="103"/>
      <c r="NXX221" s="103"/>
      <c r="NXY221" s="103"/>
      <c r="NXZ221" s="103"/>
      <c r="NYA221" s="103"/>
      <c r="NYB221" s="103"/>
      <c r="NYC221" s="103"/>
      <c r="NYD221" s="103"/>
      <c r="NYE221" s="103"/>
      <c r="NYF221" s="103"/>
      <c r="NYG221" s="103"/>
      <c r="NYH221" s="103"/>
      <c r="NYI221" s="103"/>
      <c r="NYJ221" s="103"/>
      <c r="NYK221" s="103"/>
      <c r="NYL221" s="103"/>
      <c r="NYM221" s="103"/>
      <c r="NYN221" s="103"/>
      <c r="NYO221" s="103"/>
      <c r="NYP221" s="103"/>
      <c r="NYQ221" s="103"/>
      <c r="NYR221" s="103"/>
      <c r="NYS221" s="103"/>
      <c r="NYT221" s="103"/>
      <c r="NYU221" s="103"/>
      <c r="NYV221" s="103"/>
      <c r="NYW221" s="103"/>
      <c r="NYX221" s="103"/>
      <c r="NYY221" s="103"/>
      <c r="NYZ221" s="103"/>
      <c r="NZA221" s="103"/>
      <c r="NZB221" s="103"/>
      <c r="NZC221" s="103"/>
      <c r="NZD221" s="103"/>
      <c r="NZE221" s="103"/>
      <c r="NZF221" s="103"/>
      <c r="NZG221" s="103"/>
      <c r="NZH221" s="103"/>
      <c r="NZI221" s="103"/>
      <c r="NZJ221" s="103"/>
      <c r="NZK221" s="103"/>
      <c r="NZL221" s="103"/>
      <c r="NZM221" s="103"/>
      <c r="NZN221" s="103"/>
      <c r="NZO221" s="103"/>
      <c r="NZP221" s="103"/>
      <c r="NZQ221" s="103"/>
      <c r="NZR221" s="103"/>
      <c r="NZS221" s="103"/>
      <c r="NZT221" s="103"/>
      <c r="NZU221" s="103"/>
      <c r="NZV221" s="103"/>
      <c r="NZW221" s="103"/>
      <c r="NZX221" s="103"/>
      <c r="NZY221" s="103"/>
      <c r="NZZ221" s="103"/>
      <c r="OAA221" s="103"/>
      <c r="OAB221" s="103"/>
      <c r="OAC221" s="103"/>
      <c r="OAD221" s="103"/>
      <c r="OAE221" s="103"/>
      <c r="OAF221" s="103"/>
      <c r="OAG221" s="103"/>
      <c r="OAH221" s="103"/>
      <c r="OAI221" s="103"/>
      <c r="OAJ221" s="103"/>
      <c r="OAK221" s="103"/>
      <c r="OAL221" s="103"/>
      <c r="OAM221" s="103"/>
      <c r="OAN221" s="103"/>
      <c r="OAO221" s="103"/>
      <c r="OAP221" s="103"/>
      <c r="OAQ221" s="103"/>
      <c r="OAR221" s="103"/>
      <c r="OAS221" s="103"/>
      <c r="OAT221" s="103"/>
      <c r="OAU221" s="103"/>
      <c r="OAV221" s="103"/>
      <c r="OAW221" s="103"/>
      <c r="OAX221" s="103"/>
      <c r="OAY221" s="103"/>
      <c r="OAZ221" s="103"/>
      <c r="OBA221" s="103"/>
      <c r="OBB221" s="103"/>
      <c r="OBC221" s="103"/>
      <c r="OBD221" s="103"/>
      <c r="OBE221" s="103"/>
      <c r="OBF221" s="103"/>
      <c r="OBG221" s="103"/>
      <c r="OBH221" s="103"/>
      <c r="OBI221" s="103"/>
      <c r="OBJ221" s="103"/>
      <c r="OBK221" s="103"/>
      <c r="OBL221" s="103"/>
      <c r="OBM221" s="103"/>
      <c r="OBN221" s="103"/>
      <c r="OBO221" s="103"/>
      <c r="OBP221" s="103"/>
      <c r="OBQ221" s="103"/>
      <c r="OBR221" s="103"/>
      <c r="OBS221" s="103"/>
      <c r="OBT221" s="103"/>
      <c r="OBU221" s="103"/>
      <c r="OBV221" s="103"/>
      <c r="OBW221" s="103"/>
      <c r="OBX221" s="103"/>
      <c r="OBY221" s="103"/>
      <c r="OBZ221" s="103"/>
      <c r="OCA221" s="103"/>
      <c r="OCB221" s="103"/>
      <c r="OCC221" s="103"/>
      <c r="OCD221" s="103"/>
      <c r="OCE221" s="103"/>
      <c r="OCF221" s="103"/>
      <c r="OCG221" s="103"/>
      <c r="OCH221" s="103"/>
      <c r="OCI221" s="103"/>
      <c r="OCJ221" s="103"/>
      <c r="OCK221" s="103"/>
      <c r="OCL221" s="103"/>
      <c r="OCM221" s="103"/>
      <c r="OCN221" s="103"/>
      <c r="OCO221" s="103"/>
      <c r="OCP221" s="103"/>
      <c r="OCQ221" s="103"/>
      <c r="OCR221" s="103"/>
      <c r="OCS221" s="103"/>
      <c r="OCT221" s="103"/>
      <c r="OCU221" s="103"/>
      <c r="OCV221" s="103"/>
      <c r="OCW221" s="103"/>
      <c r="OCX221" s="103"/>
      <c r="OCY221" s="103"/>
      <c r="OCZ221" s="103"/>
      <c r="ODA221" s="103"/>
      <c r="ODB221" s="103"/>
      <c r="ODC221" s="103"/>
      <c r="ODD221" s="103"/>
      <c r="ODE221" s="103"/>
      <c r="ODF221" s="103"/>
      <c r="ODG221" s="103"/>
      <c r="ODH221" s="103"/>
      <c r="ODI221" s="103"/>
      <c r="ODJ221" s="103"/>
      <c r="ODK221" s="103"/>
      <c r="ODL221" s="103"/>
      <c r="ODM221" s="103"/>
      <c r="ODN221" s="103"/>
      <c r="ODO221" s="103"/>
      <c r="ODP221" s="103"/>
      <c r="ODQ221" s="103"/>
      <c r="ODR221" s="103"/>
      <c r="ODS221" s="103"/>
      <c r="ODT221" s="103"/>
      <c r="ODU221" s="103"/>
      <c r="ODV221" s="103"/>
      <c r="ODW221" s="103"/>
      <c r="ODX221" s="103"/>
      <c r="ODY221" s="103"/>
      <c r="ODZ221" s="103"/>
      <c r="OEA221" s="103"/>
      <c r="OEB221" s="103"/>
      <c r="OEC221" s="103"/>
      <c r="OED221" s="103"/>
      <c r="OEE221" s="103"/>
      <c r="OEF221" s="103"/>
      <c r="OEG221" s="103"/>
      <c r="OEH221" s="103"/>
      <c r="OEI221" s="103"/>
      <c r="OEJ221" s="103"/>
      <c r="OEK221" s="103"/>
      <c r="OEL221" s="103"/>
      <c r="OEM221" s="103"/>
      <c r="OEN221" s="103"/>
      <c r="OEO221" s="103"/>
      <c r="OEP221" s="103"/>
      <c r="OEQ221" s="103"/>
      <c r="OER221" s="103"/>
      <c r="OES221" s="103"/>
      <c r="OET221" s="103"/>
      <c r="OEU221" s="103"/>
      <c r="OEV221" s="103"/>
      <c r="OEW221" s="103"/>
      <c r="OEX221" s="103"/>
      <c r="OEY221" s="103"/>
      <c r="OEZ221" s="103"/>
      <c r="OFA221" s="103"/>
      <c r="OFB221" s="103"/>
      <c r="OFC221" s="103"/>
      <c r="OFD221" s="103"/>
      <c r="OFE221" s="103"/>
      <c r="OFF221" s="103"/>
      <c r="OFG221" s="103"/>
      <c r="OFH221" s="103"/>
      <c r="OFI221" s="103"/>
      <c r="OFJ221" s="103"/>
      <c r="OFK221" s="103"/>
      <c r="OFL221" s="103"/>
      <c r="OFM221" s="103"/>
      <c r="OFN221" s="103"/>
      <c r="OFO221" s="103"/>
      <c r="OFP221" s="103"/>
      <c r="OFQ221" s="103"/>
      <c r="OFR221" s="103"/>
      <c r="OFS221" s="103"/>
      <c r="OFT221" s="103"/>
      <c r="OFU221" s="103"/>
      <c r="OFV221" s="103"/>
      <c r="OFW221" s="103"/>
      <c r="OFX221" s="103"/>
      <c r="OFY221" s="103"/>
      <c r="OFZ221" s="103"/>
      <c r="OGA221" s="103"/>
      <c r="OGB221" s="103"/>
      <c r="OGC221" s="103"/>
      <c r="OGD221" s="103"/>
      <c r="OGE221" s="103"/>
      <c r="OGF221" s="103"/>
      <c r="OGG221" s="103"/>
      <c r="OGH221" s="103"/>
      <c r="OGI221" s="103"/>
      <c r="OGJ221" s="103"/>
      <c r="OGK221" s="103"/>
      <c r="OGL221" s="103"/>
      <c r="OGM221" s="103"/>
      <c r="OGN221" s="103"/>
      <c r="OGO221" s="103"/>
      <c r="OGP221" s="103"/>
      <c r="OGQ221" s="103"/>
      <c r="OGR221" s="103"/>
      <c r="OGS221" s="103"/>
      <c r="OGT221" s="103"/>
      <c r="OGU221" s="103"/>
      <c r="OGV221" s="103"/>
      <c r="OGW221" s="103"/>
      <c r="OGX221" s="103"/>
      <c r="OGY221" s="103"/>
      <c r="OGZ221" s="103"/>
      <c r="OHA221" s="103"/>
      <c r="OHB221" s="103"/>
      <c r="OHC221" s="103"/>
      <c r="OHD221" s="103"/>
      <c r="OHE221" s="103"/>
      <c r="OHF221" s="103"/>
      <c r="OHG221" s="103"/>
      <c r="OHH221" s="103"/>
      <c r="OHI221" s="103"/>
      <c r="OHJ221" s="103"/>
      <c r="OHK221" s="103"/>
      <c r="OHL221" s="103"/>
      <c r="OHM221" s="103"/>
      <c r="OHN221" s="103"/>
      <c r="OHO221" s="103"/>
      <c r="OHP221" s="103"/>
      <c r="OHQ221" s="103"/>
      <c r="OHR221" s="103"/>
      <c r="OHS221" s="103"/>
      <c r="OHT221" s="103"/>
      <c r="OHU221" s="103"/>
      <c r="OHV221" s="103"/>
      <c r="OHW221" s="103"/>
      <c r="OHX221" s="103"/>
      <c r="OHY221" s="103"/>
      <c r="OHZ221" s="103"/>
      <c r="OIA221" s="103"/>
      <c r="OIB221" s="103"/>
      <c r="OIC221" s="103"/>
      <c r="OID221" s="103"/>
      <c r="OIE221" s="103"/>
      <c r="OIF221" s="103"/>
      <c r="OIG221" s="103"/>
      <c r="OIH221" s="103"/>
      <c r="OII221" s="103"/>
      <c r="OIJ221" s="103"/>
      <c r="OIK221" s="103"/>
      <c r="OIL221" s="103"/>
      <c r="OIM221" s="103"/>
      <c r="OIN221" s="103"/>
      <c r="OIO221" s="103"/>
      <c r="OIP221" s="103"/>
      <c r="OIQ221" s="103"/>
      <c r="OIR221" s="103"/>
      <c r="OIS221" s="103"/>
      <c r="OIT221" s="103"/>
      <c r="OIU221" s="103"/>
      <c r="OIV221" s="103"/>
      <c r="OIW221" s="103"/>
      <c r="OIX221" s="103"/>
      <c r="OIY221" s="103"/>
      <c r="OIZ221" s="103"/>
      <c r="OJA221" s="103"/>
      <c r="OJB221" s="103"/>
      <c r="OJC221" s="103"/>
      <c r="OJD221" s="103"/>
      <c r="OJE221" s="103"/>
      <c r="OJF221" s="103"/>
      <c r="OJG221" s="103"/>
      <c r="OJH221" s="103"/>
      <c r="OJI221" s="103"/>
      <c r="OJJ221" s="103"/>
      <c r="OJK221" s="103"/>
      <c r="OJL221" s="103"/>
      <c r="OJM221" s="103"/>
      <c r="OJN221" s="103"/>
      <c r="OJO221" s="103"/>
      <c r="OJP221" s="103"/>
      <c r="OJQ221" s="103"/>
      <c r="OJR221" s="103"/>
      <c r="OJS221" s="103"/>
      <c r="OJT221" s="103"/>
      <c r="OJU221" s="103"/>
      <c r="OJV221" s="103"/>
      <c r="OJW221" s="103"/>
      <c r="OJX221" s="103"/>
      <c r="OJY221" s="103"/>
      <c r="OJZ221" s="103"/>
      <c r="OKA221" s="103"/>
      <c r="OKB221" s="103"/>
      <c r="OKC221" s="103"/>
      <c r="OKD221" s="103"/>
      <c r="OKE221" s="103"/>
      <c r="OKF221" s="103"/>
      <c r="OKG221" s="103"/>
      <c r="OKH221" s="103"/>
      <c r="OKI221" s="103"/>
      <c r="OKJ221" s="103"/>
      <c r="OKK221" s="103"/>
      <c r="OKL221" s="103"/>
      <c r="OKM221" s="103"/>
      <c r="OKN221" s="103"/>
      <c r="OKO221" s="103"/>
      <c r="OKP221" s="103"/>
      <c r="OKQ221" s="103"/>
      <c r="OKR221" s="103"/>
      <c r="OKS221" s="103"/>
      <c r="OKT221" s="103"/>
      <c r="OKU221" s="103"/>
      <c r="OKV221" s="103"/>
      <c r="OKW221" s="103"/>
      <c r="OKX221" s="103"/>
      <c r="OKY221" s="103"/>
      <c r="OKZ221" s="103"/>
      <c r="OLA221" s="103"/>
      <c r="OLB221" s="103"/>
      <c r="OLC221" s="103"/>
      <c r="OLD221" s="103"/>
      <c r="OLE221" s="103"/>
      <c r="OLF221" s="103"/>
      <c r="OLG221" s="103"/>
      <c r="OLH221" s="103"/>
      <c r="OLI221" s="103"/>
      <c r="OLJ221" s="103"/>
      <c r="OLK221" s="103"/>
      <c r="OLL221" s="103"/>
      <c r="OLM221" s="103"/>
      <c r="OLN221" s="103"/>
      <c r="OLO221" s="103"/>
      <c r="OLP221" s="103"/>
      <c r="OLQ221" s="103"/>
      <c r="OLR221" s="103"/>
      <c r="OLS221" s="103"/>
      <c r="OLT221" s="103"/>
      <c r="OLU221" s="103"/>
      <c r="OLV221" s="103"/>
      <c r="OLW221" s="103"/>
      <c r="OLX221" s="103"/>
      <c r="OLY221" s="103"/>
      <c r="OLZ221" s="103"/>
      <c r="OMA221" s="103"/>
      <c r="OMB221" s="103"/>
      <c r="OMC221" s="103"/>
      <c r="OMD221" s="103"/>
      <c r="OME221" s="103"/>
      <c r="OMF221" s="103"/>
      <c r="OMG221" s="103"/>
      <c r="OMH221" s="103"/>
      <c r="OMI221" s="103"/>
      <c r="OMJ221" s="103"/>
      <c r="OMK221" s="103"/>
      <c r="OML221" s="103"/>
      <c r="OMM221" s="103"/>
      <c r="OMN221" s="103"/>
      <c r="OMO221" s="103"/>
      <c r="OMP221" s="103"/>
      <c r="OMQ221" s="103"/>
      <c r="OMR221" s="103"/>
      <c r="OMS221" s="103"/>
      <c r="OMT221" s="103"/>
      <c r="OMU221" s="103"/>
      <c r="OMV221" s="103"/>
      <c r="OMW221" s="103"/>
      <c r="OMX221" s="103"/>
      <c r="OMY221" s="103"/>
      <c r="OMZ221" s="103"/>
      <c r="ONA221" s="103"/>
      <c r="ONB221" s="103"/>
      <c r="ONC221" s="103"/>
      <c r="OND221" s="103"/>
      <c r="ONE221" s="103"/>
      <c r="ONF221" s="103"/>
      <c r="ONG221" s="103"/>
      <c r="ONH221" s="103"/>
      <c r="ONI221" s="103"/>
      <c r="ONJ221" s="103"/>
      <c r="ONK221" s="103"/>
      <c r="ONL221" s="103"/>
      <c r="ONM221" s="103"/>
      <c r="ONN221" s="103"/>
      <c r="ONO221" s="103"/>
      <c r="ONP221" s="103"/>
      <c r="ONQ221" s="103"/>
      <c r="ONR221" s="103"/>
      <c r="ONS221" s="103"/>
      <c r="ONT221" s="103"/>
      <c r="ONU221" s="103"/>
      <c r="ONV221" s="103"/>
      <c r="ONW221" s="103"/>
      <c r="ONX221" s="103"/>
      <c r="ONY221" s="103"/>
      <c r="ONZ221" s="103"/>
      <c r="OOA221" s="103"/>
      <c r="OOB221" s="103"/>
      <c r="OOC221" s="103"/>
      <c r="OOD221" s="103"/>
      <c r="OOE221" s="103"/>
      <c r="OOF221" s="103"/>
      <c r="OOG221" s="103"/>
      <c r="OOH221" s="103"/>
      <c r="OOI221" s="103"/>
      <c r="OOJ221" s="103"/>
      <c r="OOK221" s="103"/>
      <c r="OOL221" s="103"/>
      <c r="OOM221" s="103"/>
      <c r="OON221" s="103"/>
      <c r="OOO221" s="103"/>
      <c r="OOP221" s="103"/>
      <c r="OOQ221" s="103"/>
      <c r="OOR221" s="103"/>
      <c r="OOS221" s="103"/>
      <c r="OOT221" s="103"/>
      <c r="OOU221" s="103"/>
      <c r="OOV221" s="103"/>
      <c r="OOW221" s="103"/>
      <c r="OOX221" s="103"/>
      <c r="OOY221" s="103"/>
      <c r="OOZ221" s="103"/>
      <c r="OPA221" s="103"/>
      <c r="OPB221" s="103"/>
      <c r="OPC221" s="103"/>
      <c r="OPD221" s="103"/>
      <c r="OPE221" s="103"/>
      <c r="OPF221" s="103"/>
      <c r="OPG221" s="103"/>
      <c r="OPH221" s="103"/>
      <c r="OPI221" s="103"/>
      <c r="OPJ221" s="103"/>
      <c r="OPK221" s="103"/>
      <c r="OPL221" s="103"/>
      <c r="OPM221" s="103"/>
      <c r="OPN221" s="103"/>
      <c r="OPO221" s="103"/>
      <c r="OPP221" s="103"/>
      <c r="OPQ221" s="103"/>
      <c r="OPR221" s="103"/>
      <c r="OPS221" s="103"/>
      <c r="OPT221" s="103"/>
      <c r="OPU221" s="103"/>
      <c r="OPV221" s="103"/>
      <c r="OPW221" s="103"/>
      <c r="OPX221" s="103"/>
      <c r="OPY221" s="103"/>
      <c r="OPZ221" s="103"/>
      <c r="OQA221" s="103"/>
      <c r="OQB221" s="103"/>
      <c r="OQC221" s="103"/>
      <c r="OQD221" s="103"/>
      <c r="OQE221" s="103"/>
      <c r="OQF221" s="103"/>
      <c r="OQG221" s="103"/>
      <c r="OQH221" s="103"/>
      <c r="OQI221" s="103"/>
      <c r="OQJ221" s="103"/>
      <c r="OQK221" s="103"/>
      <c r="OQL221" s="103"/>
      <c r="OQM221" s="103"/>
      <c r="OQN221" s="103"/>
      <c r="OQO221" s="103"/>
      <c r="OQP221" s="103"/>
      <c r="OQQ221" s="103"/>
      <c r="OQR221" s="103"/>
      <c r="OQS221" s="103"/>
      <c r="OQT221" s="103"/>
      <c r="OQU221" s="103"/>
      <c r="OQV221" s="103"/>
      <c r="OQW221" s="103"/>
      <c r="OQX221" s="103"/>
      <c r="OQY221" s="103"/>
      <c r="OQZ221" s="103"/>
      <c r="ORA221" s="103"/>
      <c r="ORB221" s="103"/>
      <c r="ORC221" s="103"/>
      <c r="ORD221" s="103"/>
      <c r="ORE221" s="103"/>
      <c r="ORF221" s="103"/>
      <c r="ORG221" s="103"/>
      <c r="ORH221" s="103"/>
      <c r="ORI221" s="103"/>
      <c r="ORJ221" s="103"/>
      <c r="ORK221" s="103"/>
      <c r="ORL221" s="103"/>
      <c r="ORM221" s="103"/>
      <c r="ORN221" s="103"/>
      <c r="ORO221" s="103"/>
      <c r="ORP221" s="103"/>
      <c r="ORQ221" s="103"/>
      <c r="ORR221" s="103"/>
      <c r="ORS221" s="103"/>
      <c r="ORT221" s="103"/>
      <c r="ORU221" s="103"/>
      <c r="ORV221" s="103"/>
      <c r="ORW221" s="103"/>
      <c r="ORX221" s="103"/>
      <c r="ORY221" s="103"/>
      <c r="ORZ221" s="103"/>
      <c r="OSA221" s="103"/>
      <c r="OSB221" s="103"/>
      <c r="OSC221" s="103"/>
      <c r="OSD221" s="103"/>
      <c r="OSE221" s="103"/>
      <c r="OSF221" s="103"/>
      <c r="OSG221" s="103"/>
      <c r="OSH221" s="103"/>
      <c r="OSI221" s="103"/>
      <c r="OSJ221" s="103"/>
      <c r="OSK221" s="103"/>
      <c r="OSL221" s="103"/>
      <c r="OSM221" s="103"/>
      <c r="OSN221" s="103"/>
      <c r="OSO221" s="103"/>
      <c r="OSP221" s="103"/>
      <c r="OSQ221" s="103"/>
      <c r="OSR221" s="103"/>
      <c r="OSS221" s="103"/>
      <c r="OST221" s="103"/>
      <c r="OSU221" s="103"/>
      <c r="OSV221" s="103"/>
      <c r="OSW221" s="103"/>
      <c r="OSX221" s="103"/>
      <c r="OSY221" s="103"/>
      <c r="OSZ221" s="103"/>
      <c r="OTA221" s="103"/>
      <c r="OTB221" s="103"/>
      <c r="OTC221" s="103"/>
      <c r="OTD221" s="103"/>
      <c r="OTE221" s="103"/>
      <c r="OTF221" s="103"/>
      <c r="OTG221" s="103"/>
      <c r="OTH221" s="103"/>
      <c r="OTI221" s="103"/>
      <c r="OTJ221" s="103"/>
      <c r="OTK221" s="103"/>
      <c r="OTL221" s="103"/>
      <c r="OTM221" s="103"/>
      <c r="OTN221" s="103"/>
      <c r="OTO221" s="103"/>
      <c r="OTP221" s="103"/>
      <c r="OTQ221" s="103"/>
      <c r="OTR221" s="103"/>
      <c r="OTS221" s="103"/>
      <c r="OTT221" s="103"/>
      <c r="OTU221" s="103"/>
      <c r="OTV221" s="103"/>
      <c r="OTW221" s="103"/>
      <c r="OTX221" s="103"/>
      <c r="OTY221" s="103"/>
      <c r="OTZ221" s="103"/>
      <c r="OUA221" s="103"/>
      <c r="OUB221" s="103"/>
      <c r="OUC221" s="103"/>
      <c r="OUD221" s="103"/>
      <c r="OUE221" s="103"/>
      <c r="OUF221" s="103"/>
      <c r="OUG221" s="103"/>
      <c r="OUH221" s="103"/>
      <c r="OUI221" s="103"/>
      <c r="OUJ221" s="103"/>
      <c r="OUK221" s="103"/>
      <c r="OUL221" s="103"/>
      <c r="OUM221" s="103"/>
      <c r="OUN221" s="103"/>
      <c r="OUO221" s="103"/>
      <c r="OUP221" s="103"/>
      <c r="OUQ221" s="103"/>
      <c r="OUR221" s="103"/>
      <c r="OUS221" s="103"/>
      <c r="OUT221" s="103"/>
      <c r="OUU221" s="103"/>
      <c r="OUV221" s="103"/>
      <c r="OUW221" s="103"/>
      <c r="OUX221" s="103"/>
      <c r="OUY221" s="103"/>
      <c r="OUZ221" s="103"/>
      <c r="OVA221" s="103"/>
      <c r="OVB221" s="103"/>
      <c r="OVC221" s="103"/>
      <c r="OVD221" s="103"/>
      <c r="OVE221" s="103"/>
      <c r="OVF221" s="103"/>
      <c r="OVG221" s="103"/>
      <c r="OVH221" s="103"/>
      <c r="OVI221" s="103"/>
      <c r="OVJ221" s="103"/>
      <c r="OVK221" s="103"/>
      <c r="OVL221" s="103"/>
      <c r="OVM221" s="103"/>
      <c r="OVN221" s="103"/>
      <c r="OVO221" s="103"/>
      <c r="OVP221" s="103"/>
      <c r="OVQ221" s="103"/>
      <c r="OVR221" s="103"/>
      <c r="OVS221" s="103"/>
      <c r="OVT221" s="103"/>
      <c r="OVU221" s="103"/>
      <c r="OVV221" s="103"/>
      <c r="OVW221" s="103"/>
      <c r="OVX221" s="103"/>
      <c r="OVY221" s="103"/>
      <c r="OVZ221" s="103"/>
      <c r="OWA221" s="103"/>
      <c r="OWB221" s="103"/>
      <c r="OWC221" s="103"/>
      <c r="OWD221" s="103"/>
      <c r="OWE221" s="103"/>
      <c r="OWF221" s="103"/>
      <c r="OWG221" s="103"/>
      <c r="OWH221" s="103"/>
      <c r="OWI221" s="103"/>
      <c r="OWJ221" s="103"/>
      <c r="OWK221" s="103"/>
      <c r="OWL221" s="103"/>
      <c r="OWM221" s="103"/>
      <c r="OWN221" s="103"/>
      <c r="OWO221" s="103"/>
      <c r="OWP221" s="103"/>
      <c r="OWQ221" s="103"/>
      <c r="OWR221" s="103"/>
      <c r="OWS221" s="103"/>
      <c r="OWT221" s="103"/>
      <c r="OWU221" s="103"/>
      <c r="OWV221" s="103"/>
      <c r="OWW221" s="103"/>
      <c r="OWX221" s="103"/>
      <c r="OWY221" s="103"/>
      <c r="OWZ221" s="103"/>
      <c r="OXA221" s="103"/>
      <c r="OXB221" s="103"/>
      <c r="OXC221" s="103"/>
      <c r="OXD221" s="103"/>
      <c r="OXE221" s="103"/>
      <c r="OXF221" s="103"/>
      <c r="OXG221" s="103"/>
      <c r="OXH221" s="103"/>
      <c r="OXI221" s="103"/>
      <c r="OXJ221" s="103"/>
      <c r="OXK221" s="103"/>
      <c r="OXL221" s="103"/>
      <c r="OXM221" s="103"/>
      <c r="OXN221" s="103"/>
      <c r="OXO221" s="103"/>
      <c r="OXP221" s="103"/>
      <c r="OXQ221" s="103"/>
      <c r="OXR221" s="103"/>
      <c r="OXS221" s="103"/>
      <c r="OXT221" s="103"/>
      <c r="OXU221" s="103"/>
      <c r="OXV221" s="103"/>
      <c r="OXW221" s="103"/>
      <c r="OXX221" s="103"/>
      <c r="OXY221" s="103"/>
      <c r="OXZ221" s="103"/>
      <c r="OYA221" s="103"/>
      <c r="OYB221" s="103"/>
      <c r="OYC221" s="103"/>
      <c r="OYD221" s="103"/>
      <c r="OYE221" s="103"/>
      <c r="OYF221" s="103"/>
      <c r="OYG221" s="103"/>
      <c r="OYH221" s="103"/>
      <c r="OYI221" s="103"/>
      <c r="OYJ221" s="103"/>
      <c r="OYK221" s="103"/>
      <c r="OYL221" s="103"/>
      <c r="OYM221" s="103"/>
      <c r="OYN221" s="103"/>
      <c r="OYO221" s="103"/>
      <c r="OYP221" s="103"/>
      <c r="OYQ221" s="103"/>
      <c r="OYR221" s="103"/>
      <c r="OYS221" s="103"/>
      <c r="OYT221" s="103"/>
      <c r="OYU221" s="103"/>
      <c r="OYV221" s="103"/>
      <c r="OYW221" s="103"/>
      <c r="OYX221" s="103"/>
      <c r="OYY221" s="103"/>
      <c r="OYZ221" s="103"/>
      <c r="OZA221" s="103"/>
      <c r="OZB221" s="103"/>
      <c r="OZC221" s="103"/>
      <c r="OZD221" s="103"/>
      <c r="OZE221" s="103"/>
      <c r="OZF221" s="103"/>
      <c r="OZG221" s="103"/>
      <c r="OZH221" s="103"/>
      <c r="OZI221" s="103"/>
      <c r="OZJ221" s="103"/>
      <c r="OZK221" s="103"/>
      <c r="OZL221" s="103"/>
      <c r="OZM221" s="103"/>
      <c r="OZN221" s="103"/>
      <c r="OZO221" s="103"/>
      <c r="OZP221" s="103"/>
      <c r="OZQ221" s="103"/>
      <c r="OZR221" s="103"/>
      <c r="OZS221" s="103"/>
      <c r="OZT221" s="103"/>
      <c r="OZU221" s="103"/>
      <c r="OZV221" s="103"/>
      <c r="OZW221" s="103"/>
      <c r="OZX221" s="103"/>
      <c r="OZY221" s="103"/>
      <c r="OZZ221" s="103"/>
      <c r="PAA221" s="103"/>
      <c r="PAB221" s="103"/>
      <c r="PAC221" s="103"/>
      <c r="PAD221" s="103"/>
      <c r="PAE221" s="103"/>
      <c r="PAF221" s="103"/>
      <c r="PAG221" s="103"/>
      <c r="PAH221" s="103"/>
      <c r="PAI221" s="103"/>
      <c r="PAJ221" s="103"/>
      <c r="PAK221" s="103"/>
      <c r="PAL221" s="103"/>
      <c r="PAM221" s="103"/>
      <c r="PAN221" s="103"/>
      <c r="PAO221" s="103"/>
      <c r="PAP221" s="103"/>
      <c r="PAQ221" s="103"/>
      <c r="PAR221" s="103"/>
      <c r="PAS221" s="103"/>
      <c r="PAT221" s="103"/>
      <c r="PAU221" s="103"/>
      <c r="PAV221" s="103"/>
      <c r="PAW221" s="103"/>
      <c r="PAX221" s="103"/>
      <c r="PAY221" s="103"/>
      <c r="PAZ221" s="103"/>
      <c r="PBA221" s="103"/>
      <c r="PBB221" s="103"/>
      <c r="PBC221" s="103"/>
      <c r="PBD221" s="103"/>
      <c r="PBE221" s="103"/>
      <c r="PBF221" s="103"/>
      <c r="PBG221" s="103"/>
      <c r="PBH221" s="103"/>
      <c r="PBI221" s="103"/>
      <c r="PBJ221" s="103"/>
      <c r="PBK221" s="103"/>
      <c r="PBL221" s="103"/>
      <c r="PBM221" s="103"/>
      <c r="PBN221" s="103"/>
      <c r="PBO221" s="103"/>
      <c r="PBP221" s="103"/>
      <c r="PBQ221" s="103"/>
      <c r="PBR221" s="103"/>
      <c r="PBS221" s="103"/>
      <c r="PBT221" s="103"/>
      <c r="PBU221" s="103"/>
      <c r="PBV221" s="103"/>
      <c r="PBW221" s="103"/>
      <c r="PBX221" s="103"/>
      <c r="PBY221" s="103"/>
      <c r="PBZ221" s="103"/>
      <c r="PCA221" s="103"/>
      <c r="PCB221" s="103"/>
      <c r="PCC221" s="103"/>
      <c r="PCD221" s="103"/>
      <c r="PCE221" s="103"/>
      <c r="PCF221" s="103"/>
      <c r="PCG221" s="103"/>
      <c r="PCH221" s="103"/>
      <c r="PCI221" s="103"/>
      <c r="PCJ221" s="103"/>
      <c r="PCK221" s="103"/>
      <c r="PCL221" s="103"/>
      <c r="PCM221" s="103"/>
      <c r="PCN221" s="103"/>
      <c r="PCO221" s="103"/>
      <c r="PCP221" s="103"/>
      <c r="PCQ221" s="103"/>
      <c r="PCR221" s="103"/>
      <c r="PCS221" s="103"/>
      <c r="PCT221" s="103"/>
      <c r="PCU221" s="103"/>
      <c r="PCV221" s="103"/>
      <c r="PCW221" s="103"/>
      <c r="PCX221" s="103"/>
      <c r="PCY221" s="103"/>
      <c r="PCZ221" s="103"/>
      <c r="PDA221" s="103"/>
      <c r="PDB221" s="103"/>
      <c r="PDC221" s="103"/>
      <c r="PDD221" s="103"/>
      <c r="PDE221" s="103"/>
      <c r="PDF221" s="103"/>
      <c r="PDG221" s="103"/>
      <c r="PDH221" s="103"/>
      <c r="PDI221" s="103"/>
      <c r="PDJ221" s="103"/>
      <c r="PDK221" s="103"/>
      <c r="PDL221" s="103"/>
      <c r="PDM221" s="103"/>
      <c r="PDN221" s="103"/>
      <c r="PDO221" s="103"/>
      <c r="PDP221" s="103"/>
      <c r="PDQ221" s="103"/>
      <c r="PDR221" s="103"/>
      <c r="PDS221" s="103"/>
      <c r="PDT221" s="103"/>
      <c r="PDU221" s="103"/>
      <c r="PDV221" s="103"/>
      <c r="PDW221" s="103"/>
      <c r="PDX221" s="103"/>
      <c r="PDY221" s="103"/>
      <c r="PDZ221" s="103"/>
      <c r="PEA221" s="103"/>
      <c r="PEB221" s="103"/>
      <c r="PEC221" s="103"/>
      <c r="PED221" s="103"/>
      <c r="PEE221" s="103"/>
      <c r="PEF221" s="103"/>
      <c r="PEG221" s="103"/>
      <c r="PEH221" s="103"/>
      <c r="PEI221" s="103"/>
      <c r="PEJ221" s="103"/>
      <c r="PEK221" s="103"/>
      <c r="PEL221" s="103"/>
      <c r="PEM221" s="103"/>
      <c r="PEN221" s="103"/>
      <c r="PEO221" s="103"/>
      <c r="PEP221" s="103"/>
      <c r="PEQ221" s="103"/>
      <c r="PER221" s="103"/>
      <c r="PES221" s="103"/>
      <c r="PET221" s="103"/>
      <c r="PEU221" s="103"/>
      <c r="PEV221" s="103"/>
      <c r="PEW221" s="103"/>
      <c r="PEX221" s="103"/>
      <c r="PEY221" s="103"/>
      <c r="PEZ221" s="103"/>
      <c r="PFA221" s="103"/>
      <c r="PFB221" s="103"/>
      <c r="PFC221" s="103"/>
      <c r="PFD221" s="103"/>
      <c r="PFE221" s="103"/>
      <c r="PFF221" s="103"/>
      <c r="PFG221" s="103"/>
      <c r="PFH221" s="103"/>
      <c r="PFI221" s="103"/>
      <c r="PFJ221" s="103"/>
      <c r="PFK221" s="103"/>
      <c r="PFL221" s="103"/>
      <c r="PFM221" s="103"/>
      <c r="PFN221" s="103"/>
      <c r="PFO221" s="103"/>
      <c r="PFP221" s="103"/>
      <c r="PFQ221" s="103"/>
      <c r="PFR221" s="103"/>
      <c r="PFS221" s="103"/>
      <c r="PFT221" s="103"/>
      <c r="PFU221" s="103"/>
      <c r="PFV221" s="103"/>
      <c r="PFW221" s="103"/>
      <c r="PFX221" s="103"/>
      <c r="PFY221" s="103"/>
      <c r="PFZ221" s="103"/>
      <c r="PGA221" s="103"/>
      <c r="PGB221" s="103"/>
      <c r="PGC221" s="103"/>
      <c r="PGD221" s="103"/>
      <c r="PGE221" s="103"/>
      <c r="PGF221" s="103"/>
      <c r="PGG221" s="103"/>
      <c r="PGH221" s="103"/>
      <c r="PGI221" s="103"/>
      <c r="PGJ221" s="103"/>
      <c r="PGK221" s="103"/>
      <c r="PGL221" s="103"/>
      <c r="PGM221" s="103"/>
      <c r="PGN221" s="103"/>
      <c r="PGO221" s="103"/>
      <c r="PGP221" s="103"/>
      <c r="PGQ221" s="103"/>
      <c r="PGR221" s="103"/>
      <c r="PGS221" s="103"/>
      <c r="PGT221" s="103"/>
      <c r="PGU221" s="103"/>
      <c r="PGV221" s="103"/>
      <c r="PGW221" s="103"/>
      <c r="PGX221" s="103"/>
      <c r="PGY221" s="103"/>
      <c r="PGZ221" s="103"/>
      <c r="PHA221" s="103"/>
      <c r="PHB221" s="103"/>
      <c r="PHC221" s="103"/>
      <c r="PHD221" s="103"/>
      <c r="PHE221" s="103"/>
      <c r="PHF221" s="103"/>
      <c r="PHG221" s="103"/>
      <c r="PHH221" s="103"/>
      <c r="PHI221" s="103"/>
      <c r="PHJ221" s="103"/>
      <c r="PHK221" s="103"/>
      <c r="PHL221" s="103"/>
      <c r="PHM221" s="103"/>
      <c r="PHN221" s="103"/>
      <c r="PHO221" s="103"/>
      <c r="PHP221" s="103"/>
      <c r="PHQ221" s="103"/>
      <c r="PHR221" s="103"/>
      <c r="PHS221" s="103"/>
      <c r="PHT221" s="103"/>
      <c r="PHU221" s="103"/>
      <c r="PHV221" s="103"/>
      <c r="PHW221" s="103"/>
      <c r="PHX221" s="103"/>
      <c r="PHY221" s="103"/>
      <c r="PHZ221" s="103"/>
      <c r="PIA221" s="103"/>
      <c r="PIB221" s="103"/>
      <c r="PIC221" s="103"/>
      <c r="PID221" s="103"/>
      <c r="PIE221" s="103"/>
      <c r="PIF221" s="103"/>
      <c r="PIG221" s="103"/>
      <c r="PIH221" s="103"/>
      <c r="PII221" s="103"/>
      <c r="PIJ221" s="103"/>
      <c r="PIK221" s="103"/>
      <c r="PIL221" s="103"/>
      <c r="PIM221" s="103"/>
      <c r="PIN221" s="103"/>
      <c r="PIO221" s="103"/>
      <c r="PIP221" s="103"/>
      <c r="PIQ221" s="103"/>
      <c r="PIR221" s="103"/>
      <c r="PIS221" s="103"/>
      <c r="PIT221" s="103"/>
      <c r="PIU221" s="103"/>
      <c r="PIV221" s="103"/>
      <c r="PIW221" s="103"/>
      <c r="PIX221" s="103"/>
      <c r="PIY221" s="103"/>
      <c r="PIZ221" s="103"/>
      <c r="PJA221" s="103"/>
      <c r="PJB221" s="103"/>
      <c r="PJC221" s="103"/>
      <c r="PJD221" s="103"/>
      <c r="PJE221" s="103"/>
      <c r="PJF221" s="103"/>
      <c r="PJG221" s="103"/>
      <c r="PJH221" s="103"/>
      <c r="PJI221" s="103"/>
      <c r="PJJ221" s="103"/>
      <c r="PJK221" s="103"/>
      <c r="PJL221" s="103"/>
      <c r="PJM221" s="103"/>
      <c r="PJN221" s="103"/>
      <c r="PJO221" s="103"/>
      <c r="PJP221" s="103"/>
      <c r="PJQ221" s="103"/>
      <c r="PJR221" s="103"/>
      <c r="PJS221" s="103"/>
      <c r="PJT221" s="103"/>
      <c r="PJU221" s="103"/>
      <c r="PJV221" s="103"/>
      <c r="PJW221" s="103"/>
      <c r="PJX221" s="103"/>
      <c r="PJY221" s="103"/>
      <c r="PJZ221" s="103"/>
      <c r="PKA221" s="103"/>
      <c r="PKB221" s="103"/>
      <c r="PKC221" s="103"/>
      <c r="PKD221" s="103"/>
      <c r="PKE221" s="103"/>
      <c r="PKF221" s="103"/>
      <c r="PKG221" s="103"/>
      <c r="PKH221" s="103"/>
      <c r="PKI221" s="103"/>
      <c r="PKJ221" s="103"/>
      <c r="PKK221" s="103"/>
      <c r="PKL221" s="103"/>
      <c r="PKM221" s="103"/>
      <c r="PKN221" s="103"/>
      <c r="PKO221" s="103"/>
      <c r="PKP221" s="103"/>
      <c r="PKQ221" s="103"/>
      <c r="PKR221" s="103"/>
      <c r="PKS221" s="103"/>
      <c r="PKT221" s="103"/>
      <c r="PKU221" s="103"/>
      <c r="PKV221" s="103"/>
      <c r="PKW221" s="103"/>
      <c r="PKX221" s="103"/>
      <c r="PKY221" s="103"/>
      <c r="PKZ221" s="103"/>
      <c r="PLA221" s="103"/>
      <c r="PLB221" s="103"/>
      <c r="PLC221" s="103"/>
      <c r="PLD221" s="103"/>
      <c r="PLE221" s="103"/>
      <c r="PLF221" s="103"/>
      <c r="PLG221" s="103"/>
      <c r="PLH221" s="103"/>
      <c r="PLI221" s="103"/>
      <c r="PLJ221" s="103"/>
      <c r="PLK221" s="103"/>
      <c r="PLL221" s="103"/>
      <c r="PLM221" s="103"/>
      <c r="PLN221" s="103"/>
      <c r="PLO221" s="103"/>
      <c r="PLP221" s="103"/>
      <c r="PLQ221" s="103"/>
      <c r="PLR221" s="103"/>
      <c r="PLS221" s="103"/>
      <c r="PLT221" s="103"/>
      <c r="PLU221" s="103"/>
      <c r="PLV221" s="103"/>
      <c r="PLW221" s="103"/>
      <c r="PLX221" s="103"/>
      <c r="PLY221" s="103"/>
      <c r="PLZ221" s="103"/>
      <c r="PMA221" s="103"/>
      <c r="PMB221" s="103"/>
      <c r="PMC221" s="103"/>
      <c r="PMD221" s="103"/>
      <c r="PME221" s="103"/>
      <c r="PMF221" s="103"/>
      <c r="PMG221" s="103"/>
      <c r="PMH221" s="103"/>
      <c r="PMI221" s="103"/>
      <c r="PMJ221" s="103"/>
      <c r="PMK221" s="103"/>
      <c r="PML221" s="103"/>
      <c r="PMM221" s="103"/>
      <c r="PMN221" s="103"/>
      <c r="PMO221" s="103"/>
      <c r="PMP221" s="103"/>
      <c r="PMQ221" s="103"/>
      <c r="PMR221" s="103"/>
      <c r="PMS221" s="103"/>
      <c r="PMT221" s="103"/>
      <c r="PMU221" s="103"/>
      <c r="PMV221" s="103"/>
      <c r="PMW221" s="103"/>
      <c r="PMX221" s="103"/>
      <c r="PMY221" s="103"/>
      <c r="PMZ221" s="103"/>
      <c r="PNA221" s="103"/>
      <c r="PNB221" s="103"/>
      <c r="PNC221" s="103"/>
      <c r="PND221" s="103"/>
      <c r="PNE221" s="103"/>
      <c r="PNF221" s="103"/>
      <c r="PNG221" s="103"/>
      <c r="PNH221" s="103"/>
      <c r="PNI221" s="103"/>
      <c r="PNJ221" s="103"/>
      <c r="PNK221" s="103"/>
      <c r="PNL221" s="103"/>
      <c r="PNM221" s="103"/>
      <c r="PNN221" s="103"/>
      <c r="PNO221" s="103"/>
      <c r="PNP221" s="103"/>
      <c r="PNQ221" s="103"/>
      <c r="PNR221" s="103"/>
      <c r="PNS221" s="103"/>
      <c r="PNT221" s="103"/>
      <c r="PNU221" s="103"/>
      <c r="PNV221" s="103"/>
      <c r="PNW221" s="103"/>
      <c r="PNX221" s="103"/>
      <c r="PNY221" s="103"/>
      <c r="PNZ221" s="103"/>
      <c r="POA221" s="103"/>
      <c r="POB221" s="103"/>
      <c r="POC221" s="103"/>
      <c r="POD221" s="103"/>
      <c r="POE221" s="103"/>
      <c r="POF221" s="103"/>
      <c r="POG221" s="103"/>
      <c r="POH221" s="103"/>
      <c r="POI221" s="103"/>
      <c r="POJ221" s="103"/>
      <c r="POK221" s="103"/>
      <c r="POL221" s="103"/>
      <c r="POM221" s="103"/>
      <c r="PON221" s="103"/>
      <c r="POO221" s="103"/>
      <c r="POP221" s="103"/>
      <c r="POQ221" s="103"/>
      <c r="POR221" s="103"/>
      <c r="POS221" s="103"/>
      <c r="POT221" s="103"/>
      <c r="POU221" s="103"/>
      <c r="POV221" s="103"/>
      <c r="POW221" s="103"/>
      <c r="POX221" s="103"/>
      <c r="POY221" s="103"/>
      <c r="POZ221" s="103"/>
      <c r="PPA221" s="103"/>
      <c r="PPB221" s="103"/>
      <c r="PPC221" s="103"/>
      <c r="PPD221" s="103"/>
      <c r="PPE221" s="103"/>
      <c r="PPF221" s="103"/>
      <c r="PPG221" s="103"/>
      <c r="PPH221" s="103"/>
      <c r="PPI221" s="103"/>
      <c r="PPJ221" s="103"/>
      <c r="PPK221" s="103"/>
      <c r="PPL221" s="103"/>
      <c r="PPM221" s="103"/>
      <c r="PPN221" s="103"/>
      <c r="PPO221" s="103"/>
      <c r="PPP221" s="103"/>
      <c r="PPQ221" s="103"/>
      <c r="PPR221" s="103"/>
      <c r="PPS221" s="103"/>
      <c r="PPT221" s="103"/>
      <c r="PPU221" s="103"/>
      <c r="PPV221" s="103"/>
      <c r="PPW221" s="103"/>
      <c r="PPX221" s="103"/>
      <c r="PPY221" s="103"/>
      <c r="PPZ221" s="103"/>
      <c r="PQA221" s="103"/>
      <c r="PQB221" s="103"/>
      <c r="PQC221" s="103"/>
      <c r="PQD221" s="103"/>
      <c r="PQE221" s="103"/>
      <c r="PQF221" s="103"/>
      <c r="PQG221" s="103"/>
      <c r="PQH221" s="103"/>
      <c r="PQI221" s="103"/>
      <c r="PQJ221" s="103"/>
      <c r="PQK221" s="103"/>
      <c r="PQL221" s="103"/>
      <c r="PQM221" s="103"/>
      <c r="PQN221" s="103"/>
      <c r="PQO221" s="103"/>
      <c r="PQP221" s="103"/>
      <c r="PQQ221" s="103"/>
      <c r="PQR221" s="103"/>
      <c r="PQS221" s="103"/>
      <c r="PQT221" s="103"/>
      <c r="PQU221" s="103"/>
      <c r="PQV221" s="103"/>
      <c r="PQW221" s="103"/>
      <c r="PQX221" s="103"/>
      <c r="PQY221" s="103"/>
      <c r="PQZ221" s="103"/>
      <c r="PRA221" s="103"/>
      <c r="PRB221" s="103"/>
      <c r="PRC221" s="103"/>
      <c r="PRD221" s="103"/>
      <c r="PRE221" s="103"/>
      <c r="PRF221" s="103"/>
      <c r="PRG221" s="103"/>
      <c r="PRH221" s="103"/>
      <c r="PRI221" s="103"/>
      <c r="PRJ221" s="103"/>
      <c r="PRK221" s="103"/>
      <c r="PRL221" s="103"/>
      <c r="PRM221" s="103"/>
      <c r="PRN221" s="103"/>
      <c r="PRO221" s="103"/>
      <c r="PRP221" s="103"/>
      <c r="PRQ221" s="103"/>
      <c r="PRR221" s="103"/>
      <c r="PRS221" s="103"/>
      <c r="PRT221" s="103"/>
      <c r="PRU221" s="103"/>
      <c r="PRV221" s="103"/>
      <c r="PRW221" s="103"/>
      <c r="PRX221" s="103"/>
      <c r="PRY221" s="103"/>
      <c r="PRZ221" s="103"/>
      <c r="PSA221" s="103"/>
      <c r="PSB221" s="103"/>
      <c r="PSC221" s="103"/>
      <c r="PSD221" s="103"/>
      <c r="PSE221" s="103"/>
      <c r="PSF221" s="103"/>
      <c r="PSG221" s="103"/>
      <c r="PSH221" s="103"/>
      <c r="PSI221" s="103"/>
      <c r="PSJ221" s="103"/>
      <c r="PSK221" s="103"/>
      <c r="PSL221" s="103"/>
      <c r="PSM221" s="103"/>
      <c r="PSN221" s="103"/>
      <c r="PSO221" s="103"/>
      <c r="PSP221" s="103"/>
      <c r="PSQ221" s="103"/>
      <c r="PSR221" s="103"/>
      <c r="PSS221" s="103"/>
      <c r="PST221" s="103"/>
      <c r="PSU221" s="103"/>
      <c r="PSV221" s="103"/>
      <c r="PSW221" s="103"/>
      <c r="PSX221" s="103"/>
      <c r="PSY221" s="103"/>
      <c r="PSZ221" s="103"/>
      <c r="PTA221" s="103"/>
      <c r="PTB221" s="103"/>
      <c r="PTC221" s="103"/>
      <c r="PTD221" s="103"/>
      <c r="PTE221" s="103"/>
      <c r="PTF221" s="103"/>
      <c r="PTG221" s="103"/>
      <c r="PTH221" s="103"/>
      <c r="PTI221" s="103"/>
      <c r="PTJ221" s="103"/>
      <c r="PTK221" s="103"/>
      <c r="PTL221" s="103"/>
      <c r="PTM221" s="103"/>
      <c r="PTN221" s="103"/>
      <c r="PTO221" s="103"/>
      <c r="PTP221" s="103"/>
      <c r="PTQ221" s="103"/>
      <c r="PTR221" s="103"/>
      <c r="PTS221" s="103"/>
      <c r="PTT221" s="103"/>
      <c r="PTU221" s="103"/>
      <c r="PTV221" s="103"/>
      <c r="PTW221" s="103"/>
      <c r="PTX221" s="103"/>
      <c r="PTY221" s="103"/>
      <c r="PTZ221" s="103"/>
      <c r="PUA221" s="103"/>
      <c r="PUB221" s="103"/>
      <c r="PUC221" s="103"/>
      <c r="PUD221" s="103"/>
      <c r="PUE221" s="103"/>
      <c r="PUF221" s="103"/>
      <c r="PUG221" s="103"/>
      <c r="PUH221" s="103"/>
      <c r="PUI221" s="103"/>
      <c r="PUJ221" s="103"/>
      <c r="PUK221" s="103"/>
      <c r="PUL221" s="103"/>
      <c r="PUM221" s="103"/>
      <c r="PUN221" s="103"/>
      <c r="PUO221" s="103"/>
      <c r="PUP221" s="103"/>
      <c r="PUQ221" s="103"/>
      <c r="PUR221" s="103"/>
      <c r="PUS221" s="103"/>
      <c r="PUT221" s="103"/>
      <c r="PUU221" s="103"/>
      <c r="PUV221" s="103"/>
      <c r="PUW221" s="103"/>
      <c r="PUX221" s="103"/>
      <c r="PUY221" s="103"/>
      <c r="PUZ221" s="103"/>
      <c r="PVA221" s="103"/>
      <c r="PVB221" s="103"/>
      <c r="PVC221" s="103"/>
      <c r="PVD221" s="103"/>
      <c r="PVE221" s="103"/>
      <c r="PVF221" s="103"/>
      <c r="PVG221" s="103"/>
      <c r="PVH221" s="103"/>
      <c r="PVI221" s="103"/>
      <c r="PVJ221" s="103"/>
      <c r="PVK221" s="103"/>
      <c r="PVL221" s="103"/>
      <c r="PVM221" s="103"/>
      <c r="PVN221" s="103"/>
      <c r="PVO221" s="103"/>
      <c r="PVP221" s="103"/>
      <c r="PVQ221" s="103"/>
      <c r="PVR221" s="103"/>
      <c r="PVS221" s="103"/>
      <c r="PVT221" s="103"/>
      <c r="PVU221" s="103"/>
      <c r="PVV221" s="103"/>
      <c r="PVW221" s="103"/>
      <c r="PVX221" s="103"/>
      <c r="PVY221" s="103"/>
      <c r="PVZ221" s="103"/>
      <c r="PWA221" s="103"/>
      <c r="PWB221" s="103"/>
      <c r="PWC221" s="103"/>
      <c r="PWD221" s="103"/>
      <c r="PWE221" s="103"/>
      <c r="PWF221" s="103"/>
      <c r="PWG221" s="103"/>
      <c r="PWH221" s="103"/>
      <c r="PWI221" s="103"/>
      <c r="PWJ221" s="103"/>
      <c r="PWK221" s="103"/>
      <c r="PWL221" s="103"/>
      <c r="PWM221" s="103"/>
      <c r="PWN221" s="103"/>
      <c r="PWO221" s="103"/>
      <c r="PWP221" s="103"/>
      <c r="PWQ221" s="103"/>
      <c r="PWR221" s="103"/>
      <c r="PWS221" s="103"/>
      <c r="PWT221" s="103"/>
      <c r="PWU221" s="103"/>
      <c r="PWV221" s="103"/>
      <c r="PWW221" s="103"/>
      <c r="PWX221" s="103"/>
      <c r="PWY221" s="103"/>
      <c r="PWZ221" s="103"/>
      <c r="PXA221" s="103"/>
      <c r="PXB221" s="103"/>
      <c r="PXC221" s="103"/>
      <c r="PXD221" s="103"/>
      <c r="PXE221" s="103"/>
      <c r="PXF221" s="103"/>
      <c r="PXG221" s="103"/>
      <c r="PXH221" s="103"/>
      <c r="PXI221" s="103"/>
      <c r="PXJ221" s="103"/>
      <c r="PXK221" s="103"/>
      <c r="PXL221" s="103"/>
      <c r="PXM221" s="103"/>
      <c r="PXN221" s="103"/>
      <c r="PXO221" s="103"/>
      <c r="PXP221" s="103"/>
      <c r="PXQ221" s="103"/>
      <c r="PXR221" s="103"/>
      <c r="PXS221" s="103"/>
      <c r="PXT221" s="103"/>
      <c r="PXU221" s="103"/>
      <c r="PXV221" s="103"/>
      <c r="PXW221" s="103"/>
      <c r="PXX221" s="103"/>
      <c r="PXY221" s="103"/>
      <c r="PXZ221" s="103"/>
      <c r="PYA221" s="103"/>
      <c r="PYB221" s="103"/>
      <c r="PYC221" s="103"/>
      <c r="PYD221" s="103"/>
      <c r="PYE221" s="103"/>
      <c r="PYF221" s="103"/>
      <c r="PYG221" s="103"/>
      <c r="PYH221" s="103"/>
      <c r="PYI221" s="103"/>
      <c r="PYJ221" s="103"/>
      <c r="PYK221" s="103"/>
      <c r="PYL221" s="103"/>
      <c r="PYM221" s="103"/>
      <c r="PYN221" s="103"/>
      <c r="PYO221" s="103"/>
      <c r="PYP221" s="103"/>
      <c r="PYQ221" s="103"/>
      <c r="PYR221" s="103"/>
      <c r="PYS221" s="103"/>
      <c r="PYT221" s="103"/>
      <c r="PYU221" s="103"/>
      <c r="PYV221" s="103"/>
      <c r="PYW221" s="103"/>
      <c r="PYX221" s="103"/>
      <c r="PYY221" s="103"/>
      <c r="PYZ221" s="103"/>
      <c r="PZA221" s="103"/>
      <c r="PZB221" s="103"/>
      <c r="PZC221" s="103"/>
      <c r="PZD221" s="103"/>
      <c r="PZE221" s="103"/>
      <c r="PZF221" s="103"/>
      <c r="PZG221" s="103"/>
      <c r="PZH221" s="103"/>
      <c r="PZI221" s="103"/>
      <c r="PZJ221" s="103"/>
      <c r="PZK221" s="103"/>
      <c r="PZL221" s="103"/>
      <c r="PZM221" s="103"/>
      <c r="PZN221" s="103"/>
      <c r="PZO221" s="103"/>
      <c r="PZP221" s="103"/>
      <c r="PZQ221" s="103"/>
      <c r="PZR221" s="103"/>
      <c r="PZS221" s="103"/>
      <c r="PZT221" s="103"/>
      <c r="PZU221" s="103"/>
      <c r="PZV221" s="103"/>
      <c r="PZW221" s="103"/>
      <c r="PZX221" s="103"/>
      <c r="PZY221" s="103"/>
      <c r="PZZ221" s="103"/>
      <c r="QAA221" s="103"/>
      <c r="QAB221" s="103"/>
      <c r="QAC221" s="103"/>
      <c r="QAD221" s="103"/>
      <c r="QAE221" s="103"/>
      <c r="QAF221" s="103"/>
      <c r="QAG221" s="103"/>
      <c r="QAH221" s="103"/>
      <c r="QAI221" s="103"/>
      <c r="QAJ221" s="103"/>
      <c r="QAK221" s="103"/>
      <c r="QAL221" s="103"/>
      <c r="QAM221" s="103"/>
      <c r="QAN221" s="103"/>
      <c r="QAO221" s="103"/>
      <c r="QAP221" s="103"/>
      <c r="QAQ221" s="103"/>
      <c r="QAR221" s="103"/>
      <c r="QAS221" s="103"/>
      <c r="QAT221" s="103"/>
      <c r="QAU221" s="103"/>
      <c r="QAV221" s="103"/>
      <c r="QAW221" s="103"/>
      <c r="QAX221" s="103"/>
      <c r="QAY221" s="103"/>
      <c r="QAZ221" s="103"/>
      <c r="QBA221" s="103"/>
      <c r="QBB221" s="103"/>
      <c r="QBC221" s="103"/>
      <c r="QBD221" s="103"/>
      <c r="QBE221" s="103"/>
      <c r="QBF221" s="103"/>
      <c r="QBG221" s="103"/>
      <c r="QBH221" s="103"/>
      <c r="QBI221" s="103"/>
      <c r="QBJ221" s="103"/>
      <c r="QBK221" s="103"/>
      <c r="QBL221" s="103"/>
      <c r="QBM221" s="103"/>
      <c r="QBN221" s="103"/>
      <c r="QBO221" s="103"/>
      <c r="QBP221" s="103"/>
      <c r="QBQ221" s="103"/>
      <c r="QBR221" s="103"/>
      <c r="QBS221" s="103"/>
      <c r="QBT221" s="103"/>
      <c r="QBU221" s="103"/>
      <c r="QBV221" s="103"/>
      <c r="QBW221" s="103"/>
      <c r="QBX221" s="103"/>
      <c r="QBY221" s="103"/>
      <c r="QBZ221" s="103"/>
      <c r="QCA221" s="103"/>
      <c r="QCB221" s="103"/>
      <c r="QCC221" s="103"/>
      <c r="QCD221" s="103"/>
      <c r="QCE221" s="103"/>
      <c r="QCF221" s="103"/>
      <c r="QCG221" s="103"/>
      <c r="QCH221" s="103"/>
      <c r="QCI221" s="103"/>
      <c r="QCJ221" s="103"/>
      <c r="QCK221" s="103"/>
      <c r="QCL221" s="103"/>
      <c r="QCM221" s="103"/>
      <c r="QCN221" s="103"/>
      <c r="QCO221" s="103"/>
      <c r="QCP221" s="103"/>
      <c r="QCQ221" s="103"/>
      <c r="QCR221" s="103"/>
      <c r="QCS221" s="103"/>
      <c r="QCT221" s="103"/>
      <c r="QCU221" s="103"/>
      <c r="QCV221" s="103"/>
      <c r="QCW221" s="103"/>
      <c r="QCX221" s="103"/>
      <c r="QCY221" s="103"/>
      <c r="QCZ221" s="103"/>
      <c r="QDA221" s="103"/>
      <c r="QDB221" s="103"/>
      <c r="QDC221" s="103"/>
      <c r="QDD221" s="103"/>
      <c r="QDE221" s="103"/>
      <c r="QDF221" s="103"/>
      <c r="QDG221" s="103"/>
      <c r="QDH221" s="103"/>
      <c r="QDI221" s="103"/>
      <c r="QDJ221" s="103"/>
      <c r="QDK221" s="103"/>
      <c r="QDL221" s="103"/>
      <c r="QDM221" s="103"/>
      <c r="QDN221" s="103"/>
      <c r="QDO221" s="103"/>
      <c r="QDP221" s="103"/>
      <c r="QDQ221" s="103"/>
      <c r="QDR221" s="103"/>
      <c r="QDS221" s="103"/>
      <c r="QDT221" s="103"/>
      <c r="QDU221" s="103"/>
      <c r="QDV221" s="103"/>
      <c r="QDW221" s="103"/>
      <c r="QDX221" s="103"/>
      <c r="QDY221" s="103"/>
      <c r="QDZ221" s="103"/>
      <c r="QEA221" s="103"/>
      <c r="QEB221" s="103"/>
      <c r="QEC221" s="103"/>
      <c r="QED221" s="103"/>
      <c r="QEE221" s="103"/>
      <c r="QEF221" s="103"/>
      <c r="QEG221" s="103"/>
      <c r="QEH221" s="103"/>
      <c r="QEI221" s="103"/>
      <c r="QEJ221" s="103"/>
      <c r="QEK221" s="103"/>
      <c r="QEL221" s="103"/>
      <c r="QEM221" s="103"/>
      <c r="QEN221" s="103"/>
      <c r="QEO221" s="103"/>
      <c r="QEP221" s="103"/>
      <c r="QEQ221" s="103"/>
      <c r="QER221" s="103"/>
      <c r="QES221" s="103"/>
      <c r="QET221" s="103"/>
      <c r="QEU221" s="103"/>
      <c r="QEV221" s="103"/>
      <c r="QEW221" s="103"/>
      <c r="QEX221" s="103"/>
      <c r="QEY221" s="103"/>
      <c r="QEZ221" s="103"/>
      <c r="QFA221" s="103"/>
      <c r="QFB221" s="103"/>
      <c r="QFC221" s="103"/>
      <c r="QFD221" s="103"/>
      <c r="QFE221" s="103"/>
      <c r="QFF221" s="103"/>
      <c r="QFG221" s="103"/>
      <c r="QFH221" s="103"/>
      <c r="QFI221" s="103"/>
      <c r="QFJ221" s="103"/>
      <c r="QFK221" s="103"/>
      <c r="QFL221" s="103"/>
      <c r="QFM221" s="103"/>
      <c r="QFN221" s="103"/>
      <c r="QFO221" s="103"/>
      <c r="QFP221" s="103"/>
      <c r="QFQ221" s="103"/>
      <c r="QFR221" s="103"/>
      <c r="QFS221" s="103"/>
      <c r="QFT221" s="103"/>
      <c r="QFU221" s="103"/>
      <c r="QFV221" s="103"/>
      <c r="QFW221" s="103"/>
      <c r="QFX221" s="103"/>
      <c r="QFY221" s="103"/>
      <c r="QFZ221" s="103"/>
      <c r="QGA221" s="103"/>
      <c r="QGB221" s="103"/>
      <c r="QGC221" s="103"/>
      <c r="QGD221" s="103"/>
      <c r="QGE221" s="103"/>
      <c r="QGF221" s="103"/>
      <c r="QGG221" s="103"/>
      <c r="QGH221" s="103"/>
      <c r="QGI221" s="103"/>
      <c r="QGJ221" s="103"/>
      <c r="QGK221" s="103"/>
      <c r="QGL221" s="103"/>
      <c r="QGM221" s="103"/>
      <c r="QGN221" s="103"/>
      <c r="QGO221" s="103"/>
      <c r="QGP221" s="103"/>
      <c r="QGQ221" s="103"/>
      <c r="QGR221" s="103"/>
      <c r="QGS221" s="103"/>
      <c r="QGT221" s="103"/>
      <c r="QGU221" s="103"/>
      <c r="QGV221" s="103"/>
      <c r="QGW221" s="103"/>
      <c r="QGX221" s="103"/>
      <c r="QGY221" s="103"/>
      <c r="QGZ221" s="103"/>
      <c r="QHA221" s="103"/>
      <c r="QHB221" s="103"/>
      <c r="QHC221" s="103"/>
      <c r="QHD221" s="103"/>
      <c r="QHE221" s="103"/>
      <c r="QHF221" s="103"/>
      <c r="QHG221" s="103"/>
      <c r="QHH221" s="103"/>
      <c r="QHI221" s="103"/>
      <c r="QHJ221" s="103"/>
      <c r="QHK221" s="103"/>
      <c r="QHL221" s="103"/>
      <c r="QHM221" s="103"/>
      <c r="QHN221" s="103"/>
      <c r="QHO221" s="103"/>
      <c r="QHP221" s="103"/>
      <c r="QHQ221" s="103"/>
      <c r="QHR221" s="103"/>
      <c r="QHS221" s="103"/>
      <c r="QHT221" s="103"/>
      <c r="QHU221" s="103"/>
      <c r="QHV221" s="103"/>
      <c r="QHW221" s="103"/>
      <c r="QHX221" s="103"/>
      <c r="QHY221" s="103"/>
      <c r="QHZ221" s="103"/>
      <c r="QIA221" s="103"/>
      <c r="QIB221" s="103"/>
      <c r="QIC221" s="103"/>
      <c r="QID221" s="103"/>
      <c r="QIE221" s="103"/>
      <c r="QIF221" s="103"/>
      <c r="QIG221" s="103"/>
      <c r="QIH221" s="103"/>
      <c r="QII221" s="103"/>
      <c r="QIJ221" s="103"/>
      <c r="QIK221" s="103"/>
      <c r="QIL221" s="103"/>
      <c r="QIM221" s="103"/>
      <c r="QIN221" s="103"/>
      <c r="QIO221" s="103"/>
      <c r="QIP221" s="103"/>
      <c r="QIQ221" s="103"/>
      <c r="QIR221" s="103"/>
      <c r="QIS221" s="103"/>
      <c r="QIT221" s="103"/>
      <c r="QIU221" s="103"/>
      <c r="QIV221" s="103"/>
      <c r="QIW221" s="103"/>
      <c r="QIX221" s="103"/>
      <c r="QIY221" s="103"/>
      <c r="QIZ221" s="103"/>
      <c r="QJA221" s="103"/>
      <c r="QJB221" s="103"/>
      <c r="QJC221" s="103"/>
      <c r="QJD221" s="103"/>
      <c r="QJE221" s="103"/>
      <c r="QJF221" s="103"/>
      <c r="QJG221" s="103"/>
      <c r="QJH221" s="103"/>
      <c r="QJI221" s="103"/>
      <c r="QJJ221" s="103"/>
      <c r="QJK221" s="103"/>
      <c r="QJL221" s="103"/>
      <c r="QJM221" s="103"/>
      <c r="QJN221" s="103"/>
      <c r="QJO221" s="103"/>
      <c r="QJP221" s="103"/>
      <c r="QJQ221" s="103"/>
      <c r="QJR221" s="103"/>
      <c r="QJS221" s="103"/>
      <c r="QJT221" s="103"/>
      <c r="QJU221" s="103"/>
      <c r="QJV221" s="103"/>
      <c r="QJW221" s="103"/>
      <c r="QJX221" s="103"/>
      <c r="QJY221" s="103"/>
      <c r="QJZ221" s="103"/>
      <c r="QKA221" s="103"/>
      <c r="QKB221" s="103"/>
      <c r="QKC221" s="103"/>
      <c r="QKD221" s="103"/>
      <c r="QKE221" s="103"/>
      <c r="QKF221" s="103"/>
      <c r="QKG221" s="103"/>
      <c r="QKH221" s="103"/>
      <c r="QKI221" s="103"/>
      <c r="QKJ221" s="103"/>
      <c r="QKK221" s="103"/>
      <c r="QKL221" s="103"/>
      <c r="QKM221" s="103"/>
      <c r="QKN221" s="103"/>
      <c r="QKO221" s="103"/>
      <c r="QKP221" s="103"/>
      <c r="QKQ221" s="103"/>
      <c r="QKR221" s="103"/>
      <c r="QKS221" s="103"/>
      <c r="QKT221" s="103"/>
      <c r="QKU221" s="103"/>
      <c r="QKV221" s="103"/>
      <c r="QKW221" s="103"/>
      <c r="QKX221" s="103"/>
      <c r="QKY221" s="103"/>
      <c r="QKZ221" s="103"/>
      <c r="QLA221" s="103"/>
      <c r="QLB221" s="103"/>
      <c r="QLC221" s="103"/>
      <c r="QLD221" s="103"/>
      <c r="QLE221" s="103"/>
      <c r="QLF221" s="103"/>
      <c r="QLG221" s="103"/>
      <c r="QLH221" s="103"/>
      <c r="QLI221" s="103"/>
      <c r="QLJ221" s="103"/>
      <c r="QLK221" s="103"/>
      <c r="QLL221" s="103"/>
      <c r="QLM221" s="103"/>
      <c r="QLN221" s="103"/>
      <c r="QLO221" s="103"/>
      <c r="QLP221" s="103"/>
      <c r="QLQ221" s="103"/>
      <c r="QLR221" s="103"/>
      <c r="QLS221" s="103"/>
      <c r="QLT221" s="103"/>
      <c r="QLU221" s="103"/>
      <c r="QLV221" s="103"/>
      <c r="QLW221" s="103"/>
      <c r="QLX221" s="103"/>
      <c r="QLY221" s="103"/>
      <c r="QLZ221" s="103"/>
      <c r="QMA221" s="103"/>
      <c r="QMB221" s="103"/>
      <c r="QMC221" s="103"/>
      <c r="QMD221" s="103"/>
      <c r="QME221" s="103"/>
      <c r="QMF221" s="103"/>
      <c r="QMG221" s="103"/>
      <c r="QMH221" s="103"/>
      <c r="QMI221" s="103"/>
      <c r="QMJ221" s="103"/>
      <c r="QMK221" s="103"/>
      <c r="QML221" s="103"/>
      <c r="QMM221" s="103"/>
      <c r="QMN221" s="103"/>
      <c r="QMO221" s="103"/>
      <c r="QMP221" s="103"/>
      <c r="QMQ221" s="103"/>
      <c r="QMR221" s="103"/>
      <c r="QMS221" s="103"/>
      <c r="QMT221" s="103"/>
      <c r="QMU221" s="103"/>
      <c r="QMV221" s="103"/>
      <c r="QMW221" s="103"/>
      <c r="QMX221" s="103"/>
      <c r="QMY221" s="103"/>
      <c r="QMZ221" s="103"/>
      <c r="QNA221" s="103"/>
      <c r="QNB221" s="103"/>
      <c r="QNC221" s="103"/>
      <c r="QND221" s="103"/>
      <c r="QNE221" s="103"/>
      <c r="QNF221" s="103"/>
      <c r="QNG221" s="103"/>
      <c r="QNH221" s="103"/>
      <c r="QNI221" s="103"/>
      <c r="QNJ221" s="103"/>
      <c r="QNK221" s="103"/>
      <c r="QNL221" s="103"/>
      <c r="QNM221" s="103"/>
      <c r="QNN221" s="103"/>
      <c r="QNO221" s="103"/>
      <c r="QNP221" s="103"/>
      <c r="QNQ221" s="103"/>
      <c r="QNR221" s="103"/>
      <c r="QNS221" s="103"/>
      <c r="QNT221" s="103"/>
      <c r="QNU221" s="103"/>
      <c r="QNV221" s="103"/>
      <c r="QNW221" s="103"/>
      <c r="QNX221" s="103"/>
      <c r="QNY221" s="103"/>
      <c r="QNZ221" s="103"/>
      <c r="QOA221" s="103"/>
      <c r="QOB221" s="103"/>
      <c r="QOC221" s="103"/>
      <c r="QOD221" s="103"/>
      <c r="QOE221" s="103"/>
      <c r="QOF221" s="103"/>
      <c r="QOG221" s="103"/>
      <c r="QOH221" s="103"/>
      <c r="QOI221" s="103"/>
      <c r="QOJ221" s="103"/>
      <c r="QOK221" s="103"/>
      <c r="QOL221" s="103"/>
      <c r="QOM221" s="103"/>
      <c r="QON221" s="103"/>
      <c r="QOO221" s="103"/>
      <c r="QOP221" s="103"/>
      <c r="QOQ221" s="103"/>
      <c r="QOR221" s="103"/>
      <c r="QOS221" s="103"/>
      <c r="QOT221" s="103"/>
      <c r="QOU221" s="103"/>
      <c r="QOV221" s="103"/>
      <c r="QOW221" s="103"/>
      <c r="QOX221" s="103"/>
      <c r="QOY221" s="103"/>
      <c r="QOZ221" s="103"/>
      <c r="QPA221" s="103"/>
      <c r="QPB221" s="103"/>
      <c r="QPC221" s="103"/>
      <c r="QPD221" s="103"/>
      <c r="QPE221" s="103"/>
      <c r="QPF221" s="103"/>
      <c r="QPG221" s="103"/>
      <c r="QPH221" s="103"/>
      <c r="QPI221" s="103"/>
      <c r="QPJ221" s="103"/>
      <c r="QPK221" s="103"/>
      <c r="QPL221" s="103"/>
      <c r="QPM221" s="103"/>
      <c r="QPN221" s="103"/>
      <c r="QPO221" s="103"/>
      <c r="QPP221" s="103"/>
      <c r="QPQ221" s="103"/>
      <c r="QPR221" s="103"/>
      <c r="QPS221" s="103"/>
      <c r="QPT221" s="103"/>
      <c r="QPU221" s="103"/>
      <c r="QPV221" s="103"/>
      <c r="QPW221" s="103"/>
      <c r="QPX221" s="103"/>
      <c r="QPY221" s="103"/>
      <c r="QPZ221" s="103"/>
      <c r="QQA221" s="103"/>
      <c r="QQB221" s="103"/>
      <c r="QQC221" s="103"/>
      <c r="QQD221" s="103"/>
      <c r="QQE221" s="103"/>
      <c r="QQF221" s="103"/>
      <c r="QQG221" s="103"/>
      <c r="QQH221" s="103"/>
      <c r="QQI221" s="103"/>
      <c r="QQJ221" s="103"/>
      <c r="QQK221" s="103"/>
      <c r="QQL221" s="103"/>
      <c r="QQM221" s="103"/>
      <c r="QQN221" s="103"/>
      <c r="QQO221" s="103"/>
      <c r="QQP221" s="103"/>
      <c r="QQQ221" s="103"/>
      <c r="QQR221" s="103"/>
      <c r="QQS221" s="103"/>
      <c r="QQT221" s="103"/>
      <c r="QQU221" s="103"/>
      <c r="QQV221" s="103"/>
      <c r="QQW221" s="103"/>
      <c r="QQX221" s="103"/>
      <c r="QQY221" s="103"/>
      <c r="QQZ221" s="103"/>
      <c r="QRA221" s="103"/>
      <c r="QRB221" s="103"/>
      <c r="QRC221" s="103"/>
      <c r="QRD221" s="103"/>
      <c r="QRE221" s="103"/>
      <c r="QRF221" s="103"/>
      <c r="QRG221" s="103"/>
      <c r="QRH221" s="103"/>
      <c r="QRI221" s="103"/>
      <c r="QRJ221" s="103"/>
      <c r="QRK221" s="103"/>
      <c r="QRL221" s="103"/>
      <c r="QRM221" s="103"/>
      <c r="QRN221" s="103"/>
      <c r="QRO221" s="103"/>
      <c r="QRP221" s="103"/>
      <c r="QRQ221" s="103"/>
      <c r="QRR221" s="103"/>
      <c r="QRS221" s="103"/>
      <c r="QRT221" s="103"/>
      <c r="QRU221" s="103"/>
      <c r="QRV221" s="103"/>
      <c r="QRW221" s="103"/>
      <c r="QRX221" s="103"/>
      <c r="QRY221" s="103"/>
      <c r="QRZ221" s="103"/>
      <c r="QSA221" s="103"/>
      <c r="QSB221" s="103"/>
      <c r="QSC221" s="103"/>
      <c r="QSD221" s="103"/>
      <c r="QSE221" s="103"/>
      <c r="QSF221" s="103"/>
      <c r="QSG221" s="103"/>
      <c r="QSH221" s="103"/>
      <c r="QSI221" s="103"/>
      <c r="QSJ221" s="103"/>
      <c r="QSK221" s="103"/>
      <c r="QSL221" s="103"/>
      <c r="QSM221" s="103"/>
      <c r="QSN221" s="103"/>
      <c r="QSO221" s="103"/>
      <c r="QSP221" s="103"/>
      <c r="QSQ221" s="103"/>
      <c r="QSR221" s="103"/>
      <c r="QSS221" s="103"/>
      <c r="QST221" s="103"/>
      <c r="QSU221" s="103"/>
      <c r="QSV221" s="103"/>
      <c r="QSW221" s="103"/>
      <c r="QSX221" s="103"/>
      <c r="QSY221" s="103"/>
      <c r="QSZ221" s="103"/>
      <c r="QTA221" s="103"/>
      <c r="QTB221" s="103"/>
      <c r="QTC221" s="103"/>
      <c r="QTD221" s="103"/>
      <c r="QTE221" s="103"/>
      <c r="QTF221" s="103"/>
      <c r="QTG221" s="103"/>
      <c r="QTH221" s="103"/>
      <c r="QTI221" s="103"/>
      <c r="QTJ221" s="103"/>
      <c r="QTK221" s="103"/>
      <c r="QTL221" s="103"/>
      <c r="QTM221" s="103"/>
      <c r="QTN221" s="103"/>
      <c r="QTO221" s="103"/>
      <c r="QTP221" s="103"/>
      <c r="QTQ221" s="103"/>
      <c r="QTR221" s="103"/>
      <c r="QTS221" s="103"/>
      <c r="QTT221" s="103"/>
      <c r="QTU221" s="103"/>
      <c r="QTV221" s="103"/>
      <c r="QTW221" s="103"/>
      <c r="QTX221" s="103"/>
      <c r="QTY221" s="103"/>
      <c r="QTZ221" s="103"/>
      <c r="QUA221" s="103"/>
      <c r="QUB221" s="103"/>
      <c r="QUC221" s="103"/>
      <c r="QUD221" s="103"/>
      <c r="QUE221" s="103"/>
      <c r="QUF221" s="103"/>
      <c r="QUG221" s="103"/>
      <c r="QUH221" s="103"/>
      <c r="QUI221" s="103"/>
      <c r="QUJ221" s="103"/>
      <c r="QUK221" s="103"/>
      <c r="QUL221" s="103"/>
      <c r="QUM221" s="103"/>
      <c r="QUN221" s="103"/>
      <c r="QUO221" s="103"/>
      <c r="QUP221" s="103"/>
      <c r="QUQ221" s="103"/>
      <c r="QUR221" s="103"/>
      <c r="QUS221" s="103"/>
      <c r="QUT221" s="103"/>
      <c r="QUU221" s="103"/>
      <c r="QUV221" s="103"/>
      <c r="QUW221" s="103"/>
      <c r="QUX221" s="103"/>
      <c r="QUY221" s="103"/>
      <c r="QUZ221" s="103"/>
      <c r="QVA221" s="103"/>
      <c r="QVB221" s="103"/>
      <c r="QVC221" s="103"/>
      <c r="QVD221" s="103"/>
      <c r="QVE221" s="103"/>
      <c r="QVF221" s="103"/>
      <c r="QVG221" s="103"/>
      <c r="QVH221" s="103"/>
      <c r="QVI221" s="103"/>
      <c r="QVJ221" s="103"/>
      <c r="QVK221" s="103"/>
      <c r="QVL221" s="103"/>
      <c r="QVM221" s="103"/>
      <c r="QVN221" s="103"/>
      <c r="QVO221" s="103"/>
      <c r="QVP221" s="103"/>
      <c r="QVQ221" s="103"/>
      <c r="QVR221" s="103"/>
      <c r="QVS221" s="103"/>
      <c r="QVT221" s="103"/>
      <c r="QVU221" s="103"/>
      <c r="QVV221" s="103"/>
      <c r="QVW221" s="103"/>
      <c r="QVX221" s="103"/>
      <c r="QVY221" s="103"/>
      <c r="QVZ221" s="103"/>
      <c r="QWA221" s="103"/>
      <c r="QWB221" s="103"/>
      <c r="QWC221" s="103"/>
      <c r="QWD221" s="103"/>
      <c r="QWE221" s="103"/>
      <c r="QWF221" s="103"/>
      <c r="QWG221" s="103"/>
      <c r="QWH221" s="103"/>
      <c r="QWI221" s="103"/>
      <c r="QWJ221" s="103"/>
      <c r="QWK221" s="103"/>
      <c r="QWL221" s="103"/>
      <c r="QWM221" s="103"/>
      <c r="QWN221" s="103"/>
      <c r="QWO221" s="103"/>
      <c r="QWP221" s="103"/>
      <c r="QWQ221" s="103"/>
      <c r="QWR221" s="103"/>
      <c r="QWS221" s="103"/>
      <c r="QWT221" s="103"/>
      <c r="QWU221" s="103"/>
      <c r="QWV221" s="103"/>
      <c r="QWW221" s="103"/>
      <c r="QWX221" s="103"/>
      <c r="QWY221" s="103"/>
      <c r="QWZ221" s="103"/>
      <c r="QXA221" s="103"/>
      <c r="QXB221" s="103"/>
      <c r="QXC221" s="103"/>
      <c r="QXD221" s="103"/>
      <c r="QXE221" s="103"/>
      <c r="QXF221" s="103"/>
      <c r="QXG221" s="103"/>
      <c r="QXH221" s="103"/>
      <c r="QXI221" s="103"/>
      <c r="QXJ221" s="103"/>
      <c r="QXK221" s="103"/>
      <c r="QXL221" s="103"/>
      <c r="QXM221" s="103"/>
      <c r="QXN221" s="103"/>
      <c r="QXO221" s="103"/>
      <c r="QXP221" s="103"/>
      <c r="QXQ221" s="103"/>
      <c r="QXR221" s="103"/>
      <c r="QXS221" s="103"/>
      <c r="QXT221" s="103"/>
      <c r="QXU221" s="103"/>
      <c r="QXV221" s="103"/>
      <c r="QXW221" s="103"/>
      <c r="QXX221" s="103"/>
      <c r="QXY221" s="103"/>
      <c r="QXZ221" s="103"/>
      <c r="QYA221" s="103"/>
      <c r="QYB221" s="103"/>
      <c r="QYC221" s="103"/>
      <c r="QYD221" s="103"/>
      <c r="QYE221" s="103"/>
      <c r="QYF221" s="103"/>
      <c r="QYG221" s="103"/>
      <c r="QYH221" s="103"/>
      <c r="QYI221" s="103"/>
      <c r="QYJ221" s="103"/>
      <c r="QYK221" s="103"/>
      <c r="QYL221" s="103"/>
      <c r="QYM221" s="103"/>
      <c r="QYN221" s="103"/>
      <c r="QYO221" s="103"/>
      <c r="QYP221" s="103"/>
      <c r="QYQ221" s="103"/>
      <c r="QYR221" s="103"/>
      <c r="QYS221" s="103"/>
      <c r="QYT221" s="103"/>
      <c r="QYU221" s="103"/>
      <c r="QYV221" s="103"/>
      <c r="QYW221" s="103"/>
      <c r="QYX221" s="103"/>
      <c r="QYY221" s="103"/>
      <c r="QYZ221" s="103"/>
      <c r="QZA221" s="103"/>
      <c r="QZB221" s="103"/>
      <c r="QZC221" s="103"/>
      <c r="QZD221" s="103"/>
      <c r="QZE221" s="103"/>
      <c r="QZF221" s="103"/>
      <c r="QZG221" s="103"/>
      <c r="QZH221" s="103"/>
      <c r="QZI221" s="103"/>
      <c r="QZJ221" s="103"/>
      <c r="QZK221" s="103"/>
      <c r="QZL221" s="103"/>
      <c r="QZM221" s="103"/>
      <c r="QZN221" s="103"/>
      <c r="QZO221" s="103"/>
      <c r="QZP221" s="103"/>
      <c r="QZQ221" s="103"/>
      <c r="QZR221" s="103"/>
      <c r="QZS221" s="103"/>
      <c r="QZT221" s="103"/>
      <c r="QZU221" s="103"/>
      <c r="QZV221" s="103"/>
      <c r="QZW221" s="103"/>
      <c r="QZX221" s="103"/>
      <c r="QZY221" s="103"/>
      <c r="QZZ221" s="103"/>
      <c r="RAA221" s="103"/>
      <c r="RAB221" s="103"/>
      <c r="RAC221" s="103"/>
      <c r="RAD221" s="103"/>
      <c r="RAE221" s="103"/>
      <c r="RAF221" s="103"/>
      <c r="RAG221" s="103"/>
      <c r="RAH221" s="103"/>
      <c r="RAI221" s="103"/>
      <c r="RAJ221" s="103"/>
      <c r="RAK221" s="103"/>
      <c r="RAL221" s="103"/>
      <c r="RAM221" s="103"/>
      <c r="RAN221" s="103"/>
      <c r="RAO221" s="103"/>
      <c r="RAP221" s="103"/>
      <c r="RAQ221" s="103"/>
      <c r="RAR221" s="103"/>
      <c r="RAS221" s="103"/>
      <c r="RAT221" s="103"/>
      <c r="RAU221" s="103"/>
      <c r="RAV221" s="103"/>
      <c r="RAW221" s="103"/>
      <c r="RAX221" s="103"/>
      <c r="RAY221" s="103"/>
      <c r="RAZ221" s="103"/>
      <c r="RBA221" s="103"/>
      <c r="RBB221" s="103"/>
      <c r="RBC221" s="103"/>
      <c r="RBD221" s="103"/>
      <c r="RBE221" s="103"/>
      <c r="RBF221" s="103"/>
      <c r="RBG221" s="103"/>
      <c r="RBH221" s="103"/>
      <c r="RBI221" s="103"/>
      <c r="RBJ221" s="103"/>
      <c r="RBK221" s="103"/>
      <c r="RBL221" s="103"/>
      <c r="RBM221" s="103"/>
      <c r="RBN221" s="103"/>
      <c r="RBO221" s="103"/>
      <c r="RBP221" s="103"/>
      <c r="RBQ221" s="103"/>
      <c r="RBR221" s="103"/>
      <c r="RBS221" s="103"/>
      <c r="RBT221" s="103"/>
      <c r="RBU221" s="103"/>
      <c r="RBV221" s="103"/>
      <c r="RBW221" s="103"/>
      <c r="RBX221" s="103"/>
      <c r="RBY221" s="103"/>
      <c r="RBZ221" s="103"/>
      <c r="RCA221" s="103"/>
      <c r="RCB221" s="103"/>
      <c r="RCC221" s="103"/>
      <c r="RCD221" s="103"/>
      <c r="RCE221" s="103"/>
      <c r="RCF221" s="103"/>
      <c r="RCG221" s="103"/>
      <c r="RCH221" s="103"/>
      <c r="RCI221" s="103"/>
      <c r="RCJ221" s="103"/>
      <c r="RCK221" s="103"/>
      <c r="RCL221" s="103"/>
      <c r="RCM221" s="103"/>
      <c r="RCN221" s="103"/>
      <c r="RCO221" s="103"/>
      <c r="RCP221" s="103"/>
      <c r="RCQ221" s="103"/>
      <c r="RCR221" s="103"/>
      <c r="RCS221" s="103"/>
      <c r="RCT221" s="103"/>
      <c r="RCU221" s="103"/>
      <c r="RCV221" s="103"/>
      <c r="RCW221" s="103"/>
      <c r="RCX221" s="103"/>
      <c r="RCY221" s="103"/>
      <c r="RCZ221" s="103"/>
      <c r="RDA221" s="103"/>
      <c r="RDB221" s="103"/>
      <c r="RDC221" s="103"/>
      <c r="RDD221" s="103"/>
      <c r="RDE221" s="103"/>
      <c r="RDF221" s="103"/>
      <c r="RDG221" s="103"/>
      <c r="RDH221" s="103"/>
      <c r="RDI221" s="103"/>
      <c r="RDJ221" s="103"/>
      <c r="RDK221" s="103"/>
      <c r="RDL221" s="103"/>
      <c r="RDM221" s="103"/>
      <c r="RDN221" s="103"/>
      <c r="RDO221" s="103"/>
      <c r="RDP221" s="103"/>
      <c r="RDQ221" s="103"/>
      <c r="RDR221" s="103"/>
      <c r="RDS221" s="103"/>
      <c r="RDT221" s="103"/>
      <c r="RDU221" s="103"/>
      <c r="RDV221" s="103"/>
      <c r="RDW221" s="103"/>
      <c r="RDX221" s="103"/>
      <c r="RDY221" s="103"/>
      <c r="RDZ221" s="103"/>
      <c r="REA221" s="103"/>
      <c r="REB221" s="103"/>
      <c r="REC221" s="103"/>
      <c r="RED221" s="103"/>
      <c r="REE221" s="103"/>
      <c r="REF221" s="103"/>
      <c r="REG221" s="103"/>
      <c r="REH221" s="103"/>
      <c r="REI221" s="103"/>
      <c r="REJ221" s="103"/>
      <c r="REK221" s="103"/>
      <c r="REL221" s="103"/>
      <c r="REM221" s="103"/>
      <c r="REN221" s="103"/>
      <c r="REO221" s="103"/>
      <c r="REP221" s="103"/>
      <c r="REQ221" s="103"/>
      <c r="RER221" s="103"/>
      <c r="RES221" s="103"/>
      <c r="RET221" s="103"/>
      <c r="REU221" s="103"/>
      <c r="REV221" s="103"/>
      <c r="REW221" s="103"/>
      <c r="REX221" s="103"/>
      <c r="REY221" s="103"/>
      <c r="REZ221" s="103"/>
      <c r="RFA221" s="103"/>
      <c r="RFB221" s="103"/>
      <c r="RFC221" s="103"/>
      <c r="RFD221" s="103"/>
      <c r="RFE221" s="103"/>
      <c r="RFF221" s="103"/>
      <c r="RFG221" s="103"/>
      <c r="RFH221" s="103"/>
      <c r="RFI221" s="103"/>
      <c r="RFJ221" s="103"/>
      <c r="RFK221" s="103"/>
      <c r="RFL221" s="103"/>
      <c r="RFM221" s="103"/>
      <c r="RFN221" s="103"/>
      <c r="RFO221" s="103"/>
      <c r="RFP221" s="103"/>
      <c r="RFQ221" s="103"/>
      <c r="RFR221" s="103"/>
      <c r="RFS221" s="103"/>
      <c r="RFT221" s="103"/>
      <c r="RFU221" s="103"/>
      <c r="RFV221" s="103"/>
      <c r="RFW221" s="103"/>
      <c r="RFX221" s="103"/>
      <c r="RFY221" s="103"/>
      <c r="RFZ221" s="103"/>
      <c r="RGA221" s="103"/>
      <c r="RGB221" s="103"/>
      <c r="RGC221" s="103"/>
      <c r="RGD221" s="103"/>
      <c r="RGE221" s="103"/>
      <c r="RGF221" s="103"/>
      <c r="RGG221" s="103"/>
      <c r="RGH221" s="103"/>
      <c r="RGI221" s="103"/>
      <c r="RGJ221" s="103"/>
      <c r="RGK221" s="103"/>
      <c r="RGL221" s="103"/>
      <c r="RGM221" s="103"/>
      <c r="RGN221" s="103"/>
      <c r="RGO221" s="103"/>
      <c r="RGP221" s="103"/>
      <c r="RGQ221" s="103"/>
      <c r="RGR221" s="103"/>
      <c r="RGS221" s="103"/>
      <c r="RGT221" s="103"/>
      <c r="RGU221" s="103"/>
      <c r="RGV221" s="103"/>
      <c r="RGW221" s="103"/>
      <c r="RGX221" s="103"/>
      <c r="RGY221" s="103"/>
      <c r="RGZ221" s="103"/>
      <c r="RHA221" s="103"/>
      <c r="RHB221" s="103"/>
      <c r="RHC221" s="103"/>
      <c r="RHD221" s="103"/>
      <c r="RHE221" s="103"/>
      <c r="RHF221" s="103"/>
      <c r="RHG221" s="103"/>
      <c r="RHH221" s="103"/>
      <c r="RHI221" s="103"/>
      <c r="RHJ221" s="103"/>
      <c r="RHK221" s="103"/>
      <c r="RHL221" s="103"/>
      <c r="RHM221" s="103"/>
      <c r="RHN221" s="103"/>
      <c r="RHO221" s="103"/>
      <c r="RHP221" s="103"/>
      <c r="RHQ221" s="103"/>
      <c r="RHR221" s="103"/>
      <c r="RHS221" s="103"/>
      <c r="RHT221" s="103"/>
      <c r="RHU221" s="103"/>
      <c r="RHV221" s="103"/>
      <c r="RHW221" s="103"/>
      <c r="RHX221" s="103"/>
      <c r="RHY221" s="103"/>
      <c r="RHZ221" s="103"/>
      <c r="RIA221" s="103"/>
      <c r="RIB221" s="103"/>
      <c r="RIC221" s="103"/>
      <c r="RID221" s="103"/>
      <c r="RIE221" s="103"/>
      <c r="RIF221" s="103"/>
      <c r="RIG221" s="103"/>
      <c r="RIH221" s="103"/>
      <c r="RII221" s="103"/>
      <c r="RIJ221" s="103"/>
      <c r="RIK221" s="103"/>
      <c r="RIL221" s="103"/>
      <c r="RIM221" s="103"/>
      <c r="RIN221" s="103"/>
      <c r="RIO221" s="103"/>
      <c r="RIP221" s="103"/>
      <c r="RIQ221" s="103"/>
      <c r="RIR221" s="103"/>
      <c r="RIS221" s="103"/>
      <c r="RIT221" s="103"/>
      <c r="RIU221" s="103"/>
      <c r="RIV221" s="103"/>
      <c r="RIW221" s="103"/>
      <c r="RIX221" s="103"/>
      <c r="RIY221" s="103"/>
      <c r="RIZ221" s="103"/>
      <c r="RJA221" s="103"/>
      <c r="RJB221" s="103"/>
      <c r="RJC221" s="103"/>
      <c r="RJD221" s="103"/>
      <c r="RJE221" s="103"/>
      <c r="RJF221" s="103"/>
      <c r="RJG221" s="103"/>
      <c r="RJH221" s="103"/>
      <c r="RJI221" s="103"/>
      <c r="RJJ221" s="103"/>
      <c r="RJK221" s="103"/>
      <c r="RJL221" s="103"/>
      <c r="RJM221" s="103"/>
      <c r="RJN221" s="103"/>
      <c r="RJO221" s="103"/>
      <c r="RJP221" s="103"/>
      <c r="RJQ221" s="103"/>
      <c r="RJR221" s="103"/>
      <c r="RJS221" s="103"/>
      <c r="RJT221" s="103"/>
      <c r="RJU221" s="103"/>
      <c r="RJV221" s="103"/>
      <c r="RJW221" s="103"/>
      <c r="RJX221" s="103"/>
      <c r="RJY221" s="103"/>
      <c r="RJZ221" s="103"/>
      <c r="RKA221" s="103"/>
      <c r="RKB221" s="103"/>
      <c r="RKC221" s="103"/>
      <c r="RKD221" s="103"/>
      <c r="RKE221" s="103"/>
      <c r="RKF221" s="103"/>
      <c r="RKG221" s="103"/>
      <c r="RKH221" s="103"/>
      <c r="RKI221" s="103"/>
      <c r="RKJ221" s="103"/>
      <c r="RKK221" s="103"/>
      <c r="RKL221" s="103"/>
      <c r="RKM221" s="103"/>
      <c r="RKN221" s="103"/>
      <c r="RKO221" s="103"/>
      <c r="RKP221" s="103"/>
      <c r="RKQ221" s="103"/>
      <c r="RKR221" s="103"/>
      <c r="RKS221" s="103"/>
      <c r="RKT221" s="103"/>
      <c r="RKU221" s="103"/>
      <c r="RKV221" s="103"/>
      <c r="RKW221" s="103"/>
      <c r="RKX221" s="103"/>
      <c r="RKY221" s="103"/>
      <c r="RKZ221" s="103"/>
      <c r="RLA221" s="103"/>
      <c r="RLB221" s="103"/>
      <c r="RLC221" s="103"/>
      <c r="RLD221" s="103"/>
      <c r="RLE221" s="103"/>
      <c r="RLF221" s="103"/>
      <c r="RLG221" s="103"/>
      <c r="RLH221" s="103"/>
      <c r="RLI221" s="103"/>
      <c r="RLJ221" s="103"/>
      <c r="RLK221" s="103"/>
      <c r="RLL221" s="103"/>
      <c r="RLM221" s="103"/>
      <c r="RLN221" s="103"/>
      <c r="RLO221" s="103"/>
      <c r="RLP221" s="103"/>
      <c r="RLQ221" s="103"/>
      <c r="RLR221" s="103"/>
      <c r="RLS221" s="103"/>
      <c r="RLT221" s="103"/>
      <c r="RLU221" s="103"/>
      <c r="RLV221" s="103"/>
      <c r="RLW221" s="103"/>
      <c r="RLX221" s="103"/>
      <c r="RLY221" s="103"/>
      <c r="RLZ221" s="103"/>
      <c r="RMA221" s="103"/>
      <c r="RMB221" s="103"/>
      <c r="RMC221" s="103"/>
      <c r="RMD221" s="103"/>
      <c r="RME221" s="103"/>
      <c r="RMF221" s="103"/>
      <c r="RMG221" s="103"/>
      <c r="RMH221" s="103"/>
      <c r="RMI221" s="103"/>
      <c r="RMJ221" s="103"/>
      <c r="RMK221" s="103"/>
      <c r="RML221" s="103"/>
      <c r="RMM221" s="103"/>
      <c r="RMN221" s="103"/>
      <c r="RMO221" s="103"/>
      <c r="RMP221" s="103"/>
      <c r="RMQ221" s="103"/>
      <c r="RMR221" s="103"/>
      <c r="RMS221" s="103"/>
      <c r="RMT221" s="103"/>
      <c r="RMU221" s="103"/>
      <c r="RMV221" s="103"/>
      <c r="RMW221" s="103"/>
      <c r="RMX221" s="103"/>
      <c r="RMY221" s="103"/>
      <c r="RMZ221" s="103"/>
      <c r="RNA221" s="103"/>
      <c r="RNB221" s="103"/>
      <c r="RNC221" s="103"/>
      <c r="RND221" s="103"/>
      <c r="RNE221" s="103"/>
      <c r="RNF221" s="103"/>
      <c r="RNG221" s="103"/>
      <c r="RNH221" s="103"/>
      <c r="RNI221" s="103"/>
      <c r="RNJ221" s="103"/>
      <c r="RNK221" s="103"/>
      <c r="RNL221" s="103"/>
      <c r="RNM221" s="103"/>
      <c r="RNN221" s="103"/>
      <c r="RNO221" s="103"/>
      <c r="RNP221" s="103"/>
      <c r="RNQ221" s="103"/>
      <c r="RNR221" s="103"/>
      <c r="RNS221" s="103"/>
      <c r="RNT221" s="103"/>
      <c r="RNU221" s="103"/>
      <c r="RNV221" s="103"/>
      <c r="RNW221" s="103"/>
      <c r="RNX221" s="103"/>
      <c r="RNY221" s="103"/>
      <c r="RNZ221" s="103"/>
      <c r="ROA221" s="103"/>
      <c r="ROB221" s="103"/>
      <c r="ROC221" s="103"/>
      <c r="ROD221" s="103"/>
      <c r="ROE221" s="103"/>
      <c r="ROF221" s="103"/>
      <c r="ROG221" s="103"/>
      <c r="ROH221" s="103"/>
      <c r="ROI221" s="103"/>
      <c r="ROJ221" s="103"/>
      <c r="ROK221" s="103"/>
      <c r="ROL221" s="103"/>
      <c r="ROM221" s="103"/>
      <c r="RON221" s="103"/>
      <c r="ROO221" s="103"/>
      <c r="ROP221" s="103"/>
      <c r="ROQ221" s="103"/>
      <c r="ROR221" s="103"/>
      <c r="ROS221" s="103"/>
      <c r="ROT221" s="103"/>
      <c r="ROU221" s="103"/>
      <c r="ROV221" s="103"/>
      <c r="ROW221" s="103"/>
      <c r="ROX221" s="103"/>
      <c r="ROY221" s="103"/>
      <c r="ROZ221" s="103"/>
      <c r="RPA221" s="103"/>
      <c r="RPB221" s="103"/>
      <c r="RPC221" s="103"/>
      <c r="RPD221" s="103"/>
      <c r="RPE221" s="103"/>
      <c r="RPF221" s="103"/>
      <c r="RPG221" s="103"/>
      <c r="RPH221" s="103"/>
      <c r="RPI221" s="103"/>
      <c r="RPJ221" s="103"/>
      <c r="RPK221" s="103"/>
      <c r="RPL221" s="103"/>
      <c r="RPM221" s="103"/>
      <c r="RPN221" s="103"/>
      <c r="RPO221" s="103"/>
      <c r="RPP221" s="103"/>
      <c r="RPQ221" s="103"/>
      <c r="RPR221" s="103"/>
      <c r="RPS221" s="103"/>
      <c r="RPT221" s="103"/>
      <c r="RPU221" s="103"/>
      <c r="RPV221" s="103"/>
      <c r="RPW221" s="103"/>
      <c r="RPX221" s="103"/>
      <c r="RPY221" s="103"/>
      <c r="RPZ221" s="103"/>
      <c r="RQA221" s="103"/>
      <c r="RQB221" s="103"/>
      <c r="RQC221" s="103"/>
      <c r="RQD221" s="103"/>
      <c r="RQE221" s="103"/>
      <c r="RQF221" s="103"/>
      <c r="RQG221" s="103"/>
      <c r="RQH221" s="103"/>
      <c r="RQI221" s="103"/>
      <c r="RQJ221" s="103"/>
      <c r="RQK221" s="103"/>
      <c r="RQL221" s="103"/>
      <c r="RQM221" s="103"/>
      <c r="RQN221" s="103"/>
      <c r="RQO221" s="103"/>
      <c r="RQP221" s="103"/>
      <c r="RQQ221" s="103"/>
      <c r="RQR221" s="103"/>
      <c r="RQS221" s="103"/>
      <c r="RQT221" s="103"/>
      <c r="RQU221" s="103"/>
      <c r="RQV221" s="103"/>
      <c r="RQW221" s="103"/>
      <c r="RQX221" s="103"/>
      <c r="RQY221" s="103"/>
      <c r="RQZ221" s="103"/>
      <c r="RRA221" s="103"/>
      <c r="RRB221" s="103"/>
      <c r="RRC221" s="103"/>
      <c r="RRD221" s="103"/>
      <c r="RRE221" s="103"/>
      <c r="RRF221" s="103"/>
      <c r="RRG221" s="103"/>
      <c r="RRH221" s="103"/>
      <c r="RRI221" s="103"/>
      <c r="RRJ221" s="103"/>
      <c r="RRK221" s="103"/>
      <c r="RRL221" s="103"/>
      <c r="RRM221" s="103"/>
      <c r="RRN221" s="103"/>
      <c r="RRO221" s="103"/>
      <c r="RRP221" s="103"/>
      <c r="RRQ221" s="103"/>
      <c r="RRR221" s="103"/>
      <c r="RRS221" s="103"/>
      <c r="RRT221" s="103"/>
      <c r="RRU221" s="103"/>
      <c r="RRV221" s="103"/>
      <c r="RRW221" s="103"/>
      <c r="RRX221" s="103"/>
      <c r="RRY221" s="103"/>
      <c r="RRZ221" s="103"/>
      <c r="RSA221" s="103"/>
      <c r="RSB221" s="103"/>
      <c r="RSC221" s="103"/>
      <c r="RSD221" s="103"/>
      <c r="RSE221" s="103"/>
      <c r="RSF221" s="103"/>
      <c r="RSG221" s="103"/>
      <c r="RSH221" s="103"/>
      <c r="RSI221" s="103"/>
      <c r="RSJ221" s="103"/>
      <c r="RSK221" s="103"/>
      <c r="RSL221" s="103"/>
      <c r="RSM221" s="103"/>
      <c r="RSN221" s="103"/>
      <c r="RSO221" s="103"/>
      <c r="RSP221" s="103"/>
      <c r="RSQ221" s="103"/>
      <c r="RSR221" s="103"/>
      <c r="RSS221" s="103"/>
      <c r="RST221" s="103"/>
      <c r="RSU221" s="103"/>
      <c r="RSV221" s="103"/>
      <c r="RSW221" s="103"/>
      <c r="RSX221" s="103"/>
      <c r="RSY221" s="103"/>
      <c r="RSZ221" s="103"/>
      <c r="RTA221" s="103"/>
      <c r="RTB221" s="103"/>
      <c r="RTC221" s="103"/>
      <c r="RTD221" s="103"/>
      <c r="RTE221" s="103"/>
      <c r="RTF221" s="103"/>
      <c r="RTG221" s="103"/>
      <c r="RTH221" s="103"/>
      <c r="RTI221" s="103"/>
      <c r="RTJ221" s="103"/>
      <c r="RTK221" s="103"/>
      <c r="RTL221" s="103"/>
      <c r="RTM221" s="103"/>
      <c r="RTN221" s="103"/>
      <c r="RTO221" s="103"/>
      <c r="RTP221" s="103"/>
      <c r="RTQ221" s="103"/>
      <c r="RTR221" s="103"/>
      <c r="RTS221" s="103"/>
      <c r="RTT221" s="103"/>
      <c r="RTU221" s="103"/>
      <c r="RTV221" s="103"/>
      <c r="RTW221" s="103"/>
      <c r="RTX221" s="103"/>
      <c r="RTY221" s="103"/>
      <c r="RTZ221" s="103"/>
      <c r="RUA221" s="103"/>
      <c r="RUB221" s="103"/>
      <c r="RUC221" s="103"/>
      <c r="RUD221" s="103"/>
      <c r="RUE221" s="103"/>
      <c r="RUF221" s="103"/>
      <c r="RUG221" s="103"/>
      <c r="RUH221" s="103"/>
      <c r="RUI221" s="103"/>
      <c r="RUJ221" s="103"/>
      <c r="RUK221" s="103"/>
      <c r="RUL221" s="103"/>
      <c r="RUM221" s="103"/>
      <c r="RUN221" s="103"/>
      <c r="RUO221" s="103"/>
      <c r="RUP221" s="103"/>
      <c r="RUQ221" s="103"/>
      <c r="RUR221" s="103"/>
      <c r="RUS221" s="103"/>
      <c r="RUT221" s="103"/>
      <c r="RUU221" s="103"/>
      <c r="RUV221" s="103"/>
      <c r="RUW221" s="103"/>
      <c r="RUX221" s="103"/>
      <c r="RUY221" s="103"/>
      <c r="RUZ221" s="103"/>
      <c r="RVA221" s="103"/>
      <c r="RVB221" s="103"/>
      <c r="RVC221" s="103"/>
      <c r="RVD221" s="103"/>
      <c r="RVE221" s="103"/>
      <c r="RVF221" s="103"/>
      <c r="RVG221" s="103"/>
      <c r="RVH221" s="103"/>
      <c r="RVI221" s="103"/>
      <c r="RVJ221" s="103"/>
      <c r="RVK221" s="103"/>
      <c r="RVL221" s="103"/>
      <c r="RVM221" s="103"/>
      <c r="RVN221" s="103"/>
      <c r="RVO221" s="103"/>
      <c r="RVP221" s="103"/>
      <c r="RVQ221" s="103"/>
      <c r="RVR221" s="103"/>
      <c r="RVS221" s="103"/>
      <c r="RVT221" s="103"/>
      <c r="RVU221" s="103"/>
      <c r="RVV221" s="103"/>
      <c r="RVW221" s="103"/>
      <c r="RVX221" s="103"/>
      <c r="RVY221" s="103"/>
      <c r="RVZ221" s="103"/>
      <c r="RWA221" s="103"/>
      <c r="RWB221" s="103"/>
      <c r="RWC221" s="103"/>
      <c r="RWD221" s="103"/>
      <c r="RWE221" s="103"/>
      <c r="RWF221" s="103"/>
      <c r="RWG221" s="103"/>
      <c r="RWH221" s="103"/>
      <c r="RWI221" s="103"/>
      <c r="RWJ221" s="103"/>
      <c r="RWK221" s="103"/>
      <c r="RWL221" s="103"/>
      <c r="RWM221" s="103"/>
      <c r="RWN221" s="103"/>
      <c r="RWO221" s="103"/>
      <c r="RWP221" s="103"/>
      <c r="RWQ221" s="103"/>
      <c r="RWR221" s="103"/>
      <c r="RWS221" s="103"/>
      <c r="RWT221" s="103"/>
      <c r="RWU221" s="103"/>
      <c r="RWV221" s="103"/>
      <c r="RWW221" s="103"/>
      <c r="RWX221" s="103"/>
      <c r="RWY221" s="103"/>
      <c r="RWZ221" s="103"/>
      <c r="RXA221" s="103"/>
      <c r="RXB221" s="103"/>
      <c r="RXC221" s="103"/>
      <c r="RXD221" s="103"/>
      <c r="RXE221" s="103"/>
      <c r="RXF221" s="103"/>
      <c r="RXG221" s="103"/>
      <c r="RXH221" s="103"/>
      <c r="RXI221" s="103"/>
      <c r="RXJ221" s="103"/>
      <c r="RXK221" s="103"/>
      <c r="RXL221" s="103"/>
      <c r="RXM221" s="103"/>
      <c r="RXN221" s="103"/>
      <c r="RXO221" s="103"/>
      <c r="RXP221" s="103"/>
      <c r="RXQ221" s="103"/>
      <c r="RXR221" s="103"/>
      <c r="RXS221" s="103"/>
      <c r="RXT221" s="103"/>
      <c r="RXU221" s="103"/>
      <c r="RXV221" s="103"/>
      <c r="RXW221" s="103"/>
      <c r="RXX221" s="103"/>
      <c r="RXY221" s="103"/>
      <c r="RXZ221" s="103"/>
      <c r="RYA221" s="103"/>
      <c r="RYB221" s="103"/>
      <c r="RYC221" s="103"/>
      <c r="RYD221" s="103"/>
      <c r="RYE221" s="103"/>
      <c r="RYF221" s="103"/>
      <c r="RYG221" s="103"/>
      <c r="RYH221" s="103"/>
      <c r="RYI221" s="103"/>
      <c r="RYJ221" s="103"/>
      <c r="RYK221" s="103"/>
      <c r="RYL221" s="103"/>
      <c r="RYM221" s="103"/>
      <c r="RYN221" s="103"/>
      <c r="RYO221" s="103"/>
      <c r="RYP221" s="103"/>
      <c r="RYQ221" s="103"/>
      <c r="RYR221" s="103"/>
      <c r="RYS221" s="103"/>
      <c r="RYT221" s="103"/>
      <c r="RYU221" s="103"/>
      <c r="RYV221" s="103"/>
      <c r="RYW221" s="103"/>
      <c r="RYX221" s="103"/>
      <c r="RYY221" s="103"/>
      <c r="RYZ221" s="103"/>
      <c r="RZA221" s="103"/>
      <c r="RZB221" s="103"/>
      <c r="RZC221" s="103"/>
      <c r="RZD221" s="103"/>
      <c r="RZE221" s="103"/>
      <c r="RZF221" s="103"/>
      <c r="RZG221" s="103"/>
      <c r="RZH221" s="103"/>
      <c r="RZI221" s="103"/>
      <c r="RZJ221" s="103"/>
      <c r="RZK221" s="103"/>
      <c r="RZL221" s="103"/>
      <c r="RZM221" s="103"/>
      <c r="RZN221" s="103"/>
      <c r="RZO221" s="103"/>
      <c r="RZP221" s="103"/>
      <c r="RZQ221" s="103"/>
      <c r="RZR221" s="103"/>
      <c r="RZS221" s="103"/>
      <c r="RZT221" s="103"/>
      <c r="RZU221" s="103"/>
      <c r="RZV221" s="103"/>
      <c r="RZW221" s="103"/>
      <c r="RZX221" s="103"/>
      <c r="RZY221" s="103"/>
      <c r="RZZ221" s="103"/>
      <c r="SAA221" s="103"/>
      <c r="SAB221" s="103"/>
      <c r="SAC221" s="103"/>
      <c r="SAD221" s="103"/>
      <c r="SAE221" s="103"/>
      <c r="SAF221" s="103"/>
      <c r="SAG221" s="103"/>
      <c r="SAH221" s="103"/>
      <c r="SAI221" s="103"/>
      <c r="SAJ221" s="103"/>
      <c r="SAK221" s="103"/>
      <c r="SAL221" s="103"/>
      <c r="SAM221" s="103"/>
      <c r="SAN221" s="103"/>
      <c r="SAO221" s="103"/>
      <c r="SAP221" s="103"/>
      <c r="SAQ221" s="103"/>
      <c r="SAR221" s="103"/>
      <c r="SAS221" s="103"/>
      <c r="SAT221" s="103"/>
      <c r="SAU221" s="103"/>
      <c r="SAV221" s="103"/>
      <c r="SAW221" s="103"/>
      <c r="SAX221" s="103"/>
      <c r="SAY221" s="103"/>
      <c r="SAZ221" s="103"/>
      <c r="SBA221" s="103"/>
      <c r="SBB221" s="103"/>
      <c r="SBC221" s="103"/>
      <c r="SBD221" s="103"/>
      <c r="SBE221" s="103"/>
      <c r="SBF221" s="103"/>
      <c r="SBG221" s="103"/>
      <c r="SBH221" s="103"/>
      <c r="SBI221" s="103"/>
      <c r="SBJ221" s="103"/>
      <c r="SBK221" s="103"/>
      <c r="SBL221" s="103"/>
      <c r="SBM221" s="103"/>
      <c r="SBN221" s="103"/>
      <c r="SBO221" s="103"/>
      <c r="SBP221" s="103"/>
      <c r="SBQ221" s="103"/>
      <c r="SBR221" s="103"/>
      <c r="SBS221" s="103"/>
      <c r="SBT221" s="103"/>
      <c r="SBU221" s="103"/>
      <c r="SBV221" s="103"/>
      <c r="SBW221" s="103"/>
      <c r="SBX221" s="103"/>
      <c r="SBY221" s="103"/>
      <c r="SBZ221" s="103"/>
      <c r="SCA221" s="103"/>
      <c r="SCB221" s="103"/>
      <c r="SCC221" s="103"/>
      <c r="SCD221" s="103"/>
      <c r="SCE221" s="103"/>
      <c r="SCF221" s="103"/>
      <c r="SCG221" s="103"/>
      <c r="SCH221" s="103"/>
      <c r="SCI221" s="103"/>
      <c r="SCJ221" s="103"/>
      <c r="SCK221" s="103"/>
      <c r="SCL221" s="103"/>
      <c r="SCM221" s="103"/>
      <c r="SCN221" s="103"/>
      <c r="SCO221" s="103"/>
      <c r="SCP221" s="103"/>
      <c r="SCQ221" s="103"/>
      <c r="SCR221" s="103"/>
      <c r="SCS221" s="103"/>
      <c r="SCT221" s="103"/>
      <c r="SCU221" s="103"/>
      <c r="SCV221" s="103"/>
      <c r="SCW221" s="103"/>
      <c r="SCX221" s="103"/>
      <c r="SCY221" s="103"/>
      <c r="SCZ221" s="103"/>
      <c r="SDA221" s="103"/>
      <c r="SDB221" s="103"/>
      <c r="SDC221" s="103"/>
      <c r="SDD221" s="103"/>
      <c r="SDE221" s="103"/>
      <c r="SDF221" s="103"/>
      <c r="SDG221" s="103"/>
      <c r="SDH221" s="103"/>
      <c r="SDI221" s="103"/>
      <c r="SDJ221" s="103"/>
      <c r="SDK221" s="103"/>
      <c r="SDL221" s="103"/>
      <c r="SDM221" s="103"/>
      <c r="SDN221" s="103"/>
      <c r="SDO221" s="103"/>
      <c r="SDP221" s="103"/>
      <c r="SDQ221" s="103"/>
      <c r="SDR221" s="103"/>
      <c r="SDS221" s="103"/>
      <c r="SDT221" s="103"/>
      <c r="SDU221" s="103"/>
      <c r="SDV221" s="103"/>
      <c r="SDW221" s="103"/>
      <c r="SDX221" s="103"/>
      <c r="SDY221" s="103"/>
      <c r="SDZ221" s="103"/>
      <c r="SEA221" s="103"/>
      <c r="SEB221" s="103"/>
      <c r="SEC221" s="103"/>
      <c r="SED221" s="103"/>
      <c r="SEE221" s="103"/>
      <c r="SEF221" s="103"/>
      <c r="SEG221" s="103"/>
      <c r="SEH221" s="103"/>
      <c r="SEI221" s="103"/>
      <c r="SEJ221" s="103"/>
      <c r="SEK221" s="103"/>
      <c r="SEL221" s="103"/>
      <c r="SEM221" s="103"/>
      <c r="SEN221" s="103"/>
      <c r="SEO221" s="103"/>
      <c r="SEP221" s="103"/>
      <c r="SEQ221" s="103"/>
      <c r="SER221" s="103"/>
      <c r="SES221" s="103"/>
      <c r="SET221" s="103"/>
      <c r="SEU221" s="103"/>
      <c r="SEV221" s="103"/>
      <c r="SEW221" s="103"/>
      <c r="SEX221" s="103"/>
      <c r="SEY221" s="103"/>
      <c r="SEZ221" s="103"/>
      <c r="SFA221" s="103"/>
      <c r="SFB221" s="103"/>
      <c r="SFC221" s="103"/>
      <c r="SFD221" s="103"/>
      <c r="SFE221" s="103"/>
      <c r="SFF221" s="103"/>
      <c r="SFG221" s="103"/>
      <c r="SFH221" s="103"/>
      <c r="SFI221" s="103"/>
      <c r="SFJ221" s="103"/>
      <c r="SFK221" s="103"/>
      <c r="SFL221" s="103"/>
      <c r="SFM221" s="103"/>
      <c r="SFN221" s="103"/>
      <c r="SFO221" s="103"/>
      <c r="SFP221" s="103"/>
      <c r="SFQ221" s="103"/>
      <c r="SFR221" s="103"/>
      <c r="SFS221" s="103"/>
      <c r="SFT221" s="103"/>
      <c r="SFU221" s="103"/>
      <c r="SFV221" s="103"/>
      <c r="SFW221" s="103"/>
      <c r="SFX221" s="103"/>
      <c r="SFY221" s="103"/>
      <c r="SFZ221" s="103"/>
      <c r="SGA221" s="103"/>
      <c r="SGB221" s="103"/>
      <c r="SGC221" s="103"/>
      <c r="SGD221" s="103"/>
      <c r="SGE221" s="103"/>
      <c r="SGF221" s="103"/>
      <c r="SGG221" s="103"/>
      <c r="SGH221" s="103"/>
      <c r="SGI221" s="103"/>
      <c r="SGJ221" s="103"/>
      <c r="SGK221" s="103"/>
      <c r="SGL221" s="103"/>
      <c r="SGM221" s="103"/>
      <c r="SGN221" s="103"/>
      <c r="SGO221" s="103"/>
      <c r="SGP221" s="103"/>
      <c r="SGQ221" s="103"/>
      <c r="SGR221" s="103"/>
      <c r="SGS221" s="103"/>
      <c r="SGT221" s="103"/>
      <c r="SGU221" s="103"/>
      <c r="SGV221" s="103"/>
      <c r="SGW221" s="103"/>
      <c r="SGX221" s="103"/>
      <c r="SGY221" s="103"/>
      <c r="SGZ221" s="103"/>
      <c r="SHA221" s="103"/>
      <c r="SHB221" s="103"/>
      <c r="SHC221" s="103"/>
      <c r="SHD221" s="103"/>
      <c r="SHE221" s="103"/>
      <c r="SHF221" s="103"/>
      <c r="SHG221" s="103"/>
      <c r="SHH221" s="103"/>
      <c r="SHI221" s="103"/>
      <c r="SHJ221" s="103"/>
      <c r="SHK221" s="103"/>
      <c r="SHL221" s="103"/>
      <c r="SHM221" s="103"/>
      <c r="SHN221" s="103"/>
      <c r="SHO221" s="103"/>
      <c r="SHP221" s="103"/>
      <c r="SHQ221" s="103"/>
      <c r="SHR221" s="103"/>
      <c r="SHS221" s="103"/>
      <c r="SHT221" s="103"/>
      <c r="SHU221" s="103"/>
      <c r="SHV221" s="103"/>
      <c r="SHW221" s="103"/>
      <c r="SHX221" s="103"/>
      <c r="SHY221" s="103"/>
      <c r="SHZ221" s="103"/>
      <c r="SIA221" s="103"/>
      <c r="SIB221" s="103"/>
      <c r="SIC221" s="103"/>
      <c r="SID221" s="103"/>
      <c r="SIE221" s="103"/>
      <c r="SIF221" s="103"/>
      <c r="SIG221" s="103"/>
      <c r="SIH221" s="103"/>
      <c r="SII221" s="103"/>
      <c r="SIJ221" s="103"/>
      <c r="SIK221" s="103"/>
      <c r="SIL221" s="103"/>
      <c r="SIM221" s="103"/>
      <c r="SIN221" s="103"/>
      <c r="SIO221" s="103"/>
      <c r="SIP221" s="103"/>
      <c r="SIQ221" s="103"/>
      <c r="SIR221" s="103"/>
      <c r="SIS221" s="103"/>
      <c r="SIT221" s="103"/>
      <c r="SIU221" s="103"/>
      <c r="SIV221" s="103"/>
      <c r="SIW221" s="103"/>
      <c r="SIX221" s="103"/>
      <c r="SIY221" s="103"/>
      <c r="SIZ221" s="103"/>
      <c r="SJA221" s="103"/>
      <c r="SJB221" s="103"/>
      <c r="SJC221" s="103"/>
      <c r="SJD221" s="103"/>
      <c r="SJE221" s="103"/>
      <c r="SJF221" s="103"/>
      <c r="SJG221" s="103"/>
      <c r="SJH221" s="103"/>
      <c r="SJI221" s="103"/>
      <c r="SJJ221" s="103"/>
      <c r="SJK221" s="103"/>
      <c r="SJL221" s="103"/>
      <c r="SJM221" s="103"/>
      <c r="SJN221" s="103"/>
      <c r="SJO221" s="103"/>
      <c r="SJP221" s="103"/>
      <c r="SJQ221" s="103"/>
      <c r="SJR221" s="103"/>
      <c r="SJS221" s="103"/>
      <c r="SJT221" s="103"/>
      <c r="SJU221" s="103"/>
      <c r="SJV221" s="103"/>
      <c r="SJW221" s="103"/>
      <c r="SJX221" s="103"/>
      <c r="SJY221" s="103"/>
      <c r="SJZ221" s="103"/>
      <c r="SKA221" s="103"/>
      <c r="SKB221" s="103"/>
      <c r="SKC221" s="103"/>
      <c r="SKD221" s="103"/>
      <c r="SKE221" s="103"/>
      <c r="SKF221" s="103"/>
      <c r="SKG221" s="103"/>
      <c r="SKH221" s="103"/>
      <c r="SKI221" s="103"/>
      <c r="SKJ221" s="103"/>
      <c r="SKK221" s="103"/>
      <c r="SKL221" s="103"/>
      <c r="SKM221" s="103"/>
      <c r="SKN221" s="103"/>
      <c r="SKO221" s="103"/>
      <c r="SKP221" s="103"/>
      <c r="SKQ221" s="103"/>
      <c r="SKR221" s="103"/>
      <c r="SKS221" s="103"/>
      <c r="SKT221" s="103"/>
      <c r="SKU221" s="103"/>
      <c r="SKV221" s="103"/>
      <c r="SKW221" s="103"/>
      <c r="SKX221" s="103"/>
      <c r="SKY221" s="103"/>
      <c r="SKZ221" s="103"/>
      <c r="SLA221" s="103"/>
      <c r="SLB221" s="103"/>
      <c r="SLC221" s="103"/>
      <c r="SLD221" s="103"/>
      <c r="SLE221" s="103"/>
      <c r="SLF221" s="103"/>
      <c r="SLG221" s="103"/>
      <c r="SLH221" s="103"/>
      <c r="SLI221" s="103"/>
      <c r="SLJ221" s="103"/>
      <c r="SLK221" s="103"/>
      <c r="SLL221" s="103"/>
      <c r="SLM221" s="103"/>
      <c r="SLN221" s="103"/>
      <c r="SLO221" s="103"/>
      <c r="SLP221" s="103"/>
      <c r="SLQ221" s="103"/>
      <c r="SLR221" s="103"/>
      <c r="SLS221" s="103"/>
      <c r="SLT221" s="103"/>
      <c r="SLU221" s="103"/>
      <c r="SLV221" s="103"/>
      <c r="SLW221" s="103"/>
      <c r="SLX221" s="103"/>
      <c r="SLY221" s="103"/>
      <c r="SLZ221" s="103"/>
      <c r="SMA221" s="103"/>
      <c r="SMB221" s="103"/>
      <c r="SMC221" s="103"/>
      <c r="SMD221" s="103"/>
      <c r="SME221" s="103"/>
      <c r="SMF221" s="103"/>
      <c r="SMG221" s="103"/>
      <c r="SMH221" s="103"/>
      <c r="SMI221" s="103"/>
      <c r="SMJ221" s="103"/>
      <c r="SMK221" s="103"/>
      <c r="SML221" s="103"/>
      <c r="SMM221" s="103"/>
      <c r="SMN221" s="103"/>
      <c r="SMO221" s="103"/>
      <c r="SMP221" s="103"/>
      <c r="SMQ221" s="103"/>
      <c r="SMR221" s="103"/>
      <c r="SMS221" s="103"/>
      <c r="SMT221" s="103"/>
      <c r="SMU221" s="103"/>
      <c r="SMV221" s="103"/>
      <c r="SMW221" s="103"/>
      <c r="SMX221" s="103"/>
      <c r="SMY221" s="103"/>
      <c r="SMZ221" s="103"/>
      <c r="SNA221" s="103"/>
      <c r="SNB221" s="103"/>
      <c r="SNC221" s="103"/>
      <c r="SND221" s="103"/>
      <c r="SNE221" s="103"/>
      <c r="SNF221" s="103"/>
      <c r="SNG221" s="103"/>
      <c r="SNH221" s="103"/>
      <c r="SNI221" s="103"/>
      <c r="SNJ221" s="103"/>
      <c r="SNK221" s="103"/>
      <c r="SNL221" s="103"/>
      <c r="SNM221" s="103"/>
      <c r="SNN221" s="103"/>
      <c r="SNO221" s="103"/>
      <c r="SNP221" s="103"/>
      <c r="SNQ221" s="103"/>
      <c r="SNR221" s="103"/>
      <c r="SNS221" s="103"/>
      <c r="SNT221" s="103"/>
      <c r="SNU221" s="103"/>
      <c r="SNV221" s="103"/>
      <c r="SNW221" s="103"/>
      <c r="SNX221" s="103"/>
      <c r="SNY221" s="103"/>
      <c r="SNZ221" s="103"/>
      <c r="SOA221" s="103"/>
      <c r="SOB221" s="103"/>
      <c r="SOC221" s="103"/>
      <c r="SOD221" s="103"/>
      <c r="SOE221" s="103"/>
      <c r="SOF221" s="103"/>
      <c r="SOG221" s="103"/>
      <c r="SOH221" s="103"/>
      <c r="SOI221" s="103"/>
      <c r="SOJ221" s="103"/>
      <c r="SOK221" s="103"/>
      <c r="SOL221" s="103"/>
      <c r="SOM221" s="103"/>
      <c r="SON221" s="103"/>
      <c r="SOO221" s="103"/>
      <c r="SOP221" s="103"/>
      <c r="SOQ221" s="103"/>
      <c r="SOR221" s="103"/>
      <c r="SOS221" s="103"/>
      <c r="SOT221" s="103"/>
      <c r="SOU221" s="103"/>
      <c r="SOV221" s="103"/>
      <c r="SOW221" s="103"/>
      <c r="SOX221" s="103"/>
      <c r="SOY221" s="103"/>
      <c r="SOZ221" s="103"/>
      <c r="SPA221" s="103"/>
      <c r="SPB221" s="103"/>
      <c r="SPC221" s="103"/>
      <c r="SPD221" s="103"/>
      <c r="SPE221" s="103"/>
      <c r="SPF221" s="103"/>
      <c r="SPG221" s="103"/>
      <c r="SPH221" s="103"/>
      <c r="SPI221" s="103"/>
      <c r="SPJ221" s="103"/>
      <c r="SPK221" s="103"/>
      <c r="SPL221" s="103"/>
      <c r="SPM221" s="103"/>
      <c r="SPN221" s="103"/>
      <c r="SPO221" s="103"/>
      <c r="SPP221" s="103"/>
      <c r="SPQ221" s="103"/>
      <c r="SPR221" s="103"/>
      <c r="SPS221" s="103"/>
      <c r="SPT221" s="103"/>
      <c r="SPU221" s="103"/>
      <c r="SPV221" s="103"/>
      <c r="SPW221" s="103"/>
      <c r="SPX221" s="103"/>
      <c r="SPY221" s="103"/>
      <c r="SPZ221" s="103"/>
      <c r="SQA221" s="103"/>
      <c r="SQB221" s="103"/>
      <c r="SQC221" s="103"/>
      <c r="SQD221" s="103"/>
      <c r="SQE221" s="103"/>
      <c r="SQF221" s="103"/>
      <c r="SQG221" s="103"/>
      <c r="SQH221" s="103"/>
      <c r="SQI221" s="103"/>
      <c r="SQJ221" s="103"/>
      <c r="SQK221" s="103"/>
      <c r="SQL221" s="103"/>
      <c r="SQM221" s="103"/>
      <c r="SQN221" s="103"/>
      <c r="SQO221" s="103"/>
      <c r="SQP221" s="103"/>
      <c r="SQQ221" s="103"/>
      <c r="SQR221" s="103"/>
      <c r="SQS221" s="103"/>
      <c r="SQT221" s="103"/>
      <c r="SQU221" s="103"/>
      <c r="SQV221" s="103"/>
      <c r="SQW221" s="103"/>
      <c r="SQX221" s="103"/>
      <c r="SQY221" s="103"/>
      <c r="SQZ221" s="103"/>
      <c r="SRA221" s="103"/>
      <c r="SRB221" s="103"/>
      <c r="SRC221" s="103"/>
      <c r="SRD221" s="103"/>
      <c r="SRE221" s="103"/>
      <c r="SRF221" s="103"/>
      <c r="SRG221" s="103"/>
      <c r="SRH221" s="103"/>
      <c r="SRI221" s="103"/>
      <c r="SRJ221" s="103"/>
      <c r="SRK221" s="103"/>
      <c r="SRL221" s="103"/>
      <c r="SRM221" s="103"/>
      <c r="SRN221" s="103"/>
      <c r="SRO221" s="103"/>
      <c r="SRP221" s="103"/>
      <c r="SRQ221" s="103"/>
      <c r="SRR221" s="103"/>
      <c r="SRS221" s="103"/>
      <c r="SRT221" s="103"/>
      <c r="SRU221" s="103"/>
      <c r="SRV221" s="103"/>
      <c r="SRW221" s="103"/>
      <c r="SRX221" s="103"/>
      <c r="SRY221" s="103"/>
      <c r="SRZ221" s="103"/>
      <c r="SSA221" s="103"/>
      <c r="SSB221" s="103"/>
      <c r="SSC221" s="103"/>
      <c r="SSD221" s="103"/>
      <c r="SSE221" s="103"/>
      <c r="SSF221" s="103"/>
      <c r="SSG221" s="103"/>
      <c r="SSH221" s="103"/>
      <c r="SSI221" s="103"/>
      <c r="SSJ221" s="103"/>
      <c r="SSK221" s="103"/>
      <c r="SSL221" s="103"/>
      <c r="SSM221" s="103"/>
      <c r="SSN221" s="103"/>
      <c r="SSO221" s="103"/>
      <c r="SSP221" s="103"/>
      <c r="SSQ221" s="103"/>
      <c r="SSR221" s="103"/>
      <c r="SSS221" s="103"/>
      <c r="SST221" s="103"/>
      <c r="SSU221" s="103"/>
      <c r="SSV221" s="103"/>
      <c r="SSW221" s="103"/>
      <c r="SSX221" s="103"/>
      <c r="SSY221" s="103"/>
      <c r="SSZ221" s="103"/>
      <c r="STA221" s="103"/>
      <c r="STB221" s="103"/>
      <c r="STC221" s="103"/>
      <c r="STD221" s="103"/>
      <c r="STE221" s="103"/>
      <c r="STF221" s="103"/>
      <c r="STG221" s="103"/>
      <c r="STH221" s="103"/>
      <c r="STI221" s="103"/>
      <c r="STJ221" s="103"/>
      <c r="STK221" s="103"/>
      <c r="STL221" s="103"/>
      <c r="STM221" s="103"/>
      <c r="STN221" s="103"/>
      <c r="STO221" s="103"/>
      <c r="STP221" s="103"/>
      <c r="STQ221" s="103"/>
      <c r="STR221" s="103"/>
      <c r="STS221" s="103"/>
      <c r="STT221" s="103"/>
      <c r="STU221" s="103"/>
      <c r="STV221" s="103"/>
      <c r="STW221" s="103"/>
      <c r="STX221" s="103"/>
      <c r="STY221" s="103"/>
      <c r="STZ221" s="103"/>
      <c r="SUA221" s="103"/>
      <c r="SUB221" s="103"/>
      <c r="SUC221" s="103"/>
      <c r="SUD221" s="103"/>
      <c r="SUE221" s="103"/>
      <c r="SUF221" s="103"/>
      <c r="SUG221" s="103"/>
      <c r="SUH221" s="103"/>
      <c r="SUI221" s="103"/>
      <c r="SUJ221" s="103"/>
      <c r="SUK221" s="103"/>
      <c r="SUL221" s="103"/>
      <c r="SUM221" s="103"/>
      <c r="SUN221" s="103"/>
      <c r="SUO221" s="103"/>
      <c r="SUP221" s="103"/>
      <c r="SUQ221" s="103"/>
      <c r="SUR221" s="103"/>
      <c r="SUS221" s="103"/>
      <c r="SUT221" s="103"/>
      <c r="SUU221" s="103"/>
      <c r="SUV221" s="103"/>
      <c r="SUW221" s="103"/>
      <c r="SUX221" s="103"/>
      <c r="SUY221" s="103"/>
      <c r="SUZ221" s="103"/>
      <c r="SVA221" s="103"/>
      <c r="SVB221" s="103"/>
      <c r="SVC221" s="103"/>
      <c r="SVD221" s="103"/>
      <c r="SVE221" s="103"/>
      <c r="SVF221" s="103"/>
      <c r="SVG221" s="103"/>
      <c r="SVH221" s="103"/>
      <c r="SVI221" s="103"/>
      <c r="SVJ221" s="103"/>
      <c r="SVK221" s="103"/>
      <c r="SVL221" s="103"/>
      <c r="SVM221" s="103"/>
      <c r="SVN221" s="103"/>
      <c r="SVO221" s="103"/>
      <c r="SVP221" s="103"/>
      <c r="SVQ221" s="103"/>
      <c r="SVR221" s="103"/>
      <c r="SVS221" s="103"/>
      <c r="SVT221" s="103"/>
      <c r="SVU221" s="103"/>
      <c r="SVV221" s="103"/>
      <c r="SVW221" s="103"/>
      <c r="SVX221" s="103"/>
      <c r="SVY221" s="103"/>
      <c r="SVZ221" s="103"/>
      <c r="SWA221" s="103"/>
      <c r="SWB221" s="103"/>
      <c r="SWC221" s="103"/>
      <c r="SWD221" s="103"/>
      <c r="SWE221" s="103"/>
      <c r="SWF221" s="103"/>
      <c r="SWG221" s="103"/>
      <c r="SWH221" s="103"/>
      <c r="SWI221" s="103"/>
      <c r="SWJ221" s="103"/>
      <c r="SWK221" s="103"/>
      <c r="SWL221" s="103"/>
      <c r="SWM221" s="103"/>
      <c r="SWN221" s="103"/>
      <c r="SWO221" s="103"/>
      <c r="SWP221" s="103"/>
      <c r="SWQ221" s="103"/>
      <c r="SWR221" s="103"/>
      <c r="SWS221" s="103"/>
      <c r="SWT221" s="103"/>
      <c r="SWU221" s="103"/>
      <c r="SWV221" s="103"/>
      <c r="SWW221" s="103"/>
      <c r="SWX221" s="103"/>
      <c r="SWY221" s="103"/>
      <c r="SWZ221" s="103"/>
      <c r="SXA221" s="103"/>
      <c r="SXB221" s="103"/>
      <c r="SXC221" s="103"/>
      <c r="SXD221" s="103"/>
      <c r="SXE221" s="103"/>
      <c r="SXF221" s="103"/>
      <c r="SXG221" s="103"/>
      <c r="SXH221" s="103"/>
      <c r="SXI221" s="103"/>
      <c r="SXJ221" s="103"/>
      <c r="SXK221" s="103"/>
      <c r="SXL221" s="103"/>
      <c r="SXM221" s="103"/>
      <c r="SXN221" s="103"/>
      <c r="SXO221" s="103"/>
      <c r="SXP221" s="103"/>
      <c r="SXQ221" s="103"/>
      <c r="SXR221" s="103"/>
      <c r="SXS221" s="103"/>
      <c r="SXT221" s="103"/>
      <c r="SXU221" s="103"/>
      <c r="SXV221" s="103"/>
      <c r="SXW221" s="103"/>
      <c r="SXX221" s="103"/>
      <c r="SXY221" s="103"/>
      <c r="SXZ221" s="103"/>
      <c r="SYA221" s="103"/>
      <c r="SYB221" s="103"/>
      <c r="SYC221" s="103"/>
      <c r="SYD221" s="103"/>
      <c r="SYE221" s="103"/>
      <c r="SYF221" s="103"/>
      <c r="SYG221" s="103"/>
      <c r="SYH221" s="103"/>
      <c r="SYI221" s="103"/>
      <c r="SYJ221" s="103"/>
      <c r="SYK221" s="103"/>
      <c r="SYL221" s="103"/>
      <c r="SYM221" s="103"/>
      <c r="SYN221" s="103"/>
      <c r="SYO221" s="103"/>
      <c r="SYP221" s="103"/>
      <c r="SYQ221" s="103"/>
      <c r="SYR221" s="103"/>
      <c r="SYS221" s="103"/>
      <c r="SYT221" s="103"/>
      <c r="SYU221" s="103"/>
      <c r="SYV221" s="103"/>
      <c r="SYW221" s="103"/>
      <c r="SYX221" s="103"/>
      <c r="SYY221" s="103"/>
      <c r="SYZ221" s="103"/>
      <c r="SZA221" s="103"/>
      <c r="SZB221" s="103"/>
      <c r="SZC221" s="103"/>
      <c r="SZD221" s="103"/>
      <c r="SZE221" s="103"/>
      <c r="SZF221" s="103"/>
      <c r="SZG221" s="103"/>
      <c r="SZH221" s="103"/>
      <c r="SZI221" s="103"/>
      <c r="SZJ221" s="103"/>
      <c r="SZK221" s="103"/>
      <c r="SZL221" s="103"/>
      <c r="SZM221" s="103"/>
      <c r="SZN221" s="103"/>
      <c r="SZO221" s="103"/>
      <c r="SZP221" s="103"/>
      <c r="SZQ221" s="103"/>
      <c r="SZR221" s="103"/>
      <c r="SZS221" s="103"/>
      <c r="SZT221" s="103"/>
      <c r="SZU221" s="103"/>
      <c r="SZV221" s="103"/>
      <c r="SZW221" s="103"/>
      <c r="SZX221" s="103"/>
      <c r="SZY221" s="103"/>
      <c r="SZZ221" s="103"/>
      <c r="TAA221" s="103"/>
      <c r="TAB221" s="103"/>
      <c r="TAC221" s="103"/>
      <c r="TAD221" s="103"/>
      <c r="TAE221" s="103"/>
      <c r="TAF221" s="103"/>
      <c r="TAG221" s="103"/>
      <c r="TAH221" s="103"/>
      <c r="TAI221" s="103"/>
      <c r="TAJ221" s="103"/>
      <c r="TAK221" s="103"/>
      <c r="TAL221" s="103"/>
      <c r="TAM221" s="103"/>
      <c r="TAN221" s="103"/>
      <c r="TAO221" s="103"/>
      <c r="TAP221" s="103"/>
      <c r="TAQ221" s="103"/>
      <c r="TAR221" s="103"/>
      <c r="TAS221" s="103"/>
      <c r="TAT221" s="103"/>
      <c r="TAU221" s="103"/>
      <c r="TAV221" s="103"/>
      <c r="TAW221" s="103"/>
      <c r="TAX221" s="103"/>
      <c r="TAY221" s="103"/>
      <c r="TAZ221" s="103"/>
      <c r="TBA221" s="103"/>
      <c r="TBB221" s="103"/>
      <c r="TBC221" s="103"/>
      <c r="TBD221" s="103"/>
      <c r="TBE221" s="103"/>
      <c r="TBF221" s="103"/>
      <c r="TBG221" s="103"/>
      <c r="TBH221" s="103"/>
      <c r="TBI221" s="103"/>
      <c r="TBJ221" s="103"/>
      <c r="TBK221" s="103"/>
      <c r="TBL221" s="103"/>
      <c r="TBM221" s="103"/>
      <c r="TBN221" s="103"/>
      <c r="TBO221" s="103"/>
      <c r="TBP221" s="103"/>
      <c r="TBQ221" s="103"/>
      <c r="TBR221" s="103"/>
      <c r="TBS221" s="103"/>
      <c r="TBT221" s="103"/>
      <c r="TBU221" s="103"/>
      <c r="TBV221" s="103"/>
      <c r="TBW221" s="103"/>
      <c r="TBX221" s="103"/>
      <c r="TBY221" s="103"/>
      <c r="TBZ221" s="103"/>
      <c r="TCA221" s="103"/>
      <c r="TCB221" s="103"/>
      <c r="TCC221" s="103"/>
      <c r="TCD221" s="103"/>
      <c r="TCE221" s="103"/>
      <c r="TCF221" s="103"/>
      <c r="TCG221" s="103"/>
      <c r="TCH221" s="103"/>
      <c r="TCI221" s="103"/>
      <c r="TCJ221" s="103"/>
      <c r="TCK221" s="103"/>
      <c r="TCL221" s="103"/>
      <c r="TCM221" s="103"/>
      <c r="TCN221" s="103"/>
      <c r="TCO221" s="103"/>
      <c r="TCP221" s="103"/>
      <c r="TCQ221" s="103"/>
      <c r="TCR221" s="103"/>
      <c r="TCS221" s="103"/>
      <c r="TCT221" s="103"/>
      <c r="TCU221" s="103"/>
      <c r="TCV221" s="103"/>
      <c r="TCW221" s="103"/>
      <c r="TCX221" s="103"/>
      <c r="TCY221" s="103"/>
      <c r="TCZ221" s="103"/>
      <c r="TDA221" s="103"/>
      <c r="TDB221" s="103"/>
      <c r="TDC221" s="103"/>
      <c r="TDD221" s="103"/>
      <c r="TDE221" s="103"/>
      <c r="TDF221" s="103"/>
      <c r="TDG221" s="103"/>
      <c r="TDH221" s="103"/>
      <c r="TDI221" s="103"/>
      <c r="TDJ221" s="103"/>
      <c r="TDK221" s="103"/>
      <c r="TDL221" s="103"/>
      <c r="TDM221" s="103"/>
      <c r="TDN221" s="103"/>
      <c r="TDO221" s="103"/>
      <c r="TDP221" s="103"/>
      <c r="TDQ221" s="103"/>
      <c r="TDR221" s="103"/>
      <c r="TDS221" s="103"/>
      <c r="TDT221" s="103"/>
      <c r="TDU221" s="103"/>
      <c r="TDV221" s="103"/>
      <c r="TDW221" s="103"/>
      <c r="TDX221" s="103"/>
      <c r="TDY221" s="103"/>
      <c r="TDZ221" s="103"/>
      <c r="TEA221" s="103"/>
      <c r="TEB221" s="103"/>
      <c r="TEC221" s="103"/>
      <c r="TED221" s="103"/>
      <c r="TEE221" s="103"/>
      <c r="TEF221" s="103"/>
      <c r="TEG221" s="103"/>
      <c r="TEH221" s="103"/>
      <c r="TEI221" s="103"/>
      <c r="TEJ221" s="103"/>
      <c r="TEK221" s="103"/>
      <c r="TEL221" s="103"/>
      <c r="TEM221" s="103"/>
      <c r="TEN221" s="103"/>
      <c r="TEO221" s="103"/>
      <c r="TEP221" s="103"/>
      <c r="TEQ221" s="103"/>
      <c r="TER221" s="103"/>
      <c r="TES221" s="103"/>
      <c r="TET221" s="103"/>
      <c r="TEU221" s="103"/>
      <c r="TEV221" s="103"/>
      <c r="TEW221" s="103"/>
      <c r="TEX221" s="103"/>
      <c r="TEY221" s="103"/>
      <c r="TEZ221" s="103"/>
      <c r="TFA221" s="103"/>
      <c r="TFB221" s="103"/>
      <c r="TFC221" s="103"/>
      <c r="TFD221" s="103"/>
      <c r="TFE221" s="103"/>
      <c r="TFF221" s="103"/>
      <c r="TFG221" s="103"/>
      <c r="TFH221" s="103"/>
      <c r="TFI221" s="103"/>
      <c r="TFJ221" s="103"/>
      <c r="TFK221" s="103"/>
      <c r="TFL221" s="103"/>
      <c r="TFM221" s="103"/>
      <c r="TFN221" s="103"/>
      <c r="TFO221" s="103"/>
      <c r="TFP221" s="103"/>
      <c r="TFQ221" s="103"/>
      <c r="TFR221" s="103"/>
      <c r="TFS221" s="103"/>
      <c r="TFT221" s="103"/>
      <c r="TFU221" s="103"/>
      <c r="TFV221" s="103"/>
      <c r="TFW221" s="103"/>
      <c r="TFX221" s="103"/>
      <c r="TFY221" s="103"/>
      <c r="TFZ221" s="103"/>
      <c r="TGA221" s="103"/>
      <c r="TGB221" s="103"/>
      <c r="TGC221" s="103"/>
      <c r="TGD221" s="103"/>
      <c r="TGE221" s="103"/>
      <c r="TGF221" s="103"/>
      <c r="TGG221" s="103"/>
      <c r="TGH221" s="103"/>
      <c r="TGI221" s="103"/>
      <c r="TGJ221" s="103"/>
      <c r="TGK221" s="103"/>
      <c r="TGL221" s="103"/>
      <c r="TGM221" s="103"/>
      <c r="TGN221" s="103"/>
      <c r="TGO221" s="103"/>
      <c r="TGP221" s="103"/>
      <c r="TGQ221" s="103"/>
      <c r="TGR221" s="103"/>
      <c r="TGS221" s="103"/>
      <c r="TGT221" s="103"/>
      <c r="TGU221" s="103"/>
      <c r="TGV221" s="103"/>
      <c r="TGW221" s="103"/>
      <c r="TGX221" s="103"/>
      <c r="TGY221" s="103"/>
      <c r="TGZ221" s="103"/>
      <c r="THA221" s="103"/>
      <c r="THB221" s="103"/>
      <c r="THC221" s="103"/>
      <c r="THD221" s="103"/>
      <c r="THE221" s="103"/>
      <c r="THF221" s="103"/>
      <c r="THG221" s="103"/>
      <c r="THH221" s="103"/>
      <c r="THI221" s="103"/>
      <c r="THJ221" s="103"/>
      <c r="THK221" s="103"/>
      <c r="THL221" s="103"/>
      <c r="THM221" s="103"/>
      <c r="THN221" s="103"/>
      <c r="THO221" s="103"/>
      <c r="THP221" s="103"/>
      <c r="THQ221" s="103"/>
      <c r="THR221" s="103"/>
      <c r="THS221" s="103"/>
      <c r="THT221" s="103"/>
      <c r="THU221" s="103"/>
      <c r="THV221" s="103"/>
      <c r="THW221" s="103"/>
      <c r="THX221" s="103"/>
      <c r="THY221" s="103"/>
      <c r="THZ221" s="103"/>
      <c r="TIA221" s="103"/>
      <c r="TIB221" s="103"/>
      <c r="TIC221" s="103"/>
      <c r="TID221" s="103"/>
      <c r="TIE221" s="103"/>
      <c r="TIF221" s="103"/>
      <c r="TIG221" s="103"/>
      <c r="TIH221" s="103"/>
      <c r="TII221" s="103"/>
      <c r="TIJ221" s="103"/>
      <c r="TIK221" s="103"/>
      <c r="TIL221" s="103"/>
      <c r="TIM221" s="103"/>
      <c r="TIN221" s="103"/>
      <c r="TIO221" s="103"/>
      <c r="TIP221" s="103"/>
      <c r="TIQ221" s="103"/>
      <c r="TIR221" s="103"/>
      <c r="TIS221" s="103"/>
      <c r="TIT221" s="103"/>
      <c r="TIU221" s="103"/>
      <c r="TIV221" s="103"/>
      <c r="TIW221" s="103"/>
      <c r="TIX221" s="103"/>
      <c r="TIY221" s="103"/>
      <c r="TIZ221" s="103"/>
      <c r="TJA221" s="103"/>
      <c r="TJB221" s="103"/>
      <c r="TJC221" s="103"/>
      <c r="TJD221" s="103"/>
      <c r="TJE221" s="103"/>
      <c r="TJF221" s="103"/>
      <c r="TJG221" s="103"/>
      <c r="TJH221" s="103"/>
      <c r="TJI221" s="103"/>
      <c r="TJJ221" s="103"/>
      <c r="TJK221" s="103"/>
      <c r="TJL221" s="103"/>
      <c r="TJM221" s="103"/>
      <c r="TJN221" s="103"/>
      <c r="TJO221" s="103"/>
      <c r="TJP221" s="103"/>
      <c r="TJQ221" s="103"/>
      <c r="TJR221" s="103"/>
      <c r="TJS221" s="103"/>
      <c r="TJT221" s="103"/>
      <c r="TJU221" s="103"/>
      <c r="TJV221" s="103"/>
      <c r="TJW221" s="103"/>
      <c r="TJX221" s="103"/>
      <c r="TJY221" s="103"/>
      <c r="TJZ221" s="103"/>
      <c r="TKA221" s="103"/>
      <c r="TKB221" s="103"/>
      <c r="TKC221" s="103"/>
      <c r="TKD221" s="103"/>
      <c r="TKE221" s="103"/>
      <c r="TKF221" s="103"/>
      <c r="TKG221" s="103"/>
      <c r="TKH221" s="103"/>
      <c r="TKI221" s="103"/>
      <c r="TKJ221" s="103"/>
      <c r="TKK221" s="103"/>
      <c r="TKL221" s="103"/>
      <c r="TKM221" s="103"/>
      <c r="TKN221" s="103"/>
      <c r="TKO221" s="103"/>
      <c r="TKP221" s="103"/>
      <c r="TKQ221" s="103"/>
      <c r="TKR221" s="103"/>
      <c r="TKS221" s="103"/>
      <c r="TKT221" s="103"/>
      <c r="TKU221" s="103"/>
      <c r="TKV221" s="103"/>
      <c r="TKW221" s="103"/>
      <c r="TKX221" s="103"/>
      <c r="TKY221" s="103"/>
      <c r="TKZ221" s="103"/>
      <c r="TLA221" s="103"/>
      <c r="TLB221" s="103"/>
      <c r="TLC221" s="103"/>
      <c r="TLD221" s="103"/>
      <c r="TLE221" s="103"/>
      <c r="TLF221" s="103"/>
      <c r="TLG221" s="103"/>
      <c r="TLH221" s="103"/>
      <c r="TLI221" s="103"/>
      <c r="TLJ221" s="103"/>
      <c r="TLK221" s="103"/>
      <c r="TLL221" s="103"/>
      <c r="TLM221" s="103"/>
      <c r="TLN221" s="103"/>
      <c r="TLO221" s="103"/>
      <c r="TLP221" s="103"/>
      <c r="TLQ221" s="103"/>
      <c r="TLR221" s="103"/>
      <c r="TLS221" s="103"/>
      <c r="TLT221" s="103"/>
      <c r="TLU221" s="103"/>
      <c r="TLV221" s="103"/>
      <c r="TLW221" s="103"/>
      <c r="TLX221" s="103"/>
      <c r="TLY221" s="103"/>
      <c r="TLZ221" s="103"/>
      <c r="TMA221" s="103"/>
      <c r="TMB221" s="103"/>
      <c r="TMC221" s="103"/>
      <c r="TMD221" s="103"/>
      <c r="TME221" s="103"/>
      <c r="TMF221" s="103"/>
      <c r="TMG221" s="103"/>
      <c r="TMH221" s="103"/>
      <c r="TMI221" s="103"/>
      <c r="TMJ221" s="103"/>
      <c r="TMK221" s="103"/>
      <c r="TML221" s="103"/>
      <c r="TMM221" s="103"/>
      <c r="TMN221" s="103"/>
      <c r="TMO221" s="103"/>
      <c r="TMP221" s="103"/>
      <c r="TMQ221" s="103"/>
      <c r="TMR221" s="103"/>
      <c r="TMS221" s="103"/>
      <c r="TMT221" s="103"/>
      <c r="TMU221" s="103"/>
      <c r="TMV221" s="103"/>
      <c r="TMW221" s="103"/>
      <c r="TMX221" s="103"/>
      <c r="TMY221" s="103"/>
      <c r="TMZ221" s="103"/>
      <c r="TNA221" s="103"/>
      <c r="TNB221" s="103"/>
      <c r="TNC221" s="103"/>
      <c r="TND221" s="103"/>
      <c r="TNE221" s="103"/>
      <c r="TNF221" s="103"/>
      <c r="TNG221" s="103"/>
      <c r="TNH221" s="103"/>
      <c r="TNI221" s="103"/>
      <c r="TNJ221" s="103"/>
      <c r="TNK221" s="103"/>
      <c r="TNL221" s="103"/>
      <c r="TNM221" s="103"/>
      <c r="TNN221" s="103"/>
      <c r="TNO221" s="103"/>
      <c r="TNP221" s="103"/>
      <c r="TNQ221" s="103"/>
      <c r="TNR221" s="103"/>
      <c r="TNS221" s="103"/>
      <c r="TNT221" s="103"/>
      <c r="TNU221" s="103"/>
      <c r="TNV221" s="103"/>
      <c r="TNW221" s="103"/>
      <c r="TNX221" s="103"/>
      <c r="TNY221" s="103"/>
      <c r="TNZ221" s="103"/>
      <c r="TOA221" s="103"/>
      <c r="TOB221" s="103"/>
      <c r="TOC221" s="103"/>
      <c r="TOD221" s="103"/>
      <c r="TOE221" s="103"/>
      <c r="TOF221" s="103"/>
      <c r="TOG221" s="103"/>
      <c r="TOH221" s="103"/>
      <c r="TOI221" s="103"/>
      <c r="TOJ221" s="103"/>
      <c r="TOK221" s="103"/>
      <c r="TOL221" s="103"/>
      <c r="TOM221" s="103"/>
      <c r="TON221" s="103"/>
      <c r="TOO221" s="103"/>
      <c r="TOP221" s="103"/>
      <c r="TOQ221" s="103"/>
      <c r="TOR221" s="103"/>
      <c r="TOS221" s="103"/>
      <c r="TOT221" s="103"/>
      <c r="TOU221" s="103"/>
      <c r="TOV221" s="103"/>
      <c r="TOW221" s="103"/>
      <c r="TOX221" s="103"/>
      <c r="TOY221" s="103"/>
      <c r="TOZ221" s="103"/>
      <c r="TPA221" s="103"/>
      <c r="TPB221" s="103"/>
      <c r="TPC221" s="103"/>
      <c r="TPD221" s="103"/>
      <c r="TPE221" s="103"/>
      <c r="TPF221" s="103"/>
      <c r="TPG221" s="103"/>
      <c r="TPH221" s="103"/>
      <c r="TPI221" s="103"/>
      <c r="TPJ221" s="103"/>
      <c r="TPK221" s="103"/>
      <c r="TPL221" s="103"/>
      <c r="TPM221" s="103"/>
      <c r="TPN221" s="103"/>
      <c r="TPO221" s="103"/>
      <c r="TPP221" s="103"/>
      <c r="TPQ221" s="103"/>
      <c r="TPR221" s="103"/>
      <c r="TPS221" s="103"/>
      <c r="TPT221" s="103"/>
      <c r="TPU221" s="103"/>
      <c r="TPV221" s="103"/>
      <c r="TPW221" s="103"/>
      <c r="TPX221" s="103"/>
      <c r="TPY221" s="103"/>
      <c r="TPZ221" s="103"/>
      <c r="TQA221" s="103"/>
      <c r="TQB221" s="103"/>
      <c r="TQC221" s="103"/>
      <c r="TQD221" s="103"/>
      <c r="TQE221" s="103"/>
      <c r="TQF221" s="103"/>
      <c r="TQG221" s="103"/>
      <c r="TQH221" s="103"/>
      <c r="TQI221" s="103"/>
      <c r="TQJ221" s="103"/>
      <c r="TQK221" s="103"/>
      <c r="TQL221" s="103"/>
      <c r="TQM221" s="103"/>
      <c r="TQN221" s="103"/>
      <c r="TQO221" s="103"/>
      <c r="TQP221" s="103"/>
      <c r="TQQ221" s="103"/>
      <c r="TQR221" s="103"/>
      <c r="TQS221" s="103"/>
      <c r="TQT221" s="103"/>
      <c r="TQU221" s="103"/>
      <c r="TQV221" s="103"/>
      <c r="TQW221" s="103"/>
      <c r="TQX221" s="103"/>
      <c r="TQY221" s="103"/>
      <c r="TQZ221" s="103"/>
      <c r="TRA221" s="103"/>
      <c r="TRB221" s="103"/>
      <c r="TRC221" s="103"/>
      <c r="TRD221" s="103"/>
      <c r="TRE221" s="103"/>
      <c r="TRF221" s="103"/>
      <c r="TRG221" s="103"/>
      <c r="TRH221" s="103"/>
      <c r="TRI221" s="103"/>
      <c r="TRJ221" s="103"/>
      <c r="TRK221" s="103"/>
      <c r="TRL221" s="103"/>
      <c r="TRM221" s="103"/>
      <c r="TRN221" s="103"/>
      <c r="TRO221" s="103"/>
      <c r="TRP221" s="103"/>
      <c r="TRQ221" s="103"/>
      <c r="TRR221" s="103"/>
      <c r="TRS221" s="103"/>
      <c r="TRT221" s="103"/>
      <c r="TRU221" s="103"/>
      <c r="TRV221" s="103"/>
      <c r="TRW221" s="103"/>
      <c r="TRX221" s="103"/>
      <c r="TRY221" s="103"/>
      <c r="TRZ221" s="103"/>
      <c r="TSA221" s="103"/>
      <c r="TSB221" s="103"/>
      <c r="TSC221" s="103"/>
      <c r="TSD221" s="103"/>
      <c r="TSE221" s="103"/>
      <c r="TSF221" s="103"/>
      <c r="TSG221" s="103"/>
      <c r="TSH221" s="103"/>
      <c r="TSI221" s="103"/>
      <c r="TSJ221" s="103"/>
      <c r="TSK221" s="103"/>
      <c r="TSL221" s="103"/>
      <c r="TSM221" s="103"/>
      <c r="TSN221" s="103"/>
      <c r="TSO221" s="103"/>
      <c r="TSP221" s="103"/>
      <c r="TSQ221" s="103"/>
      <c r="TSR221" s="103"/>
      <c r="TSS221" s="103"/>
      <c r="TST221" s="103"/>
      <c r="TSU221" s="103"/>
      <c r="TSV221" s="103"/>
      <c r="TSW221" s="103"/>
      <c r="TSX221" s="103"/>
      <c r="TSY221" s="103"/>
      <c r="TSZ221" s="103"/>
      <c r="TTA221" s="103"/>
      <c r="TTB221" s="103"/>
      <c r="TTC221" s="103"/>
      <c r="TTD221" s="103"/>
      <c r="TTE221" s="103"/>
      <c r="TTF221" s="103"/>
      <c r="TTG221" s="103"/>
      <c r="TTH221" s="103"/>
      <c r="TTI221" s="103"/>
      <c r="TTJ221" s="103"/>
      <c r="TTK221" s="103"/>
      <c r="TTL221" s="103"/>
      <c r="TTM221" s="103"/>
      <c r="TTN221" s="103"/>
      <c r="TTO221" s="103"/>
      <c r="TTP221" s="103"/>
      <c r="TTQ221" s="103"/>
      <c r="TTR221" s="103"/>
      <c r="TTS221" s="103"/>
      <c r="TTT221" s="103"/>
      <c r="TTU221" s="103"/>
      <c r="TTV221" s="103"/>
      <c r="TTW221" s="103"/>
      <c r="TTX221" s="103"/>
      <c r="TTY221" s="103"/>
      <c r="TTZ221" s="103"/>
      <c r="TUA221" s="103"/>
      <c r="TUB221" s="103"/>
      <c r="TUC221" s="103"/>
      <c r="TUD221" s="103"/>
      <c r="TUE221" s="103"/>
      <c r="TUF221" s="103"/>
      <c r="TUG221" s="103"/>
      <c r="TUH221" s="103"/>
      <c r="TUI221" s="103"/>
      <c r="TUJ221" s="103"/>
      <c r="TUK221" s="103"/>
      <c r="TUL221" s="103"/>
      <c r="TUM221" s="103"/>
      <c r="TUN221" s="103"/>
      <c r="TUO221" s="103"/>
      <c r="TUP221" s="103"/>
      <c r="TUQ221" s="103"/>
      <c r="TUR221" s="103"/>
      <c r="TUS221" s="103"/>
      <c r="TUT221" s="103"/>
      <c r="TUU221" s="103"/>
      <c r="TUV221" s="103"/>
      <c r="TUW221" s="103"/>
      <c r="TUX221" s="103"/>
      <c r="TUY221" s="103"/>
      <c r="TUZ221" s="103"/>
      <c r="TVA221" s="103"/>
      <c r="TVB221" s="103"/>
      <c r="TVC221" s="103"/>
      <c r="TVD221" s="103"/>
      <c r="TVE221" s="103"/>
      <c r="TVF221" s="103"/>
      <c r="TVG221" s="103"/>
      <c r="TVH221" s="103"/>
      <c r="TVI221" s="103"/>
      <c r="TVJ221" s="103"/>
      <c r="TVK221" s="103"/>
      <c r="TVL221" s="103"/>
      <c r="TVM221" s="103"/>
      <c r="TVN221" s="103"/>
      <c r="TVO221" s="103"/>
      <c r="TVP221" s="103"/>
      <c r="TVQ221" s="103"/>
      <c r="TVR221" s="103"/>
      <c r="TVS221" s="103"/>
      <c r="TVT221" s="103"/>
      <c r="TVU221" s="103"/>
      <c r="TVV221" s="103"/>
      <c r="TVW221" s="103"/>
      <c r="TVX221" s="103"/>
      <c r="TVY221" s="103"/>
      <c r="TVZ221" s="103"/>
      <c r="TWA221" s="103"/>
      <c r="TWB221" s="103"/>
      <c r="TWC221" s="103"/>
      <c r="TWD221" s="103"/>
      <c r="TWE221" s="103"/>
      <c r="TWF221" s="103"/>
      <c r="TWG221" s="103"/>
      <c r="TWH221" s="103"/>
      <c r="TWI221" s="103"/>
      <c r="TWJ221" s="103"/>
      <c r="TWK221" s="103"/>
      <c r="TWL221" s="103"/>
      <c r="TWM221" s="103"/>
      <c r="TWN221" s="103"/>
      <c r="TWO221" s="103"/>
      <c r="TWP221" s="103"/>
      <c r="TWQ221" s="103"/>
      <c r="TWR221" s="103"/>
      <c r="TWS221" s="103"/>
      <c r="TWT221" s="103"/>
      <c r="TWU221" s="103"/>
      <c r="TWV221" s="103"/>
      <c r="TWW221" s="103"/>
      <c r="TWX221" s="103"/>
      <c r="TWY221" s="103"/>
      <c r="TWZ221" s="103"/>
      <c r="TXA221" s="103"/>
      <c r="TXB221" s="103"/>
      <c r="TXC221" s="103"/>
      <c r="TXD221" s="103"/>
      <c r="TXE221" s="103"/>
      <c r="TXF221" s="103"/>
      <c r="TXG221" s="103"/>
      <c r="TXH221" s="103"/>
      <c r="TXI221" s="103"/>
      <c r="TXJ221" s="103"/>
      <c r="TXK221" s="103"/>
      <c r="TXL221" s="103"/>
      <c r="TXM221" s="103"/>
      <c r="TXN221" s="103"/>
      <c r="TXO221" s="103"/>
      <c r="TXP221" s="103"/>
      <c r="TXQ221" s="103"/>
      <c r="TXR221" s="103"/>
      <c r="TXS221" s="103"/>
      <c r="TXT221" s="103"/>
      <c r="TXU221" s="103"/>
      <c r="TXV221" s="103"/>
      <c r="TXW221" s="103"/>
      <c r="TXX221" s="103"/>
      <c r="TXY221" s="103"/>
      <c r="TXZ221" s="103"/>
      <c r="TYA221" s="103"/>
      <c r="TYB221" s="103"/>
      <c r="TYC221" s="103"/>
      <c r="TYD221" s="103"/>
      <c r="TYE221" s="103"/>
      <c r="TYF221" s="103"/>
      <c r="TYG221" s="103"/>
      <c r="TYH221" s="103"/>
      <c r="TYI221" s="103"/>
      <c r="TYJ221" s="103"/>
      <c r="TYK221" s="103"/>
      <c r="TYL221" s="103"/>
      <c r="TYM221" s="103"/>
      <c r="TYN221" s="103"/>
      <c r="TYO221" s="103"/>
      <c r="TYP221" s="103"/>
      <c r="TYQ221" s="103"/>
      <c r="TYR221" s="103"/>
      <c r="TYS221" s="103"/>
      <c r="TYT221" s="103"/>
      <c r="TYU221" s="103"/>
      <c r="TYV221" s="103"/>
      <c r="TYW221" s="103"/>
      <c r="TYX221" s="103"/>
      <c r="TYY221" s="103"/>
      <c r="TYZ221" s="103"/>
      <c r="TZA221" s="103"/>
      <c r="TZB221" s="103"/>
      <c r="TZC221" s="103"/>
      <c r="TZD221" s="103"/>
      <c r="TZE221" s="103"/>
      <c r="TZF221" s="103"/>
      <c r="TZG221" s="103"/>
      <c r="TZH221" s="103"/>
      <c r="TZI221" s="103"/>
      <c r="TZJ221" s="103"/>
      <c r="TZK221" s="103"/>
      <c r="TZL221" s="103"/>
      <c r="TZM221" s="103"/>
      <c r="TZN221" s="103"/>
      <c r="TZO221" s="103"/>
      <c r="TZP221" s="103"/>
      <c r="TZQ221" s="103"/>
      <c r="TZR221" s="103"/>
      <c r="TZS221" s="103"/>
      <c r="TZT221" s="103"/>
      <c r="TZU221" s="103"/>
      <c r="TZV221" s="103"/>
      <c r="TZW221" s="103"/>
      <c r="TZX221" s="103"/>
      <c r="TZY221" s="103"/>
      <c r="TZZ221" s="103"/>
      <c r="UAA221" s="103"/>
      <c r="UAB221" s="103"/>
      <c r="UAC221" s="103"/>
      <c r="UAD221" s="103"/>
      <c r="UAE221" s="103"/>
      <c r="UAF221" s="103"/>
      <c r="UAG221" s="103"/>
      <c r="UAH221" s="103"/>
      <c r="UAI221" s="103"/>
      <c r="UAJ221" s="103"/>
      <c r="UAK221" s="103"/>
      <c r="UAL221" s="103"/>
      <c r="UAM221" s="103"/>
      <c r="UAN221" s="103"/>
      <c r="UAO221" s="103"/>
      <c r="UAP221" s="103"/>
      <c r="UAQ221" s="103"/>
      <c r="UAR221" s="103"/>
      <c r="UAS221" s="103"/>
      <c r="UAT221" s="103"/>
      <c r="UAU221" s="103"/>
      <c r="UAV221" s="103"/>
      <c r="UAW221" s="103"/>
      <c r="UAX221" s="103"/>
      <c r="UAY221" s="103"/>
      <c r="UAZ221" s="103"/>
      <c r="UBA221" s="103"/>
      <c r="UBB221" s="103"/>
      <c r="UBC221" s="103"/>
      <c r="UBD221" s="103"/>
      <c r="UBE221" s="103"/>
      <c r="UBF221" s="103"/>
      <c r="UBG221" s="103"/>
      <c r="UBH221" s="103"/>
      <c r="UBI221" s="103"/>
      <c r="UBJ221" s="103"/>
      <c r="UBK221" s="103"/>
      <c r="UBL221" s="103"/>
      <c r="UBM221" s="103"/>
      <c r="UBN221" s="103"/>
      <c r="UBO221" s="103"/>
      <c r="UBP221" s="103"/>
      <c r="UBQ221" s="103"/>
      <c r="UBR221" s="103"/>
      <c r="UBS221" s="103"/>
      <c r="UBT221" s="103"/>
      <c r="UBU221" s="103"/>
      <c r="UBV221" s="103"/>
      <c r="UBW221" s="103"/>
      <c r="UBX221" s="103"/>
      <c r="UBY221" s="103"/>
      <c r="UBZ221" s="103"/>
      <c r="UCA221" s="103"/>
      <c r="UCB221" s="103"/>
      <c r="UCC221" s="103"/>
      <c r="UCD221" s="103"/>
      <c r="UCE221" s="103"/>
      <c r="UCF221" s="103"/>
      <c r="UCG221" s="103"/>
      <c r="UCH221" s="103"/>
      <c r="UCI221" s="103"/>
      <c r="UCJ221" s="103"/>
      <c r="UCK221" s="103"/>
      <c r="UCL221" s="103"/>
      <c r="UCM221" s="103"/>
      <c r="UCN221" s="103"/>
      <c r="UCO221" s="103"/>
      <c r="UCP221" s="103"/>
      <c r="UCQ221" s="103"/>
      <c r="UCR221" s="103"/>
      <c r="UCS221" s="103"/>
      <c r="UCT221" s="103"/>
      <c r="UCU221" s="103"/>
      <c r="UCV221" s="103"/>
      <c r="UCW221" s="103"/>
      <c r="UCX221" s="103"/>
      <c r="UCY221" s="103"/>
      <c r="UCZ221" s="103"/>
      <c r="UDA221" s="103"/>
      <c r="UDB221" s="103"/>
      <c r="UDC221" s="103"/>
      <c r="UDD221" s="103"/>
      <c r="UDE221" s="103"/>
      <c r="UDF221" s="103"/>
      <c r="UDG221" s="103"/>
      <c r="UDH221" s="103"/>
      <c r="UDI221" s="103"/>
      <c r="UDJ221" s="103"/>
      <c r="UDK221" s="103"/>
      <c r="UDL221" s="103"/>
      <c r="UDM221" s="103"/>
      <c r="UDN221" s="103"/>
      <c r="UDO221" s="103"/>
      <c r="UDP221" s="103"/>
      <c r="UDQ221" s="103"/>
      <c r="UDR221" s="103"/>
      <c r="UDS221" s="103"/>
      <c r="UDT221" s="103"/>
      <c r="UDU221" s="103"/>
      <c r="UDV221" s="103"/>
      <c r="UDW221" s="103"/>
      <c r="UDX221" s="103"/>
      <c r="UDY221" s="103"/>
      <c r="UDZ221" s="103"/>
      <c r="UEA221" s="103"/>
      <c r="UEB221" s="103"/>
      <c r="UEC221" s="103"/>
      <c r="UED221" s="103"/>
      <c r="UEE221" s="103"/>
      <c r="UEF221" s="103"/>
      <c r="UEG221" s="103"/>
      <c r="UEH221" s="103"/>
      <c r="UEI221" s="103"/>
      <c r="UEJ221" s="103"/>
      <c r="UEK221" s="103"/>
      <c r="UEL221" s="103"/>
      <c r="UEM221" s="103"/>
      <c r="UEN221" s="103"/>
      <c r="UEO221" s="103"/>
      <c r="UEP221" s="103"/>
      <c r="UEQ221" s="103"/>
      <c r="UER221" s="103"/>
      <c r="UES221" s="103"/>
      <c r="UET221" s="103"/>
      <c r="UEU221" s="103"/>
      <c r="UEV221" s="103"/>
      <c r="UEW221" s="103"/>
      <c r="UEX221" s="103"/>
      <c r="UEY221" s="103"/>
      <c r="UEZ221" s="103"/>
      <c r="UFA221" s="103"/>
      <c r="UFB221" s="103"/>
      <c r="UFC221" s="103"/>
      <c r="UFD221" s="103"/>
      <c r="UFE221" s="103"/>
      <c r="UFF221" s="103"/>
      <c r="UFG221" s="103"/>
      <c r="UFH221" s="103"/>
      <c r="UFI221" s="103"/>
      <c r="UFJ221" s="103"/>
      <c r="UFK221" s="103"/>
      <c r="UFL221" s="103"/>
      <c r="UFM221" s="103"/>
      <c r="UFN221" s="103"/>
      <c r="UFO221" s="103"/>
      <c r="UFP221" s="103"/>
      <c r="UFQ221" s="103"/>
      <c r="UFR221" s="103"/>
      <c r="UFS221" s="103"/>
      <c r="UFT221" s="103"/>
      <c r="UFU221" s="103"/>
      <c r="UFV221" s="103"/>
      <c r="UFW221" s="103"/>
      <c r="UFX221" s="103"/>
      <c r="UFY221" s="103"/>
      <c r="UFZ221" s="103"/>
      <c r="UGA221" s="103"/>
      <c r="UGB221" s="103"/>
      <c r="UGC221" s="103"/>
      <c r="UGD221" s="103"/>
      <c r="UGE221" s="103"/>
      <c r="UGF221" s="103"/>
      <c r="UGG221" s="103"/>
      <c r="UGH221" s="103"/>
      <c r="UGI221" s="103"/>
      <c r="UGJ221" s="103"/>
      <c r="UGK221" s="103"/>
      <c r="UGL221" s="103"/>
      <c r="UGM221" s="103"/>
      <c r="UGN221" s="103"/>
      <c r="UGO221" s="103"/>
      <c r="UGP221" s="103"/>
      <c r="UGQ221" s="103"/>
      <c r="UGR221" s="103"/>
      <c r="UGS221" s="103"/>
      <c r="UGT221" s="103"/>
      <c r="UGU221" s="103"/>
      <c r="UGV221" s="103"/>
      <c r="UGW221" s="103"/>
      <c r="UGX221" s="103"/>
      <c r="UGY221" s="103"/>
      <c r="UGZ221" s="103"/>
      <c r="UHA221" s="103"/>
      <c r="UHB221" s="103"/>
      <c r="UHC221" s="103"/>
      <c r="UHD221" s="103"/>
      <c r="UHE221" s="103"/>
      <c r="UHF221" s="103"/>
      <c r="UHG221" s="103"/>
      <c r="UHH221" s="103"/>
      <c r="UHI221" s="103"/>
      <c r="UHJ221" s="103"/>
      <c r="UHK221" s="103"/>
      <c r="UHL221" s="103"/>
      <c r="UHM221" s="103"/>
      <c r="UHN221" s="103"/>
      <c r="UHO221" s="103"/>
      <c r="UHP221" s="103"/>
      <c r="UHQ221" s="103"/>
      <c r="UHR221" s="103"/>
      <c r="UHS221" s="103"/>
      <c r="UHT221" s="103"/>
      <c r="UHU221" s="103"/>
      <c r="UHV221" s="103"/>
      <c r="UHW221" s="103"/>
      <c r="UHX221" s="103"/>
      <c r="UHY221" s="103"/>
      <c r="UHZ221" s="103"/>
      <c r="UIA221" s="103"/>
      <c r="UIB221" s="103"/>
      <c r="UIC221" s="103"/>
      <c r="UID221" s="103"/>
      <c r="UIE221" s="103"/>
      <c r="UIF221" s="103"/>
      <c r="UIG221" s="103"/>
      <c r="UIH221" s="103"/>
      <c r="UII221" s="103"/>
      <c r="UIJ221" s="103"/>
      <c r="UIK221" s="103"/>
      <c r="UIL221" s="103"/>
      <c r="UIM221" s="103"/>
      <c r="UIN221" s="103"/>
      <c r="UIO221" s="103"/>
      <c r="UIP221" s="103"/>
      <c r="UIQ221" s="103"/>
      <c r="UIR221" s="103"/>
      <c r="UIS221" s="103"/>
      <c r="UIT221" s="103"/>
      <c r="UIU221" s="103"/>
      <c r="UIV221" s="103"/>
      <c r="UIW221" s="103"/>
      <c r="UIX221" s="103"/>
      <c r="UIY221" s="103"/>
      <c r="UIZ221" s="103"/>
      <c r="UJA221" s="103"/>
      <c r="UJB221" s="103"/>
      <c r="UJC221" s="103"/>
      <c r="UJD221" s="103"/>
      <c r="UJE221" s="103"/>
      <c r="UJF221" s="103"/>
      <c r="UJG221" s="103"/>
      <c r="UJH221" s="103"/>
      <c r="UJI221" s="103"/>
      <c r="UJJ221" s="103"/>
      <c r="UJK221" s="103"/>
      <c r="UJL221" s="103"/>
      <c r="UJM221" s="103"/>
      <c r="UJN221" s="103"/>
      <c r="UJO221" s="103"/>
      <c r="UJP221" s="103"/>
      <c r="UJQ221" s="103"/>
      <c r="UJR221" s="103"/>
      <c r="UJS221" s="103"/>
      <c r="UJT221" s="103"/>
      <c r="UJU221" s="103"/>
      <c r="UJV221" s="103"/>
      <c r="UJW221" s="103"/>
      <c r="UJX221" s="103"/>
      <c r="UJY221" s="103"/>
      <c r="UJZ221" s="103"/>
      <c r="UKA221" s="103"/>
      <c r="UKB221" s="103"/>
      <c r="UKC221" s="103"/>
      <c r="UKD221" s="103"/>
      <c r="UKE221" s="103"/>
      <c r="UKF221" s="103"/>
      <c r="UKG221" s="103"/>
      <c r="UKH221" s="103"/>
      <c r="UKI221" s="103"/>
      <c r="UKJ221" s="103"/>
      <c r="UKK221" s="103"/>
      <c r="UKL221" s="103"/>
      <c r="UKM221" s="103"/>
      <c r="UKN221" s="103"/>
      <c r="UKO221" s="103"/>
      <c r="UKP221" s="103"/>
      <c r="UKQ221" s="103"/>
      <c r="UKR221" s="103"/>
      <c r="UKS221" s="103"/>
      <c r="UKT221" s="103"/>
      <c r="UKU221" s="103"/>
      <c r="UKV221" s="103"/>
      <c r="UKW221" s="103"/>
      <c r="UKX221" s="103"/>
      <c r="UKY221" s="103"/>
      <c r="UKZ221" s="103"/>
      <c r="ULA221" s="103"/>
      <c r="ULB221" s="103"/>
      <c r="ULC221" s="103"/>
      <c r="ULD221" s="103"/>
      <c r="ULE221" s="103"/>
      <c r="ULF221" s="103"/>
      <c r="ULG221" s="103"/>
      <c r="ULH221" s="103"/>
      <c r="ULI221" s="103"/>
      <c r="ULJ221" s="103"/>
      <c r="ULK221" s="103"/>
      <c r="ULL221" s="103"/>
      <c r="ULM221" s="103"/>
      <c r="ULN221" s="103"/>
      <c r="ULO221" s="103"/>
      <c r="ULP221" s="103"/>
      <c r="ULQ221" s="103"/>
      <c r="ULR221" s="103"/>
      <c r="ULS221" s="103"/>
      <c r="ULT221" s="103"/>
      <c r="ULU221" s="103"/>
      <c r="ULV221" s="103"/>
      <c r="ULW221" s="103"/>
      <c r="ULX221" s="103"/>
      <c r="ULY221" s="103"/>
      <c r="ULZ221" s="103"/>
      <c r="UMA221" s="103"/>
      <c r="UMB221" s="103"/>
      <c r="UMC221" s="103"/>
      <c r="UMD221" s="103"/>
      <c r="UME221" s="103"/>
      <c r="UMF221" s="103"/>
      <c r="UMG221" s="103"/>
      <c r="UMH221" s="103"/>
      <c r="UMI221" s="103"/>
      <c r="UMJ221" s="103"/>
      <c r="UMK221" s="103"/>
      <c r="UML221" s="103"/>
      <c r="UMM221" s="103"/>
      <c r="UMN221" s="103"/>
      <c r="UMO221" s="103"/>
      <c r="UMP221" s="103"/>
      <c r="UMQ221" s="103"/>
      <c r="UMR221" s="103"/>
      <c r="UMS221" s="103"/>
      <c r="UMT221" s="103"/>
      <c r="UMU221" s="103"/>
      <c r="UMV221" s="103"/>
      <c r="UMW221" s="103"/>
      <c r="UMX221" s="103"/>
      <c r="UMY221" s="103"/>
      <c r="UMZ221" s="103"/>
      <c r="UNA221" s="103"/>
      <c r="UNB221" s="103"/>
      <c r="UNC221" s="103"/>
      <c r="UND221" s="103"/>
      <c r="UNE221" s="103"/>
      <c r="UNF221" s="103"/>
      <c r="UNG221" s="103"/>
      <c r="UNH221" s="103"/>
      <c r="UNI221" s="103"/>
      <c r="UNJ221" s="103"/>
      <c r="UNK221" s="103"/>
      <c r="UNL221" s="103"/>
      <c r="UNM221" s="103"/>
      <c r="UNN221" s="103"/>
      <c r="UNO221" s="103"/>
      <c r="UNP221" s="103"/>
      <c r="UNQ221" s="103"/>
      <c r="UNR221" s="103"/>
      <c r="UNS221" s="103"/>
      <c r="UNT221" s="103"/>
      <c r="UNU221" s="103"/>
      <c r="UNV221" s="103"/>
      <c r="UNW221" s="103"/>
      <c r="UNX221" s="103"/>
      <c r="UNY221" s="103"/>
      <c r="UNZ221" s="103"/>
      <c r="UOA221" s="103"/>
      <c r="UOB221" s="103"/>
      <c r="UOC221" s="103"/>
      <c r="UOD221" s="103"/>
      <c r="UOE221" s="103"/>
      <c r="UOF221" s="103"/>
      <c r="UOG221" s="103"/>
      <c r="UOH221" s="103"/>
      <c r="UOI221" s="103"/>
      <c r="UOJ221" s="103"/>
      <c r="UOK221" s="103"/>
      <c r="UOL221" s="103"/>
      <c r="UOM221" s="103"/>
      <c r="UON221" s="103"/>
      <c r="UOO221" s="103"/>
      <c r="UOP221" s="103"/>
      <c r="UOQ221" s="103"/>
      <c r="UOR221" s="103"/>
      <c r="UOS221" s="103"/>
      <c r="UOT221" s="103"/>
      <c r="UOU221" s="103"/>
      <c r="UOV221" s="103"/>
      <c r="UOW221" s="103"/>
      <c r="UOX221" s="103"/>
      <c r="UOY221" s="103"/>
      <c r="UOZ221" s="103"/>
      <c r="UPA221" s="103"/>
      <c r="UPB221" s="103"/>
      <c r="UPC221" s="103"/>
      <c r="UPD221" s="103"/>
      <c r="UPE221" s="103"/>
      <c r="UPF221" s="103"/>
      <c r="UPG221" s="103"/>
      <c r="UPH221" s="103"/>
      <c r="UPI221" s="103"/>
      <c r="UPJ221" s="103"/>
      <c r="UPK221" s="103"/>
      <c r="UPL221" s="103"/>
      <c r="UPM221" s="103"/>
      <c r="UPN221" s="103"/>
      <c r="UPO221" s="103"/>
      <c r="UPP221" s="103"/>
      <c r="UPQ221" s="103"/>
      <c r="UPR221" s="103"/>
      <c r="UPS221" s="103"/>
      <c r="UPT221" s="103"/>
      <c r="UPU221" s="103"/>
      <c r="UPV221" s="103"/>
      <c r="UPW221" s="103"/>
      <c r="UPX221" s="103"/>
      <c r="UPY221" s="103"/>
      <c r="UPZ221" s="103"/>
      <c r="UQA221" s="103"/>
      <c r="UQB221" s="103"/>
      <c r="UQC221" s="103"/>
      <c r="UQD221" s="103"/>
      <c r="UQE221" s="103"/>
      <c r="UQF221" s="103"/>
      <c r="UQG221" s="103"/>
      <c r="UQH221" s="103"/>
      <c r="UQI221" s="103"/>
      <c r="UQJ221" s="103"/>
      <c r="UQK221" s="103"/>
      <c r="UQL221" s="103"/>
      <c r="UQM221" s="103"/>
      <c r="UQN221" s="103"/>
      <c r="UQO221" s="103"/>
      <c r="UQP221" s="103"/>
      <c r="UQQ221" s="103"/>
      <c r="UQR221" s="103"/>
      <c r="UQS221" s="103"/>
      <c r="UQT221" s="103"/>
      <c r="UQU221" s="103"/>
      <c r="UQV221" s="103"/>
      <c r="UQW221" s="103"/>
      <c r="UQX221" s="103"/>
      <c r="UQY221" s="103"/>
      <c r="UQZ221" s="103"/>
      <c r="URA221" s="103"/>
      <c r="URB221" s="103"/>
      <c r="URC221" s="103"/>
      <c r="URD221" s="103"/>
      <c r="URE221" s="103"/>
      <c r="URF221" s="103"/>
      <c r="URG221" s="103"/>
      <c r="URH221" s="103"/>
      <c r="URI221" s="103"/>
      <c r="URJ221" s="103"/>
      <c r="URK221" s="103"/>
      <c r="URL221" s="103"/>
      <c r="URM221" s="103"/>
      <c r="URN221" s="103"/>
      <c r="URO221" s="103"/>
      <c r="URP221" s="103"/>
      <c r="URQ221" s="103"/>
      <c r="URR221" s="103"/>
      <c r="URS221" s="103"/>
      <c r="URT221" s="103"/>
      <c r="URU221" s="103"/>
      <c r="URV221" s="103"/>
      <c r="URW221" s="103"/>
      <c r="URX221" s="103"/>
      <c r="URY221" s="103"/>
      <c r="URZ221" s="103"/>
      <c r="USA221" s="103"/>
      <c r="USB221" s="103"/>
      <c r="USC221" s="103"/>
      <c r="USD221" s="103"/>
      <c r="USE221" s="103"/>
      <c r="USF221" s="103"/>
      <c r="USG221" s="103"/>
      <c r="USH221" s="103"/>
      <c r="USI221" s="103"/>
      <c r="USJ221" s="103"/>
      <c r="USK221" s="103"/>
      <c r="USL221" s="103"/>
      <c r="USM221" s="103"/>
      <c r="USN221" s="103"/>
      <c r="USO221" s="103"/>
      <c r="USP221" s="103"/>
      <c r="USQ221" s="103"/>
      <c r="USR221" s="103"/>
      <c r="USS221" s="103"/>
      <c r="UST221" s="103"/>
      <c r="USU221" s="103"/>
      <c r="USV221" s="103"/>
      <c r="USW221" s="103"/>
      <c r="USX221" s="103"/>
      <c r="USY221" s="103"/>
      <c r="USZ221" s="103"/>
      <c r="UTA221" s="103"/>
      <c r="UTB221" s="103"/>
      <c r="UTC221" s="103"/>
      <c r="UTD221" s="103"/>
      <c r="UTE221" s="103"/>
      <c r="UTF221" s="103"/>
      <c r="UTG221" s="103"/>
      <c r="UTH221" s="103"/>
      <c r="UTI221" s="103"/>
      <c r="UTJ221" s="103"/>
      <c r="UTK221" s="103"/>
      <c r="UTL221" s="103"/>
      <c r="UTM221" s="103"/>
      <c r="UTN221" s="103"/>
      <c r="UTO221" s="103"/>
      <c r="UTP221" s="103"/>
      <c r="UTQ221" s="103"/>
      <c r="UTR221" s="103"/>
      <c r="UTS221" s="103"/>
      <c r="UTT221" s="103"/>
      <c r="UTU221" s="103"/>
      <c r="UTV221" s="103"/>
      <c r="UTW221" s="103"/>
      <c r="UTX221" s="103"/>
      <c r="UTY221" s="103"/>
      <c r="UTZ221" s="103"/>
      <c r="UUA221" s="103"/>
      <c r="UUB221" s="103"/>
      <c r="UUC221" s="103"/>
      <c r="UUD221" s="103"/>
      <c r="UUE221" s="103"/>
      <c r="UUF221" s="103"/>
      <c r="UUG221" s="103"/>
      <c r="UUH221" s="103"/>
      <c r="UUI221" s="103"/>
      <c r="UUJ221" s="103"/>
      <c r="UUK221" s="103"/>
      <c r="UUL221" s="103"/>
      <c r="UUM221" s="103"/>
      <c r="UUN221" s="103"/>
      <c r="UUO221" s="103"/>
      <c r="UUP221" s="103"/>
      <c r="UUQ221" s="103"/>
      <c r="UUR221" s="103"/>
      <c r="UUS221" s="103"/>
      <c r="UUT221" s="103"/>
      <c r="UUU221" s="103"/>
      <c r="UUV221" s="103"/>
      <c r="UUW221" s="103"/>
      <c r="UUX221" s="103"/>
      <c r="UUY221" s="103"/>
      <c r="UUZ221" s="103"/>
      <c r="UVA221" s="103"/>
      <c r="UVB221" s="103"/>
      <c r="UVC221" s="103"/>
      <c r="UVD221" s="103"/>
      <c r="UVE221" s="103"/>
      <c r="UVF221" s="103"/>
      <c r="UVG221" s="103"/>
      <c r="UVH221" s="103"/>
      <c r="UVI221" s="103"/>
      <c r="UVJ221" s="103"/>
      <c r="UVK221" s="103"/>
      <c r="UVL221" s="103"/>
      <c r="UVM221" s="103"/>
      <c r="UVN221" s="103"/>
      <c r="UVO221" s="103"/>
      <c r="UVP221" s="103"/>
      <c r="UVQ221" s="103"/>
      <c r="UVR221" s="103"/>
      <c r="UVS221" s="103"/>
      <c r="UVT221" s="103"/>
      <c r="UVU221" s="103"/>
      <c r="UVV221" s="103"/>
      <c r="UVW221" s="103"/>
      <c r="UVX221" s="103"/>
      <c r="UVY221" s="103"/>
      <c r="UVZ221" s="103"/>
      <c r="UWA221" s="103"/>
      <c r="UWB221" s="103"/>
      <c r="UWC221" s="103"/>
      <c r="UWD221" s="103"/>
      <c r="UWE221" s="103"/>
      <c r="UWF221" s="103"/>
      <c r="UWG221" s="103"/>
      <c r="UWH221" s="103"/>
      <c r="UWI221" s="103"/>
      <c r="UWJ221" s="103"/>
      <c r="UWK221" s="103"/>
      <c r="UWL221" s="103"/>
      <c r="UWM221" s="103"/>
      <c r="UWN221" s="103"/>
      <c r="UWO221" s="103"/>
      <c r="UWP221" s="103"/>
      <c r="UWQ221" s="103"/>
      <c r="UWR221" s="103"/>
      <c r="UWS221" s="103"/>
      <c r="UWT221" s="103"/>
      <c r="UWU221" s="103"/>
      <c r="UWV221" s="103"/>
      <c r="UWW221" s="103"/>
      <c r="UWX221" s="103"/>
      <c r="UWY221" s="103"/>
      <c r="UWZ221" s="103"/>
      <c r="UXA221" s="103"/>
      <c r="UXB221" s="103"/>
      <c r="UXC221" s="103"/>
      <c r="UXD221" s="103"/>
      <c r="UXE221" s="103"/>
      <c r="UXF221" s="103"/>
      <c r="UXG221" s="103"/>
      <c r="UXH221" s="103"/>
      <c r="UXI221" s="103"/>
      <c r="UXJ221" s="103"/>
      <c r="UXK221" s="103"/>
      <c r="UXL221" s="103"/>
      <c r="UXM221" s="103"/>
      <c r="UXN221" s="103"/>
      <c r="UXO221" s="103"/>
      <c r="UXP221" s="103"/>
      <c r="UXQ221" s="103"/>
      <c r="UXR221" s="103"/>
      <c r="UXS221" s="103"/>
      <c r="UXT221" s="103"/>
      <c r="UXU221" s="103"/>
      <c r="UXV221" s="103"/>
      <c r="UXW221" s="103"/>
      <c r="UXX221" s="103"/>
      <c r="UXY221" s="103"/>
      <c r="UXZ221" s="103"/>
      <c r="UYA221" s="103"/>
      <c r="UYB221" s="103"/>
      <c r="UYC221" s="103"/>
      <c r="UYD221" s="103"/>
      <c r="UYE221" s="103"/>
      <c r="UYF221" s="103"/>
      <c r="UYG221" s="103"/>
      <c r="UYH221" s="103"/>
      <c r="UYI221" s="103"/>
      <c r="UYJ221" s="103"/>
      <c r="UYK221" s="103"/>
      <c r="UYL221" s="103"/>
      <c r="UYM221" s="103"/>
      <c r="UYN221" s="103"/>
      <c r="UYO221" s="103"/>
      <c r="UYP221" s="103"/>
      <c r="UYQ221" s="103"/>
      <c r="UYR221" s="103"/>
      <c r="UYS221" s="103"/>
      <c r="UYT221" s="103"/>
      <c r="UYU221" s="103"/>
      <c r="UYV221" s="103"/>
      <c r="UYW221" s="103"/>
      <c r="UYX221" s="103"/>
      <c r="UYY221" s="103"/>
      <c r="UYZ221" s="103"/>
      <c r="UZA221" s="103"/>
      <c r="UZB221" s="103"/>
      <c r="UZC221" s="103"/>
      <c r="UZD221" s="103"/>
      <c r="UZE221" s="103"/>
      <c r="UZF221" s="103"/>
      <c r="UZG221" s="103"/>
      <c r="UZH221" s="103"/>
      <c r="UZI221" s="103"/>
      <c r="UZJ221" s="103"/>
      <c r="UZK221" s="103"/>
      <c r="UZL221" s="103"/>
      <c r="UZM221" s="103"/>
      <c r="UZN221" s="103"/>
      <c r="UZO221" s="103"/>
      <c r="UZP221" s="103"/>
      <c r="UZQ221" s="103"/>
      <c r="UZR221" s="103"/>
      <c r="UZS221" s="103"/>
      <c r="UZT221" s="103"/>
      <c r="UZU221" s="103"/>
      <c r="UZV221" s="103"/>
      <c r="UZW221" s="103"/>
      <c r="UZX221" s="103"/>
      <c r="UZY221" s="103"/>
      <c r="UZZ221" s="103"/>
      <c r="VAA221" s="103"/>
      <c r="VAB221" s="103"/>
      <c r="VAC221" s="103"/>
      <c r="VAD221" s="103"/>
      <c r="VAE221" s="103"/>
      <c r="VAF221" s="103"/>
      <c r="VAG221" s="103"/>
      <c r="VAH221" s="103"/>
      <c r="VAI221" s="103"/>
      <c r="VAJ221" s="103"/>
      <c r="VAK221" s="103"/>
      <c r="VAL221" s="103"/>
      <c r="VAM221" s="103"/>
      <c r="VAN221" s="103"/>
      <c r="VAO221" s="103"/>
      <c r="VAP221" s="103"/>
      <c r="VAQ221" s="103"/>
      <c r="VAR221" s="103"/>
      <c r="VAS221" s="103"/>
      <c r="VAT221" s="103"/>
      <c r="VAU221" s="103"/>
      <c r="VAV221" s="103"/>
      <c r="VAW221" s="103"/>
      <c r="VAX221" s="103"/>
      <c r="VAY221" s="103"/>
      <c r="VAZ221" s="103"/>
      <c r="VBA221" s="103"/>
      <c r="VBB221" s="103"/>
      <c r="VBC221" s="103"/>
      <c r="VBD221" s="103"/>
      <c r="VBE221" s="103"/>
      <c r="VBF221" s="103"/>
      <c r="VBG221" s="103"/>
      <c r="VBH221" s="103"/>
      <c r="VBI221" s="103"/>
      <c r="VBJ221" s="103"/>
      <c r="VBK221" s="103"/>
      <c r="VBL221" s="103"/>
      <c r="VBM221" s="103"/>
      <c r="VBN221" s="103"/>
      <c r="VBO221" s="103"/>
      <c r="VBP221" s="103"/>
      <c r="VBQ221" s="103"/>
      <c r="VBR221" s="103"/>
      <c r="VBS221" s="103"/>
      <c r="VBT221" s="103"/>
      <c r="VBU221" s="103"/>
      <c r="VBV221" s="103"/>
      <c r="VBW221" s="103"/>
      <c r="VBX221" s="103"/>
      <c r="VBY221" s="103"/>
      <c r="VBZ221" s="103"/>
      <c r="VCA221" s="103"/>
      <c r="VCB221" s="103"/>
      <c r="VCC221" s="103"/>
      <c r="VCD221" s="103"/>
      <c r="VCE221" s="103"/>
      <c r="VCF221" s="103"/>
      <c r="VCG221" s="103"/>
      <c r="VCH221" s="103"/>
      <c r="VCI221" s="103"/>
      <c r="VCJ221" s="103"/>
      <c r="VCK221" s="103"/>
      <c r="VCL221" s="103"/>
      <c r="VCM221" s="103"/>
      <c r="VCN221" s="103"/>
      <c r="VCO221" s="103"/>
      <c r="VCP221" s="103"/>
      <c r="VCQ221" s="103"/>
      <c r="VCR221" s="103"/>
      <c r="VCS221" s="103"/>
      <c r="VCT221" s="103"/>
      <c r="VCU221" s="103"/>
      <c r="VCV221" s="103"/>
      <c r="VCW221" s="103"/>
      <c r="VCX221" s="103"/>
      <c r="VCY221" s="103"/>
      <c r="VCZ221" s="103"/>
      <c r="VDA221" s="103"/>
      <c r="VDB221" s="103"/>
      <c r="VDC221" s="103"/>
      <c r="VDD221" s="103"/>
      <c r="VDE221" s="103"/>
      <c r="VDF221" s="103"/>
      <c r="VDG221" s="103"/>
      <c r="VDH221" s="103"/>
      <c r="VDI221" s="103"/>
      <c r="VDJ221" s="103"/>
      <c r="VDK221" s="103"/>
      <c r="VDL221" s="103"/>
      <c r="VDM221" s="103"/>
      <c r="VDN221" s="103"/>
      <c r="VDO221" s="103"/>
      <c r="VDP221" s="103"/>
      <c r="VDQ221" s="103"/>
      <c r="VDR221" s="103"/>
      <c r="VDS221" s="103"/>
      <c r="VDT221" s="103"/>
      <c r="VDU221" s="103"/>
      <c r="VDV221" s="103"/>
      <c r="VDW221" s="103"/>
      <c r="VDX221" s="103"/>
      <c r="VDY221" s="103"/>
      <c r="VDZ221" s="103"/>
      <c r="VEA221" s="103"/>
      <c r="VEB221" s="103"/>
      <c r="VEC221" s="103"/>
      <c r="VED221" s="103"/>
      <c r="VEE221" s="103"/>
      <c r="VEF221" s="103"/>
      <c r="VEG221" s="103"/>
      <c r="VEH221" s="103"/>
      <c r="VEI221" s="103"/>
      <c r="VEJ221" s="103"/>
      <c r="VEK221" s="103"/>
      <c r="VEL221" s="103"/>
      <c r="VEM221" s="103"/>
      <c r="VEN221" s="103"/>
      <c r="VEO221" s="103"/>
      <c r="VEP221" s="103"/>
      <c r="VEQ221" s="103"/>
      <c r="VER221" s="103"/>
      <c r="VES221" s="103"/>
      <c r="VET221" s="103"/>
      <c r="VEU221" s="103"/>
      <c r="VEV221" s="103"/>
      <c r="VEW221" s="103"/>
      <c r="VEX221" s="103"/>
      <c r="VEY221" s="103"/>
      <c r="VEZ221" s="103"/>
      <c r="VFA221" s="103"/>
      <c r="VFB221" s="103"/>
      <c r="VFC221" s="103"/>
      <c r="VFD221" s="103"/>
      <c r="VFE221" s="103"/>
      <c r="VFF221" s="103"/>
      <c r="VFG221" s="103"/>
      <c r="VFH221" s="103"/>
      <c r="VFI221" s="103"/>
      <c r="VFJ221" s="103"/>
      <c r="VFK221" s="103"/>
      <c r="VFL221" s="103"/>
      <c r="VFM221" s="103"/>
      <c r="VFN221" s="103"/>
      <c r="VFO221" s="103"/>
      <c r="VFP221" s="103"/>
      <c r="VFQ221" s="103"/>
      <c r="VFR221" s="103"/>
      <c r="VFS221" s="103"/>
      <c r="VFT221" s="103"/>
      <c r="VFU221" s="103"/>
      <c r="VFV221" s="103"/>
      <c r="VFW221" s="103"/>
      <c r="VFX221" s="103"/>
      <c r="VFY221" s="103"/>
      <c r="VFZ221" s="103"/>
      <c r="VGA221" s="103"/>
      <c r="VGB221" s="103"/>
      <c r="VGC221" s="103"/>
      <c r="VGD221" s="103"/>
      <c r="VGE221" s="103"/>
      <c r="VGF221" s="103"/>
      <c r="VGG221" s="103"/>
      <c r="VGH221" s="103"/>
      <c r="VGI221" s="103"/>
      <c r="VGJ221" s="103"/>
      <c r="VGK221" s="103"/>
      <c r="VGL221" s="103"/>
      <c r="VGM221" s="103"/>
      <c r="VGN221" s="103"/>
      <c r="VGO221" s="103"/>
      <c r="VGP221" s="103"/>
      <c r="VGQ221" s="103"/>
      <c r="VGR221" s="103"/>
      <c r="VGS221" s="103"/>
      <c r="VGT221" s="103"/>
      <c r="VGU221" s="103"/>
      <c r="VGV221" s="103"/>
      <c r="VGW221" s="103"/>
      <c r="VGX221" s="103"/>
      <c r="VGY221" s="103"/>
      <c r="VGZ221" s="103"/>
      <c r="VHA221" s="103"/>
      <c r="VHB221" s="103"/>
      <c r="VHC221" s="103"/>
      <c r="VHD221" s="103"/>
      <c r="VHE221" s="103"/>
      <c r="VHF221" s="103"/>
      <c r="VHG221" s="103"/>
      <c r="VHH221" s="103"/>
      <c r="VHI221" s="103"/>
      <c r="VHJ221" s="103"/>
      <c r="VHK221" s="103"/>
      <c r="VHL221" s="103"/>
      <c r="VHM221" s="103"/>
      <c r="VHN221" s="103"/>
      <c r="VHO221" s="103"/>
      <c r="VHP221" s="103"/>
      <c r="VHQ221" s="103"/>
      <c r="VHR221" s="103"/>
      <c r="VHS221" s="103"/>
      <c r="VHT221" s="103"/>
      <c r="VHU221" s="103"/>
      <c r="VHV221" s="103"/>
      <c r="VHW221" s="103"/>
      <c r="VHX221" s="103"/>
      <c r="VHY221" s="103"/>
      <c r="VHZ221" s="103"/>
      <c r="VIA221" s="103"/>
      <c r="VIB221" s="103"/>
      <c r="VIC221" s="103"/>
      <c r="VID221" s="103"/>
      <c r="VIE221" s="103"/>
      <c r="VIF221" s="103"/>
      <c r="VIG221" s="103"/>
      <c r="VIH221" s="103"/>
      <c r="VII221" s="103"/>
      <c r="VIJ221" s="103"/>
      <c r="VIK221" s="103"/>
      <c r="VIL221" s="103"/>
      <c r="VIM221" s="103"/>
      <c r="VIN221" s="103"/>
      <c r="VIO221" s="103"/>
      <c r="VIP221" s="103"/>
      <c r="VIQ221" s="103"/>
      <c r="VIR221" s="103"/>
      <c r="VIS221" s="103"/>
      <c r="VIT221" s="103"/>
      <c r="VIU221" s="103"/>
      <c r="VIV221" s="103"/>
      <c r="VIW221" s="103"/>
      <c r="VIX221" s="103"/>
      <c r="VIY221" s="103"/>
      <c r="VIZ221" s="103"/>
      <c r="VJA221" s="103"/>
      <c r="VJB221" s="103"/>
      <c r="VJC221" s="103"/>
      <c r="VJD221" s="103"/>
      <c r="VJE221" s="103"/>
      <c r="VJF221" s="103"/>
      <c r="VJG221" s="103"/>
      <c r="VJH221" s="103"/>
      <c r="VJI221" s="103"/>
      <c r="VJJ221" s="103"/>
      <c r="VJK221" s="103"/>
      <c r="VJL221" s="103"/>
      <c r="VJM221" s="103"/>
      <c r="VJN221" s="103"/>
      <c r="VJO221" s="103"/>
      <c r="VJP221" s="103"/>
      <c r="VJQ221" s="103"/>
      <c r="VJR221" s="103"/>
      <c r="VJS221" s="103"/>
      <c r="VJT221" s="103"/>
      <c r="VJU221" s="103"/>
      <c r="VJV221" s="103"/>
      <c r="VJW221" s="103"/>
      <c r="VJX221" s="103"/>
      <c r="VJY221" s="103"/>
      <c r="VJZ221" s="103"/>
      <c r="VKA221" s="103"/>
      <c r="VKB221" s="103"/>
      <c r="VKC221" s="103"/>
      <c r="VKD221" s="103"/>
      <c r="VKE221" s="103"/>
      <c r="VKF221" s="103"/>
      <c r="VKG221" s="103"/>
      <c r="VKH221" s="103"/>
      <c r="VKI221" s="103"/>
      <c r="VKJ221" s="103"/>
      <c r="VKK221" s="103"/>
      <c r="VKL221" s="103"/>
      <c r="VKM221" s="103"/>
      <c r="VKN221" s="103"/>
      <c r="VKO221" s="103"/>
      <c r="VKP221" s="103"/>
      <c r="VKQ221" s="103"/>
      <c r="VKR221" s="103"/>
      <c r="VKS221" s="103"/>
      <c r="VKT221" s="103"/>
      <c r="VKU221" s="103"/>
      <c r="VKV221" s="103"/>
      <c r="VKW221" s="103"/>
      <c r="VKX221" s="103"/>
      <c r="VKY221" s="103"/>
      <c r="VKZ221" s="103"/>
      <c r="VLA221" s="103"/>
      <c r="VLB221" s="103"/>
      <c r="VLC221" s="103"/>
      <c r="VLD221" s="103"/>
      <c r="VLE221" s="103"/>
      <c r="VLF221" s="103"/>
      <c r="VLG221" s="103"/>
      <c r="VLH221" s="103"/>
      <c r="VLI221" s="103"/>
      <c r="VLJ221" s="103"/>
      <c r="VLK221" s="103"/>
      <c r="VLL221" s="103"/>
      <c r="VLM221" s="103"/>
      <c r="VLN221" s="103"/>
      <c r="VLO221" s="103"/>
      <c r="VLP221" s="103"/>
      <c r="VLQ221" s="103"/>
      <c r="VLR221" s="103"/>
      <c r="VLS221" s="103"/>
      <c r="VLT221" s="103"/>
      <c r="VLU221" s="103"/>
      <c r="VLV221" s="103"/>
      <c r="VLW221" s="103"/>
      <c r="VLX221" s="103"/>
      <c r="VLY221" s="103"/>
      <c r="VLZ221" s="103"/>
      <c r="VMA221" s="103"/>
      <c r="VMB221" s="103"/>
      <c r="VMC221" s="103"/>
      <c r="VMD221" s="103"/>
      <c r="VME221" s="103"/>
      <c r="VMF221" s="103"/>
      <c r="VMG221" s="103"/>
      <c r="VMH221" s="103"/>
      <c r="VMI221" s="103"/>
      <c r="VMJ221" s="103"/>
      <c r="VMK221" s="103"/>
      <c r="VML221" s="103"/>
      <c r="VMM221" s="103"/>
      <c r="VMN221" s="103"/>
      <c r="VMO221" s="103"/>
      <c r="VMP221" s="103"/>
      <c r="VMQ221" s="103"/>
      <c r="VMR221" s="103"/>
      <c r="VMS221" s="103"/>
      <c r="VMT221" s="103"/>
      <c r="VMU221" s="103"/>
      <c r="VMV221" s="103"/>
      <c r="VMW221" s="103"/>
      <c r="VMX221" s="103"/>
      <c r="VMY221" s="103"/>
      <c r="VMZ221" s="103"/>
      <c r="VNA221" s="103"/>
      <c r="VNB221" s="103"/>
      <c r="VNC221" s="103"/>
      <c r="VND221" s="103"/>
      <c r="VNE221" s="103"/>
      <c r="VNF221" s="103"/>
      <c r="VNG221" s="103"/>
      <c r="VNH221" s="103"/>
      <c r="VNI221" s="103"/>
      <c r="VNJ221" s="103"/>
      <c r="VNK221" s="103"/>
      <c r="VNL221" s="103"/>
      <c r="VNM221" s="103"/>
      <c r="VNN221" s="103"/>
      <c r="VNO221" s="103"/>
      <c r="VNP221" s="103"/>
      <c r="VNQ221" s="103"/>
      <c r="VNR221" s="103"/>
      <c r="VNS221" s="103"/>
      <c r="VNT221" s="103"/>
      <c r="VNU221" s="103"/>
      <c r="VNV221" s="103"/>
      <c r="VNW221" s="103"/>
      <c r="VNX221" s="103"/>
      <c r="VNY221" s="103"/>
      <c r="VNZ221" s="103"/>
      <c r="VOA221" s="103"/>
      <c r="VOB221" s="103"/>
      <c r="VOC221" s="103"/>
      <c r="VOD221" s="103"/>
      <c r="VOE221" s="103"/>
      <c r="VOF221" s="103"/>
      <c r="VOG221" s="103"/>
      <c r="VOH221" s="103"/>
      <c r="VOI221" s="103"/>
      <c r="VOJ221" s="103"/>
      <c r="VOK221" s="103"/>
      <c r="VOL221" s="103"/>
      <c r="VOM221" s="103"/>
      <c r="VON221" s="103"/>
      <c r="VOO221" s="103"/>
      <c r="VOP221" s="103"/>
      <c r="VOQ221" s="103"/>
      <c r="VOR221" s="103"/>
      <c r="VOS221" s="103"/>
      <c r="VOT221" s="103"/>
      <c r="VOU221" s="103"/>
      <c r="VOV221" s="103"/>
      <c r="VOW221" s="103"/>
      <c r="VOX221" s="103"/>
      <c r="VOY221" s="103"/>
      <c r="VOZ221" s="103"/>
      <c r="VPA221" s="103"/>
      <c r="VPB221" s="103"/>
      <c r="VPC221" s="103"/>
      <c r="VPD221" s="103"/>
      <c r="VPE221" s="103"/>
      <c r="VPF221" s="103"/>
      <c r="VPG221" s="103"/>
      <c r="VPH221" s="103"/>
      <c r="VPI221" s="103"/>
      <c r="VPJ221" s="103"/>
      <c r="VPK221" s="103"/>
      <c r="VPL221" s="103"/>
      <c r="VPM221" s="103"/>
      <c r="VPN221" s="103"/>
      <c r="VPO221" s="103"/>
      <c r="VPP221" s="103"/>
      <c r="VPQ221" s="103"/>
      <c r="VPR221" s="103"/>
      <c r="VPS221" s="103"/>
      <c r="VPT221" s="103"/>
      <c r="VPU221" s="103"/>
      <c r="VPV221" s="103"/>
      <c r="VPW221" s="103"/>
      <c r="VPX221" s="103"/>
      <c r="VPY221" s="103"/>
      <c r="VPZ221" s="103"/>
      <c r="VQA221" s="103"/>
      <c r="VQB221" s="103"/>
      <c r="VQC221" s="103"/>
      <c r="VQD221" s="103"/>
      <c r="VQE221" s="103"/>
      <c r="VQF221" s="103"/>
      <c r="VQG221" s="103"/>
      <c r="VQH221" s="103"/>
      <c r="VQI221" s="103"/>
      <c r="VQJ221" s="103"/>
      <c r="VQK221" s="103"/>
      <c r="VQL221" s="103"/>
      <c r="VQM221" s="103"/>
      <c r="VQN221" s="103"/>
      <c r="VQO221" s="103"/>
      <c r="VQP221" s="103"/>
      <c r="VQQ221" s="103"/>
      <c r="VQR221" s="103"/>
      <c r="VQS221" s="103"/>
      <c r="VQT221" s="103"/>
      <c r="VQU221" s="103"/>
      <c r="VQV221" s="103"/>
      <c r="VQW221" s="103"/>
      <c r="VQX221" s="103"/>
      <c r="VQY221" s="103"/>
      <c r="VQZ221" s="103"/>
      <c r="VRA221" s="103"/>
      <c r="VRB221" s="103"/>
      <c r="VRC221" s="103"/>
      <c r="VRD221" s="103"/>
      <c r="VRE221" s="103"/>
      <c r="VRF221" s="103"/>
      <c r="VRG221" s="103"/>
      <c r="VRH221" s="103"/>
      <c r="VRI221" s="103"/>
      <c r="VRJ221" s="103"/>
      <c r="VRK221" s="103"/>
      <c r="VRL221" s="103"/>
      <c r="VRM221" s="103"/>
      <c r="VRN221" s="103"/>
      <c r="VRO221" s="103"/>
      <c r="VRP221" s="103"/>
      <c r="VRQ221" s="103"/>
      <c r="VRR221" s="103"/>
      <c r="VRS221" s="103"/>
      <c r="VRT221" s="103"/>
      <c r="VRU221" s="103"/>
      <c r="VRV221" s="103"/>
      <c r="VRW221" s="103"/>
      <c r="VRX221" s="103"/>
      <c r="VRY221" s="103"/>
      <c r="VRZ221" s="103"/>
      <c r="VSA221" s="103"/>
      <c r="VSB221" s="103"/>
      <c r="VSC221" s="103"/>
      <c r="VSD221" s="103"/>
      <c r="VSE221" s="103"/>
      <c r="VSF221" s="103"/>
      <c r="VSG221" s="103"/>
      <c r="VSH221" s="103"/>
      <c r="VSI221" s="103"/>
      <c r="VSJ221" s="103"/>
      <c r="VSK221" s="103"/>
      <c r="VSL221" s="103"/>
      <c r="VSM221" s="103"/>
      <c r="VSN221" s="103"/>
      <c r="VSO221" s="103"/>
      <c r="VSP221" s="103"/>
      <c r="VSQ221" s="103"/>
      <c r="VSR221" s="103"/>
      <c r="VSS221" s="103"/>
      <c r="VST221" s="103"/>
      <c r="VSU221" s="103"/>
      <c r="VSV221" s="103"/>
      <c r="VSW221" s="103"/>
      <c r="VSX221" s="103"/>
      <c r="VSY221" s="103"/>
      <c r="VSZ221" s="103"/>
      <c r="VTA221" s="103"/>
      <c r="VTB221" s="103"/>
      <c r="VTC221" s="103"/>
      <c r="VTD221" s="103"/>
      <c r="VTE221" s="103"/>
      <c r="VTF221" s="103"/>
      <c r="VTG221" s="103"/>
      <c r="VTH221" s="103"/>
      <c r="VTI221" s="103"/>
      <c r="VTJ221" s="103"/>
      <c r="VTK221" s="103"/>
      <c r="VTL221" s="103"/>
      <c r="VTM221" s="103"/>
      <c r="VTN221" s="103"/>
      <c r="VTO221" s="103"/>
      <c r="VTP221" s="103"/>
      <c r="VTQ221" s="103"/>
      <c r="VTR221" s="103"/>
      <c r="VTS221" s="103"/>
      <c r="VTT221" s="103"/>
      <c r="VTU221" s="103"/>
      <c r="VTV221" s="103"/>
      <c r="VTW221" s="103"/>
      <c r="VTX221" s="103"/>
      <c r="VTY221" s="103"/>
      <c r="VTZ221" s="103"/>
      <c r="VUA221" s="103"/>
      <c r="VUB221" s="103"/>
      <c r="VUC221" s="103"/>
      <c r="VUD221" s="103"/>
      <c r="VUE221" s="103"/>
      <c r="VUF221" s="103"/>
      <c r="VUG221" s="103"/>
      <c r="VUH221" s="103"/>
      <c r="VUI221" s="103"/>
      <c r="VUJ221" s="103"/>
      <c r="VUK221" s="103"/>
      <c r="VUL221" s="103"/>
      <c r="VUM221" s="103"/>
      <c r="VUN221" s="103"/>
      <c r="VUO221" s="103"/>
      <c r="VUP221" s="103"/>
      <c r="VUQ221" s="103"/>
      <c r="VUR221" s="103"/>
      <c r="VUS221" s="103"/>
      <c r="VUT221" s="103"/>
      <c r="VUU221" s="103"/>
      <c r="VUV221" s="103"/>
      <c r="VUW221" s="103"/>
      <c r="VUX221" s="103"/>
      <c r="VUY221" s="103"/>
      <c r="VUZ221" s="103"/>
      <c r="VVA221" s="103"/>
      <c r="VVB221" s="103"/>
      <c r="VVC221" s="103"/>
      <c r="VVD221" s="103"/>
      <c r="VVE221" s="103"/>
      <c r="VVF221" s="103"/>
      <c r="VVG221" s="103"/>
      <c r="VVH221" s="103"/>
      <c r="VVI221" s="103"/>
      <c r="VVJ221" s="103"/>
      <c r="VVK221" s="103"/>
      <c r="VVL221" s="103"/>
      <c r="VVM221" s="103"/>
      <c r="VVN221" s="103"/>
      <c r="VVO221" s="103"/>
      <c r="VVP221" s="103"/>
      <c r="VVQ221" s="103"/>
      <c r="VVR221" s="103"/>
      <c r="VVS221" s="103"/>
      <c r="VVT221" s="103"/>
      <c r="VVU221" s="103"/>
      <c r="VVV221" s="103"/>
      <c r="VVW221" s="103"/>
      <c r="VVX221" s="103"/>
      <c r="VVY221" s="103"/>
      <c r="VVZ221" s="103"/>
      <c r="VWA221" s="103"/>
      <c r="VWB221" s="103"/>
      <c r="VWC221" s="103"/>
      <c r="VWD221" s="103"/>
      <c r="VWE221" s="103"/>
      <c r="VWF221" s="103"/>
      <c r="VWG221" s="103"/>
      <c r="VWH221" s="103"/>
      <c r="VWI221" s="103"/>
      <c r="VWJ221" s="103"/>
      <c r="VWK221" s="103"/>
      <c r="VWL221" s="103"/>
      <c r="VWM221" s="103"/>
      <c r="VWN221" s="103"/>
      <c r="VWO221" s="103"/>
      <c r="VWP221" s="103"/>
      <c r="VWQ221" s="103"/>
      <c r="VWR221" s="103"/>
      <c r="VWS221" s="103"/>
      <c r="VWT221" s="103"/>
      <c r="VWU221" s="103"/>
      <c r="VWV221" s="103"/>
      <c r="VWW221" s="103"/>
      <c r="VWX221" s="103"/>
      <c r="VWY221" s="103"/>
      <c r="VWZ221" s="103"/>
      <c r="VXA221" s="103"/>
      <c r="VXB221" s="103"/>
      <c r="VXC221" s="103"/>
      <c r="VXD221" s="103"/>
      <c r="VXE221" s="103"/>
      <c r="VXF221" s="103"/>
      <c r="VXG221" s="103"/>
      <c r="VXH221" s="103"/>
      <c r="VXI221" s="103"/>
      <c r="VXJ221" s="103"/>
      <c r="VXK221" s="103"/>
      <c r="VXL221" s="103"/>
      <c r="VXM221" s="103"/>
      <c r="VXN221" s="103"/>
      <c r="VXO221" s="103"/>
      <c r="VXP221" s="103"/>
      <c r="VXQ221" s="103"/>
      <c r="VXR221" s="103"/>
      <c r="VXS221" s="103"/>
      <c r="VXT221" s="103"/>
      <c r="VXU221" s="103"/>
      <c r="VXV221" s="103"/>
      <c r="VXW221" s="103"/>
      <c r="VXX221" s="103"/>
      <c r="VXY221" s="103"/>
      <c r="VXZ221" s="103"/>
      <c r="VYA221" s="103"/>
      <c r="VYB221" s="103"/>
      <c r="VYC221" s="103"/>
      <c r="VYD221" s="103"/>
      <c r="VYE221" s="103"/>
      <c r="VYF221" s="103"/>
      <c r="VYG221" s="103"/>
      <c r="VYH221" s="103"/>
      <c r="VYI221" s="103"/>
      <c r="VYJ221" s="103"/>
      <c r="VYK221" s="103"/>
      <c r="VYL221" s="103"/>
      <c r="VYM221" s="103"/>
      <c r="VYN221" s="103"/>
      <c r="VYO221" s="103"/>
      <c r="VYP221" s="103"/>
      <c r="VYQ221" s="103"/>
      <c r="VYR221" s="103"/>
      <c r="VYS221" s="103"/>
      <c r="VYT221" s="103"/>
      <c r="VYU221" s="103"/>
      <c r="VYV221" s="103"/>
      <c r="VYW221" s="103"/>
      <c r="VYX221" s="103"/>
      <c r="VYY221" s="103"/>
      <c r="VYZ221" s="103"/>
      <c r="VZA221" s="103"/>
      <c r="VZB221" s="103"/>
      <c r="VZC221" s="103"/>
      <c r="VZD221" s="103"/>
      <c r="VZE221" s="103"/>
      <c r="VZF221" s="103"/>
      <c r="VZG221" s="103"/>
      <c r="VZH221" s="103"/>
      <c r="VZI221" s="103"/>
      <c r="VZJ221" s="103"/>
      <c r="VZK221" s="103"/>
      <c r="VZL221" s="103"/>
      <c r="VZM221" s="103"/>
      <c r="VZN221" s="103"/>
      <c r="VZO221" s="103"/>
      <c r="VZP221" s="103"/>
      <c r="VZQ221" s="103"/>
      <c r="VZR221" s="103"/>
      <c r="VZS221" s="103"/>
      <c r="VZT221" s="103"/>
      <c r="VZU221" s="103"/>
      <c r="VZV221" s="103"/>
      <c r="VZW221" s="103"/>
      <c r="VZX221" s="103"/>
      <c r="VZY221" s="103"/>
      <c r="VZZ221" s="103"/>
      <c r="WAA221" s="103"/>
      <c r="WAB221" s="103"/>
      <c r="WAC221" s="103"/>
      <c r="WAD221" s="103"/>
      <c r="WAE221" s="103"/>
      <c r="WAF221" s="103"/>
      <c r="WAG221" s="103"/>
      <c r="WAH221" s="103"/>
      <c r="WAI221" s="103"/>
      <c r="WAJ221" s="103"/>
      <c r="WAK221" s="103"/>
      <c r="WAL221" s="103"/>
      <c r="WAM221" s="103"/>
      <c r="WAN221" s="103"/>
      <c r="WAO221" s="103"/>
      <c r="WAP221" s="103"/>
      <c r="WAQ221" s="103"/>
      <c r="WAR221" s="103"/>
      <c r="WAS221" s="103"/>
      <c r="WAT221" s="103"/>
      <c r="WAU221" s="103"/>
      <c r="WAV221" s="103"/>
      <c r="WAW221" s="103"/>
      <c r="WAX221" s="103"/>
      <c r="WAY221" s="103"/>
      <c r="WAZ221" s="103"/>
      <c r="WBA221" s="103"/>
      <c r="WBB221" s="103"/>
      <c r="WBC221" s="103"/>
      <c r="WBD221" s="103"/>
      <c r="WBE221" s="103"/>
      <c r="WBF221" s="103"/>
      <c r="WBG221" s="103"/>
      <c r="WBH221" s="103"/>
      <c r="WBI221" s="103"/>
      <c r="WBJ221" s="103"/>
      <c r="WBK221" s="103"/>
      <c r="WBL221" s="103"/>
      <c r="WBM221" s="103"/>
      <c r="WBN221" s="103"/>
      <c r="WBO221" s="103"/>
      <c r="WBP221" s="103"/>
      <c r="WBQ221" s="103"/>
      <c r="WBR221" s="103"/>
      <c r="WBS221" s="103"/>
      <c r="WBT221" s="103"/>
      <c r="WBU221" s="103"/>
      <c r="WBV221" s="103"/>
      <c r="WBW221" s="103"/>
      <c r="WBX221" s="103"/>
      <c r="WBY221" s="103"/>
      <c r="WBZ221" s="103"/>
      <c r="WCA221" s="103"/>
      <c r="WCB221" s="103"/>
      <c r="WCC221" s="103"/>
      <c r="WCD221" s="103"/>
      <c r="WCE221" s="103"/>
      <c r="WCF221" s="103"/>
      <c r="WCG221" s="103"/>
      <c r="WCH221" s="103"/>
      <c r="WCI221" s="103"/>
      <c r="WCJ221" s="103"/>
      <c r="WCK221" s="103"/>
      <c r="WCL221" s="103"/>
      <c r="WCM221" s="103"/>
      <c r="WCN221" s="103"/>
      <c r="WCO221" s="103"/>
      <c r="WCP221" s="103"/>
      <c r="WCQ221" s="103"/>
      <c r="WCR221" s="103"/>
      <c r="WCS221" s="103"/>
      <c r="WCT221" s="103"/>
      <c r="WCU221" s="103"/>
      <c r="WCV221" s="103"/>
      <c r="WCW221" s="103"/>
      <c r="WCX221" s="103"/>
      <c r="WCY221" s="103"/>
      <c r="WCZ221" s="103"/>
      <c r="WDA221" s="103"/>
      <c r="WDB221" s="103"/>
      <c r="WDC221" s="103"/>
      <c r="WDD221" s="103"/>
      <c r="WDE221" s="103"/>
      <c r="WDF221" s="103"/>
      <c r="WDG221" s="103"/>
      <c r="WDH221" s="103"/>
      <c r="WDI221" s="103"/>
      <c r="WDJ221" s="103"/>
      <c r="WDK221" s="103"/>
      <c r="WDL221" s="103"/>
      <c r="WDM221" s="103"/>
      <c r="WDN221" s="103"/>
      <c r="WDO221" s="103"/>
      <c r="WDP221" s="103"/>
      <c r="WDQ221" s="103"/>
      <c r="WDR221" s="103"/>
      <c r="WDS221" s="103"/>
      <c r="WDT221" s="103"/>
      <c r="WDU221" s="103"/>
      <c r="WDV221" s="103"/>
      <c r="WDW221" s="103"/>
      <c r="WDX221" s="103"/>
      <c r="WDY221" s="103"/>
      <c r="WDZ221" s="103"/>
      <c r="WEA221" s="103"/>
      <c r="WEB221" s="103"/>
      <c r="WEC221" s="103"/>
      <c r="WED221" s="103"/>
      <c r="WEE221" s="103"/>
      <c r="WEF221" s="103"/>
      <c r="WEG221" s="103"/>
      <c r="WEH221" s="103"/>
      <c r="WEI221" s="103"/>
      <c r="WEJ221" s="103"/>
      <c r="WEK221" s="103"/>
      <c r="WEL221" s="103"/>
      <c r="WEM221" s="103"/>
      <c r="WEN221" s="103"/>
      <c r="WEO221" s="103"/>
      <c r="WEP221" s="103"/>
      <c r="WEQ221" s="103"/>
      <c r="WER221" s="103"/>
      <c r="WES221" s="103"/>
      <c r="WET221" s="103"/>
      <c r="WEU221" s="103"/>
      <c r="WEV221" s="103"/>
      <c r="WEW221" s="103"/>
      <c r="WEX221" s="103"/>
      <c r="WEY221" s="103"/>
      <c r="WEZ221" s="103"/>
      <c r="WFA221" s="103"/>
      <c r="WFB221" s="103"/>
      <c r="WFC221" s="103"/>
      <c r="WFD221" s="103"/>
      <c r="WFE221" s="103"/>
      <c r="WFF221" s="103"/>
      <c r="WFG221" s="103"/>
      <c r="WFH221" s="103"/>
      <c r="WFI221" s="103"/>
      <c r="WFJ221" s="103"/>
      <c r="WFK221" s="103"/>
      <c r="WFL221" s="103"/>
      <c r="WFM221" s="103"/>
      <c r="WFN221" s="103"/>
      <c r="WFO221" s="103"/>
      <c r="WFP221" s="103"/>
      <c r="WFQ221" s="103"/>
      <c r="WFR221" s="103"/>
      <c r="WFS221" s="103"/>
      <c r="WFT221" s="103"/>
      <c r="WFU221" s="103"/>
      <c r="WFV221" s="103"/>
      <c r="WFW221" s="103"/>
      <c r="WFX221" s="103"/>
      <c r="WFY221" s="103"/>
      <c r="WFZ221" s="103"/>
      <c r="WGA221" s="103"/>
      <c r="WGB221" s="103"/>
      <c r="WGC221" s="103"/>
      <c r="WGD221" s="103"/>
      <c r="WGE221" s="103"/>
      <c r="WGF221" s="103"/>
      <c r="WGG221" s="103"/>
      <c r="WGH221" s="103"/>
      <c r="WGI221" s="103"/>
      <c r="WGJ221" s="103"/>
      <c r="WGK221" s="103"/>
      <c r="WGL221" s="103"/>
      <c r="WGM221" s="103"/>
      <c r="WGN221" s="103"/>
      <c r="WGO221" s="103"/>
      <c r="WGP221" s="103"/>
      <c r="WGQ221" s="103"/>
      <c r="WGR221" s="103"/>
      <c r="WGS221" s="103"/>
      <c r="WGT221" s="103"/>
      <c r="WGU221" s="103"/>
      <c r="WGV221" s="103"/>
      <c r="WGW221" s="103"/>
      <c r="WGX221" s="103"/>
      <c r="WGY221" s="103"/>
      <c r="WGZ221" s="103"/>
      <c r="WHA221" s="103"/>
      <c r="WHB221" s="103"/>
      <c r="WHC221" s="103"/>
      <c r="WHD221" s="103"/>
      <c r="WHE221" s="103"/>
      <c r="WHF221" s="103"/>
      <c r="WHG221" s="103"/>
      <c r="WHH221" s="103"/>
      <c r="WHI221" s="103"/>
      <c r="WHJ221" s="103"/>
      <c r="WHK221" s="103"/>
      <c r="WHL221" s="103"/>
      <c r="WHM221" s="103"/>
      <c r="WHN221" s="103"/>
      <c r="WHO221" s="103"/>
      <c r="WHP221" s="103"/>
      <c r="WHQ221" s="103"/>
      <c r="WHR221" s="103"/>
      <c r="WHS221" s="103"/>
      <c r="WHT221" s="103"/>
      <c r="WHU221" s="103"/>
      <c r="WHV221" s="103"/>
      <c r="WHW221" s="103"/>
      <c r="WHX221" s="103"/>
      <c r="WHY221" s="103"/>
      <c r="WHZ221" s="103"/>
      <c r="WIA221" s="103"/>
      <c r="WIB221" s="103"/>
      <c r="WIC221" s="103"/>
      <c r="WID221" s="103"/>
      <c r="WIE221" s="103"/>
      <c r="WIF221" s="103"/>
      <c r="WIG221" s="103"/>
      <c r="WIH221" s="103"/>
      <c r="WII221" s="103"/>
      <c r="WIJ221" s="103"/>
      <c r="WIK221" s="103"/>
      <c r="WIL221" s="103"/>
      <c r="WIM221" s="103"/>
      <c r="WIN221" s="103"/>
      <c r="WIO221" s="103"/>
      <c r="WIP221" s="103"/>
      <c r="WIQ221" s="103"/>
      <c r="WIR221" s="103"/>
      <c r="WIS221" s="103"/>
      <c r="WIT221" s="103"/>
      <c r="WIU221" s="103"/>
      <c r="WIV221" s="103"/>
      <c r="WIW221" s="103"/>
      <c r="WIX221" s="103"/>
      <c r="WIY221" s="103"/>
      <c r="WIZ221" s="103"/>
      <c r="WJA221" s="103"/>
      <c r="WJB221" s="103"/>
      <c r="WJC221" s="103"/>
      <c r="WJD221" s="103"/>
      <c r="WJE221" s="103"/>
      <c r="WJF221" s="103"/>
      <c r="WJG221" s="103"/>
      <c r="WJH221" s="103"/>
      <c r="WJI221" s="103"/>
      <c r="WJJ221" s="103"/>
      <c r="WJK221" s="103"/>
      <c r="WJL221" s="103"/>
      <c r="WJM221" s="103"/>
      <c r="WJN221" s="103"/>
      <c r="WJO221" s="103"/>
      <c r="WJP221" s="103"/>
      <c r="WJQ221" s="103"/>
      <c r="WJR221" s="103"/>
      <c r="WJS221" s="103"/>
      <c r="WJT221" s="103"/>
      <c r="WJU221" s="103"/>
      <c r="WJV221" s="103"/>
      <c r="WJW221" s="103"/>
      <c r="WJX221" s="103"/>
      <c r="WJY221" s="103"/>
      <c r="WJZ221" s="103"/>
      <c r="WKA221" s="103"/>
      <c r="WKB221" s="103"/>
      <c r="WKC221" s="103"/>
      <c r="WKD221" s="103"/>
      <c r="WKE221" s="103"/>
      <c r="WKF221" s="103"/>
      <c r="WKG221" s="103"/>
      <c r="WKH221" s="103"/>
      <c r="WKI221" s="103"/>
      <c r="WKJ221" s="103"/>
      <c r="WKK221" s="103"/>
      <c r="WKL221" s="103"/>
      <c r="WKM221" s="103"/>
      <c r="WKN221" s="103"/>
      <c r="WKO221" s="103"/>
      <c r="WKP221" s="103"/>
      <c r="WKQ221" s="103"/>
      <c r="WKR221" s="103"/>
      <c r="WKS221" s="103"/>
      <c r="WKT221" s="103"/>
      <c r="WKU221" s="103"/>
      <c r="WKV221" s="103"/>
      <c r="WKW221" s="103"/>
      <c r="WKX221" s="103"/>
      <c r="WKY221" s="103"/>
      <c r="WKZ221" s="103"/>
      <c r="WLA221" s="103"/>
      <c r="WLB221" s="103"/>
      <c r="WLC221" s="103"/>
      <c r="WLD221" s="103"/>
      <c r="WLE221" s="103"/>
      <c r="WLF221" s="103"/>
      <c r="WLG221" s="103"/>
      <c r="WLH221" s="103"/>
      <c r="WLI221" s="103"/>
      <c r="WLJ221" s="103"/>
      <c r="WLK221" s="103"/>
      <c r="WLL221" s="103"/>
      <c r="WLM221" s="103"/>
      <c r="WLN221" s="103"/>
      <c r="WLO221" s="103"/>
      <c r="WLP221" s="103"/>
      <c r="WLQ221" s="103"/>
      <c r="WLR221" s="103"/>
      <c r="WLS221" s="103"/>
      <c r="WLT221" s="103"/>
      <c r="WLU221" s="103"/>
      <c r="WLV221" s="103"/>
      <c r="WLW221" s="103"/>
      <c r="WLX221" s="103"/>
      <c r="WLY221" s="103"/>
      <c r="WLZ221" s="103"/>
      <c r="WMA221" s="103"/>
      <c r="WMB221" s="103"/>
      <c r="WMC221" s="103"/>
      <c r="WMD221" s="103"/>
      <c r="WME221" s="103"/>
      <c r="WMF221" s="103"/>
      <c r="WMG221" s="103"/>
      <c r="WMH221" s="103"/>
      <c r="WMI221" s="103"/>
      <c r="WMJ221" s="103"/>
      <c r="WMK221" s="103"/>
      <c r="WML221" s="103"/>
      <c r="WMM221" s="103"/>
      <c r="WMN221" s="103"/>
      <c r="WMO221" s="103"/>
      <c r="WMP221" s="103"/>
      <c r="WMQ221" s="103"/>
      <c r="WMR221" s="103"/>
      <c r="WMS221" s="103"/>
      <c r="WMT221" s="103"/>
      <c r="WMU221" s="103"/>
      <c r="WMV221" s="103"/>
      <c r="WMW221" s="103"/>
      <c r="WMX221" s="103"/>
      <c r="WMY221" s="103"/>
      <c r="WMZ221" s="103"/>
      <c r="WNA221" s="103"/>
      <c r="WNB221" s="103"/>
      <c r="WNC221" s="103"/>
      <c r="WND221" s="103"/>
      <c r="WNE221" s="103"/>
      <c r="WNF221" s="103"/>
      <c r="WNG221" s="103"/>
      <c r="WNH221" s="103"/>
      <c r="WNI221" s="103"/>
      <c r="WNJ221" s="103"/>
      <c r="WNK221" s="103"/>
      <c r="WNL221" s="103"/>
      <c r="WNM221" s="103"/>
      <c r="WNN221" s="103"/>
      <c r="WNO221" s="103"/>
      <c r="WNP221" s="103"/>
      <c r="WNQ221" s="103"/>
      <c r="WNR221" s="103"/>
      <c r="WNS221" s="103"/>
      <c r="WNT221" s="103"/>
      <c r="WNU221" s="103"/>
      <c r="WNV221" s="103"/>
      <c r="WNW221" s="103"/>
      <c r="WNX221" s="103"/>
      <c r="WNY221" s="103"/>
      <c r="WNZ221" s="103"/>
      <c r="WOA221" s="103"/>
      <c r="WOB221" s="103"/>
      <c r="WOC221" s="103"/>
      <c r="WOD221" s="103"/>
      <c r="WOE221" s="103"/>
      <c r="WOF221" s="103"/>
      <c r="WOG221" s="103"/>
      <c r="WOH221" s="103"/>
      <c r="WOI221" s="103"/>
      <c r="WOJ221" s="103"/>
      <c r="WOK221" s="103"/>
      <c r="WOL221" s="103"/>
      <c r="WOM221" s="103"/>
      <c r="WON221" s="103"/>
      <c r="WOO221" s="103"/>
      <c r="WOP221" s="103"/>
      <c r="WOQ221" s="103"/>
      <c r="WOR221" s="103"/>
      <c r="WOS221" s="103"/>
      <c r="WOT221" s="103"/>
      <c r="WOU221" s="103"/>
      <c r="WOV221" s="103"/>
      <c r="WOW221" s="103"/>
      <c r="WOX221" s="103"/>
      <c r="WOY221" s="103"/>
      <c r="WOZ221" s="103"/>
      <c r="WPA221" s="103"/>
      <c r="WPB221" s="103"/>
      <c r="WPC221" s="103"/>
      <c r="WPD221" s="103"/>
      <c r="WPE221" s="103"/>
      <c r="WPF221" s="103"/>
      <c r="WPG221" s="103"/>
      <c r="WPH221" s="103"/>
      <c r="WPI221" s="103"/>
      <c r="WPJ221" s="103"/>
      <c r="WPK221" s="103"/>
      <c r="WPL221" s="103"/>
      <c r="WPM221" s="103"/>
      <c r="WPN221" s="103"/>
      <c r="WPO221" s="103"/>
      <c r="WPP221" s="103"/>
      <c r="WPQ221" s="103"/>
      <c r="WPR221" s="103"/>
      <c r="WPS221" s="103"/>
      <c r="WPT221" s="103"/>
      <c r="WPU221" s="103"/>
      <c r="WPV221" s="103"/>
      <c r="WPW221" s="103"/>
      <c r="WPX221" s="103"/>
      <c r="WPY221" s="103"/>
      <c r="WPZ221" s="103"/>
      <c r="WQA221" s="103"/>
      <c r="WQB221" s="103"/>
      <c r="WQC221" s="103"/>
      <c r="WQD221" s="103"/>
      <c r="WQE221" s="103"/>
      <c r="WQF221" s="103"/>
      <c r="WQG221" s="103"/>
      <c r="WQH221" s="103"/>
      <c r="WQI221" s="103"/>
      <c r="WQJ221" s="103"/>
      <c r="WQK221" s="103"/>
      <c r="WQL221" s="103"/>
      <c r="WQM221" s="103"/>
      <c r="WQN221" s="103"/>
      <c r="WQO221" s="103"/>
      <c r="WQP221" s="103"/>
      <c r="WQQ221" s="103"/>
      <c r="WQR221" s="103"/>
      <c r="WQS221" s="103"/>
      <c r="WQT221" s="103"/>
      <c r="WQU221" s="103"/>
      <c r="WQV221" s="103"/>
      <c r="WQW221" s="103"/>
      <c r="WQX221" s="103"/>
      <c r="WQY221" s="103"/>
      <c r="WQZ221" s="103"/>
      <c r="WRA221" s="103"/>
      <c r="WRB221" s="103"/>
      <c r="WRC221" s="103"/>
      <c r="WRD221" s="103"/>
      <c r="WRE221" s="103"/>
      <c r="WRF221" s="103"/>
      <c r="WRG221" s="103"/>
      <c r="WRH221" s="103"/>
      <c r="WRI221" s="103"/>
      <c r="WRJ221" s="103"/>
      <c r="WRK221" s="103"/>
      <c r="WRL221" s="103"/>
      <c r="WRM221" s="103"/>
      <c r="WRN221" s="103"/>
      <c r="WRO221" s="103"/>
      <c r="WRP221" s="103"/>
      <c r="WRQ221" s="103"/>
      <c r="WRR221" s="103"/>
      <c r="WRS221" s="103"/>
      <c r="WRT221" s="103"/>
      <c r="WRU221" s="103"/>
      <c r="WRV221" s="103"/>
      <c r="WRW221" s="103"/>
      <c r="WRX221" s="103"/>
      <c r="WRY221" s="103"/>
      <c r="WRZ221" s="103"/>
      <c r="WSA221" s="103"/>
      <c r="WSB221" s="103"/>
      <c r="WSC221" s="103"/>
      <c r="WSD221" s="103"/>
      <c r="WSE221" s="103"/>
      <c r="WSF221" s="103"/>
      <c r="WSG221" s="103"/>
      <c r="WSH221" s="103"/>
      <c r="WSI221" s="103"/>
      <c r="WSJ221" s="103"/>
      <c r="WSK221" s="103"/>
      <c r="WSL221" s="103"/>
      <c r="WSM221" s="103"/>
      <c r="WSN221" s="103"/>
      <c r="WSO221" s="103"/>
      <c r="WSP221" s="103"/>
      <c r="WSQ221" s="103"/>
      <c r="WSR221" s="103"/>
      <c r="WSS221" s="103"/>
      <c r="WST221" s="103"/>
      <c r="WSU221" s="103"/>
      <c r="WSV221" s="103"/>
      <c r="WSW221" s="103"/>
      <c r="WSX221" s="103"/>
      <c r="WSY221" s="103"/>
      <c r="WSZ221" s="103"/>
      <c r="WTA221" s="103"/>
      <c r="WTB221" s="103"/>
      <c r="WTC221" s="103"/>
      <c r="WTD221" s="103"/>
      <c r="WTE221" s="103"/>
      <c r="WTF221" s="103"/>
      <c r="WTG221" s="103"/>
      <c r="WTH221" s="103"/>
      <c r="WTI221" s="103"/>
      <c r="WTJ221" s="103"/>
      <c r="WTK221" s="103"/>
      <c r="WTL221" s="103"/>
      <c r="WTM221" s="103"/>
      <c r="WTN221" s="103"/>
      <c r="WTO221" s="103"/>
      <c r="WTP221" s="103"/>
      <c r="WTQ221" s="103"/>
      <c r="WTR221" s="103"/>
      <c r="WTS221" s="103"/>
      <c r="WTT221" s="103"/>
      <c r="WTU221" s="103"/>
      <c r="WTV221" s="103"/>
      <c r="WTW221" s="103"/>
      <c r="WTX221" s="103"/>
      <c r="WTY221" s="103"/>
      <c r="WTZ221" s="103"/>
      <c r="WUA221" s="103"/>
      <c r="WUB221" s="103"/>
      <c r="WUC221" s="103"/>
      <c r="WUD221" s="103"/>
      <c r="WUE221" s="103"/>
      <c r="WUF221" s="103"/>
      <c r="WUG221" s="103"/>
      <c r="WUH221" s="103"/>
      <c r="WUI221" s="103"/>
      <c r="WUJ221" s="103"/>
      <c r="WUK221" s="103"/>
      <c r="WUL221" s="103"/>
      <c r="WUM221" s="103"/>
      <c r="WUN221" s="103"/>
      <c r="WUO221" s="103"/>
      <c r="WUP221" s="103"/>
      <c r="WUQ221" s="103"/>
      <c r="WUR221" s="103"/>
      <c r="WUS221" s="103"/>
      <c r="WUT221" s="103"/>
      <c r="WUU221" s="103"/>
      <c r="WUV221" s="103"/>
      <c r="WUW221" s="103"/>
      <c r="WUX221" s="103"/>
      <c r="WUY221" s="103"/>
      <c r="WUZ221" s="103"/>
      <c r="WVA221" s="103"/>
      <c r="WVB221" s="103"/>
      <c r="WVC221" s="103"/>
      <c r="WVD221" s="103"/>
      <c r="WVE221" s="103"/>
      <c r="WVF221" s="103"/>
      <c r="WVG221" s="103"/>
      <c r="WVH221" s="103"/>
      <c r="WVI221" s="103"/>
      <c r="WVJ221" s="103"/>
      <c r="WVK221" s="103"/>
      <c r="WVL221" s="103"/>
      <c r="WVM221" s="103"/>
      <c r="WVN221" s="103"/>
      <c r="WVO221" s="103"/>
      <c r="WVP221" s="103"/>
      <c r="WVQ221" s="103"/>
    </row>
    <row r="222" spans="1:16137" s="102" customFormat="1" ht="56.25" customHeight="1">
      <c r="A222" s="37">
        <v>7729314745</v>
      </c>
      <c r="B222" s="12" t="s">
        <v>372</v>
      </c>
      <c r="C222" s="12" t="s">
        <v>141</v>
      </c>
      <c r="D222" s="12" t="s">
        <v>382</v>
      </c>
      <c r="E222" s="13">
        <f>'2022'!E222</f>
        <v>31.082999999999998</v>
      </c>
      <c r="F222" s="13">
        <f>'2022'!F222</f>
        <v>12.933999999999999</v>
      </c>
      <c r="G222" s="13">
        <f>'2022'!G222</f>
        <v>4.5179999999999998</v>
      </c>
      <c r="H222" s="13">
        <f>'2022'!H222</f>
        <v>47.750999999999998</v>
      </c>
      <c r="I222" s="38">
        <f t="shared" si="80"/>
        <v>96.286000000000001</v>
      </c>
      <c r="J222" s="40">
        <f>'2022'!K222</f>
        <v>13237.26</v>
      </c>
      <c r="K222" s="40">
        <v>14329.636123490091</v>
      </c>
      <c r="L222" s="40">
        <f>'2022'!M222</f>
        <v>1456</v>
      </c>
      <c r="M222" s="40">
        <v>1514.24</v>
      </c>
      <c r="N222" s="42" t="e">
        <f>(J222-L222)*#REF!</f>
        <v>#REF!</v>
      </c>
      <c r="O222" s="41">
        <f t="shared" si="76"/>
        <v>366196.90457999997</v>
      </c>
      <c r="P222" s="42">
        <f t="shared" si="77"/>
        <v>152378.81683999998</v>
      </c>
      <c r="Q222" s="42">
        <f t="shared" si="78"/>
        <v>57899.959685928225</v>
      </c>
      <c r="R222" s="42">
        <f t="shared" si="79"/>
        <v>611947.98029277532</v>
      </c>
      <c r="S222" s="42">
        <f t="shared" si="81"/>
        <v>1188423.6613987035</v>
      </c>
      <c r="T222" s="43"/>
      <c r="U222" s="44"/>
      <c r="V222" s="44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1"/>
      <c r="BN222" s="101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1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1"/>
      <c r="CM222" s="101"/>
      <c r="CN222" s="101"/>
      <c r="CO222" s="101"/>
      <c r="CP222" s="101"/>
      <c r="CQ222" s="101"/>
      <c r="CR222" s="101"/>
      <c r="CS222" s="101"/>
      <c r="CT222" s="101"/>
      <c r="CU222" s="101"/>
      <c r="CV222" s="101"/>
      <c r="CW222" s="101"/>
      <c r="CX222" s="101"/>
      <c r="CY222" s="101"/>
      <c r="CZ222" s="101"/>
      <c r="DA222" s="101"/>
      <c r="DB222" s="101"/>
      <c r="DC222" s="101"/>
      <c r="DD222" s="101"/>
      <c r="DE222" s="101"/>
      <c r="DF222" s="101"/>
      <c r="DG222" s="101"/>
      <c r="DH222" s="101"/>
      <c r="DI222" s="101"/>
      <c r="DJ222" s="101"/>
      <c r="DK222" s="101"/>
      <c r="DL222" s="101"/>
      <c r="DM222" s="101"/>
      <c r="DN222" s="101"/>
      <c r="DO222" s="101"/>
      <c r="DP222" s="101"/>
      <c r="DQ222" s="101"/>
      <c r="DR222" s="101"/>
      <c r="DS222" s="101"/>
      <c r="DT222" s="101"/>
      <c r="DU222" s="101"/>
      <c r="DV222" s="101"/>
      <c r="DW222" s="101"/>
      <c r="DX222" s="101"/>
      <c r="DY222" s="101"/>
      <c r="DZ222" s="101"/>
      <c r="EA222" s="101"/>
      <c r="EB222" s="101"/>
      <c r="EC222" s="101"/>
      <c r="ED222" s="101"/>
      <c r="EE222" s="101"/>
      <c r="EF222" s="101"/>
      <c r="EG222" s="101"/>
      <c r="EH222" s="101"/>
      <c r="EI222" s="101"/>
      <c r="EJ222" s="101"/>
      <c r="EK222" s="101"/>
      <c r="EL222" s="101"/>
      <c r="EM222" s="101"/>
      <c r="EN222" s="101"/>
      <c r="EO222" s="101"/>
      <c r="EP222" s="101"/>
      <c r="EQ222" s="101"/>
      <c r="ER222" s="101"/>
      <c r="ES222" s="101"/>
      <c r="ET222" s="101"/>
      <c r="EU222" s="101"/>
      <c r="EV222" s="101"/>
      <c r="EW222" s="101"/>
      <c r="EX222" s="101"/>
      <c r="EY222" s="101"/>
      <c r="EZ222" s="101"/>
      <c r="FA222" s="101"/>
      <c r="FB222" s="101"/>
      <c r="FC222" s="101"/>
      <c r="FD222" s="101"/>
      <c r="FE222" s="101"/>
      <c r="FF222" s="101"/>
      <c r="FG222" s="101"/>
      <c r="FH222" s="101"/>
      <c r="FI222" s="101"/>
      <c r="FJ222" s="101"/>
      <c r="FK222" s="101"/>
      <c r="FL222" s="101"/>
      <c r="FM222" s="101"/>
      <c r="FN222" s="101"/>
      <c r="FO222" s="101"/>
      <c r="FP222" s="101"/>
      <c r="FQ222" s="101"/>
      <c r="FR222" s="101"/>
      <c r="FS222" s="101"/>
      <c r="FT222" s="101"/>
      <c r="FU222" s="101"/>
      <c r="FV222" s="101"/>
      <c r="FW222" s="101"/>
      <c r="FX222" s="101"/>
      <c r="FY222" s="101"/>
      <c r="FZ222" s="101"/>
      <c r="GA222" s="52"/>
      <c r="GB222" s="52"/>
      <c r="GC222" s="52"/>
      <c r="GD222" s="52"/>
      <c r="GE222" s="52"/>
      <c r="GF222" s="52"/>
      <c r="GG222" s="52"/>
      <c r="GH222" s="52"/>
      <c r="GI222" s="52"/>
      <c r="GJ222" s="52"/>
      <c r="GK222" s="52"/>
      <c r="GL222" s="52"/>
      <c r="GM222" s="52"/>
      <c r="GN222" s="52"/>
      <c r="GO222" s="52"/>
      <c r="GP222" s="52"/>
      <c r="GQ222" s="52"/>
      <c r="GR222" s="52"/>
      <c r="GS222" s="52"/>
      <c r="GT222" s="52"/>
      <c r="GU222" s="52"/>
      <c r="GV222" s="52"/>
      <c r="GW222" s="52"/>
      <c r="GX222" s="52"/>
      <c r="GY222" s="52"/>
      <c r="GZ222" s="52"/>
      <c r="HA222" s="52"/>
      <c r="HB222" s="52"/>
      <c r="HC222" s="52"/>
      <c r="HD222" s="52"/>
      <c r="HE222" s="52"/>
      <c r="HF222" s="52"/>
      <c r="HG222" s="52"/>
      <c r="HH222" s="52"/>
      <c r="HI222" s="52"/>
      <c r="HJ222" s="52"/>
      <c r="HK222" s="52"/>
      <c r="HL222" s="52"/>
      <c r="HM222" s="52"/>
      <c r="HN222" s="52"/>
      <c r="HO222" s="52"/>
      <c r="HP222" s="52"/>
      <c r="HQ222" s="52"/>
      <c r="HR222" s="52"/>
      <c r="HS222" s="52"/>
      <c r="HT222" s="52"/>
      <c r="HU222" s="52"/>
      <c r="HV222" s="52"/>
      <c r="HW222" s="52"/>
      <c r="HX222" s="52"/>
      <c r="HY222" s="52"/>
      <c r="HZ222" s="52"/>
      <c r="IA222" s="52"/>
      <c r="IB222" s="52"/>
      <c r="IC222" s="52"/>
      <c r="ID222" s="52"/>
      <c r="IE222" s="52"/>
      <c r="IF222" s="52"/>
      <c r="IG222" s="52"/>
      <c r="IH222" s="52"/>
      <c r="II222" s="52"/>
      <c r="IJ222" s="52"/>
      <c r="IK222" s="52"/>
      <c r="IL222" s="52"/>
      <c r="IM222" s="52"/>
      <c r="IN222" s="52"/>
      <c r="IO222" s="52"/>
      <c r="IP222" s="52"/>
      <c r="IQ222" s="52"/>
      <c r="IR222" s="52"/>
      <c r="IS222" s="52"/>
      <c r="IT222" s="52"/>
      <c r="IU222" s="52"/>
      <c r="IV222" s="52"/>
      <c r="IW222" s="52"/>
      <c r="IX222" s="52"/>
      <c r="IY222" s="52"/>
      <c r="IZ222" s="52"/>
      <c r="JA222" s="52"/>
      <c r="JB222" s="52"/>
      <c r="JC222" s="52"/>
      <c r="JD222" s="52"/>
      <c r="JE222" s="52"/>
      <c r="JF222" s="52"/>
      <c r="JG222" s="52"/>
      <c r="JH222" s="52"/>
      <c r="JI222" s="52"/>
      <c r="JJ222" s="52"/>
      <c r="JK222" s="52"/>
      <c r="JL222" s="52"/>
      <c r="JM222" s="52"/>
      <c r="JN222" s="52"/>
      <c r="JO222" s="52"/>
      <c r="JP222" s="52"/>
      <c r="JQ222" s="52"/>
      <c r="JR222" s="52"/>
      <c r="JS222" s="52"/>
      <c r="JT222" s="52"/>
      <c r="JU222" s="52"/>
      <c r="JV222" s="52"/>
      <c r="JW222" s="52"/>
      <c r="JX222" s="52"/>
      <c r="JY222" s="52"/>
      <c r="JZ222" s="52"/>
      <c r="KA222" s="52"/>
      <c r="KB222" s="52"/>
      <c r="KC222" s="52"/>
      <c r="KD222" s="52"/>
      <c r="KE222" s="52"/>
      <c r="KF222" s="52"/>
      <c r="KG222" s="52"/>
      <c r="KH222" s="52"/>
      <c r="KI222" s="52"/>
      <c r="KJ222" s="52"/>
      <c r="KK222" s="52"/>
      <c r="KL222" s="52"/>
      <c r="KM222" s="52"/>
      <c r="KN222" s="52"/>
      <c r="KO222" s="52"/>
      <c r="KP222" s="52"/>
      <c r="KQ222" s="52"/>
      <c r="KR222" s="52"/>
      <c r="KS222" s="52"/>
      <c r="KT222" s="52"/>
      <c r="KU222" s="52"/>
      <c r="KV222" s="52"/>
      <c r="KW222" s="52"/>
      <c r="KX222" s="52"/>
      <c r="KY222" s="52"/>
      <c r="KZ222" s="52"/>
      <c r="LA222" s="52"/>
      <c r="LB222" s="52"/>
      <c r="LC222" s="52"/>
      <c r="LD222" s="52"/>
      <c r="LE222" s="52"/>
      <c r="LF222" s="52"/>
      <c r="LG222" s="52"/>
      <c r="LH222" s="52"/>
      <c r="LI222" s="52"/>
      <c r="LJ222" s="52"/>
      <c r="LK222" s="52"/>
      <c r="LL222" s="52"/>
      <c r="LM222" s="52"/>
      <c r="LN222" s="52"/>
      <c r="LO222" s="52"/>
      <c r="LP222" s="52"/>
      <c r="LQ222" s="52"/>
      <c r="LR222" s="52"/>
      <c r="LS222" s="52"/>
      <c r="LT222" s="52"/>
      <c r="LU222" s="52"/>
      <c r="LV222" s="52"/>
      <c r="LW222" s="52"/>
      <c r="LX222" s="52"/>
      <c r="LY222" s="52"/>
      <c r="LZ222" s="52"/>
      <c r="MA222" s="52"/>
      <c r="MB222" s="52"/>
      <c r="MC222" s="52"/>
      <c r="MD222" s="52"/>
      <c r="ME222" s="52"/>
      <c r="MF222" s="52"/>
      <c r="MG222" s="52"/>
      <c r="MH222" s="52"/>
      <c r="MI222" s="52"/>
      <c r="MJ222" s="52"/>
      <c r="MK222" s="52"/>
      <c r="ML222" s="52"/>
      <c r="MM222" s="52"/>
      <c r="MN222" s="52"/>
      <c r="MO222" s="52"/>
      <c r="MP222" s="52"/>
      <c r="MQ222" s="52"/>
      <c r="MR222" s="52"/>
      <c r="MS222" s="52"/>
      <c r="MT222" s="52"/>
      <c r="MU222" s="52"/>
      <c r="MV222" s="52"/>
      <c r="MW222" s="52"/>
      <c r="MX222" s="52"/>
      <c r="MY222" s="52"/>
      <c r="MZ222" s="52"/>
      <c r="NA222" s="52"/>
      <c r="NB222" s="52"/>
      <c r="NC222" s="52"/>
      <c r="ND222" s="52"/>
      <c r="NE222" s="52"/>
      <c r="NF222" s="52"/>
      <c r="NG222" s="52"/>
      <c r="NH222" s="52"/>
      <c r="NI222" s="52"/>
      <c r="NJ222" s="52"/>
      <c r="NK222" s="52"/>
      <c r="NL222" s="52"/>
      <c r="NM222" s="52"/>
      <c r="NN222" s="52"/>
      <c r="NO222" s="52"/>
      <c r="NP222" s="52"/>
      <c r="NQ222" s="52"/>
      <c r="NR222" s="52"/>
      <c r="NS222" s="52"/>
      <c r="NT222" s="52"/>
      <c r="NU222" s="52"/>
      <c r="NV222" s="52"/>
      <c r="NW222" s="52"/>
      <c r="NX222" s="52"/>
      <c r="NY222" s="52"/>
      <c r="NZ222" s="52"/>
      <c r="OA222" s="52"/>
      <c r="OB222" s="52"/>
      <c r="OC222" s="52"/>
      <c r="OD222" s="52"/>
      <c r="OE222" s="52"/>
      <c r="OF222" s="52"/>
      <c r="OG222" s="52"/>
      <c r="OH222" s="52"/>
      <c r="OI222" s="52"/>
      <c r="OJ222" s="52"/>
      <c r="OK222" s="52"/>
      <c r="OL222" s="52"/>
      <c r="OM222" s="52"/>
      <c r="ON222" s="52"/>
      <c r="OO222" s="52"/>
      <c r="OP222" s="52"/>
      <c r="OQ222" s="52"/>
      <c r="OR222" s="52"/>
      <c r="OS222" s="52"/>
      <c r="OT222" s="52"/>
      <c r="OU222" s="52"/>
      <c r="OV222" s="52"/>
      <c r="OW222" s="52"/>
      <c r="OX222" s="52"/>
      <c r="OY222" s="52"/>
      <c r="OZ222" s="52"/>
      <c r="PA222" s="52"/>
      <c r="PB222" s="52"/>
      <c r="PC222" s="52"/>
      <c r="PD222" s="52"/>
      <c r="PE222" s="52"/>
      <c r="PF222" s="52"/>
      <c r="PG222" s="52"/>
      <c r="PH222" s="52"/>
      <c r="PI222" s="52"/>
      <c r="PJ222" s="52"/>
      <c r="PK222" s="52"/>
      <c r="PL222" s="52"/>
      <c r="PM222" s="52"/>
      <c r="PN222" s="52"/>
      <c r="PO222" s="52"/>
      <c r="PP222" s="52"/>
      <c r="PQ222" s="52"/>
      <c r="PR222" s="52"/>
      <c r="PS222" s="52"/>
      <c r="PT222" s="52"/>
      <c r="PU222" s="52"/>
      <c r="PV222" s="52"/>
      <c r="PW222" s="52"/>
      <c r="PX222" s="52"/>
      <c r="PY222" s="52"/>
      <c r="PZ222" s="52"/>
      <c r="QA222" s="52"/>
      <c r="QB222" s="52"/>
      <c r="QC222" s="52"/>
      <c r="QD222" s="52"/>
      <c r="QE222" s="52"/>
      <c r="QF222" s="52"/>
      <c r="QG222" s="52"/>
      <c r="QH222" s="52"/>
      <c r="QI222" s="52"/>
      <c r="QJ222" s="52"/>
      <c r="QK222" s="52"/>
      <c r="QL222" s="52"/>
      <c r="QM222" s="52"/>
      <c r="QN222" s="52"/>
      <c r="QO222" s="52"/>
      <c r="QP222" s="52"/>
      <c r="QQ222" s="52"/>
      <c r="QR222" s="52"/>
      <c r="QS222" s="52"/>
      <c r="QT222" s="52"/>
      <c r="QU222" s="52"/>
      <c r="QV222" s="52"/>
      <c r="QW222" s="52"/>
      <c r="QX222" s="52"/>
      <c r="QY222" s="52"/>
      <c r="QZ222" s="52"/>
      <c r="RA222" s="52"/>
      <c r="RB222" s="52"/>
      <c r="RC222" s="52"/>
      <c r="RD222" s="52"/>
      <c r="RE222" s="52"/>
      <c r="RF222" s="52"/>
      <c r="RG222" s="52"/>
      <c r="RH222" s="52"/>
      <c r="RI222" s="52"/>
      <c r="RJ222" s="52"/>
      <c r="RK222" s="52"/>
      <c r="RL222" s="52"/>
      <c r="RM222" s="52"/>
      <c r="RN222" s="52"/>
      <c r="RO222" s="52"/>
      <c r="RP222" s="52"/>
      <c r="RQ222" s="52"/>
      <c r="RR222" s="52"/>
      <c r="RS222" s="52"/>
      <c r="RT222" s="52"/>
      <c r="RU222" s="52"/>
      <c r="RV222" s="52"/>
      <c r="RW222" s="52"/>
      <c r="RX222" s="52"/>
      <c r="RY222" s="52"/>
      <c r="RZ222" s="52"/>
      <c r="SA222" s="52"/>
      <c r="SB222" s="52"/>
      <c r="SC222" s="52"/>
      <c r="SD222" s="52"/>
      <c r="SE222" s="52"/>
      <c r="SF222" s="52"/>
      <c r="SG222" s="52"/>
      <c r="SH222" s="52"/>
      <c r="SI222" s="52"/>
      <c r="SJ222" s="52"/>
      <c r="SK222" s="52"/>
      <c r="SL222" s="52"/>
      <c r="SM222" s="52"/>
      <c r="SN222" s="52"/>
      <c r="SO222" s="52"/>
      <c r="SP222" s="52"/>
      <c r="SQ222" s="52"/>
      <c r="SR222" s="52"/>
      <c r="SS222" s="52"/>
      <c r="ST222" s="52"/>
      <c r="SU222" s="52"/>
      <c r="SV222" s="52"/>
      <c r="SW222" s="52"/>
      <c r="SX222" s="52"/>
      <c r="SY222" s="52"/>
      <c r="SZ222" s="52"/>
      <c r="TA222" s="52"/>
      <c r="TB222" s="52"/>
      <c r="TC222" s="52"/>
      <c r="TD222" s="52"/>
      <c r="TE222" s="52"/>
      <c r="TF222" s="52"/>
      <c r="TG222" s="52"/>
      <c r="TH222" s="52"/>
      <c r="TI222" s="52"/>
      <c r="TJ222" s="52"/>
      <c r="TK222" s="52"/>
      <c r="TL222" s="52"/>
      <c r="TM222" s="52"/>
      <c r="TN222" s="52"/>
      <c r="TO222" s="52"/>
      <c r="TP222" s="52"/>
      <c r="TQ222" s="52"/>
      <c r="TR222" s="52"/>
      <c r="TS222" s="52"/>
      <c r="TT222" s="52"/>
      <c r="TU222" s="52"/>
      <c r="TV222" s="52"/>
      <c r="TW222" s="52"/>
      <c r="TX222" s="52"/>
      <c r="TY222" s="52"/>
      <c r="TZ222" s="52"/>
      <c r="UA222" s="52"/>
      <c r="UB222" s="52"/>
      <c r="UC222" s="52"/>
      <c r="UD222" s="52"/>
      <c r="UE222" s="52"/>
      <c r="UF222" s="52"/>
      <c r="UG222" s="52"/>
      <c r="UH222" s="52"/>
      <c r="UI222" s="52"/>
      <c r="UJ222" s="52"/>
      <c r="UK222" s="52"/>
      <c r="UL222" s="52"/>
      <c r="UM222" s="52"/>
      <c r="UN222" s="52"/>
      <c r="UO222" s="52"/>
      <c r="UP222" s="52"/>
      <c r="UQ222" s="52"/>
      <c r="UR222" s="52"/>
      <c r="US222" s="52"/>
      <c r="UT222" s="52"/>
      <c r="UU222" s="52"/>
      <c r="UV222" s="52"/>
      <c r="UW222" s="52"/>
      <c r="UX222" s="52"/>
      <c r="UY222" s="52"/>
      <c r="UZ222" s="52"/>
      <c r="VA222" s="52"/>
      <c r="VB222" s="52"/>
      <c r="VC222" s="52"/>
      <c r="VD222" s="52"/>
      <c r="VE222" s="52"/>
      <c r="VF222" s="52"/>
      <c r="VG222" s="52"/>
      <c r="VH222" s="52"/>
      <c r="VI222" s="52"/>
      <c r="VJ222" s="52"/>
      <c r="VK222" s="52"/>
      <c r="VL222" s="52"/>
      <c r="VM222" s="52"/>
      <c r="VN222" s="52"/>
      <c r="VO222" s="52"/>
      <c r="VP222" s="52"/>
      <c r="VQ222" s="52"/>
      <c r="VR222" s="52"/>
      <c r="VS222" s="52"/>
      <c r="VT222" s="52"/>
      <c r="VU222" s="52"/>
      <c r="VV222" s="52"/>
      <c r="VW222" s="52"/>
      <c r="VX222" s="52"/>
      <c r="VY222" s="52"/>
      <c r="VZ222" s="52"/>
      <c r="WA222" s="52"/>
      <c r="WB222" s="52"/>
      <c r="WC222" s="52"/>
      <c r="WD222" s="52"/>
      <c r="WE222" s="52"/>
      <c r="WF222" s="52"/>
      <c r="WG222" s="52"/>
      <c r="WH222" s="52"/>
      <c r="WI222" s="52"/>
      <c r="WJ222" s="52"/>
      <c r="WK222" s="52"/>
      <c r="WL222" s="52"/>
      <c r="WM222" s="52"/>
      <c r="WN222" s="52"/>
      <c r="WO222" s="52"/>
      <c r="WP222" s="52"/>
      <c r="WQ222" s="52"/>
      <c r="WR222" s="52"/>
      <c r="WS222" s="52"/>
      <c r="WT222" s="52"/>
      <c r="WU222" s="52"/>
      <c r="WV222" s="52"/>
      <c r="WW222" s="52"/>
      <c r="WX222" s="52"/>
      <c r="WY222" s="52"/>
      <c r="WZ222" s="52"/>
      <c r="XA222" s="52"/>
      <c r="XB222" s="52"/>
      <c r="XC222" s="52"/>
      <c r="XD222" s="52"/>
      <c r="XE222" s="52"/>
      <c r="XF222" s="52"/>
      <c r="XG222" s="52"/>
      <c r="XH222" s="52"/>
      <c r="XI222" s="52"/>
      <c r="XJ222" s="52"/>
      <c r="XK222" s="52"/>
      <c r="XL222" s="52"/>
      <c r="XM222" s="52"/>
      <c r="XN222" s="52"/>
      <c r="XO222" s="52"/>
      <c r="XP222" s="52"/>
      <c r="XQ222" s="52"/>
      <c r="XR222" s="52"/>
      <c r="XS222" s="52"/>
      <c r="XT222" s="52"/>
      <c r="XU222" s="52"/>
      <c r="XV222" s="52"/>
      <c r="XW222" s="52"/>
      <c r="XX222" s="52"/>
      <c r="XY222" s="52"/>
      <c r="XZ222" s="52"/>
      <c r="YA222" s="52"/>
      <c r="YB222" s="52"/>
      <c r="YC222" s="52"/>
      <c r="YD222" s="52"/>
      <c r="YE222" s="52"/>
      <c r="YF222" s="52"/>
      <c r="YG222" s="52"/>
      <c r="YH222" s="52"/>
      <c r="YI222" s="52"/>
      <c r="YJ222" s="52"/>
      <c r="YK222" s="52"/>
      <c r="YL222" s="52"/>
      <c r="YM222" s="52"/>
      <c r="YN222" s="52"/>
      <c r="YO222" s="52"/>
      <c r="YP222" s="52"/>
      <c r="YQ222" s="52"/>
      <c r="YR222" s="52"/>
      <c r="YS222" s="52"/>
      <c r="YT222" s="52"/>
      <c r="YU222" s="52"/>
      <c r="YV222" s="52"/>
      <c r="YW222" s="52"/>
      <c r="YX222" s="52"/>
      <c r="YY222" s="52"/>
      <c r="YZ222" s="52"/>
      <c r="ZA222" s="52"/>
      <c r="ZB222" s="52"/>
      <c r="ZC222" s="52"/>
      <c r="ZD222" s="52"/>
      <c r="ZE222" s="52"/>
      <c r="ZF222" s="52"/>
      <c r="ZG222" s="52"/>
      <c r="ZH222" s="52"/>
      <c r="ZI222" s="52"/>
      <c r="ZJ222" s="52"/>
      <c r="ZK222" s="52"/>
      <c r="ZL222" s="52"/>
      <c r="ZM222" s="52"/>
      <c r="ZN222" s="52"/>
      <c r="ZO222" s="52"/>
      <c r="ZP222" s="52"/>
      <c r="ZQ222" s="52"/>
      <c r="ZR222" s="52"/>
      <c r="ZS222" s="52"/>
      <c r="ZT222" s="52"/>
      <c r="ZU222" s="52"/>
      <c r="ZV222" s="52"/>
      <c r="ZW222" s="52"/>
      <c r="ZX222" s="52"/>
      <c r="ZY222" s="52"/>
      <c r="ZZ222" s="52"/>
      <c r="AAA222" s="52"/>
      <c r="AAB222" s="52"/>
      <c r="AAC222" s="52"/>
      <c r="AAD222" s="52"/>
      <c r="AAE222" s="52"/>
      <c r="AAF222" s="52"/>
      <c r="AAG222" s="52"/>
      <c r="AAH222" s="52"/>
      <c r="AAI222" s="52"/>
      <c r="AAJ222" s="52"/>
      <c r="AAK222" s="52"/>
      <c r="AAL222" s="52"/>
      <c r="AAM222" s="52"/>
      <c r="AAN222" s="52"/>
      <c r="AAO222" s="52"/>
      <c r="AAP222" s="52"/>
      <c r="AAQ222" s="52"/>
      <c r="AAR222" s="52"/>
      <c r="AAS222" s="52"/>
      <c r="AAT222" s="52"/>
      <c r="AAU222" s="52"/>
      <c r="AAV222" s="52"/>
      <c r="AAW222" s="52"/>
      <c r="AAX222" s="52"/>
      <c r="AAY222" s="52"/>
      <c r="AAZ222" s="52"/>
      <c r="ABA222" s="52"/>
      <c r="ABB222" s="52"/>
      <c r="ABC222" s="52"/>
      <c r="ABD222" s="52"/>
      <c r="ABE222" s="52"/>
      <c r="ABF222" s="52"/>
      <c r="ABG222" s="52"/>
      <c r="ABH222" s="52"/>
      <c r="ABI222" s="52"/>
      <c r="ABJ222" s="52"/>
      <c r="ABK222" s="52"/>
      <c r="ABL222" s="52"/>
      <c r="ABM222" s="52"/>
      <c r="ABN222" s="52"/>
      <c r="ABO222" s="52"/>
      <c r="ABP222" s="52"/>
      <c r="ABQ222" s="52"/>
      <c r="ABR222" s="52"/>
      <c r="ABS222" s="52"/>
      <c r="ABT222" s="52"/>
      <c r="ABU222" s="52"/>
      <c r="ABV222" s="52"/>
      <c r="ABW222" s="52"/>
      <c r="ABX222" s="52"/>
      <c r="ABY222" s="52"/>
      <c r="ABZ222" s="52"/>
      <c r="ACA222" s="52"/>
      <c r="ACB222" s="52"/>
      <c r="ACC222" s="52"/>
      <c r="ACD222" s="52"/>
      <c r="ACE222" s="52"/>
      <c r="ACF222" s="52"/>
      <c r="ACG222" s="52"/>
      <c r="ACH222" s="52"/>
      <c r="ACI222" s="52"/>
      <c r="ACJ222" s="52"/>
      <c r="ACK222" s="52"/>
      <c r="ACL222" s="52"/>
      <c r="ACM222" s="52"/>
      <c r="ACN222" s="52"/>
      <c r="ACO222" s="52"/>
      <c r="ACP222" s="52"/>
      <c r="ACQ222" s="52"/>
      <c r="ACR222" s="52"/>
      <c r="ACS222" s="52"/>
      <c r="ACT222" s="52"/>
      <c r="ACU222" s="52"/>
      <c r="ACV222" s="52"/>
      <c r="ACW222" s="52"/>
      <c r="ACX222" s="52"/>
      <c r="ACY222" s="52"/>
      <c r="ACZ222" s="52"/>
      <c r="ADA222" s="52"/>
      <c r="ADB222" s="52"/>
      <c r="ADC222" s="52"/>
      <c r="ADD222" s="52"/>
      <c r="ADE222" s="52"/>
      <c r="ADF222" s="52"/>
      <c r="ADG222" s="52"/>
      <c r="ADH222" s="52"/>
      <c r="ADI222" s="52"/>
      <c r="ADJ222" s="52"/>
      <c r="ADK222" s="52"/>
      <c r="ADL222" s="52"/>
      <c r="ADM222" s="52"/>
      <c r="ADN222" s="52"/>
      <c r="ADO222" s="52"/>
      <c r="ADP222" s="52"/>
      <c r="ADQ222" s="52"/>
      <c r="ADR222" s="52"/>
      <c r="ADS222" s="52"/>
      <c r="ADT222" s="52"/>
      <c r="ADU222" s="52"/>
      <c r="ADV222" s="52"/>
      <c r="ADW222" s="52"/>
      <c r="ADX222" s="52"/>
      <c r="ADY222" s="52"/>
      <c r="ADZ222" s="52"/>
      <c r="AEA222" s="52"/>
      <c r="AEB222" s="52"/>
      <c r="AEC222" s="52"/>
      <c r="AED222" s="52"/>
      <c r="AEE222" s="52"/>
      <c r="AEF222" s="52"/>
      <c r="AEG222" s="52"/>
      <c r="AEH222" s="52"/>
      <c r="AEI222" s="52"/>
      <c r="AEJ222" s="52"/>
      <c r="AEK222" s="52"/>
      <c r="AEL222" s="52"/>
      <c r="AEM222" s="52"/>
      <c r="AEN222" s="52"/>
      <c r="AEO222" s="52"/>
      <c r="AEP222" s="52"/>
      <c r="AEQ222" s="52"/>
      <c r="AER222" s="52"/>
      <c r="AES222" s="52"/>
      <c r="AET222" s="52"/>
      <c r="AEU222" s="52"/>
      <c r="AEV222" s="52"/>
      <c r="AEW222" s="52"/>
      <c r="AEX222" s="52"/>
      <c r="AEY222" s="52"/>
      <c r="AEZ222" s="52"/>
      <c r="AFA222" s="52"/>
      <c r="AFB222" s="52"/>
      <c r="AFC222" s="52"/>
      <c r="AFD222" s="52"/>
      <c r="AFE222" s="52"/>
      <c r="AFF222" s="52"/>
      <c r="AFG222" s="52"/>
      <c r="AFH222" s="52"/>
      <c r="AFI222" s="52"/>
      <c r="AFJ222" s="52"/>
      <c r="AFK222" s="52"/>
      <c r="AFL222" s="52"/>
      <c r="AFM222" s="52"/>
      <c r="AFN222" s="52"/>
      <c r="AFO222" s="52"/>
      <c r="AFP222" s="52"/>
      <c r="AFQ222" s="52"/>
      <c r="AFR222" s="52"/>
      <c r="AFS222" s="52"/>
      <c r="AFT222" s="52"/>
      <c r="AFU222" s="52"/>
      <c r="AFV222" s="52"/>
      <c r="AFW222" s="52"/>
      <c r="AFX222" s="52"/>
      <c r="AFY222" s="52"/>
      <c r="AFZ222" s="52"/>
      <c r="AGA222" s="52"/>
      <c r="AGB222" s="52"/>
      <c r="AGC222" s="52"/>
      <c r="AGD222" s="52"/>
      <c r="AGE222" s="52"/>
      <c r="AGF222" s="52"/>
      <c r="AGG222" s="52"/>
      <c r="AGH222" s="52"/>
      <c r="AGI222" s="52"/>
      <c r="AGJ222" s="52"/>
      <c r="AGK222" s="52"/>
      <c r="AGL222" s="52"/>
      <c r="AGM222" s="52"/>
      <c r="AGN222" s="52"/>
      <c r="AGO222" s="52"/>
      <c r="AGP222" s="52"/>
      <c r="AGQ222" s="52"/>
      <c r="AGR222" s="52"/>
      <c r="AGS222" s="52"/>
      <c r="AGT222" s="52"/>
      <c r="AGU222" s="52"/>
      <c r="AGV222" s="52"/>
      <c r="AGW222" s="52"/>
      <c r="AGX222" s="52"/>
      <c r="AGY222" s="52"/>
      <c r="AGZ222" s="52"/>
      <c r="AHA222" s="52"/>
      <c r="AHB222" s="52"/>
      <c r="AHC222" s="52"/>
      <c r="AHD222" s="52"/>
      <c r="AHE222" s="52"/>
      <c r="AHF222" s="52"/>
      <c r="AHG222" s="52"/>
      <c r="AHH222" s="52"/>
      <c r="AHI222" s="52"/>
      <c r="AHJ222" s="52"/>
      <c r="AHK222" s="52"/>
      <c r="AHL222" s="52"/>
      <c r="AHM222" s="52"/>
      <c r="AHN222" s="52"/>
      <c r="AHO222" s="52"/>
      <c r="AHP222" s="52"/>
      <c r="AHQ222" s="52"/>
      <c r="AHR222" s="52"/>
      <c r="AHS222" s="52"/>
      <c r="AHT222" s="52"/>
      <c r="AHU222" s="52"/>
      <c r="AHV222" s="52"/>
      <c r="AHW222" s="52"/>
      <c r="AHX222" s="52"/>
      <c r="AHY222" s="52"/>
      <c r="AHZ222" s="52"/>
      <c r="AIA222" s="52"/>
      <c r="AIB222" s="52"/>
      <c r="AIC222" s="52"/>
      <c r="AID222" s="52"/>
      <c r="AIE222" s="52"/>
      <c r="AIF222" s="52"/>
      <c r="AIG222" s="52"/>
      <c r="AIH222" s="52"/>
      <c r="AII222" s="52"/>
      <c r="AIJ222" s="52"/>
      <c r="AIK222" s="52"/>
      <c r="AIL222" s="52"/>
      <c r="AIM222" s="52"/>
      <c r="AIN222" s="52"/>
      <c r="AIO222" s="52"/>
      <c r="AIP222" s="52"/>
      <c r="AIQ222" s="52"/>
      <c r="AIR222" s="52"/>
      <c r="AIS222" s="52"/>
      <c r="AIT222" s="52"/>
      <c r="AIU222" s="52"/>
      <c r="AIV222" s="52"/>
      <c r="AIW222" s="52"/>
      <c r="AIX222" s="52"/>
      <c r="AIY222" s="52"/>
      <c r="AIZ222" s="52"/>
      <c r="AJA222" s="52"/>
      <c r="AJB222" s="52"/>
      <c r="AJC222" s="52"/>
      <c r="AJD222" s="52"/>
      <c r="AJE222" s="52"/>
      <c r="AJF222" s="52"/>
      <c r="AJG222" s="52"/>
      <c r="AJH222" s="52"/>
      <c r="AJI222" s="52"/>
      <c r="AJJ222" s="52"/>
      <c r="AJK222" s="52"/>
      <c r="AJL222" s="52"/>
      <c r="AJM222" s="52"/>
      <c r="AJN222" s="52"/>
      <c r="AJO222" s="52"/>
      <c r="AJP222" s="52"/>
      <c r="AJQ222" s="52"/>
      <c r="AJR222" s="52"/>
      <c r="AJS222" s="52"/>
      <c r="AJT222" s="52"/>
      <c r="AJU222" s="52"/>
      <c r="AJV222" s="52"/>
      <c r="AJW222" s="52"/>
      <c r="AJX222" s="52"/>
      <c r="AJY222" s="52"/>
      <c r="AJZ222" s="52"/>
      <c r="AKA222" s="52"/>
      <c r="AKB222" s="52"/>
      <c r="AKC222" s="52"/>
      <c r="AKD222" s="52"/>
      <c r="AKE222" s="52"/>
      <c r="AKF222" s="52"/>
      <c r="AKG222" s="52"/>
      <c r="AKH222" s="52"/>
      <c r="AKI222" s="52"/>
      <c r="AKJ222" s="52"/>
      <c r="AKK222" s="52"/>
      <c r="AKL222" s="52"/>
      <c r="AKM222" s="52"/>
      <c r="AKN222" s="52"/>
      <c r="AKO222" s="52"/>
      <c r="AKP222" s="52"/>
      <c r="AKQ222" s="52"/>
      <c r="AKR222" s="52"/>
      <c r="AKS222" s="52"/>
      <c r="AKT222" s="52"/>
      <c r="AKU222" s="52"/>
      <c r="AKV222" s="52"/>
      <c r="AKW222" s="52"/>
      <c r="AKX222" s="52"/>
      <c r="AKY222" s="52"/>
      <c r="AKZ222" s="52"/>
      <c r="ALA222" s="52"/>
      <c r="ALB222" s="52"/>
      <c r="ALC222" s="52"/>
      <c r="ALD222" s="52"/>
      <c r="ALE222" s="52"/>
      <c r="ALF222" s="52"/>
      <c r="ALG222" s="52"/>
      <c r="ALH222" s="52"/>
      <c r="ALI222" s="52"/>
      <c r="ALJ222" s="52"/>
      <c r="ALK222" s="52"/>
      <c r="ALL222" s="52"/>
      <c r="ALM222" s="52"/>
      <c r="ALN222" s="52"/>
      <c r="ALO222" s="52"/>
      <c r="ALP222" s="52"/>
      <c r="ALQ222" s="52"/>
      <c r="ALR222" s="52"/>
      <c r="ALS222" s="52"/>
      <c r="ALT222" s="52"/>
      <c r="ALU222" s="52"/>
      <c r="ALV222" s="52"/>
      <c r="ALW222" s="52"/>
      <c r="ALX222" s="52"/>
      <c r="ALY222" s="52"/>
      <c r="ALZ222" s="52"/>
      <c r="AMA222" s="52"/>
      <c r="AMB222" s="52"/>
      <c r="AMC222" s="52"/>
      <c r="AMD222" s="52"/>
      <c r="AME222" s="52"/>
      <c r="AMF222" s="52"/>
      <c r="AMG222" s="52"/>
      <c r="AMH222" s="52"/>
      <c r="AMI222" s="52"/>
      <c r="AMJ222" s="52"/>
      <c r="AMK222" s="52"/>
      <c r="AML222" s="52"/>
      <c r="AMM222" s="52"/>
      <c r="AMN222" s="52"/>
      <c r="AMO222" s="52"/>
      <c r="AMP222" s="52"/>
      <c r="AMQ222" s="52"/>
      <c r="AMR222" s="52"/>
      <c r="AMS222" s="52"/>
      <c r="AMT222" s="52"/>
      <c r="AMU222" s="52"/>
      <c r="AMV222" s="52"/>
      <c r="AMW222" s="52"/>
      <c r="AMX222" s="52"/>
      <c r="AMY222" s="52"/>
      <c r="AMZ222" s="52"/>
      <c r="ANA222" s="52"/>
      <c r="ANB222" s="52"/>
      <c r="ANC222" s="52"/>
      <c r="AND222" s="52"/>
      <c r="ANE222" s="52"/>
      <c r="ANF222" s="52"/>
      <c r="ANG222" s="52"/>
      <c r="ANH222" s="52"/>
      <c r="ANI222" s="52"/>
      <c r="ANJ222" s="52"/>
      <c r="ANK222" s="52"/>
      <c r="ANL222" s="52"/>
      <c r="ANM222" s="52"/>
      <c r="ANN222" s="52"/>
      <c r="ANO222" s="52"/>
      <c r="ANP222" s="52"/>
      <c r="ANQ222" s="52"/>
      <c r="ANR222" s="52"/>
      <c r="ANS222" s="52"/>
      <c r="ANT222" s="52"/>
      <c r="ANU222" s="52"/>
      <c r="ANV222" s="52"/>
      <c r="ANW222" s="52"/>
      <c r="ANX222" s="52"/>
      <c r="ANY222" s="52"/>
      <c r="ANZ222" s="52"/>
      <c r="AOA222" s="52"/>
      <c r="AOB222" s="52"/>
      <c r="AOC222" s="52"/>
      <c r="AOD222" s="52"/>
      <c r="AOE222" s="52"/>
      <c r="AOF222" s="52"/>
      <c r="AOG222" s="52"/>
      <c r="AOH222" s="52"/>
      <c r="AOI222" s="52"/>
      <c r="AOJ222" s="52"/>
      <c r="AOK222" s="52"/>
      <c r="AOL222" s="52"/>
      <c r="AOM222" s="52"/>
      <c r="AON222" s="52"/>
      <c r="AOO222" s="52"/>
      <c r="AOP222" s="52"/>
      <c r="AOQ222" s="52"/>
      <c r="AOR222" s="52"/>
      <c r="AOS222" s="52"/>
      <c r="AOT222" s="52"/>
      <c r="AOU222" s="52"/>
      <c r="AOV222" s="52"/>
      <c r="AOW222" s="52"/>
      <c r="AOX222" s="52"/>
      <c r="AOY222" s="52"/>
      <c r="AOZ222" s="52"/>
      <c r="APA222" s="52"/>
      <c r="APB222" s="52"/>
      <c r="APC222" s="52"/>
      <c r="APD222" s="52"/>
      <c r="APE222" s="52"/>
      <c r="APF222" s="52"/>
      <c r="APG222" s="52"/>
      <c r="APH222" s="52"/>
      <c r="API222" s="52"/>
      <c r="APJ222" s="52"/>
      <c r="APK222" s="52"/>
      <c r="APL222" s="52"/>
      <c r="APM222" s="52"/>
      <c r="APN222" s="52"/>
      <c r="APO222" s="52"/>
      <c r="APP222" s="52"/>
      <c r="APQ222" s="52"/>
      <c r="APR222" s="52"/>
      <c r="APS222" s="52"/>
      <c r="APT222" s="52"/>
      <c r="APU222" s="52"/>
      <c r="APV222" s="52"/>
      <c r="APW222" s="52"/>
      <c r="APX222" s="52"/>
      <c r="APY222" s="52"/>
      <c r="APZ222" s="52"/>
      <c r="AQA222" s="52"/>
      <c r="AQB222" s="52"/>
      <c r="AQC222" s="52"/>
      <c r="AQD222" s="52"/>
      <c r="AQE222" s="52"/>
      <c r="AQF222" s="52"/>
      <c r="AQG222" s="52"/>
      <c r="AQH222" s="52"/>
      <c r="AQI222" s="52"/>
      <c r="AQJ222" s="52"/>
      <c r="AQK222" s="52"/>
      <c r="AQL222" s="52"/>
      <c r="AQM222" s="52"/>
      <c r="AQN222" s="52"/>
      <c r="AQO222" s="52"/>
      <c r="AQP222" s="52"/>
      <c r="AQQ222" s="52"/>
      <c r="AQR222" s="52"/>
      <c r="AQS222" s="52"/>
      <c r="AQT222" s="52"/>
      <c r="AQU222" s="52"/>
      <c r="AQV222" s="52"/>
      <c r="AQW222" s="52"/>
      <c r="AQX222" s="52"/>
      <c r="AQY222" s="52"/>
      <c r="AQZ222" s="52"/>
      <c r="ARA222" s="52"/>
      <c r="ARB222" s="52"/>
      <c r="ARC222" s="52"/>
      <c r="ARD222" s="52"/>
      <c r="ARE222" s="52"/>
      <c r="ARF222" s="52"/>
      <c r="ARG222" s="52"/>
      <c r="ARH222" s="52"/>
      <c r="ARI222" s="52"/>
      <c r="ARJ222" s="52"/>
      <c r="ARK222" s="52"/>
      <c r="ARL222" s="52"/>
      <c r="ARM222" s="52"/>
      <c r="ARN222" s="52"/>
      <c r="ARO222" s="52"/>
      <c r="ARP222" s="52"/>
      <c r="ARQ222" s="52"/>
      <c r="ARR222" s="52"/>
      <c r="ARS222" s="52"/>
      <c r="ART222" s="52"/>
      <c r="ARU222" s="52"/>
      <c r="ARV222" s="52"/>
      <c r="ARW222" s="52"/>
      <c r="ARX222" s="52"/>
      <c r="ARY222" s="52"/>
      <c r="ARZ222" s="52"/>
      <c r="ASA222" s="52"/>
      <c r="ASB222" s="52"/>
      <c r="ASC222" s="52"/>
      <c r="ASD222" s="52"/>
      <c r="ASE222" s="52"/>
      <c r="ASF222" s="52"/>
      <c r="ASG222" s="52"/>
      <c r="ASH222" s="52"/>
      <c r="ASI222" s="52"/>
      <c r="ASJ222" s="52"/>
      <c r="ASK222" s="52"/>
      <c r="ASL222" s="52"/>
      <c r="ASM222" s="52"/>
      <c r="ASN222" s="52"/>
      <c r="ASO222" s="52"/>
      <c r="ASP222" s="52"/>
      <c r="ASQ222" s="52"/>
      <c r="ASR222" s="52"/>
      <c r="ASS222" s="52"/>
      <c r="AST222" s="52"/>
      <c r="ASU222" s="52"/>
      <c r="ASV222" s="52"/>
      <c r="ASW222" s="52"/>
      <c r="ASX222" s="52"/>
      <c r="ASY222" s="52"/>
      <c r="ASZ222" s="52"/>
      <c r="ATA222" s="52"/>
      <c r="ATB222" s="52"/>
      <c r="ATC222" s="52"/>
      <c r="ATD222" s="52"/>
      <c r="ATE222" s="52"/>
      <c r="ATF222" s="52"/>
      <c r="ATG222" s="52"/>
      <c r="ATH222" s="52"/>
      <c r="ATI222" s="52"/>
      <c r="ATJ222" s="52"/>
      <c r="ATK222" s="52"/>
      <c r="ATL222" s="52"/>
      <c r="ATM222" s="52"/>
      <c r="ATN222" s="52"/>
      <c r="ATO222" s="52"/>
      <c r="ATP222" s="52"/>
      <c r="ATQ222" s="52"/>
      <c r="ATR222" s="52"/>
      <c r="ATS222" s="52"/>
      <c r="ATT222" s="52"/>
      <c r="ATU222" s="52"/>
      <c r="ATV222" s="52"/>
      <c r="ATW222" s="52"/>
      <c r="ATX222" s="52"/>
      <c r="ATY222" s="52"/>
      <c r="ATZ222" s="52"/>
      <c r="AUA222" s="52"/>
      <c r="AUB222" s="52"/>
      <c r="AUC222" s="52"/>
      <c r="AUD222" s="52"/>
      <c r="AUE222" s="52"/>
      <c r="AUF222" s="52"/>
      <c r="AUG222" s="52"/>
      <c r="AUH222" s="52"/>
      <c r="AUI222" s="52"/>
      <c r="AUJ222" s="52"/>
      <c r="AUK222" s="52"/>
      <c r="AUL222" s="52"/>
      <c r="AUM222" s="52"/>
      <c r="AUN222" s="52"/>
      <c r="AUO222" s="52"/>
      <c r="AUP222" s="52"/>
      <c r="AUQ222" s="52"/>
      <c r="AUR222" s="52"/>
      <c r="AUS222" s="52"/>
      <c r="AUT222" s="52"/>
      <c r="AUU222" s="52"/>
      <c r="AUV222" s="52"/>
      <c r="AUW222" s="52"/>
      <c r="AUX222" s="52"/>
      <c r="AUY222" s="52"/>
      <c r="AUZ222" s="52"/>
      <c r="AVA222" s="52"/>
      <c r="AVB222" s="52"/>
      <c r="AVC222" s="52"/>
      <c r="AVD222" s="52"/>
      <c r="AVE222" s="52"/>
      <c r="AVF222" s="52"/>
      <c r="AVG222" s="52"/>
      <c r="AVH222" s="52"/>
      <c r="AVI222" s="52"/>
      <c r="AVJ222" s="52"/>
      <c r="AVK222" s="52"/>
      <c r="AVL222" s="52"/>
      <c r="AVM222" s="52"/>
      <c r="AVN222" s="52"/>
      <c r="AVO222" s="52"/>
      <c r="AVP222" s="52"/>
      <c r="AVQ222" s="52"/>
      <c r="AVR222" s="52"/>
      <c r="AVS222" s="52"/>
      <c r="AVT222" s="52"/>
      <c r="AVU222" s="52"/>
      <c r="AVV222" s="52"/>
      <c r="AVW222" s="52"/>
      <c r="AVX222" s="52"/>
      <c r="AVY222" s="52"/>
      <c r="AVZ222" s="52"/>
      <c r="AWA222" s="52"/>
      <c r="AWB222" s="52"/>
      <c r="AWC222" s="52"/>
      <c r="AWD222" s="52"/>
      <c r="AWE222" s="52"/>
      <c r="AWF222" s="52"/>
      <c r="AWG222" s="52"/>
      <c r="AWH222" s="52"/>
      <c r="AWI222" s="52"/>
      <c r="AWJ222" s="52"/>
      <c r="AWK222" s="52"/>
      <c r="AWL222" s="52"/>
      <c r="AWM222" s="52"/>
      <c r="AWN222" s="52"/>
      <c r="AWO222" s="52"/>
      <c r="AWP222" s="52"/>
      <c r="AWQ222" s="52"/>
      <c r="AWR222" s="52"/>
      <c r="AWS222" s="52"/>
      <c r="AWT222" s="52"/>
      <c r="AWU222" s="52"/>
      <c r="AWV222" s="52"/>
      <c r="AWW222" s="52"/>
      <c r="AWX222" s="52"/>
      <c r="AWY222" s="52"/>
      <c r="AWZ222" s="52"/>
      <c r="AXA222" s="52"/>
      <c r="AXB222" s="52"/>
      <c r="AXC222" s="52"/>
      <c r="AXD222" s="52"/>
      <c r="AXE222" s="52"/>
      <c r="AXF222" s="52"/>
      <c r="AXG222" s="52"/>
      <c r="AXH222" s="52"/>
      <c r="AXI222" s="52"/>
      <c r="AXJ222" s="52"/>
      <c r="AXK222" s="52"/>
      <c r="AXL222" s="52"/>
      <c r="AXM222" s="52"/>
      <c r="AXN222" s="52"/>
      <c r="AXO222" s="52"/>
      <c r="AXP222" s="52"/>
      <c r="AXQ222" s="52"/>
      <c r="AXR222" s="52"/>
      <c r="AXS222" s="52"/>
      <c r="AXT222" s="52"/>
      <c r="AXU222" s="52"/>
      <c r="AXV222" s="52"/>
      <c r="AXW222" s="52"/>
      <c r="AXX222" s="52"/>
      <c r="AXY222" s="52"/>
      <c r="AXZ222" s="52"/>
      <c r="AYA222" s="52"/>
      <c r="AYB222" s="52"/>
      <c r="AYC222" s="52"/>
      <c r="AYD222" s="52"/>
      <c r="AYE222" s="52"/>
      <c r="AYF222" s="52"/>
      <c r="AYG222" s="52"/>
      <c r="AYH222" s="52"/>
      <c r="AYI222" s="52"/>
      <c r="AYJ222" s="52"/>
      <c r="AYK222" s="52"/>
      <c r="AYL222" s="52"/>
      <c r="AYM222" s="52"/>
      <c r="AYN222" s="52"/>
      <c r="AYO222" s="52"/>
      <c r="AYP222" s="52"/>
      <c r="AYQ222" s="52"/>
      <c r="AYR222" s="52"/>
      <c r="AYS222" s="52"/>
      <c r="AYT222" s="52"/>
      <c r="AYU222" s="52"/>
      <c r="AYV222" s="52"/>
      <c r="AYW222" s="52"/>
      <c r="AYX222" s="52"/>
      <c r="AYY222" s="52"/>
      <c r="AYZ222" s="52"/>
      <c r="AZA222" s="52"/>
      <c r="AZB222" s="52"/>
      <c r="AZC222" s="52"/>
      <c r="AZD222" s="52"/>
      <c r="AZE222" s="52"/>
      <c r="AZF222" s="52"/>
      <c r="AZG222" s="52"/>
      <c r="AZH222" s="52"/>
      <c r="AZI222" s="52"/>
      <c r="AZJ222" s="52"/>
      <c r="AZK222" s="52"/>
      <c r="AZL222" s="52"/>
      <c r="AZM222" s="52"/>
      <c r="AZN222" s="52"/>
      <c r="AZO222" s="52"/>
      <c r="AZP222" s="52"/>
      <c r="AZQ222" s="52"/>
      <c r="AZR222" s="52"/>
      <c r="AZS222" s="52"/>
      <c r="AZT222" s="52"/>
      <c r="AZU222" s="52"/>
      <c r="AZV222" s="52"/>
      <c r="AZW222" s="52"/>
      <c r="AZX222" s="52"/>
      <c r="AZY222" s="52"/>
      <c r="AZZ222" s="52"/>
      <c r="BAA222" s="52"/>
      <c r="BAB222" s="52"/>
      <c r="BAC222" s="52"/>
      <c r="BAD222" s="52"/>
      <c r="BAE222" s="52"/>
      <c r="BAF222" s="52"/>
      <c r="BAG222" s="52"/>
      <c r="BAH222" s="52"/>
      <c r="BAI222" s="52"/>
      <c r="BAJ222" s="52"/>
      <c r="BAK222" s="52"/>
      <c r="BAL222" s="52"/>
      <c r="BAM222" s="52"/>
      <c r="BAN222" s="52"/>
      <c r="BAO222" s="52"/>
      <c r="BAP222" s="52"/>
      <c r="BAQ222" s="52"/>
      <c r="BAR222" s="52"/>
      <c r="BAS222" s="52"/>
      <c r="BAT222" s="52"/>
      <c r="BAU222" s="52"/>
      <c r="BAV222" s="52"/>
      <c r="BAW222" s="52"/>
      <c r="BAX222" s="52"/>
      <c r="BAY222" s="52"/>
      <c r="BAZ222" s="52"/>
      <c r="BBA222" s="52"/>
      <c r="BBB222" s="52"/>
      <c r="BBC222" s="52"/>
      <c r="BBD222" s="52"/>
      <c r="BBE222" s="52"/>
      <c r="BBF222" s="52"/>
      <c r="BBG222" s="52"/>
      <c r="BBH222" s="52"/>
      <c r="BBI222" s="52"/>
      <c r="BBJ222" s="52"/>
      <c r="BBK222" s="52"/>
      <c r="BBL222" s="52"/>
      <c r="BBM222" s="52"/>
      <c r="BBN222" s="52"/>
      <c r="BBO222" s="52"/>
      <c r="BBP222" s="52"/>
      <c r="BBQ222" s="52"/>
      <c r="BBR222" s="52"/>
      <c r="BBS222" s="52"/>
      <c r="BBT222" s="52"/>
      <c r="BBU222" s="52"/>
      <c r="BBV222" s="52"/>
      <c r="BBW222" s="52"/>
      <c r="BBX222" s="52"/>
      <c r="BBY222" s="52"/>
      <c r="BBZ222" s="52"/>
      <c r="BCA222" s="52"/>
      <c r="BCB222" s="52"/>
      <c r="BCC222" s="52"/>
      <c r="BCD222" s="52"/>
      <c r="BCE222" s="52"/>
      <c r="BCF222" s="52"/>
      <c r="BCG222" s="52"/>
      <c r="BCH222" s="52"/>
      <c r="BCI222" s="52"/>
      <c r="BCJ222" s="52"/>
      <c r="BCK222" s="52"/>
      <c r="BCL222" s="52"/>
      <c r="BCM222" s="52"/>
      <c r="BCN222" s="52"/>
      <c r="BCO222" s="52"/>
      <c r="BCP222" s="52"/>
      <c r="BCQ222" s="52"/>
      <c r="BCR222" s="52"/>
      <c r="BCS222" s="52"/>
      <c r="BCT222" s="52"/>
      <c r="BCU222" s="52"/>
      <c r="BCV222" s="52"/>
      <c r="BCW222" s="52"/>
      <c r="BCX222" s="52"/>
      <c r="BCY222" s="52"/>
      <c r="BCZ222" s="52"/>
      <c r="BDA222" s="52"/>
      <c r="BDB222" s="52"/>
      <c r="BDC222" s="52"/>
      <c r="BDD222" s="52"/>
      <c r="BDE222" s="52"/>
      <c r="BDF222" s="52"/>
      <c r="BDG222" s="52"/>
      <c r="BDH222" s="52"/>
      <c r="BDI222" s="52"/>
      <c r="BDJ222" s="52"/>
      <c r="BDK222" s="52"/>
      <c r="BDL222" s="52"/>
      <c r="BDM222" s="52"/>
      <c r="BDN222" s="52"/>
      <c r="BDO222" s="52"/>
      <c r="BDP222" s="52"/>
      <c r="BDQ222" s="52"/>
      <c r="BDR222" s="52"/>
      <c r="BDS222" s="52"/>
      <c r="BDT222" s="52"/>
      <c r="BDU222" s="52"/>
      <c r="BDV222" s="52"/>
      <c r="BDW222" s="52"/>
      <c r="BDX222" s="52"/>
      <c r="BDY222" s="52"/>
      <c r="BDZ222" s="52"/>
      <c r="BEA222" s="52"/>
      <c r="BEB222" s="52"/>
      <c r="BEC222" s="52"/>
      <c r="BED222" s="52"/>
      <c r="BEE222" s="52"/>
      <c r="BEF222" s="52"/>
      <c r="BEG222" s="52"/>
      <c r="BEH222" s="52"/>
      <c r="BEI222" s="52"/>
      <c r="BEJ222" s="52"/>
      <c r="BEK222" s="52"/>
      <c r="BEL222" s="52"/>
      <c r="BEM222" s="52"/>
      <c r="BEN222" s="52"/>
      <c r="BEO222" s="52"/>
      <c r="BEP222" s="52"/>
      <c r="BEQ222" s="52"/>
      <c r="BER222" s="52"/>
      <c r="BES222" s="52"/>
      <c r="BET222" s="52"/>
      <c r="BEU222" s="52"/>
      <c r="BEV222" s="52"/>
      <c r="BEW222" s="52"/>
      <c r="BEX222" s="52"/>
      <c r="BEY222" s="52"/>
      <c r="BEZ222" s="52"/>
      <c r="BFA222" s="52"/>
      <c r="BFB222" s="52"/>
      <c r="BFC222" s="52"/>
      <c r="BFD222" s="52"/>
      <c r="BFE222" s="52"/>
      <c r="BFF222" s="52"/>
      <c r="BFG222" s="52"/>
      <c r="BFH222" s="52"/>
      <c r="BFI222" s="52"/>
      <c r="BFJ222" s="52"/>
      <c r="BFK222" s="52"/>
      <c r="BFL222" s="52"/>
      <c r="BFM222" s="52"/>
      <c r="BFN222" s="52"/>
      <c r="BFO222" s="52"/>
      <c r="BFP222" s="52"/>
      <c r="BFQ222" s="52"/>
      <c r="BFR222" s="52"/>
      <c r="BFS222" s="52"/>
      <c r="BFT222" s="52"/>
      <c r="BFU222" s="52"/>
      <c r="BFV222" s="52"/>
      <c r="BFW222" s="52"/>
      <c r="BFX222" s="52"/>
      <c r="BFY222" s="52"/>
      <c r="BFZ222" s="52"/>
      <c r="BGA222" s="52"/>
      <c r="BGB222" s="52"/>
      <c r="BGC222" s="52"/>
      <c r="BGD222" s="52"/>
      <c r="BGE222" s="52"/>
      <c r="BGF222" s="52"/>
      <c r="BGG222" s="52"/>
      <c r="BGH222" s="52"/>
      <c r="BGI222" s="52"/>
      <c r="BGJ222" s="52"/>
      <c r="BGK222" s="52"/>
      <c r="BGL222" s="52"/>
      <c r="BGM222" s="52"/>
      <c r="BGN222" s="52"/>
      <c r="BGO222" s="52"/>
      <c r="BGP222" s="52"/>
      <c r="BGQ222" s="52"/>
      <c r="BGR222" s="52"/>
      <c r="BGS222" s="52"/>
      <c r="BGT222" s="52"/>
      <c r="BGU222" s="52"/>
      <c r="BGV222" s="52"/>
      <c r="BGW222" s="52"/>
      <c r="BGX222" s="52"/>
      <c r="BGY222" s="52"/>
      <c r="BGZ222" s="52"/>
      <c r="BHA222" s="52"/>
      <c r="BHB222" s="52"/>
      <c r="BHC222" s="52"/>
      <c r="BHD222" s="52"/>
      <c r="BHE222" s="52"/>
      <c r="BHF222" s="52"/>
      <c r="BHG222" s="52"/>
      <c r="BHH222" s="52"/>
      <c r="BHI222" s="52"/>
      <c r="BHJ222" s="52"/>
      <c r="BHK222" s="52"/>
      <c r="BHL222" s="52"/>
      <c r="BHM222" s="52"/>
      <c r="BHN222" s="52"/>
      <c r="BHO222" s="52"/>
      <c r="BHP222" s="52"/>
      <c r="BHQ222" s="52"/>
      <c r="BHR222" s="52"/>
      <c r="BHS222" s="52"/>
      <c r="BHT222" s="52"/>
      <c r="BHU222" s="52"/>
      <c r="BHV222" s="52"/>
      <c r="BHW222" s="52"/>
      <c r="BHX222" s="52"/>
      <c r="BHY222" s="52"/>
      <c r="BHZ222" s="52"/>
      <c r="BIA222" s="52"/>
      <c r="BIB222" s="52"/>
      <c r="BIC222" s="52"/>
      <c r="BID222" s="52"/>
      <c r="BIE222" s="52"/>
      <c r="BIF222" s="52"/>
      <c r="BIG222" s="52"/>
      <c r="BIH222" s="52"/>
      <c r="BII222" s="52"/>
      <c r="BIJ222" s="52"/>
      <c r="BIK222" s="52"/>
      <c r="BIL222" s="52"/>
      <c r="BIM222" s="52"/>
      <c r="BIN222" s="52"/>
      <c r="BIO222" s="52"/>
      <c r="BIP222" s="52"/>
      <c r="BIQ222" s="52"/>
      <c r="BIR222" s="52"/>
      <c r="BIS222" s="52"/>
      <c r="BIT222" s="52"/>
      <c r="BIU222" s="52"/>
      <c r="BIV222" s="52"/>
      <c r="BIW222" s="52"/>
      <c r="BIX222" s="52"/>
      <c r="BIY222" s="52"/>
      <c r="BIZ222" s="52"/>
      <c r="BJA222" s="52"/>
      <c r="BJB222" s="52"/>
      <c r="BJC222" s="52"/>
      <c r="BJD222" s="52"/>
      <c r="BJE222" s="52"/>
      <c r="BJF222" s="52"/>
      <c r="BJG222" s="52"/>
      <c r="BJH222" s="52"/>
      <c r="BJI222" s="52"/>
      <c r="BJJ222" s="52"/>
      <c r="BJK222" s="52"/>
      <c r="BJL222" s="52"/>
      <c r="BJM222" s="52"/>
      <c r="BJN222" s="52"/>
      <c r="BJO222" s="52"/>
      <c r="BJP222" s="52"/>
      <c r="BJQ222" s="52"/>
      <c r="BJR222" s="52"/>
      <c r="BJS222" s="52"/>
      <c r="BJT222" s="52"/>
      <c r="BJU222" s="52"/>
      <c r="BJV222" s="52"/>
      <c r="BJW222" s="52"/>
      <c r="BJX222" s="52"/>
      <c r="BJY222" s="52"/>
      <c r="BJZ222" s="52"/>
      <c r="BKA222" s="52"/>
      <c r="BKB222" s="52"/>
      <c r="BKC222" s="52"/>
      <c r="BKD222" s="52"/>
      <c r="BKE222" s="52"/>
      <c r="BKF222" s="52"/>
      <c r="BKG222" s="52"/>
      <c r="BKH222" s="52"/>
      <c r="BKI222" s="52"/>
      <c r="BKJ222" s="52"/>
      <c r="BKK222" s="52"/>
      <c r="BKL222" s="52"/>
      <c r="BKM222" s="52"/>
      <c r="BKN222" s="52"/>
      <c r="BKO222" s="52"/>
      <c r="BKP222" s="52"/>
      <c r="BKQ222" s="52"/>
      <c r="BKR222" s="52"/>
      <c r="BKS222" s="52"/>
      <c r="BKT222" s="52"/>
      <c r="BKU222" s="52"/>
      <c r="BKV222" s="52"/>
      <c r="BKW222" s="52"/>
      <c r="BKX222" s="52"/>
      <c r="BKY222" s="52"/>
      <c r="BKZ222" s="52"/>
      <c r="BLA222" s="52"/>
      <c r="BLB222" s="52"/>
      <c r="BLC222" s="52"/>
      <c r="BLD222" s="52"/>
      <c r="BLE222" s="52"/>
      <c r="BLF222" s="52"/>
      <c r="BLG222" s="52"/>
      <c r="BLH222" s="52"/>
      <c r="BLI222" s="52"/>
      <c r="BLJ222" s="52"/>
      <c r="BLK222" s="52"/>
      <c r="BLL222" s="52"/>
      <c r="BLM222" s="52"/>
      <c r="BLN222" s="52"/>
      <c r="BLO222" s="52"/>
      <c r="BLP222" s="52"/>
      <c r="BLQ222" s="52"/>
      <c r="BLR222" s="52"/>
      <c r="BLS222" s="52"/>
      <c r="BLT222" s="52"/>
      <c r="BLU222" s="52"/>
      <c r="BLV222" s="52"/>
      <c r="BLW222" s="52"/>
      <c r="BLX222" s="52"/>
      <c r="BLY222" s="52"/>
      <c r="BLZ222" s="52"/>
      <c r="BMA222" s="52"/>
      <c r="BMB222" s="52"/>
      <c r="BMC222" s="52"/>
      <c r="BMD222" s="52"/>
      <c r="BME222" s="52"/>
      <c r="BMF222" s="52"/>
      <c r="BMG222" s="52"/>
      <c r="BMH222" s="52"/>
      <c r="BMI222" s="52"/>
      <c r="BMJ222" s="52"/>
      <c r="BMK222" s="52"/>
      <c r="BML222" s="52"/>
      <c r="BMM222" s="52"/>
      <c r="BMN222" s="52"/>
      <c r="BMO222" s="52"/>
      <c r="BMP222" s="52"/>
      <c r="BMQ222" s="52"/>
      <c r="BMR222" s="52"/>
      <c r="BMS222" s="52"/>
      <c r="BMT222" s="52"/>
      <c r="BMU222" s="52"/>
      <c r="BMV222" s="52"/>
      <c r="BMW222" s="52"/>
      <c r="BMX222" s="52"/>
      <c r="BMY222" s="52"/>
      <c r="BMZ222" s="52"/>
      <c r="BNA222" s="52"/>
      <c r="BNB222" s="52"/>
      <c r="BNC222" s="52"/>
      <c r="BND222" s="52"/>
      <c r="BNE222" s="52"/>
      <c r="BNF222" s="52"/>
      <c r="BNG222" s="52"/>
      <c r="BNH222" s="52"/>
      <c r="BNI222" s="52"/>
      <c r="BNJ222" s="52"/>
      <c r="BNK222" s="52"/>
      <c r="BNL222" s="52"/>
      <c r="BNM222" s="52"/>
      <c r="BNN222" s="52"/>
      <c r="BNO222" s="52"/>
      <c r="BNP222" s="52"/>
      <c r="BNQ222" s="52"/>
      <c r="BNR222" s="52"/>
      <c r="BNS222" s="52"/>
      <c r="BNT222" s="52"/>
      <c r="BNU222" s="52"/>
      <c r="BNV222" s="52"/>
      <c r="BNW222" s="52"/>
      <c r="BNX222" s="52"/>
      <c r="BNY222" s="52"/>
      <c r="BNZ222" s="52"/>
      <c r="BOA222" s="52"/>
      <c r="BOB222" s="52"/>
      <c r="BOC222" s="52"/>
      <c r="BOD222" s="52"/>
      <c r="BOE222" s="52"/>
      <c r="BOF222" s="52"/>
      <c r="BOG222" s="52"/>
      <c r="BOH222" s="52"/>
      <c r="BOI222" s="52"/>
      <c r="BOJ222" s="52"/>
      <c r="BOK222" s="52"/>
      <c r="BOL222" s="52"/>
      <c r="BOM222" s="52"/>
      <c r="BON222" s="52"/>
      <c r="BOO222" s="52"/>
      <c r="BOP222" s="52"/>
      <c r="BOQ222" s="52"/>
      <c r="BOR222" s="52"/>
      <c r="BOS222" s="52"/>
      <c r="BOT222" s="52"/>
      <c r="BOU222" s="52"/>
      <c r="BOV222" s="52"/>
      <c r="BOW222" s="52"/>
      <c r="BOX222" s="52"/>
      <c r="BOY222" s="52"/>
      <c r="BOZ222" s="52"/>
      <c r="BPA222" s="52"/>
      <c r="BPB222" s="52"/>
      <c r="BPC222" s="52"/>
      <c r="BPD222" s="52"/>
      <c r="BPE222" s="52"/>
      <c r="BPF222" s="52"/>
      <c r="BPG222" s="52"/>
      <c r="BPH222" s="52"/>
      <c r="BPI222" s="52"/>
      <c r="BPJ222" s="52"/>
      <c r="BPK222" s="52"/>
      <c r="BPL222" s="52"/>
      <c r="BPM222" s="52"/>
      <c r="BPN222" s="52"/>
      <c r="BPO222" s="52"/>
      <c r="BPP222" s="52"/>
      <c r="BPQ222" s="52"/>
      <c r="BPR222" s="52"/>
      <c r="BPS222" s="52"/>
      <c r="BPT222" s="52"/>
      <c r="BPU222" s="52"/>
      <c r="BPV222" s="52"/>
      <c r="BPW222" s="52"/>
      <c r="BPX222" s="52"/>
      <c r="BPY222" s="52"/>
      <c r="BPZ222" s="52"/>
      <c r="BQA222" s="52"/>
      <c r="BQB222" s="52"/>
      <c r="BQC222" s="52"/>
      <c r="BQD222" s="52"/>
      <c r="BQE222" s="52"/>
      <c r="BQF222" s="52"/>
      <c r="BQG222" s="52"/>
      <c r="BQH222" s="52"/>
      <c r="BQI222" s="52"/>
      <c r="BQJ222" s="52"/>
      <c r="BQK222" s="52"/>
      <c r="BQL222" s="52"/>
      <c r="BQM222" s="52"/>
      <c r="BQN222" s="52"/>
      <c r="BQO222" s="52"/>
      <c r="BQP222" s="52"/>
      <c r="BQQ222" s="52"/>
      <c r="BQR222" s="52"/>
      <c r="BQS222" s="52"/>
      <c r="BQT222" s="52"/>
      <c r="BQU222" s="52"/>
      <c r="BQV222" s="52"/>
      <c r="BQW222" s="52"/>
      <c r="BQX222" s="52"/>
      <c r="BQY222" s="52"/>
      <c r="BQZ222" s="52"/>
      <c r="BRA222" s="52"/>
      <c r="BRB222" s="52"/>
      <c r="BRC222" s="52"/>
      <c r="BRD222" s="52"/>
      <c r="BRE222" s="52"/>
      <c r="BRF222" s="52"/>
      <c r="BRG222" s="52"/>
      <c r="BRH222" s="52"/>
      <c r="BRI222" s="52"/>
      <c r="BRJ222" s="52"/>
      <c r="BRK222" s="52"/>
      <c r="BRL222" s="52"/>
      <c r="BRM222" s="52"/>
      <c r="BRN222" s="52"/>
      <c r="BRO222" s="52"/>
      <c r="BRP222" s="52"/>
      <c r="BRQ222" s="52"/>
      <c r="BRR222" s="52"/>
      <c r="BRS222" s="52"/>
      <c r="BRT222" s="52"/>
      <c r="BRU222" s="52"/>
      <c r="BRV222" s="52"/>
      <c r="BRW222" s="52"/>
      <c r="BRX222" s="52"/>
      <c r="BRY222" s="52"/>
      <c r="BRZ222" s="52"/>
      <c r="BSA222" s="52"/>
      <c r="BSB222" s="52"/>
      <c r="BSC222" s="52"/>
      <c r="BSD222" s="52"/>
      <c r="BSE222" s="52"/>
      <c r="BSF222" s="52"/>
      <c r="BSG222" s="52"/>
      <c r="BSH222" s="52"/>
      <c r="BSI222" s="52"/>
      <c r="BSJ222" s="52"/>
      <c r="BSK222" s="52"/>
      <c r="BSL222" s="52"/>
      <c r="BSM222" s="52"/>
      <c r="BSN222" s="52"/>
      <c r="BSO222" s="52"/>
      <c r="BSP222" s="52"/>
      <c r="BSQ222" s="52"/>
      <c r="BSR222" s="52"/>
      <c r="BSS222" s="52"/>
      <c r="BST222" s="52"/>
      <c r="BSU222" s="52"/>
      <c r="BSV222" s="52"/>
      <c r="BSW222" s="52"/>
      <c r="BSX222" s="52"/>
      <c r="BSY222" s="52"/>
      <c r="BSZ222" s="52"/>
      <c r="BTA222" s="52"/>
      <c r="BTB222" s="52"/>
      <c r="BTC222" s="52"/>
      <c r="BTD222" s="52"/>
      <c r="BTE222" s="52"/>
      <c r="BTF222" s="52"/>
      <c r="BTG222" s="52"/>
      <c r="BTH222" s="52"/>
      <c r="BTI222" s="52"/>
      <c r="BTJ222" s="52"/>
      <c r="BTK222" s="52"/>
      <c r="BTL222" s="52"/>
      <c r="BTM222" s="52"/>
      <c r="BTN222" s="52"/>
      <c r="BTO222" s="52"/>
      <c r="BTP222" s="52"/>
      <c r="BTQ222" s="52"/>
      <c r="BTR222" s="52"/>
      <c r="BTS222" s="52"/>
      <c r="BTT222" s="52"/>
      <c r="BTU222" s="52"/>
      <c r="BTV222" s="52"/>
      <c r="BTW222" s="52"/>
      <c r="BTX222" s="52"/>
      <c r="BTY222" s="52"/>
      <c r="BTZ222" s="52"/>
      <c r="BUA222" s="52"/>
      <c r="BUB222" s="52"/>
      <c r="BUC222" s="52"/>
      <c r="BUD222" s="52"/>
      <c r="BUE222" s="52"/>
      <c r="BUF222" s="52"/>
      <c r="BUG222" s="52"/>
      <c r="BUH222" s="52"/>
      <c r="BUI222" s="52"/>
      <c r="BUJ222" s="52"/>
      <c r="BUK222" s="52"/>
      <c r="BUL222" s="52"/>
      <c r="BUM222" s="52"/>
      <c r="BUN222" s="52"/>
      <c r="BUO222" s="52"/>
      <c r="BUP222" s="52"/>
      <c r="BUQ222" s="52"/>
      <c r="BUR222" s="52"/>
      <c r="BUS222" s="52"/>
      <c r="BUT222" s="52"/>
      <c r="BUU222" s="52"/>
      <c r="BUV222" s="52"/>
      <c r="BUW222" s="52"/>
      <c r="BUX222" s="52"/>
      <c r="BUY222" s="52"/>
      <c r="BUZ222" s="52"/>
      <c r="BVA222" s="52"/>
      <c r="BVB222" s="52"/>
      <c r="BVC222" s="52"/>
      <c r="BVD222" s="52"/>
      <c r="BVE222" s="52"/>
      <c r="BVF222" s="52"/>
      <c r="BVG222" s="52"/>
      <c r="BVH222" s="52"/>
      <c r="BVI222" s="52"/>
      <c r="BVJ222" s="52"/>
      <c r="BVK222" s="52"/>
      <c r="BVL222" s="52"/>
      <c r="BVM222" s="52"/>
      <c r="BVN222" s="52"/>
      <c r="BVO222" s="52"/>
      <c r="BVP222" s="52"/>
      <c r="BVQ222" s="52"/>
      <c r="BVR222" s="52"/>
      <c r="BVS222" s="52"/>
      <c r="BVT222" s="52"/>
      <c r="BVU222" s="52"/>
      <c r="BVV222" s="52"/>
      <c r="BVW222" s="52"/>
      <c r="BVX222" s="52"/>
      <c r="BVY222" s="52"/>
      <c r="BVZ222" s="52"/>
      <c r="BWA222" s="52"/>
      <c r="BWB222" s="52"/>
      <c r="BWC222" s="52"/>
      <c r="BWD222" s="52"/>
      <c r="BWE222" s="52"/>
      <c r="BWF222" s="52"/>
      <c r="BWG222" s="52"/>
      <c r="BWH222" s="52"/>
      <c r="BWI222" s="52"/>
      <c r="BWJ222" s="52"/>
      <c r="BWK222" s="52"/>
      <c r="BWL222" s="52"/>
      <c r="BWM222" s="52"/>
      <c r="BWN222" s="52"/>
      <c r="BWO222" s="52"/>
      <c r="BWP222" s="52"/>
      <c r="BWQ222" s="52"/>
      <c r="BWR222" s="52"/>
      <c r="BWS222" s="52"/>
      <c r="BWT222" s="52"/>
      <c r="BWU222" s="52"/>
      <c r="BWV222" s="52"/>
      <c r="BWW222" s="52"/>
      <c r="BWX222" s="52"/>
      <c r="BWY222" s="52"/>
      <c r="BWZ222" s="52"/>
      <c r="BXA222" s="52"/>
      <c r="BXB222" s="52"/>
      <c r="BXC222" s="52"/>
      <c r="BXD222" s="52"/>
      <c r="BXE222" s="52"/>
      <c r="BXF222" s="52"/>
      <c r="BXG222" s="52"/>
      <c r="BXH222" s="52"/>
      <c r="BXI222" s="52"/>
      <c r="BXJ222" s="52"/>
      <c r="BXK222" s="52"/>
      <c r="BXL222" s="52"/>
      <c r="BXM222" s="52"/>
      <c r="BXN222" s="52"/>
      <c r="BXO222" s="52"/>
      <c r="BXP222" s="52"/>
      <c r="BXQ222" s="52"/>
      <c r="BXR222" s="52"/>
      <c r="BXS222" s="52"/>
      <c r="BXT222" s="52"/>
      <c r="BXU222" s="52"/>
      <c r="BXV222" s="52"/>
      <c r="BXW222" s="52"/>
      <c r="BXX222" s="52"/>
      <c r="BXY222" s="52"/>
      <c r="BXZ222" s="52"/>
      <c r="BYA222" s="52"/>
      <c r="BYB222" s="52"/>
      <c r="BYC222" s="52"/>
      <c r="BYD222" s="52"/>
      <c r="BYE222" s="52"/>
      <c r="BYF222" s="52"/>
      <c r="BYG222" s="52"/>
      <c r="BYH222" s="52"/>
      <c r="BYI222" s="52"/>
      <c r="BYJ222" s="52"/>
      <c r="BYK222" s="52"/>
      <c r="BYL222" s="52"/>
      <c r="BYM222" s="52"/>
      <c r="BYN222" s="52"/>
      <c r="BYO222" s="52"/>
      <c r="BYP222" s="52"/>
      <c r="BYQ222" s="52"/>
      <c r="BYR222" s="52"/>
      <c r="BYS222" s="52"/>
      <c r="BYT222" s="52"/>
      <c r="BYU222" s="52"/>
      <c r="BYV222" s="52"/>
      <c r="BYW222" s="52"/>
      <c r="BYX222" s="52"/>
      <c r="BYY222" s="52"/>
      <c r="BYZ222" s="52"/>
      <c r="BZA222" s="52"/>
      <c r="BZB222" s="52"/>
      <c r="BZC222" s="52"/>
      <c r="BZD222" s="52"/>
      <c r="BZE222" s="52"/>
      <c r="BZF222" s="52"/>
      <c r="BZG222" s="52"/>
      <c r="BZH222" s="52"/>
      <c r="BZI222" s="52"/>
      <c r="BZJ222" s="52"/>
      <c r="BZK222" s="52"/>
      <c r="BZL222" s="52"/>
      <c r="BZM222" s="52"/>
      <c r="BZN222" s="52"/>
      <c r="BZO222" s="52"/>
      <c r="BZP222" s="52"/>
      <c r="BZQ222" s="52"/>
      <c r="BZR222" s="52"/>
      <c r="BZS222" s="52"/>
      <c r="BZT222" s="52"/>
      <c r="BZU222" s="52"/>
      <c r="BZV222" s="52"/>
      <c r="BZW222" s="52"/>
      <c r="BZX222" s="52"/>
      <c r="BZY222" s="52"/>
      <c r="BZZ222" s="52"/>
      <c r="CAA222" s="52"/>
      <c r="CAB222" s="52"/>
      <c r="CAC222" s="52"/>
      <c r="CAD222" s="52"/>
      <c r="CAE222" s="52"/>
      <c r="CAF222" s="52"/>
      <c r="CAG222" s="52"/>
      <c r="CAH222" s="52"/>
      <c r="CAI222" s="52"/>
      <c r="CAJ222" s="52"/>
      <c r="CAK222" s="52"/>
      <c r="CAL222" s="52"/>
      <c r="CAM222" s="52"/>
      <c r="CAN222" s="52"/>
      <c r="CAO222" s="52"/>
      <c r="CAP222" s="52"/>
      <c r="CAQ222" s="52"/>
      <c r="CAR222" s="52"/>
      <c r="CAS222" s="52"/>
      <c r="CAT222" s="52"/>
      <c r="CAU222" s="52"/>
      <c r="CAV222" s="52"/>
      <c r="CAW222" s="52"/>
      <c r="CAX222" s="52"/>
      <c r="CAY222" s="52"/>
      <c r="CAZ222" s="52"/>
      <c r="CBA222" s="52"/>
      <c r="CBB222" s="52"/>
      <c r="CBC222" s="52"/>
      <c r="CBD222" s="52"/>
      <c r="CBE222" s="52"/>
      <c r="CBF222" s="52"/>
      <c r="CBG222" s="52"/>
      <c r="CBH222" s="52"/>
      <c r="CBI222" s="52"/>
      <c r="CBJ222" s="52"/>
      <c r="CBK222" s="52"/>
      <c r="CBL222" s="52"/>
      <c r="CBM222" s="52"/>
      <c r="CBN222" s="52"/>
      <c r="CBO222" s="52"/>
      <c r="CBP222" s="52"/>
      <c r="CBQ222" s="52"/>
      <c r="CBR222" s="52"/>
      <c r="CBS222" s="52"/>
      <c r="CBT222" s="52"/>
      <c r="CBU222" s="52"/>
      <c r="CBV222" s="52"/>
      <c r="CBW222" s="52"/>
      <c r="CBX222" s="52"/>
      <c r="CBY222" s="52"/>
      <c r="CBZ222" s="52"/>
      <c r="CCA222" s="52"/>
      <c r="CCB222" s="52"/>
      <c r="CCC222" s="52"/>
      <c r="CCD222" s="52"/>
      <c r="CCE222" s="52"/>
      <c r="CCF222" s="52"/>
      <c r="CCG222" s="52"/>
      <c r="CCH222" s="52"/>
      <c r="CCI222" s="52"/>
      <c r="CCJ222" s="52"/>
      <c r="CCK222" s="52"/>
      <c r="CCL222" s="52"/>
      <c r="CCM222" s="52"/>
      <c r="CCN222" s="52"/>
      <c r="CCO222" s="52"/>
      <c r="CCP222" s="52"/>
      <c r="CCQ222" s="52"/>
      <c r="CCR222" s="52"/>
      <c r="CCS222" s="52"/>
      <c r="CCT222" s="52"/>
      <c r="CCU222" s="52"/>
      <c r="CCV222" s="52"/>
      <c r="CCW222" s="52"/>
      <c r="CCX222" s="52"/>
      <c r="CCY222" s="52"/>
      <c r="CCZ222" s="52"/>
      <c r="CDA222" s="52"/>
      <c r="CDB222" s="52"/>
      <c r="CDC222" s="52"/>
      <c r="CDD222" s="52"/>
      <c r="CDE222" s="52"/>
      <c r="CDF222" s="52"/>
      <c r="CDG222" s="52"/>
      <c r="CDH222" s="52"/>
      <c r="CDI222" s="52"/>
      <c r="CDJ222" s="52"/>
      <c r="CDK222" s="52"/>
      <c r="CDL222" s="52"/>
      <c r="CDM222" s="52"/>
      <c r="CDN222" s="52"/>
      <c r="CDO222" s="52"/>
      <c r="CDP222" s="52"/>
      <c r="CDQ222" s="52"/>
      <c r="CDR222" s="52"/>
      <c r="CDS222" s="52"/>
      <c r="CDT222" s="52"/>
      <c r="CDU222" s="52"/>
      <c r="CDV222" s="52"/>
      <c r="CDW222" s="52"/>
      <c r="CDX222" s="52"/>
      <c r="CDY222" s="52"/>
      <c r="CDZ222" s="52"/>
      <c r="CEA222" s="52"/>
      <c r="CEB222" s="52"/>
      <c r="CEC222" s="52"/>
      <c r="CED222" s="52"/>
      <c r="CEE222" s="52"/>
      <c r="CEF222" s="52"/>
      <c r="CEG222" s="52"/>
      <c r="CEH222" s="52"/>
      <c r="CEI222" s="52"/>
      <c r="CEJ222" s="52"/>
      <c r="CEK222" s="52"/>
      <c r="CEL222" s="52"/>
      <c r="CEM222" s="52"/>
      <c r="CEN222" s="52"/>
      <c r="CEO222" s="52"/>
      <c r="CEP222" s="52"/>
      <c r="CEQ222" s="52"/>
      <c r="CER222" s="52"/>
      <c r="CES222" s="52"/>
      <c r="CET222" s="52"/>
      <c r="CEU222" s="52"/>
      <c r="CEV222" s="52"/>
      <c r="CEW222" s="52"/>
      <c r="CEX222" s="52"/>
      <c r="CEY222" s="52"/>
      <c r="CEZ222" s="52"/>
      <c r="CFA222" s="52"/>
      <c r="CFB222" s="52"/>
      <c r="CFC222" s="52"/>
      <c r="CFD222" s="52"/>
      <c r="CFE222" s="52"/>
      <c r="CFF222" s="52"/>
      <c r="CFG222" s="52"/>
      <c r="CFH222" s="52"/>
      <c r="CFI222" s="52"/>
      <c r="CFJ222" s="52"/>
      <c r="CFK222" s="52"/>
      <c r="CFL222" s="52"/>
      <c r="CFM222" s="52"/>
      <c r="CFN222" s="52"/>
      <c r="CFO222" s="52"/>
      <c r="CFP222" s="52"/>
      <c r="CFQ222" s="52"/>
      <c r="CFR222" s="52"/>
      <c r="CFS222" s="52"/>
      <c r="CFT222" s="52"/>
      <c r="CFU222" s="52"/>
      <c r="CFV222" s="52"/>
      <c r="CFW222" s="52"/>
      <c r="CFX222" s="52"/>
      <c r="CFY222" s="52"/>
      <c r="CFZ222" s="52"/>
      <c r="CGA222" s="52"/>
      <c r="CGB222" s="52"/>
      <c r="CGC222" s="52"/>
      <c r="CGD222" s="52"/>
      <c r="CGE222" s="52"/>
      <c r="CGF222" s="52"/>
      <c r="CGG222" s="52"/>
      <c r="CGH222" s="52"/>
      <c r="CGI222" s="52"/>
      <c r="CGJ222" s="52"/>
      <c r="CGK222" s="52"/>
      <c r="CGL222" s="52"/>
      <c r="CGM222" s="52"/>
      <c r="CGN222" s="52"/>
      <c r="CGO222" s="52"/>
      <c r="CGP222" s="52"/>
      <c r="CGQ222" s="52"/>
      <c r="CGR222" s="52"/>
      <c r="CGS222" s="52"/>
      <c r="CGT222" s="52"/>
      <c r="CGU222" s="52"/>
      <c r="CGV222" s="52"/>
      <c r="CGW222" s="52"/>
      <c r="CGX222" s="52"/>
      <c r="CGY222" s="52"/>
      <c r="CGZ222" s="52"/>
      <c r="CHA222" s="52"/>
      <c r="CHB222" s="52"/>
      <c r="CHC222" s="52"/>
      <c r="CHD222" s="52"/>
      <c r="CHE222" s="52"/>
      <c r="CHF222" s="52"/>
      <c r="CHG222" s="52"/>
      <c r="CHH222" s="52"/>
      <c r="CHI222" s="52"/>
      <c r="CHJ222" s="52"/>
      <c r="CHK222" s="52"/>
      <c r="CHL222" s="52"/>
      <c r="CHM222" s="52"/>
      <c r="CHN222" s="52"/>
      <c r="CHO222" s="52"/>
      <c r="CHP222" s="52"/>
      <c r="CHQ222" s="52"/>
      <c r="CHR222" s="52"/>
      <c r="CHS222" s="52"/>
      <c r="CHT222" s="52"/>
      <c r="CHU222" s="52"/>
      <c r="CHV222" s="52"/>
      <c r="CHW222" s="52"/>
      <c r="CHX222" s="52"/>
      <c r="CHY222" s="52"/>
      <c r="CHZ222" s="52"/>
      <c r="CIA222" s="52"/>
      <c r="CIB222" s="52"/>
      <c r="CIC222" s="52"/>
      <c r="CID222" s="52"/>
      <c r="CIE222" s="52"/>
      <c r="CIF222" s="52"/>
      <c r="CIG222" s="52"/>
      <c r="CIH222" s="52"/>
      <c r="CII222" s="52"/>
      <c r="CIJ222" s="52"/>
      <c r="CIK222" s="52"/>
      <c r="CIL222" s="52"/>
      <c r="CIM222" s="52"/>
      <c r="CIN222" s="52"/>
      <c r="CIO222" s="52"/>
      <c r="CIP222" s="52"/>
      <c r="CIQ222" s="52"/>
      <c r="CIR222" s="52"/>
      <c r="CIS222" s="52"/>
      <c r="CIT222" s="52"/>
      <c r="CIU222" s="52"/>
      <c r="CIV222" s="52"/>
      <c r="CIW222" s="52"/>
      <c r="CIX222" s="52"/>
      <c r="CIY222" s="52"/>
      <c r="CIZ222" s="52"/>
      <c r="CJA222" s="52"/>
      <c r="CJB222" s="52"/>
      <c r="CJC222" s="52"/>
      <c r="CJD222" s="52"/>
      <c r="CJE222" s="52"/>
      <c r="CJF222" s="52"/>
      <c r="CJG222" s="52"/>
      <c r="CJH222" s="52"/>
      <c r="CJI222" s="52"/>
      <c r="CJJ222" s="52"/>
      <c r="CJK222" s="52"/>
      <c r="CJL222" s="52"/>
      <c r="CJM222" s="52"/>
      <c r="CJN222" s="52"/>
      <c r="CJO222" s="52"/>
      <c r="CJP222" s="52"/>
      <c r="CJQ222" s="52"/>
      <c r="CJR222" s="52"/>
      <c r="CJS222" s="52"/>
      <c r="CJT222" s="52"/>
      <c r="CJU222" s="52"/>
      <c r="CJV222" s="52"/>
      <c r="CJW222" s="52"/>
      <c r="CJX222" s="52"/>
      <c r="CJY222" s="52"/>
      <c r="CJZ222" s="52"/>
      <c r="CKA222" s="52"/>
      <c r="CKB222" s="52"/>
      <c r="CKC222" s="52"/>
      <c r="CKD222" s="52"/>
      <c r="CKE222" s="52"/>
      <c r="CKF222" s="52"/>
      <c r="CKG222" s="52"/>
      <c r="CKH222" s="52"/>
      <c r="CKI222" s="52"/>
      <c r="CKJ222" s="52"/>
      <c r="CKK222" s="52"/>
      <c r="CKL222" s="52"/>
      <c r="CKM222" s="52"/>
      <c r="CKN222" s="52"/>
      <c r="CKO222" s="52"/>
      <c r="CKP222" s="52"/>
      <c r="CKQ222" s="52"/>
      <c r="CKR222" s="52"/>
      <c r="CKS222" s="52"/>
      <c r="CKT222" s="52"/>
      <c r="CKU222" s="52"/>
      <c r="CKV222" s="52"/>
      <c r="CKW222" s="52"/>
      <c r="CKX222" s="52"/>
      <c r="CKY222" s="52"/>
      <c r="CKZ222" s="52"/>
      <c r="CLA222" s="52"/>
      <c r="CLB222" s="52"/>
      <c r="CLC222" s="52"/>
      <c r="CLD222" s="52"/>
      <c r="CLE222" s="52"/>
      <c r="CLF222" s="52"/>
      <c r="CLG222" s="52"/>
      <c r="CLH222" s="52"/>
      <c r="CLI222" s="52"/>
      <c r="CLJ222" s="52"/>
      <c r="CLK222" s="52"/>
      <c r="CLL222" s="52"/>
      <c r="CLM222" s="52"/>
      <c r="CLN222" s="52"/>
      <c r="CLO222" s="52"/>
      <c r="CLP222" s="52"/>
      <c r="CLQ222" s="52"/>
      <c r="CLR222" s="52"/>
      <c r="CLS222" s="52"/>
      <c r="CLT222" s="52"/>
      <c r="CLU222" s="52"/>
      <c r="CLV222" s="52"/>
      <c r="CLW222" s="52"/>
      <c r="CLX222" s="52"/>
      <c r="CLY222" s="52"/>
      <c r="CLZ222" s="52"/>
      <c r="CMA222" s="52"/>
      <c r="CMB222" s="52"/>
      <c r="CMC222" s="52"/>
      <c r="CMD222" s="52"/>
      <c r="CME222" s="52"/>
      <c r="CMF222" s="52"/>
      <c r="CMG222" s="52"/>
      <c r="CMH222" s="52"/>
      <c r="CMI222" s="52"/>
      <c r="CMJ222" s="52"/>
      <c r="CMK222" s="52"/>
      <c r="CML222" s="52"/>
      <c r="CMM222" s="52"/>
      <c r="CMN222" s="52"/>
      <c r="CMO222" s="52"/>
      <c r="CMP222" s="52"/>
      <c r="CMQ222" s="52"/>
      <c r="CMR222" s="52"/>
      <c r="CMS222" s="52"/>
      <c r="CMT222" s="52"/>
      <c r="CMU222" s="52"/>
      <c r="CMV222" s="52"/>
      <c r="CMW222" s="52"/>
      <c r="CMX222" s="52"/>
      <c r="CMY222" s="52"/>
      <c r="CMZ222" s="52"/>
      <c r="CNA222" s="52"/>
      <c r="CNB222" s="52"/>
      <c r="CNC222" s="52"/>
      <c r="CND222" s="52"/>
      <c r="CNE222" s="52"/>
      <c r="CNF222" s="52"/>
      <c r="CNG222" s="52"/>
      <c r="CNH222" s="52"/>
      <c r="CNI222" s="52"/>
      <c r="CNJ222" s="52"/>
      <c r="CNK222" s="52"/>
      <c r="CNL222" s="52"/>
      <c r="CNM222" s="52"/>
      <c r="CNN222" s="52"/>
      <c r="CNO222" s="52"/>
      <c r="CNP222" s="52"/>
      <c r="CNQ222" s="52"/>
      <c r="CNR222" s="52"/>
      <c r="CNS222" s="52"/>
      <c r="CNT222" s="52"/>
      <c r="CNU222" s="52"/>
      <c r="CNV222" s="52"/>
      <c r="CNW222" s="52"/>
      <c r="CNX222" s="52"/>
      <c r="CNY222" s="52"/>
      <c r="CNZ222" s="52"/>
      <c r="COA222" s="52"/>
      <c r="COB222" s="52"/>
      <c r="COC222" s="52"/>
      <c r="COD222" s="52"/>
      <c r="COE222" s="52"/>
      <c r="COF222" s="52"/>
      <c r="COG222" s="52"/>
      <c r="COH222" s="52"/>
      <c r="COI222" s="52"/>
      <c r="COJ222" s="52"/>
      <c r="COK222" s="52"/>
      <c r="COL222" s="52"/>
      <c r="COM222" s="52"/>
      <c r="CON222" s="52"/>
      <c r="COO222" s="52"/>
      <c r="COP222" s="52"/>
      <c r="COQ222" s="52"/>
      <c r="COR222" s="52"/>
      <c r="COS222" s="52"/>
      <c r="COT222" s="52"/>
      <c r="COU222" s="52"/>
      <c r="COV222" s="52"/>
      <c r="COW222" s="52"/>
      <c r="COX222" s="52"/>
      <c r="COY222" s="52"/>
      <c r="COZ222" s="52"/>
      <c r="CPA222" s="52"/>
      <c r="CPB222" s="52"/>
      <c r="CPC222" s="52"/>
      <c r="CPD222" s="52"/>
      <c r="CPE222" s="52"/>
      <c r="CPF222" s="52"/>
      <c r="CPG222" s="52"/>
      <c r="CPH222" s="52"/>
      <c r="CPI222" s="52"/>
      <c r="CPJ222" s="52"/>
      <c r="CPK222" s="52"/>
      <c r="CPL222" s="52"/>
      <c r="CPM222" s="52"/>
      <c r="CPN222" s="52"/>
      <c r="CPO222" s="52"/>
      <c r="CPP222" s="52"/>
      <c r="CPQ222" s="52"/>
      <c r="CPR222" s="52"/>
      <c r="CPS222" s="52"/>
      <c r="CPT222" s="52"/>
      <c r="CPU222" s="52"/>
      <c r="CPV222" s="52"/>
      <c r="CPW222" s="52"/>
      <c r="CPX222" s="52"/>
      <c r="CPY222" s="52"/>
      <c r="CPZ222" s="52"/>
      <c r="CQA222" s="52"/>
      <c r="CQB222" s="52"/>
      <c r="CQC222" s="52"/>
      <c r="CQD222" s="52"/>
      <c r="CQE222" s="52"/>
      <c r="CQF222" s="52"/>
      <c r="CQG222" s="52"/>
      <c r="CQH222" s="52"/>
      <c r="CQI222" s="52"/>
      <c r="CQJ222" s="52"/>
      <c r="CQK222" s="52"/>
      <c r="CQL222" s="52"/>
      <c r="CQM222" s="52"/>
      <c r="CQN222" s="52"/>
      <c r="CQO222" s="52"/>
      <c r="CQP222" s="52"/>
      <c r="CQQ222" s="52"/>
      <c r="CQR222" s="52"/>
      <c r="CQS222" s="52"/>
      <c r="CQT222" s="52"/>
      <c r="CQU222" s="52"/>
      <c r="CQV222" s="52"/>
      <c r="CQW222" s="52"/>
      <c r="CQX222" s="52"/>
      <c r="CQY222" s="52"/>
      <c r="CQZ222" s="52"/>
      <c r="CRA222" s="52"/>
      <c r="CRB222" s="52"/>
      <c r="CRC222" s="52"/>
      <c r="CRD222" s="52"/>
      <c r="CRE222" s="52"/>
      <c r="CRF222" s="52"/>
      <c r="CRG222" s="52"/>
      <c r="CRH222" s="52"/>
      <c r="CRI222" s="52"/>
      <c r="CRJ222" s="52"/>
      <c r="CRK222" s="52"/>
      <c r="CRL222" s="52"/>
      <c r="CRM222" s="52"/>
      <c r="CRN222" s="52"/>
      <c r="CRO222" s="52"/>
      <c r="CRP222" s="52"/>
      <c r="CRQ222" s="52"/>
      <c r="CRR222" s="52"/>
      <c r="CRS222" s="52"/>
      <c r="CRT222" s="52"/>
      <c r="CRU222" s="52"/>
      <c r="CRV222" s="52"/>
      <c r="CRW222" s="52"/>
      <c r="CRX222" s="52"/>
      <c r="CRY222" s="52"/>
      <c r="CRZ222" s="52"/>
      <c r="CSA222" s="52"/>
      <c r="CSB222" s="52"/>
      <c r="CSC222" s="52"/>
      <c r="CSD222" s="52"/>
      <c r="CSE222" s="52"/>
      <c r="CSF222" s="52"/>
      <c r="CSG222" s="52"/>
      <c r="CSH222" s="52"/>
      <c r="CSI222" s="52"/>
      <c r="CSJ222" s="52"/>
      <c r="CSK222" s="52"/>
      <c r="CSL222" s="52"/>
      <c r="CSM222" s="52"/>
      <c r="CSN222" s="52"/>
      <c r="CSO222" s="52"/>
      <c r="CSP222" s="52"/>
      <c r="CSQ222" s="52"/>
      <c r="CSR222" s="52"/>
      <c r="CSS222" s="52"/>
      <c r="CST222" s="52"/>
      <c r="CSU222" s="52"/>
      <c r="CSV222" s="52"/>
      <c r="CSW222" s="52"/>
      <c r="CSX222" s="52"/>
      <c r="CSY222" s="52"/>
      <c r="CSZ222" s="52"/>
      <c r="CTA222" s="52"/>
      <c r="CTB222" s="52"/>
      <c r="CTC222" s="52"/>
      <c r="CTD222" s="52"/>
      <c r="CTE222" s="52"/>
      <c r="CTF222" s="52"/>
      <c r="CTG222" s="52"/>
      <c r="CTH222" s="52"/>
      <c r="CTI222" s="52"/>
      <c r="CTJ222" s="52"/>
      <c r="CTK222" s="52"/>
      <c r="CTL222" s="52"/>
      <c r="CTM222" s="52"/>
      <c r="CTN222" s="52"/>
      <c r="CTO222" s="52"/>
      <c r="CTP222" s="52"/>
      <c r="CTQ222" s="52"/>
      <c r="CTR222" s="52"/>
      <c r="CTS222" s="52"/>
      <c r="CTT222" s="52"/>
      <c r="CTU222" s="52"/>
      <c r="CTV222" s="52"/>
      <c r="CTW222" s="52"/>
      <c r="CTX222" s="52"/>
      <c r="CTY222" s="52"/>
      <c r="CTZ222" s="52"/>
      <c r="CUA222" s="52"/>
      <c r="CUB222" s="52"/>
      <c r="CUC222" s="52"/>
      <c r="CUD222" s="52"/>
      <c r="CUE222" s="52"/>
      <c r="CUF222" s="52"/>
      <c r="CUG222" s="52"/>
      <c r="CUH222" s="52"/>
      <c r="CUI222" s="52"/>
      <c r="CUJ222" s="52"/>
      <c r="CUK222" s="52"/>
      <c r="CUL222" s="52"/>
      <c r="CUM222" s="52"/>
      <c r="CUN222" s="52"/>
      <c r="CUO222" s="52"/>
      <c r="CUP222" s="52"/>
      <c r="CUQ222" s="52"/>
      <c r="CUR222" s="52"/>
      <c r="CUS222" s="52"/>
      <c r="CUT222" s="52"/>
      <c r="CUU222" s="52"/>
      <c r="CUV222" s="52"/>
      <c r="CUW222" s="52"/>
      <c r="CUX222" s="52"/>
      <c r="CUY222" s="52"/>
      <c r="CUZ222" s="52"/>
      <c r="CVA222" s="52"/>
      <c r="CVB222" s="52"/>
      <c r="CVC222" s="52"/>
      <c r="CVD222" s="52"/>
      <c r="CVE222" s="52"/>
      <c r="CVF222" s="52"/>
      <c r="CVG222" s="52"/>
      <c r="CVH222" s="52"/>
      <c r="CVI222" s="52"/>
      <c r="CVJ222" s="52"/>
      <c r="CVK222" s="52"/>
      <c r="CVL222" s="52"/>
      <c r="CVM222" s="52"/>
      <c r="CVN222" s="52"/>
      <c r="CVO222" s="52"/>
      <c r="CVP222" s="52"/>
      <c r="CVQ222" s="52"/>
      <c r="CVR222" s="52"/>
      <c r="CVS222" s="52"/>
      <c r="CVT222" s="52"/>
      <c r="CVU222" s="52"/>
      <c r="CVV222" s="52"/>
      <c r="CVW222" s="52"/>
      <c r="CVX222" s="52"/>
      <c r="CVY222" s="52"/>
      <c r="CVZ222" s="52"/>
      <c r="CWA222" s="52"/>
      <c r="CWB222" s="52"/>
      <c r="CWC222" s="52"/>
      <c r="CWD222" s="52"/>
      <c r="CWE222" s="52"/>
      <c r="CWF222" s="52"/>
      <c r="CWG222" s="52"/>
      <c r="CWH222" s="52"/>
      <c r="CWI222" s="52"/>
      <c r="CWJ222" s="52"/>
      <c r="CWK222" s="52"/>
      <c r="CWL222" s="52"/>
      <c r="CWM222" s="52"/>
      <c r="CWN222" s="52"/>
      <c r="CWO222" s="52"/>
      <c r="CWP222" s="52"/>
      <c r="CWQ222" s="52"/>
      <c r="CWR222" s="52"/>
      <c r="CWS222" s="52"/>
      <c r="CWT222" s="52"/>
      <c r="CWU222" s="52"/>
      <c r="CWV222" s="52"/>
      <c r="CWW222" s="52"/>
      <c r="CWX222" s="52"/>
      <c r="CWY222" s="52"/>
      <c r="CWZ222" s="52"/>
      <c r="CXA222" s="52"/>
      <c r="CXB222" s="52"/>
      <c r="CXC222" s="52"/>
      <c r="CXD222" s="52"/>
      <c r="CXE222" s="52"/>
      <c r="CXF222" s="52"/>
      <c r="CXG222" s="52"/>
      <c r="CXH222" s="52"/>
      <c r="CXI222" s="52"/>
      <c r="CXJ222" s="52"/>
      <c r="CXK222" s="52"/>
      <c r="CXL222" s="52"/>
      <c r="CXM222" s="52"/>
      <c r="CXN222" s="52"/>
      <c r="CXO222" s="52"/>
      <c r="CXP222" s="52"/>
      <c r="CXQ222" s="52"/>
      <c r="CXR222" s="52"/>
      <c r="CXS222" s="52"/>
      <c r="CXT222" s="52"/>
      <c r="CXU222" s="52"/>
      <c r="CXV222" s="52"/>
      <c r="CXW222" s="52"/>
      <c r="CXX222" s="52"/>
      <c r="CXY222" s="52"/>
      <c r="CXZ222" s="52"/>
      <c r="CYA222" s="52"/>
      <c r="CYB222" s="52"/>
      <c r="CYC222" s="52"/>
      <c r="CYD222" s="52"/>
      <c r="CYE222" s="52"/>
      <c r="CYF222" s="52"/>
      <c r="CYG222" s="52"/>
      <c r="CYH222" s="52"/>
      <c r="CYI222" s="52"/>
      <c r="CYJ222" s="52"/>
      <c r="CYK222" s="52"/>
      <c r="CYL222" s="52"/>
      <c r="CYM222" s="52"/>
      <c r="CYN222" s="52"/>
      <c r="CYO222" s="52"/>
      <c r="CYP222" s="52"/>
      <c r="CYQ222" s="52"/>
      <c r="CYR222" s="52"/>
      <c r="CYS222" s="52"/>
      <c r="CYT222" s="52"/>
      <c r="CYU222" s="52"/>
      <c r="CYV222" s="52"/>
      <c r="CYW222" s="52"/>
      <c r="CYX222" s="52"/>
      <c r="CYY222" s="52"/>
      <c r="CYZ222" s="52"/>
      <c r="CZA222" s="52"/>
      <c r="CZB222" s="52"/>
      <c r="CZC222" s="52"/>
      <c r="CZD222" s="52"/>
      <c r="CZE222" s="52"/>
      <c r="CZF222" s="52"/>
      <c r="CZG222" s="52"/>
      <c r="CZH222" s="52"/>
      <c r="CZI222" s="52"/>
      <c r="CZJ222" s="52"/>
      <c r="CZK222" s="52"/>
      <c r="CZL222" s="52"/>
      <c r="CZM222" s="52"/>
      <c r="CZN222" s="52"/>
      <c r="CZO222" s="52"/>
      <c r="CZP222" s="52"/>
      <c r="CZQ222" s="52"/>
      <c r="CZR222" s="52"/>
      <c r="CZS222" s="52"/>
      <c r="CZT222" s="52"/>
      <c r="CZU222" s="52"/>
      <c r="CZV222" s="52"/>
      <c r="CZW222" s="52"/>
      <c r="CZX222" s="52"/>
      <c r="CZY222" s="52"/>
      <c r="CZZ222" s="52"/>
      <c r="DAA222" s="52"/>
      <c r="DAB222" s="52"/>
      <c r="DAC222" s="52"/>
      <c r="DAD222" s="52"/>
      <c r="DAE222" s="52"/>
      <c r="DAF222" s="52"/>
      <c r="DAG222" s="52"/>
      <c r="DAH222" s="52"/>
      <c r="DAI222" s="52"/>
      <c r="DAJ222" s="52"/>
      <c r="DAK222" s="52"/>
      <c r="DAL222" s="52"/>
      <c r="DAM222" s="52"/>
      <c r="DAN222" s="52"/>
      <c r="DAO222" s="52"/>
      <c r="DAP222" s="52"/>
      <c r="DAQ222" s="52"/>
      <c r="DAR222" s="52"/>
      <c r="DAS222" s="52"/>
      <c r="DAT222" s="52"/>
      <c r="DAU222" s="52"/>
      <c r="DAV222" s="52"/>
      <c r="DAW222" s="52"/>
      <c r="DAX222" s="52"/>
      <c r="DAY222" s="52"/>
      <c r="DAZ222" s="52"/>
      <c r="DBA222" s="52"/>
      <c r="DBB222" s="52"/>
      <c r="DBC222" s="52"/>
      <c r="DBD222" s="52"/>
      <c r="DBE222" s="52"/>
      <c r="DBF222" s="52"/>
      <c r="DBG222" s="52"/>
      <c r="DBH222" s="52"/>
      <c r="DBI222" s="52"/>
      <c r="DBJ222" s="52"/>
      <c r="DBK222" s="52"/>
      <c r="DBL222" s="52"/>
      <c r="DBM222" s="52"/>
      <c r="DBN222" s="52"/>
      <c r="DBO222" s="52"/>
      <c r="DBP222" s="52"/>
      <c r="DBQ222" s="52"/>
      <c r="DBR222" s="52"/>
      <c r="DBS222" s="52"/>
      <c r="DBT222" s="52"/>
      <c r="DBU222" s="52"/>
      <c r="DBV222" s="52"/>
      <c r="DBW222" s="52"/>
      <c r="DBX222" s="52"/>
      <c r="DBY222" s="52"/>
      <c r="DBZ222" s="52"/>
      <c r="DCA222" s="52"/>
      <c r="DCB222" s="52"/>
      <c r="DCC222" s="52"/>
      <c r="DCD222" s="52"/>
      <c r="DCE222" s="52"/>
      <c r="DCF222" s="52"/>
      <c r="DCG222" s="52"/>
      <c r="DCH222" s="52"/>
      <c r="DCI222" s="52"/>
      <c r="DCJ222" s="52"/>
      <c r="DCK222" s="52"/>
      <c r="DCL222" s="52"/>
      <c r="DCM222" s="52"/>
      <c r="DCN222" s="52"/>
      <c r="DCO222" s="52"/>
      <c r="DCP222" s="52"/>
      <c r="DCQ222" s="52"/>
      <c r="DCR222" s="52"/>
      <c r="DCS222" s="52"/>
      <c r="DCT222" s="52"/>
      <c r="DCU222" s="52"/>
      <c r="DCV222" s="52"/>
      <c r="DCW222" s="52"/>
      <c r="DCX222" s="52"/>
      <c r="DCY222" s="52"/>
      <c r="DCZ222" s="52"/>
      <c r="DDA222" s="52"/>
      <c r="DDB222" s="52"/>
      <c r="DDC222" s="52"/>
      <c r="DDD222" s="52"/>
      <c r="DDE222" s="52"/>
      <c r="DDF222" s="52"/>
      <c r="DDG222" s="52"/>
      <c r="DDH222" s="52"/>
      <c r="DDI222" s="52"/>
      <c r="DDJ222" s="52"/>
      <c r="DDK222" s="52"/>
      <c r="DDL222" s="52"/>
      <c r="DDM222" s="52"/>
      <c r="DDN222" s="52"/>
      <c r="DDO222" s="52"/>
      <c r="DDP222" s="52"/>
      <c r="DDQ222" s="52"/>
      <c r="DDR222" s="52"/>
      <c r="DDS222" s="52"/>
      <c r="DDT222" s="52"/>
      <c r="DDU222" s="52"/>
      <c r="DDV222" s="52"/>
      <c r="DDW222" s="52"/>
      <c r="DDX222" s="52"/>
      <c r="DDY222" s="52"/>
      <c r="DDZ222" s="52"/>
      <c r="DEA222" s="52"/>
      <c r="DEB222" s="52"/>
      <c r="DEC222" s="52"/>
      <c r="DED222" s="52"/>
      <c r="DEE222" s="52"/>
      <c r="DEF222" s="52"/>
      <c r="DEG222" s="52"/>
      <c r="DEH222" s="52"/>
      <c r="DEI222" s="52"/>
      <c r="DEJ222" s="52"/>
      <c r="DEK222" s="52"/>
      <c r="DEL222" s="52"/>
      <c r="DEM222" s="52"/>
      <c r="DEN222" s="52"/>
      <c r="DEO222" s="52"/>
      <c r="DEP222" s="52"/>
      <c r="DEQ222" s="52"/>
      <c r="DER222" s="52"/>
      <c r="DES222" s="52"/>
      <c r="DET222" s="52"/>
      <c r="DEU222" s="52"/>
      <c r="DEV222" s="52"/>
      <c r="DEW222" s="52"/>
      <c r="DEX222" s="52"/>
      <c r="DEY222" s="52"/>
      <c r="DEZ222" s="52"/>
      <c r="DFA222" s="52"/>
      <c r="DFB222" s="52"/>
      <c r="DFC222" s="52"/>
      <c r="DFD222" s="52"/>
      <c r="DFE222" s="52"/>
      <c r="DFF222" s="52"/>
      <c r="DFG222" s="52"/>
      <c r="DFH222" s="52"/>
      <c r="DFI222" s="52"/>
      <c r="DFJ222" s="52"/>
      <c r="DFK222" s="52"/>
      <c r="DFL222" s="52"/>
      <c r="DFM222" s="52"/>
      <c r="DFN222" s="52"/>
      <c r="DFO222" s="52"/>
      <c r="DFP222" s="52"/>
      <c r="DFQ222" s="52"/>
      <c r="DFR222" s="52"/>
      <c r="DFS222" s="52"/>
      <c r="DFT222" s="52"/>
      <c r="DFU222" s="52"/>
      <c r="DFV222" s="52"/>
      <c r="DFW222" s="52"/>
      <c r="DFX222" s="52"/>
      <c r="DFY222" s="52"/>
      <c r="DFZ222" s="52"/>
      <c r="DGA222" s="52"/>
      <c r="DGB222" s="52"/>
      <c r="DGC222" s="52"/>
      <c r="DGD222" s="52"/>
      <c r="DGE222" s="52"/>
      <c r="DGF222" s="52"/>
      <c r="DGG222" s="52"/>
      <c r="DGH222" s="52"/>
      <c r="DGI222" s="52"/>
      <c r="DGJ222" s="52"/>
      <c r="DGK222" s="52"/>
      <c r="DGL222" s="52"/>
      <c r="DGM222" s="52"/>
      <c r="DGN222" s="52"/>
      <c r="DGO222" s="52"/>
      <c r="DGP222" s="52"/>
      <c r="DGQ222" s="52"/>
      <c r="DGR222" s="52"/>
      <c r="DGS222" s="52"/>
      <c r="DGT222" s="52"/>
      <c r="DGU222" s="52"/>
      <c r="DGV222" s="52"/>
      <c r="DGW222" s="52"/>
      <c r="DGX222" s="52"/>
      <c r="DGY222" s="52"/>
      <c r="DGZ222" s="52"/>
      <c r="DHA222" s="52"/>
      <c r="DHB222" s="52"/>
      <c r="DHC222" s="52"/>
      <c r="DHD222" s="52"/>
      <c r="DHE222" s="52"/>
      <c r="DHF222" s="52"/>
      <c r="DHG222" s="52"/>
      <c r="DHH222" s="52"/>
      <c r="DHI222" s="52"/>
      <c r="DHJ222" s="52"/>
      <c r="DHK222" s="52"/>
      <c r="DHL222" s="52"/>
      <c r="DHM222" s="52"/>
      <c r="DHN222" s="52"/>
      <c r="DHO222" s="52"/>
      <c r="DHP222" s="52"/>
      <c r="DHQ222" s="52"/>
      <c r="DHR222" s="52"/>
      <c r="DHS222" s="52"/>
      <c r="DHT222" s="52"/>
      <c r="DHU222" s="52"/>
      <c r="DHV222" s="52"/>
      <c r="DHW222" s="52"/>
      <c r="DHX222" s="52"/>
      <c r="DHY222" s="52"/>
      <c r="DHZ222" s="52"/>
      <c r="DIA222" s="52"/>
      <c r="DIB222" s="52"/>
      <c r="DIC222" s="52"/>
      <c r="DID222" s="52"/>
      <c r="DIE222" s="52"/>
      <c r="DIF222" s="52"/>
      <c r="DIG222" s="52"/>
      <c r="DIH222" s="52"/>
      <c r="DII222" s="52"/>
      <c r="DIJ222" s="52"/>
      <c r="DIK222" s="52"/>
      <c r="DIL222" s="52"/>
      <c r="DIM222" s="52"/>
      <c r="DIN222" s="52"/>
      <c r="DIO222" s="52"/>
      <c r="DIP222" s="52"/>
      <c r="DIQ222" s="52"/>
      <c r="DIR222" s="52"/>
      <c r="DIS222" s="52"/>
      <c r="DIT222" s="52"/>
      <c r="DIU222" s="52"/>
      <c r="DIV222" s="52"/>
      <c r="DIW222" s="52"/>
      <c r="DIX222" s="52"/>
      <c r="DIY222" s="52"/>
      <c r="DIZ222" s="52"/>
      <c r="DJA222" s="52"/>
      <c r="DJB222" s="52"/>
      <c r="DJC222" s="52"/>
      <c r="DJD222" s="52"/>
      <c r="DJE222" s="52"/>
      <c r="DJF222" s="52"/>
      <c r="DJG222" s="52"/>
      <c r="DJH222" s="52"/>
      <c r="DJI222" s="52"/>
      <c r="DJJ222" s="52"/>
      <c r="DJK222" s="52"/>
      <c r="DJL222" s="52"/>
      <c r="DJM222" s="52"/>
      <c r="DJN222" s="52"/>
      <c r="DJO222" s="52"/>
      <c r="DJP222" s="52"/>
      <c r="DJQ222" s="52"/>
      <c r="DJR222" s="52"/>
      <c r="DJS222" s="52"/>
      <c r="DJT222" s="52"/>
      <c r="DJU222" s="52"/>
      <c r="DJV222" s="52"/>
      <c r="DJW222" s="52"/>
      <c r="DJX222" s="52"/>
      <c r="DJY222" s="52"/>
      <c r="DJZ222" s="52"/>
      <c r="DKA222" s="52"/>
      <c r="DKB222" s="52"/>
      <c r="DKC222" s="52"/>
      <c r="DKD222" s="52"/>
      <c r="DKE222" s="52"/>
      <c r="DKF222" s="52"/>
      <c r="DKG222" s="52"/>
      <c r="DKH222" s="52"/>
      <c r="DKI222" s="52"/>
      <c r="DKJ222" s="52"/>
      <c r="DKK222" s="52"/>
      <c r="DKL222" s="52"/>
      <c r="DKM222" s="52"/>
      <c r="DKN222" s="52"/>
      <c r="DKO222" s="52"/>
      <c r="DKP222" s="52"/>
      <c r="DKQ222" s="52"/>
      <c r="DKR222" s="52"/>
      <c r="DKS222" s="52"/>
      <c r="DKT222" s="52"/>
      <c r="DKU222" s="52"/>
      <c r="DKV222" s="52"/>
      <c r="DKW222" s="52"/>
      <c r="DKX222" s="52"/>
      <c r="DKY222" s="52"/>
      <c r="DKZ222" s="52"/>
      <c r="DLA222" s="52"/>
      <c r="DLB222" s="52"/>
      <c r="DLC222" s="52"/>
      <c r="DLD222" s="52"/>
      <c r="DLE222" s="52"/>
      <c r="DLF222" s="52"/>
      <c r="DLG222" s="52"/>
      <c r="DLH222" s="52"/>
      <c r="DLI222" s="52"/>
      <c r="DLJ222" s="52"/>
      <c r="DLK222" s="52"/>
      <c r="DLL222" s="52"/>
      <c r="DLM222" s="52"/>
      <c r="DLN222" s="52"/>
      <c r="DLO222" s="52"/>
      <c r="DLP222" s="52"/>
      <c r="DLQ222" s="52"/>
      <c r="DLR222" s="52"/>
      <c r="DLS222" s="52"/>
      <c r="DLT222" s="52"/>
      <c r="DLU222" s="52"/>
      <c r="DLV222" s="52"/>
      <c r="DLW222" s="52"/>
      <c r="DLX222" s="52"/>
      <c r="DLY222" s="52"/>
      <c r="DLZ222" s="52"/>
      <c r="DMA222" s="52"/>
      <c r="DMB222" s="52"/>
      <c r="DMC222" s="52"/>
      <c r="DMD222" s="52"/>
      <c r="DME222" s="52"/>
      <c r="DMF222" s="52"/>
      <c r="DMG222" s="52"/>
      <c r="DMH222" s="52"/>
      <c r="DMI222" s="52"/>
      <c r="DMJ222" s="52"/>
      <c r="DMK222" s="52"/>
      <c r="DML222" s="52"/>
      <c r="DMM222" s="52"/>
      <c r="DMN222" s="52"/>
      <c r="DMO222" s="52"/>
      <c r="DMP222" s="52"/>
      <c r="DMQ222" s="52"/>
      <c r="DMR222" s="52"/>
      <c r="DMS222" s="52"/>
      <c r="DMT222" s="52"/>
      <c r="DMU222" s="52"/>
      <c r="DMV222" s="52"/>
      <c r="DMW222" s="52"/>
      <c r="DMX222" s="52"/>
      <c r="DMY222" s="52"/>
      <c r="DMZ222" s="52"/>
      <c r="DNA222" s="52"/>
      <c r="DNB222" s="52"/>
      <c r="DNC222" s="52"/>
      <c r="DND222" s="52"/>
      <c r="DNE222" s="52"/>
      <c r="DNF222" s="52"/>
      <c r="DNG222" s="52"/>
      <c r="DNH222" s="52"/>
      <c r="DNI222" s="52"/>
      <c r="DNJ222" s="52"/>
      <c r="DNK222" s="52"/>
      <c r="DNL222" s="52"/>
      <c r="DNM222" s="52"/>
      <c r="DNN222" s="52"/>
      <c r="DNO222" s="52"/>
      <c r="DNP222" s="52"/>
      <c r="DNQ222" s="52"/>
      <c r="DNR222" s="52"/>
      <c r="DNS222" s="52"/>
      <c r="DNT222" s="52"/>
      <c r="DNU222" s="52"/>
      <c r="DNV222" s="52"/>
      <c r="DNW222" s="52"/>
      <c r="DNX222" s="52"/>
      <c r="DNY222" s="52"/>
      <c r="DNZ222" s="52"/>
      <c r="DOA222" s="52"/>
      <c r="DOB222" s="52"/>
      <c r="DOC222" s="52"/>
      <c r="DOD222" s="52"/>
      <c r="DOE222" s="52"/>
      <c r="DOF222" s="52"/>
      <c r="DOG222" s="52"/>
      <c r="DOH222" s="52"/>
      <c r="DOI222" s="52"/>
      <c r="DOJ222" s="52"/>
      <c r="DOK222" s="52"/>
      <c r="DOL222" s="52"/>
      <c r="DOM222" s="52"/>
      <c r="DON222" s="52"/>
      <c r="DOO222" s="52"/>
      <c r="DOP222" s="52"/>
      <c r="DOQ222" s="52"/>
      <c r="DOR222" s="52"/>
      <c r="DOS222" s="52"/>
      <c r="DOT222" s="52"/>
      <c r="DOU222" s="52"/>
      <c r="DOV222" s="52"/>
      <c r="DOW222" s="52"/>
      <c r="DOX222" s="52"/>
      <c r="DOY222" s="52"/>
      <c r="DOZ222" s="52"/>
      <c r="DPA222" s="52"/>
      <c r="DPB222" s="52"/>
      <c r="DPC222" s="52"/>
      <c r="DPD222" s="52"/>
      <c r="DPE222" s="52"/>
      <c r="DPF222" s="52"/>
      <c r="DPG222" s="52"/>
      <c r="DPH222" s="52"/>
      <c r="DPI222" s="52"/>
      <c r="DPJ222" s="52"/>
      <c r="DPK222" s="52"/>
      <c r="DPL222" s="52"/>
      <c r="DPM222" s="52"/>
      <c r="DPN222" s="52"/>
      <c r="DPO222" s="52"/>
      <c r="DPP222" s="52"/>
      <c r="DPQ222" s="52"/>
      <c r="DPR222" s="52"/>
      <c r="DPS222" s="52"/>
      <c r="DPT222" s="52"/>
      <c r="DPU222" s="52"/>
      <c r="DPV222" s="52"/>
      <c r="DPW222" s="52"/>
      <c r="DPX222" s="52"/>
      <c r="DPY222" s="52"/>
      <c r="DPZ222" s="52"/>
      <c r="DQA222" s="52"/>
      <c r="DQB222" s="52"/>
      <c r="DQC222" s="52"/>
      <c r="DQD222" s="52"/>
      <c r="DQE222" s="52"/>
      <c r="DQF222" s="52"/>
      <c r="DQG222" s="52"/>
      <c r="DQH222" s="52"/>
      <c r="DQI222" s="52"/>
      <c r="DQJ222" s="52"/>
      <c r="DQK222" s="52"/>
      <c r="DQL222" s="52"/>
      <c r="DQM222" s="52"/>
      <c r="DQN222" s="52"/>
      <c r="DQO222" s="52"/>
      <c r="DQP222" s="52"/>
      <c r="DQQ222" s="52"/>
      <c r="DQR222" s="52"/>
      <c r="DQS222" s="52"/>
      <c r="DQT222" s="52"/>
      <c r="DQU222" s="52"/>
      <c r="DQV222" s="52"/>
      <c r="DQW222" s="52"/>
      <c r="DQX222" s="52"/>
      <c r="DQY222" s="52"/>
      <c r="DQZ222" s="52"/>
      <c r="DRA222" s="52"/>
      <c r="DRB222" s="52"/>
      <c r="DRC222" s="52"/>
      <c r="DRD222" s="52"/>
      <c r="DRE222" s="52"/>
      <c r="DRF222" s="52"/>
      <c r="DRG222" s="52"/>
      <c r="DRH222" s="52"/>
      <c r="DRI222" s="52"/>
      <c r="DRJ222" s="52"/>
      <c r="DRK222" s="52"/>
      <c r="DRL222" s="52"/>
      <c r="DRM222" s="52"/>
      <c r="DRN222" s="52"/>
      <c r="DRO222" s="52"/>
      <c r="DRP222" s="52"/>
      <c r="DRQ222" s="52"/>
      <c r="DRR222" s="52"/>
      <c r="DRS222" s="52"/>
      <c r="DRT222" s="52"/>
      <c r="DRU222" s="52"/>
      <c r="DRV222" s="52"/>
      <c r="DRW222" s="52"/>
      <c r="DRX222" s="52"/>
      <c r="DRY222" s="52"/>
      <c r="DRZ222" s="52"/>
      <c r="DSA222" s="52"/>
      <c r="DSB222" s="52"/>
      <c r="DSC222" s="52"/>
      <c r="DSD222" s="52"/>
      <c r="DSE222" s="52"/>
      <c r="DSF222" s="52"/>
      <c r="DSG222" s="52"/>
      <c r="DSH222" s="52"/>
      <c r="DSI222" s="52"/>
      <c r="DSJ222" s="52"/>
      <c r="DSK222" s="52"/>
      <c r="DSL222" s="52"/>
      <c r="DSM222" s="52"/>
      <c r="DSN222" s="52"/>
      <c r="DSO222" s="52"/>
      <c r="DSP222" s="52"/>
      <c r="DSQ222" s="52"/>
      <c r="DSR222" s="52"/>
      <c r="DSS222" s="52"/>
      <c r="DST222" s="52"/>
      <c r="DSU222" s="52"/>
      <c r="DSV222" s="52"/>
      <c r="DSW222" s="52"/>
      <c r="DSX222" s="52"/>
      <c r="DSY222" s="52"/>
      <c r="DSZ222" s="52"/>
      <c r="DTA222" s="52"/>
      <c r="DTB222" s="52"/>
      <c r="DTC222" s="52"/>
      <c r="DTD222" s="52"/>
      <c r="DTE222" s="52"/>
      <c r="DTF222" s="52"/>
      <c r="DTG222" s="52"/>
      <c r="DTH222" s="52"/>
      <c r="DTI222" s="52"/>
      <c r="DTJ222" s="52"/>
      <c r="DTK222" s="52"/>
      <c r="DTL222" s="52"/>
      <c r="DTM222" s="52"/>
      <c r="DTN222" s="52"/>
      <c r="DTO222" s="52"/>
      <c r="DTP222" s="52"/>
      <c r="DTQ222" s="52"/>
      <c r="DTR222" s="52"/>
      <c r="DTS222" s="52"/>
      <c r="DTT222" s="52"/>
      <c r="DTU222" s="52"/>
      <c r="DTV222" s="52"/>
      <c r="DTW222" s="52"/>
      <c r="DTX222" s="52"/>
      <c r="DTY222" s="52"/>
      <c r="DTZ222" s="52"/>
      <c r="DUA222" s="52"/>
      <c r="DUB222" s="52"/>
      <c r="DUC222" s="52"/>
      <c r="DUD222" s="52"/>
      <c r="DUE222" s="52"/>
      <c r="DUF222" s="52"/>
      <c r="DUG222" s="52"/>
      <c r="DUH222" s="52"/>
      <c r="DUI222" s="52"/>
      <c r="DUJ222" s="52"/>
      <c r="DUK222" s="52"/>
      <c r="DUL222" s="52"/>
      <c r="DUM222" s="52"/>
      <c r="DUN222" s="52"/>
      <c r="DUO222" s="52"/>
      <c r="DUP222" s="52"/>
      <c r="DUQ222" s="52"/>
      <c r="DUR222" s="52"/>
      <c r="DUS222" s="52"/>
      <c r="DUT222" s="52"/>
      <c r="DUU222" s="52"/>
      <c r="DUV222" s="52"/>
      <c r="DUW222" s="52"/>
      <c r="DUX222" s="52"/>
      <c r="DUY222" s="52"/>
      <c r="DUZ222" s="52"/>
      <c r="DVA222" s="52"/>
      <c r="DVB222" s="52"/>
      <c r="DVC222" s="52"/>
      <c r="DVD222" s="52"/>
      <c r="DVE222" s="52"/>
      <c r="DVF222" s="52"/>
      <c r="DVG222" s="52"/>
      <c r="DVH222" s="52"/>
      <c r="DVI222" s="52"/>
      <c r="DVJ222" s="52"/>
      <c r="DVK222" s="52"/>
      <c r="DVL222" s="52"/>
      <c r="DVM222" s="52"/>
      <c r="DVN222" s="52"/>
      <c r="DVO222" s="52"/>
      <c r="DVP222" s="52"/>
      <c r="DVQ222" s="52"/>
      <c r="DVR222" s="52"/>
      <c r="DVS222" s="52"/>
      <c r="DVT222" s="52"/>
      <c r="DVU222" s="52"/>
      <c r="DVV222" s="52"/>
      <c r="DVW222" s="52"/>
      <c r="DVX222" s="52"/>
      <c r="DVY222" s="52"/>
      <c r="DVZ222" s="52"/>
      <c r="DWA222" s="52"/>
      <c r="DWB222" s="52"/>
      <c r="DWC222" s="52"/>
      <c r="DWD222" s="52"/>
      <c r="DWE222" s="52"/>
      <c r="DWF222" s="52"/>
      <c r="DWG222" s="52"/>
      <c r="DWH222" s="52"/>
      <c r="DWI222" s="52"/>
      <c r="DWJ222" s="52"/>
      <c r="DWK222" s="52"/>
      <c r="DWL222" s="52"/>
      <c r="DWM222" s="52"/>
      <c r="DWN222" s="52"/>
      <c r="DWO222" s="52"/>
      <c r="DWP222" s="52"/>
      <c r="DWQ222" s="52"/>
      <c r="DWR222" s="52"/>
      <c r="DWS222" s="52"/>
      <c r="DWT222" s="52"/>
      <c r="DWU222" s="52"/>
      <c r="DWV222" s="52"/>
      <c r="DWW222" s="52"/>
      <c r="DWX222" s="52"/>
      <c r="DWY222" s="52"/>
      <c r="DWZ222" s="52"/>
      <c r="DXA222" s="52"/>
      <c r="DXB222" s="52"/>
      <c r="DXC222" s="52"/>
      <c r="DXD222" s="52"/>
      <c r="DXE222" s="52"/>
      <c r="DXF222" s="52"/>
      <c r="DXG222" s="52"/>
      <c r="DXH222" s="52"/>
      <c r="DXI222" s="52"/>
      <c r="DXJ222" s="52"/>
      <c r="DXK222" s="52"/>
      <c r="DXL222" s="52"/>
      <c r="DXM222" s="52"/>
      <c r="DXN222" s="52"/>
      <c r="DXO222" s="52"/>
      <c r="DXP222" s="52"/>
      <c r="DXQ222" s="52"/>
      <c r="DXR222" s="52"/>
      <c r="DXS222" s="52"/>
      <c r="DXT222" s="52"/>
      <c r="DXU222" s="52"/>
      <c r="DXV222" s="52"/>
      <c r="DXW222" s="52"/>
      <c r="DXX222" s="52"/>
      <c r="DXY222" s="52"/>
      <c r="DXZ222" s="52"/>
      <c r="DYA222" s="52"/>
      <c r="DYB222" s="52"/>
      <c r="DYC222" s="52"/>
      <c r="DYD222" s="52"/>
      <c r="DYE222" s="52"/>
      <c r="DYF222" s="52"/>
      <c r="DYG222" s="52"/>
      <c r="DYH222" s="52"/>
      <c r="DYI222" s="52"/>
      <c r="DYJ222" s="52"/>
      <c r="DYK222" s="52"/>
      <c r="DYL222" s="52"/>
      <c r="DYM222" s="52"/>
      <c r="DYN222" s="52"/>
      <c r="DYO222" s="52"/>
      <c r="DYP222" s="52"/>
      <c r="DYQ222" s="52"/>
      <c r="DYR222" s="52"/>
      <c r="DYS222" s="52"/>
      <c r="DYT222" s="52"/>
      <c r="DYU222" s="52"/>
      <c r="DYV222" s="52"/>
      <c r="DYW222" s="52"/>
      <c r="DYX222" s="52"/>
      <c r="DYY222" s="52"/>
      <c r="DYZ222" s="52"/>
      <c r="DZA222" s="52"/>
      <c r="DZB222" s="52"/>
      <c r="DZC222" s="52"/>
      <c r="DZD222" s="52"/>
      <c r="DZE222" s="52"/>
      <c r="DZF222" s="52"/>
      <c r="DZG222" s="52"/>
      <c r="DZH222" s="52"/>
      <c r="DZI222" s="52"/>
      <c r="DZJ222" s="52"/>
      <c r="DZK222" s="52"/>
      <c r="DZL222" s="52"/>
      <c r="DZM222" s="52"/>
      <c r="DZN222" s="52"/>
      <c r="DZO222" s="52"/>
      <c r="DZP222" s="52"/>
      <c r="DZQ222" s="52"/>
      <c r="DZR222" s="52"/>
      <c r="DZS222" s="52"/>
      <c r="DZT222" s="52"/>
      <c r="DZU222" s="52"/>
      <c r="DZV222" s="52"/>
      <c r="DZW222" s="52"/>
      <c r="DZX222" s="52"/>
      <c r="DZY222" s="52"/>
      <c r="DZZ222" s="52"/>
      <c r="EAA222" s="52"/>
      <c r="EAB222" s="52"/>
      <c r="EAC222" s="52"/>
      <c r="EAD222" s="52"/>
      <c r="EAE222" s="52"/>
      <c r="EAF222" s="52"/>
      <c r="EAG222" s="52"/>
      <c r="EAH222" s="52"/>
      <c r="EAI222" s="52"/>
      <c r="EAJ222" s="52"/>
      <c r="EAK222" s="52"/>
      <c r="EAL222" s="52"/>
      <c r="EAM222" s="52"/>
      <c r="EAN222" s="52"/>
      <c r="EAO222" s="52"/>
      <c r="EAP222" s="52"/>
      <c r="EAQ222" s="52"/>
      <c r="EAR222" s="52"/>
      <c r="EAS222" s="52"/>
      <c r="EAT222" s="52"/>
      <c r="EAU222" s="52"/>
      <c r="EAV222" s="52"/>
      <c r="EAW222" s="52"/>
      <c r="EAX222" s="52"/>
      <c r="EAY222" s="52"/>
      <c r="EAZ222" s="52"/>
      <c r="EBA222" s="52"/>
      <c r="EBB222" s="52"/>
      <c r="EBC222" s="52"/>
      <c r="EBD222" s="52"/>
      <c r="EBE222" s="52"/>
      <c r="EBF222" s="52"/>
      <c r="EBG222" s="52"/>
      <c r="EBH222" s="52"/>
      <c r="EBI222" s="52"/>
      <c r="EBJ222" s="52"/>
      <c r="EBK222" s="52"/>
      <c r="EBL222" s="52"/>
      <c r="EBM222" s="52"/>
      <c r="EBN222" s="52"/>
      <c r="EBO222" s="52"/>
      <c r="EBP222" s="52"/>
      <c r="EBQ222" s="52"/>
      <c r="EBR222" s="52"/>
      <c r="EBS222" s="52"/>
      <c r="EBT222" s="52"/>
      <c r="EBU222" s="52"/>
      <c r="EBV222" s="52"/>
      <c r="EBW222" s="52"/>
      <c r="EBX222" s="52"/>
      <c r="EBY222" s="52"/>
      <c r="EBZ222" s="52"/>
      <c r="ECA222" s="52"/>
      <c r="ECB222" s="52"/>
      <c r="ECC222" s="52"/>
      <c r="ECD222" s="52"/>
      <c r="ECE222" s="52"/>
      <c r="ECF222" s="52"/>
      <c r="ECG222" s="52"/>
      <c r="ECH222" s="52"/>
      <c r="ECI222" s="52"/>
      <c r="ECJ222" s="52"/>
      <c r="ECK222" s="52"/>
      <c r="ECL222" s="52"/>
      <c r="ECM222" s="52"/>
      <c r="ECN222" s="52"/>
      <c r="ECO222" s="52"/>
      <c r="ECP222" s="52"/>
      <c r="ECQ222" s="52"/>
      <c r="ECR222" s="52"/>
      <c r="ECS222" s="52"/>
      <c r="ECT222" s="52"/>
      <c r="ECU222" s="52"/>
      <c r="ECV222" s="52"/>
      <c r="ECW222" s="52"/>
      <c r="ECX222" s="52"/>
      <c r="ECY222" s="52"/>
      <c r="ECZ222" s="52"/>
      <c r="EDA222" s="52"/>
      <c r="EDB222" s="52"/>
      <c r="EDC222" s="52"/>
      <c r="EDD222" s="52"/>
      <c r="EDE222" s="52"/>
      <c r="EDF222" s="52"/>
      <c r="EDG222" s="52"/>
      <c r="EDH222" s="52"/>
      <c r="EDI222" s="52"/>
      <c r="EDJ222" s="52"/>
      <c r="EDK222" s="52"/>
      <c r="EDL222" s="52"/>
      <c r="EDM222" s="52"/>
      <c r="EDN222" s="52"/>
      <c r="EDO222" s="52"/>
      <c r="EDP222" s="52"/>
      <c r="EDQ222" s="52"/>
      <c r="EDR222" s="52"/>
      <c r="EDS222" s="52"/>
      <c r="EDT222" s="52"/>
      <c r="EDU222" s="52"/>
      <c r="EDV222" s="52"/>
      <c r="EDW222" s="52"/>
      <c r="EDX222" s="52"/>
      <c r="EDY222" s="52"/>
      <c r="EDZ222" s="52"/>
      <c r="EEA222" s="52"/>
      <c r="EEB222" s="52"/>
      <c r="EEC222" s="52"/>
      <c r="EED222" s="52"/>
      <c r="EEE222" s="52"/>
      <c r="EEF222" s="52"/>
      <c r="EEG222" s="52"/>
      <c r="EEH222" s="52"/>
      <c r="EEI222" s="52"/>
      <c r="EEJ222" s="52"/>
      <c r="EEK222" s="52"/>
      <c r="EEL222" s="52"/>
      <c r="EEM222" s="52"/>
      <c r="EEN222" s="52"/>
      <c r="EEO222" s="52"/>
      <c r="EEP222" s="52"/>
      <c r="EEQ222" s="52"/>
      <c r="EER222" s="52"/>
      <c r="EES222" s="52"/>
      <c r="EET222" s="52"/>
      <c r="EEU222" s="52"/>
      <c r="EEV222" s="52"/>
      <c r="EEW222" s="52"/>
      <c r="EEX222" s="52"/>
      <c r="EEY222" s="52"/>
      <c r="EEZ222" s="52"/>
      <c r="EFA222" s="52"/>
      <c r="EFB222" s="52"/>
      <c r="EFC222" s="52"/>
      <c r="EFD222" s="52"/>
      <c r="EFE222" s="52"/>
      <c r="EFF222" s="52"/>
      <c r="EFG222" s="52"/>
      <c r="EFH222" s="52"/>
      <c r="EFI222" s="52"/>
      <c r="EFJ222" s="52"/>
      <c r="EFK222" s="52"/>
      <c r="EFL222" s="52"/>
      <c r="EFM222" s="52"/>
      <c r="EFN222" s="52"/>
      <c r="EFO222" s="52"/>
      <c r="EFP222" s="52"/>
      <c r="EFQ222" s="52"/>
      <c r="EFR222" s="52"/>
      <c r="EFS222" s="52"/>
      <c r="EFT222" s="52"/>
      <c r="EFU222" s="52"/>
      <c r="EFV222" s="52"/>
      <c r="EFW222" s="52"/>
      <c r="EFX222" s="52"/>
      <c r="EFY222" s="52"/>
      <c r="EFZ222" s="52"/>
      <c r="EGA222" s="52"/>
      <c r="EGB222" s="52"/>
      <c r="EGC222" s="52"/>
      <c r="EGD222" s="52"/>
      <c r="EGE222" s="52"/>
      <c r="EGF222" s="52"/>
      <c r="EGG222" s="52"/>
      <c r="EGH222" s="52"/>
      <c r="EGI222" s="52"/>
      <c r="EGJ222" s="52"/>
      <c r="EGK222" s="52"/>
      <c r="EGL222" s="52"/>
      <c r="EGM222" s="52"/>
      <c r="EGN222" s="52"/>
      <c r="EGO222" s="52"/>
      <c r="EGP222" s="52"/>
      <c r="EGQ222" s="52"/>
      <c r="EGR222" s="52"/>
      <c r="EGS222" s="52"/>
      <c r="EGT222" s="52"/>
      <c r="EGU222" s="52"/>
      <c r="EGV222" s="52"/>
      <c r="EGW222" s="52"/>
      <c r="EGX222" s="52"/>
      <c r="EGY222" s="52"/>
      <c r="EGZ222" s="52"/>
      <c r="EHA222" s="52"/>
      <c r="EHB222" s="52"/>
      <c r="EHC222" s="52"/>
      <c r="EHD222" s="52"/>
      <c r="EHE222" s="52"/>
      <c r="EHF222" s="52"/>
      <c r="EHG222" s="52"/>
      <c r="EHH222" s="52"/>
      <c r="EHI222" s="52"/>
      <c r="EHJ222" s="52"/>
      <c r="EHK222" s="52"/>
      <c r="EHL222" s="52"/>
      <c r="EHM222" s="52"/>
      <c r="EHN222" s="52"/>
      <c r="EHO222" s="52"/>
      <c r="EHP222" s="52"/>
      <c r="EHQ222" s="52"/>
      <c r="EHR222" s="52"/>
      <c r="EHS222" s="52"/>
      <c r="EHT222" s="52"/>
      <c r="EHU222" s="52"/>
      <c r="EHV222" s="52"/>
      <c r="EHW222" s="52"/>
      <c r="EHX222" s="52"/>
      <c r="EHY222" s="52"/>
      <c r="EHZ222" s="52"/>
      <c r="EIA222" s="52"/>
      <c r="EIB222" s="52"/>
      <c r="EIC222" s="52"/>
      <c r="EID222" s="52"/>
      <c r="EIE222" s="52"/>
      <c r="EIF222" s="52"/>
      <c r="EIG222" s="52"/>
      <c r="EIH222" s="52"/>
      <c r="EII222" s="52"/>
      <c r="EIJ222" s="52"/>
      <c r="EIK222" s="52"/>
      <c r="EIL222" s="52"/>
      <c r="EIM222" s="52"/>
      <c r="EIN222" s="52"/>
      <c r="EIO222" s="52"/>
      <c r="EIP222" s="52"/>
      <c r="EIQ222" s="52"/>
      <c r="EIR222" s="52"/>
      <c r="EIS222" s="52"/>
      <c r="EIT222" s="52"/>
      <c r="EIU222" s="52"/>
      <c r="EIV222" s="52"/>
      <c r="EIW222" s="52"/>
      <c r="EIX222" s="52"/>
      <c r="EIY222" s="52"/>
      <c r="EIZ222" s="52"/>
      <c r="EJA222" s="52"/>
      <c r="EJB222" s="52"/>
      <c r="EJC222" s="52"/>
      <c r="EJD222" s="52"/>
      <c r="EJE222" s="52"/>
      <c r="EJF222" s="52"/>
      <c r="EJG222" s="52"/>
      <c r="EJH222" s="52"/>
      <c r="EJI222" s="52"/>
      <c r="EJJ222" s="52"/>
      <c r="EJK222" s="52"/>
      <c r="EJL222" s="52"/>
      <c r="EJM222" s="52"/>
      <c r="EJN222" s="52"/>
      <c r="EJO222" s="52"/>
      <c r="EJP222" s="52"/>
      <c r="EJQ222" s="52"/>
      <c r="EJR222" s="52"/>
      <c r="EJS222" s="52"/>
      <c r="EJT222" s="52"/>
      <c r="EJU222" s="52"/>
      <c r="EJV222" s="52"/>
      <c r="EJW222" s="52"/>
      <c r="EJX222" s="52"/>
      <c r="EJY222" s="52"/>
      <c r="EJZ222" s="52"/>
      <c r="EKA222" s="52"/>
      <c r="EKB222" s="52"/>
      <c r="EKC222" s="52"/>
      <c r="EKD222" s="52"/>
      <c r="EKE222" s="52"/>
      <c r="EKF222" s="52"/>
      <c r="EKG222" s="52"/>
      <c r="EKH222" s="52"/>
      <c r="EKI222" s="52"/>
      <c r="EKJ222" s="52"/>
      <c r="EKK222" s="52"/>
      <c r="EKL222" s="52"/>
      <c r="EKM222" s="52"/>
      <c r="EKN222" s="52"/>
      <c r="EKO222" s="52"/>
      <c r="EKP222" s="52"/>
      <c r="EKQ222" s="52"/>
      <c r="EKR222" s="52"/>
      <c r="EKS222" s="52"/>
      <c r="EKT222" s="52"/>
      <c r="EKU222" s="52"/>
      <c r="EKV222" s="52"/>
      <c r="EKW222" s="52"/>
      <c r="EKX222" s="52"/>
      <c r="EKY222" s="52"/>
      <c r="EKZ222" s="52"/>
      <c r="ELA222" s="52"/>
      <c r="ELB222" s="52"/>
      <c r="ELC222" s="52"/>
      <c r="ELD222" s="52"/>
      <c r="ELE222" s="52"/>
      <c r="ELF222" s="52"/>
      <c r="ELG222" s="52"/>
      <c r="ELH222" s="52"/>
      <c r="ELI222" s="52"/>
      <c r="ELJ222" s="52"/>
      <c r="ELK222" s="52"/>
      <c r="ELL222" s="52"/>
      <c r="ELM222" s="52"/>
      <c r="ELN222" s="52"/>
      <c r="ELO222" s="52"/>
      <c r="ELP222" s="52"/>
      <c r="ELQ222" s="52"/>
      <c r="ELR222" s="52"/>
      <c r="ELS222" s="52"/>
      <c r="ELT222" s="52"/>
      <c r="ELU222" s="52"/>
      <c r="ELV222" s="52"/>
      <c r="ELW222" s="52"/>
      <c r="ELX222" s="52"/>
      <c r="ELY222" s="52"/>
      <c r="ELZ222" s="52"/>
      <c r="EMA222" s="52"/>
      <c r="EMB222" s="52"/>
      <c r="EMC222" s="52"/>
      <c r="EMD222" s="52"/>
      <c r="EME222" s="52"/>
      <c r="EMF222" s="52"/>
      <c r="EMG222" s="52"/>
      <c r="EMH222" s="52"/>
      <c r="EMI222" s="52"/>
      <c r="EMJ222" s="52"/>
      <c r="EMK222" s="52"/>
      <c r="EML222" s="52"/>
      <c r="EMM222" s="52"/>
      <c r="EMN222" s="52"/>
      <c r="EMO222" s="52"/>
      <c r="EMP222" s="52"/>
      <c r="EMQ222" s="52"/>
      <c r="EMR222" s="52"/>
      <c r="EMS222" s="52"/>
      <c r="EMT222" s="52"/>
      <c r="EMU222" s="52"/>
      <c r="EMV222" s="52"/>
      <c r="EMW222" s="52"/>
      <c r="EMX222" s="52"/>
      <c r="EMY222" s="52"/>
      <c r="EMZ222" s="52"/>
      <c r="ENA222" s="52"/>
      <c r="ENB222" s="52"/>
      <c r="ENC222" s="52"/>
      <c r="END222" s="52"/>
      <c r="ENE222" s="52"/>
      <c r="ENF222" s="52"/>
      <c r="ENG222" s="52"/>
      <c r="ENH222" s="52"/>
      <c r="ENI222" s="52"/>
      <c r="ENJ222" s="52"/>
      <c r="ENK222" s="52"/>
      <c r="ENL222" s="52"/>
      <c r="ENM222" s="52"/>
      <c r="ENN222" s="52"/>
      <c r="ENO222" s="52"/>
      <c r="ENP222" s="52"/>
      <c r="ENQ222" s="52"/>
      <c r="ENR222" s="52"/>
      <c r="ENS222" s="52"/>
      <c r="ENT222" s="52"/>
      <c r="ENU222" s="52"/>
      <c r="ENV222" s="52"/>
      <c r="ENW222" s="52"/>
      <c r="ENX222" s="52"/>
      <c r="ENY222" s="52"/>
      <c r="ENZ222" s="52"/>
      <c r="EOA222" s="52"/>
      <c r="EOB222" s="52"/>
      <c r="EOC222" s="52"/>
      <c r="EOD222" s="52"/>
      <c r="EOE222" s="52"/>
      <c r="EOF222" s="52"/>
      <c r="EOG222" s="52"/>
      <c r="EOH222" s="52"/>
      <c r="EOI222" s="52"/>
      <c r="EOJ222" s="52"/>
      <c r="EOK222" s="52"/>
      <c r="EOL222" s="52"/>
      <c r="EOM222" s="52"/>
      <c r="EON222" s="52"/>
      <c r="EOO222" s="52"/>
      <c r="EOP222" s="52"/>
      <c r="EOQ222" s="52"/>
      <c r="EOR222" s="52"/>
      <c r="EOS222" s="52"/>
      <c r="EOT222" s="52"/>
      <c r="EOU222" s="52"/>
      <c r="EOV222" s="52"/>
      <c r="EOW222" s="52"/>
      <c r="EOX222" s="52"/>
      <c r="EOY222" s="52"/>
      <c r="EOZ222" s="52"/>
      <c r="EPA222" s="52"/>
      <c r="EPB222" s="52"/>
      <c r="EPC222" s="52"/>
      <c r="EPD222" s="52"/>
      <c r="EPE222" s="52"/>
      <c r="EPF222" s="52"/>
      <c r="EPG222" s="52"/>
      <c r="EPH222" s="52"/>
      <c r="EPI222" s="52"/>
      <c r="EPJ222" s="52"/>
      <c r="EPK222" s="52"/>
      <c r="EPL222" s="52"/>
      <c r="EPM222" s="52"/>
      <c r="EPN222" s="52"/>
      <c r="EPO222" s="52"/>
      <c r="EPP222" s="52"/>
      <c r="EPQ222" s="52"/>
      <c r="EPR222" s="52"/>
      <c r="EPS222" s="52"/>
      <c r="EPT222" s="52"/>
      <c r="EPU222" s="52"/>
      <c r="EPV222" s="52"/>
      <c r="EPW222" s="52"/>
      <c r="EPX222" s="52"/>
      <c r="EPY222" s="52"/>
      <c r="EPZ222" s="52"/>
      <c r="EQA222" s="52"/>
      <c r="EQB222" s="52"/>
      <c r="EQC222" s="52"/>
      <c r="EQD222" s="52"/>
      <c r="EQE222" s="52"/>
      <c r="EQF222" s="52"/>
      <c r="EQG222" s="52"/>
      <c r="EQH222" s="52"/>
      <c r="EQI222" s="52"/>
      <c r="EQJ222" s="52"/>
      <c r="EQK222" s="52"/>
      <c r="EQL222" s="52"/>
      <c r="EQM222" s="52"/>
      <c r="EQN222" s="52"/>
      <c r="EQO222" s="52"/>
      <c r="EQP222" s="52"/>
      <c r="EQQ222" s="52"/>
      <c r="EQR222" s="52"/>
      <c r="EQS222" s="52"/>
      <c r="EQT222" s="52"/>
      <c r="EQU222" s="52"/>
      <c r="EQV222" s="52"/>
      <c r="EQW222" s="52"/>
      <c r="EQX222" s="52"/>
      <c r="EQY222" s="52"/>
      <c r="EQZ222" s="52"/>
      <c r="ERA222" s="52"/>
      <c r="ERB222" s="52"/>
      <c r="ERC222" s="52"/>
      <c r="ERD222" s="52"/>
      <c r="ERE222" s="52"/>
      <c r="ERF222" s="52"/>
      <c r="ERG222" s="52"/>
      <c r="ERH222" s="52"/>
      <c r="ERI222" s="52"/>
      <c r="ERJ222" s="52"/>
      <c r="ERK222" s="52"/>
      <c r="ERL222" s="52"/>
      <c r="ERM222" s="52"/>
      <c r="ERN222" s="52"/>
      <c r="ERO222" s="52"/>
      <c r="ERP222" s="52"/>
      <c r="ERQ222" s="52"/>
      <c r="ERR222" s="52"/>
      <c r="ERS222" s="52"/>
      <c r="ERT222" s="52"/>
      <c r="ERU222" s="52"/>
      <c r="ERV222" s="52"/>
      <c r="ERW222" s="52"/>
      <c r="ERX222" s="52"/>
      <c r="ERY222" s="52"/>
      <c r="ERZ222" s="52"/>
      <c r="ESA222" s="52"/>
      <c r="ESB222" s="52"/>
      <c r="ESC222" s="52"/>
      <c r="ESD222" s="52"/>
      <c r="ESE222" s="52"/>
      <c r="ESF222" s="52"/>
      <c r="ESG222" s="52"/>
      <c r="ESH222" s="52"/>
      <c r="ESI222" s="52"/>
      <c r="ESJ222" s="52"/>
      <c r="ESK222" s="52"/>
      <c r="ESL222" s="52"/>
      <c r="ESM222" s="52"/>
      <c r="ESN222" s="52"/>
      <c r="ESO222" s="52"/>
      <c r="ESP222" s="52"/>
      <c r="ESQ222" s="52"/>
      <c r="ESR222" s="52"/>
      <c r="ESS222" s="52"/>
      <c r="EST222" s="52"/>
      <c r="ESU222" s="52"/>
      <c r="ESV222" s="52"/>
      <c r="ESW222" s="52"/>
      <c r="ESX222" s="52"/>
      <c r="ESY222" s="52"/>
      <c r="ESZ222" s="52"/>
      <c r="ETA222" s="52"/>
      <c r="ETB222" s="52"/>
      <c r="ETC222" s="52"/>
      <c r="ETD222" s="52"/>
      <c r="ETE222" s="52"/>
      <c r="ETF222" s="52"/>
      <c r="ETG222" s="52"/>
      <c r="ETH222" s="52"/>
      <c r="ETI222" s="52"/>
      <c r="ETJ222" s="52"/>
      <c r="ETK222" s="52"/>
      <c r="ETL222" s="52"/>
      <c r="ETM222" s="52"/>
      <c r="ETN222" s="52"/>
      <c r="ETO222" s="52"/>
      <c r="ETP222" s="52"/>
      <c r="ETQ222" s="52"/>
      <c r="ETR222" s="52"/>
      <c r="ETS222" s="52"/>
      <c r="ETT222" s="52"/>
      <c r="ETU222" s="52"/>
      <c r="ETV222" s="52"/>
      <c r="ETW222" s="52"/>
      <c r="ETX222" s="52"/>
      <c r="ETY222" s="52"/>
      <c r="ETZ222" s="52"/>
      <c r="EUA222" s="52"/>
      <c r="EUB222" s="52"/>
      <c r="EUC222" s="52"/>
      <c r="EUD222" s="52"/>
      <c r="EUE222" s="52"/>
      <c r="EUF222" s="52"/>
      <c r="EUG222" s="52"/>
      <c r="EUH222" s="52"/>
      <c r="EUI222" s="52"/>
      <c r="EUJ222" s="52"/>
      <c r="EUK222" s="52"/>
      <c r="EUL222" s="52"/>
      <c r="EUM222" s="52"/>
      <c r="EUN222" s="52"/>
      <c r="EUO222" s="52"/>
      <c r="EUP222" s="52"/>
      <c r="EUQ222" s="52"/>
      <c r="EUR222" s="52"/>
      <c r="EUS222" s="52"/>
      <c r="EUT222" s="52"/>
      <c r="EUU222" s="52"/>
      <c r="EUV222" s="52"/>
      <c r="EUW222" s="52"/>
      <c r="EUX222" s="52"/>
      <c r="EUY222" s="52"/>
      <c r="EUZ222" s="52"/>
      <c r="EVA222" s="52"/>
      <c r="EVB222" s="52"/>
      <c r="EVC222" s="52"/>
      <c r="EVD222" s="52"/>
      <c r="EVE222" s="52"/>
      <c r="EVF222" s="52"/>
      <c r="EVG222" s="52"/>
      <c r="EVH222" s="52"/>
      <c r="EVI222" s="52"/>
      <c r="EVJ222" s="52"/>
      <c r="EVK222" s="52"/>
      <c r="EVL222" s="52"/>
      <c r="EVM222" s="52"/>
      <c r="EVN222" s="52"/>
      <c r="EVO222" s="52"/>
      <c r="EVP222" s="52"/>
      <c r="EVQ222" s="52"/>
      <c r="EVR222" s="52"/>
      <c r="EVS222" s="52"/>
      <c r="EVT222" s="52"/>
      <c r="EVU222" s="52"/>
      <c r="EVV222" s="52"/>
      <c r="EVW222" s="52"/>
      <c r="EVX222" s="52"/>
      <c r="EVY222" s="52"/>
      <c r="EVZ222" s="52"/>
      <c r="EWA222" s="52"/>
      <c r="EWB222" s="52"/>
      <c r="EWC222" s="52"/>
      <c r="EWD222" s="52"/>
      <c r="EWE222" s="52"/>
      <c r="EWF222" s="52"/>
      <c r="EWG222" s="52"/>
      <c r="EWH222" s="52"/>
      <c r="EWI222" s="52"/>
      <c r="EWJ222" s="52"/>
      <c r="EWK222" s="52"/>
      <c r="EWL222" s="52"/>
      <c r="EWM222" s="52"/>
      <c r="EWN222" s="52"/>
      <c r="EWO222" s="52"/>
      <c r="EWP222" s="52"/>
      <c r="EWQ222" s="52"/>
      <c r="EWR222" s="52"/>
      <c r="EWS222" s="52"/>
      <c r="EWT222" s="52"/>
      <c r="EWU222" s="52"/>
      <c r="EWV222" s="52"/>
      <c r="EWW222" s="52"/>
      <c r="EWX222" s="52"/>
      <c r="EWY222" s="52"/>
      <c r="EWZ222" s="52"/>
      <c r="EXA222" s="52"/>
      <c r="EXB222" s="52"/>
      <c r="EXC222" s="52"/>
      <c r="EXD222" s="52"/>
      <c r="EXE222" s="52"/>
      <c r="EXF222" s="52"/>
      <c r="EXG222" s="52"/>
      <c r="EXH222" s="52"/>
      <c r="EXI222" s="52"/>
      <c r="EXJ222" s="52"/>
      <c r="EXK222" s="52"/>
      <c r="EXL222" s="52"/>
      <c r="EXM222" s="52"/>
      <c r="EXN222" s="52"/>
      <c r="EXO222" s="52"/>
      <c r="EXP222" s="52"/>
      <c r="EXQ222" s="52"/>
      <c r="EXR222" s="52"/>
      <c r="EXS222" s="52"/>
      <c r="EXT222" s="52"/>
      <c r="EXU222" s="52"/>
      <c r="EXV222" s="52"/>
      <c r="EXW222" s="52"/>
      <c r="EXX222" s="52"/>
      <c r="EXY222" s="52"/>
      <c r="EXZ222" s="52"/>
      <c r="EYA222" s="52"/>
      <c r="EYB222" s="52"/>
      <c r="EYC222" s="52"/>
      <c r="EYD222" s="52"/>
      <c r="EYE222" s="52"/>
      <c r="EYF222" s="52"/>
      <c r="EYG222" s="52"/>
      <c r="EYH222" s="52"/>
      <c r="EYI222" s="52"/>
      <c r="EYJ222" s="52"/>
      <c r="EYK222" s="52"/>
      <c r="EYL222" s="52"/>
      <c r="EYM222" s="52"/>
      <c r="EYN222" s="52"/>
      <c r="EYO222" s="52"/>
      <c r="EYP222" s="52"/>
      <c r="EYQ222" s="52"/>
      <c r="EYR222" s="52"/>
      <c r="EYS222" s="52"/>
      <c r="EYT222" s="52"/>
      <c r="EYU222" s="52"/>
      <c r="EYV222" s="52"/>
      <c r="EYW222" s="52"/>
      <c r="EYX222" s="52"/>
      <c r="EYY222" s="52"/>
      <c r="EYZ222" s="52"/>
      <c r="EZA222" s="52"/>
      <c r="EZB222" s="52"/>
      <c r="EZC222" s="52"/>
      <c r="EZD222" s="52"/>
      <c r="EZE222" s="52"/>
      <c r="EZF222" s="52"/>
      <c r="EZG222" s="52"/>
      <c r="EZH222" s="52"/>
      <c r="EZI222" s="52"/>
      <c r="EZJ222" s="52"/>
      <c r="EZK222" s="52"/>
      <c r="EZL222" s="52"/>
      <c r="EZM222" s="52"/>
      <c r="EZN222" s="52"/>
      <c r="EZO222" s="52"/>
      <c r="EZP222" s="52"/>
      <c r="EZQ222" s="52"/>
      <c r="EZR222" s="52"/>
      <c r="EZS222" s="52"/>
      <c r="EZT222" s="52"/>
      <c r="EZU222" s="52"/>
      <c r="EZV222" s="52"/>
      <c r="EZW222" s="52"/>
      <c r="EZX222" s="52"/>
      <c r="EZY222" s="52"/>
      <c r="EZZ222" s="52"/>
      <c r="FAA222" s="52"/>
      <c r="FAB222" s="52"/>
      <c r="FAC222" s="52"/>
      <c r="FAD222" s="52"/>
      <c r="FAE222" s="52"/>
      <c r="FAF222" s="52"/>
      <c r="FAG222" s="52"/>
      <c r="FAH222" s="52"/>
      <c r="FAI222" s="52"/>
      <c r="FAJ222" s="52"/>
      <c r="FAK222" s="52"/>
      <c r="FAL222" s="52"/>
      <c r="FAM222" s="52"/>
      <c r="FAN222" s="52"/>
      <c r="FAO222" s="52"/>
      <c r="FAP222" s="52"/>
      <c r="FAQ222" s="52"/>
      <c r="FAR222" s="52"/>
      <c r="FAS222" s="52"/>
      <c r="FAT222" s="52"/>
      <c r="FAU222" s="52"/>
      <c r="FAV222" s="52"/>
      <c r="FAW222" s="52"/>
      <c r="FAX222" s="52"/>
      <c r="FAY222" s="52"/>
      <c r="FAZ222" s="52"/>
      <c r="FBA222" s="52"/>
      <c r="FBB222" s="52"/>
      <c r="FBC222" s="52"/>
      <c r="FBD222" s="52"/>
      <c r="FBE222" s="52"/>
      <c r="FBF222" s="52"/>
      <c r="FBG222" s="52"/>
      <c r="FBH222" s="52"/>
      <c r="FBI222" s="52"/>
      <c r="FBJ222" s="52"/>
      <c r="FBK222" s="52"/>
      <c r="FBL222" s="52"/>
      <c r="FBM222" s="52"/>
      <c r="FBN222" s="52"/>
      <c r="FBO222" s="52"/>
      <c r="FBP222" s="52"/>
      <c r="FBQ222" s="52"/>
      <c r="FBR222" s="52"/>
      <c r="FBS222" s="52"/>
      <c r="FBT222" s="52"/>
      <c r="FBU222" s="52"/>
      <c r="FBV222" s="52"/>
      <c r="FBW222" s="52"/>
      <c r="FBX222" s="52"/>
      <c r="FBY222" s="52"/>
      <c r="FBZ222" s="52"/>
      <c r="FCA222" s="52"/>
      <c r="FCB222" s="52"/>
      <c r="FCC222" s="52"/>
      <c r="FCD222" s="52"/>
      <c r="FCE222" s="52"/>
      <c r="FCF222" s="52"/>
      <c r="FCG222" s="52"/>
      <c r="FCH222" s="52"/>
      <c r="FCI222" s="52"/>
      <c r="FCJ222" s="52"/>
      <c r="FCK222" s="52"/>
      <c r="FCL222" s="52"/>
      <c r="FCM222" s="52"/>
      <c r="FCN222" s="52"/>
      <c r="FCO222" s="52"/>
      <c r="FCP222" s="52"/>
      <c r="FCQ222" s="52"/>
      <c r="FCR222" s="52"/>
      <c r="FCS222" s="52"/>
      <c r="FCT222" s="52"/>
      <c r="FCU222" s="52"/>
      <c r="FCV222" s="52"/>
      <c r="FCW222" s="52"/>
      <c r="FCX222" s="52"/>
      <c r="FCY222" s="52"/>
      <c r="FCZ222" s="52"/>
      <c r="FDA222" s="52"/>
      <c r="FDB222" s="52"/>
      <c r="FDC222" s="52"/>
      <c r="FDD222" s="52"/>
      <c r="FDE222" s="52"/>
      <c r="FDF222" s="52"/>
      <c r="FDG222" s="52"/>
      <c r="FDH222" s="52"/>
      <c r="FDI222" s="52"/>
      <c r="FDJ222" s="52"/>
      <c r="FDK222" s="52"/>
      <c r="FDL222" s="52"/>
      <c r="FDM222" s="52"/>
      <c r="FDN222" s="52"/>
      <c r="FDO222" s="52"/>
      <c r="FDP222" s="52"/>
      <c r="FDQ222" s="52"/>
      <c r="FDR222" s="52"/>
      <c r="FDS222" s="52"/>
      <c r="FDT222" s="52"/>
      <c r="FDU222" s="52"/>
      <c r="FDV222" s="52"/>
      <c r="FDW222" s="52"/>
      <c r="FDX222" s="52"/>
      <c r="FDY222" s="52"/>
      <c r="FDZ222" s="52"/>
      <c r="FEA222" s="52"/>
      <c r="FEB222" s="52"/>
      <c r="FEC222" s="52"/>
      <c r="FED222" s="52"/>
      <c r="FEE222" s="52"/>
      <c r="FEF222" s="52"/>
      <c r="FEG222" s="52"/>
      <c r="FEH222" s="52"/>
      <c r="FEI222" s="52"/>
      <c r="FEJ222" s="52"/>
      <c r="FEK222" s="52"/>
      <c r="FEL222" s="52"/>
      <c r="FEM222" s="52"/>
      <c r="FEN222" s="52"/>
      <c r="FEO222" s="52"/>
      <c r="FEP222" s="52"/>
      <c r="FEQ222" s="52"/>
      <c r="FER222" s="52"/>
      <c r="FES222" s="52"/>
      <c r="FET222" s="52"/>
      <c r="FEU222" s="52"/>
      <c r="FEV222" s="52"/>
      <c r="FEW222" s="52"/>
      <c r="FEX222" s="52"/>
      <c r="FEY222" s="52"/>
      <c r="FEZ222" s="52"/>
      <c r="FFA222" s="52"/>
      <c r="FFB222" s="52"/>
      <c r="FFC222" s="52"/>
      <c r="FFD222" s="52"/>
      <c r="FFE222" s="52"/>
      <c r="FFF222" s="52"/>
      <c r="FFG222" s="52"/>
      <c r="FFH222" s="52"/>
      <c r="FFI222" s="52"/>
      <c r="FFJ222" s="52"/>
      <c r="FFK222" s="52"/>
      <c r="FFL222" s="52"/>
      <c r="FFM222" s="52"/>
      <c r="FFN222" s="52"/>
      <c r="FFO222" s="52"/>
      <c r="FFP222" s="52"/>
      <c r="FFQ222" s="52"/>
      <c r="FFR222" s="52"/>
      <c r="FFS222" s="52"/>
      <c r="FFT222" s="52"/>
      <c r="FFU222" s="52"/>
      <c r="FFV222" s="52"/>
      <c r="FFW222" s="52"/>
      <c r="FFX222" s="52"/>
      <c r="FFY222" s="52"/>
      <c r="FFZ222" s="52"/>
      <c r="FGA222" s="52"/>
      <c r="FGB222" s="52"/>
      <c r="FGC222" s="52"/>
      <c r="FGD222" s="52"/>
      <c r="FGE222" s="52"/>
      <c r="FGF222" s="52"/>
      <c r="FGG222" s="52"/>
      <c r="FGH222" s="52"/>
      <c r="FGI222" s="52"/>
      <c r="FGJ222" s="52"/>
      <c r="FGK222" s="52"/>
      <c r="FGL222" s="52"/>
      <c r="FGM222" s="52"/>
      <c r="FGN222" s="52"/>
      <c r="FGO222" s="52"/>
      <c r="FGP222" s="52"/>
      <c r="FGQ222" s="52"/>
      <c r="FGR222" s="52"/>
      <c r="FGS222" s="52"/>
      <c r="FGT222" s="52"/>
      <c r="FGU222" s="52"/>
      <c r="FGV222" s="52"/>
      <c r="FGW222" s="52"/>
      <c r="FGX222" s="52"/>
      <c r="FGY222" s="52"/>
      <c r="FGZ222" s="52"/>
      <c r="FHA222" s="52"/>
      <c r="FHB222" s="52"/>
      <c r="FHC222" s="52"/>
      <c r="FHD222" s="52"/>
      <c r="FHE222" s="52"/>
      <c r="FHF222" s="52"/>
      <c r="FHG222" s="52"/>
      <c r="FHH222" s="52"/>
      <c r="FHI222" s="52"/>
      <c r="FHJ222" s="52"/>
      <c r="FHK222" s="52"/>
      <c r="FHL222" s="52"/>
      <c r="FHM222" s="52"/>
      <c r="FHN222" s="52"/>
      <c r="FHO222" s="52"/>
      <c r="FHP222" s="52"/>
      <c r="FHQ222" s="52"/>
      <c r="FHR222" s="52"/>
      <c r="FHS222" s="52"/>
      <c r="FHT222" s="52"/>
      <c r="FHU222" s="52"/>
      <c r="FHV222" s="52"/>
      <c r="FHW222" s="52"/>
      <c r="FHX222" s="52"/>
      <c r="FHY222" s="52"/>
      <c r="FHZ222" s="52"/>
      <c r="FIA222" s="52"/>
      <c r="FIB222" s="52"/>
      <c r="FIC222" s="52"/>
      <c r="FID222" s="52"/>
      <c r="FIE222" s="52"/>
      <c r="FIF222" s="52"/>
      <c r="FIG222" s="52"/>
      <c r="FIH222" s="52"/>
      <c r="FII222" s="52"/>
      <c r="FIJ222" s="52"/>
      <c r="FIK222" s="52"/>
      <c r="FIL222" s="52"/>
      <c r="FIM222" s="52"/>
      <c r="FIN222" s="52"/>
      <c r="FIO222" s="52"/>
      <c r="FIP222" s="52"/>
      <c r="FIQ222" s="52"/>
      <c r="FIR222" s="52"/>
      <c r="FIS222" s="52"/>
      <c r="FIT222" s="52"/>
      <c r="FIU222" s="52"/>
      <c r="FIV222" s="52"/>
      <c r="FIW222" s="52"/>
      <c r="FIX222" s="52"/>
      <c r="FIY222" s="52"/>
      <c r="FIZ222" s="52"/>
      <c r="FJA222" s="52"/>
      <c r="FJB222" s="52"/>
      <c r="FJC222" s="52"/>
      <c r="FJD222" s="52"/>
      <c r="FJE222" s="52"/>
      <c r="FJF222" s="52"/>
      <c r="FJG222" s="52"/>
      <c r="FJH222" s="52"/>
      <c r="FJI222" s="52"/>
      <c r="FJJ222" s="52"/>
      <c r="FJK222" s="52"/>
      <c r="FJL222" s="52"/>
      <c r="FJM222" s="52"/>
      <c r="FJN222" s="52"/>
      <c r="FJO222" s="52"/>
      <c r="FJP222" s="52"/>
      <c r="FJQ222" s="52"/>
      <c r="FJR222" s="52"/>
      <c r="FJS222" s="52"/>
      <c r="FJT222" s="52"/>
      <c r="FJU222" s="52"/>
      <c r="FJV222" s="52"/>
      <c r="FJW222" s="52"/>
      <c r="FJX222" s="52"/>
      <c r="FJY222" s="52"/>
      <c r="FJZ222" s="52"/>
      <c r="FKA222" s="52"/>
      <c r="FKB222" s="52"/>
      <c r="FKC222" s="52"/>
      <c r="FKD222" s="52"/>
      <c r="FKE222" s="52"/>
      <c r="FKF222" s="52"/>
      <c r="FKG222" s="52"/>
      <c r="FKH222" s="52"/>
      <c r="FKI222" s="52"/>
      <c r="FKJ222" s="52"/>
      <c r="FKK222" s="52"/>
      <c r="FKL222" s="52"/>
      <c r="FKM222" s="52"/>
      <c r="FKN222" s="52"/>
      <c r="FKO222" s="52"/>
      <c r="FKP222" s="52"/>
      <c r="FKQ222" s="52"/>
      <c r="FKR222" s="52"/>
      <c r="FKS222" s="52"/>
      <c r="FKT222" s="52"/>
      <c r="FKU222" s="52"/>
      <c r="FKV222" s="52"/>
      <c r="FKW222" s="52"/>
      <c r="FKX222" s="52"/>
      <c r="FKY222" s="52"/>
      <c r="FKZ222" s="52"/>
      <c r="FLA222" s="52"/>
      <c r="FLB222" s="52"/>
      <c r="FLC222" s="52"/>
      <c r="FLD222" s="52"/>
      <c r="FLE222" s="52"/>
      <c r="FLF222" s="52"/>
      <c r="FLG222" s="52"/>
      <c r="FLH222" s="52"/>
      <c r="FLI222" s="52"/>
      <c r="FLJ222" s="52"/>
      <c r="FLK222" s="52"/>
      <c r="FLL222" s="52"/>
      <c r="FLM222" s="52"/>
      <c r="FLN222" s="52"/>
      <c r="FLO222" s="52"/>
      <c r="FLP222" s="52"/>
      <c r="FLQ222" s="52"/>
      <c r="FLR222" s="52"/>
      <c r="FLS222" s="52"/>
      <c r="FLT222" s="52"/>
      <c r="FLU222" s="52"/>
      <c r="FLV222" s="52"/>
      <c r="FLW222" s="52"/>
      <c r="FLX222" s="52"/>
      <c r="FLY222" s="52"/>
      <c r="FLZ222" s="52"/>
      <c r="FMA222" s="52"/>
      <c r="FMB222" s="52"/>
      <c r="FMC222" s="52"/>
      <c r="FMD222" s="52"/>
      <c r="FME222" s="52"/>
      <c r="FMF222" s="52"/>
      <c r="FMG222" s="52"/>
      <c r="FMH222" s="52"/>
      <c r="FMI222" s="52"/>
      <c r="FMJ222" s="52"/>
      <c r="FMK222" s="52"/>
      <c r="FML222" s="52"/>
      <c r="FMM222" s="52"/>
      <c r="FMN222" s="52"/>
      <c r="FMO222" s="52"/>
      <c r="FMP222" s="52"/>
      <c r="FMQ222" s="52"/>
      <c r="FMR222" s="52"/>
      <c r="FMS222" s="52"/>
      <c r="FMT222" s="52"/>
      <c r="FMU222" s="52"/>
      <c r="FMV222" s="52"/>
      <c r="FMW222" s="52"/>
      <c r="FMX222" s="52"/>
      <c r="FMY222" s="52"/>
      <c r="FMZ222" s="52"/>
      <c r="FNA222" s="52"/>
      <c r="FNB222" s="52"/>
      <c r="FNC222" s="52"/>
      <c r="FND222" s="52"/>
      <c r="FNE222" s="52"/>
      <c r="FNF222" s="52"/>
      <c r="FNG222" s="52"/>
      <c r="FNH222" s="52"/>
      <c r="FNI222" s="52"/>
      <c r="FNJ222" s="52"/>
      <c r="FNK222" s="52"/>
      <c r="FNL222" s="52"/>
      <c r="FNM222" s="52"/>
      <c r="FNN222" s="52"/>
      <c r="FNO222" s="52"/>
      <c r="FNP222" s="52"/>
      <c r="FNQ222" s="52"/>
      <c r="FNR222" s="52"/>
      <c r="FNS222" s="52"/>
      <c r="FNT222" s="52"/>
      <c r="FNU222" s="52"/>
      <c r="FNV222" s="52"/>
      <c r="FNW222" s="52"/>
      <c r="FNX222" s="52"/>
      <c r="FNY222" s="52"/>
      <c r="FNZ222" s="52"/>
      <c r="FOA222" s="52"/>
      <c r="FOB222" s="52"/>
      <c r="FOC222" s="52"/>
      <c r="FOD222" s="52"/>
      <c r="FOE222" s="52"/>
      <c r="FOF222" s="52"/>
      <c r="FOG222" s="52"/>
      <c r="FOH222" s="52"/>
      <c r="FOI222" s="52"/>
      <c r="FOJ222" s="52"/>
      <c r="FOK222" s="52"/>
      <c r="FOL222" s="52"/>
      <c r="FOM222" s="52"/>
      <c r="FON222" s="52"/>
      <c r="FOO222" s="52"/>
      <c r="FOP222" s="52"/>
      <c r="FOQ222" s="52"/>
      <c r="FOR222" s="52"/>
      <c r="FOS222" s="52"/>
      <c r="FOT222" s="52"/>
      <c r="FOU222" s="52"/>
      <c r="FOV222" s="52"/>
      <c r="FOW222" s="52"/>
      <c r="FOX222" s="52"/>
      <c r="FOY222" s="52"/>
      <c r="FOZ222" s="52"/>
      <c r="FPA222" s="52"/>
      <c r="FPB222" s="52"/>
      <c r="FPC222" s="52"/>
      <c r="FPD222" s="52"/>
      <c r="FPE222" s="52"/>
      <c r="FPF222" s="52"/>
      <c r="FPG222" s="52"/>
      <c r="FPH222" s="52"/>
      <c r="FPI222" s="52"/>
      <c r="FPJ222" s="52"/>
      <c r="FPK222" s="52"/>
      <c r="FPL222" s="52"/>
      <c r="FPM222" s="52"/>
      <c r="FPN222" s="52"/>
      <c r="FPO222" s="52"/>
      <c r="FPP222" s="52"/>
      <c r="FPQ222" s="52"/>
      <c r="FPR222" s="52"/>
      <c r="FPS222" s="52"/>
      <c r="FPT222" s="52"/>
      <c r="FPU222" s="52"/>
      <c r="FPV222" s="52"/>
      <c r="FPW222" s="52"/>
      <c r="FPX222" s="52"/>
      <c r="FPY222" s="52"/>
      <c r="FPZ222" s="52"/>
      <c r="FQA222" s="52"/>
      <c r="FQB222" s="52"/>
      <c r="FQC222" s="52"/>
      <c r="FQD222" s="52"/>
      <c r="FQE222" s="52"/>
      <c r="FQF222" s="52"/>
      <c r="FQG222" s="52"/>
      <c r="FQH222" s="52"/>
      <c r="FQI222" s="52"/>
      <c r="FQJ222" s="52"/>
      <c r="FQK222" s="52"/>
      <c r="FQL222" s="52"/>
      <c r="FQM222" s="52"/>
      <c r="FQN222" s="52"/>
      <c r="FQO222" s="52"/>
      <c r="FQP222" s="52"/>
      <c r="FQQ222" s="52"/>
      <c r="FQR222" s="52"/>
      <c r="FQS222" s="52"/>
      <c r="FQT222" s="52"/>
      <c r="FQU222" s="52"/>
      <c r="FQV222" s="52"/>
      <c r="FQW222" s="52"/>
      <c r="FQX222" s="52"/>
      <c r="FQY222" s="52"/>
      <c r="FQZ222" s="52"/>
      <c r="FRA222" s="52"/>
      <c r="FRB222" s="52"/>
      <c r="FRC222" s="52"/>
      <c r="FRD222" s="52"/>
      <c r="FRE222" s="52"/>
      <c r="FRF222" s="52"/>
      <c r="FRG222" s="52"/>
      <c r="FRH222" s="52"/>
      <c r="FRI222" s="52"/>
      <c r="FRJ222" s="52"/>
      <c r="FRK222" s="52"/>
      <c r="FRL222" s="52"/>
      <c r="FRM222" s="52"/>
      <c r="FRN222" s="52"/>
      <c r="FRO222" s="52"/>
      <c r="FRP222" s="52"/>
      <c r="FRQ222" s="52"/>
      <c r="FRR222" s="52"/>
      <c r="FRS222" s="52"/>
      <c r="FRT222" s="52"/>
      <c r="FRU222" s="52"/>
      <c r="FRV222" s="52"/>
      <c r="FRW222" s="52"/>
      <c r="FRX222" s="52"/>
      <c r="FRY222" s="52"/>
      <c r="FRZ222" s="52"/>
      <c r="FSA222" s="52"/>
      <c r="FSB222" s="52"/>
      <c r="FSC222" s="52"/>
      <c r="FSD222" s="52"/>
      <c r="FSE222" s="52"/>
      <c r="FSF222" s="52"/>
      <c r="FSG222" s="52"/>
      <c r="FSH222" s="52"/>
      <c r="FSI222" s="52"/>
      <c r="FSJ222" s="52"/>
      <c r="FSK222" s="52"/>
      <c r="FSL222" s="52"/>
      <c r="FSM222" s="52"/>
      <c r="FSN222" s="52"/>
      <c r="FSO222" s="52"/>
      <c r="FSP222" s="52"/>
      <c r="FSQ222" s="52"/>
      <c r="FSR222" s="52"/>
      <c r="FSS222" s="52"/>
      <c r="FST222" s="52"/>
      <c r="FSU222" s="52"/>
      <c r="FSV222" s="52"/>
      <c r="FSW222" s="52"/>
      <c r="FSX222" s="52"/>
      <c r="FSY222" s="52"/>
      <c r="FSZ222" s="52"/>
      <c r="FTA222" s="52"/>
      <c r="FTB222" s="52"/>
      <c r="FTC222" s="52"/>
      <c r="FTD222" s="52"/>
      <c r="FTE222" s="52"/>
      <c r="FTF222" s="52"/>
      <c r="FTG222" s="52"/>
      <c r="FTH222" s="52"/>
      <c r="FTI222" s="52"/>
      <c r="FTJ222" s="52"/>
      <c r="FTK222" s="52"/>
      <c r="FTL222" s="52"/>
      <c r="FTM222" s="52"/>
      <c r="FTN222" s="52"/>
      <c r="FTO222" s="52"/>
      <c r="FTP222" s="52"/>
      <c r="FTQ222" s="52"/>
      <c r="FTR222" s="52"/>
      <c r="FTS222" s="52"/>
      <c r="FTT222" s="52"/>
      <c r="FTU222" s="52"/>
      <c r="FTV222" s="52"/>
      <c r="FTW222" s="52"/>
      <c r="FTX222" s="52"/>
      <c r="FTY222" s="52"/>
      <c r="FTZ222" s="52"/>
      <c r="FUA222" s="52"/>
      <c r="FUB222" s="52"/>
      <c r="FUC222" s="52"/>
      <c r="FUD222" s="52"/>
      <c r="FUE222" s="52"/>
      <c r="FUF222" s="52"/>
      <c r="FUG222" s="52"/>
      <c r="FUH222" s="52"/>
      <c r="FUI222" s="52"/>
      <c r="FUJ222" s="52"/>
      <c r="FUK222" s="52"/>
      <c r="FUL222" s="52"/>
      <c r="FUM222" s="52"/>
      <c r="FUN222" s="52"/>
      <c r="FUO222" s="52"/>
      <c r="FUP222" s="52"/>
      <c r="FUQ222" s="52"/>
      <c r="FUR222" s="52"/>
      <c r="FUS222" s="52"/>
      <c r="FUT222" s="52"/>
      <c r="FUU222" s="52"/>
      <c r="FUV222" s="52"/>
      <c r="FUW222" s="52"/>
      <c r="FUX222" s="52"/>
      <c r="FUY222" s="52"/>
      <c r="FUZ222" s="52"/>
      <c r="FVA222" s="52"/>
      <c r="FVB222" s="52"/>
      <c r="FVC222" s="52"/>
      <c r="FVD222" s="52"/>
      <c r="FVE222" s="52"/>
      <c r="FVF222" s="52"/>
      <c r="FVG222" s="52"/>
      <c r="FVH222" s="52"/>
      <c r="FVI222" s="52"/>
      <c r="FVJ222" s="52"/>
      <c r="FVK222" s="52"/>
      <c r="FVL222" s="52"/>
      <c r="FVM222" s="52"/>
      <c r="FVN222" s="52"/>
      <c r="FVO222" s="52"/>
      <c r="FVP222" s="52"/>
      <c r="FVQ222" s="52"/>
      <c r="FVR222" s="52"/>
      <c r="FVS222" s="52"/>
      <c r="FVT222" s="52"/>
      <c r="FVU222" s="52"/>
      <c r="FVV222" s="52"/>
      <c r="FVW222" s="52"/>
      <c r="FVX222" s="52"/>
      <c r="FVY222" s="52"/>
      <c r="FVZ222" s="52"/>
      <c r="FWA222" s="52"/>
      <c r="FWB222" s="52"/>
      <c r="FWC222" s="52"/>
      <c r="FWD222" s="52"/>
      <c r="FWE222" s="52"/>
      <c r="FWF222" s="52"/>
      <c r="FWG222" s="52"/>
      <c r="FWH222" s="52"/>
      <c r="FWI222" s="52"/>
      <c r="FWJ222" s="52"/>
      <c r="FWK222" s="52"/>
      <c r="FWL222" s="52"/>
      <c r="FWM222" s="52"/>
      <c r="FWN222" s="52"/>
      <c r="FWO222" s="52"/>
      <c r="FWP222" s="52"/>
      <c r="FWQ222" s="52"/>
      <c r="FWR222" s="52"/>
      <c r="FWS222" s="52"/>
      <c r="FWT222" s="52"/>
      <c r="FWU222" s="52"/>
      <c r="FWV222" s="52"/>
      <c r="FWW222" s="52"/>
      <c r="FWX222" s="52"/>
      <c r="FWY222" s="52"/>
      <c r="FWZ222" s="52"/>
      <c r="FXA222" s="52"/>
      <c r="FXB222" s="52"/>
      <c r="FXC222" s="52"/>
      <c r="FXD222" s="52"/>
      <c r="FXE222" s="52"/>
      <c r="FXF222" s="52"/>
      <c r="FXG222" s="52"/>
      <c r="FXH222" s="52"/>
      <c r="FXI222" s="52"/>
      <c r="FXJ222" s="52"/>
      <c r="FXK222" s="52"/>
      <c r="FXL222" s="52"/>
      <c r="FXM222" s="52"/>
      <c r="FXN222" s="52"/>
      <c r="FXO222" s="52"/>
      <c r="FXP222" s="52"/>
      <c r="FXQ222" s="52"/>
      <c r="FXR222" s="52"/>
      <c r="FXS222" s="52"/>
      <c r="FXT222" s="52"/>
      <c r="FXU222" s="52"/>
      <c r="FXV222" s="52"/>
      <c r="FXW222" s="52"/>
      <c r="FXX222" s="52"/>
      <c r="FXY222" s="52"/>
      <c r="FXZ222" s="52"/>
      <c r="FYA222" s="52"/>
      <c r="FYB222" s="52"/>
      <c r="FYC222" s="52"/>
      <c r="FYD222" s="52"/>
      <c r="FYE222" s="52"/>
      <c r="FYF222" s="52"/>
      <c r="FYG222" s="52"/>
      <c r="FYH222" s="52"/>
      <c r="FYI222" s="52"/>
      <c r="FYJ222" s="52"/>
      <c r="FYK222" s="52"/>
      <c r="FYL222" s="52"/>
      <c r="FYM222" s="52"/>
      <c r="FYN222" s="52"/>
      <c r="FYO222" s="52"/>
      <c r="FYP222" s="52"/>
      <c r="FYQ222" s="52"/>
      <c r="FYR222" s="52"/>
      <c r="FYS222" s="52"/>
      <c r="FYT222" s="52"/>
      <c r="FYU222" s="52"/>
      <c r="FYV222" s="52"/>
      <c r="FYW222" s="52"/>
      <c r="FYX222" s="52"/>
      <c r="FYY222" s="52"/>
      <c r="FYZ222" s="52"/>
      <c r="FZA222" s="52"/>
      <c r="FZB222" s="52"/>
      <c r="FZC222" s="52"/>
      <c r="FZD222" s="52"/>
      <c r="FZE222" s="52"/>
      <c r="FZF222" s="52"/>
      <c r="FZG222" s="52"/>
      <c r="FZH222" s="52"/>
      <c r="FZI222" s="52"/>
      <c r="FZJ222" s="52"/>
      <c r="FZK222" s="52"/>
      <c r="FZL222" s="52"/>
      <c r="FZM222" s="52"/>
      <c r="FZN222" s="52"/>
      <c r="FZO222" s="52"/>
      <c r="FZP222" s="52"/>
      <c r="FZQ222" s="52"/>
      <c r="FZR222" s="52"/>
      <c r="FZS222" s="52"/>
      <c r="FZT222" s="52"/>
      <c r="FZU222" s="52"/>
      <c r="FZV222" s="52"/>
      <c r="FZW222" s="52"/>
      <c r="FZX222" s="52"/>
      <c r="FZY222" s="52"/>
      <c r="FZZ222" s="52"/>
      <c r="GAA222" s="52"/>
      <c r="GAB222" s="52"/>
      <c r="GAC222" s="52"/>
      <c r="GAD222" s="52"/>
      <c r="GAE222" s="52"/>
      <c r="GAF222" s="52"/>
      <c r="GAG222" s="52"/>
      <c r="GAH222" s="52"/>
      <c r="GAI222" s="52"/>
      <c r="GAJ222" s="52"/>
      <c r="GAK222" s="52"/>
      <c r="GAL222" s="52"/>
      <c r="GAM222" s="52"/>
      <c r="GAN222" s="52"/>
      <c r="GAO222" s="52"/>
      <c r="GAP222" s="52"/>
      <c r="GAQ222" s="52"/>
      <c r="GAR222" s="52"/>
      <c r="GAS222" s="52"/>
      <c r="GAT222" s="52"/>
      <c r="GAU222" s="52"/>
      <c r="GAV222" s="52"/>
      <c r="GAW222" s="52"/>
      <c r="GAX222" s="52"/>
      <c r="GAY222" s="52"/>
      <c r="GAZ222" s="52"/>
      <c r="GBA222" s="52"/>
      <c r="GBB222" s="52"/>
      <c r="GBC222" s="52"/>
      <c r="GBD222" s="52"/>
      <c r="GBE222" s="52"/>
      <c r="GBF222" s="52"/>
      <c r="GBG222" s="52"/>
      <c r="GBH222" s="52"/>
      <c r="GBI222" s="52"/>
      <c r="GBJ222" s="52"/>
      <c r="GBK222" s="52"/>
      <c r="GBL222" s="52"/>
      <c r="GBM222" s="52"/>
      <c r="GBN222" s="52"/>
      <c r="GBO222" s="52"/>
      <c r="GBP222" s="52"/>
      <c r="GBQ222" s="52"/>
      <c r="GBR222" s="52"/>
      <c r="GBS222" s="52"/>
      <c r="GBT222" s="52"/>
      <c r="GBU222" s="52"/>
      <c r="GBV222" s="52"/>
      <c r="GBW222" s="52"/>
      <c r="GBX222" s="52"/>
      <c r="GBY222" s="52"/>
      <c r="GBZ222" s="52"/>
      <c r="GCA222" s="52"/>
      <c r="GCB222" s="52"/>
      <c r="GCC222" s="52"/>
      <c r="GCD222" s="52"/>
      <c r="GCE222" s="52"/>
      <c r="GCF222" s="52"/>
      <c r="GCG222" s="52"/>
      <c r="GCH222" s="52"/>
      <c r="GCI222" s="52"/>
      <c r="GCJ222" s="52"/>
      <c r="GCK222" s="52"/>
      <c r="GCL222" s="52"/>
      <c r="GCM222" s="52"/>
      <c r="GCN222" s="52"/>
      <c r="GCO222" s="52"/>
      <c r="GCP222" s="52"/>
      <c r="GCQ222" s="52"/>
      <c r="GCR222" s="52"/>
      <c r="GCS222" s="52"/>
      <c r="GCT222" s="52"/>
      <c r="GCU222" s="52"/>
      <c r="GCV222" s="52"/>
      <c r="GCW222" s="52"/>
      <c r="GCX222" s="52"/>
      <c r="GCY222" s="52"/>
      <c r="GCZ222" s="52"/>
      <c r="GDA222" s="52"/>
      <c r="GDB222" s="52"/>
      <c r="GDC222" s="52"/>
      <c r="GDD222" s="52"/>
      <c r="GDE222" s="52"/>
      <c r="GDF222" s="52"/>
      <c r="GDG222" s="52"/>
      <c r="GDH222" s="52"/>
      <c r="GDI222" s="52"/>
      <c r="GDJ222" s="52"/>
      <c r="GDK222" s="52"/>
      <c r="GDL222" s="52"/>
      <c r="GDM222" s="52"/>
      <c r="GDN222" s="52"/>
      <c r="GDO222" s="52"/>
      <c r="GDP222" s="52"/>
      <c r="GDQ222" s="52"/>
      <c r="GDR222" s="52"/>
      <c r="GDS222" s="52"/>
      <c r="GDT222" s="52"/>
      <c r="GDU222" s="52"/>
      <c r="GDV222" s="52"/>
      <c r="GDW222" s="52"/>
      <c r="GDX222" s="52"/>
      <c r="GDY222" s="52"/>
      <c r="GDZ222" s="52"/>
      <c r="GEA222" s="52"/>
      <c r="GEB222" s="52"/>
      <c r="GEC222" s="52"/>
      <c r="GED222" s="52"/>
      <c r="GEE222" s="52"/>
      <c r="GEF222" s="52"/>
      <c r="GEG222" s="52"/>
      <c r="GEH222" s="52"/>
      <c r="GEI222" s="52"/>
      <c r="GEJ222" s="52"/>
      <c r="GEK222" s="52"/>
      <c r="GEL222" s="52"/>
      <c r="GEM222" s="52"/>
      <c r="GEN222" s="52"/>
      <c r="GEO222" s="52"/>
      <c r="GEP222" s="52"/>
      <c r="GEQ222" s="52"/>
      <c r="GER222" s="52"/>
      <c r="GES222" s="52"/>
      <c r="GET222" s="52"/>
      <c r="GEU222" s="52"/>
      <c r="GEV222" s="52"/>
      <c r="GEW222" s="52"/>
      <c r="GEX222" s="52"/>
      <c r="GEY222" s="52"/>
      <c r="GEZ222" s="52"/>
      <c r="GFA222" s="52"/>
      <c r="GFB222" s="52"/>
      <c r="GFC222" s="52"/>
      <c r="GFD222" s="52"/>
      <c r="GFE222" s="52"/>
      <c r="GFF222" s="52"/>
      <c r="GFG222" s="52"/>
      <c r="GFH222" s="52"/>
      <c r="GFI222" s="52"/>
      <c r="GFJ222" s="52"/>
      <c r="GFK222" s="52"/>
      <c r="GFL222" s="52"/>
      <c r="GFM222" s="52"/>
      <c r="GFN222" s="52"/>
      <c r="GFO222" s="52"/>
      <c r="GFP222" s="52"/>
      <c r="GFQ222" s="52"/>
      <c r="GFR222" s="52"/>
      <c r="GFS222" s="52"/>
      <c r="GFT222" s="52"/>
      <c r="GFU222" s="52"/>
      <c r="GFV222" s="52"/>
      <c r="GFW222" s="52"/>
      <c r="GFX222" s="52"/>
      <c r="GFY222" s="52"/>
      <c r="GFZ222" s="52"/>
      <c r="GGA222" s="52"/>
      <c r="GGB222" s="52"/>
      <c r="GGC222" s="52"/>
      <c r="GGD222" s="52"/>
      <c r="GGE222" s="52"/>
      <c r="GGF222" s="52"/>
      <c r="GGG222" s="52"/>
      <c r="GGH222" s="52"/>
      <c r="GGI222" s="52"/>
      <c r="GGJ222" s="52"/>
      <c r="GGK222" s="52"/>
      <c r="GGL222" s="52"/>
      <c r="GGM222" s="52"/>
      <c r="GGN222" s="52"/>
      <c r="GGO222" s="52"/>
      <c r="GGP222" s="52"/>
      <c r="GGQ222" s="52"/>
      <c r="GGR222" s="52"/>
      <c r="GGS222" s="52"/>
      <c r="GGT222" s="52"/>
      <c r="GGU222" s="52"/>
      <c r="GGV222" s="52"/>
      <c r="GGW222" s="52"/>
      <c r="GGX222" s="52"/>
      <c r="GGY222" s="52"/>
      <c r="GGZ222" s="52"/>
      <c r="GHA222" s="52"/>
      <c r="GHB222" s="52"/>
      <c r="GHC222" s="52"/>
      <c r="GHD222" s="52"/>
      <c r="GHE222" s="52"/>
      <c r="GHF222" s="52"/>
      <c r="GHG222" s="52"/>
      <c r="GHH222" s="52"/>
      <c r="GHI222" s="52"/>
      <c r="GHJ222" s="52"/>
      <c r="GHK222" s="52"/>
      <c r="GHL222" s="52"/>
      <c r="GHM222" s="52"/>
      <c r="GHN222" s="52"/>
      <c r="GHO222" s="52"/>
      <c r="GHP222" s="52"/>
      <c r="GHQ222" s="52"/>
      <c r="GHR222" s="52"/>
      <c r="GHS222" s="52"/>
      <c r="GHT222" s="52"/>
      <c r="GHU222" s="52"/>
      <c r="GHV222" s="52"/>
      <c r="GHW222" s="52"/>
      <c r="GHX222" s="52"/>
      <c r="GHY222" s="52"/>
      <c r="GHZ222" s="52"/>
      <c r="GIA222" s="52"/>
      <c r="GIB222" s="52"/>
      <c r="GIC222" s="52"/>
      <c r="GID222" s="52"/>
      <c r="GIE222" s="52"/>
      <c r="GIF222" s="52"/>
      <c r="GIG222" s="52"/>
      <c r="GIH222" s="52"/>
      <c r="GII222" s="52"/>
      <c r="GIJ222" s="52"/>
      <c r="GIK222" s="52"/>
      <c r="GIL222" s="52"/>
      <c r="GIM222" s="52"/>
      <c r="GIN222" s="52"/>
      <c r="GIO222" s="52"/>
      <c r="GIP222" s="52"/>
      <c r="GIQ222" s="52"/>
      <c r="GIR222" s="52"/>
      <c r="GIS222" s="52"/>
      <c r="GIT222" s="52"/>
      <c r="GIU222" s="52"/>
      <c r="GIV222" s="52"/>
      <c r="GIW222" s="52"/>
      <c r="GIX222" s="52"/>
      <c r="GIY222" s="52"/>
      <c r="GIZ222" s="52"/>
      <c r="GJA222" s="52"/>
      <c r="GJB222" s="52"/>
      <c r="GJC222" s="52"/>
      <c r="GJD222" s="52"/>
      <c r="GJE222" s="52"/>
      <c r="GJF222" s="52"/>
      <c r="GJG222" s="52"/>
      <c r="GJH222" s="52"/>
      <c r="GJI222" s="52"/>
      <c r="GJJ222" s="52"/>
      <c r="GJK222" s="52"/>
      <c r="GJL222" s="52"/>
      <c r="GJM222" s="52"/>
      <c r="GJN222" s="52"/>
      <c r="GJO222" s="52"/>
      <c r="GJP222" s="52"/>
      <c r="GJQ222" s="52"/>
      <c r="GJR222" s="52"/>
      <c r="GJS222" s="52"/>
      <c r="GJT222" s="52"/>
      <c r="GJU222" s="52"/>
      <c r="GJV222" s="52"/>
      <c r="GJW222" s="52"/>
      <c r="GJX222" s="52"/>
      <c r="GJY222" s="52"/>
      <c r="GJZ222" s="52"/>
      <c r="GKA222" s="52"/>
      <c r="GKB222" s="52"/>
      <c r="GKC222" s="52"/>
      <c r="GKD222" s="52"/>
      <c r="GKE222" s="52"/>
      <c r="GKF222" s="52"/>
      <c r="GKG222" s="52"/>
      <c r="GKH222" s="52"/>
      <c r="GKI222" s="52"/>
      <c r="GKJ222" s="52"/>
      <c r="GKK222" s="52"/>
      <c r="GKL222" s="52"/>
      <c r="GKM222" s="52"/>
      <c r="GKN222" s="52"/>
      <c r="GKO222" s="52"/>
      <c r="GKP222" s="52"/>
      <c r="GKQ222" s="52"/>
      <c r="GKR222" s="52"/>
      <c r="GKS222" s="52"/>
      <c r="GKT222" s="52"/>
      <c r="GKU222" s="52"/>
      <c r="GKV222" s="52"/>
      <c r="GKW222" s="52"/>
      <c r="GKX222" s="52"/>
      <c r="GKY222" s="52"/>
      <c r="GKZ222" s="52"/>
      <c r="GLA222" s="52"/>
      <c r="GLB222" s="52"/>
      <c r="GLC222" s="52"/>
      <c r="GLD222" s="52"/>
      <c r="GLE222" s="52"/>
      <c r="GLF222" s="52"/>
      <c r="GLG222" s="52"/>
      <c r="GLH222" s="52"/>
      <c r="GLI222" s="52"/>
      <c r="GLJ222" s="52"/>
      <c r="GLK222" s="52"/>
      <c r="GLL222" s="52"/>
      <c r="GLM222" s="52"/>
      <c r="GLN222" s="52"/>
      <c r="GLO222" s="52"/>
      <c r="GLP222" s="52"/>
      <c r="GLQ222" s="52"/>
      <c r="GLR222" s="52"/>
      <c r="GLS222" s="52"/>
      <c r="GLT222" s="52"/>
      <c r="GLU222" s="52"/>
      <c r="GLV222" s="52"/>
      <c r="GLW222" s="52"/>
      <c r="GLX222" s="52"/>
      <c r="GLY222" s="52"/>
      <c r="GLZ222" s="52"/>
      <c r="GMA222" s="52"/>
      <c r="GMB222" s="52"/>
      <c r="GMC222" s="52"/>
      <c r="GMD222" s="52"/>
      <c r="GME222" s="52"/>
      <c r="GMF222" s="52"/>
      <c r="GMG222" s="52"/>
      <c r="GMH222" s="52"/>
      <c r="GMI222" s="52"/>
      <c r="GMJ222" s="52"/>
      <c r="GMK222" s="52"/>
      <c r="GML222" s="52"/>
      <c r="GMM222" s="52"/>
      <c r="GMN222" s="52"/>
      <c r="GMO222" s="52"/>
      <c r="GMP222" s="52"/>
      <c r="GMQ222" s="52"/>
      <c r="GMR222" s="52"/>
      <c r="GMS222" s="52"/>
      <c r="GMT222" s="52"/>
      <c r="GMU222" s="52"/>
      <c r="GMV222" s="52"/>
      <c r="GMW222" s="52"/>
      <c r="GMX222" s="52"/>
      <c r="GMY222" s="52"/>
      <c r="GMZ222" s="52"/>
      <c r="GNA222" s="52"/>
      <c r="GNB222" s="52"/>
      <c r="GNC222" s="52"/>
      <c r="GND222" s="52"/>
      <c r="GNE222" s="52"/>
      <c r="GNF222" s="52"/>
      <c r="GNG222" s="52"/>
      <c r="GNH222" s="52"/>
      <c r="GNI222" s="52"/>
      <c r="GNJ222" s="52"/>
      <c r="GNK222" s="52"/>
      <c r="GNL222" s="52"/>
      <c r="GNM222" s="52"/>
      <c r="GNN222" s="52"/>
      <c r="GNO222" s="52"/>
      <c r="GNP222" s="52"/>
      <c r="GNQ222" s="52"/>
      <c r="GNR222" s="52"/>
      <c r="GNS222" s="52"/>
      <c r="GNT222" s="52"/>
      <c r="GNU222" s="52"/>
      <c r="GNV222" s="52"/>
      <c r="GNW222" s="52"/>
      <c r="GNX222" s="52"/>
      <c r="GNY222" s="52"/>
      <c r="GNZ222" s="52"/>
      <c r="GOA222" s="52"/>
      <c r="GOB222" s="52"/>
      <c r="GOC222" s="52"/>
      <c r="GOD222" s="52"/>
      <c r="GOE222" s="52"/>
      <c r="GOF222" s="52"/>
      <c r="GOG222" s="52"/>
      <c r="GOH222" s="52"/>
      <c r="GOI222" s="52"/>
      <c r="GOJ222" s="52"/>
      <c r="GOK222" s="52"/>
      <c r="GOL222" s="52"/>
      <c r="GOM222" s="52"/>
      <c r="GON222" s="52"/>
      <c r="GOO222" s="52"/>
      <c r="GOP222" s="52"/>
      <c r="GOQ222" s="52"/>
      <c r="GOR222" s="52"/>
      <c r="GOS222" s="52"/>
      <c r="GOT222" s="52"/>
      <c r="GOU222" s="52"/>
      <c r="GOV222" s="52"/>
      <c r="GOW222" s="52"/>
      <c r="GOX222" s="52"/>
      <c r="GOY222" s="52"/>
      <c r="GOZ222" s="52"/>
      <c r="GPA222" s="52"/>
      <c r="GPB222" s="52"/>
      <c r="GPC222" s="52"/>
      <c r="GPD222" s="52"/>
      <c r="GPE222" s="52"/>
      <c r="GPF222" s="52"/>
      <c r="GPG222" s="52"/>
      <c r="GPH222" s="52"/>
      <c r="GPI222" s="52"/>
      <c r="GPJ222" s="52"/>
      <c r="GPK222" s="52"/>
      <c r="GPL222" s="52"/>
      <c r="GPM222" s="52"/>
      <c r="GPN222" s="52"/>
      <c r="GPO222" s="52"/>
      <c r="GPP222" s="52"/>
      <c r="GPQ222" s="52"/>
      <c r="GPR222" s="52"/>
      <c r="GPS222" s="52"/>
      <c r="GPT222" s="52"/>
      <c r="GPU222" s="52"/>
      <c r="GPV222" s="52"/>
      <c r="GPW222" s="52"/>
      <c r="GPX222" s="52"/>
      <c r="GPY222" s="52"/>
      <c r="GPZ222" s="52"/>
      <c r="GQA222" s="52"/>
      <c r="GQB222" s="52"/>
      <c r="GQC222" s="52"/>
      <c r="GQD222" s="52"/>
      <c r="GQE222" s="52"/>
      <c r="GQF222" s="52"/>
      <c r="GQG222" s="52"/>
      <c r="GQH222" s="52"/>
      <c r="GQI222" s="52"/>
      <c r="GQJ222" s="52"/>
      <c r="GQK222" s="52"/>
      <c r="GQL222" s="52"/>
      <c r="GQM222" s="52"/>
      <c r="GQN222" s="52"/>
      <c r="GQO222" s="52"/>
      <c r="GQP222" s="52"/>
      <c r="GQQ222" s="52"/>
      <c r="GQR222" s="52"/>
      <c r="GQS222" s="52"/>
      <c r="GQT222" s="52"/>
      <c r="GQU222" s="52"/>
      <c r="GQV222" s="52"/>
      <c r="GQW222" s="52"/>
      <c r="GQX222" s="52"/>
      <c r="GQY222" s="52"/>
      <c r="GQZ222" s="52"/>
      <c r="GRA222" s="52"/>
      <c r="GRB222" s="52"/>
      <c r="GRC222" s="52"/>
      <c r="GRD222" s="52"/>
      <c r="GRE222" s="52"/>
      <c r="GRF222" s="52"/>
      <c r="GRG222" s="52"/>
      <c r="GRH222" s="52"/>
      <c r="GRI222" s="52"/>
      <c r="GRJ222" s="52"/>
      <c r="GRK222" s="52"/>
      <c r="GRL222" s="52"/>
      <c r="GRM222" s="52"/>
      <c r="GRN222" s="52"/>
      <c r="GRO222" s="52"/>
      <c r="GRP222" s="52"/>
      <c r="GRQ222" s="52"/>
      <c r="GRR222" s="52"/>
      <c r="GRS222" s="52"/>
      <c r="GRT222" s="52"/>
      <c r="GRU222" s="52"/>
      <c r="GRV222" s="52"/>
      <c r="GRW222" s="52"/>
      <c r="GRX222" s="52"/>
      <c r="GRY222" s="52"/>
      <c r="GRZ222" s="52"/>
      <c r="GSA222" s="52"/>
      <c r="GSB222" s="52"/>
      <c r="GSC222" s="52"/>
      <c r="GSD222" s="52"/>
      <c r="GSE222" s="52"/>
      <c r="GSF222" s="52"/>
      <c r="GSG222" s="52"/>
      <c r="GSH222" s="52"/>
      <c r="GSI222" s="52"/>
      <c r="GSJ222" s="52"/>
      <c r="GSK222" s="52"/>
      <c r="GSL222" s="52"/>
      <c r="GSM222" s="52"/>
      <c r="GSN222" s="52"/>
      <c r="GSO222" s="52"/>
      <c r="GSP222" s="52"/>
      <c r="GSQ222" s="52"/>
      <c r="GSR222" s="52"/>
      <c r="GSS222" s="52"/>
      <c r="GST222" s="52"/>
      <c r="GSU222" s="52"/>
      <c r="GSV222" s="52"/>
      <c r="GSW222" s="52"/>
      <c r="GSX222" s="52"/>
      <c r="GSY222" s="52"/>
      <c r="GSZ222" s="52"/>
      <c r="GTA222" s="52"/>
      <c r="GTB222" s="52"/>
      <c r="GTC222" s="52"/>
      <c r="GTD222" s="52"/>
      <c r="GTE222" s="52"/>
      <c r="GTF222" s="52"/>
      <c r="GTG222" s="52"/>
      <c r="GTH222" s="52"/>
      <c r="GTI222" s="52"/>
      <c r="GTJ222" s="52"/>
      <c r="GTK222" s="52"/>
      <c r="GTL222" s="52"/>
      <c r="GTM222" s="52"/>
      <c r="GTN222" s="52"/>
      <c r="GTO222" s="52"/>
      <c r="GTP222" s="52"/>
      <c r="GTQ222" s="52"/>
      <c r="GTR222" s="52"/>
      <c r="GTS222" s="52"/>
      <c r="GTT222" s="52"/>
      <c r="GTU222" s="52"/>
      <c r="GTV222" s="52"/>
      <c r="GTW222" s="52"/>
      <c r="GTX222" s="52"/>
      <c r="GTY222" s="52"/>
      <c r="GTZ222" s="52"/>
      <c r="GUA222" s="52"/>
      <c r="GUB222" s="52"/>
      <c r="GUC222" s="52"/>
      <c r="GUD222" s="52"/>
      <c r="GUE222" s="52"/>
      <c r="GUF222" s="52"/>
      <c r="GUG222" s="52"/>
      <c r="GUH222" s="52"/>
      <c r="GUI222" s="52"/>
      <c r="GUJ222" s="52"/>
      <c r="GUK222" s="52"/>
      <c r="GUL222" s="52"/>
      <c r="GUM222" s="52"/>
      <c r="GUN222" s="52"/>
      <c r="GUO222" s="52"/>
      <c r="GUP222" s="52"/>
      <c r="GUQ222" s="52"/>
      <c r="GUR222" s="52"/>
      <c r="GUS222" s="52"/>
      <c r="GUT222" s="52"/>
      <c r="GUU222" s="52"/>
      <c r="GUV222" s="52"/>
      <c r="GUW222" s="52"/>
      <c r="GUX222" s="52"/>
      <c r="GUY222" s="52"/>
      <c r="GUZ222" s="52"/>
      <c r="GVA222" s="52"/>
      <c r="GVB222" s="52"/>
      <c r="GVC222" s="52"/>
      <c r="GVD222" s="52"/>
      <c r="GVE222" s="52"/>
      <c r="GVF222" s="52"/>
      <c r="GVG222" s="52"/>
      <c r="GVH222" s="52"/>
      <c r="GVI222" s="52"/>
      <c r="GVJ222" s="52"/>
      <c r="GVK222" s="52"/>
      <c r="GVL222" s="52"/>
      <c r="GVM222" s="52"/>
      <c r="GVN222" s="52"/>
      <c r="GVO222" s="52"/>
      <c r="GVP222" s="52"/>
      <c r="GVQ222" s="52"/>
      <c r="GVR222" s="52"/>
      <c r="GVS222" s="52"/>
      <c r="GVT222" s="52"/>
      <c r="GVU222" s="52"/>
      <c r="GVV222" s="52"/>
      <c r="GVW222" s="52"/>
      <c r="GVX222" s="52"/>
      <c r="GVY222" s="52"/>
      <c r="GVZ222" s="52"/>
      <c r="GWA222" s="52"/>
      <c r="GWB222" s="52"/>
      <c r="GWC222" s="52"/>
      <c r="GWD222" s="52"/>
      <c r="GWE222" s="52"/>
      <c r="GWF222" s="52"/>
      <c r="GWG222" s="52"/>
      <c r="GWH222" s="52"/>
      <c r="GWI222" s="52"/>
      <c r="GWJ222" s="52"/>
      <c r="GWK222" s="52"/>
      <c r="GWL222" s="52"/>
      <c r="GWM222" s="52"/>
      <c r="GWN222" s="52"/>
      <c r="GWO222" s="52"/>
      <c r="GWP222" s="52"/>
      <c r="GWQ222" s="52"/>
      <c r="GWR222" s="52"/>
      <c r="GWS222" s="52"/>
      <c r="GWT222" s="52"/>
      <c r="GWU222" s="52"/>
      <c r="GWV222" s="52"/>
      <c r="GWW222" s="52"/>
      <c r="GWX222" s="52"/>
      <c r="GWY222" s="52"/>
      <c r="GWZ222" s="52"/>
      <c r="GXA222" s="52"/>
      <c r="GXB222" s="52"/>
      <c r="GXC222" s="52"/>
      <c r="GXD222" s="52"/>
      <c r="GXE222" s="52"/>
      <c r="GXF222" s="52"/>
      <c r="GXG222" s="52"/>
      <c r="GXH222" s="52"/>
      <c r="GXI222" s="52"/>
      <c r="GXJ222" s="52"/>
      <c r="GXK222" s="52"/>
      <c r="GXL222" s="52"/>
      <c r="GXM222" s="52"/>
      <c r="GXN222" s="52"/>
      <c r="GXO222" s="52"/>
      <c r="GXP222" s="52"/>
      <c r="GXQ222" s="52"/>
      <c r="GXR222" s="52"/>
      <c r="GXS222" s="52"/>
      <c r="GXT222" s="52"/>
      <c r="GXU222" s="52"/>
      <c r="GXV222" s="52"/>
      <c r="GXW222" s="52"/>
      <c r="GXX222" s="52"/>
      <c r="GXY222" s="52"/>
      <c r="GXZ222" s="52"/>
      <c r="GYA222" s="52"/>
      <c r="GYB222" s="52"/>
      <c r="GYC222" s="52"/>
      <c r="GYD222" s="52"/>
      <c r="GYE222" s="52"/>
      <c r="GYF222" s="52"/>
      <c r="GYG222" s="52"/>
      <c r="GYH222" s="52"/>
      <c r="GYI222" s="52"/>
      <c r="GYJ222" s="52"/>
      <c r="GYK222" s="52"/>
      <c r="GYL222" s="52"/>
      <c r="GYM222" s="52"/>
      <c r="GYN222" s="52"/>
      <c r="GYO222" s="52"/>
      <c r="GYP222" s="52"/>
      <c r="GYQ222" s="52"/>
      <c r="GYR222" s="52"/>
      <c r="GYS222" s="52"/>
      <c r="GYT222" s="52"/>
      <c r="GYU222" s="52"/>
      <c r="GYV222" s="52"/>
      <c r="GYW222" s="52"/>
      <c r="GYX222" s="52"/>
      <c r="GYY222" s="52"/>
      <c r="GYZ222" s="52"/>
      <c r="GZA222" s="52"/>
      <c r="GZB222" s="52"/>
      <c r="GZC222" s="52"/>
      <c r="GZD222" s="52"/>
      <c r="GZE222" s="52"/>
      <c r="GZF222" s="52"/>
      <c r="GZG222" s="52"/>
      <c r="GZH222" s="52"/>
      <c r="GZI222" s="52"/>
      <c r="GZJ222" s="52"/>
      <c r="GZK222" s="52"/>
      <c r="GZL222" s="52"/>
      <c r="GZM222" s="52"/>
      <c r="GZN222" s="52"/>
      <c r="GZO222" s="52"/>
      <c r="GZP222" s="52"/>
      <c r="GZQ222" s="52"/>
      <c r="GZR222" s="52"/>
      <c r="GZS222" s="52"/>
      <c r="GZT222" s="52"/>
      <c r="GZU222" s="52"/>
      <c r="GZV222" s="52"/>
      <c r="GZW222" s="52"/>
      <c r="GZX222" s="52"/>
      <c r="GZY222" s="52"/>
      <c r="GZZ222" s="52"/>
      <c r="HAA222" s="52"/>
      <c r="HAB222" s="52"/>
      <c r="HAC222" s="52"/>
      <c r="HAD222" s="52"/>
      <c r="HAE222" s="52"/>
      <c r="HAF222" s="52"/>
      <c r="HAG222" s="52"/>
      <c r="HAH222" s="52"/>
      <c r="HAI222" s="52"/>
      <c r="HAJ222" s="52"/>
      <c r="HAK222" s="52"/>
      <c r="HAL222" s="52"/>
      <c r="HAM222" s="52"/>
      <c r="HAN222" s="52"/>
      <c r="HAO222" s="52"/>
      <c r="HAP222" s="52"/>
      <c r="HAQ222" s="52"/>
      <c r="HAR222" s="52"/>
      <c r="HAS222" s="52"/>
      <c r="HAT222" s="52"/>
      <c r="HAU222" s="52"/>
      <c r="HAV222" s="52"/>
      <c r="HAW222" s="52"/>
      <c r="HAX222" s="52"/>
      <c r="HAY222" s="52"/>
      <c r="HAZ222" s="52"/>
      <c r="HBA222" s="52"/>
      <c r="HBB222" s="52"/>
      <c r="HBC222" s="52"/>
      <c r="HBD222" s="52"/>
      <c r="HBE222" s="52"/>
      <c r="HBF222" s="52"/>
      <c r="HBG222" s="52"/>
      <c r="HBH222" s="52"/>
      <c r="HBI222" s="52"/>
      <c r="HBJ222" s="52"/>
      <c r="HBK222" s="52"/>
      <c r="HBL222" s="52"/>
      <c r="HBM222" s="52"/>
      <c r="HBN222" s="52"/>
      <c r="HBO222" s="52"/>
      <c r="HBP222" s="52"/>
      <c r="HBQ222" s="52"/>
      <c r="HBR222" s="52"/>
      <c r="HBS222" s="52"/>
      <c r="HBT222" s="52"/>
      <c r="HBU222" s="52"/>
      <c r="HBV222" s="52"/>
      <c r="HBW222" s="52"/>
      <c r="HBX222" s="52"/>
      <c r="HBY222" s="52"/>
      <c r="HBZ222" s="52"/>
      <c r="HCA222" s="52"/>
      <c r="HCB222" s="52"/>
      <c r="HCC222" s="52"/>
      <c r="HCD222" s="52"/>
      <c r="HCE222" s="52"/>
      <c r="HCF222" s="52"/>
      <c r="HCG222" s="52"/>
      <c r="HCH222" s="52"/>
      <c r="HCI222" s="52"/>
      <c r="HCJ222" s="52"/>
      <c r="HCK222" s="52"/>
      <c r="HCL222" s="52"/>
      <c r="HCM222" s="52"/>
      <c r="HCN222" s="52"/>
      <c r="HCO222" s="52"/>
      <c r="HCP222" s="52"/>
      <c r="HCQ222" s="52"/>
      <c r="HCR222" s="52"/>
      <c r="HCS222" s="52"/>
      <c r="HCT222" s="52"/>
      <c r="HCU222" s="52"/>
      <c r="HCV222" s="52"/>
      <c r="HCW222" s="52"/>
      <c r="HCX222" s="52"/>
      <c r="HCY222" s="52"/>
      <c r="HCZ222" s="52"/>
      <c r="HDA222" s="52"/>
      <c r="HDB222" s="52"/>
      <c r="HDC222" s="52"/>
      <c r="HDD222" s="52"/>
      <c r="HDE222" s="52"/>
      <c r="HDF222" s="52"/>
      <c r="HDG222" s="52"/>
      <c r="HDH222" s="52"/>
      <c r="HDI222" s="52"/>
      <c r="HDJ222" s="52"/>
      <c r="HDK222" s="52"/>
      <c r="HDL222" s="52"/>
      <c r="HDM222" s="52"/>
      <c r="HDN222" s="52"/>
      <c r="HDO222" s="52"/>
      <c r="HDP222" s="52"/>
      <c r="HDQ222" s="52"/>
      <c r="HDR222" s="52"/>
      <c r="HDS222" s="52"/>
      <c r="HDT222" s="52"/>
      <c r="HDU222" s="52"/>
      <c r="HDV222" s="52"/>
      <c r="HDW222" s="52"/>
      <c r="HDX222" s="52"/>
      <c r="HDY222" s="52"/>
      <c r="HDZ222" s="52"/>
      <c r="HEA222" s="52"/>
      <c r="HEB222" s="52"/>
      <c r="HEC222" s="52"/>
      <c r="HED222" s="52"/>
      <c r="HEE222" s="52"/>
      <c r="HEF222" s="52"/>
      <c r="HEG222" s="52"/>
      <c r="HEH222" s="52"/>
      <c r="HEI222" s="52"/>
      <c r="HEJ222" s="52"/>
      <c r="HEK222" s="52"/>
      <c r="HEL222" s="52"/>
      <c r="HEM222" s="52"/>
      <c r="HEN222" s="52"/>
      <c r="HEO222" s="52"/>
      <c r="HEP222" s="52"/>
      <c r="HEQ222" s="52"/>
      <c r="HER222" s="52"/>
      <c r="HES222" s="52"/>
      <c r="HET222" s="52"/>
      <c r="HEU222" s="52"/>
      <c r="HEV222" s="52"/>
      <c r="HEW222" s="52"/>
      <c r="HEX222" s="52"/>
      <c r="HEY222" s="52"/>
      <c r="HEZ222" s="52"/>
      <c r="HFA222" s="52"/>
      <c r="HFB222" s="52"/>
      <c r="HFC222" s="52"/>
      <c r="HFD222" s="52"/>
      <c r="HFE222" s="52"/>
      <c r="HFF222" s="52"/>
      <c r="HFG222" s="52"/>
      <c r="HFH222" s="52"/>
      <c r="HFI222" s="52"/>
      <c r="HFJ222" s="52"/>
      <c r="HFK222" s="52"/>
      <c r="HFL222" s="52"/>
      <c r="HFM222" s="52"/>
      <c r="HFN222" s="52"/>
      <c r="HFO222" s="52"/>
      <c r="HFP222" s="52"/>
      <c r="HFQ222" s="52"/>
      <c r="HFR222" s="52"/>
      <c r="HFS222" s="52"/>
      <c r="HFT222" s="52"/>
      <c r="HFU222" s="52"/>
      <c r="HFV222" s="52"/>
      <c r="HFW222" s="52"/>
      <c r="HFX222" s="52"/>
      <c r="HFY222" s="52"/>
      <c r="HFZ222" s="52"/>
      <c r="HGA222" s="52"/>
      <c r="HGB222" s="52"/>
      <c r="HGC222" s="52"/>
      <c r="HGD222" s="52"/>
      <c r="HGE222" s="52"/>
      <c r="HGF222" s="52"/>
      <c r="HGG222" s="52"/>
      <c r="HGH222" s="52"/>
      <c r="HGI222" s="52"/>
      <c r="HGJ222" s="52"/>
      <c r="HGK222" s="52"/>
      <c r="HGL222" s="52"/>
      <c r="HGM222" s="52"/>
      <c r="HGN222" s="52"/>
      <c r="HGO222" s="52"/>
      <c r="HGP222" s="52"/>
      <c r="HGQ222" s="52"/>
      <c r="HGR222" s="52"/>
      <c r="HGS222" s="52"/>
      <c r="HGT222" s="52"/>
      <c r="HGU222" s="52"/>
      <c r="HGV222" s="52"/>
      <c r="HGW222" s="52"/>
      <c r="HGX222" s="52"/>
      <c r="HGY222" s="52"/>
      <c r="HGZ222" s="52"/>
      <c r="HHA222" s="52"/>
      <c r="HHB222" s="52"/>
      <c r="HHC222" s="52"/>
      <c r="HHD222" s="52"/>
      <c r="HHE222" s="52"/>
      <c r="HHF222" s="52"/>
      <c r="HHG222" s="52"/>
      <c r="HHH222" s="52"/>
      <c r="HHI222" s="52"/>
      <c r="HHJ222" s="52"/>
      <c r="HHK222" s="52"/>
      <c r="HHL222" s="52"/>
      <c r="HHM222" s="52"/>
      <c r="HHN222" s="52"/>
      <c r="HHO222" s="52"/>
      <c r="HHP222" s="52"/>
      <c r="HHQ222" s="52"/>
      <c r="HHR222" s="52"/>
      <c r="HHS222" s="52"/>
      <c r="HHT222" s="52"/>
      <c r="HHU222" s="52"/>
      <c r="HHV222" s="52"/>
      <c r="HHW222" s="52"/>
      <c r="HHX222" s="52"/>
      <c r="HHY222" s="52"/>
      <c r="HHZ222" s="52"/>
      <c r="HIA222" s="52"/>
      <c r="HIB222" s="52"/>
      <c r="HIC222" s="52"/>
      <c r="HID222" s="52"/>
      <c r="HIE222" s="52"/>
      <c r="HIF222" s="52"/>
      <c r="HIG222" s="52"/>
      <c r="HIH222" s="52"/>
      <c r="HII222" s="52"/>
      <c r="HIJ222" s="52"/>
      <c r="HIK222" s="52"/>
      <c r="HIL222" s="52"/>
      <c r="HIM222" s="52"/>
      <c r="HIN222" s="52"/>
      <c r="HIO222" s="52"/>
      <c r="HIP222" s="52"/>
      <c r="HIQ222" s="52"/>
      <c r="HIR222" s="52"/>
      <c r="HIS222" s="52"/>
      <c r="HIT222" s="52"/>
      <c r="HIU222" s="52"/>
      <c r="HIV222" s="52"/>
      <c r="HIW222" s="52"/>
      <c r="HIX222" s="52"/>
      <c r="HIY222" s="52"/>
      <c r="HIZ222" s="52"/>
      <c r="HJA222" s="52"/>
      <c r="HJB222" s="52"/>
      <c r="HJC222" s="52"/>
      <c r="HJD222" s="52"/>
      <c r="HJE222" s="52"/>
      <c r="HJF222" s="52"/>
      <c r="HJG222" s="52"/>
      <c r="HJH222" s="52"/>
      <c r="HJI222" s="52"/>
      <c r="HJJ222" s="52"/>
      <c r="HJK222" s="52"/>
      <c r="HJL222" s="52"/>
      <c r="HJM222" s="52"/>
      <c r="HJN222" s="52"/>
      <c r="HJO222" s="52"/>
      <c r="HJP222" s="52"/>
      <c r="HJQ222" s="52"/>
      <c r="HJR222" s="52"/>
      <c r="HJS222" s="52"/>
      <c r="HJT222" s="52"/>
      <c r="HJU222" s="52"/>
      <c r="HJV222" s="52"/>
      <c r="HJW222" s="52"/>
      <c r="HJX222" s="52"/>
      <c r="HJY222" s="52"/>
      <c r="HJZ222" s="52"/>
      <c r="HKA222" s="52"/>
      <c r="HKB222" s="52"/>
      <c r="HKC222" s="52"/>
      <c r="HKD222" s="52"/>
      <c r="HKE222" s="52"/>
      <c r="HKF222" s="52"/>
      <c r="HKG222" s="52"/>
      <c r="HKH222" s="52"/>
      <c r="HKI222" s="52"/>
      <c r="HKJ222" s="52"/>
      <c r="HKK222" s="52"/>
      <c r="HKL222" s="52"/>
      <c r="HKM222" s="52"/>
      <c r="HKN222" s="52"/>
      <c r="HKO222" s="52"/>
      <c r="HKP222" s="52"/>
      <c r="HKQ222" s="52"/>
      <c r="HKR222" s="52"/>
      <c r="HKS222" s="52"/>
      <c r="HKT222" s="52"/>
      <c r="HKU222" s="52"/>
      <c r="HKV222" s="52"/>
      <c r="HKW222" s="52"/>
      <c r="HKX222" s="52"/>
      <c r="HKY222" s="52"/>
      <c r="HKZ222" s="52"/>
      <c r="HLA222" s="52"/>
      <c r="HLB222" s="52"/>
      <c r="HLC222" s="52"/>
      <c r="HLD222" s="52"/>
      <c r="HLE222" s="52"/>
      <c r="HLF222" s="52"/>
      <c r="HLG222" s="52"/>
      <c r="HLH222" s="52"/>
      <c r="HLI222" s="52"/>
      <c r="HLJ222" s="52"/>
      <c r="HLK222" s="52"/>
      <c r="HLL222" s="52"/>
      <c r="HLM222" s="52"/>
      <c r="HLN222" s="52"/>
      <c r="HLO222" s="52"/>
      <c r="HLP222" s="52"/>
      <c r="HLQ222" s="52"/>
      <c r="HLR222" s="52"/>
      <c r="HLS222" s="52"/>
      <c r="HLT222" s="52"/>
      <c r="HLU222" s="52"/>
      <c r="HLV222" s="52"/>
      <c r="HLW222" s="52"/>
      <c r="HLX222" s="52"/>
      <c r="HLY222" s="52"/>
      <c r="HLZ222" s="52"/>
      <c r="HMA222" s="52"/>
      <c r="HMB222" s="52"/>
      <c r="HMC222" s="52"/>
      <c r="HMD222" s="52"/>
      <c r="HME222" s="52"/>
      <c r="HMF222" s="52"/>
      <c r="HMG222" s="52"/>
      <c r="HMH222" s="52"/>
      <c r="HMI222" s="52"/>
      <c r="HMJ222" s="52"/>
      <c r="HMK222" s="52"/>
      <c r="HML222" s="52"/>
      <c r="HMM222" s="52"/>
      <c r="HMN222" s="52"/>
      <c r="HMO222" s="52"/>
      <c r="HMP222" s="52"/>
      <c r="HMQ222" s="52"/>
      <c r="HMR222" s="52"/>
      <c r="HMS222" s="52"/>
      <c r="HMT222" s="52"/>
      <c r="HMU222" s="52"/>
      <c r="HMV222" s="52"/>
      <c r="HMW222" s="52"/>
      <c r="HMX222" s="52"/>
      <c r="HMY222" s="52"/>
      <c r="HMZ222" s="52"/>
      <c r="HNA222" s="52"/>
      <c r="HNB222" s="52"/>
      <c r="HNC222" s="52"/>
      <c r="HND222" s="52"/>
      <c r="HNE222" s="52"/>
      <c r="HNF222" s="52"/>
      <c r="HNG222" s="52"/>
      <c r="HNH222" s="52"/>
      <c r="HNI222" s="52"/>
      <c r="HNJ222" s="52"/>
      <c r="HNK222" s="52"/>
      <c r="HNL222" s="52"/>
      <c r="HNM222" s="52"/>
      <c r="HNN222" s="52"/>
      <c r="HNO222" s="52"/>
      <c r="HNP222" s="52"/>
      <c r="HNQ222" s="52"/>
      <c r="HNR222" s="52"/>
      <c r="HNS222" s="52"/>
      <c r="HNT222" s="52"/>
      <c r="HNU222" s="52"/>
      <c r="HNV222" s="52"/>
      <c r="HNW222" s="52"/>
      <c r="HNX222" s="52"/>
      <c r="HNY222" s="52"/>
      <c r="HNZ222" s="52"/>
      <c r="HOA222" s="52"/>
      <c r="HOB222" s="52"/>
      <c r="HOC222" s="52"/>
      <c r="HOD222" s="52"/>
      <c r="HOE222" s="52"/>
      <c r="HOF222" s="52"/>
      <c r="HOG222" s="52"/>
      <c r="HOH222" s="52"/>
      <c r="HOI222" s="52"/>
      <c r="HOJ222" s="52"/>
      <c r="HOK222" s="52"/>
      <c r="HOL222" s="52"/>
      <c r="HOM222" s="52"/>
      <c r="HON222" s="52"/>
      <c r="HOO222" s="52"/>
      <c r="HOP222" s="52"/>
      <c r="HOQ222" s="52"/>
      <c r="HOR222" s="52"/>
      <c r="HOS222" s="52"/>
      <c r="HOT222" s="52"/>
      <c r="HOU222" s="52"/>
      <c r="HOV222" s="52"/>
      <c r="HOW222" s="52"/>
      <c r="HOX222" s="52"/>
      <c r="HOY222" s="52"/>
      <c r="HOZ222" s="52"/>
      <c r="HPA222" s="52"/>
      <c r="HPB222" s="52"/>
      <c r="HPC222" s="52"/>
      <c r="HPD222" s="52"/>
      <c r="HPE222" s="52"/>
      <c r="HPF222" s="52"/>
      <c r="HPG222" s="52"/>
      <c r="HPH222" s="52"/>
      <c r="HPI222" s="52"/>
      <c r="HPJ222" s="52"/>
      <c r="HPK222" s="52"/>
      <c r="HPL222" s="52"/>
      <c r="HPM222" s="52"/>
      <c r="HPN222" s="52"/>
      <c r="HPO222" s="52"/>
      <c r="HPP222" s="52"/>
      <c r="HPQ222" s="52"/>
      <c r="HPR222" s="52"/>
      <c r="HPS222" s="52"/>
      <c r="HPT222" s="52"/>
      <c r="HPU222" s="52"/>
      <c r="HPV222" s="52"/>
      <c r="HPW222" s="52"/>
      <c r="HPX222" s="52"/>
      <c r="HPY222" s="52"/>
      <c r="HPZ222" s="52"/>
      <c r="HQA222" s="52"/>
      <c r="HQB222" s="52"/>
      <c r="HQC222" s="52"/>
      <c r="HQD222" s="52"/>
      <c r="HQE222" s="52"/>
      <c r="HQF222" s="52"/>
      <c r="HQG222" s="52"/>
      <c r="HQH222" s="52"/>
      <c r="HQI222" s="52"/>
      <c r="HQJ222" s="52"/>
      <c r="HQK222" s="52"/>
      <c r="HQL222" s="52"/>
      <c r="HQM222" s="52"/>
      <c r="HQN222" s="52"/>
      <c r="HQO222" s="52"/>
      <c r="HQP222" s="52"/>
      <c r="HQQ222" s="52"/>
      <c r="HQR222" s="52"/>
      <c r="HQS222" s="52"/>
      <c r="HQT222" s="52"/>
      <c r="HQU222" s="52"/>
      <c r="HQV222" s="52"/>
      <c r="HQW222" s="52"/>
      <c r="HQX222" s="52"/>
      <c r="HQY222" s="52"/>
      <c r="HQZ222" s="52"/>
      <c r="HRA222" s="52"/>
      <c r="HRB222" s="52"/>
      <c r="HRC222" s="52"/>
      <c r="HRD222" s="52"/>
      <c r="HRE222" s="52"/>
      <c r="HRF222" s="52"/>
      <c r="HRG222" s="52"/>
      <c r="HRH222" s="52"/>
      <c r="HRI222" s="52"/>
      <c r="HRJ222" s="52"/>
      <c r="HRK222" s="52"/>
      <c r="HRL222" s="52"/>
      <c r="HRM222" s="52"/>
      <c r="HRN222" s="52"/>
      <c r="HRO222" s="52"/>
      <c r="HRP222" s="52"/>
      <c r="HRQ222" s="52"/>
      <c r="HRR222" s="52"/>
      <c r="HRS222" s="52"/>
      <c r="HRT222" s="52"/>
      <c r="HRU222" s="52"/>
      <c r="HRV222" s="52"/>
      <c r="HRW222" s="52"/>
      <c r="HRX222" s="52"/>
      <c r="HRY222" s="52"/>
      <c r="HRZ222" s="52"/>
      <c r="HSA222" s="52"/>
      <c r="HSB222" s="52"/>
      <c r="HSC222" s="52"/>
      <c r="HSD222" s="52"/>
      <c r="HSE222" s="52"/>
      <c r="HSF222" s="52"/>
      <c r="HSG222" s="52"/>
      <c r="HSH222" s="52"/>
      <c r="HSI222" s="52"/>
      <c r="HSJ222" s="52"/>
      <c r="HSK222" s="52"/>
      <c r="HSL222" s="52"/>
      <c r="HSM222" s="52"/>
      <c r="HSN222" s="52"/>
      <c r="HSO222" s="52"/>
      <c r="HSP222" s="52"/>
      <c r="HSQ222" s="52"/>
      <c r="HSR222" s="52"/>
      <c r="HSS222" s="52"/>
      <c r="HST222" s="52"/>
      <c r="HSU222" s="52"/>
      <c r="HSV222" s="52"/>
      <c r="HSW222" s="52"/>
      <c r="HSX222" s="52"/>
      <c r="HSY222" s="52"/>
      <c r="HSZ222" s="52"/>
      <c r="HTA222" s="52"/>
      <c r="HTB222" s="52"/>
      <c r="HTC222" s="52"/>
      <c r="HTD222" s="52"/>
      <c r="HTE222" s="52"/>
      <c r="HTF222" s="52"/>
      <c r="HTG222" s="52"/>
      <c r="HTH222" s="52"/>
      <c r="HTI222" s="52"/>
      <c r="HTJ222" s="52"/>
      <c r="HTK222" s="52"/>
      <c r="HTL222" s="52"/>
      <c r="HTM222" s="52"/>
      <c r="HTN222" s="52"/>
      <c r="HTO222" s="52"/>
      <c r="HTP222" s="52"/>
      <c r="HTQ222" s="52"/>
      <c r="HTR222" s="52"/>
      <c r="HTS222" s="52"/>
      <c r="HTT222" s="52"/>
      <c r="HTU222" s="52"/>
      <c r="HTV222" s="52"/>
      <c r="HTW222" s="52"/>
      <c r="HTX222" s="52"/>
      <c r="HTY222" s="52"/>
      <c r="HTZ222" s="52"/>
      <c r="HUA222" s="52"/>
      <c r="HUB222" s="52"/>
      <c r="HUC222" s="52"/>
      <c r="HUD222" s="52"/>
      <c r="HUE222" s="52"/>
      <c r="HUF222" s="52"/>
      <c r="HUG222" s="52"/>
      <c r="HUH222" s="52"/>
      <c r="HUI222" s="52"/>
      <c r="HUJ222" s="52"/>
      <c r="HUK222" s="52"/>
      <c r="HUL222" s="52"/>
      <c r="HUM222" s="52"/>
      <c r="HUN222" s="52"/>
      <c r="HUO222" s="52"/>
      <c r="HUP222" s="52"/>
      <c r="HUQ222" s="52"/>
      <c r="HUR222" s="52"/>
      <c r="HUS222" s="52"/>
      <c r="HUT222" s="52"/>
      <c r="HUU222" s="52"/>
      <c r="HUV222" s="52"/>
      <c r="HUW222" s="52"/>
      <c r="HUX222" s="52"/>
      <c r="HUY222" s="52"/>
      <c r="HUZ222" s="52"/>
      <c r="HVA222" s="52"/>
      <c r="HVB222" s="52"/>
      <c r="HVC222" s="52"/>
      <c r="HVD222" s="52"/>
      <c r="HVE222" s="52"/>
      <c r="HVF222" s="52"/>
      <c r="HVG222" s="52"/>
      <c r="HVH222" s="52"/>
      <c r="HVI222" s="52"/>
      <c r="HVJ222" s="52"/>
      <c r="HVK222" s="52"/>
      <c r="HVL222" s="52"/>
      <c r="HVM222" s="52"/>
      <c r="HVN222" s="52"/>
      <c r="HVO222" s="52"/>
      <c r="HVP222" s="52"/>
      <c r="HVQ222" s="52"/>
      <c r="HVR222" s="52"/>
      <c r="HVS222" s="52"/>
      <c r="HVT222" s="52"/>
      <c r="HVU222" s="52"/>
      <c r="HVV222" s="52"/>
      <c r="HVW222" s="52"/>
      <c r="HVX222" s="52"/>
      <c r="HVY222" s="52"/>
      <c r="HVZ222" s="52"/>
      <c r="HWA222" s="52"/>
      <c r="HWB222" s="52"/>
      <c r="HWC222" s="52"/>
      <c r="HWD222" s="52"/>
      <c r="HWE222" s="52"/>
      <c r="HWF222" s="52"/>
      <c r="HWG222" s="52"/>
      <c r="HWH222" s="52"/>
      <c r="HWI222" s="52"/>
      <c r="HWJ222" s="52"/>
      <c r="HWK222" s="52"/>
      <c r="HWL222" s="52"/>
      <c r="HWM222" s="52"/>
      <c r="HWN222" s="52"/>
      <c r="HWO222" s="52"/>
      <c r="HWP222" s="52"/>
      <c r="HWQ222" s="52"/>
      <c r="HWR222" s="52"/>
      <c r="HWS222" s="52"/>
      <c r="HWT222" s="52"/>
      <c r="HWU222" s="52"/>
      <c r="HWV222" s="52"/>
      <c r="HWW222" s="52"/>
      <c r="HWX222" s="52"/>
      <c r="HWY222" s="52"/>
      <c r="HWZ222" s="52"/>
      <c r="HXA222" s="52"/>
      <c r="HXB222" s="52"/>
      <c r="HXC222" s="52"/>
      <c r="HXD222" s="52"/>
      <c r="HXE222" s="52"/>
      <c r="HXF222" s="52"/>
      <c r="HXG222" s="52"/>
      <c r="HXH222" s="52"/>
      <c r="HXI222" s="52"/>
      <c r="HXJ222" s="52"/>
      <c r="HXK222" s="52"/>
      <c r="HXL222" s="52"/>
      <c r="HXM222" s="52"/>
      <c r="HXN222" s="52"/>
      <c r="HXO222" s="52"/>
      <c r="HXP222" s="52"/>
      <c r="HXQ222" s="52"/>
      <c r="HXR222" s="52"/>
      <c r="HXS222" s="52"/>
      <c r="HXT222" s="52"/>
      <c r="HXU222" s="52"/>
      <c r="HXV222" s="52"/>
      <c r="HXW222" s="52"/>
      <c r="HXX222" s="52"/>
      <c r="HXY222" s="52"/>
      <c r="HXZ222" s="52"/>
      <c r="HYA222" s="52"/>
      <c r="HYB222" s="52"/>
      <c r="HYC222" s="52"/>
      <c r="HYD222" s="52"/>
      <c r="HYE222" s="52"/>
      <c r="HYF222" s="52"/>
      <c r="HYG222" s="52"/>
      <c r="HYH222" s="52"/>
      <c r="HYI222" s="52"/>
      <c r="HYJ222" s="52"/>
      <c r="HYK222" s="52"/>
      <c r="HYL222" s="52"/>
      <c r="HYM222" s="52"/>
      <c r="HYN222" s="52"/>
      <c r="HYO222" s="52"/>
      <c r="HYP222" s="52"/>
      <c r="HYQ222" s="52"/>
      <c r="HYR222" s="52"/>
      <c r="HYS222" s="52"/>
      <c r="HYT222" s="52"/>
      <c r="HYU222" s="52"/>
      <c r="HYV222" s="52"/>
      <c r="HYW222" s="52"/>
      <c r="HYX222" s="52"/>
      <c r="HYY222" s="52"/>
      <c r="HYZ222" s="52"/>
      <c r="HZA222" s="52"/>
      <c r="HZB222" s="52"/>
      <c r="HZC222" s="52"/>
      <c r="HZD222" s="52"/>
      <c r="HZE222" s="52"/>
      <c r="HZF222" s="52"/>
      <c r="HZG222" s="52"/>
      <c r="HZH222" s="52"/>
      <c r="HZI222" s="52"/>
      <c r="HZJ222" s="52"/>
      <c r="HZK222" s="52"/>
      <c r="HZL222" s="52"/>
      <c r="HZM222" s="52"/>
      <c r="HZN222" s="52"/>
      <c r="HZO222" s="52"/>
      <c r="HZP222" s="52"/>
      <c r="HZQ222" s="52"/>
      <c r="HZR222" s="52"/>
      <c r="HZS222" s="52"/>
      <c r="HZT222" s="52"/>
      <c r="HZU222" s="52"/>
      <c r="HZV222" s="52"/>
      <c r="HZW222" s="52"/>
      <c r="HZX222" s="52"/>
      <c r="HZY222" s="52"/>
      <c r="HZZ222" s="52"/>
      <c r="IAA222" s="52"/>
      <c r="IAB222" s="52"/>
      <c r="IAC222" s="52"/>
      <c r="IAD222" s="52"/>
      <c r="IAE222" s="52"/>
      <c r="IAF222" s="52"/>
      <c r="IAG222" s="52"/>
      <c r="IAH222" s="52"/>
      <c r="IAI222" s="52"/>
      <c r="IAJ222" s="52"/>
      <c r="IAK222" s="52"/>
      <c r="IAL222" s="52"/>
      <c r="IAM222" s="52"/>
      <c r="IAN222" s="52"/>
      <c r="IAO222" s="52"/>
      <c r="IAP222" s="52"/>
      <c r="IAQ222" s="52"/>
      <c r="IAR222" s="52"/>
      <c r="IAS222" s="52"/>
      <c r="IAT222" s="52"/>
      <c r="IAU222" s="52"/>
      <c r="IAV222" s="52"/>
      <c r="IAW222" s="52"/>
      <c r="IAX222" s="52"/>
      <c r="IAY222" s="52"/>
      <c r="IAZ222" s="52"/>
      <c r="IBA222" s="52"/>
      <c r="IBB222" s="52"/>
      <c r="IBC222" s="52"/>
      <c r="IBD222" s="52"/>
      <c r="IBE222" s="52"/>
      <c r="IBF222" s="52"/>
      <c r="IBG222" s="52"/>
      <c r="IBH222" s="52"/>
      <c r="IBI222" s="52"/>
      <c r="IBJ222" s="52"/>
      <c r="IBK222" s="52"/>
      <c r="IBL222" s="52"/>
      <c r="IBM222" s="52"/>
      <c r="IBN222" s="52"/>
      <c r="IBO222" s="52"/>
      <c r="IBP222" s="52"/>
      <c r="IBQ222" s="52"/>
      <c r="IBR222" s="52"/>
      <c r="IBS222" s="52"/>
      <c r="IBT222" s="52"/>
      <c r="IBU222" s="52"/>
      <c r="IBV222" s="52"/>
      <c r="IBW222" s="52"/>
      <c r="IBX222" s="52"/>
      <c r="IBY222" s="52"/>
      <c r="IBZ222" s="52"/>
      <c r="ICA222" s="52"/>
      <c r="ICB222" s="52"/>
      <c r="ICC222" s="52"/>
      <c r="ICD222" s="52"/>
      <c r="ICE222" s="52"/>
      <c r="ICF222" s="52"/>
      <c r="ICG222" s="52"/>
      <c r="ICH222" s="52"/>
      <c r="ICI222" s="52"/>
      <c r="ICJ222" s="52"/>
      <c r="ICK222" s="52"/>
      <c r="ICL222" s="52"/>
      <c r="ICM222" s="52"/>
      <c r="ICN222" s="52"/>
      <c r="ICO222" s="52"/>
      <c r="ICP222" s="52"/>
      <c r="ICQ222" s="52"/>
      <c r="ICR222" s="52"/>
      <c r="ICS222" s="52"/>
      <c r="ICT222" s="52"/>
      <c r="ICU222" s="52"/>
      <c r="ICV222" s="52"/>
      <c r="ICW222" s="52"/>
      <c r="ICX222" s="52"/>
      <c r="ICY222" s="52"/>
      <c r="ICZ222" s="52"/>
      <c r="IDA222" s="52"/>
      <c r="IDB222" s="52"/>
      <c r="IDC222" s="52"/>
      <c r="IDD222" s="52"/>
      <c r="IDE222" s="52"/>
      <c r="IDF222" s="52"/>
      <c r="IDG222" s="52"/>
      <c r="IDH222" s="52"/>
      <c r="IDI222" s="52"/>
      <c r="IDJ222" s="52"/>
      <c r="IDK222" s="52"/>
      <c r="IDL222" s="52"/>
      <c r="IDM222" s="52"/>
      <c r="IDN222" s="52"/>
      <c r="IDO222" s="52"/>
      <c r="IDP222" s="52"/>
      <c r="IDQ222" s="52"/>
      <c r="IDR222" s="52"/>
      <c r="IDS222" s="52"/>
      <c r="IDT222" s="52"/>
      <c r="IDU222" s="52"/>
      <c r="IDV222" s="52"/>
      <c r="IDW222" s="52"/>
      <c r="IDX222" s="52"/>
      <c r="IDY222" s="52"/>
      <c r="IDZ222" s="52"/>
      <c r="IEA222" s="52"/>
      <c r="IEB222" s="52"/>
      <c r="IEC222" s="52"/>
      <c r="IED222" s="52"/>
      <c r="IEE222" s="52"/>
      <c r="IEF222" s="52"/>
      <c r="IEG222" s="52"/>
      <c r="IEH222" s="52"/>
      <c r="IEI222" s="52"/>
      <c r="IEJ222" s="52"/>
      <c r="IEK222" s="52"/>
      <c r="IEL222" s="52"/>
      <c r="IEM222" s="52"/>
      <c r="IEN222" s="52"/>
      <c r="IEO222" s="52"/>
      <c r="IEP222" s="52"/>
      <c r="IEQ222" s="52"/>
      <c r="IER222" s="52"/>
      <c r="IES222" s="52"/>
      <c r="IET222" s="52"/>
      <c r="IEU222" s="52"/>
      <c r="IEV222" s="52"/>
      <c r="IEW222" s="52"/>
      <c r="IEX222" s="52"/>
      <c r="IEY222" s="52"/>
      <c r="IEZ222" s="52"/>
      <c r="IFA222" s="52"/>
      <c r="IFB222" s="52"/>
      <c r="IFC222" s="52"/>
      <c r="IFD222" s="52"/>
      <c r="IFE222" s="52"/>
      <c r="IFF222" s="52"/>
      <c r="IFG222" s="52"/>
      <c r="IFH222" s="52"/>
      <c r="IFI222" s="52"/>
      <c r="IFJ222" s="52"/>
      <c r="IFK222" s="52"/>
      <c r="IFL222" s="52"/>
      <c r="IFM222" s="52"/>
      <c r="IFN222" s="52"/>
      <c r="IFO222" s="52"/>
      <c r="IFP222" s="52"/>
      <c r="IFQ222" s="52"/>
      <c r="IFR222" s="52"/>
      <c r="IFS222" s="52"/>
      <c r="IFT222" s="52"/>
      <c r="IFU222" s="52"/>
      <c r="IFV222" s="52"/>
      <c r="IFW222" s="52"/>
      <c r="IFX222" s="52"/>
      <c r="IFY222" s="52"/>
      <c r="IFZ222" s="52"/>
      <c r="IGA222" s="52"/>
      <c r="IGB222" s="52"/>
      <c r="IGC222" s="52"/>
      <c r="IGD222" s="52"/>
      <c r="IGE222" s="52"/>
      <c r="IGF222" s="52"/>
      <c r="IGG222" s="52"/>
      <c r="IGH222" s="52"/>
      <c r="IGI222" s="52"/>
      <c r="IGJ222" s="52"/>
      <c r="IGK222" s="52"/>
      <c r="IGL222" s="52"/>
      <c r="IGM222" s="52"/>
      <c r="IGN222" s="52"/>
      <c r="IGO222" s="52"/>
      <c r="IGP222" s="52"/>
      <c r="IGQ222" s="52"/>
      <c r="IGR222" s="52"/>
      <c r="IGS222" s="52"/>
      <c r="IGT222" s="52"/>
      <c r="IGU222" s="52"/>
      <c r="IGV222" s="52"/>
      <c r="IGW222" s="52"/>
      <c r="IGX222" s="52"/>
      <c r="IGY222" s="52"/>
      <c r="IGZ222" s="52"/>
      <c r="IHA222" s="52"/>
      <c r="IHB222" s="52"/>
      <c r="IHC222" s="52"/>
      <c r="IHD222" s="52"/>
      <c r="IHE222" s="52"/>
      <c r="IHF222" s="52"/>
      <c r="IHG222" s="52"/>
      <c r="IHH222" s="52"/>
      <c r="IHI222" s="52"/>
      <c r="IHJ222" s="52"/>
      <c r="IHK222" s="52"/>
      <c r="IHL222" s="52"/>
      <c r="IHM222" s="52"/>
      <c r="IHN222" s="52"/>
      <c r="IHO222" s="52"/>
      <c r="IHP222" s="52"/>
      <c r="IHQ222" s="52"/>
      <c r="IHR222" s="52"/>
      <c r="IHS222" s="52"/>
      <c r="IHT222" s="52"/>
      <c r="IHU222" s="52"/>
      <c r="IHV222" s="52"/>
      <c r="IHW222" s="52"/>
      <c r="IHX222" s="52"/>
      <c r="IHY222" s="52"/>
      <c r="IHZ222" s="52"/>
      <c r="IIA222" s="52"/>
      <c r="IIB222" s="52"/>
      <c r="IIC222" s="52"/>
      <c r="IID222" s="52"/>
      <c r="IIE222" s="52"/>
      <c r="IIF222" s="52"/>
      <c r="IIG222" s="52"/>
      <c r="IIH222" s="52"/>
      <c r="III222" s="52"/>
      <c r="IIJ222" s="52"/>
      <c r="IIK222" s="52"/>
      <c r="IIL222" s="52"/>
      <c r="IIM222" s="52"/>
      <c r="IIN222" s="52"/>
      <c r="IIO222" s="52"/>
      <c r="IIP222" s="52"/>
      <c r="IIQ222" s="52"/>
      <c r="IIR222" s="52"/>
      <c r="IIS222" s="52"/>
      <c r="IIT222" s="52"/>
      <c r="IIU222" s="52"/>
      <c r="IIV222" s="52"/>
      <c r="IIW222" s="52"/>
      <c r="IIX222" s="52"/>
      <c r="IIY222" s="52"/>
      <c r="IIZ222" s="52"/>
      <c r="IJA222" s="52"/>
      <c r="IJB222" s="52"/>
      <c r="IJC222" s="52"/>
      <c r="IJD222" s="52"/>
      <c r="IJE222" s="52"/>
      <c r="IJF222" s="52"/>
      <c r="IJG222" s="52"/>
      <c r="IJH222" s="52"/>
      <c r="IJI222" s="52"/>
      <c r="IJJ222" s="52"/>
      <c r="IJK222" s="52"/>
      <c r="IJL222" s="52"/>
      <c r="IJM222" s="52"/>
      <c r="IJN222" s="52"/>
      <c r="IJO222" s="52"/>
      <c r="IJP222" s="52"/>
      <c r="IJQ222" s="52"/>
      <c r="IJR222" s="52"/>
      <c r="IJS222" s="52"/>
      <c r="IJT222" s="52"/>
      <c r="IJU222" s="52"/>
      <c r="IJV222" s="52"/>
      <c r="IJW222" s="52"/>
      <c r="IJX222" s="52"/>
      <c r="IJY222" s="52"/>
      <c r="IJZ222" s="52"/>
      <c r="IKA222" s="52"/>
      <c r="IKB222" s="52"/>
      <c r="IKC222" s="52"/>
      <c r="IKD222" s="52"/>
      <c r="IKE222" s="52"/>
      <c r="IKF222" s="52"/>
      <c r="IKG222" s="52"/>
      <c r="IKH222" s="52"/>
      <c r="IKI222" s="52"/>
      <c r="IKJ222" s="52"/>
      <c r="IKK222" s="52"/>
      <c r="IKL222" s="52"/>
      <c r="IKM222" s="52"/>
      <c r="IKN222" s="52"/>
      <c r="IKO222" s="52"/>
      <c r="IKP222" s="52"/>
      <c r="IKQ222" s="52"/>
      <c r="IKR222" s="52"/>
      <c r="IKS222" s="52"/>
      <c r="IKT222" s="52"/>
      <c r="IKU222" s="52"/>
      <c r="IKV222" s="52"/>
      <c r="IKW222" s="52"/>
      <c r="IKX222" s="52"/>
      <c r="IKY222" s="52"/>
      <c r="IKZ222" s="52"/>
      <c r="ILA222" s="52"/>
      <c r="ILB222" s="52"/>
      <c r="ILC222" s="52"/>
      <c r="ILD222" s="52"/>
      <c r="ILE222" s="52"/>
      <c r="ILF222" s="52"/>
      <c r="ILG222" s="52"/>
      <c r="ILH222" s="52"/>
      <c r="ILI222" s="52"/>
      <c r="ILJ222" s="52"/>
      <c r="ILK222" s="52"/>
      <c r="ILL222" s="52"/>
      <c r="ILM222" s="52"/>
      <c r="ILN222" s="52"/>
      <c r="ILO222" s="52"/>
      <c r="ILP222" s="52"/>
      <c r="ILQ222" s="52"/>
      <c r="ILR222" s="52"/>
      <c r="ILS222" s="52"/>
      <c r="ILT222" s="52"/>
      <c r="ILU222" s="52"/>
      <c r="ILV222" s="52"/>
      <c r="ILW222" s="52"/>
      <c r="ILX222" s="52"/>
      <c r="ILY222" s="52"/>
      <c r="ILZ222" s="52"/>
      <c r="IMA222" s="52"/>
      <c r="IMB222" s="52"/>
      <c r="IMC222" s="52"/>
      <c r="IMD222" s="52"/>
      <c r="IME222" s="52"/>
      <c r="IMF222" s="52"/>
      <c r="IMG222" s="52"/>
      <c r="IMH222" s="52"/>
      <c r="IMI222" s="52"/>
      <c r="IMJ222" s="52"/>
      <c r="IMK222" s="52"/>
      <c r="IML222" s="52"/>
      <c r="IMM222" s="52"/>
      <c r="IMN222" s="52"/>
      <c r="IMO222" s="52"/>
      <c r="IMP222" s="52"/>
      <c r="IMQ222" s="52"/>
      <c r="IMR222" s="52"/>
      <c r="IMS222" s="52"/>
      <c r="IMT222" s="52"/>
      <c r="IMU222" s="52"/>
      <c r="IMV222" s="52"/>
      <c r="IMW222" s="52"/>
      <c r="IMX222" s="52"/>
      <c r="IMY222" s="52"/>
      <c r="IMZ222" s="52"/>
      <c r="INA222" s="52"/>
      <c r="INB222" s="52"/>
      <c r="INC222" s="52"/>
      <c r="IND222" s="52"/>
      <c r="INE222" s="52"/>
      <c r="INF222" s="52"/>
      <c r="ING222" s="52"/>
      <c r="INH222" s="52"/>
      <c r="INI222" s="52"/>
      <c r="INJ222" s="52"/>
      <c r="INK222" s="52"/>
      <c r="INL222" s="52"/>
      <c r="INM222" s="52"/>
      <c r="INN222" s="52"/>
      <c r="INO222" s="52"/>
      <c r="INP222" s="52"/>
      <c r="INQ222" s="52"/>
      <c r="INR222" s="52"/>
      <c r="INS222" s="52"/>
      <c r="INT222" s="52"/>
      <c r="INU222" s="52"/>
      <c r="INV222" s="52"/>
      <c r="INW222" s="52"/>
      <c r="INX222" s="52"/>
      <c r="INY222" s="52"/>
      <c r="INZ222" s="52"/>
      <c r="IOA222" s="52"/>
      <c r="IOB222" s="52"/>
      <c r="IOC222" s="52"/>
      <c r="IOD222" s="52"/>
      <c r="IOE222" s="52"/>
      <c r="IOF222" s="52"/>
      <c r="IOG222" s="52"/>
      <c r="IOH222" s="52"/>
      <c r="IOI222" s="52"/>
      <c r="IOJ222" s="52"/>
      <c r="IOK222" s="52"/>
      <c r="IOL222" s="52"/>
      <c r="IOM222" s="52"/>
      <c r="ION222" s="52"/>
      <c r="IOO222" s="52"/>
      <c r="IOP222" s="52"/>
      <c r="IOQ222" s="52"/>
      <c r="IOR222" s="52"/>
      <c r="IOS222" s="52"/>
      <c r="IOT222" s="52"/>
      <c r="IOU222" s="52"/>
      <c r="IOV222" s="52"/>
      <c r="IOW222" s="52"/>
      <c r="IOX222" s="52"/>
      <c r="IOY222" s="52"/>
      <c r="IOZ222" s="52"/>
      <c r="IPA222" s="52"/>
      <c r="IPB222" s="52"/>
      <c r="IPC222" s="52"/>
      <c r="IPD222" s="52"/>
      <c r="IPE222" s="52"/>
      <c r="IPF222" s="52"/>
      <c r="IPG222" s="52"/>
      <c r="IPH222" s="52"/>
      <c r="IPI222" s="52"/>
      <c r="IPJ222" s="52"/>
      <c r="IPK222" s="52"/>
      <c r="IPL222" s="52"/>
      <c r="IPM222" s="52"/>
      <c r="IPN222" s="52"/>
      <c r="IPO222" s="52"/>
      <c r="IPP222" s="52"/>
      <c r="IPQ222" s="52"/>
      <c r="IPR222" s="52"/>
      <c r="IPS222" s="52"/>
      <c r="IPT222" s="52"/>
      <c r="IPU222" s="52"/>
      <c r="IPV222" s="52"/>
      <c r="IPW222" s="52"/>
      <c r="IPX222" s="52"/>
      <c r="IPY222" s="52"/>
      <c r="IPZ222" s="52"/>
      <c r="IQA222" s="52"/>
      <c r="IQB222" s="52"/>
      <c r="IQC222" s="52"/>
      <c r="IQD222" s="52"/>
      <c r="IQE222" s="52"/>
      <c r="IQF222" s="52"/>
      <c r="IQG222" s="52"/>
      <c r="IQH222" s="52"/>
      <c r="IQI222" s="52"/>
      <c r="IQJ222" s="52"/>
      <c r="IQK222" s="52"/>
      <c r="IQL222" s="52"/>
      <c r="IQM222" s="52"/>
      <c r="IQN222" s="52"/>
      <c r="IQO222" s="52"/>
      <c r="IQP222" s="52"/>
      <c r="IQQ222" s="52"/>
      <c r="IQR222" s="52"/>
      <c r="IQS222" s="52"/>
      <c r="IQT222" s="52"/>
      <c r="IQU222" s="52"/>
      <c r="IQV222" s="52"/>
      <c r="IQW222" s="52"/>
      <c r="IQX222" s="52"/>
      <c r="IQY222" s="52"/>
      <c r="IQZ222" s="52"/>
      <c r="IRA222" s="52"/>
      <c r="IRB222" s="52"/>
      <c r="IRC222" s="52"/>
      <c r="IRD222" s="52"/>
      <c r="IRE222" s="52"/>
      <c r="IRF222" s="52"/>
      <c r="IRG222" s="52"/>
      <c r="IRH222" s="52"/>
      <c r="IRI222" s="52"/>
      <c r="IRJ222" s="52"/>
      <c r="IRK222" s="52"/>
      <c r="IRL222" s="52"/>
      <c r="IRM222" s="52"/>
      <c r="IRN222" s="52"/>
      <c r="IRO222" s="52"/>
      <c r="IRP222" s="52"/>
      <c r="IRQ222" s="52"/>
      <c r="IRR222" s="52"/>
      <c r="IRS222" s="52"/>
      <c r="IRT222" s="52"/>
      <c r="IRU222" s="52"/>
      <c r="IRV222" s="52"/>
      <c r="IRW222" s="52"/>
      <c r="IRX222" s="52"/>
      <c r="IRY222" s="52"/>
      <c r="IRZ222" s="52"/>
      <c r="ISA222" s="52"/>
      <c r="ISB222" s="52"/>
      <c r="ISC222" s="52"/>
      <c r="ISD222" s="52"/>
      <c r="ISE222" s="52"/>
      <c r="ISF222" s="52"/>
      <c r="ISG222" s="52"/>
      <c r="ISH222" s="52"/>
      <c r="ISI222" s="52"/>
      <c r="ISJ222" s="52"/>
      <c r="ISK222" s="52"/>
      <c r="ISL222" s="52"/>
      <c r="ISM222" s="52"/>
      <c r="ISN222" s="52"/>
      <c r="ISO222" s="52"/>
      <c r="ISP222" s="52"/>
      <c r="ISQ222" s="52"/>
      <c r="ISR222" s="52"/>
      <c r="ISS222" s="52"/>
      <c r="IST222" s="52"/>
      <c r="ISU222" s="52"/>
      <c r="ISV222" s="52"/>
      <c r="ISW222" s="52"/>
      <c r="ISX222" s="52"/>
      <c r="ISY222" s="52"/>
      <c r="ISZ222" s="52"/>
      <c r="ITA222" s="52"/>
      <c r="ITB222" s="52"/>
      <c r="ITC222" s="52"/>
      <c r="ITD222" s="52"/>
      <c r="ITE222" s="52"/>
      <c r="ITF222" s="52"/>
      <c r="ITG222" s="52"/>
      <c r="ITH222" s="52"/>
      <c r="ITI222" s="52"/>
      <c r="ITJ222" s="52"/>
      <c r="ITK222" s="52"/>
      <c r="ITL222" s="52"/>
      <c r="ITM222" s="52"/>
      <c r="ITN222" s="52"/>
      <c r="ITO222" s="52"/>
      <c r="ITP222" s="52"/>
      <c r="ITQ222" s="52"/>
      <c r="ITR222" s="52"/>
      <c r="ITS222" s="52"/>
      <c r="ITT222" s="52"/>
      <c r="ITU222" s="52"/>
      <c r="ITV222" s="52"/>
      <c r="ITW222" s="52"/>
      <c r="ITX222" s="52"/>
      <c r="ITY222" s="52"/>
      <c r="ITZ222" s="52"/>
      <c r="IUA222" s="52"/>
      <c r="IUB222" s="52"/>
      <c r="IUC222" s="52"/>
      <c r="IUD222" s="52"/>
      <c r="IUE222" s="52"/>
      <c r="IUF222" s="52"/>
      <c r="IUG222" s="52"/>
      <c r="IUH222" s="52"/>
      <c r="IUI222" s="52"/>
      <c r="IUJ222" s="52"/>
      <c r="IUK222" s="52"/>
      <c r="IUL222" s="52"/>
      <c r="IUM222" s="52"/>
      <c r="IUN222" s="52"/>
      <c r="IUO222" s="52"/>
      <c r="IUP222" s="52"/>
      <c r="IUQ222" s="52"/>
      <c r="IUR222" s="52"/>
      <c r="IUS222" s="52"/>
      <c r="IUT222" s="52"/>
      <c r="IUU222" s="52"/>
      <c r="IUV222" s="52"/>
      <c r="IUW222" s="52"/>
      <c r="IUX222" s="52"/>
      <c r="IUY222" s="52"/>
      <c r="IUZ222" s="52"/>
      <c r="IVA222" s="52"/>
      <c r="IVB222" s="52"/>
      <c r="IVC222" s="52"/>
      <c r="IVD222" s="52"/>
      <c r="IVE222" s="52"/>
      <c r="IVF222" s="52"/>
      <c r="IVG222" s="52"/>
      <c r="IVH222" s="52"/>
      <c r="IVI222" s="52"/>
      <c r="IVJ222" s="52"/>
      <c r="IVK222" s="52"/>
      <c r="IVL222" s="52"/>
      <c r="IVM222" s="52"/>
      <c r="IVN222" s="52"/>
      <c r="IVO222" s="52"/>
      <c r="IVP222" s="52"/>
      <c r="IVQ222" s="52"/>
      <c r="IVR222" s="52"/>
      <c r="IVS222" s="52"/>
      <c r="IVT222" s="52"/>
      <c r="IVU222" s="52"/>
      <c r="IVV222" s="52"/>
      <c r="IVW222" s="52"/>
      <c r="IVX222" s="52"/>
      <c r="IVY222" s="52"/>
      <c r="IVZ222" s="52"/>
      <c r="IWA222" s="52"/>
      <c r="IWB222" s="52"/>
      <c r="IWC222" s="52"/>
      <c r="IWD222" s="52"/>
      <c r="IWE222" s="52"/>
      <c r="IWF222" s="52"/>
      <c r="IWG222" s="52"/>
      <c r="IWH222" s="52"/>
      <c r="IWI222" s="52"/>
      <c r="IWJ222" s="52"/>
      <c r="IWK222" s="52"/>
      <c r="IWL222" s="52"/>
      <c r="IWM222" s="52"/>
      <c r="IWN222" s="52"/>
      <c r="IWO222" s="52"/>
      <c r="IWP222" s="52"/>
      <c r="IWQ222" s="52"/>
      <c r="IWR222" s="52"/>
      <c r="IWS222" s="52"/>
      <c r="IWT222" s="52"/>
      <c r="IWU222" s="52"/>
      <c r="IWV222" s="52"/>
      <c r="IWW222" s="52"/>
      <c r="IWX222" s="52"/>
      <c r="IWY222" s="52"/>
      <c r="IWZ222" s="52"/>
      <c r="IXA222" s="52"/>
      <c r="IXB222" s="52"/>
      <c r="IXC222" s="52"/>
      <c r="IXD222" s="52"/>
      <c r="IXE222" s="52"/>
      <c r="IXF222" s="52"/>
      <c r="IXG222" s="52"/>
      <c r="IXH222" s="52"/>
      <c r="IXI222" s="52"/>
      <c r="IXJ222" s="52"/>
      <c r="IXK222" s="52"/>
      <c r="IXL222" s="52"/>
      <c r="IXM222" s="52"/>
      <c r="IXN222" s="52"/>
      <c r="IXO222" s="52"/>
      <c r="IXP222" s="52"/>
      <c r="IXQ222" s="52"/>
      <c r="IXR222" s="52"/>
      <c r="IXS222" s="52"/>
      <c r="IXT222" s="52"/>
      <c r="IXU222" s="52"/>
      <c r="IXV222" s="52"/>
      <c r="IXW222" s="52"/>
      <c r="IXX222" s="52"/>
      <c r="IXY222" s="52"/>
      <c r="IXZ222" s="52"/>
      <c r="IYA222" s="52"/>
      <c r="IYB222" s="52"/>
      <c r="IYC222" s="52"/>
      <c r="IYD222" s="52"/>
      <c r="IYE222" s="52"/>
      <c r="IYF222" s="52"/>
      <c r="IYG222" s="52"/>
      <c r="IYH222" s="52"/>
      <c r="IYI222" s="52"/>
      <c r="IYJ222" s="52"/>
      <c r="IYK222" s="52"/>
      <c r="IYL222" s="52"/>
      <c r="IYM222" s="52"/>
      <c r="IYN222" s="52"/>
      <c r="IYO222" s="52"/>
      <c r="IYP222" s="52"/>
      <c r="IYQ222" s="52"/>
      <c r="IYR222" s="52"/>
      <c r="IYS222" s="52"/>
      <c r="IYT222" s="52"/>
      <c r="IYU222" s="52"/>
      <c r="IYV222" s="52"/>
      <c r="IYW222" s="52"/>
      <c r="IYX222" s="52"/>
      <c r="IYY222" s="52"/>
      <c r="IYZ222" s="52"/>
      <c r="IZA222" s="52"/>
      <c r="IZB222" s="52"/>
      <c r="IZC222" s="52"/>
      <c r="IZD222" s="52"/>
      <c r="IZE222" s="52"/>
      <c r="IZF222" s="52"/>
      <c r="IZG222" s="52"/>
      <c r="IZH222" s="52"/>
      <c r="IZI222" s="52"/>
      <c r="IZJ222" s="52"/>
      <c r="IZK222" s="52"/>
      <c r="IZL222" s="52"/>
      <c r="IZM222" s="52"/>
      <c r="IZN222" s="52"/>
      <c r="IZO222" s="52"/>
      <c r="IZP222" s="52"/>
      <c r="IZQ222" s="52"/>
      <c r="IZR222" s="52"/>
      <c r="IZS222" s="52"/>
      <c r="IZT222" s="52"/>
      <c r="IZU222" s="52"/>
      <c r="IZV222" s="52"/>
      <c r="IZW222" s="52"/>
      <c r="IZX222" s="52"/>
      <c r="IZY222" s="52"/>
      <c r="IZZ222" s="52"/>
      <c r="JAA222" s="52"/>
      <c r="JAB222" s="52"/>
      <c r="JAC222" s="52"/>
      <c r="JAD222" s="52"/>
      <c r="JAE222" s="52"/>
      <c r="JAF222" s="52"/>
      <c r="JAG222" s="52"/>
      <c r="JAH222" s="52"/>
      <c r="JAI222" s="52"/>
      <c r="JAJ222" s="52"/>
      <c r="JAK222" s="52"/>
      <c r="JAL222" s="52"/>
      <c r="JAM222" s="52"/>
      <c r="JAN222" s="52"/>
      <c r="JAO222" s="52"/>
      <c r="JAP222" s="52"/>
      <c r="JAQ222" s="52"/>
      <c r="JAR222" s="52"/>
      <c r="JAS222" s="52"/>
      <c r="JAT222" s="52"/>
      <c r="JAU222" s="52"/>
      <c r="JAV222" s="52"/>
      <c r="JAW222" s="52"/>
      <c r="JAX222" s="52"/>
      <c r="JAY222" s="52"/>
      <c r="JAZ222" s="52"/>
      <c r="JBA222" s="52"/>
      <c r="JBB222" s="52"/>
      <c r="JBC222" s="52"/>
      <c r="JBD222" s="52"/>
      <c r="JBE222" s="52"/>
      <c r="JBF222" s="52"/>
      <c r="JBG222" s="52"/>
      <c r="JBH222" s="52"/>
      <c r="JBI222" s="52"/>
      <c r="JBJ222" s="52"/>
      <c r="JBK222" s="52"/>
      <c r="JBL222" s="52"/>
      <c r="JBM222" s="52"/>
      <c r="JBN222" s="52"/>
      <c r="JBO222" s="52"/>
      <c r="JBP222" s="52"/>
      <c r="JBQ222" s="52"/>
      <c r="JBR222" s="52"/>
      <c r="JBS222" s="52"/>
      <c r="JBT222" s="52"/>
      <c r="JBU222" s="52"/>
      <c r="JBV222" s="52"/>
      <c r="JBW222" s="52"/>
      <c r="JBX222" s="52"/>
      <c r="JBY222" s="52"/>
      <c r="JBZ222" s="52"/>
      <c r="JCA222" s="52"/>
      <c r="JCB222" s="52"/>
      <c r="JCC222" s="52"/>
      <c r="JCD222" s="52"/>
      <c r="JCE222" s="52"/>
      <c r="JCF222" s="52"/>
      <c r="JCG222" s="52"/>
      <c r="JCH222" s="52"/>
      <c r="JCI222" s="52"/>
      <c r="JCJ222" s="52"/>
      <c r="JCK222" s="52"/>
      <c r="JCL222" s="52"/>
      <c r="JCM222" s="52"/>
      <c r="JCN222" s="52"/>
      <c r="JCO222" s="52"/>
      <c r="JCP222" s="52"/>
      <c r="JCQ222" s="52"/>
      <c r="JCR222" s="52"/>
      <c r="JCS222" s="52"/>
      <c r="JCT222" s="52"/>
      <c r="JCU222" s="52"/>
      <c r="JCV222" s="52"/>
      <c r="JCW222" s="52"/>
      <c r="JCX222" s="52"/>
      <c r="JCY222" s="52"/>
      <c r="JCZ222" s="52"/>
      <c r="JDA222" s="52"/>
      <c r="JDB222" s="52"/>
      <c r="JDC222" s="52"/>
      <c r="JDD222" s="52"/>
      <c r="JDE222" s="52"/>
      <c r="JDF222" s="52"/>
      <c r="JDG222" s="52"/>
      <c r="JDH222" s="52"/>
      <c r="JDI222" s="52"/>
      <c r="JDJ222" s="52"/>
      <c r="JDK222" s="52"/>
      <c r="JDL222" s="52"/>
      <c r="JDM222" s="52"/>
      <c r="JDN222" s="52"/>
      <c r="JDO222" s="52"/>
      <c r="JDP222" s="52"/>
      <c r="JDQ222" s="52"/>
      <c r="JDR222" s="52"/>
      <c r="JDS222" s="52"/>
      <c r="JDT222" s="52"/>
      <c r="JDU222" s="52"/>
      <c r="JDV222" s="52"/>
      <c r="JDW222" s="52"/>
      <c r="JDX222" s="52"/>
      <c r="JDY222" s="52"/>
      <c r="JDZ222" s="52"/>
      <c r="JEA222" s="52"/>
      <c r="JEB222" s="52"/>
      <c r="JEC222" s="52"/>
      <c r="JED222" s="52"/>
      <c r="JEE222" s="52"/>
      <c r="JEF222" s="52"/>
      <c r="JEG222" s="52"/>
      <c r="JEH222" s="52"/>
      <c r="JEI222" s="52"/>
      <c r="JEJ222" s="52"/>
      <c r="JEK222" s="52"/>
      <c r="JEL222" s="52"/>
      <c r="JEM222" s="52"/>
      <c r="JEN222" s="52"/>
      <c r="JEO222" s="52"/>
      <c r="JEP222" s="52"/>
      <c r="JEQ222" s="52"/>
      <c r="JER222" s="52"/>
      <c r="JES222" s="52"/>
      <c r="JET222" s="52"/>
      <c r="JEU222" s="52"/>
      <c r="JEV222" s="52"/>
      <c r="JEW222" s="52"/>
      <c r="JEX222" s="52"/>
      <c r="JEY222" s="52"/>
      <c r="JEZ222" s="52"/>
      <c r="JFA222" s="52"/>
      <c r="JFB222" s="52"/>
      <c r="JFC222" s="52"/>
      <c r="JFD222" s="52"/>
      <c r="JFE222" s="52"/>
      <c r="JFF222" s="52"/>
      <c r="JFG222" s="52"/>
      <c r="JFH222" s="52"/>
      <c r="JFI222" s="52"/>
      <c r="JFJ222" s="52"/>
      <c r="JFK222" s="52"/>
      <c r="JFL222" s="52"/>
      <c r="JFM222" s="52"/>
      <c r="JFN222" s="52"/>
      <c r="JFO222" s="52"/>
      <c r="JFP222" s="52"/>
      <c r="JFQ222" s="52"/>
      <c r="JFR222" s="52"/>
      <c r="JFS222" s="52"/>
      <c r="JFT222" s="52"/>
      <c r="JFU222" s="52"/>
      <c r="JFV222" s="52"/>
      <c r="JFW222" s="52"/>
      <c r="JFX222" s="52"/>
      <c r="JFY222" s="52"/>
      <c r="JFZ222" s="52"/>
      <c r="JGA222" s="52"/>
      <c r="JGB222" s="52"/>
      <c r="JGC222" s="52"/>
      <c r="JGD222" s="52"/>
      <c r="JGE222" s="52"/>
      <c r="JGF222" s="52"/>
      <c r="JGG222" s="52"/>
      <c r="JGH222" s="52"/>
      <c r="JGI222" s="52"/>
      <c r="JGJ222" s="52"/>
      <c r="JGK222" s="52"/>
      <c r="JGL222" s="52"/>
      <c r="JGM222" s="52"/>
      <c r="JGN222" s="52"/>
      <c r="JGO222" s="52"/>
      <c r="JGP222" s="52"/>
      <c r="JGQ222" s="52"/>
      <c r="JGR222" s="52"/>
      <c r="JGS222" s="52"/>
      <c r="JGT222" s="52"/>
      <c r="JGU222" s="52"/>
      <c r="JGV222" s="52"/>
      <c r="JGW222" s="52"/>
      <c r="JGX222" s="52"/>
      <c r="JGY222" s="52"/>
      <c r="JGZ222" s="52"/>
      <c r="JHA222" s="52"/>
      <c r="JHB222" s="52"/>
      <c r="JHC222" s="52"/>
      <c r="JHD222" s="52"/>
      <c r="JHE222" s="52"/>
      <c r="JHF222" s="52"/>
      <c r="JHG222" s="52"/>
      <c r="JHH222" s="52"/>
      <c r="JHI222" s="52"/>
      <c r="JHJ222" s="52"/>
      <c r="JHK222" s="52"/>
      <c r="JHL222" s="52"/>
      <c r="JHM222" s="52"/>
      <c r="JHN222" s="52"/>
      <c r="JHO222" s="52"/>
      <c r="JHP222" s="52"/>
      <c r="JHQ222" s="52"/>
      <c r="JHR222" s="52"/>
      <c r="JHS222" s="52"/>
      <c r="JHT222" s="52"/>
      <c r="JHU222" s="52"/>
      <c r="JHV222" s="52"/>
      <c r="JHW222" s="52"/>
      <c r="JHX222" s="52"/>
      <c r="JHY222" s="52"/>
      <c r="JHZ222" s="52"/>
      <c r="JIA222" s="52"/>
      <c r="JIB222" s="52"/>
      <c r="JIC222" s="52"/>
      <c r="JID222" s="52"/>
      <c r="JIE222" s="52"/>
      <c r="JIF222" s="52"/>
      <c r="JIG222" s="52"/>
      <c r="JIH222" s="52"/>
      <c r="JII222" s="52"/>
      <c r="JIJ222" s="52"/>
      <c r="JIK222" s="52"/>
      <c r="JIL222" s="52"/>
      <c r="JIM222" s="52"/>
      <c r="JIN222" s="52"/>
      <c r="JIO222" s="52"/>
      <c r="JIP222" s="52"/>
      <c r="JIQ222" s="52"/>
      <c r="JIR222" s="52"/>
      <c r="JIS222" s="52"/>
      <c r="JIT222" s="52"/>
      <c r="JIU222" s="52"/>
      <c r="JIV222" s="52"/>
      <c r="JIW222" s="52"/>
      <c r="JIX222" s="52"/>
      <c r="JIY222" s="52"/>
      <c r="JIZ222" s="52"/>
      <c r="JJA222" s="52"/>
      <c r="JJB222" s="52"/>
      <c r="JJC222" s="52"/>
      <c r="JJD222" s="52"/>
      <c r="JJE222" s="52"/>
      <c r="JJF222" s="52"/>
      <c r="JJG222" s="52"/>
      <c r="JJH222" s="52"/>
      <c r="JJI222" s="52"/>
      <c r="JJJ222" s="52"/>
      <c r="JJK222" s="52"/>
      <c r="JJL222" s="52"/>
      <c r="JJM222" s="52"/>
      <c r="JJN222" s="52"/>
      <c r="JJO222" s="52"/>
      <c r="JJP222" s="52"/>
      <c r="JJQ222" s="52"/>
      <c r="JJR222" s="52"/>
      <c r="JJS222" s="52"/>
      <c r="JJT222" s="52"/>
      <c r="JJU222" s="52"/>
      <c r="JJV222" s="52"/>
      <c r="JJW222" s="52"/>
      <c r="JJX222" s="52"/>
      <c r="JJY222" s="52"/>
      <c r="JJZ222" s="52"/>
      <c r="JKA222" s="52"/>
      <c r="JKB222" s="52"/>
      <c r="JKC222" s="52"/>
      <c r="JKD222" s="52"/>
      <c r="JKE222" s="52"/>
      <c r="JKF222" s="52"/>
      <c r="JKG222" s="52"/>
      <c r="JKH222" s="52"/>
      <c r="JKI222" s="52"/>
      <c r="JKJ222" s="52"/>
      <c r="JKK222" s="52"/>
      <c r="JKL222" s="52"/>
      <c r="JKM222" s="52"/>
      <c r="JKN222" s="52"/>
      <c r="JKO222" s="52"/>
      <c r="JKP222" s="52"/>
      <c r="JKQ222" s="52"/>
      <c r="JKR222" s="52"/>
      <c r="JKS222" s="52"/>
      <c r="JKT222" s="52"/>
      <c r="JKU222" s="52"/>
      <c r="JKV222" s="52"/>
      <c r="JKW222" s="52"/>
      <c r="JKX222" s="52"/>
      <c r="JKY222" s="52"/>
      <c r="JKZ222" s="52"/>
      <c r="JLA222" s="52"/>
      <c r="JLB222" s="52"/>
      <c r="JLC222" s="52"/>
      <c r="JLD222" s="52"/>
      <c r="JLE222" s="52"/>
      <c r="JLF222" s="52"/>
      <c r="JLG222" s="52"/>
      <c r="JLH222" s="52"/>
      <c r="JLI222" s="52"/>
      <c r="JLJ222" s="52"/>
      <c r="JLK222" s="52"/>
      <c r="JLL222" s="52"/>
      <c r="JLM222" s="52"/>
      <c r="JLN222" s="52"/>
      <c r="JLO222" s="52"/>
      <c r="JLP222" s="52"/>
      <c r="JLQ222" s="52"/>
      <c r="JLR222" s="52"/>
      <c r="JLS222" s="52"/>
      <c r="JLT222" s="52"/>
      <c r="JLU222" s="52"/>
      <c r="JLV222" s="52"/>
      <c r="JLW222" s="52"/>
      <c r="JLX222" s="52"/>
      <c r="JLY222" s="52"/>
      <c r="JLZ222" s="52"/>
      <c r="JMA222" s="52"/>
      <c r="JMB222" s="52"/>
      <c r="JMC222" s="52"/>
      <c r="JMD222" s="52"/>
      <c r="JME222" s="52"/>
      <c r="JMF222" s="52"/>
      <c r="JMG222" s="52"/>
      <c r="JMH222" s="52"/>
      <c r="JMI222" s="52"/>
      <c r="JMJ222" s="52"/>
      <c r="JMK222" s="52"/>
      <c r="JML222" s="52"/>
      <c r="JMM222" s="52"/>
      <c r="JMN222" s="52"/>
      <c r="JMO222" s="52"/>
      <c r="JMP222" s="52"/>
      <c r="JMQ222" s="52"/>
      <c r="JMR222" s="52"/>
      <c r="JMS222" s="52"/>
      <c r="JMT222" s="52"/>
      <c r="JMU222" s="52"/>
      <c r="JMV222" s="52"/>
      <c r="JMW222" s="52"/>
      <c r="JMX222" s="52"/>
      <c r="JMY222" s="52"/>
      <c r="JMZ222" s="52"/>
      <c r="JNA222" s="52"/>
      <c r="JNB222" s="52"/>
      <c r="JNC222" s="52"/>
      <c r="JND222" s="52"/>
      <c r="JNE222" s="52"/>
      <c r="JNF222" s="52"/>
      <c r="JNG222" s="52"/>
      <c r="JNH222" s="52"/>
      <c r="JNI222" s="52"/>
      <c r="JNJ222" s="52"/>
      <c r="JNK222" s="52"/>
      <c r="JNL222" s="52"/>
      <c r="JNM222" s="52"/>
      <c r="JNN222" s="52"/>
      <c r="JNO222" s="52"/>
      <c r="JNP222" s="52"/>
      <c r="JNQ222" s="52"/>
      <c r="JNR222" s="52"/>
      <c r="JNS222" s="52"/>
      <c r="JNT222" s="52"/>
      <c r="JNU222" s="52"/>
      <c r="JNV222" s="52"/>
      <c r="JNW222" s="52"/>
      <c r="JNX222" s="52"/>
      <c r="JNY222" s="52"/>
      <c r="JNZ222" s="52"/>
      <c r="JOA222" s="52"/>
      <c r="JOB222" s="52"/>
      <c r="JOC222" s="52"/>
      <c r="JOD222" s="52"/>
      <c r="JOE222" s="52"/>
      <c r="JOF222" s="52"/>
      <c r="JOG222" s="52"/>
      <c r="JOH222" s="52"/>
      <c r="JOI222" s="52"/>
      <c r="JOJ222" s="52"/>
      <c r="JOK222" s="52"/>
      <c r="JOL222" s="52"/>
      <c r="JOM222" s="52"/>
      <c r="JON222" s="52"/>
      <c r="JOO222" s="52"/>
      <c r="JOP222" s="52"/>
      <c r="JOQ222" s="52"/>
      <c r="JOR222" s="52"/>
      <c r="JOS222" s="52"/>
      <c r="JOT222" s="52"/>
      <c r="JOU222" s="52"/>
      <c r="JOV222" s="52"/>
      <c r="JOW222" s="52"/>
      <c r="JOX222" s="52"/>
      <c r="JOY222" s="52"/>
      <c r="JOZ222" s="52"/>
      <c r="JPA222" s="52"/>
      <c r="JPB222" s="52"/>
      <c r="JPC222" s="52"/>
      <c r="JPD222" s="52"/>
      <c r="JPE222" s="52"/>
      <c r="JPF222" s="52"/>
      <c r="JPG222" s="52"/>
      <c r="JPH222" s="52"/>
      <c r="JPI222" s="52"/>
      <c r="JPJ222" s="52"/>
      <c r="JPK222" s="52"/>
      <c r="JPL222" s="52"/>
      <c r="JPM222" s="52"/>
      <c r="JPN222" s="52"/>
      <c r="JPO222" s="52"/>
      <c r="JPP222" s="52"/>
      <c r="JPQ222" s="52"/>
      <c r="JPR222" s="52"/>
      <c r="JPS222" s="52"/>
      <c r="JPT222" s="52"/>
      <c r="JPU222" s="52"/>
      <c r="JPV222" s="52"/>
      <c r="JPW222" s="52"/>
      <c r="JPX222" s="52"/>
      <c r="JPY222" s="52"/>
      <c r="JPZ222" s="52"/>
      <c r="JQA222" s="52"/>
      <c r="JQB222" s="52"/>
      <c r="JQC222" s="52"/>
      <c r="JQD222" s="52"/>
      <c r="JQE222" s="52"/>
      <c r="JQF222" s="52"/>
      <c r="JQG222" s="52"/>
      <c r="JQH222" s="52"/>
      <c r="JQI222" s="52"/>
      <c r="JQJ222" s="52"/>
      <c r="JQK222" s="52"/>
      <c r="JQL222" s="52"/>
      <c r="JQM222" s="52"/>
      <c r="JQN222" s="52"/>
      <c r="JQO222" s="52"/>
      <c r="JQP222" s="52"/>
      <c r="JQQ222" s="52"/>
      <c r="JQR222" s="52"/>
      <c r="JQS222" s="52"/>
      <c r="JQT222" s="52"/>
      <c r="JQU222" s="52"/>
      <c r="JQV222" s="52"/>
      <c r="JQW222" s="52"/>
      <c r="JQX222" s="52"/>
      <c r="JQY222" s="52"/>
      <c r="JQZ222" s="52"/>
      <c r="JRA222" s="52"/>
      <c r="JRB222" s="52"/>
      <c r="JRC222" s="52"/>
      <c r="JRD222" s="52"/>
      <c r="JRE222" s="52"/>
      <c r="JRF222" s="52"/>
      <c r="JRG222" s="52"/>
      <c r="JRH222" s="52"/>
      <c r="JRI222" s="52"/>
      <c r="JRJ222" s="52"/>
      <c r="JRK222" s="52"/>
      <c r="JRL222" s="52"/>
      <c r="JRM222" s="52"/>
      <c r="JRN222" s="52"/>
      <c r="JRO222" s="52"/>
      <c r="JRP222" s="52"/>
      <c r="JRQ222" s="52"/>
      <c r="JRR222" s="52"/>
      <c r="JRS222" s="52"/>
      <c r="JRT222" s="52"/>
      <c r="JRU222" s="52"/>
      <c r="JRV222" s="52"/>
      <c r="JRW222" s="52"/>
      <c r="JRX222" s="52"/>
      <c r="JRY222" s="52"/>
      <c r="JRZ222" s="52"/>
      <c r="JSA222" s="52"/>
      <c r="JSB222" s="52"/>
      <c r="JSC222" s="52"/>
      <c r="JSD222" s="52"/>
      <c r="JSE222" s="52"/>
      <c r="JSF222" s="52"/>
      <c r="JSG222" s="52"/>
      <c r="JSH222" s="52"/>
      <c r="JSI222" s="52"/>
      <c r="JSJ222" s="52"/>
      <c r="JSK222" s="52"/>
      <c r="JSL222" s="52"/>
      <c r="JSM222" s="52"/>
      <c r="JSN222" s="52"/>
      <c r="JSO222" s="52"/>
      <c r="JSP222" s="52"/>
      <c r="JSQ222" s="52"/>
      <c r="JSR222" s="52"/>
      <c r="JSS222" s="52"/>
      <c r="JST222" s="52"/>
      <c r="JSU222" s="52"/>
      <c r="JSV222" s="52"/>
      <c r="JSW222" s="52"/>
      <c r="JSX222" s="52"/>
      <c r="JSY222" s="52"/>
      <c r="JSZ222" s="52"/>
      <c r="JTA222" s="52"/>
      <c r="JTB222" s="52"/>
      <c r="JTC222" s="52"/>
      <c r="JTD222" s="52"/>
      <c r="JTE222" s="52"/>
      <c r="JTF222" s="52"/>
      <c r="JTG222" s="52"/>
      <c r="JTH222" s="52"/>
      <c r="JTI222" s="52"/>
      <c r="JTJ222" s="52"/>
      <c r="JTK222" s="52"/>
      <c r="JTL222" s="52"/>
      <c r="JTM222" s="52"/>
      <c r="JTN222" s="52"/>
      <c r="JTO222" s="52"/>
      <c r="JTP222" s="52"/>
      <c r="JTQ222" s="52"/>
      <c r="JTR222" s="52"/>
      <c r="JTS222" s="52"/>
      <c r="JTT222" s="52"/>
      <c r="JTU222" s="52"/>
      <c r="JTV222" s="52"/>
      <c r="JTW222" s="52"/>
      <c r="JTX222" s="52"/>
      <c r="JTY222" s="52"/>
      <c r="JTZ222" s="52"/>
      <c r="JUA222" s="52"/>
      <c r="JUB222" s="52"/>
      <c r="JUC222" s="52"/>
      <c r="JUD222" s="52"/>
      <c r="JUE222" s="52"/>
      <c r="JUF222" s="52"/>
      <c r="JUG222" s="52"/>
      <c r="JUH222" s="52"/>
      <c r="JUI222" s="52"/>
      <c r="JUJ222" s="52"/>
      <c r="JUK222" s="52"/>
      <c r="JUL222" s="52"/>
      <c r="JUM222" s="52"/>
      <c r="JUN222" s="52"/>
      <c r="JUO222" s="52"/>
      <c r="JUP222" s="52"/>
      <c r="JUQ222" s="52"/>
      <c r="JUR222" s="52"/>
      <c r="JUS222" s="52"/>
      <c r="JUT222" s="52"/>
      <c r="JUU222" s="52"/>
      <c r="JUV222" s="52"/>
      <c r="JUW222" s="52"/>
      <c r="JUX222" s="52"/>
      <c r="JUY222" s="52"/>
      <c r="JUZ222" s="52"/>
      <c r="JVA222" s="52"/>
      <c r="JVB222" s="52"/>
      <c r="JVC222" s="52"/>
      <c r="JVD222" s="52"/>
      <c r="JVE222" s="52"/>
      <c r="JVF222" s="52"/>
      <c r="JVG222" s="52"/>
      <c r="JVH222" s="52"/>
      <c r="JVI222" s="52"/>
      <c r="JVJ222" s="52"/>
      <c r="JVK222" s="52"/>
      <c r="JVL222" s="52"/>
      <c r="JVM222" s="52"/>
      <c r="JVN222" s="52"/>
      <c r="JVO222" s="52"/>
      <c r="JVP222" s="52"/>
      <c r="JVQ222" s="52"/>
      <c r="JVR222" s="52"/>
      <c r="JVS222" s="52"/>
      <c r="JVT222" s="52"/>
      <c r="JVU222" s="52"/>
      <c r="JVV222" s="52"/>
      <c r="JVW222" s="52"/>
      <c r="JVX222" s="52"/>
      <c r="JVY222" s="52"/>
      <c r="JVZ222" s="52"/>
      <c r="JWA222" s="52"/>
      <c r="JWB222" s="52"/>
      <c r="JWC222" s="52"/>
      <c r="JWD222" s="52"/>
      <c r="JWE222" s="52"/>
      <c r="JWF222" s="52"/>
      <c r="JWG222" s="52"/>
      <c r="JWH222" s="52"/>
      <c r="JWI222" s="52"/>
      <c r="JWJ222" s="52"/>
      <c r="JWK222" s="52"/>
      <c r="JWL222" s="52"/>
      <c r="JWM222" s="52"/>
      <c r="JWN222" s="52"/>
      <c r="JWO222" s="52"/>
      <c r="JWP222" s="52"/>
      <c r="JWQ222" s="52"/>
      <c r="JWR222" s="52"/>
      <c r="JWS222" s="52"/>
      <c r="JWT222" s="52"/>
      <c r="JWU222" s="52"/>
      <c r="JWV222" s="52"/>
      <c r="JWW222" s="52"/>
      <c r="JWX222" s="52"/>
      <c r="JWY222" s="52"/>
      <c r="JWZ222" s="52"/>
      <c r="JXA222" s="52"/>
      <c r="JXB222" s="52"/>
      <c r="JXC222" s="52"/>
      <c r="JXD222" s="52"/>
      <c r="JXE222" s="52"/>
      <c r="JXF222" s="52"/>
      <c r="JXG222" s="52"/>
      <c r="JXH222" s="52"/>
      <c r="JXI222" s="52"/>
      <c r="JXJ222" s="52"/>
      <c r="JXK222" s="52"/>
      <c r="JXL222" s="52"/>
      <c r="JXM222" s="52"/>
      <c r="JXN222" s="52"/>
      <c r="JXO222" s="52"/>
      <c r="JXP222" s="52"/>
      <c r="JXQ222" s="52"/>
      <c r="JXR222" s="52"/>
      <c r="JXS222" s="52"/>
      <c r="JXT222" s="52"/>
      <c r="JXU222" s="52"/>
      <c r="JXV222" s="52"/>
      <c r="JXW222" s="52"/>
      <c r="JXX222" s="52"/>
      <c r="JXY222" s="52"/>
      <c r="JXZ222" s="52"/>
      <c r="JYA222" s="52"/>
      <c r="JYB222" s="52"/>
      <c r="JYC222" s="52"/>
      <c r="JYD222" s="52"/>
      <c r="JYE222" s="52"/>
      <c r="JYF222" s="52"/>
      <c r="JYG222" s="52"/>
      <c r="JYH222" s="52"/>
      <c r="JYI222" s="52"/>
      <c r="JYJ222" s="52"/>
      <c r="JYK222" s="52"/>
      <c r="JYL222" s="52"/>
      <c r="JYM222" s="52"/>
      <c r="JYN222" s="52"/>
      <c r="JYO222" s="52"/>
      <c r="JYP222" s="52"/>
      <c r="JYQ222" s="52"/>
      <c r="JYR222" s="52"/>
      <c r="JYS222" s="52"/>
      <c r="JYT222" s="52"/>
      <c r="JYU222" s="52"/>
      <c r="JYV222" s="52"/>
      <c r="JYW222" s="52"/>
      <c r="JYX222" s="52"/>
      <c r="JYY222" s="52"/>
      <c r="JYZ222" s="52"/>
      <c r="JZA222" s="52"/>
      <c r="JZB222" s="52"/>
      <c r="JZC222" s="52"/>
      <c r="JZD222" s="52"/>
      <c r="JZE222" s="52"/>
      <c r="JZF222" s="52"/>
      <c r="JZG222" s="52"/>
      <c r="JZH222" s="52"/>
      <c r="JZI222" s="52"/>
      <c r="JZJ222" s="52"/>
      <c r="JZK222" s="52"/>
      <c r="JZL222" s="52"/>
      <c r="JZM222" s="52"/>
      <c r="JZN222" s="52"/>
      <c r="JZO222" s="52"/>
      <c r="JZP222" s="52"/>
      <c r="JZQ222" s="52"/>
      <c r="JZR222" s="52"/>
      <c r="JZS222" s="52"/>
      <c r="JZT222" s="52"/>
      <c r="JZU222" s="52"/>
      <c r="JZV222" s="52"/>
      <c r="JZW222" s="52"/>
      <c r="JZX222" s="52"/>
      <c r="JZY222" s="52"/>
      <c r="JZZ222" s="52"/>
      <c r="KAA222" s="52"/>
      <c r="KAB222" s="52"/>
      <c r="KAC222" s="52"/>
      <c r="KAD222" s="52"/>
      <c r="KAE222" s="52"/>
      <c r="KAF222" s="52"/>
      <c r="KAG222" s="52"/>
      <c r="KAH222" s="52"/>
      <c r="KAI222" s="52"/>
      <c r="KAJ222" s="52"/>
      <c r="KAK222" s="52"/>
      <c r="KAL222" s="52"/>
      <c r="KAM222" s="52"/>
      <c r="KAN222" s="52"/>
      <c r="KAO222" s="52"/>
      <c r="KAP222" s="52"/>
      <c r="KAQ222" s="52"/>
      <c r="KAR222" s="52"/>
      <c r="KAS222" s="52"/>
      <c r="KAT222" s="52"/>
      <c r="KAU222" s="52"/>
      <c r="KAV222" s="52"/>
      <c r="KAW222" s="52"/>
      <c r="KAX222" s="52"/>
      <c r="KAY222" s="52"/>
      <c r="KAZ222" s="52"/>
      <c r="KBA222" s="52"/>
      <c r="KBB222" s="52"/>
      <c r="KBC222" s="52"/>
      <c r="KBD222" s="52"/>
      <c r="KBE222" s="52"/>
      <c r="KBF222" s="52"/>
      <c r="KBG222" s="52"/>
      <c r="KBH222" s="52"/>
      <c r="KBI222" s="52"/>
      <c r="KBJ222" s="52"/>
      <c r="KBK222" s="52"/>
      <c r="KBL222" s="52"/>
      <c r="KBM222" s="52"/>
      <c r="KBN222" s="52"/>
      <c r="KBO222" s="52"/>
      <c r="KBP222" s="52"/>
      <c r="KBQ222" s="52"/>
      <c r="KBR222" s="52"/>
      <c r="KBS222" s="52"/>
      <c r="KBT222" s="52"/>
      <c r="KBU222" s="52"/>
      <c r="KBV222" s="52"/>
      <c r="KBW222" s="52"/>
      <c r="KBX222" s="52"/>
      <c r="KBY222" s="52"/>
      <c r="KBZ222" s="52"/>
      <c r="KCA222" s="52"/>
      <c r="KCB222" s="52"/>
      <c r="KCC222" s="52"/>
      <c r="KCD222" s="52"/>
      <c r="KCE222" s="52"/>
      <c r="KCF222" s="52"/>
      <c r="KCG222" s="52"/>
      <c r="KCH222" s="52"/>
      <c r="KCI222" s="52"/>
      <c r="KCJ222" s="52"/>
      <c r="KCK222" s="52"/>
      <c r="KCL222" s="52"/>
      <c r="KCM222" s="52"/>
      <c r="KCN222" s="52"/>
      <c r="KCO222" s="52"/>
      <c r="KCP222" s="52"/>
      <c r="KCQ222" s="52"/>
      <c r="KCR222" s="52"/>
      <c r="KCS222" s="52"/>
      <c r="KCT222" s="52"/>
      <c r="KCU222" s="52"/>
      <c r="KCV222" s="52"/>
      <c r="KCW222" s="52"/>
      <c r="KCX222" s="52"/>
      <c r="KCY222" s="52"/>
      <c r="KCZ222" s="52"/>
      <c r="KDA222" s="52"/>
      <c r="KDB222" s="52"/>
      <c r="KDC222" s="52"/>
      <c r="KDD222" s="52"/>
      <c r="KDE222" s="52"/>
      <c r="KDF222" s="52"/>
      <c r="KDG222" s="52"/>
      <c r="KDH222" s="52"/>
      <c r="KDI222" s="52"/>
      <c r="KDJ222" s="52"/>
      <c r="KDK222" s="52"/>
      <c r="KDL222" s="52"/>
      <c r="KDM222" s="52"/>
      <c r="KDN222" s="52"/>
      <c r="KDO222" s="52"/>
      <c r="KDP222" s="52"/>
      <c r="KDQ222" s="52"/>
      <c r="KDR222" s="52"/>
      <c r="KDS222" s="52"/>
      <c r="KDT222" s="52"/>
      <c r="KDU222" s="52"/>
      <c r="KDV222" s="52"/>
      <c r="KDW222" s="52"/>
      <c r="KDX222" s="52"/>
      <c r="KDY222" s="52"/>
      <c r="KDZ222" s="52"/>
      <c r="KEA222" s="52"/>
      <c r="KEB222" s="52"/>
      <c r="KEC222" s="52"/>
      <c r="KED222" s="52"/>
      <c r="KEE222" s="52"/>
      <c r="KEF222" s="52"/>
      <c r="KEG222" s="52"/>
      <c r="KEH222" s="52"/>
      <c r="KEI222" s="52"/>
      <c r="KEJ222" s="52"/>
      <c r="KEK222" s="52"/>
      <c r="KEL222" s="52"/>
      <c r="KEM222" s="52"/>
      <c r="KEN222" s="52"/>
      <c r="KEO222" s="52"/>
      <c r="KEP222" s="52"/>
      <c r="KEQ222" s="52"/>
      <c r="KER222" s="52"/>
      <c r="KES222" s="52"/>
      <c r="KET222" s="52"/>
      <c r="KEU222" s="52"/>
      <c r="KEV222" s="52"/>
      <c r="KEW222" s="52"/>
      <c r="KEX222" s="52"/>
      <c r="KEY222" s="52"/>
      <c r="KEZ222" s="52"/>
      <c r="KFA222" s="52"/>
      <c r="KFB222" s="52"/>
      <c r="KFC222" s="52"/>
      <c r="KFD222" s="52"/>
      <c r="KFE222" s="52"/>
      <c r="KFF222" s="52"/>
      <c r="KFG222" s="52"/>
      <c r="KFH222" s="52"/>
      <c r="KFI222" s="52"/>
      <c r="KFJ222" s="52"/>
      <c r="KFK222" s="52"/>
      <c r="KFL222" s="52"/>
      <c r="KFM222" s="52"/>
      <c r="KFN222" s="52"/>
      <c r="KFO222" s="52"/>
      <c r="KFP222" s="52"/>
      <c r="KFQ222" s="52"/>
      <c r="KFR222" s="52"/>
      <c r="KFS222" s="52"/>
      <c r="KFT222" s="52"/>
      <c r="KFU222" s="52"/>
      <c r="KFV222" s="52"/>
      <c r="KFW222" s="52"/>
      <c r="KFX222" s="52"/>
      <c r="KFY222" s="52"/>
      <c r="KFZ222" s="52"/>
      <c r="KGA222" s="52"/>
      <c r="KGB222" s="52"/>
      <c r="KGC222" s="52"/>
      <c r="KGD222" s="52"/>
      <c r="KGE222" s="52"/>
      <c r="KGF222" s="52"/>
      <c r="KGG222" s="52"/>
      <c r="KGH222" s="52"/>
      <c r="KGI222" s="52"/>
      <c r="KGJ222" s="52"/>
      <c r="KGK222" s="52"/>
      <c r="KGL222" s="52"/>
      <c r="KGM222" s="52"/>
      <c r="KGN222" s="52"/>
      <c r="KGO222" s="52"/>
      <c r="KGP222" s="52"/>
      <c r="KGQ222" s="52"/>
      <c r="KGR222" s="52"/>
      <c r="KGS222" s="52"/>
      <c r="KGT222" s="52"/>
      <c r="KGU222" s="52"/>
      <c r="KGV222" s="52"/>
      <c r="KGW222" s="52"/>
      <c r="KGX222" s="52"/>
      <c r="KGY222" s="52"/>
      <c r="KGZ222" s="52"/>
      <c r="KHA222" s="52"/>
      <c r="KHB222" s="52"/>
      <c r="KHC222" s="52"/>
      <c r="KHD222" s="52"/>
      <c r="KHE222" s="52"/>
      <c r="KHF222" s="52"/>
      <c r="KHG222" s="52"/>
      <c r="KHH222" s="52"/>
      <c r="KHI222" s="52"/>
      <c r="KHJ222" s="52"/>
      <c r="KHK222" s="52"/>
      <c r="KHL222" s="52"/>
      <c r="KHM222" s="52"/>
      <c r="KHN222" s="52"/>
      <c r="KHO222" s="52"/>
      <c r="KHP222" s="52"/>
      <c r="KHQ222" s="52"/>
      <c r="KHR222" s="52"/>
      <c r="KHS222" s="52"/>
      <c r="KHT222" s="52"/>
      <c r="KHU222" s="52"/>
      <c r="KHV222" s="52"/>
      <c r="KHW222" s="52"/>
      <c r="KHX222" s="52"/>
      <c r="KHY222" s="52"/>
      <c r="KHZ222" s="52"/>
      <c r="KIA222" s="52"/>
      <c r="KIB222" s="52"/>
      <c r="KIC222" s="52"/>
      <c r="KID222" s="52"/>
      <c r="KIE222" s="52"/>
      <c r="KIF222" s="52"/>
      <c r="KIG222" s="52"/>
      <c r="KIH222" s="52"/>
      <c r="KII222" s="52"/>
      <c r="KIJ222" s="52"/>
      <c r="KIK222" s="52"/>
      <c r="KIL222" s="52"/>
      <c r="KIM222" s="52"/>
      <c r="KIN222" s="52"/>
      <c r="KIO222" s="52"/>
      <c r="KIP222" s="52"/>
      <c r="KIQ222" s="52"/>
      <c r="KIR222" s="52"/>
      <c r="KIS222" s="52"/>
      <c r="KIT222" s="52"/>
      <c r="KIU222" s="52"/>
      <c r="KIV222" s="52"/>
      <c r="KIW222" s="52"/>
      <c r="KIX222" s="52"/>
      <c r="KIY222" s="52"/>
      <c r="KIZ222" s="52"/>
      <c r="KJA222" s="52"/>
      <c r="KJB222" s="52"/>
      <c r="KJC222" s="52"/>
      <c r="KJD222" s="52"/>
      <c r="KJE222" s="52"/>
      <c r="KJF222" s="52"/>
      <c r="KJG222" s="52"/>
      <c r="KJH222" s="52"/>
      <c r="KJI222" s="52"/>
      <c r="KJJ222" s="52"/>
      <c r="KJK222" s="52"/>
      <c r="KJL222" s="52"/>
      <c r="KJM222" s="52"/>
      <c r="KJN222" s="52"/>
      <c r="KJO222" s="52"/>
      <c r="KJP222" s="52"/>
      <c r="KJQ222" s="52"/>
      <c r="KJR222" s="52"/>
      <c r="KJS222" s="52"/>
      <c r="KJT222" s="52"/>
      <c r="KJU222" s="52"/>
      <c r="KJV222" s="52"/>
      <c r="KJW222" s="52"/>
      <c r="KJX222" s="52"/>
      <c r="KJY222" s="52"/>
      <c r="KJZ222" s="52"/>
      <c r="KKA222" s="52"/>
      <c r="KKB222" s="52"/>
      <c r="KKC222" s="52"/>
      <c r="KKD222" s="52"/>
      <c r="KKE222" s="52"/>
      <c r="KKF222" s="52"/>
      <c r="KKG222" s="52"/>
      <c r="KKH222" s="52"/>
      <c r="KKI222" s="52"/>
      <c r="KKJ222" s="52"/>
      <c r="KKK222" s="52"/>
      <c r="KKL222" s="52"/>
      <c r="KKM222" s="52"/>
      <c r="KKN222" s="52"/>
      <c r="KKO222" s="52"/>
      <c r="KKP222" s="52"/>
      <c r="KKQ222" s="52"/>
      <c r="KKR222" s="52"/>
      <c r="KKS222" s="52"/>
      <c r="KKT222" s="52"/>
      <c r="KKU222" s="52"/>
      <c r="KKV222" s="52"/>
      <c r="KKW222" s="52"/>
      <c r="KKX222" s="52"/>
      <c r="KKY222" s="52"/>
      <c r="KKZ222" s="52"/>
      <c r="KLA222" s="52"/>
      <c r="KLB222" s="52"/>
      <c r="KLC222" s="52"/>
      <c r="KLD222" s="52"/>
      <c r="KLE222" s="52"/>
      <c r="KLF222" s="52"/>
      <c r="KLG222" s="52"/>
      <c r="KLH222" s="52"/>
      <c r="KLI222" s="52"/>
      <c r="KLJ222" s="52"/>
      <c r="KLK222" s="52"/>
      <c r="KLL222" s="52"/>
      <c r="KLM222" s="52"/>
      <c r="KLN222" s="52"/>
      <c r="KLO222" s="52"/>
      <c r="KLP222" s="52"/>
      <c r="KLQ222" s="52"/>
      <c r="KLR222" s="52"/>
      <c r="KLS222" s="52"/>
      <c r="KLT222" s="52"/>
      <c r="KLU222" s="52"/>
      <c r="KLV222" s="52"/>
      <c r="KLW222" s="52"/>
      <c r="KLX222" s="52"/>
      <c r="KLY222" s="52"/>
      <c r="KLZ222" s="52"/>
      <c r="KMA222" s="52"/>
      <c r="KMB222" s="52"/>
      <c r="KMC222" s="52"/>
      <c r="KMD222" s="52"/>
      <c r="KME222" s="52"/>
      <c r="KMF222" s="52"/>
      <c r="KMG222" s="52"/>
      <c r="KMH222" s="52"/>
      <c r="KMI222" s="52"/>
      <c r="KMJ222" s="52"/>
      <c r="KMK222" s="52"/>
      <c r="KML222" s="52"/>
      <c r="KMM222" s="52"/>
      <c r="KMN222" s="52"/>
      <c r="KMO222" s="52"/>
      <c r="KMP222" s="52"/>
      <c r="KMQ222" s="52"/>
      <c r="KMR222" s="52"/>
      <c r="KMS222" s="52"/>
      <c r="KMT222" s="52"/>
      <c r="KMU222" s="52"/>
      <c r="KMV222" s="52"/>
      <c r="KMW222" s="52"/>
      <c r="KMX222" s="52"/>
      <c r="KMY222" s="52"/>
      <c r="KMZ222" s="52"/>
      <c r="KNA222" s="52"/>
      <c r="KNB222" s="52"/>
      <c r="KNC222" s="52"/>
      <c r="KND222" s="52"/>
      <c r="KNE222" s="52"/>
      <c r="KNF222" s="52"/>
      <c r="KNG222" s="52"/>
      <c r="KNH222" s="52"/>
      <c r="KNI222" s="52"/>
      <c r="KNJ222" s="52"/>
      <c r="KNK222" s="52"/>
      <c r="KNL222" s="52"/>
      <c r="KNM222" s="52"/>
      <c r="KNN222" s="52"/>
      <c r="KNO222" s="52"/>
      <c r="KNP222" s="52"/>
      <c r="KNQ222" s="52"/>
      <c r="KNR222" s="52"/>
      <c r="KNS222" s="52"/>
      <c r="KNT222" s="52"/>
      <c r="KNU222" s="52"/>
      <c r="KNV222" s="52"/>
      <c r="KNW222" s="52"/>
      <c r="KNX222" s="52"/>
      <c r="KNY222" s="52"/>
      <c r="KNZ222" s="52"/>
      <c r="KOA222" s="52"/>
      <c r="KOB222" s="52"/>
      <c r="KOC222" s="52"/>
      <c r="KOD222" s="52"/>
      <c r="KOE222" s="52"/>
      <c r="KOF222" s="52"/>
      <c r="KOG222" s="52"/>
      <c r="KOH222" s="52"/>
      <c r="KOI222" s="52"/>
      <c r="KOJ222" s="52"/>
      <c r="KOK222" s="52"/>
      <c r="KOL222" s="52"/>
      <c r="KOM222" s="52"/>
      <c r="KON222" s="52"/>
      <c r="KOO222" s="52"/>
      <c r="KOP222" s="52"/>
      <c r="KOQ222" s="52"/>
      <c r="KOR222" s="52"/>
      <c r="KOS222" s="52"/>
      <c r="KOT222" s="52"/>
      <c r="KOU222" s="52"/>
      <c r="KOV222" s="52"/>
      <c r="KOW222" s="52"/>
      <c r="KOX222" s="52"/>
      <c r="KOY222" s="52"/>
      <c r="KOZ222" s="52"/>
      <c r="KPA222" s="52"/>
      <c r="KPB222" s="52"/>
      <c r="KPC222" s="52"/>
      <c r="KPD222" s="52"/>
      <c r="KPE222" s="52"/>
      <c r="KPF222" s="52"/>
      <c r="KPG222" s="52"/>
      <c r="KPH222" s="52"/>
      <c r="KPI222" s="52"/>
      <c r="KPJ222" s="52"/>
      <c r="KPK222" s="52"/>
      <c r="KPL222" s="52"/>
      <c r="KPM222" s="52"/>
      <c r="KPN222" s="52"/>
      <c r="KPO222" s="52"/>
      <c r="KPP222" s="52"/>
      <c r="KPQ222" s="52"/>
      <c r="KPR222" s="52"/>
      <c r="KPS222" s="52"/>
      <c r="KPT222" s="52"/>
      <c r="KPU222" s="52"/>
      <c r="KPV222" s="52"/>
      <c r="KPW222" s="52"/>
      <c r="KPX222" s="52"/>
      <c r="KPY222" s="52"/>
      <c r="KPZ222" s="52"/>
      <c r="KQA222" s="52"/>
      <c r="KQB222" s="52"/>
      <c r="KQC222" s="52"/>
      <c r="KQD222" s="52"/>
      <c r="KQE222" s="52"/>
      <c r="KQF222" s="52"/>
      <c r="KQG222" s="52"/>
      <c r="KQH222" s="52"/>
      <c r="KQI222" s="52"/>
      <c r="KQJ222" s="52"/>
      <c r="KQK222" s="52"/>
      <c r="KQL222" s="52"/>
      <c r="KQM222" s="52"/>
      <c r="KQN222" s="52"/>
      <c r="KQO222" s="52"/>
      <c r="KQP222" s="52"/>
      <c r="KQQ222" s="52"/>
      <c r="KQR222" s="52"/>
      <c r="KQS222" s="52"/>
      <c r="KQT222" s="52"/>
      <c r="KQU222" s="52"/>
      <c r="KQV222" s="52"/>
      <c r="KQW222" s="52"/>
      <c r="KQX222" s="52"/>
      <c r="KQY222" s="52"/>
      <c r="KQZ222" s="52"/>
      <c r="KRA222" s="52"/>
      <c r="KRB222" s="52"/>
      <c r="KRC222" s="52"/>
      <c r="KRD222" s="52"/>
      <c r="KRE222" s="52"/>
      <c r="KRF222" s="52"/>
      <c r="KRG222" s="52"/>
      <c r="KRH222" s="52"/>
      <c r="KRI222" s="52"/>
      <c r="KRJ222" s="52"/>
      <c r="KRK222" s="52"/>
      <c r="KRL222" s="52"/>
      <c r="KRM222" s="52"/>
      <c r="KRN222" s="52"/>
      <c r="KRO222" s="52"/>
      <c r="KRP222" s="52"/>
      <c r="KRQ222" s="52"/>
      <c r="KRR222" s="52"/>
      <c r="KRS222" s="52"/>
      <c r="KRT222" s="52"/>
      <c r="KRU222" s="52"/>
      <c r="KRV222" s="52"/>
      <c r="KRW222" s="52"/>
      <c r="KRX222" s="52"/>
      <c r="KRY222" s="52"/>
      <c r="KRZ222" s="52"/>
      <c r="KSA222" s="52"/>
      <c r="KSB222" s="52"/>
      <c r="KSC222" s="52"/>
      <c r="KSD222" s="52"/>
      <c r="KSE222" s="52"/>
      <c r="KSF222" s="52"/>
      <c r="KSG222" s="52"/>
      <c r="KSH222" s="52"/>
      <c r="KSI222" s="52"/>
      <c r="KSJ222" s="52"/>
      <c r="KSK222" s="52"/>
      <c r="KSL222" s="52"/>
      <c r="KSM222" s="52"/>
      <c r="KSN222" s="52"/>
      <c r="KSO222" s="52"/>
      <c r="KSP222" s="52"/>
      <c r="KSQ222" s="52"/>
      <c r="KSR222" s="52"/>
      <c r="KSS222" s="52"/>
      <c r="KST222" s="52"/>
      <c r="KSU222" s="52"/>
      <c r="KSV222" s="52"/>
      <c r="KSW222" s="52"/>
      <c r="KSX222" s="52"/>
      <c r="KSY222" s="52"/>
      <c r="KSZ222" s="52"/>
      <c r="KTA222" s="52"/>
      <c r="KTB222" s="52"/>
      <c r="KTC222" s="52"/>
      <c r="KTD222" s="52"/>
      <c r="KTE222" s="52"/>
      <c r="KTF222" s="52"/>
      <c r="KTG222" s="52"/>
      <c r="KTH222" s="52"/>
      <c r="KTI222" s="52"/>
      <c r="KTJ222" s="52"/>
      <c r="KTK222" s="52"/>
      <c r="KTL222" s="52"/>
      <c r="KTM222" s="52"/>
      <c r="KTN222" s="52"/>
      <c r="KTO222" s="52"/>
      <c r="KTP222" s="52"/>
      <c r="KTQ222" s="52"/>
      <c r="KTR222" s="52"/>
      <c r="KTS222" s="52"/>
      <c r="KTT222" s="52"/>
      <c r="KTU222" s="52"/>
      <c r="KTV222" s="52"/>
      <c r="KTW222" s="52"/>
      <c r="KTX222" s="52"/>
      <c r="KTY222" s="52"/>
      <c r="KTZ222" s="52"/>
      <c r="KUA222" s="52"/>
      <c r="KUB222" s="52"/>
      <c r="KUC222" s="52"/>
      <c r="KUD222" s="52"/>
      <c r="KUE222" s="52"/>
      <c r="KUF222" s="52"/>
      <c r="KUG222" s="52"/>
      <c r="KUH222" s="52"/>
      <c r="KUI222" s="52"/>
      <c r="KUJ222" s="52"/>
      <c r="KUK222" s="52"/>
      <c r="KUL222" s="52"/>
      <c r="KUM222" s="52"/>
      <c r="KUN222" s="52"/>
      <c r="KUO222" s="52"/>
      <c r="KUP222" s="52"/>
      <c r="KUQ222" s="52"/>
      <c r="KUR222" s="52"/>
      <c r="KUS222" s="52"/>
      <c r="KUT222" s="52"/>
      <c r="KUU222" s="52"/>
      <c r="KUV222" s="52"/>
      <c r="KUW222" s="52"/>
      <c r="KUX222" s="52"/>
      <c r="KUY222" s="52"/>
      <c r="KUZ222" s="52"/>
      <c r="KVA222" s="52"/>
      <c r="KVB222" s="52"/>
      <c r="KVC222" s="52"/>
      <c r="KVD222" s="52"/>
      <c r="KVE222" s="52"/>
      <c r="KVF222" s="52"/>
      <c r="KVG222" s="52"/>
      <c r="KVH222" s="52"/>
      <c r="KVI222" s="52"/>
      <c r="KVJ222" s="52"/>
      <c r="KVK222" s="52"/>
      <c r="KVL222" s="52"/>
      <c r="KVM222" s="52"/>
      <c r="KVN222" s="52"/>
      <c r="KVO222" s="52"/>
      <c r="KVP222" s="52"/>
      <c r="KVQ222" s="52"/>
      <c r="KVR222" s="52"/>
      <c r="KVS222" s="52"/>
      <c r="KVT222" s="52"/>
      <c r="KVU222" s="52"/>
      <c r="KVV222" s="52"/>
      <c r="KVW222" s="52"/>
      <c r="KVX222" s="52"/>
      <c r="KVY222" s="52"/>
      <c r="KVZ222" s="52"/>
      <c r="KWA222" s="52"/>
      <c r="KWB222" s="52"/>
      <c r="KWC222" s="52"/>
      <c r="KWD222" s="52"/>
      <c r="KWE222" s="52"/>
      <c r="KWF222" s="52"/>
      <c r="KWG222" s="52"/>
      <c r="KWH222" s="52"/>
      <c r="KWI222" s="52"/>
      <c r="KWJ222" s="52"/>
      <c r="KWK222" s="52"/>
      <c r="KWL222" s="52"/>
      <c r="KWM222" s="52"/>
      <c r="KWN222" s="52"/>
      <c r="KWO222" s="52"/>
      <c r="KWP222" s="52"/>
      <c r="KWQ222" s="52"/>
      <c r="KWR222" s="52"/>
      <c r="KWS222" s="52"/>
      <c r="KWT222" s="52"/>
      <c r="KWU222" s="52"/>
      <c r="KWV222" s="52"/>
      <c r="KWW222" s="52"/>
      <c r="KWX222" s="52"/>
      <c r="KWY222" s="52"/>
      <c r="KWZ222" s="52"/>
      <c r="KXA222" s="52"/>
      <c r="KXB222" s="52"/>
      <c r="KXC222" s="52"/>
      <c r="KXD222" s="52"/>
      <c r="KXE222" s="52"/>
      <c r="KXF222" s="52"/>
      <c r="KXG222" s="52"/>
      <c r="KXH222" s="52"/>
      <c r="KXI222" s="52"/>
      <c r="KXJ222" s="52"/>
      <c r="KXK222" s="52"/>
      <c r="KXL222" s="52"/>
      <c r="KXM222" s="52"/>
      <c r="KXN222" s="52"/>
      <c r="KXO222" s="52"/>
      <c r="KXP222" s="52"/>
      <c r="KXQ222" s="52"/>
      <c r="KXR222" s="52"/>
      <c r="KXS222" s="52"/>
      <c r="KXT222" s="52"/>
      <c r="KXU222" s="52"/>
      <c r="KXV222" s="52"/>
      <c r="KXW222" s="52"/>
      <c r="KXX222" s="52"/>
      <c r="KXY222" s="52"/>
      <c r="KXZ222" s="52"/>
      <c r="KYA222" s="52"/>
      <c r="KYB222" s="52"/>
      <c r="KYC222" s="52"/>
      <c r="KYD222" s="52"/>
      <c r="KYE222" s="52"/>
      <c r="KYF222" s="52"/>
      <c r="KYG222" s="52"/>
      <c r="KYH222" s="52"/>
      <c r="KYI222" s="52"/>
      <c r="KYJ222" s="52"/>
      <c r="KYK222" s="52"/>
      <c r="KYL222" s="52"/>
      <c r="KYM222" s="52"/>
      <c r="KYN222" s="52"/>
      <c r="KYO222" s="52"/>
      <c r="KYP222" s="52"/>
      <c r="KYQ222" s="52"/>
      <c r="KYR222" s="52"/>
      <c r="KYS222" s="52"/>
      <c r="KYT222" s="52"/>
      <c r="KYU222" s="52"/>
      <c r="KYV222" s="52"/>
      <c r="KYW222" s="52"/>
      <c r="KYX222" s="52"/>
      <c r="KYY222" s="52"/>
      <c r="KYZ222" s="52"/>
      <c r="KZA222" s="52"/>
      <c r="KZB222" s="52"/>
      <c r="KZC222" s="52"/>
      <c r="KZD222" s="52"/>
      <c r="KZE222" s="52"/>
      <c r="KZF222" s="52"/>
      <c r="KZG222" s="52"/>
      <c r="KZH222" s="52"/>
      <c r="KZI222" s="52"/>
      <c r="KZJ222" s="52"/>
      <c r="KZK222" s="52"/>
      <c r="KZL222" s="52"/>
      <c r="KZM222" s="52"/>
      <c r="KZN222" s="52"/>
      <c r="KZO222" s="52"/>
      <c r="KZP222" s="52"/>
      <c r="KZQ222" s="52"/>
      <c r="KZR222" s="52"/>
      <c r="KZS222" s="52"/>
      <c r="KZT222" s="52"/>
      <c r="KZU222" s="52"/>
      <c r="KZV222" s="52"/>
      <c r="KZW222" s="52"/>
      <c r="KZX222" s="52"/>
      <c r="KZY222" s="52"/>
      <c r="KZZ222" s="52"/>
      <c r="LAA222" s="52"/>
      <c r="LAB222" s="52"/>
      <c r="LAC222" s="52"/>
      <c r="LAD222" s="52"/>
      <c r="LAE222" s="52"/>
      <c r="LAF222" s="52"/>
      <c r="LAG222" s="52"/>
      <c r="LAH222" s="52"/>
      <c r="LAI222" s="52"/>
      <c r="LAJ222" s="52"/>
      <c r="LAK222" s="52"/>
      <c r="LAL222" s="52"/>
      <c r="LAM222" s="52"/>
      <c r="LAN222" s="52"/>
      <c r="LAO222" s="52"/>
      <c r="LAP222" s="52"/>
      <c r="LAQ222" s="52"/>
      <c r="LAR222" s="52"/>
      <c r="LAS222" s="52"/>
      <c r="LAT222" s="52"/>
      <c r="LAU222" s="52"/>
      <c r="LAV222" s="52"/>
      <c r="LAW222" s="52"/>
      <c r="LAX222" s="52"/>
      <c r="LAY222" s="52"/>
      <c r="LAZ222" s="52"/>
      <c r="LBA222" s="52"/>
      <c r="LBB222" s="52"/>
      <c r="LBC222" s="52"/>
      <c r="LBD222" s="52"/>
      <c r="LBE222" s="52"/>
      <c r="LBF222" s="52"/>
      <c r="LBG222" s="52"/>
      <c r="LBH222" s="52"/>
      <c r="LBI222" s="52"/>
      <c r="LBJ222" s="52"/>
      <c r="LBK222" s="52"/>
      <c r="LBL222" s="52"/>
      <c r="LBM222" s="52"/>
      <c r="LBN222" s="52"/>
      <c r="LBO222" s="52"/>
      <c r="LBP222" s="52"/>
      <c r="LBQ222" s="52"/>
      <c r="LBR222" s="52"/>
      <c r="LBS222" s="52"/>
      <c r="LBT222" s="52"/>
      <c r="LBU222" s="52"/>
      <c r="LBV222" s="52"/>
      <c r="LBW222" s="52"/>
      <c r="LBX222" s="52"/>
      <c r="LBY222" s="52"/>
      <c r="LBZ222" s="52"/>
      <c r="LCA222" s="52"/>
      <c r="LCB222" s="52"/>
      <c r="LCC222" s="52"/>
      <c r="LCD222" s="52"/>
      <c r="LCE222" s="52"/>
      <c r="LCF222" s="52"/>
      <c r="LCG222" s="52"/>
      <c r="LCH222" s="52"/>
      <c r="LCI222" s="52"/>
      <c r="LCJ222" s="52"/>
      <c r="LCK222" s="52"/>
      <c r="LCL222" s="52"/>
      <c r="LCM222" s="52"/>
      <c r="LCN222" s="52"/>
      <c r="LCO222" s="52"/>
      <c r="LCP222" s="52"/>
      <c r="LCQ222" s="52"/>
      <c r="LCR222" s="52"/>
      <c r="LCS222" s="52"/>
      <c r="LCT222" s="52"/>
      <c r="LCU222" s="52"/>
      <c r="LCV222" s="52"/>
      <c r="LCW222" s="52"/>
      <c r="LCX222" s="52"/>
      <c r="LCY222" s="52"/>
      <c r="LCZ222" s="52"/>
      <c r="LDA222" s="52"/>
      <c r="LDB222" s="52"/>
      <c r="LDC222" s="52"/>
      <c r="LDD222" s="52"/>
      <c r="LDE222" s="52"/>
      <c r="LDF222" s="52"/>
      <c r="LDG222" s="52"/>
      <c r="LDH222" s="52"/>
      <c r="LDI222" s="52"/>
      <c r="LDJ222" s="52"/>
      <c r="LDK222" s="52"/>
      <c r="LDL222" s="52"/>
      <c r="LDM222" s="52"/>
      <c r="LDN222" s="52"/>
      <c r="LDO222" s="52"/>
      <c r="LDP222" s="52"/>
      <c r="LDQ222" s="52"/>
      <c r="LDR222" s="52"/>
      <c r="LDS222" s="52"/>
      <c r="LDT222" s="52"/>
      <c r="LDU222" s="52"/>
      <c r="LDV222" s="52"/>
      <c r="LDW222" s="52"/>
      <c r="LDX222" s="52"/>
      <c r="LDY222" s="52"/>
      <c r="LDZ222" s="52"/>
      <c r="LEA222" s="52"/>
      <c r="LEB222" s="52"/>
      <c r="LEC222" s="52"/>
      <c r="LED222" s="52"/>
      <c r="LEE222" s="52"/>
      <c r="LEF222" s="52"/>
      <c r="LEG222" s="52"/>
      <c r="LEH222" s="52"/>
      <c r="LEI222" s="52"/>
      <c r="LEJ222" s="52"/>
      <c r="LEK222" s="52"/>
      <c r="LEL222" s="52"/>
      <c r="LEM222" s="52"/>
      <c r="LEN222" s="52"/>
      <c r="LEO222" s="52"/>
      <c r="LEP222" s="52"/>
      <c r="LEQ222" s="52"/>
      <c r="LER222" s="52"/>
      <c r="LES222" s="52"/>
      <c r="LET222" s="52"/>
      <c r="LEU222" s="52"/>
      <c r="LEV222" s="52"/>
      <c r="LEW222" s="52"/>
      <c r="LEX222" s="52"/>
      <c r="LEY222" s="52"/>
      <c r="LEZ222" s="52"/>
      <c r="LFA222" s="52"/>
      <c r="LFB222" s="52"/>
      <c r="LFC222" s="52"/>
      <c r="LFD222" s="52"/>
      <c r="LFE222" s="52"/>
      <c r="LFF222" s="52"/>
      <c r="LFG222" s="52"/>
      <c r="LFH222" s="52"/>
      <c r="LFI222" s="52"/>
      <c r="LFJ222" s="52"/>
      <c r="LFK222" s="52"/>
      <c r="LFL222" s="52"/>
      <c r="LFM222" s="52"/>
      <c r="LFN222" s="52"/>
      <c r="LFO222" s="52"/>
      <c r="LFP222" s="52"/>
      <c r="LFQ222" s="52"/>
      <c r="LFR222" s="52"/>
      <c r="LFS222" s="52"/>
      <c r="LFT222" s="52"/>
      <c r="LFU222" s="52"/>
      <c r="LFV222" s="52"/>
      <c r="LFW222" s="52"/>
      <c r="LFX222" s="52"/>
      <c r="LFY222" s="52"/>
      <c r="LFZ222" s="52"/>
      <c r="LGA222" s="52"/>
      <c r="LGB222" s="52"/>
      <c r="LGC222" s="52"/>
      <c r="LGD222" s="52"/>
      <c r="LGE222" s="52"/>
      <c r="LGF222" s="52"/>
      <c r="LGG222" s="52"/>
      <c r="LGH222" s="52"/>
      <c r="LGI222" s="52"/>
      <c r="LGJ222" s="52"/>
      <c r="LGK222" s="52"/>
      <c r="LGL222" s="52"/>
      <c r="LGM222" s="52"/>
      <c r="LGN222" s="52"/>
      <c r="LGO222" s="52"/>
      <c r="LGP222" s="52"/>
      <c r="LGQ222" s="52"/>
      <c r="LGR222" s="52"/>
      <c r="LGS222" s="52"/>
      <c r="LGT222" s="52"/>
      <c r="LGU222" s="52"/>
      <c r="LGV222" s="52"/>
      <c r="LGW222" s="52"/>
      <c r="LGX222" s="52"/>
      <c r="LGY222" s="52"/>
      <c r="LGZ222" s="52"/>
      <c r="LHA222" s="52"/>
      <c r="LHB222" s="52"/>
      <c r="LHC222" s="52"/>
      <c r="LHD222" s="52"/>
      <c r="LHE222" s="52"/>
      <c r="LHF222" s="52"/>
      <c r="LHG222" s="52"/>
      <c r="LHH222" s="52"/>
      <c r="LHI222" s="52"/>
      <c r="LHJ222" s="52"/>
      <c r="LHK222" s="52"/>
      <c r="LHL222" s="52"/>
      <c r="LHM222" s="52"/>
      <c r="LHN222" s="52"/>
      <c r="LHO222" s="52"/>
      <c r="LHP222" s="52"/>
      <c r="LHQ222" s="52"/>
      <c r="LHR222" s="52"/>
      <c r="LHS222" s="52"/>
      <c r="LHT222" s="52"/>
      <c r="LHU222" s="52"/>
      <c r="LHV222" s="52"/>
      <c r="LHW222" s="52"/>
      <c r="LHX222" s="52"/>
      <c r="LHY222" s="52"/>
      <c r="LHZ222" s="52"/>
      <c r="LIA222" s="52"/>
      <c r="LIB222" s="52"/>
      <c r="LIC222" s="52"/>
      <c r="LID222" s="52"/>
      <c r="LIE222" s="52"/>
      <c r="LIF222" s="52"/>
      <c r="LIG222" s="52"/>
      <c r="LIH222" s="52"/>
      <c r="LII222" s="52"/>
      <c r="LIJ222" s="52"/>
      <c r="LIK222" s="52"/>
      <c r="LIL222" s="52"/>
      <c r="LIM222" s="52"/>
      <c r="LIN222" s="52"/>
      <c r="LIO222" s="52"/>
      <c r="LIP222" s="52"/>
      <c r="LIQ222" s="52"/>
      <c r="LIR222" s="52"/>
      <c r="LIS222" s="52"/>
      <c r="LIT222" s="52"/>
      <c r="LIU222" s="52"/>
      <c r="LIV222" s="52"/>
      <c r="LIW222" s="52"/>
      <c r="LIX222" s="52"/>
      <c r="LIY222" s="52"/>
      <c r="LIZ222" s="52"/>
      <c r="LJA222" s="52"/>
      <c r="LJB222" s="52"/>
      <c r="LJC222" s="52"/>
      <c r="LJD222" s="52"/>
      <c r="LJE222" s="52"/>
      <c r="LJF222" s="52"/>
      <c r="LJG222" s="52"/>
      <c r="LJH222" s="52"/>
      <c r="LJI222" s="52"/>
      <c r="LJJ222" s="52"/>
      <c r="LJK222" s="52"/>
      <c r="LJL222" s="52"/>
      <c r="LJM222" s="52"/>
      <c r="LJN222" s="52"/>
      <c r="LJO222" s="52"/>
      <c r="LJP222" s="52"/>
      <c r="LJQ222" s="52"/>
      <c r="LJR222" s="52"/>
      <c r="LJS222" s="52"/>
      <c r="LJT222" s="52"/>
      <c r="LJU222" s="52"/>
      <c r="LJV222" s="52"/>
      <c r="LJW222" s="52"/>
      <c r="LJX222" s="52"/>
      <c r="LJY222" s="52"/>
      <c r="LJZ222" s="52"/>
      <c r="LKA222" s="52"/>
      <c r="LKB222" s="52"/>
      <c r="LKC222" s="52"/>
      <c r="LKD222" s="52"/>
      <c r="LKE222" s="52"/>
      <c r="LKF222" s="52"/>
      <c r="LKG222" s="52"/>
      <c r="LKH222" s="52"/>
      <c r="LKI222" s="52"/>
      <c r="LKJ222" s="52"/>
      <c r="LKK222" s="52"/>
      <c r="LKL222" s="52"/>
      <c r="LKM222" s="52"/>
      <c r="LKN222" s="52"/>
      <c r="LKO222" s="52"/>
      <c r="LKP222" s="52"/>
      <c r="LKQ222" s="52"/>
      <c r="LKR222" s="52"/>
      <c r="LKS222" s="52"/>
      <c r="LKT222" s="52"/>
      <c r="LKU222" s="52"/>
      <c r="LKV222" s="52"/>
      <c r="LKW222" s="52"/>
      <c r="LKX222" s="52"/>
      <c r="LKY222" s="52"/>
      <c r="LKZ222" s="52"/>
      <c r="LLA222" s="52"/>
      <c r="LLB222" s="52"/>
      <c r="LLC222" s="52"/>
      <c r="LLD222" s="52"/>
      <c r="LLE222" s="52"/>
      <c r="LLF222" s="52"/>
      <c r="LLG222" s="52"/>
      <c r="LLH222" s="52"/>
      <c r="LLI222" s="52"/>
      <c r="LLJ222" s="52"/>
      <c r="LLK222" s="52"/>
      <c r="LLL222" s="52"/>
      <c r="LLM222" s="52"/>
      <c r="LLN222" s="52"/>
      <c r="LLO222" s="52"/>
      <c r="LLP222" s="52"/>
      <c r="LLQ222" s="52"/>
      <c r="LLR222" s="52"/>
      <c r="LLS222" s="52"/>
      <c r="LLT222" s="52"/>
      <c r="LLU222" s="52"/>
      <c r="LLV222" s="52"/>
      <c r="LLW222" s="52"/>
      <c r="LLX222" s="52"/>
      <c r="LLY222" s="52"/>
      <c r="LLZ222" s="52"/>
      <c r="LMA222" s="52"/>
      <c r="LMB222" s="52"/>
      <c r="LMC222" s="52"/>
      <c r="LMD222" s="52"/>
      <c r="LME222" s="52"/>
      <c r="LMF222" s="52"/>
      <c r="LMG222" s="52"/>
      <c r="LMH222" s="52"/>
      <c r="LMI222" s="52"/>
      <c r="LMJ222" s="52"/>
      <c r="LMK222" s="52"/>
      <c r="LML222" s="52"/>
      <c r="LMM222" s="52"/>
      <c r="LMN222" s="52"/>
      <c r="LMO222" s="52"/>
      <c r="LMP222" s="52"/>
      <c r="LMQ222" s="52"/>
      <c r="LMR222" s="52"/>
      <c r="LMS222" s="52"/>
      <c r="LMT222" s="52"/>
      <c r="LMU222" s="52"/>
      <c r="LMV222" s="52"/>
      <c r="LMW222" s="52"/>
      <c r="LMX222" s="52"/>
      <c r="LMY222" s="52"/>
      <c r="LMZ222" s="52"/>
      <c r="LNA222" s="52"/>
      <c r="LNB222" s="52"/>
      <c r="LNC222" s="52"/>
      <c r="LND222" s="52"/>
      <c r="LNE222" s="52"/>
      <c r="LNF222" s="52"/>
      <c r="LNG222" s="52"/>
      <c r="LNH222" s="52"/>
      <c r="LNI222" s="52"/>
      <c r="LNJ222" s="52"/>
      <c r="LNK222" s="52"/>
      <c r="LNL222" s="52"/>
      <c r="LNM222" s="52"/>
      <c r="LNN222" s="52"/>
      <c r="LNO222" s="52"/>
      <c r="LNP222" s="52"/>
      <c r="LNQ222" s="52"/>
      <c r="LNR222" s="52"/>
      <c r="LNS222" s="52"/>
      <c r="LNT222" s="52"/>
      <c r="LNU222" s="52"/>
      <c r="LNV222" s="52"/>
      <c r="LNW222" s="52"/>
      <c r="LNX222" s="52"/>
      <c r="LNY222" s="52"/>
      <c r="LNZ222" s="52"/>
      <c r="LOA222" s="52"/>
      <c r="LOB222" s="52"/>
      <c r="LOC222" s="52"/>
      <c r="LOD222" s="52"/>
      <c r="LOE222" s="52"/>
      <c r="LOF222" s="52"/>
      <c r="LOG222" s="52"/>
      <c r="LOH222" s="52"/>
      <c r="LOI222" s="52"/>
      <c r="LOJ222" s="52"/>
      <c r="LOK222" s="52"/>
      <c r="LOL222" s="52"/>
      <c r="LOM222" s="52"/>
      <c r="LON222" s="52"/>
      <c r="LOO222" s="52"/>
      <c r="LOP222" s="52"/>
      <c r="LOQ222" s="52"/>
      <c r="LOR222" s="52"/>
      <c r="LOS222" s="52"/>
      <c r="LOT222" s="52"/>
      <c r="LOU222" s="52"/>
      <c r="LOV222" s="52"/>
      <c r="LOW222" s="52"/>
      <c r="LOX222" s="52"/>
      <c r="LOY222" s="52"/>
      <c r="LOZ222" s="52"/>
      <c r="LPA222" s="52"/>
      <c r="LPB222" s="52"/>
      <c r="LPC222" s="52"/>
      <c r="LPD222" s="52"/>
      <c r="LPE222" s="52"/>
      <c r="LPF222" s="52"/>
      <c r="LPG222" s="52"/>
      <c r="LPH222" s="52"/>
      <c r="LPI222" s="52"/>
      <c r="LPJ222" s="52"/>
      <c r="LPK222" s="52"/>
      <c r="LPL222" s="52"/>
      <c r="LPM222" s="52"/>
      <c r="LPN222" s="52"/>
      <c r="LPO222" s="52"/>
      <c r="LPP222" s="52"/>
      <c r="LPQ222" s="52"/>
      <c r="LPR222" s="52"/>
      <c r="LPS222" s="52"/>
      <c r="LPT222" s="52"/>
      <c r="LPU222" s="52"/>
      <c r="LPV222" s="52"/>
      <c r="LPW222" s="52"/>
      <c r="LPX222" s="52"/>
      <c r="LPY222" s="52"/>
      <c r="LPZ222" s="52"/>
      <c r="LQA222" s="52"/>
      <c r="LQB222" s="52"/>
      <c r="LQC222" s="52"/>
      <c r="LQD222" s="52"/>
      <c r="LQE222" s="52"/>
      <c r="LQF222" s="52"/>
      <c r="LQG222" s="52"/>
      <c r="LQH222" s="52"/>
      <c r="LQI222" s="52"/>
      <c r="LQJ222" s="52"/>
      <c r="LQK222" s="52"/>
      <c r="LQL222" s="52"/>
      <c r="LQM222" s="52"/>
      <c r="LQN222" s="52"/>
      <c r="LQO222" s="52"/>
      <c r="LQP222" s="52"/>
      <c r="LQQ222" s="52"/>
      <c r="LQR222" s="52"/>
      <c r="LQS222" s="52"/>
      <c r="LQT222" s="52"/>
      <c r="LQU222" s="52"/>
      <c r="LQV222" s="52"/>
      <c r="LQW222" s="52"/>
      <c r="LQX222" s="52"/>
      <c r="LQY222" s="52"/>
      <c r="LQZ222" s="52"/>
      <c r="LRA222" s="52"/>
      <c r="LRB222" s="52"/>
      <c r="LRC222" s="52"/>
      <c r="LRD222" s="52"/>
      <c r="LRE222" s="52"/>
      <c r="LRF222" s="52"/>
      <c r="LRG222" s="52"/>
      <c r="LRH222" s="52"/>
      <c r="LRI222" s="52"/>
      <c r="LRJ222" s="52"/>
      <c r="LRK222" s="52"/>
      <c r="LRL222" s="52"/>
      <c r="LRM222" s="52"/>
      <c r="LRN222" s="52"/>
      <c r="LRO222" s="52"/>
      <c r="LRP222" s="52"/>
      <c r="LRQ222" s="52"/>
      <c r="LRR222" s="52"/>
      <c r="LRS222" s="52"/>
      <c r="LRT222" s="52"/>
      <c r="LRU222" s="52"/>
      <c r="LRV222" s="52"/>
      <c r="LRW222" s="52"/>
      <c r="LRX222" s="52"/>
      <c r="LRY222" s="52"/>
      <c r="LRZ222" s="52"/>
      <c r="LSA222" s="52"/>
      <c r="LSB222" s="52"/>
      <c r="LSC222" s="52"/>
      <c r="LSD222" s="52"/>
      <c r="LSE222" s="52"/>
      <c r="LSF222" s="52"/>
      <c r="LSG222" s="52"/>
      <c r="LSH222" s="52"/>
      <c r="LSI222" s="52"/>
      <c r="LSJ222" s="52"/>
      <c r="LSK222" s="52"/>
      <c r="LSL222" s="52"/>
      <c r="LSM222" s="52"/>
      <c r="LSN222" s="52"/>
      <c r="LSO222" s="52"/>
      <c r="LSP222" s="52"/>
      <c r="LSQ222" s="52"/>
      <c r="LSR222" s="52"/>
      <c r="LSS222" s="52"/>
      <c r="LST222" s="52"/>
      <c r="LSU222" s="52"/>
      <c r="LSV222" s="52"/>
      <c r="LSW222" s="52"/>
      <c r="LSX222" s="52"/>
      <c r="LSY222" s="52"/>
      <c r="LSZ222" s="52"/>
      <c r="LTA222" s="52"/>
      <c r="LTB222" s="52"/>
      <c r="LTC222" s="52"/>
      <c r="LTD222" s="52"/>
      <c r="LTE222" s="52"/>
      <c r="LTF222" s="52"/>
      <c r="LTG222" s="52"/>
      <c r="LTH222" s="52"/>
      <c r="LTI222" s="52"/>
      <c r="LTJ222" s="52"/>
      <c r="LTK222" s="52"/>
      <c r="LTL222" s="52"/>
      <c r="LTM222" s="52"/>
      <c r="LTN222" s="52"/>
      <c r="LTO222" s="52"/>
      <c r="LTP222" s="52"/>
      <c r="LTQ222" s="52"/>
      <c r="LTR222" s="52"/>
      <c r="LTS222" s="52"/>
      <c r="LTT222" s="52"/>
      <c r="LTU222" s="52"/>
      <c r="LTV222" s="52"/>
      <c r="LTW222" s="52"/>
      <c r="LTX222" s="52"/>
      <c r="LTY222" s="52"/>
      <c r="LTZ222" s="52"/>
      <c r="LUA222" s="52"/>
      <c r="LUB222" s="52"/>
      <c r="LUC222" s="52"/>
      <c r="LUD222" s="52"/>
      <c r="LUE222" s="52"/>
      <c r="LUF222" s="52"/>
      <c r="LUG222" s="52"/>
      <c r="LUH222" s="52"/>
      <c r="LUI222" s="52"/>
      <c r="LUJ222" s="52"/>
      <c r="LUK222" s="52"/>
      <c r="LUL222" s="52"/>
      <c r="LUM222" s="52"/>
      <c r="LUN222" s="52"/>
      <c r="LUO222" s="52"/>
      <c r="LUP222" s="52"/>
      <c r="LUQ222" s="52"/>
      <c r="LUR222" s="52"/>
      <c r="LUS222" s="52"/>
      <c r="LUT222" s="52"/>
      <c r="LUU222" s="52"/>
      <c r="LUV222" s="52"/>
      <c r="LUW222" s="52"/>
      <c r="LUX222" s="52"/>
      <c r="LUY222" s="52"/>
      <c r="LUZ222" s="52"/>
      <c r="LVA222" s="52"/>
      <c r="LVB222" s="52"/>
      <c r="LVC222" s="52"/>
      <c r="LVD222" s="52"/>
      <c r="LVE222" s="52"/>
      <c r="LVF222" s="52"/>
      <c r="LVG222" s="52"/>
      <c r="LVH222" s="52"/>
      <c r="LVI222" s="52"/>
      <c r="LVJ222" s="52"/>
      <c r="LVK222" s="52"/>
      <c r="LVL222" s="52"/>
      <c r="LVM222" s="52"/>
      <c r="LVN222" s="52"/>
      <c r="LVO222" s="52"/>
      <c r="LVP222" s="52"/>
      <c r="LVQ222" s="52"/>
      <c r="LVR222" s="52"/>
      <c r="LVS222" s="52"/>
      <c r="LVT222" s="52"/>
      <c r="LVU222" s="52"/>
      <c r="LVV222" s="52"/>
      <c r="LVW222" s="52"/>
      <c r="LVX222" s="52"/>
      <c r="LVY222" s="52"/>
      <c r="LVZ222" s="52"/>
      <c r="LWA222" s="52"/>
      <c r="LWB222" s="52"/>
      <c r="LWC222" s="52"/>
      <c r="LWD222" s="52"/>
      <c r="LWE222" s="52"/>
      <c r="LWF222" s="52"/>
      <c r="LWG222" s="52"/>
      <c r="LWH222" s="52"/>
      <c r="LWI222" s="52"/>
      <c r="LWJ222" s="52"/>
      <c r="LWK222" s="52"/>
      <c r="LWL222" s="52"/>
      <c r="LWM222" s="52"/>
      <c r="LWN222" s="52"/>
      <c r="LWO222" s="52"/>
      <c r="LWP222" s="52"/>
      <c r="LWQ222" s="52"/>
      <c r="LWR222" s="52"/>
      <c r="LWS222" s="52"/>
      <c r="LWT222" s="52"/>
      <c r="LWU222" s="52"/>
      <c r="LWV222" s="52"/>
      <c r="LWW222" s="52"/>
      <c r="LWX222" s="52"/>
      <c r="LWY222" s="52"/>
      <c r="LWZ222" s="52"/>
      <c r="LXA222" s="52"/>
      <c r="LXB222" s="52"/>
      <c r="LXC222" s="52"/>
      <c r="LXD222" s="52"/>
      <c r="LXE222" s="52"/>
      <c r="LXF222" s="52"/>
      <c r="LXG222" s="52"/>
      <c r="LXH222" s="52"/>
      <c r="LXI222" s="52"/>
      <c r="LXJ222" s="52"/>
      <c r="LXK222" s="52"/>
      <c r="LXL222" s="52"/>
      <c r="LXM222" s="52"/>
      <c r="LXN222" s="52"/>
      <c r="LXO222" s="52"/>
      <c r="LXP222" s="52"/>
      <c r="LXQ222" s="52"/>
      <c r="LXR222" s="52"/>
      <c r="LXS222" s="52"/>
      <c r="LXT222" s="52"/>
      <c r="LXU222" s="52"/>
      <c r="LXV222" s="52"/>
      <c r="LXW222" s="52"/>
      <c r="LXX222" s="52"/>
      <c r="LXY222" s="52"/>
      <c r="LXZ222" s="52"/>
      <c r="LYA222" s="52"/>
      <c r="LYB222" s="52"/>
      <c r="LYC222" s="52"/>
      <c r="LYD222" s="52"/>
      <c r="LYE222" s="52"/>
      <c r="LYF222" s="52"/>
      <c r="LYG222" s="52"/>
      <c r="LYH222" s="52"/>
      <c r="LYI222" s="52"/>
      <c r="LYJ222" s="52"/>
      <c r="LYK222" s="52"/>
      <c r="LYL222" s="52"/>
      <c r="LYM222" s="52"/>
      <c r="LYN222" s="52"/>
      <c r="LYO222" s="52"/>
      <c r="LYP222" s="52"/>
      <c r="LYQ222" s="52"/>
      <c r="LYR222" s="52"/>
      <c r="LYS222" s="52"/>
      <c r="LYT222" s="52"/>
      <c r="LYU222" s="52"/>
      <c r="LYV222" s="52"/>
      <c r="LYW222" s="52"/>
      <c r="LYX222" s="52"/>
      <c r="LYY222" s="52"/>
      <c r="LYZ222" s="52"/>
      <c r="LZA222" s="52"/>
      <c r="LZB222" s="52"/>
      <c r="LZC222" s="52"/>
      <c r="LZD222" s="52"/>
      <c r="LZE222" s="52"/>
      <c r="LZF222" s="52"/>
      <c r="LZG222" s="52"/>
      <c r="LZH222" s="52"/>
      <c r="LZI222" s="52"/>
      <c r="LZJ222" s="52"/>
      <c r="LZK222" s="52"/>
      <c r="LZL222" s="52"/>
      <c r="LZM222" s="52"/>
      <c r="LZN222" s="52"/>
      <c r="LZO222" s="52"/>
      <c r="LZP222" s="52"/>
      <c r="LZQ222" s="52"/>
      <c r="LZR222" s="52"/>
      <c r="LZS222" s="52"/>
      <c r="LZT222" s="52"/>
      <c r="LZU222" s="52"/>
      <c r="LZV222" s="52"/>
      <c r="LZW222" s="52"/>
      <c r="LZX222" s="52"/>
      <c r="LZY222" s="52"/>
      <c r="LZZ222" s="52"/>
      <c r="MAA222" s="52"/>
      <c r="MAB222" s="52"/>
      <c r="MAC222" s="52"/>
      <c r="MAD222" s="52"/>
      <c r="MAE222" s="52"/>
      <c r="MAF222" s="52"/>
      <c r="MAG222" s="52"/>
      <c r="MAH222" s="52"/>
      <c r="MAI222" s="52"/>
      <c r="MAJ222" s="52"/>
      <c r="MAK222" s="52"/>
      <c r="MAL222" s="52"/>
      <c r="MAM222" s="52"/>
      <c r="MAN222" s="52"/>
      <c r="MAO222" s="52"/>
      <c r="MAP222" s="52"/>
      <c r="MAQ222" s="52"/>
      <c r="MAR222" s="52"/>
      <c r="MAS222" s="52"/>
      <c r="MAT222" s="52"/>
      <c r="MAU222" s="52"/>
      <c r="MAV222" s="52"/>
      <c r="MAW222" s="52"/>
      <c r="MAX222" s="52"/>
      <c r="MAY222" s="52"/>
      <c r="MAZ222" s="52"/>
      <c r="MBA222" s="52"/>
      <c r="MBB222" s="52"/>
      <c r="MBC222" s="52"/>
      <c r="MBD222" s="52"/>
      <c r="MBE222" s="52"/>
      <c r="MBF222" s="52"/>
      <c r="MBG222" s="52"/>
      <c r="MBH222" s="52"/>
      <c r="MBI222" s="52"/>
      <c r="MBJ222" s="52"/>
      <c r="MBK222" s="52"/>
      <c r="MBL222" s="52"/>
      <c r="MBM222" s="52"/>
      <c r="MBN222" s="52"/>
      <c r="MBO222" s="52"/>
      <c r="MBP222" s="52"/>
      <c r="MBQ222" s="52"/>
      <c r="MBR222" s="52"/>
      <c r="MBS222" s="52"/>
      <c r="MBT222" s="52"/>
      <c r="MBU222" s="52"/>
      <c r="MBV222" s="52"/>
      <c r="MBW222" s="52"/>
      <c r="MBX222" s="52"/>
      <c r="MBY222" s="52"/>
      <c r="MBZ222" s="52"/>
      <c r="MCA222" s="52"/>
      <c r="MCB222" s="52"/>
      <c r="MCC222" s="52"/>
      <c r="MCD222" s="52"/>
      <c r="MCE222" s="52"/>
      <c r="MCF222" s="52"/>
      <c r="MCG222" s="52"/>
      <c r="MCH222" s="52"/>
      <c r="MCI222" s="52"/>
      <c r="MCJ222" s="52"/>
      <c r="MCK222" s="52"/>
      <c r="MCL222" s="52"/>
      <c r="MCM222" s="52"/>
      <c r="MCN222" s="52"/>
      <c r="MCO222" s="52"/>
      <c r="MCP222" s="52"/>
      <c r="MCQ222" s="52"/>
      <c r="MCR222" s="52"/>
      <c r="MCS222" s="52"/>
      <c r="MCT222" s="52"/>
      <c r="MCU222" s="52"/>
      <c r="MCV222" s="52"/>
      <c r="MCW222" s="52"/>
      <c r="MCX222" s="52"/>
      <c r="MCY222" s="52"/>
      <c r="MCZ222" s="52"/>
      <c r="MDA222" s="52"/>
      <c r="MDB222" s="52"/>
      <c r="MDC222" s="52"/>
      <c r="MDD222" s="52"/>
      <c r="MDE222" s="52"/>
      <c r="MDF222" s="52"/>
      <c r="MDG222" s="52"/>
      <c r="MDH222" s="52"/>
      <c r="MDI222" s="52"/>
      <c r="MDJ222" s="52"/>
      <c r="MDK222" s="52"/>
      <c r="MDL222" s="52"/>
      <c r="MDM222" s="52"/>
      <c r="MDN222" s="52"/>
      <c r="MDO222" s="52"/>
      <c r="MDP222" s="52"/>
      <c r="MDQ222" s="52"/>
      <c r="MDR222" s="52"/>
      <c r="MDS222" s="52"/>
      <c r="MDT222" s="52"/>
      <c r="MDU222" s="52"/>
      <c r="MDV222" s="52"/>
      <c r="MDW222" s="52"/>
      <c r="MDX222" s="52"/>
      <c r="MDY222" s="52"/>
      <c r="MDZ222" s="52"/>
      <c r="MEA222" s="52"/>
      <c r="MEB222" s="52"/>
      <c r="MEC222" s="52"/>
      <c r="MED222" s="52"/>
      <c r="MEE222" s="52"/>
      <c r="MEF222" s="52"/>
      <c r="MEG222" s="52"/>
      <c r="MEH222" s="52"/>
      <c r="MEI222" s="52"/>
      <c r="MEJ222" s="52"/>
      <c r="MEK222" s="52"/>
      <c r="MEL222" s="52"/>
      <c r="MEM222" s="52"/>
      <c r="MEN222" s="52"/>
      <c r="MEO222" s="52"/>
      <c r="MEP222" s="52"/>
      <c r="MEQ222" s="52"/>
      <c r="MER222" s="52"/>
      <c r="MES222" s="52"/>
      <c r="MET222" s="52"/>
      <c r="MEU222" s="52"/>
      <c r="MEV222" s="52"/>
      <c r="MEW222" s="52"/>
      <c r="MEX222" s="52"/>
      <c r="MEY222" s="52"/>
      <c r="MEZ222" s="52"/>
      <c r="MFA222" s="52"/>
      <c r="MFB222" s="52"/>
      <c r="MFC222" s="52"/>
      <c r="MFD222" s="52"/>
      <c r="MFE222" s="52"/>
      <c r="MFF222" s="52"/>
      <c r="MFG222" s="52"/>
      <c r="MFH222" s="52"/>
      <c r="MFI222" s="52"/>
      <c r="MFJ222" s="52"/>
      <c r="MFK222" s="52"/>
      <c r="MFL222" s="52"/>
      <c r="MFM222" s="52"/>
      <c r="MFN222" s="52"/>
      <c r="MFO222" s="52"/>
      <c r="MFP222" s="52"/>
      <c r="MFQ222" s="52"/>
      <c r="MFR222" s="52"/>
      <c r="MFS222" s="52"/>
      <c r="MFT222" s="52"/>
      <c r="MFU222" s="52"/>
      <c r="MFV222" s="52"/>
      <c r="MFW222" s="52"/>
      <c r="MFX222" s="52"/>
      <c r="MFY222" s="52"/>
      <c r="MFZ222" s="52"/>
      <c r="MGA222" s="52"/>
      <c r="MGB222" s="52"/>
      <c r="MGC222" s="52"/>
      <c r="MGD222" s="52"/>
      <c r="MGE222" s="52"/>
      <c r="MGF222" s="52"/>
      <c r="MGG222" s="52"/>
      <c r="MGH222" s="52"/>
      <c r="MGI222" s="52"/>
      <c r="MGJ222" s="52"/>
      <c r="MGK222" s="52"/>
      <c r="MGL222" s="52"/>
      <c r="MGM222" s="52"/>
      <c r="MGN222" s="52"/>
      <c r="MGO222" s="52"/>
      <c r="MGP222" s="52"/>
      <c r="MGQ222" s="52"/>
      <c r="MGR222" s="52"/>
      <c r="MGS222" s="52"/>
      <c r="MGT222" s="52"/>
      <c r="MGU222" s="52"/>
      <c r="MGV222" s="52"/>
      <c r="MGW222" s="52"/>
      <c r="MGX222" s="52"/>
      <c r="MGY222" s="52"/>
      <c r="MGZ222" s="52"/>
      <c r="MHA222" s="52"/>
      <c r="MHB222" s="52"/>
      <c r="MHC222" s="52"/>
      <c r="MHD222" s="52"/>
      <c r="MHE222" s="52"/>
      <c r="MHF222" s="52"/>
      <c r="MHG222" s="52"/>
      <c r="MHH222" s="52"/>
      <c r="MHI222" s="52"/>
      <c r="MHJ222" s="52"/>
      <c r="MHK222" s="52"/>
      <c r="MHL222" s="52"/>
      <c r="MHM222" s="52"/>
      <c r="MHN222" s="52"/>
      <c r="MHO222" s="52"/>
      <c r="MHP222" s="52"/>
      <c r="MHQ222" s="52"/>
      <c r="MHR222" s="52"/>
      <c r="MHS222" s="52"/>
      <c r="MHT222" s="52"/>
      <c r="MHU222" s="52"/>
      <c r="MHV222" s="52"/>
      <c r="MHW222" s="52"/>
      <c r="MHX222" s="52"/>
      <c r="MHY222" s="52"/>
      <c r="MHZ222" s="52"/>
      <c r="MIA222" s="52"/>
      <c r="MIB222" s="52"/>
      <c r="MIC222" s="52"/>
      <c r="MID222" s="52"/>
      <c r="MIE222" s="52"/>
      <c r="MIF222" s="52"/>
      <c r="MIG222" s="52"/>
      <c r="MIH222" s="52"/>
      <c r="MII222" s="52"/>
      <c r="MIJ222" s="52"/>
      <c r="MIK222" s="52"/>
      <c r="MIL222" s="52"/>
      <c r="MIM222" s="52"/>
      <c r="MIN222" s="52"/>
      <c r="MIO222" s="52"/>
      <c r="MIP222" s="52"/>
      <c r="MIQ222" s="52"/>
      <c r="MIR222" s="52"/>
      <c r="MIS222" s="52"/>
      <c r="MIT222" s="52"/>
      <c r="MIU222" s="52"/>
      <c r="MIV222" s="52"/>
      <c r="MIW222" s="52"/>
      <c r="MIX222" s="52"/>
      <c r="MIY222" s="52"/>
      <c r="MIZ222" s="52"/>
      <c r="MJA222" s="52"/>
      <c r="MJB222" s="52"/>
      <c r="MJC222" s="52"/>
      <c r="MJD222" s="52"/>
      <c r="MJE222" s="52"/>
      <c r="MJF222" s="52"/>
      <c r="MJG222" s="52"/>
      <c r="MJH222" s="52"/>
      <c r="MJI222" s="52"/>
      <c r="MJJ222" s="52"/>
      <c r="MJK222" s="52"/>
      <c r="MJL222" s="52"/>
      <c r="MJM222" s="52"/>
      <c r="MJN222" s="52"/>
      <c r="MJO222" s="52"/>
      <c r="MJP222" s="52"/>
      <c r="MJQ222" s="52"/>
      <c r="MJR222" s="52"/>
      <c r="MJS222" s="52"/>
      <c r="MJT222" s="52"/>
      <c r="MJU222" s="52"/>
      <c r="MJV222" s="52"/>
      <c r="MJW222" s="52"/>
      <c r="MJX222" s="52"/>
      <c r="MJY222" s="52"/>
      <c r="MJZ222" s="52"/>
      <c r="MKA222" s="52"/>
      <c r="MKB222" s="52"/>
      <c r="MKC222" s="52"/>
      <c r="MKD222" s="52"/>
      <c r="MKE222" s="52"/>
      <c r="MKF222" s="52"/>
      <c r="MKG222" s="52"/>
      <c r="MKH222" s="52"/>
      <c r="MKI222" s="52"/>
      <c r="MKJ222" s="52"/>
      <c r="MKK222" s="52"/>
      <c r="MKL222" s="52"/>
      <c r="MKM222" s="52"/>
      <c r="MKN222" s="52"/>
      <c r="MKO222" s="52"/>
      <c r="MKP222" s="52"/>
      <c r="MKQ222" s="52"/>
      <c r="MKR222" s="52"/>
      <c r="MKS222" s="52"/>
      <c r="MKT222" s="52"/>
      <c r="MKU222" s="52"/>
      <c r="MKV222" s="52"/>
      <c r="MKW222" s="52"/>
      <c r="MKX222" s="52"/>
      <c r="MKY222" s="52"/>
      <c r="MKZ222" s="52"/>
      <c r="MLA222" s="52"/>
      <c r="MLB222" s="52"/>
      <c r="MLC222" s="52"/>
      <c r="MLD222" s="52"/>
      <c r="MLE222" s="52"/>
      <c r="MLF222" s="52"/>
      <c r="MLG222" s="52"/>
      <c r="MLH222" s="52"/>
      <c r="MLI222" s="52"/>
      <c r="MLJ222" s="52"/>
      <c r="MLK222" s="52"/>
      <c r="MLL222" s="52"/>
      <c r="MLM222" s="52"/>
      <c r="MLN222" s="52"/>
      <c r="MLO222" s="52"/>
      <c r="MLP222" s="52"/>
      <c r="MLQ222" s="52"/>
      <c r="MLR222" s="52"/>
      <c r="MLS222" s="52"/>
      <c r="MLT222" s="52"/>
      <c r="MLU222" s="52"/>
      <c r="MLV222" s="52"/>
      <c r="MLW222" s="52"/>
      <c r="MLX222" s="52"/>
      <c r="MLY222" s="52"/>
      <c r="MLZ222" s="52"/>
      <c r="MMA222" s="52"/>
      <c r="MMB222" s="52"/>
      <c r="MMC222" s="52"/>
      <c r="MMD222" s="52"/>
      <c r="MME222" s="52"/>
      <c r="MMF222" s="52"/>
      <c r="MMG222" s="52"/>
      <c r="MMH222" s="52"/>
      <c r="MMI222" s="52"/>
      <c r="MMJ222" s="52"/>
      <c r="MMK222" s="52"/>
      <c r="MML222" s="52"/>
      <c r="MMM222" s="52"/>
      <c r="MMN222" s="52"/>
      <c r="MMO222" s="52"/>
      <c r="MMP222" s="52"/>
      <c r="MMQ222" s="52"/>
      <c r="MMR222" s="52"/>
      <c r="MMS222" s="52"/>
      <c r="MMT222" s="52"/>
      <c r="MMU222" s="52"/>
      <c r="MMV222" s="52"/>
      <c r="MMW222" s="52"/>
      <c r="MMX222" s="52"/>
      <c r="MMY222" s="52"/>
      <c r="MMZ222" s="52"/>
      <c r="MNA222" s="52"/>
      <c r="MNB222" s="52"/>
      <c r="MNC222" s="52"/>
      <c r="MND222" s="52"/>
      <c r="MNE222" s="52"/>
      <c r="MNF222" s="52"/>
      <c r="MNG222" s="52"/>
      <c r="MNH222" s="52"/>
      <c r="MNI222" s="52"/>
      <c r="MNJ222" s="52"/>
      <c r="MNK222" s="52"/>
      <c r="MNL222" s="52"/>
      <c r="MNM222" s="52"/>
      <c r="MNN222" s="52"/>
      <c r="MNO222" s="52"/>
      <c r="MNP222" s="52"/>
      <c r="MNQ222" s="52"/>
      <c r="MNR222" s="52"/>
      <c r="MNS222" s="52"/>
      <c r="MNT222" s="52"/>
      <c r="MNU222" s="52"/>
      <c r="MNV222" s="52"/>
      <c r="MNW222" s="52"/>
      <c r="MNX222" s="52"/>
      <c r="MNY222" s="52"/>
      <c r="MNZ222" s="52"/>
      <c r="MOA222" s="52"/>
      <c r="MOB222" s="52"/>
      <c r="MOC222" s="52"/>
      <c r="MOD222" s="52"/>
      <c r="MOE222" s="52"/>
      <c r="MOF222" s="52"/>
      <c r="MOG222" s="52"/>
      <c r="MOH222" s="52"/>
      <c r="MOI222" s="52"/>
      <c r="MOJ222" s="52"/>
      <c r="MOK222" s="52"/>
      <c r="MOL222" s="52"/>
      <c r="MOM222" s="52"/>
      <c r="MON222" s="52"/>
      <c r="MOO222" s="52"/>
      <c r="MOP222" s="52"/>
      <c r="MOQ222" s="52"/>
      <c r="MOR222" s="52"/>
      <c r="MOS222" s="52"/>
      <c r="MOT222" s="52"/>
      <c r="MOU222" s="52"/>
      <c r="MOV222" s="52"/>
      <c r="MOW222" s="52"/>
      <c r="MOX222" s="52"/>
      <c r="MOY222" s="52"/>
      <c r="MOZ222" s="52"/>
      <c r="MPA222" s="52"/>
      <c r="MPB222" s="52"/>
      <c r="MPC222" s="52"/>
      <c r="MPD222" s="52"/>
      <c r="MPE222" s="52"/>
      <c r="MPF222" s="52"/>
      <c r="MPG222" s="52"/>
      <c r="MPH222" s="52"/>
      <c r="MPI222" s="52"/>
      <c r="MPJ222" s="52"/>
      <c r="MPK222" s="52"/>
      <c r="MPL222" s="52"/>
      <c r="MPM222" s="52"/>
      <c r="MPN222" s="52"/>
      <c r="MPO222" s="52"/>
      <c r="MPP222" s="52"/>
      <c r="MPQ222" s="52"/>
      <c r="MPR222" s="52"/>
      <c r="MPS222" s="52"/>
      <c r="MPT222" s="52"/>
      <c r="MPU222" s="52"/>
      <c r="MPV222" s="52"/>
      <c r="MPW222" s="52"/>
      <c r="MPX222" s="52"/>
      <c r="MPY222" s="52"/>
      <c r="MPZ222" s="52"/>
      <c r="MQA222" s="52"/>
      <c r="MQB222" s="52"/>
      <c r="MQC222" s="52"/>
      <c r="MQD222" s="52"/>
      <c r="MQE222" s="52"/>
      <c r="MQF222" s="52"/>
      <c r="MQG222" s="52"/>
      <c r="MQH222" s="52"/>
      <c r="MQI222" s="52"/>
      <c r="MQJ222" s="52"/>
      <c r="MQK222" s="52"/>
      <c r="MQL222" s="52"/>
      <c r="MQM222" s="52"/>
      <c r="MQN222" s="52"/>
      <c r="MQO222" s="52"/>
      <c r="MQP222" s="52"/>
      <c r="MQQ222" s="52"/>
      <c r="MQR222" s="52"/>
      <c r="MQS222" s="52"/>
      <c r="MQT222" s="52"/>
      <c r="MQU222" s="52"/>
      <c r="MQV222" s="52"/>
      <c r="MQW222" s="52"/>
      <c r="MQX222" s="52"/>
      <c r="MQY222" s="52"/>
      <c r="MQZ222" s="52"/>
      <c r="MRA222" s="52"/>
      <c r="MRB222" s="52"/>
      <c r="MRC222" s="52"/>
      <c r="MRD222" s="52"/>
      <c r="MRE222" s="52"/>
      <c r="MRF222" s="52"/>
      <c r="MRG222" s="52"/>
      <c r="MRH222" s="52"/>
      <c r="MRI222" s="52"/>
      <c r="MRJ222" s="52"/>
      <c r="MRK222" s="52"/>
      <c r="MRL222" s="52"/>
      <c r="MRM222" s="52"/>
      <c r="MRN222" s="52"/>
      <c r="MRO222" s="52"/>
      <c r="MRP222" s="52"/>
      <c r="MRQ222" s="52"/>
      <c r="MRR222" s="52"/>
      <c r="MRS222" s="52"/>
      <c r="MRT222" s="52"/>
      <c r="MRU222" s="52"/>
      <c r="MRV222" s="52"/>
      <c r="MRW222" s="52"/>
      <c r="MRX222" s="52"/>
      <c r="MRY222" s="52"/>
      <c r="MRZ222" s="52"/>
      <c r="MSA222" s="52"/>
      <c r="MSB222" s="52"/>
      <c r="MSC222" s="52"/>
      <c r="MSD222" s="52"/>
      <c r="MSE222" s="52"/>
      <c r="MSF222" s="52"/>
      <c r="MSG222" s="52"/>
      <c r="MSH222" s="52"/>
      <c r="MSI222" s="52"/>
      <c r="MSJ222" s="52"/>
      <c r="MSK222" s="52"/>
      <c r="MSL222" s="52"/>
      <c r="MSM222" s="52"/>
      <c r="MSN222" s="52"/>
      <c r="MSO222" s="52"/>
      <c r="MSP222" s="52"/>
      <c r="MSQ222" s="52"/>
      <c r="MSR222" s="52"/>
      <c r="MSS222" s="52"/>
      <c r="MST222" s="52"/>
      <c r="MSU222" s="52"/>
      <c r="MSV222" s="52"/>
      <c r="MSW222" s="52"/>
      <c r="MSX222" s="52"/>
      <c r="MSY222" s="52"/>
      <c r="MSZ222" s="52"/>
      <c r="MTA222" s="52"/>
      <c r="MTB222" s="52"/>
      <c r="MTC222" s="52"/>
      <c r="MTD222" s="52"/>
      <c r="MTE222" s="52"/>
      <c r="MTF222" s="52"/>
      <c r="MTG222" s="52"/>
      <c r="MTH222" s="52"/>
      <c r="MTI222" s="52"/>
      <c r="MTJ222" s="52"/>
      <c r="MTK222" s="52"/>
      <c r="MTL222" s="52"/>
      <c r="MTM222" s="52"/>
      <c r="MTN222" s="52"/>
      <c r="MTO222" s="52"/>
      <c r="MTP222" s="52"/>
      <c r="MTQ222" s="52"/>
      <c r="MTR222" s="52"/>
      <c r="MTS222" s="52"/>
      <c r="MTT222" s="52"/>
      <c r="MTU222" s="52"/>
      <c r="MTV222" s="52"/>
      <c r="MTW222" s="52"/>
      <c r="MTX222" s="52"/>
      <c r="MTY222" s="52"/>
      <c r="MTZ222" s="52"/>
      <c r="MUA222" s="52"/>
      <c r="MUB222" s="52"/>
      <c r="MUC222" s="52"/>
      <c r="MUD222" s="52"/>
      <c r="MUE222" s="52"/>
      <c r="MUF222" s="52"/>
      <c r="MUG222" s="52"/>
      <c r="MUH222" s="52"/>
      <c r="MUI222" s="52"/>
      <c r="MUJ222" s="52"/>
      <c r="MUK222" s="52"/>
      <c r="MUL222" s="52"/>
      <c r="MUM222" s="52"/>
      <c r="MUN222" s="52"/>
      <c r="MUO222" s="52"/>
      <c r="MUP222" s="52"/>
      <c r="MUQ222" s="52"/>
      <c r="MUR222" s="52"/>
      <c r="MUS222" s="52"/>
      <c r="MUT222" s="52"/>
      <c r="MUU222" s="52"/>
      <c r="MUV222" s="52"/>
      <c r="MUW222" s="52"/>
      <c r="MUX222" s="52"/>
      <c r="MUY222" s="52"/>
      <c r="MUZ222" s="52"/>
      <c r="MVA222" s="52"/>
      <c r="MVB222" s="52"/>
      <c r="MVC222" s="52"/>
      <c r="MVD222" s="52"/>
      <c r="MVE222" s="52"/>
      <c r="MVF222" s="52"/>
      <c r="MVG222" s="52"/>
      <c r="MVH222" s="52"/>
      <c r="MVI222" s="52"/>
      <c r="MVJ222" s="52"/>
      <c r="MVK222" s="52"/>
      <c r="MVL222" s="52"/>
      <c r="MVM222" s="52"/>
      <c r="MVN222" s="52"/>
      <c r="MVO222" s="52"/>
      <c r="MVP222" s="52"/>
      <c r="MVQ222" s="52"/>
      <c r="MVR222" s="52"/>
      <c r="MVS222" s="52"/>
      <c r="MVT222" s="52"/>
      <c r="MVU222" s="52"/>
      <c r="MVV222" s="52"/>
      <c r="MVW222" s="52"/>
      <c r="MVX222" s="52"/>
      <c r="MVY222" s="52"/>
      <c r="MVZ222" s="52"/>
      <c r="MWA222" s="52"/>
      <c r="MWB222" s="52"/>
      <c r="MWC222" s="52"/>
      <c r="MWD222" s="52"/>
      <c r="MWE222" s="52"/>
      <c r="MWF222" s="52"/>
      <c r="MWG222" s="52"/>
      <c r="MWH222" s="52"/>
      <c r="MWI222" s="52"/>
      <c r="MWJ222" s="52"/>
      <c r="MWK222" s="52"/>
      <c r="MWL222" s="52"/>
      <c r="MWM222" s="52"/>
      <c r="MWN222" s="52"/>
      <c r="MWO222" s="52"/>
      <c r="MWP222" s="52"/>
      <c r="MWQ222" s="52"/>
      <c r="MWR222" s="52"/>
      <c r="MWS222" s="52"/>
      <c r="MWT222" s="52"/>
      <c r="MWU222" s="52"/>
      <c r="MWV222" s="52"/>
      <c r="MWW222" s="52"/>
      <c r="MWX222" s="52"/>
      <c r="MWY222" s="52"/>
      <c r="MWZ222" s="52"/>
      <c r="MXA222" s="52"/>
      <c r="MXB222" s="52"/>
      <c r="MXC222" s="52"/>
      <c r="MXD222" s="52"/>
      <c r="MXE222" s="52"/>
      <c r="MXF222" s="52"/>
      <c r="MXG222" s="52"/>
      <c r="MXH222" s="52"/>
      <c r="MXI222" s="52"/>
      <c r="MXJ222" s="52"/>
      <c r="MXK222" s="52"/>
      <c r="MXL222" s="52"/>
      <c r="MXM222" s="52"/>
      <c r="MXN222" s="52"/>
      <c r="MXO222" s="52"/>
      <c r="MXP222" s="52"/>
      <c r="MXQ222" s="52"/>
      <c r="MXR222" s="52"/>
      <c r="MXS222" s="52"/>
      <c r="MXT222" s="52"/>
      <c r="MXU222" s="52"/>
      <c r="MXV222" s="52"/>
      <c r="MXW222" s="52"/>
      <c r="MXX222" s="52"/>
      <c r="MXY222" s="52"/>
      <c r="MXZ222" s="52"/>
      <c r="MYA222" s="52"/>
      <c r="MYB222" s="52"/>
      <c r="MYC222" s="52"/>
      <c r="MYD222" s="52"/>
      <c r="MYE222" s="52"/>
      <c r="MYF222" s="52"/>
      <c r="MYG222" s="52"/>
      <c r="MYH222" s="52"/>
      <c r="MYI222" s="52"/>
      <c r="MYJ222" s="52"/>
      <c r="MYK222" s="52"/>
      <c r="MYL222" s="52"/>
      <c r="MYM222" s="52"/>
      <c r="MYN222" s="52"/>
      <c r="MYO222" s="52"/>
      <c r="MYP222" s="52"/>
      <c r="MYQ222" s="52"/>
      <c r="MYR222" s="52"/>
      <c r="MYS222" s="52"/>
      <c r="MYT222" s="52"/>
      <c r="MYU222" s="52"/>
      <c r="MYV222" s="52"/>
      <c r="MYW222" s="52"/>
      <c r="MYX222" s="52"/>
      <c r="MYY222" s="52"/>
      <c r="MYZ222" s="52"/>
      <c r="MZA222" s="52"/>
      <c r="MZB222" s="52"/>
      <c r="MZC222" s="52"/>
      <c r="MZD222" s="52"/>
      <c r="MZE222" s="52"/>
      <c r="MZF222" s="52"/>
      <c r="MZG222" s="52"/>
      <c r="MZH222" s="52"/>
      <c r="MZI222" s="52"/>
      <c r="MZJ222" s="52"/>
      <c r="MZK222" s="52"/>
      <c r="MZL222" s="52"/>
      <c r="MZM222" s="52"/>
      <c r="MZN222" s="52"/>
      <c r="MZO222" s="52"/>
      <c r="MZP222" s="52"/>
      <c r="MZQ222" s="52"/>
      <c r="MZR222" s="52"/>
      <c r="MZS222" s="52"/>
      <c r="MZT222" s="52"/>
      <c r="MZU222" s="52"/>
      <c r="MZV222" s="52"/>
      <c r="MZW222" s="52"/>
      <c r="MZX222" s="52"/>
      <c r="MZY222" s="52"/>
      <c r="MZZ222" s="52"/>
      <c r="NAA222" s="52"/>
      <c r="NAB222" s="52"/>
      <c r="NAC222" s="52"/>
      <c r="NAD222" s="52"/>
      <c r="NAE222" s="52"/>
      <c r="NAF222" s="52"/>
      <c r="NAG222" s="52"/>
      <c r="NAH222" s="52"/>
      <c r="NAI222" s="52"/>
      <c r="NAJ222" s="52"/>
      <c r="NAK222" s="52"/>
      <c r="NAL222" s="52"/>
      <c r="NAM222" s="52"/>
      <c r="NAN222" s="52"/>
      <c r="NAO222" s="52"/>
      <c r="NAP222" s="52"/>
      <c r="NAQ222" s="52"/>
      <c r="NAR222" s="52"/>
      <c r="NAS222" s="52"/>
      <c r="NAT222" s="52"/>
      <c r="NAU222" s="52"/>
      <c r="NAV222" s="52"/>
      <c r="NAW222" s="52"/>
      <c r="NAX222" s="52"/>
      <c r="NAY222" s="52"/>
      <c r="NAZ222" s="52"/>
      <c r="NBA222" s="52"/>
      <c r="NBB222" s="52"/>
      <c r="NBC222" s="52"/>
      <c r="NBD222" s="52"/>
      <c r="NBE222" s="52"/>
      <c r="NBF222" s="52"/>
      <c r="NBG222" s="52"/>
      <c r="NBH222" s="52"/>
      <c r="NBI222" s="52"/>
      <c r="NBJ222" s="52"/>
      <c r="NBK222" s="52"/>
      <c r="NBL222" s="52"/>
      <c r="NBM222" s="52"/>
      <c r="NBN222" s="52"/>
      <c r="NBO222" s="52"/>
      <c r="NBP222" s="52"/>
      <c r="NBQ222" s="52"/>
      <c r="NBR222" s="52"/>
      <c r="NBS222" s="52"/>
      <c r="NBT222" s="52"/>
      <c r="NBU222" s="52"/>
      <c r="NBV222" s="52"/>
      <c r="NBW222" s="52"/>
      <c r="NBX222" s="52"/>
      <c r="NBY222" s="52"/>
      <c r="NBZ222" s="52"/>
      <c r="NCA222" s="52"/>
      <c r="NCB222" s="52"/>
      <c r="NCC222" s="52"/>
      <c r="NCD222" s="52"/>
      <c r="NCE222" s="52"/>
      <c r="NCF222" s="52"/>
      <c r="NCG222" s="52"/>
      <c r="NCH222" s="52"/>
      <c r="NCI222" s="52"/>
      <c r="NCJ222" s="52"/>
      <c r="NCK222" s="52"/>
      <c r="NCL222" s="52"/>
      <c r="NCM222" s="52"/>
      <c r="NCN222" s="52"/>
      <c r="NCO222" s="52"/>
      <c r="NCP222" s="52"/>
      <c r="NCQ222" s="52"/>
      <c r="NCR222" s="52"/>
      <c r="NCS222" s="52"/>
      <c r="NCT222" s="52"/>
      <c r="NCU222" s="52"/>
      <c r="NCV222" s="52"/>
      <c r="NCW222" s="52"/>
      <c r="NCX222" s="52"/>
      <c r="NCY222" s="52"/>
      <c r="NCZ222" s="52"/>
      <c r="NDA222" s="52"/>
      <c r="NDB222" s="52"/>
      <c r="NDC222" s="52"/>
      <c r="NDD222" s="52"/>
      <c r="NDE222" s="52"/>
      <c r="NDF222" s="52"/>
      <c r="NDG222" s="52"/>
      <c r="NDH222" s="52"/>
      <c r="NDI222" s="52"/>
      <c r="NDJ222" s="52"/>
      <c r="NDK222" s="52"/>
      <c r="NDL222" s="52"/>
      <c r="NDM222" s="52"/>
      <c r="NDN222" s="52"/>
      <c r="NDO222" s="52"/>
      <c r="NDP222" s="52"/>
      <c r="NDQ222" s="52"/>
      <c r="NDR222" s="52"/>
      <c r="NDS222" s="52"/>
      <c r="NDT222" s="52"/>
      <c r="NDU222" s="52"/>
      <c r="NDV222" s="52"/>
      <c r="NDW222" s="52"/>
      <c r="NDX222" s="52"/>
      <c r="NDY222" s="52"/>
      <c r="NDZ222" s="52"/>
      <c r="NEA222" s="52"/>
      <c r="NEB222" s="52"/>
      <c r="NEC222" s="52"/>
      <c r="NED222" s="52"/>
      <c r="NEE222" s="52"/>
      <c r="NEF222" s="52"/>
      <c r="NEG222" s="52"/>
      <c r="NEH222" s="52"/>
      <c r="NEI222" s="52"/>
      <c r="NEJ222" s="52"/>
      <c r="NEK222" s="52"/>
      <c r="NEL222" s="52"/>
      <c r="NEM222" s="52"/>
      <c r="NEN222" s="52"/>
      <c r="NEO222" s="52"/>
      <c r="NEP222" s="52"/>
      <c r="NEQ222" s="52"/>
      <c r="NER222" s="52"/>
      <c r="NES222" s="52"/>
      <c r="NET222" s="52"/>
      <c r="NEU222" s="52"/>
      <c r="NEV222" s="52"/>
      <c r="NEW222" s="52"/>
      <c r="NEX222" s="52"/>
      <c r="NEY222" s="52"/>
      <c r="NEZ222" s="52"/>
      <c r="NFA222" s="52"/>
      <c r="NFB222" s="52"/>
      <c r="NFC222" s="52"/>
      <c r="NFD222" s="52"/>
      <c r="NFE222" s="52"/>
      <c r="NFF222" s="52"/>
      <c r="NFG222" s="52"/>
      <c r="NFH222" s="52"/>
      <c r="NFI222" s="52"/>
      <c r="NFJ222" s="52"/>
      <c r="NFK222" s="52"/>
      <c r="NFL222" s="52"/>
      <c r="NFM222" s="52"/>
      <c r="NFN222" s="52"/>
      <c r="NFO222" s="52"/>
      <c r="NFP222" s="52"/>
      <c r="NFQ222" s="52"/>
      <c r="NFR222" s="52"/>
      <c r="NFS222" s="52"/>
      <c r="NFT222" s="52"/>
      <c r="NFU222" s="52"/>
      <c r="NFV222" s="52"/>
      <c r="NFW222" s="52"/>
      <c r="NFX222" s="52"/>
      <c r="NFY222" s="52"/>
      <c r="NFZ222" s="52"/>
      <c r="NGA222" s="52"/>
      <c r="NGB222" s="52"/>
      <c r="NGC222" s="52"/>
      <c r="NGD222" s="52"/>
      <c r="NGE222" s="52"/>
      <c r="NGF222" s="52"/>
      <c r="NGG222" s="52"/>
      <c r="NGH222" s="52"/>
      <c r="NGI222" s="52"/>
      <c r="NGJ222" s="52"/>
      <c r="NGK222" s="52"/>
      <c r="NGL222" s="52"/>
      <c r="NGM222" s="52"/>
      <c r="NGN222" s="52"/>
      <c r="NGO222" s="52"/>
      <c r="NGP222" s="52"/>
      <c r="NGQ222" s="52"/>
      <c r="NGR222" s="52"/>
      <c r="NGS222" s="52"/>
      <c r="NGT222" s="52"/>
      <c r="NGU222" s="52"/>
      <c r="NGV222" s="52"/>
      <c r="NGW222" s="52"/>
      <c r="NGX222" s="52"/>
      <c r="NGY222" s="52"/>
      <c r="NGZ222" s="52"/>
      <c r="NHA222" s="52"/>
      <c r="NHB222" s="52"/>
      <c r="NHC222" s="52"/>
      <c r="NHD222" s="52"/>
      <c r="NHE222" s="52"/>
      <c r="NHF222" s="52"/>
      <c r="NHG222" s="52"/>
      <c r="NHH222" s="52"/>
      <c r="NHI222" s="52"/>
      <c r="NHJ222" s="52"/>
      <c r="NHK222" s="52"/>
      <c r="NHL222" s="52"/>
      <c r="NHM222" s="52"/>
      <c r="NHN222" s="52"/>
      <c r="NHO222" s="52"/>
      <c r="NHP222" s="52"/>
      <c r="NHQ222" s="52"/>
      <c r="NHR222" s="52"/>
      <c r="NHS222" s="52"/>
      <c r="NHT222" s="52"/>
      <c r="NHU222" s="52"/>
      <c r="NHV222" s="52"/>
      <c r="NHW222" s="52"/>
      <c r="NHX222" s="52"/>
      <c r="NHY222" s="52"/>
      <c r="NHZ222" s="52"/>
      <c r="NIA222" s="52"/>
      <c r="NIB222" s="52"/>
      <c r="NIC222" s="52"/>
      <c r="NID222" s="52"/>
      <c r="NIE222" s="52"/>
      <c r="NIF222" s="52"/>
      <c r="NIG222" s="52"/>
      <c r="NIH222" s="52"/>
      <c r="NII222" s="52"/>
      <c r="NIJ222" s="52"/>
      <c r="NIK222" s="52"/>
      <c r="NIL222" s="52"/>
      <c r="NIM222" s="52"/>
      <c r="NIN222" s="52"/>
      <c r="NIO222" s="52"/>
      <c r="NIP222" s="52"/>
      <c r="NIQ222" s="52"/>
      <c r="NIR222" s="52"/>
      <c r="NIS222" s="52"/>
      <c r="NIT222" s="52"/>
      <c r="NIU222" s="52"/>
      <c r="NIV222" s="52"/>
      <c r="NIW222" s="52"/>
      <c r="NIX222" s="52"/>
      <c r="NIY222" s="52"/>
      <c r="NIZ222" s="52"/>
      <c r="NJA222" s="52"/>
      <c r="NJB222" s="52"/>
      <c r="NJC222" s="52"/>
      <c r="NJD222" s="52"/>
      <c r="NJE222" s="52"/>
      <c r="NJF222" s="52"/>
      <c r="NJG222" s="52"/>
      <c r="NJH222" s="52"/>
      <c r="NJI222" s="52"/>
      <c r="NJJ222" s="52"/>
      <c r="NJK222" s="52"/>
      <c r="NJL222" s="52"/>
      <c r="NJM222" s="52"/>
      <c r="NJN222" s="52"/>
      <c r="NJO222" s="52"/>
      <c r="NJP222" s="52"/>
      <c r="NJQ222" s="52"/>
      <c r="NJR222" s="52"/>
      <c r="NJS222" s="52"/>
      <c r="NJT222" s="52"/>
      <c r="NJU222" s="52"/>
      <c r="NJV222" s="52"/>
      <c r="NJW222" s="52"/>
      <c r="NJX222" s="52"/>
      <c r="NJY222" s="52"/>
      <c r="NJZ222" s="52"/>
      <c r="NKA222" s="52"/>
      <c r="NKB222" s="52"/>
      <c r="NKC222" s="52"/>
      <c r="NKD222" s="52"/>
      <c r="NKE222" s="52"/>
      <c r="NKF222" s="52"/>
      <c r="NKG222" s="52"/>
      <c r="NKH222" s="52"/>
      <c r="NKI222" s="52"/>
      <c r="NKJ222" s="52"/>
      <c r="NKK222" s="52"/>
      <c r="NKL222" s="52"/>
      <c r="NKM222" s="52"/>
      <c r="NKN222" s="52"/>
      <c r="NKO222" s="52"/>
      <c r="NKP222" s="52"/>
      <c r="NKQ222" s="52"/>
      <c r="NKR222" s="52"/>
      <c r="NKS222" s="52"/>
      <c r="NKT222" s="52"/>
      <c r="NKU222" s="52"/>
      <c r="NKV222" s="52"/>
      <c r="NKW222" s="52"/>
      <c r="NKX222" s="52"/>
      <c r="NKY222" s="52"/>
      <c r="NKZ222" s="52"/>
      <c r="NLA222" s="52"/>
      <c r="NLB222" s="52"/>
      <c r="NLC222" s="52"/>
      <c r="NLD222" s="52"/>
      <c r="NLE222" s="52"/>
      <c r="NLF222" s="52"/>
      <c r="NLG222" s="52"/>
      <c r="NLH222" s="52"/>
      <c r="NLI222" s="52"/>
      <c r="NLJ222" s="52"/>
      <c r="NLK222" s="52"/>
      <c r="NLL222" s="52"/>
      <c r="NLM222" s="52"/>
      <c r="NLN222" s="52"/>
      <c r="NLO222" s="52"/>
      <c r="NLP222" s="52"/>
      <c r="NLQ222" s="52"/>
      <c r="NLR222" s="52"/>
      <c r="NLS222" s="52"/>
      <c r="NLT222" s="52"/>
      <c r="NLU222" s="52"/>
      <c r="NLV222" s="52"/>
      <c r="NLW222" s="52"/>
      <c r="NLX222" s="52"/>
      <c r="NLY222" s="52"/>
      <c r="NLZ222" s="52"/>
      <c r="NMA222" s="52"/>
      <c r="NMB222" s="52"/>
      <c r="NMC222" s="52"/>
      <c r="NMD222" s="52"/>
      <c r="NME222" s="52"/>
      <c r="NMF222" s="52"/>
      <c r="NMG222" s="52"/>
      <c r="NMH222" s="52"/>
      <c r="NMI222" s="52"/>
      <c r="NMJ222" s="52"/>
      <c r="NMK222" s="52"/>
      <c r="NML222" s="52"/>
      <c r="NMM222" s="52"/>
      <c r="NMN222" s="52"/>
      <c r="NMO222" s="52"/>
      <c r="NMP222" s="52"/>
      <c r="NMQ222" s="52"/>
      <c r="NMR222" s="52"/>
      <c r="NMS222" s="52"/>
      <c r="NMT222" s="52"/>
      <c r="NMU222" s="52"/>
      <c r="NMV222" s="52"/>
      <c r="NMW222" s="52"/>
      <c r="NMX222" s="52"/>
      <c r="NMY222" s="52"/>
      <c r="NMZ222" s="52"/>
      <c r="NNA222" s="52"/>
      <c r="NNB222" s="52"/>
      <c r="NNC222" s="52"/>
      <c r="NND222" s="52"/>
      <c r="NNE222" s="52"/>
      <c r="NNF222" s="52"/>
      <c r="NNG222" s="52"/>
      <c r="NNH222" s="52"/>
      <c r="NNI222" s="52"/>
      <c r="NNJ222" s="52"/>
      <c r="NNK222" s="52"/>
      <c r="NNL222" s="52"/>
      <c r="NNM222" s="52"/>
      <c r="NNN222" s="52"/>
      <c r="NNO222" s="52"/>
      <c r="NNP222" s="52"/>
      <c r="NNQ222" s="52"/>
      <c r="NNR222" s="52"/>
      <c r="NNS222" s="52"/>
      <c r="NNT222" s="52"/>
      <c r="NNU222" s="52"/>
      <c r="NNV222" s="52"/>
      <c r="NNW222" s="52"/>
      <c r="NNX222" s="52"/>
      <c r="NNY222" s="52"/>
      <c r="NNZ222" s="52"/>
      <c r="NOA222" s="52"/>
      <c r="NOB222" s="52"/>
      <c r="NOC222" s="52"/>
      <c r="NOD222" s="52"/>
      <c r="NOE222" s="52"/>
      <c r="NOF222" s="52"/>
      <c r="NOG222" s="52"/>
      <c r="NOH222" s="52"/>
      <c r="NOI222" s="52"/>
      <c r="NOJ222" s="52"/>
      <c r="NOK222" s="52"/>
      <c r="NOL222" s="52"/>
      <c r="NOM222" s="52"/>
      <c r="NON222" s="52"/>
      <c r="NOO222" s="52"/>
      <c r="NOP222" s="52"/>
      <c r="NOQ222" s="52"/>
      <c r="NOR222" s="52"/>
      <c r="NOS222" s="52"/>
      <c r="NOT222" s="52"/>
      <c r="NOU222" s="52"/>
      <c r="NOV222" s="52"/>
      <c r="NOW222" s="52"/>
      <c r="NOX222" s="52"/>
      <c r="NOY222" s="52"/>
      <c r="NOZ222" s="52"/>
      <c r="NPA222" s="52"/>
      <c r="NPB222" s="52"/>
      <c r="NPC222" s="52"/>
      <c r="NPD222" s="52"/>
      <c r="NPE222" s="52"/>
      <c r="NPF222" s="52"/>
      <c r="NPG222" s="52"/>
      <c r="NPH222" s="52"/>
      <c r="NPI222" s="52"/>
      <c r="NPJ222" s="52"/>
      <c r="NPK222" s="52"/>
      <c r="NPL222" s="52"/>
      <c r="NPM222" s="52"/>
      <c r="NPN222" s="52"/>
      <c r="NPO222" s="52"/>
      <c r="NPP222" s="52"/>
      <c r="NPQ222" s="52"/>
      <c r="NPR222" s="52"/>
      <c r="NPS222" s="52"/>
      <c r="NPT222" s="52"/>
      <c r="NPU222" s="52"/>
      <c r="NPV222" s="52"/>
      <c r="NPW222" s="52"/>
      <c r="NPX222" s="52"/>
      <c r="NPY222" s="52"/>
      <c r="NPZ222" s="52"/>
      <c r="NQA222" s="52"/>
      <c r="NQB222" s="52"/>
      <c r="NQC222" s="52"/>
      <c r="NQD222" s="52"/>
      <c r="NQE222" s="52"/>
      <c r="NQF222" s="52"/>
      <c r="NQG222" s="52"/>
      <c r="NQH222" s="52"/>
      <c r="NQI222" s="52"/>
      <c r="NQJ222" s="52"/>
      <c r="NQK222" s="52"/>
      <c r="NQL222" s="52"/>
      <c r="NQM222" s="52"/>
      <c r="NQN222" s="52"/>
      <c r="NQO222" s="52"/>
      <c r="NQP222" s="52"/>
      <c r="NQQ222" s="52"/>
      <c r="NQR222" s="52"/>
      <c r="NQS222" s="52"/>
      <c r="NQT222" s="52"/>
      <c r="NQU222" s="52"/>
      <c r="NQV222" s="52"/>
      <c r="NQW222" s="52"/>
      <c r="NQX222" s="52"/>
      <c r="NQY222" s="52"/>
      <c r="NQZ222" s="52"/>
      <c r="NRA222" s="52"/>
      <c r="NRB222" s="52"/>
      <c r="NRC222" s="52"/>
      <c r="NRD222" s="52"/>
      <c r="NRE222" s="52"/>
      <c r="NRF222" s="52"/>
      <c r="NRG222" s="52"/>
      <c r="NRH222" s="52"/>
      <c r="NRI222" s="52"/>
      <c r="NRJ222" s="52"/>
      <c r="NRK222" s="52"/>
      <c r="NRL222" s="52"/>
      <c r="NRM222" s="52"/>
      <c r="NRN222" s="52"/>
      <c r="NRO222" s="52"/>
      <c r="NRP222" s="52"/>
      <c r="NRQ222" s="52"/>
      <c r="NRR222" s="52"/>
      <c r="NRS222" s="52"/>
      <c r="NRT222" s="52"/>
      <c r="NRU222" s="52"/>
      <c r="NRV222" s="52"/>
      <c r="NRW222" s="52"/>
      <c r="NRX222" s="52"/>
      <c r="NRY222" s="52"/>
      <c r="NRZ222" s="52"/>
      <c r="NSA222" s="52"/>
      <c r="NSB222" s="52"/>
      <c r="NSC222" s="52"/>
      <c r="NSD222" s="52"/>
      <c r="NSE222" s="52"/>
      <c r="NSF222" s="52"/>
      <c r="NSG222" s="52"/>
      <c r="NSH222" s="52"/>
      <c r="NSI222" s="52"/>
      <c r="NSJ222" s="52"/>
      <c r="NSK222" s="52"/>
      <c r="NSL222" s="52"/>
      <c r="NSM222" s="52"/>
      <c r="NSN222" s="52"/>
      <c r="NSO222" s="52"/>
      <c r="NSP222" s="52"/>
      <c r="NSQ222" s="52"/>
      <c r="NSR222" s="52"/>
      <c r="NSS222" s="52"/>
      <c r="NST222" s="52"/>
      <c r="NSU222" s="52"/>
      <c r="NSV222" s="52"/>
      <c r="NSW222" s="52"/>
      <c r="NSX222" s="52"/>
      <c r="NSY222" s="52"/>
      <c r="NSZ222" s="52"/>
      <c r="NTA222" s="52"/>
      <c r="NTB222" s="52"/>
      <c r="NTC222" s="52"/>
      <c r="NTD222" s="52"/>
      <c r="NTE222" s="52"/>
      <c r="NTF222" s="52"/>
      <c r="NTG222" s="52"/>
      <c r="NTH222" s="52"/>
      <c r="NTI222" s="52"/>
      <c r="NTJ222" s="52"/>
      <c r="NTK222" s="52"/>
      <c r="NTL222" s="52"/>
      <c r="NTM222" s="52"/>
      <c r="NTN222" s="52"/>
      <c r="NTO222" s="52"/>
      <c r="NTP222" s="52"/>
      <c r="NTQ222" s="52"/>
      <c r="NTR222" s="52"/>
      <c r="NTS222" s="52"/>
      <c r="NTT222" s="52"/>
      <c r="NTU222" s="52"/>
      <c r="NTV222" s="52"/>
      <c r="NTW222" s="52"/>
      <c r="NTX222" s="52"/>
      <c r="NTY222" s="52"/>
      <c r="NTZ222" s="52"/>
      <c r="NUA222" s="52"/>
      <c r="NUB222" s="52"/>
      <c r="NUC222" s="52"/>
      <c r="NUD222" s="52"/>
      <c r="NUE222" s="52"/>
      <c r="NUF222" s="52"/>
      <c r="NUG222" s="52"/>
      <c r="NUH222" s="52"/>
      <c r="NUI222" s="52"/>
      <c r="NUJ222" s="52"/>
      <c r="NUK222" s="52"/>
      <c r="NUL222" s="52"/>
      <c r="NUM222" s="52"/>
      <c r="NUN222" s="52"/>
      <c r="NUO222" s="52"/>
      <c r="NUP222" s="52"/>
      <c r="NUQ222" s="52"/>
      <c r="NUR222" s="52"/>
      <c r="NUS222" s="52"/>
      <c r="NUT222" s="52"/>
      <c r="NUU222" s="52"/>
      <c r="NUV222" s="52"/>
      <c r="NUW222" s="52"/>
      <c r="NUX222" s="52"/>
      <c r="NUY222" s="52"/>
      <c r="NUZ222" s="52"/>
      <c r="NVA222" s="52"/>
      <c r="NVB222" s="52"/>
      <c r="NVC222" s="52"/>
      <c r="NVD222" s="52"/>
      <c r="NVE222" s="52"/>
      <c r="NVF222" s="52"/>
      <c r="NVG222" s="52"/>
      <c r="NVH222" s="52"/>
      <c r="NVI222" s="52"/>
      <c r="NVJ222" s="52"/>
      <c r="NVK222" s="52"/>
      <c r="NVL222" s="52"/>
      <c r="NVM222" s="52"/>
      <c r="NVN222" s="52"/>
      <c r="NVO222" s="52"/>
      <c r="NVP222" s="52"/>
      <c r="NVQ222" s="52"/>
      <c r="NVR222" s="52"/>
      <c r="NVS222" s="52"/>
      <c r="NVT222" s="52"/>
      <c r="NVU222" s="52"/>
      <c r="NVV222" s="52"/>
      <c r="NVW222" s="52"/>
      <c r="NVX222" s="52"/>
      <c r="NVY222" s="52"/>
      <c r="NVZ222" s="52"/>
      <c r="NWA222" s="52"/>
      <c r="NWB222" s="52"/>
      <c r="NWC222" s="52"/>
      <c r="NWD222" s="52"/>
      <c r="NWE222" s="52"/>
      <c r="NWF222" s="52"/>
      <c r="NWG222" s="52"/>
      <c r="NWH222" s="52"/>
      <c r="NWI222" s="52"/>
      <c r="NWJ222" s="52"/>
      <c r="NWK222" s="52"/>
      <c r="NWL222" s="52"/>
      <c r="NWM222" s="52"/>
      <c r="NWN222" s="52"/>
      <c r="NWO222" s="52"/>
      <c r="NWP222" s="52"/>
      <c r="NWQ222" s="52"/>
      <c r="NWR222" s="52"/>
      <c r="NWS222" s="52"/>
      <c r="NWT222" s="52"/>
      <c r="NWU222" s="52"/>
      <c r="NWV222" s="52"/>
      <c r="NWW222" s="52"/>
      <c r="NWX222" s="52"/>
      <c r="NWY222" s="52"/>
      <c r="NWZ222" s="52"/>
      <c r="NXA222" s="52"/>
      <c r="NXB222" s="52"/>
      <c r="NXC222" s="52"/>
      <c r="NXD222" s="52"/>
      <c r="NXE222" s="52"/>
      <c r="NXF222" s="52"/>
      <c r="NXG222" s="52"/>
      <c r="NXH222" s="52"/>
      <c r="NXI222" s="52"/>
      <c r="NXJ222" s="52"/>
      <c r="NXK222" s="52"/>
      <c r="NXL222" s="52"/>
      <c r="NXM222" s="52"/>
      <c r="NXN222" s="52"/>
      <c r="NXO222" s="52"/>
      <c r="NXP222" s="52"/>
      <c r="NXQ222" s="52"/>
      <c r="NXR222" s="52"/>
      <c r="NXS222" s="52"/>
      <c r="NXT222" s="52"/>
      <c r="NXU222" s="52"/>
      <c r="NXV222" s="52"/>
      <c r="NXW222" s="52"/>
      <c r="NXX222" s="52"/>
      <c r="NXY222" s="52"/>
      <c r="NXZ222" s="52"/>
      <c r="NYA222" s="52"/>
      <c r="NYB222" s="52"/>
      <c r="NYC222" s="52"/>
      <c r="NYD222" s="52"/>
      <c r="NYE222" s="52"/>
      <c r="NYF222" s="52"/>
      <c r="NYG222" s="52"/>
      <c r="NYH222" s="52"/>
      <c r="NYI222" s="52"/>
      <c r="NYJ222" s="52"/>
      <c r="NYK222" s="52"/>
      <c r="NYL222" s="52"/>
      <c r="NYM222" s="52"/>
      <c r="NYN222" s="52"/>
      <c r="NYO222" s="52"/>
      <c r="NYP222" s="52"/>
      <c r="NYQ222" s="52"/>
      <c r="NYR222" s="52"/>
      <c r="NYS222" s="52"/>
      <c r="NYT222" s="52"/>
      <c r="NYU222" s="52"/>
      <c r="NYV222" s="52"/>
      <c r="NYW222" s="52"/>
      <c r="NYX222" s="52"/>
      <c r="NYY222" s="52"/>
      <c r="NYZ222" s="52"/>
      <c r="NZA222" s="52"/>
      <c r="NZB222" s="52"/>
      <c r="NZC222" s="52"/>
      <c r="NZD222" s="52"/>
      <c r="NZE222" s="52"/>
      <c r="NZF222" s="52"/>
      <c r="NZG222" s="52"/>
      <c r="NZH222" s="52"/>
      <c r="NZI222" s="52"/>
      <c r="NZJ222" s="52"/>
      <c r="NZK222" s="52"/>
      <c r="NZL222" s="52"/>
      <c r="NZM222" s="52"/>
      <c r="NZN222" s="52"/>
      <c r="NZO222" s="52"/>
      <c r="NZP222" s="52"/>
      <c r="NZQ222" s="52"/>
      <c r="NZR222" s="52"/>
      <c r="NZS222" s="52"/>
      <c r="NZT222" s="52"/>
      <c r="NZU222" s="52"/>
      <c r="NZV222" s="52"/>
      <c r="NZW222" s="52"/>
      <c r="NZX222" s="52"/>
      <c r="NZY222" s="52"/>
      <c r="NZZ222" s="52"/>
      <c r="OAA222" s="52"/>
      <c r="OAB222" s="52"/>
      <c r="OAC222" s="52"/>
      <c r="OAD222" s="52"/>
      <c r="OAE222" s="52"/>
      <c r="OAF222" s="52"/>
      <c r="OAG222" s="52"/>
      <c r="OAH222" s="52"/>
      <c r="OAI222" s="52"/>
      <c r="OAJ222" s="52"/>
      <c r="OAK222" s="52"/>
      <c r="OAL222" s="52"/>
      <c r="OAM222" s="52"/>
      <c r="OAN222" s="52"/>
      <c r="OAO222" s="52"/>
      <c r="OAP222" s="52"/>
      <c r="OAQ222" s="52"/>
      <c r="OAR222" s="52"/>
      <c r="OAS222" s="52"/>
      <c r="OAT222" s="52"/>
      <c r="OAU222" s="52"/>
      <c r="OAV222" s="52"/>
      <c r="OAW222" s="52"/>
      <c r="OAX222" s="52"/>
      <c r="OAY222" s="52"/>
      <c r="OAZ222" s="52"/>
      <c r="OBA222" s="52"/>
      <c r="OBB222" s="52"/>
      <c r="OBC222" s="52"/>
      <c r="OBD222" s="52"/>
      <c r="OBE222" s="52"/>
      <c r="OBF222" s="52"/>
      <c r="OBG222" s="52"/>
      <c r="OBH222" s="52"/>
      <c r="OBI222" s="52"/>
      <c r="OBJ222" s="52"/>
      <c r="OBK222" s="52"/>
      <c r="OBL222" s="52"/>
      <c r="OBM222" s="52"/>
      <c r="OBN222" s="52"/>
      <c r="OBO222" s="52"/>
      <c r="OBP222" s="52"/>
      <c r="OBQ222" s="52"/>
      <c r="OBR222" s="52"/>
      <c r="OBS222" s="52"/>
      <c r="OBT222" s="52"/>
      <c r="OBU222" s="52"/>
      <c r="OBV222" s="52"/>
      <c r="OBW222" s="52"/>
      <c r="OBX222" s="52"/>
      <c r="OBY222" s="52"/>
      <c r="OBZ222" s="52"/>
      <c r="OCA222" s="52"/>
      <c r="OCB222" s="52"/>
      <c r="OCC222" s="52"/>
      <c r="OCD222" s="52"/>
      <c r="OCE222" s="52"/>
      <c r="OCF222" s="52"/>
      <c r="OCG222" s="52"/>
      <c r="OCH222" s="52"/>
      <c r="OCI222" s="52"/>
      <c r="OCJ222" s="52"/>
      <c r="OCK222" s="52"/>
      <c r="OCL222" s="52"/>
      <c r="OCM222" s="52"/>
      <c r="OCN222" s="52"/>
      <c r="OCO222" s="52"/>
      <c r="OCP222" s="52"/>
      <c r="OCQ222" s="52"/>
      <c r="OCR222" s="52"/>
      <c r="OCS222" s="52"/>
      <c r="OCT222" s="52"/>
      <c r="OCU222" s="52"/>
      <c r="OCV222" s="52"/>
      <c r="OCW222" s="52"/>
      <c r="OCX222" s="52"/>
      <c r="OCY222" s="52"/>
      <c r="OCZ222" s="52"/>
      <c r="ODA222" s="52"/>
      <c r="ODB222" s="52"/>
      <c r="ODC222" s="52"/>
      <c r="ODD222" s="52"/>
      <c r="ODE222" s="52"/>
      <c r="ODF222" s="52"/>
      <c r="ODG222" s="52"/>
      <c r="ODH222" s="52"/>
      <c r="ODI222" s="52"/>
      <c r="ODJ222" s="52"/>
      <c r="ODK222" s="52"/>
      <c r="ODL222" s="52"/>
      <c r="ODM222" s="52"/>
      <c r="ODN222" s="52"/>
      <c r="ODO222" s="52"/>
      <c r="ODP222" s="52"/>
      <c r="ODQ222" s="52"/>
      <c r="ODR222" s="52"/>
      <c r="ODS222" s="52"/>
      <c r="ODT222" s="52"/>
      <c r="ODU222" s="52"/>
      <c r="ODV222" s="52"/>
      <c r="ODW222" s="52"/>
      <c r="ODX222" s="52"/>
      <c r="ODY222" s="52"/>
      <c r="ODZ222" s="52"/>
      <c r="OEA222" s="52"/>
      <c r="OEB222" s="52"/>
      <c r="OEC222" s="52"/>
      <c r="OED222" s="52"/>
      <c r="OEE222" s="52"/>
      <c r="OEF222" s="52"/>
      <c r="OEG222" s="52"/>
      <c r="OEH222" s="52"/>
      <c r="OEI222" s="52"/>
      <c r="OEJ222" s="52"/>
      <c r="OEK222" s="52"/>
      <c r="OEL222" s="52"/>
      <c r="OEM222" s="52"/>
      <c r="OEN222" s="52"/>
      <c r="OEO222" s="52"/>
      <c r="OEP222" s="52"/>
      <c r="OEQ222" s="52"/>
      <c r="OER222" s="52"/>
      <c r="OES222" s="52"/>
      <c r="OET222" s="52"/>
      <c r="OEU222" s="52"/>
      <c r="OEV222" s="52"/>
      <c r="OEW222" s="52"/>
      <c r="OEX222" s="52"/>
      <c r="OEY222" s="52"/>
      <c r="OEZ222" s="52"/>
      <c r="OFA222" s="52"/>
      <c r="OFB222" s="52"/>
      <c r="OFC222" s="52"/>
      <c r="OFD222" s="52"/>
      <c r="OFE222" s="52"/>
      <c r="OFF222" s="52"/>
      <c r="OFG222" s="52"/>
      <c r="OFH222" s="52"/>
      <c r="OFI222" s="52"/>
      <c r="OFJ222" s="52"/>
      <c r="OFK222" s="52"/>
      <c r="OFL222" s="52"/>
      <c r="OFM222" s="52"/>
      <c r="OFN222" s="52"/>
      <c r="OFO222" s="52"/>
      <c r="OFP222" s="52"/>
      <c r="OFQ222" s="52"/>
      <c r="OFR222" s="52"/>
      <c r="OFS222" s="52"/>
      <c r="OFT222" s="52"/>
      <c r="OFU222" s="52"/>
      <c r="OFV222" s="52"/>
      <c r="OFW222" s="52"/>
      <c r="OFX222" s="52"/>
      <c r="OFY222" s="52"/>
      <c r="OFZ222" s="52"/>
      <c r="OGA222" s="52"/>
      <c r="OGB222" s="52"/>
      <c r="OGC222" s="52"/>
      <c r="OGD222" s="52"/>
      <c r="OGE222" s="52"/>
      <c r="OGF222" s="52"/>
      <c r="OGG222" s="52"/>
      <c r="OGH222" s="52"/>
      <c r="OGI222" s="52"/>
      <c r="OGJ222" s="52"/>
      <c r="OGK222" s="52"/>
      <c r="OGL222" s="52"/>
      <c r="OGM222" s="52"/>
      <c r="OGN222" s="52"/>
      <c r="OGO222" s="52"/>
      <c r="OGP222" s="52"/>
      <c r="OGQ222" s="52"/>
      <c r="OGR222" s="52"/>
      <c r="OGS222" s="52"/>
      <c r="OGT222" s="52"/>
      <c r="OGU222" s="52"/>
      <c r="OGV222" s="52"/>
      <c r="OGW222" s="52"/>
      <c r="OGX222" s="52"/>
      <c r="OGY222" s="52"/>
      <c r="OGZ222" s="52"/>
      <c r="OHA222" s="52"/>
      <c r="OHB222" s="52"/>
      <c r="OHC222" s="52"/>
      <c r="OHD222" s="52"/>
      <c r="OHE222" s="52"/>
      <c r="OHF222" s="52"/>
      <c r="OHG222" s="52"/>
      <c r="OHH222" s="52"/>
      <c r="OHI222" s="52"/>
      <c r="OHJ222" s="52"/>
      <c r="OHK222" s="52"/>
      <c r="OHL222" s="52"/>
      <c r="OHM222" s="52"/>
      <c r="OHN222" s="52"/>
      <c r="OHO222" s="52"/>
      <c r="OHP222" s="52"/>
      <c r="OHQ222" s="52"/>
      <c r="OHR222" s="52"/>
      <c r="OHS222" s="52"/>
      <c r="OHT222" s="52"/>
      <c r="OHU222" s="52"/>
      <c r="OHV222" s="52"/>
      <c r="OHW222" s="52"/>
      <c r="OHX222" s="52"/>
      <c r="OHY222" s="52"/>
      <c r="OHZ222" s="52"/>
      <c r="OIA222" s="52"/>
      <c r="OIB222" s="52"/>
      <c r="OIC222" s="52"/>
      <c r="OID222" s="52"/>
      <c r="OIE222" s="52"/>
      <c r="OIF222" s="52"/>
      <c r="OIG222" s="52"/>
      <c r="OIH222" s="52"/>
      <c r="OII222" s="52"/>
      <c r="OIJ222" s="52"/>
      <c r="OIK222" s="52"/>
      <c r="OIL222" s="52"/>
      <c r="OIM222" s="52"/>
      <c r="OIN222" s="52"/>
      <c r="OIO222" s="52"/>
      <c r="OIP222" s="52"/>
      <c r="OIQ222" s="52"/>
      <c r="OIR222" s="52"/>
      <c r="OIS222" s="52"/>
      <c r="OIT222" s="52"/>
      <c r="OIU222" s="52"/>
      <c r="OIV222" s="52"/>
      <c r="OIW222" s="52"/>
      <c r="OIX222" s="52"/>
      <c r="OIY222" s="52"/>
      <c r="OIZ222" s="52"/>
      <c r="OJA222" s="52"/>
      <c r="OJB222" s="52"/>
      <c r="OJC222" s="52"/>
      <c r="OJD222" s="52"/>
      <c r="OJE222" s="52"/>
      <c r="OJF222" s="52"/>
      <c r="OJG222" s="52"/>
      <c r="OJH222" s="52"/>
      <c r="OJI222" s="52"/>
      <c r="OJJ222" s="52"/>
      <c r="OJK222" s="52"/>
      <c r="OJL222" s="52"/>
      <c r="OJM222" s="52"/>
      <c r="OJN222" s="52"/>
      <c r="OJO222" s="52"/>
      <c r="OJP222" s="52"/>
      <c r="OJQ222" s="52"/>
      <c r="OJR222" s="52"/>
      <c r="OJS222" s="52"/>
      <c r="OJT222" s="52"/>
      <c r="OJU222" s="52"/>
      <c r="OJV222" s="52"/>
      <c r="OJW222" s="52"/>
      <c r="OJX222" s="52"/>
      <c r="OJY222" s="52"/>
      <c r="OJZ222" s="52"/>
      <c r="OKA222" s="52"/>
      <c r="OKB222" s="52"/>
      <c r="OKC222" s="52"/>
      <c r="OKD222" s="52"/>
      <c r="OKE222" s="52"/>
      <c r="OKF222" s="52"/>
      <c r="OKG222" s="52"/>
      <c r="OKH222" s="52"/>
      <c r="OKI222" s="52"/>
      <c r="OKJ222" s="52"/>
      <c r="OKK222" s="52"/>
      <c r="OKL222" s="52"/>
      <c r="OKM222" s="52"/>
      <c r="OKN222" s="52"/>
      <c r="OKO222" s="52"/>
      <c r="OKP222" s="52"/>
      <c r="OKQ222" s="52"/>
      <c r="OKR222" s="52"/>
      <c r="OKS222" s="52"/>
      <c r="OKT222" s="52"/>
      <c r="OKU222" s="52"/>
      <c r="OKV222" s="52"/>
      <c r="OKW222" s="52"/>
      <c r="OKX222" s="52"/>
      <c r="OKY222" s="52"/>
      <c r="OKZ222" s="52"/>
      <c r="OLA222" s="52"/>
      <c r="OLB222" s="52"/>
      <c r="OLC222" s="52"/>
      <c r="OLD222" s="52"/>
      <c r="OLE222" s="52"/>
      <c r="OLF222" s="52"/>
      <c r="OLG222" s="52"/>
      <c r="OLH222" s="52"/>
      <c r="OLI222" s="52"/>
      <c r="OLJ222" s="52"/>
      <c r="OLK222" s="52"/>
      <c r="OLL222" s="52"/>
      <c r="OLM222" s="52"/>
      <c r="OLN222" s="52"/>
      <c r="OLO222" s="52"/>
      <c r="OLP222" s="52"/>
      <c r="OLQ222" s="52"/>
      <c r="OLR222" s="52"/>
      <c r="OLS222" s="52"/>
      <c r="OLT222" s="52"/>
      <c r="OLU222" s="52"/>
      <c r="OLV222" s="52"/>
      <c r="OLW222" s="52"/>
      <c r="OLX222" s="52"/>
      <c r="OLY222" s="52"/>
      <c r="OLZ222" s="52"/>
      <c r="OMA222" s="52"/>
      <c r="OMB222" s="52"/>
      <c r="OMC222" s="52"/>
      <c r="OMD222" s="52"/>
      <c r="OME222" s="52"/>
      <c r="OMF222" s="52"/>
      <c r="OMG222" s="52"/>
      <c r="OMH222" s="52"/>
      <c r="OMI222" s="52"/>
      <c r="OMJ222" s="52"/>
      <c r="OMK222" s="52"/>
      <c r="OML222" s="52"/>
      <c r="OMM222" s="52"/>
      <c r="OMN222" s="52"/>
      <c r="OMO222" s="52"/>
      <c r="OMP222" s="52"/>
      <c r="OMQ222" s="52"/>
      <c r="OMR222" s="52"/>
      <c r="OMS222" s="52"/>
      <c r="OMT222" s="52"/>
      <c r="OMU222" s="52"/>
      <c r="OMV222" s="52"/>
      <c r="OMW222" s="52"/>
      <c r="OMX222" s="52"/>
      <c r="OMY222" s="52"/>
      <c r="OMZ222" s="52"/>
      <c r="ONA222" s="52"/>
      <c r="ONB222" s="52"/>
      <c r="ONC222" s="52"/>
      <c r="OND222" s="52"/>
      <c r="ONE222" s="52"/>
      <c r="ONF222" s="52"/>
      <c r="ONG222" s="52"/>
      <c r="ONH222" s="52"/>
      <c r="ONI222" s="52"/>
      <c r="ONJ222" s="52"/>
      <c r="ONK222" s="52"/>
      <c r="ONL222" s="52"/>
      <c r="ONM222" s="52"/>
      <c r="ONN222" s="52"/>
      <c r="ONO222" s="52"/>
      <c r="ONP222" s="52"/>
      <c r="ONQ222" s="52"/>
      <c r="ONR222" s="52"/>
      <c r="ONS222" s="52"/>
      <c r="ONT222" s="52"/>
      <c r="ONU222" s="52"/>
      <c r="ONV222" s="52"/>
      <c r="ONW222" s="52"/>
      <c r="ONX222" s="52"/>
      <c r="ONY222" s="52"/>
      <c r="ONZ222" s="52"/>
      <c r="OOA222" s="52"/>
      <c r="OOB222" s="52"/>
      <c r="OOC222" s="52"/>
      <c r="OOD222" s="52"/>
      <c r="OOE222" s="52"/>
      <c r="OOF222" s="52"/>
      <c r="OOG222" s="52"/>
      <c r="OOH222" s="52"/>
      <c r="OOI222" s="52"/>
      <c r="OOJ222" s="52"/>
      <c r="OOK222" s="52"/>
      <c r="OOL222" s="52"/>
      <c r="OOM222" s="52"/>
      <c r="OON222" s="52"/>
      <c r="OOO222" s="52"/>
      <c r="OOP222" s="52"/>
      <c r="OOQ222" s="52"/>
      <c r="OOR222" s="52"/>
      <c r="OOS222" s="52"/>
      <c r="OOT222" s="52"/>
      <c r="OOU222" s="52"/>
      <c r="OOV222" s="52"/>
      <c r="OOW222" s="52"/>
      <c r="OOX222" s="52"/>
      <c r="OOY222" s="52"/>
      <c r="OOZ222" s="52"/>
      <c r="OPA222" s="52"/>
      <c r="OPB222" s="52"/>
      <c r="OPC222" s="52"/>
      <c r="OPD222" s="52"/>
      <c r="OPE222" s="52"/>
      <c r="OPF222" s="52"/>
      <c r="OPG222" s="52"/>
      <c r="OPH222" s="52"/>
      <c r="OPI222" s="52"/>
      <c r="OPJ222" s="52"/>
      <c r="OPK222" s="52"/>
      <c r="OPL222" s="52"/>
      <c r="OPM222" s="52"/>
      <c r="OPN222" s="52"/>
      <c r="OPO222" s="52"/>
      <c r="OPP222" s="52"/>
      <c r="OPQ222" s="52"/>
      <c r="OPR222" s="52"/>
      <c r="OPS222" s="52"/>
      <c r="OPT222" s="52"/>
      <c r="OPU222" s="52"/>
      <c r="OPV222" s="52"/>
      <c r="OPW222" s="52"/>
      <c r="OPX222" s="52"/>
      <c r="OPY222" s="52"/>
      <c r="OPZ222" s="52"/>
      <c r="OQA222" s="52"/>
      <c r="OQB222" s="52"/>
      <c r="OQC222" s="52"/>
      <c r="OQD222" s="52"/>
      <c r="OQE222" s="52"/>
      <c r="OQF222" s="52"/>
      <c r="OQG222" s="52"/>
      <c r="OQH222" s="52"/>
      <c r="OQI222" s="52"/>
      <c r="OQJ222" s="52"/>
      <c r="OQK222" s="52"/>
      <c r="OQL222" s="52"/>
      <c r="OQM222" s="52"/>
      <c r="OQN222" s="52"/>
      <c r="OQO222" s="52"/>
      <c r="OQP222" s="52"/>
      <c r="OQQ222" s="52"/>
      <c r="OQR222" s="52"/>
      <c r="OQS222" s="52"/>
      <c r="OQT222" s="52"/>
      <c r="OQU222" s="52"/>
      <c r="OQV222" s="52"/>
      <c r="OQW222" s="52"/>
      <c r="OQX222" s="52"/>
      <c r="OQY222" s="52"/>
      <c r="OQZ222" s="52"/>
      <c r="ORA222" s="52"/>
      <c r="ORB222" s="52"/>
      <c r="ORC222" s="52"/>
      <c r="ORD222" s="52"/>
      <c r="ORE222" s="52"/>
      <c r="ORF222" s="52"/>
      <c r="ORG222" s="52"/>
      <c r="ORH222" s="52"/>
      <c r="ORI222" s="52"/>
      <c r="ORJ222" s="52"/>
      <c r="ORK222" s="52"/>
      <c r="ORL222" s="52"/>
      <c r="ORM222" s="52"/>
      <c r="ORN222" s="52"/>
      <c r="ORO222" s="52"/>
      <c r="ORP222" s="52"/>
      <c r="ORQ222" s="52"/>
      <c r="ORR222" s="52"/>
      <c r="ORS222" s="52"/>
      <c r="ORT222" s="52"/>
      <c r="ORU222" s="52"/>
      <c r="ORV222" s="52"/>
      <c r="ORW222" s="52"/>
      <c r="ORX222" s="52"/>
      <c r="ORY222" s="52"/>
      <c r="ORZ222" s="52"/>
      <c r="OSA222" s="52"/>
      <c r="OSB222" s="52"/>
      <c r="OSC222" s="52"/>
      <c r="OSD222" s="52"/>
      <c r="OSE222" s="52"/>
      <c r="OSF222" s="52"/>
      <c r="OSG222" s="52"/>
      <c r="OSH222" s="52"/>
      <c r="OSI222" s="52"/>
      <c r="OSJ222" s="52"/>
      <c r="OSK222" s="52"/>
      <c r="OSL222" s="52"/>
      <c r="OSM222" s="52"/>
      <c r="OSN222" s="52"/>
      <c r="OSO222" s="52"/>
      <c r="OSP222" s="52"/>
      <c r="OSQ222" s="52"/>
      <c r="OSR222" s="52"/>
      <c r="OSS222" s="52"/>
      <c r="OST222" s="52"/>
      <c r="OSU222" s="52"/>
      <c r="OSV222" s="52"/>
      <c r="OSW222" s="52"/>
      <c r="OSX222" s="52"/>
      <c r="OSY222" s="52"/>
      <c r="OSZ222" s="52"/>
      <c r="OTA222" s="52"/>
      <c r="OTB222" s="52"/>
      <c r="OTC222" s="52"/>
      <c r="OTD222" s="52"/>
      <c r="OTE222" s="52"/>
      <c r="OTF222" s="52"/>
      <c r="OTG222" s="52"/>
      <c r="OTH222" s="52"/>
      <c r="OTI222" s="52"/>
      <c r="OTJ222" s="52"/>
      <c r="OTK222" s="52"/>
      <c r="OTL222" s="52"/>
      <c r="OTM222" s="52"/>
      <c r="OTN222" s="52"/>
      <c r="OTO222" s="52"/>
      <c r="OTP222" s="52"/>
      <c r="OTQ222" s="52"/>
      <c r="OTR222" s="52"/>
      <c r="OTS222" s="52"/>
      <c r="OTT222" s="52"/>
      <c r="OTU222" s="52"/>
      <c r="OTV222" s="52"/>
      <c r="OTW222" s="52"/>
      <c r="OTX222" s="52"/>
      <c r="OTY222" s="52"/>
      <c r="OTZ222" s="52"/>
      <c r="OUA222" s="52"/>
      <c r="OUB222" s="52"/>
      <c r="OUC222" s="52"/>
      <c r="OUD222" s="52"/>
      <c r="OUE222" s="52"/>
      <c r="OUF222" s="52"/>
      <c r="OUG222" s="52"/>
      <c r="OUH222" s="52"/>
      <c r="OUI222" s="52"/>
      <c r="OUJ222" s="52"/>
      <c r="OUK222" s="52"/>
      <c r="OUL222" s="52"/>
      <c r="OUM222" s="52"/>
      <c r="OUN222" s="52"/>
      <c r="OUO222" s="52"/>
      <c r="OUP222" s="52"/>
      <c r="OUQ222" s="52"/>
      <c r="OUR222" s="52"/>
      <c r="OUS222" s="52"/>
      <c r="OUT222" s="52"/>
      <c r="OUU222" s="52"/>
      <c r="OUV222" s="52"/>
      <c r="OUW222" s="52"/>
      <c r="OUX222" s="52"/>
      <c r="OUY222" s="52"/>
      <c r="OUZ222" s="52"/>
      <c r="OVA222" s="52"/>
      <c r="OVB222" s="52"/>
      <c r="OVC222" s="52"/>
      <c r="OVD222" s="52"/>
      <c r="OVE222" s="52"/>
      <c r="OVF222" s="52"/>
      <c r="OVG222" s="52"/>
      <c r="OVH222" s="52"/>
      <c r="OVI222" s="52"/>
      <c r="OVJ222" s="52"/>
      <c r="OVK222" s="52"/>
      <c r="OVL222" s="52"/>
      <c r="OVM222" s="52"/>
      <c r="OVN222" s="52"/>
      <c r="OVO222" s="52"/>
      <c r="OVP222" s="52"/>
      <c r="OVQ222" s="52"/>
      <c r="OVR222" s="52"/>
      <c r="OVS222" s="52"/>
      <c r="OVT222" s="52"/>
      <c r="OVU222" s="52"/>
      <c r="OVV222" s="52"/>
      <c r="OVW222" s="52"/>
      <c r="OVX222" s="52"/>
      <c r="OVY222" s="52"/>
      <c r="OVZ222" s="52"/>
      <c r="OWA222" s="52"/>
      <c r="OWB222" s="52"/>
      <c r="OWC222" s="52"/>
      <c r="OWD222" s="52"/>
      <c r="OWE222" s="52"/>
      <c r="OWF222" s="52"/>
      <c r="OWG222" s="52"/>
      <c r="OWH222" s="52"/>
      <c r="OWI222" s="52"/>
      <c r="OWJ222" s="52"/>
      <c r="OWK222" s="52"/>
      <c r="OWL222" s="52"/>
      <c r="OWM222" s="52"/>
      <c r="OWN222" s="52"/>
      <c r="OWO222" s="52"/>
      <c r="OWP222" s="52"/>
      <c r="OWQ222" s="52"/>
      <c r="OWR222" s="52"/>
      <c r="OWS222" s="52"/>
      <c r="OWT222" s="52"/>
      <c r="OWU222" s="52"/>
      <c r="OWV222" s="52"/>
      <c r="OWW222" s="52"/>
      <c r="OWX222" s="52"/>
      <c r="OWY222" s="52"/>
      <c r="OWZ222" s="52"/>
      <c r="OXA222" s="52"/>
      <c r="OXB222" s="52"/>
      <c r="OXC222" s="52"/>
      <c r="OXD222" s="52"/>
      <c r="OXE222" s="52"/>
      <c r="OXF222" s="52"/>
      <c r="OXG222" s="52"/>
      <c r="OXH222" s="52"/>
      <c r="OXI222" s="52"/>
      <c r="OXJ222" s="52"/>
      <c r="OXK222" s="52"/>
      <c r="OXL222" s="52"/>
      <c r="OXM222" s="52"/>
      <c r="OXN222" s="52"/>
      <c r="OXO222" s="52"/>
      <c r="OXP222" s="52"/>
      <c r="OXQ222" s="52"/>
      <c r="OXR222" s="52"/>
      <c r="OXS222" s="52"/>
      <c r="OXT222" s="52"/>
      <c r="OXU222" s="52"/>
      <c r="OXV222" s="52"/>
      <c r="OXW222" s="52"/>
      <c r="OXX222" s="52"/>
      <c r="OXY222" s="52"/>
      <c r="OXZ222" s="52"/>
      <c r="OYA222" s="52"/>
      <c r="OYB222" s="52"/>
      <c r="OYC222" s="52"/>
      <c r="OYD222" s="52"/>
      <c r="OYE222" s="52"/>
      <c r="OYF222" s="52"/>
      <c r="OYG222" s="52"/>
      <c r="OYH222" s="52"/>
      <c r="OYI222" s="52"/>
      <c r="OYJ222" s="52"/>
      <c r="OYK222" s="52"/>
      <c r="OYL222" s="52"/>
      <c r="OYM222" s="52"/>
      <c r="OYN222" s="52"/>
      <c r="OYO222" s="52"/>
      <c r="OYP222" s="52"/>
      <c r="OYQ222" s="52"/>
      <c r="OYR222" s="52"/>
      <c r="OYS222" s="52"/>
      <c r="OYT222" s="52"/>
      <c r="OYU222" s="52"/>
      <c r="OYV222" s="52"/>
      <c r="OYW222" s="52"/>
      <c r="OYX222" s="52"/>
      <c r="OYY222" s="52"/>
      <c r="OYZ222" s="52"/>
      <c r="OZA222" s="52"/>
      <c r="OZB222" s="52"/>
      <c r="OZC222" s="52"/>
      <c r="OZD222" s="52"/>
      <c r="OZE222" s="52"/>
      <c r="OZF222" s="52"/>
      <c r="OZG222" s="52"/>
      <c r="OZH222" s="52"/>
      <c r="OZI222" s="52"/>
      <c r="OZJ222" s="52"/>
      <c r="OZK222" s="52"/>
      <c r="OZL222" s="52"/>
      <c r="OZM222" s="52"/>
      <c r="OZN222" s="52"/>
      <c r="OZO222" s="52"/>
      <c r="OZP222" s="52"/>
      <c r="OZQ222" s="52"/>
      <c r="OZR222" s="52"/>
      <c r="OZS222" s="52"/>
      <c r="OZT222" s="52"/>
      <c r="OZU222" s="52"/>
      <c r="OZV222" s="52"/>
      <c r="OZW222" s="52"/>
      <c r="OZX222" s="52"/>
      <c r="OZY222" s="52"/>
      <c r="OZZ222" s="52"/>
      <c r="PAA222" s="52"/>
      <c r="PAB222" s="52"/>
      <c r="PAC222" s="52"/>
      <c r="PAD222" s="52"/>
      <c r="PAE222" s="52"/>
      <c r="PAF222" s="52"/>
      <c r="PAG222" s="52"/>
      <c r="PAH222" s="52"/>
      <c r="PAI222" s="52"/>
      <c r="PAJ222" s="52"/>
      <c r="PAK222" s="52"/>
      <c r="PAL222" s="52"/>
      <c r="PAM222" s="52"/>
      <c r="PAN222" s="52"/>
      <c r="PAO222" s="52"/>
      <c r="PAP222" s="52"/>
      <c r="PAQ222" s="52"/>
      <c r="PAR222" s="52"/>
      <c r="PAS222" s="52"/>
      <c r="PAT222" s="52"/>
      <c r="PAU222" s="52"/>
      <c r="PAV222" s="52"/>
      <c r="PAW222" s="52"/>
      <c r="PAX222" s="52"/>
      <c r="PAY222" s="52"/>
      <c r="PAZ222" s="52"/>
      <c r="PBA222" s="52"/>
      <c r="PBB222" s="52"/>
      <c r="PBC222" s="52"/>
      <c r="PBD222" s="52"/>
      <c r="PBE222" s="52"/>
      <c r="PBF222" s="52"/>
      <c r="PBG222" s="52"/>
      <c r="PBH222" s="52"/>
      <c r="PBI222" s="52"/>
      <c r="PBJ222" s="52"/>
      <c r="PBK222" s="52"/>
      <c r="PBL222" s="52"/>
      <c r="PBM222" s="52"/>
      <c r="PBN222" s="52"/>
      <c r="PBO222" s="52"/>
      <c r="PBP222" s="52"/>
      <c r="PBQ222" s="52"/>
      <c r="PBR222" s="52"/>
      <c r="PBS222" s="52"/>
      <c r="PBT222" s="52"/>
      <c r="PBU222" s="52"/>
      <c r="PBV222" s="52"/>
      <c r="PBW222" s="52"/>
      <c r="PBX222" s="52"/>
      <c r="PBY222" s="52"/>
      <c r="PBZ222" s="52"/>
      <c r="PCA222" s="52"/>
      <c r="PCB222" s="52"/>
      <c r="PCC222" s="52"/>
      <c r="PCD222" s="52"/>
      <c r="PCE222" s="52"/>
      <c r="PCF222" s="52"/>
      <c r="PCG222" s="52"/>
      <c r="PCH222" s="52"/>
      <c r="PCI222" s="52"/>
      <c r="PCJ222" s="52"/>
      <c r="PCK222" s="52"/>
      <c r="PCL222" s="52"/>
      <c r="PCM222" s="52"/>
      <c r="PCN222" s="52"/>
      <c r="PCO222" s="52"/>
      <c r="PCP222" s="52"/>
      <c r="PCQ222" s="52"/>
      <c r="PCR222" s="52"/>
      <c r="PCS222" s="52"/>
      <c r="PCT222" s="52"/>
      <c r="PCU222" s="52"/>
      <c r="PCV222" s="52"/>
      <c r="PCW222" s="52"/>
      <c r="PCX222" s="52"/>
      <c r="PCY222" s="52"/>
      <c r="PCZ222" s="52"/>
      <c r="PDA222" s="52"/>
      <c r="PDB222" s="52"/>
      <c r="PDC222" s="52"/>
      <c r="PDD222" s="52"/>
      <c r="PDE222" s="52"/>
      <c r="PDF222" s="52"/>
      <c r="PDG222" s="52"/>
      <c r="PDH222" s="52"/>
      <c r="PDI222" s="52"/>
      <c r="PDJ222" s="52"/>
      <c r="PDK222" s="52"/>
      <c r="PDL222" s="52"/>
      <c r="PDM222" s="52"/>
      <c r="PDN222" s="52"/>
      <c r="PDO222" s="52"/>
      <c r="PDP222" s="52"/>
      <c r="PDQ222" s="52"/>
      <c r="PDR222" s="52"/>
      <c r="PDS222" s="52"/>
      <c r="PDT222" s="52"/>
      <c r="PDU222" s="52"/>
      <c r="PDV222" s="52"/>
      <c r="PDW222" s="52"/>
      <c r="PDX222" s="52"/>
      <c r="PDY222" s="52"/>
      <c r="PDZ222" s="52"/>
      <c r="PEA222" s="52"/>
      <c r="PEB222" s="52"/>
      <c r="PEC222" s="52"/>
      <c r="PED222" s="52"/>
      <c r="PEE222" s="52"/>
      <c r="PEF222" s="52"/>
      <c r="PEG222" s="52"/>
      <c r="PEH222" s="52"/>
      <c r="PEI222" s="52"/>
      <c r="PEJ222" s="52"/>
      <c r="PEK222" s="52"/>
      <c r="PEL222" s="52"/>
      <c r="PEM222" s="52"/>
      <c r="PEN222" s="52"/>
      <c r="PEO222" s="52"/>
      <c r="PEP222" s="52"/>
      <c r="PEQ222" s="52"/>
      <c r="PER222" s="52"/>
      <c r="PES222" s="52"/>
      <c r="PET222" s="52"/>
      <c r="PEU222" s="52"/>
      <c r="PEV222" s="52"/>
      <c r="PEW222" s="52"/>
      <c r="PEX222" s="52"/>
      <c r="PEY222" s="52"/>
      <c r="PEZ222" s="52"/>
      <c r="PFA222" s="52"/>
      <c r="PFB222" s="52"/>
      <c r="PFC222" s="52"/>
      <c r="PFD222" s="52"/>
      <c r="PFE222" s="52"/>
      <c r="PFF222" s="52"/>
      <c r="PFG222" s="52"/>
      <c r="PFH222" s="52"/>
      <c r="PFI222" s="52"/>
      <c r="PFJ222" s="52"/>
      <c r="PFK222" s="52"/>
      <c r="PFL222" s="52"/>
      <c r="PFM222" s="52"/>
      <c r="PFN222" s="52"/>
      <c r="PFO222" s="52"/>
      <c r="PFP222" s="52"/>
      <c r="PFQ222" s="52"/>
      <c r="PFR222" s="52"/>
      <c r="PFS222" s="52"/>
      <c r="PFT222" s="52"/>
      <c r="PFU222" s="52"/>
      <c r="PFV222" s="52"/>
      <c r="PFW222" s="52"/>
      <c r="PFX222" s="52"/>
      <c r="PFY222" s="52"/>
      <c r="PFZ222" s="52"/>
      <c r="PGA222" s="52"/>
      <c r="PGB222" s="52"/>
      <c r="PGC222" s="52"/>
      <c r="PGD222" s="52"/>
      <c r="PGE222" s="52"/>
      <c r="PGF222" s="52"/>
      <c r="PGG222" s="52"/>
      <c r="PGH222" s="52"/>
      <c r="PGI222" s="52"/>
      <c r="PGJ222" s="52"/>
      <c r="PGK222" s="52"/>
      <c r="PGL222" s="52"/>
      <c r="PGM222" s="52"/>
      <c r="PGN222" s="52"/>
      <c r="PGO222" s="52"/>
      <c r="PGP222" s="52"/>
      <c r="PGQ222" s="52"/>
      <c r="PGR222" s="52"/>
      <c r="PGS222" s="52"/>
      <c r="PGT222" s="52"/>
      <c r="PGU222" s="52"/>
      <c r="PGV222" s="52"/>
      <c r="PGW222" s="52"/>
      <c r="PGX222" s="52"/>
      <c r="PGY222" s="52"/>
      <c r="PGZ222" s="52"/>
      <c r="PHA222" s="52"/>
      <c r="PHB222" s="52"/>
      <c r="PHC222" s="52"/>
      <c r="PHD222" s="52"/>
      <c r="PHE222" s="52"/>
      <c r="PHF222" s="52"/>
      <c r="PHG222" s="52"/>
      <c r="PHH222" s="52"/>
      <c r="PHI222" s="52"/>
      <c r="PHJ222" s="52"/>
      <c r="PHK222" s="52"/>
      <c r="PHL222" s="52"/>
      <c r="PHM222" s="52"/>
      <c r="PHN222" s="52"/>
      <c r="PHO222" s="52"/>
      <c r="PHP222" s="52"/>
      <c r="PHQ222" s="52"/>
      <c r="PHR222" s="52"/>
      <c r="PHS222" s="52"/>
      <c r="PHT222" s="52"/>
      <c r="PHU222" s="52"/>
      <c r="PHV222" s="52"/>
      <c r="PHW222" s="52"/>
      <c r="PHX222" s="52"/>
      <c r="PHY222" s="52"/>
      <c r="PHZ222" s="52"/>
      <c r="PIA222" s="52"/>
      <c r="PIB222" s="52"/>
      <c r="PIC222" s="52"/>
      <c r="PID222" s="52"/>
      <c r="PIE222" s="52"/>
      <c r="PIF222" s="52"/>
      <c r="PIG222" s="52"/>
      <c r="PIH222" s="52"/>
      <c r="PII222" s="52"/>
      <c r="PIJ222" s="52"/>
      <c r="PIK222" s="52"/>
      <c r="PIL222" s="52"/>
      <c r="PIM222" s="52"/>
      <c r="PIN222" s="52"/>
      <c r="PIO222" s="52"/>
      <c r="PIP222" s="52"/>
      <c r="PIQ222" s="52"/>
      <c r="PIR222" s="52"/>
      <c r="PIS222" s="52"/>
      <c r="PIT222" s="52"/>
      <c r="PIU222" s="52"/>
      <c r="PIV222" s="52"/>
      <c r="PIW222" s="52"/>
      <c r="PIX222" s="52"/>
      <c r="PIY222" s="52"/>
      <c r="PIZ222" s="52"/>
      <c r="PJA222" s="52"/>
      <c r="PJB222" s="52"/>
      <c r="PJC222" s="52"/>
      <c r="PJD222" s="52"/>
      <c r="PJE222" s="52"/>
      <c r="PJF222" s="52"/>
      <c r="PJG222" s="52"/>
      <c r="PJH222" s="52"/>
      <c r="PJI222" s="52"/>
      <c r="PJJ222" s="52"/>
      <c r="PJK222" s="52"/>
      <c r="PJL222" s="52"/>
      <c r="PJM222" s="52"/>
      <c r="PJN222" s="52"/>
      <c r="PJO222" s="52"/>
      <c r="PJP222" s="52"/>
      <c r="PJQ222" s="52"/>
      <c r="PJR222" s="52"/>
      <c r="PJS222" s="52"/>
      <c r="PJT222" s="52"/>
      <c r="PJU222" s="52"/>
      <c r="PJV222" s="52"/>
      <c r="PJW222" s="52"/>
      <c r="PJX222" s="52"/>
      <c r="PJY222" s="52"/>
      <c r="PJZ222" s="52"/>
      <c r="PKA222" s="52"/>
      <c r="PKB222" s="52"/>
      <c r="PKC222" s="52"/>
      <c r="PKD222" s="52"/>
      <c r="PKE222" s="52"/>
      <c r="PKF222" s="52"/>
      <c r="PKG222" s="52"/>
      <c r="PKH222" s="52"/>
      <c r="PKI222" s="52"/>
      <c r="PKJ222" s="52"/>
      <c r="PKK222" s="52"/>
      <c r="PKL222" s="52"/>
      <c r="PKM222" s="52"/>
      <c r="PKN222" s="52"/>
      <c r="PKO222" s="52"/>
      <c r="PKP222" s="52"/>
      <c r="PKQ222" s="52"/>
      <c r="PKR222" s="52"/>
      <c r="PKS222" s="52"/>
      <c r="PKT222" s="52"/>
      <c r="PKU222" s="52"/>
      <c r="PKV222" s="52"/>
      <c r="PKW222" s="52"/>
      <c r="PKX222" s="52"/>
      <c r="PKY222" s="52"/>
      <c r="PKZ222" s="52"/>
      <c r="PLA222" s="52"/>
      <c r="PLB222" s="52"/>
      <c r="PLC222" s="52"/>
      <c r="PLD222" s="52"/>
      <c r="PLE222" s="52"/>
      <c r="PLF222" s="52"/>
      <c r="PLG222" s="52"/>
      <c r="PLH222" s="52"/>
      <c r="PLI222" s="52"/>
      <c r="PLJ222" s="52"/>
      <c r="PLK222" s="52"/>
      <c r="PLL222" s="52"/>
      <c r="PLM222" s="52"/>
      <c r="PLN222" s="52"/>
      <c r="PLO222" s="52"/>
      <c r="PLP222" s="52"/>
      <c r="PLQ222" s="52"/>
      <c r="PLR222" s="52"/>
      <c r="PLS222" s="52"/>
      <c r="PLT222" s="52"/>
      <c r="PLU222" s="52"/>
      <c r="PLV222" s="52"/>
      <c r="PLW222" s="52"/>
      <c r="PLX222" s="52"/>
      <c r="PLY222" s="52"/>
      <c r="PLZ222" s="52"/>
      <c r="PMA222" s="52"/>
      <c r="PMB222" s="52"/>
      <c r="PMC222" s="52"/>
      <c r="PMD222" s="52"/>
      <c r="PME222" s="52"/>
      <c r="PMF222" s="52"/>
      <c r="PMG222" s="52"/>
      <c r="PMH222" s="52"/>
      <c r="PMI222" s="52"/>
      <c r="PMJ222" s="52"/>
      <c r="PMK222" s="52"/>
      <c r="PML222" s="52"/>
      <c r="PMM222" s="52"/>
      <c r="PMN222" s="52"/>
      <c r="PMO222" s="52"/>
      <c r="PMP222" s="52"/>
      <c r="PMQ222" s="52"/>
      <c r="PMR222" s="52"/>
      <c r="PMS222" s="52"/>
      <c r="PMT222" s="52"/>
      <c r="PMU222" s="52"/>
      <c r="PMV222" s="52"/>
      <c r="PMW222" s="52"/>
      <c r="PMX222" s="52"/>
      <c r="PMY222" s="52"/>
      <c r="PMZ222" s="52"/>
      <c r="PNA222" s="52"/>
      <c r="PNB222" s="52"/>
      <c r="PNC222" s="52"/>
      <c r="PND222" s="52"/>
      <c r="PNE222" s="52"/>
      <c r="PNF222" s="52"/>
      <c r="PNG222" s="52"/>
      <c r="PNH222" s="52"/>
      <c r="PNI222" s="52"/>
      <c r="PNJ222" s="52"/>
      <c r="PNK222" s="52"/>
      <c r="PNL222" s="52"/>
      <c r="PNM222" s="52"/>
      <c r="PNN222" s="52"/>
      <c r="PNO222" s="52"/>
      <c r="PNP222" s="52"/>
      <c r="PNQ222" s="52"/>
      <c r="PNR222" s="52"/>
      <c r="PNS222" s="52"/>
      <c r="PNT222" s="52"/>
      <c r="PNU222" s="52"/>
      <c r="PNV222" s="52"/>
      <c r="PNW222" s="52"/>
      <c r="PNX222" s="52"/>
      <c r="PNY222" s="52"/>
      <c r="PNZ222" s="52"/>
      <c r="POA222" s="52"/>
      <c r="POB222" s="52"/>
      <c r="POC222" s="52"/>
      <c r="POD222" s="52"/>
      <c r="POE222" s="52"/>
      <c r="POF222" s="52"/>
      <c r="POG222" s="52"/>
      <c r="POH222" s="52"/>
      <c r="POI222" s="52"/>
      <c r="POJ222" s="52"/>
      <c r="POK222" s="52"/>
      <c r="POL222" s="52"/>
      <c r="POM222" s="52"/>
      <c r="PON222" s="52"/>
      <c r="POO222" s="52"/>
      <c r="POP222" s="52"/>
      <c r="POQ222" s="52"/>
      <c r="POR222" s="52"/>
      <c r="POS222" s="52"/>
      <c r="POT222" s="52"/>
      <c r="POU222" s="52"/>
      <c r="POV222" s="52"/>
      <c r="POW222" s="52"/>
      <c r="POX222" s="52"/>
      <c r="POY222" s="52"/>
      <c r="POZ222" s="52"/>
      <c r="PPA222" s="52"/>
      <c r="PPB222" s="52"/>
      <c r="PPC222" s="52"/>
      <c r="PPD222" s="52"/>
      <c r="PPE222" s="52"/>
      <c r="PPF222" s="52"/>
      <c r="PPG222" s="52"/>
      <c r="PPH222" s="52"/>
      <c r="PPI222" s="52"/>
      <c r="PPJ222" s="52"/>
      <c r="PPK222" s="52"/>
      <c r="PPL222" s="52"/>
      <c r="PPM222" s="52"/>
      <c r="PPN222" s="52"/>
      <c r="PPO222" s="52"/>
      <c r="PPP222" s="52"/>
      <c r="PPQ222" s="52"/>
      <c r="PPR222" s="52"/>
      <c r="PPS222" s="52"/>
      <c r="PPT222" s="52"/>
      <c r="PPU222" s="52"/>
      <c r="PPV222" s="52"/>
      <c r="PPW222" s="52"/>
      <c r="PPX222" s="52"/>
      <c r="PPY222" s="52"/>
      <c r="PPZ222" s="52"/>
      <c r="PQA222" s="52"/>
      <c r="PQB222" s="52"/>
      <c r="PQC222" s="52"/>
      <c r="PQD222" s="52"/>
      <c r="PQE222" s="52"/>
      <c r="PQF222" s="52"/>
      <c r="PQG222" s="52"/>
      <c r="PQH222" s="52"/>
      <c r="PQI222" s="52"/>
      <c r="PQJ222" s="52"/>
      <c r="PQK222" s="52"/>
      <c r="PQL222" s="52"/>
      <c r="PQM222" s="52"/>
      <c r="PQN222" s="52"/>
      <c r="PQO222" s="52"/>
      <c r="PQP222" s="52"/>
      <c r="PQQ222" s="52"/>
      <c r="PQR222" s="52"/>
      <c r="PQS222" s="52"/>
      <c r="PQT222" s="52"/>
      <c r="PQU222" s="52"/>
      <c r="PQV222" s="52"/>
      <c r="PQW222" s="52"/>
      <c r="PQX222" s="52"/>
      <c r="PQY222" s="52"/>
      <c r="PQZ222" s="52"/>
      <c r="PRA222" s="52"/>
      <c r="PRB222" s="52"/>
      <c r="PRC222" s="52"/>
      <c r="PRD222" s="52"/>
      <c r="PRE222" s="52"/>
      <c r="PRF222" s="52"/>
      <c r="PRG222" s="52"/>
      <c r="PRH222" s="52"/>
      <c r="PRI222" s="52"/>
      <c r="PRJ222" s="52"/>
      <c r="PRK222" s="52"/>
      <c r="PRL222" s="52"/>
      <c r="PRM222" s="52"/>
      <c r="PRN222" s="52"/>
      <c r="PRO222" s="52"/>
      <c r="PRP222" s="52"/>
      <c r="PRQ222" s="52"/>
      <c r="PRR222" s="52"/>
      <c r="PRS222" s="52"/>
      <c r="PRT222" s="52"/>
      <c r="PRU222" s="52"/>
      <c r="PRV222" s="52"/>
      <c r="PRW222" s="52"/>
      <c r="PRX222" s="52"/>
      <c r="PRY222" s="52"/>
      <c r="PRZ222" s="52"/>
      <c r="PSA222" s="52"/>
      <c r="PSB222" s="52"/>
      <c r="PSC222" s="52"/>
      <c r="PSD222" s="52"/>
      <c r="PSE222" s="52"/>
      <c r="PSF222" s="52"/>
      <c r="PSG222" s="52"/>
      <c r="PSH222" s="52"/>
      <c r="PSI222" s="52"/>
      <c r="PSJ222" s="52"/>
      <c r="PSK222" s="52"/>
      <c r="PSL222" s="52"/>
      <c r="PSM222" s="52"/>
      <c r="PSN222" s="52"/>
      <c r="PSO222" s="52"/>
      <c r="PSP222" s="52"/>
      <c r="PSQ222" s="52"/>
      <c r="PSR222" s="52"/>
      <c r="PSS222" s="52"/>
      <c r="PST222" s="52"/>
      <c r="PSU222" s="52"/>
      <c r="PSV222" s="52"/>
      <c r="PSW222" s="52"/>
      <c r="PSX222" s="52"/>
      <c r="PSY222" s="52"/>
      <c r="PSZ222" s="52"/>
      <c r="PTA222" s="52"/>
      <c r="PTB222" s="52"/>
      <c r="PTC222" s="52"/>
      <c r="PTD222" s="52"/>
      <c r="PTE222" s="52"/>
      <c r="PTF222" s="52"/>
      <c r="PTG222" s="52"/>
      <c r="PTH222" s="52"/>
      <c r="PTI222" s="52"/>
      <c r="PTJ222" s="52"/>
      <c r="PTK222" s="52"/>
      <c r="PTL222" s="52"/>
      <c r="PTM222" s="52"/>
      <c r="PTN222" s="52"/>
      <c r="PTO222" s="52"/>
      <c r="PTP222" s="52"/>
      <c r="PTQ222" s="52"/>
      <c r="PTR222" s="52"/>
      <c r="PTS222" s="52"/>
      <c r="PTT222" s="52"/>
      <c r="PTU222" s="52"/>
      <c r="PTV222" s="52"/>
      <c r="PTW222" s="52"/>
      <c r="PTX222" s="52"/>
      <c r="PTY222" s="52"/>
      <c r="PTZ222" s="52"/>
      <c r="PUA222" s="52"/>
      <c r="PUB222" s="52"/>
      <c r="PUC222" s="52"/>
      <c r="PUD222" s="52"/>
      <c r="PUE222" s="52"/>
      <c r="PUF222" s="52"/>
      <c r="PUG222" s="52"/>
      <c r="PUH222" s="52"/>
      <c r="PUI222" s="52"/>
      <c r="PUJ222" s="52"/>
      <c r="PUK222" s="52"/>
      <c r="PUL222" s="52"/>
      <c r="PUM222" s="52"/>
      <c r="PUN222" s="52"/>
      <c r="PUO222" s="52"/>
      <c r="PUP222" s="52"/>
      <c r="PUQ222" s="52"/>
      <c r="PUR222" s="52"/>
      <c r="PUS222" s="52"/>
      <c r="PUT222" s="52"/>
      <c r="PUU222" s="52"/>
      <c r="PUV222" s="52"/>
      <c r="PUW222" s="52"/>
      <c r="PUX222" s="52"/>
      <c r="PUY222" s="52"/>
      <c r="PUZ222" s="52"/>
      <c r="PVA222" s="52"/>
      <c r="PVB222" s="52"/>
      <c r="PVC222" s="52"/>
      <c r="PVD222" s="52"/>
      <c r="PVE222" s="52"/>
      <c r="PVF222" s="52"/>
      <c r="PVG222" s="52"/>
      <c r="PVH222" s="52"/>
      <c r="PVI222" s="52"/>
      <c r="PVJ222" s="52"/>
      <c r="PVK222" s="52"/>
      <c r="PVL222" s="52"/>
      <c r="PVM222" s="52"/>
      <c r="PVN222" s="52"/>
      <c r="PVO222" s="52"/>
      <c r="PVP222" s="52"/>
      <c r="PVQ222" s="52"/>
      <c r="PVR222" s="52"/>
      <c r="PVS222" s="52"/>
      <c r="PVT222" s="52"/>
      <c r="PVU222" s="52"/>
      <c r="PVV222" s="52"/>
      <c r="PVW222" s="52"/>
      <c r="PVX222" s="52"/>
      <c r="PVY222" s="52"/>
      <c r="PVZ222" s="52"/>
      <c r="PWA222" s="52"/>
      <c r="PWB222" s="52"/>
      <c r="PWC222" s="52"/>
      <c r="PWD222" s="52"/>
      <c r="PWE222" s="52"/>
      <c r="PWF222" s="52"/>
      <c r="PWG222" s="52"/>
      <c r="PWH222" s="52"/>
      <c r="PWI222" s="52"/>
      <c r="PWJ222" s="52"/>
      <c r="PWK222" s="52"/>
      <c r="PWL222" s="52"/>
      <c r="PWM222" s="52"/>
      <c r="PWN222" s="52"/>
      <c r="PWO222" s="52"/>
      <c r="PWP222" s="52"/>
      <c r="PWQ222" s="52"/>
      <c r="PWR222" s="52"/>
      <c r="PWS222" s="52"/>
      <c r="PWT222" s="52"/>
      <c r="PWU222" s="52"/>
      <c r="PWV222" s="52"/>
      <c r="PWW222" s="52"/>
      <c r="PWX222" s="52"/>
      <c r="PWY222" s="52"/>
      <c r="PWZ222" s="52"/>
      <c r="PXA222" s="52"/>
      <c r="PXB222" s="52"/>
      <c r="PXC222" s="52"/>
      <c r="PXD222" s="52"/>
      <c r="PXE222" s="52"/>
      <c r="PXF222" s="52"/>
      <c r="PXG222" s="52"/>
      <c r="PXH222" s="52"/>
      <c r="PXI222" s="52"/>
      <c r="PXJ222" s="52"/>
      <c r="PXK222" s="52"/>
      <c r="PXL222" s="52"/>
      <c r="PXM222" s="52"/>
      <c r="PXN222" s="52"/>
      <c r="PXO222" s="52"/>
      <c r="PXP222" s="52"/>
      <c r="PXQ222" s="52"/>
      <c r="PXR222" s="52"/>
      <c r="PXS222" s="52"/>
      <c r="PXT222" s="52"/>
      <c r="PXU222" s="52"/>
      <c r="PXV222" s="52"/>
      <c r="PXW222" s="52"/>
      <c r="PXX222" s="52"/>
      <c r="PXY222" s="52"/>
      <c r="PXZ222" s="52"/>
      <c r="PYA222" s="52"/>
      <c r="PYB222" s="52"/>
      <c r="PYC222" s="52"/>
      <c r="PYD222" s="52"/>
      <c r="PYE222" s="52"/>
      <c r="PYF222" s="52"/>
      <c r="PYG222" s="52"/>
      <c r="PYH222" s="52"/>
      <c r="PYI222" s="52"/>
      <c r="PYJ222" s="52"/>
      <c r="PYK222" s="52"/>
      <c r="PYL222" s="52"/>
      <c r="PYM222" s="52"/>
      <c r="PYN222" s="52"/>
      <c r="PYO222" s="52"/>
      <c r="PYP222" s="52"/>
      <c r="PYQ222" s="52"/>
      <c r="PYR222" s="52"/>
      <c r="PYS222" s="52"/>
      <c r="PYT222" s="52"/>
      <c r="PYU222" s="52"/>
      <c r="PYV222" s="52"/>
      <c r="PYW222" s="52"/>
      <c r="PYX222" s="52"/>
      <c r="PYY222" s="52"/>
      <c r="PYZ222" s="52"/>
      <c r="PZA222" s="52"/>
      <c r="PZB222" s="52"/>
      <c r="PZC222" s="52"/>
      <c r="PZD222" s="52"/>
      <c r="PZE222" s="52"/>
      <c r="PZF222" s="52"/>
      <c r="PZG222" s="52"/>
      <c r="PZH222" s="52"/>
      <c r="PZI222" s="52"/>
      <c r="PZJ222" s="52"/>
      <c r="PZK222" s="52"/>
      <c r="PZL222" s="52"/>
      <c r="PZM222" s="52"/>
      <c r="PZN222" s="52"/>
      <c r="PZO222" s="52"/>
      <c r="PZP222" s="52"/>
      <c r="PZQ222" s="52"/>
      <c r="PZR222" s="52"/>
      <c r="PZS222" s="52"/>
      <c r="PZT222" s="52"/>
      <c r="PZU222" s="52"/>
      <c r="PZV222" s="52"/>
      <c r="PZW222" s="52"/>
      <c r="PZX222" s="52"/>
      <c r="PZY222" s="52"/>
      <c r="PZZ222" s="52"/>
      <c r="QAA222" s="52"/>
      <c r="QAB222" s="52"/>
      <c r="QAC222" s="52"/>
      <c r="QAD222" s="52"/>
      <c r="QAE222" s="52"/>
      <c r="QAF222" s="52"/>
      <c r="QAG222" s="52"/>
      <c r="QAH222" s="52"/>
      <c r="QAI222" s="52"/>
      <c r="QAJ222" s="52"/>
      <c r="QAK222" s="52"/>
      <c r="QAL222" s="52"/>
      <c r="QAM222" s="52"/>
      <c r="QAN222" s="52"/>
      <c r="QAO222" s="52"/>
      <c r="QAP222" s="52"/>
      <c r="QAQ222" s="52"/>
      <c r="QAR222" s="52"/>
      <c r="QAS222" s="52"/>
      <c r="QAT222" s="52"/>
      <c r="QAU222" s="52"/>
      <c r="QAV222" s="52"/>
      <c r="QAW222" s="52"/>
      <c r="QAX222" s="52"/>
      <c r="QAY222" s="52"/>
      <c r="QAZ222" s="52"/>
      <c r="QBA222" s="52"/>
      <c r="QBB222" s="52"/>
      <c r="QBC222" s="52"/>
      <c r="QBD222" s="52"/>
      <c r="QBE222" s="52"/>
      <c r="QBF222" s="52"/>
      <c r="QBG222" s="52"/>
      <c r="QBH222" s="52"/>
      <c r="QBI222" s="52"/>
      <c r="QBJ222" s="52"/>
      <c r="QBK222" s="52"/>
      <c r="QBL222" s="52"/>
      <c r="QBM222" s="52"/>
      <c r="QBN222" s="52"/>
      <c r="QBO222" s="52"/>
      <c r="QBP222" s="52"/>
      <c r="QBQ222" s="52"/>
      <c r="QBR222" s="52"/>
      <c r="QBS222" s="52"/>
      <c r="QBT222" s="52"/>
      <c r="QBU222" s="52"/>
      <c r="QBV222" s="52"/>
      <c r="QBW222" s="52"/>
      <c r="QBX222" s="52"/>
      <c r="QBY222" s="52"/>
      <c r="QBZ222" s="52"/>
      <c r="QCA222" s="52"/>
      <c r="QCB222" s="52"/>
      <c r="QCC222" s="52"/>
      <c r="QCD222" s="52"/>
      <c r="QCE222" s="52"/>
      <c r="QCF222" s="52"/>
      <c r="QCG222" s="52"/>
      <c r="QCH222" s="52"/>
      <c r="QCI222" s="52"/>
      <c r="QCJ222" s="52"/>
      <c r="QCK222" s="52"/>
      <c r="QCL222" s="52"/>
      <c r="QCM222" s="52"/>
      <c r="QCN222" s="52"/>
      <c r="QCO222" s="52"/>
      <c r="QCP222" s="52"/>
      <c r="QCQ222" s="52"/>
      <c r="QCR222" s="52"/>
      <c r="QCS222" s="52"/>
      <c r="QCT222" s="52"/>
      <c r="QCU222" s="52"/>
      <c r="QCV222" s="52"/>
      <c r="QCW222" s="52"/>
      <c r="QCX222" s="52"/>
      <c r="QCY222" s="52"/>
      <c r="QCZ222" s="52"/>
      <c r="QDA222" s="52"/>
      <c r="QDB222" s="52"/>
      <c r="QDC222" s="52"/>
      <c r="QDD222" s="52"/>
      <c r="QDE222" s="52"/>
      <c r="QDF222" s="52"/>
      <c r="QDG222" s="52"/>
      <c r="QDH222" s="52"/>
      <c r="QDI222" s="52"/>
      <c r="QDJ222" s="52"/>
      <c r="QDK222" s="52"/>
      <c r="QDL222" s="52"/>
      <c r="QDM222" s="52"/>
      <c r="QDN222" s="52"/>
      <c r="QDO222" s="52"/>
      <c r="QDP222" s="52"/>
      <c r="QDQ222" s="52"/>
      <c r="QDR222" s="52"/>
      <c r="QDS222" s="52"/>
      <c r="QDT222" s="52"/>
      <c r="QDU222" s="52"/>
      <c r="QDV222" s="52"/>
      <c r="QDW222" s="52"/>
      <c r="QDX222" s="52"/>
      <c r="QDY222" s="52"/>
      <c r="QDZ222" s="52"/>
      <c r="QEA222" s="52"/>
      <c r="QEB222" s="52"/>
      <c r="QEC222" s="52"/>
      <c r="QED222" s="52"/>
      <c r="QEE222" s="52"/>
      <c r="QEF222" s="52"/>
      <c r="QEG222" s="52"/>
      <c r="QEH222" s="52"/>
      <c r="QEI222" s="52"/>
      <c r="QEJ222" s="52"/>
      <c r="QEK222" s="52"/>
      <c r="QEL222" s="52"/>
      <c r="QEM222" s="52"/>
      <c r="QEN222" s="52"/>
      <c r="QEO222" s="52"/>
      <c r="QEP222" s="52"/>
      <c r="QEQ222" s="52"/>
      <c r="QER222" s="52"/>
      <c r="QES222" s="52"/>
      <c r="QET222" s="52"/>
      <c r="QEU222" s="52"/>
      <c r="QEV222" s="52"/>
      <c r="QEW222" s="52"/>
      <c r="QEX222" s="52"/>
      <c r="QEY222" s="52"/>
      <c r="QEZ222" s="52"/>
      <c r="QFA222" s="52"/>
      <c r="QFB222" s="52"/>
      <c r="QFC222" s="52"/>
      <c r="QFD222" s="52"/>
      <c r="QFE222" s="52"/>
      <c r="QFF222" s="52"/>
      <c r="QFG222" s="52"/>
      <c r="QFH222" s="52"/>
      <c r="QFI222" s="52"/>
      <c r="QFJ222" s="52"/>
      <c r="QFK222" s="52"/>
      <c r="QFL222" s="52"/>
      <c r="QFM222" s="52"/>
      <c r="QFN222" s="52"/>
      <c r="QFO222" s="52"/>
      <c r="QFP222" s="52"/>
      <c r="QFQ222" s="52"/>
      <c r="QFR222" s="52"/>
      <c r="QFS222" s="52"/>
      <c r="QFT222" s="52"/>
      <c r="QFU222" s="52"/>
      <c r="QFV222" s="52"/>
      <c r="QFW222" s="52"/>
      <c r="QFX222" s="52"/>
      <c r="QFY222" s="52"/>
      <c r="QFZ222" s="52"/>
      <c r="QGA222" s="52"/>
      <c r="QGB222" s="52"/>
      <c r="QGC222" s="52"/>
      <c r="QGD222" s="52"/>
      <c r="QGE222" s="52"/>
      <c r="QGF222" s="52"/>
      <c r="QGG222" s="52"/>
      <c r="QGH222" s="52"/>
      <c r="QGI222" s="52"/>
      <c r="QGJ222" s="52"/>
      <c r="QGK222" s="52"/>
      <c r="QGL222" s="52"/>
      <c r="QGM222" s="52"/>
      <c r="QGN222" s="52"/>
      <c r="QGO222" s="52"/>
      <c r="QGP222" s="52"/>
      <c r="QGQ222" s="52"/>
      <c r="QGR222" s="52"/>
      <c r="QGS222" s="52"/>
      <c r="QGT222" s="52"/>
      <c r="QGU222" s="52"/>
      <c r="QGV222" s="52"/>
      <c r="QGW222" s="52"/>
      <c r="QGX222" s="52"/>
      <c r="QGY222" s="52"/>
      <c r="QGZ222" s="52"/>
      <c r="QHA222" s="52"/>
      <c r="QHB222" s="52"/>
      <c r="QHC222" s="52"/>
      <c r="QHD222" s="52"/>
      <c r="QHE222" s="52"/>
      <c r="QHF222" s="52"/>
      <c r="QHG222" s="52"/>
      <c r="QHH222" s="52"/>
      <c r="QHI222" s="52"/>
      <c r="QHJ222" s="52"/>
      <c r="QHK222" s="52"/>
      <c r="QHL222" s="52"/>
      <c r="QHM222" s="52"/>
      <c r="QHN222" s="52"/>
      <c r="QHO222" s="52"/>
      <c r="QHP222" s="52"/>
      <c r="QHQ222" s="52"/>
      <c r="QHR222" s="52"/>
      <c r="QHS222" s="52"/>
      <c r="QHT222" s="52"/>
      <c r="QHU222" s="52"/>
      <c r="QHV222" s="52"/>
      <c r="QHW222" s="52"/>
      <c r="QHX222" s="52"/>
      <c r="QHY222" s="52"/>
      <c r="QHZ222" s="52"/>
      <c r="QIA222" s="52"/>
      <c r="QIB222" s="52"/>
      <c r="QIC222" s="52"/>
      <c r="QID222" s="52"/>
      <c r="QIE222" s="52"/>
      <c r="QIF222" s="52"/>
      <c r="QIG222" s="52"/>
      <c r="QIH222" s="52"/>
      <c r="QII222" s="52"/>
      <c r="QIJ222" s="52"/>
      <c r="QIK222" s="52"/>
      <c r="QIL222" s="52"/>
      <c r="QIM222" s="52"/>
      <c r="QIN222" s="52"/>
      <c r="QIO222" s="52"/>
      <c r="QIP222" s="52"/>
      <c r="QIQ222" s="52"/>
      <c r="QIR222" s="52"/>
      <c r="QIS222" s="52"/>
      <c r="QIT222" s="52"/>
      <c r="QIU222" s="52"/>
      <c r="QIV222" s="52"/>
      <c r="QIW222" s="52"/>
      <c r="QIX222" s="52"/>
      <c r="QIY222" s="52"/>
      <c r="QIZ222" s="52"/>
      <c r="QJA222" s="52"/>
      <c r="QJB222" s="52"/>
      <c r="QJC222" s="52"/>
      <c r="QJD222" s="52"/>
      <c r="QJE222" s="52"/>
      <c r="QJF222" s="52"/>
      <c r="QJG222" s="52"/>
      <c r="QJH222" s="52"/>
      <c r="QJI222" s="52"/>
      <c r="QJJ222" s="52"/>
      <c r="QJK222" s="52"/>
      <c r="QJL222" s="52"/>
      <c r="QJM222" s="52"/>
      <c r="QJN222" s="52"/>
      <c r="QJO222" s="52"/>
      <c r="QJP222" s="52"/>
      <c r="QJQ222" s="52"/>
      <c r="QJR222" s="52"/>
      <c r="QJS222" s="52"/>
      <c r="QJT222" s="52"/>
      <c r="QJU222" s="52"/>
      <c r="QJV222" s="52"/>
      <c r="QJW222" s="52"/>
      <c r="QJX222" s="52"/>
      <c r="QJY222" s="52"/>
      <c r="QJZ222" s="52"/>
      <c r="QKA222" s="52"/>
      <c r="QKB222" s="52"/>
      <c r="QKC222" s="52"/>
      <c r="QKD222" s="52"/>
      <c r="QKE222" s="52"/>
      <c r="QKF222" s="52"/>
      <c r="QKG222" s="52"/>
      <c r="QKH222" s="52"/>
      <c r="QKI222" s="52"/>
      <c r="QKJ222" s="52"/>
      <c r="QKK222" s="52"/>
      <c r="QKL222" s="52"/>
      <c r="QKM222" s="52"/>
      <c r="QKN222" s="52"/>
      <c r="QKO222" s="52"/>
      <c r="QKP222" s="52"/>
      <c r="QKQ222" s="52"/>
      <c r="QKR222" s="52"/>
      <c r="QKS222" s="52"/>
      <c r="QKT222" s="52"/>
      <c r="QKU222" s="52"/>
      <c r="QKV222" s="52"/>
      <c r="QKW222" s="52"/>
      <c r="QKX222" s="52"/>
      <c r="QKY222" s="52"/>
      <c r="QKZ222" s="52"/>
      <c r="QLA222" s="52"/>
      <c r="QLB222" s="52"/>
      <c r="QLC222" s="52"/>
      <c r="QLD222" s="52"/>
      <c r="QLE222" s="52"/>
      <c r="QLF222" s="52"/>
      <c r="QLG222" s="52"/>
      <c r="QLH222" s="52"/>
      <c r="QLI222" s="52"/>
      <c r="QLJ222" s="52"/>
      <c r="QLK222" s="52"/>
      <c r="QLL222" s="52"/>
      <c r="QLM222" s="52"/>
      <c r="QLN222" s="52"/>
      <c r="QLO222" s="52"/>
      <c r="QLP222" s="52"/>
      <c r="QLQ222" s="52"/>
      <c r="QLR222" s="52"/>
      <c r="QLS222" s="52"/>
      <c r="QLT222" s="52"/>
      <c r="QLU222" s="52"/>
      <c r="QLV222" s="52"/>
      <c r="QLW222" s="52"/>
      <c r="QLX222" s="52"/>
      <c r="QLY222" s="52"/>
      <c r="QLZ222" s="52"/>
      <c r="QMA222" s="52"/>
      <c r="QMB222" s="52"/>
      <c r="QMC222" s="52"/>
      <c r="QMD222" s="52"/>
      <c r="QME222" s="52"/>
      <c r="QMF222" s="52"/>
      <c r="QMG222" s="52"/>
      <c r="QMH222" s="52"/>
      <c r="QMI222" s="52"/>
      <c r="QMJ222" s="52"/>
      <c r="QMK222" s="52"/>
      <c r="QML222" s="52"/>
      <c r="QMM222" s="52"/>
      <c r="QMN222" s="52"/>
      <c r="QMO222" s="52"/>
      <c r="QMP222" s="52"/>
      <c r="QMQ222" s="52"/>
      <c r="QMR222" s="52"/>
      <c r="QMS222" s="52"/>
      <c r="QMT222" s="52"/>
      <c r="QMU222" s="52"/>
      <c r="QMV222" s="52"/>
      <c r="QMW222" s="52"/>
      <c r="QMX222" s="52"/>
      <c r="QMY222" s="52"/>
      <c r="QMZ222" s="52"/>
      <c r="QNA222" s="52"/>
      <c r="QNB222" s="52"/>
      <c r="QNC222" s="52"/>
      <c r="QND222" s="52"/>
      <c r="QNE222" s="52"/>
      <c r="QNF222" s="52"/>
      <c r="QNG222" s="52"/>
      <c r="QNH222" s="52"/>
      <c r="QNI222" s="52"/>
      <c r="QNJ222" s="52"/>
      <c r="QNK222" s="52"/>
      <c r="QNL222" s="52"/>
      <c r="QNM222" s="52"/>
      <c r="QNN222" s="52"/>
      <c r="QNO222" s="52"/>
      <c r="QNP222" s="52"/>
      <c r="QNQ222" s="52"/>
      <c r="QNR222" s="52"/>
      <c r="QNS222" s="52"/>
      <c r="QNT222" s="52"/>
      <c r="QNU222" s="52"/>
      <c r="QNV222" s="52"/>
      <c r="QNW222" s="52"/>
      <c r="QNX222" s="52"/>
      <c r="QNY222" s="52"/>
      <c r="QNZ222" s="52"/>
      <c r="QOA222" s="52"/>
      <c r="QOB222" s="52"/>
      <c r="QOC222" s="52"/>
      <c r="QOD222" s="52"/>
      <c r="QOE222" s="52"/>
      <c r="QOF222" s="52"/>
      <c r="QOG222" s="52"/>
      <c r="QOH222" s="52"/>
      <c r="QOI222" s="52"/>
      <c r="QOJ222" s="52"/>
      <c r="QOK222" s="52"/>
      <c r="QOL222" s="52"/>
      <c r="QOM222" s="52"/>
      <c r="QON222" s="52"/>
      <c r="QOO222" s="52"/>
      <c r="QOP222" s="52"/>
      <c r="QOQ222" s="52"/>
      <c r="QOR222" s="52"/>
      <c r="QOS222" s="52"/>
      <c r="QOT222" s="52"/>
      <c r="QOU222" s="52"/>
      <c r="QOV222" s="52"/>
      <c r="QOW222" s="52"/>
      <c r="QOX222" s="52"/>
      <c r="QOY222" s="52"/>
      <c r="QOZ222" s="52"/>
      <c r="QPA222" s="52"/>
      <c r="QPB222" s="52"/>
      <c r="QPC222" s="52"/>
      <c r="QPD222" s="52"/>
      <c r="QPE222" s="52"/>
      <c r="QPF222" s="52"/>
      <c r="QPG222" s="52"/>
      <c r="QPH222" s="52"/>
      <c r="QPI222" s="52"/>
      <c r="QPJ222" s="52"/>
      <c r="QPK222" s="52"/>
      <c r="QPL222" s="52"/>
      <c r="QPM222" s="52"/>
      <c r="QPN222" s="52"/>
      <c r="QPO222" s="52"/>
      <c r="QPP222" s="52"/>
      <c r="QPQ222" s="52"/>
      <c r="QPR222" s="52"/>
      <c r="QPS222" s="52"/>
      <c r="QPT222" s="52"/>
      <c r="QPU222" s="52"/>
      <c r="QPV222" s="52"/>
      <c r="QPW222" s="52"/>
      <c r="QPX222" s="52"/>
      <c r="QPY222" s="52"/>
      <c r="QPZ222" s="52"/>
      <c r="QQA222" s="52"/>
      <c r="QQB222" s="52"/>
      <c r="QQC222" s="52"/>
      <c r="QQD222" s="52"/>
      <c r="QQE222" s="52"/>
      <c r="QQF222" s="52"/>
      <c r="QQG222" s="52"/>
      <c r="QQH222" s="52"/>
      <c r="QQI222" s="52"/>
      <c r="QQJ222" s="52"/>
      <c r="QQK222" s="52"/>
      <c r="QQL222" s="52"/>
      <c r="QQM222" s="52"/>
      <c r="QQN222" s="52"/>
      <c r="QQO222" s="52"/>
      <c r="QQP222" s="52"/>
      <c r="QQQ222" s="52"/>
      <c r="QQR222" s="52"/>
      <c r="QQS222" s="52"/>
      <c r="QQT222" s="52"/>
      <c r="QQU222" s="52"/>
      <c r="QQV222" s="52"/>
      <c r="QQW222" s="52"/>
      <c r="QQX222" s="52"/>
      <c r="QQY222" s="52"/>
      <c r="QQZ222" s="52"/>
      <c r="QRA222" s="52"/>
      <c r="QRB222" s="52"/>
      <c r="QRC222" s="52"/>
      <c r="QRD222" s="52"/>
      <c r="QRE222" s="52"/>
      <c r="QRF222" s="52"/>
      <c r="QRG222" s="52"/>
      <c r="QRH222" s="52"/>
      <c r="QRI222" s="52"/>
      <c r="QRJ222" s="52"/>
      <c r="QRK222" s="52"/>
      <c r="QRL222" s="52"/>
      <c r="QRM222" s="52"/>
      <c r="QRN222" s="52"/>
      <c r="QRO222" s="52"/>
      <c r="QRP222" s="52"/>
      <c r="QRQ222" s="52"/>
      <c r="QRR222" s="52"/>
      <c r="QRS222" s="52"/>
      <c r="QRT222" s="52"/>
      <c r="QRU222" s="52"/>
      <c r="QRV222" s="52"/>
      <c r="QRW222" s="52"/>
      <c r="QRX222" s="52"/>
      <c r="QRY222" s="52"/>
      <c r="QRZ222" s="52"/>
      <c r="QSA222" s="52"/>
      <c r="QSB222" s="52"/>
      <c r="QSC222" s="52"/>
      <c r="QSD222" s="52"/>
      <c r="QSE222" s="52"/>
      <c r="QSF222" s="52"/>
      <c r="QSG222" s="52"/>
      <c r="QSH222" s="52"/>
      <c r="QSI222" s="52"/>
      <c r="QSJ222" s="52"/>
      <c r="QSK222" s="52"/>
      <c r="QSL222" s="52"/>
      <c r="QSM222" s="52"/>
      <c r="QSN222" s="52"/>
      <c r="QSO222" s="52"/>
      <c r="QSP222" s="52"/>
      <c r="QSQ222" s="52"/>
      <c r="QSR222" s="52"/>
      <c r="QSS222" s="52"/>
      <c r="QST222" s="52"/>
      <c r="QSU222" s="52"/>
      <c r="QSV222" s="52"/>
      <c r="QSW222" s="52"/>
      <c r="QSX222" s="52"/>
      <c r="QSY222" s="52"/>
      <c r="QSZ222" s="52"/>
      <c r="QTA222" s="52"/>
      <c r="QTB222" s="52"/>
      <c r="QTC222" s="52"/>
      <c r="QTD222" s="52"/>
      <c r="QTE222" s="52"/>
      <c r="QTF222" s="52"/>
      <c r="QTG222" s="52"/>
      <c r="QTH222" s="52"/>
      <c r="QTI222" s="52"/>
      <c r="QTJ222" s="52"/>
      <c r="QTK222" s="52"/>
      <c r="QTL222" s="52"/>
      <c r="QTM222" s="52"/>
      <c r="QTN222" s="52"/>
      <c r="QTO222" s="52"/>
      <c r="QTP222" s="52"/>
      <c r="QTQ222" s="52"/>
      <c r="QTR222" s="52"/>
      <c r="QTS222" s="52"/>
      <c r="QTT222" s="52"/>
      <c r="QTU222" s="52"/>
      <c r="QTV222" s="52"/>
      <c r="QTW222" s="52"/>
      <c r="QTX222" s="52"/>
      <c r="QTY222" s="52"/>
      <c r="QTZ222" s="52"/>
      <c r="QUA222" s="52"/>
      <c r="QUB222" s="52"/>
      <c r="QUC222" s="52"/>
      <c r="QUD222" s="52"/>
      <c r="QUE222" s="52"/>
      <c r="QUF222" s="52"/>
      <c r="QUG222" s="52"/>
      <c r="QUH222" s="52"/>
      <c r="QUI222" s="52"/>
      <c r="QUJ222" s="52"/>
      <c r="QUK222" s="52"/>
      <c r="QUL222" s="52"/>
      <c r="QUM222" s="52"/>
      <c r="QUN222" s="52"/>
      <c r="QUO222" s="52"/>
      <c r="QUP222" s="52"/>
      <c r="QUQ222" s="52"/>
      <c r="QUR222" s="52"/>
      <c r="QUS222" s="52"/>
      <c r="QUT222" s="52"/>
      <c r="QUU222" s="52"/>
      <c r="QUV222" s="52"/>
      <c r="QUW222" s="52"/>
      <c r="QUX222" s="52"/>
      <c r="QUY222" s="52"/>
      <c r="QUZ222" s="52"/>
      <c r="QVA222" s="52"/>
      <c r="QVB222" s="52"/>
      <c r="QVC222" s="52"/>
      <c r="QVD222" s="52"/>
      <c r="QVE222" s="52"/>
      <c r="QVF222" s="52"/>
      <c r="QVG222" s="52"/>
      <c r="QVH222" s="52"/>
      <c r="QVI222" s="52"/>
      <c r="QVJ222" s="52"/>
      <c r="QVK222" s="52"/>
      <c r="QVL222" s="52"/>
      <c r="QVM222" s="52"/>
      <c r="QVN222" s="52"/>
      <c r="QVO222" s="52"/>
      <c r="QVP222" s="52"/>
      <c r="QVQ222" s="52"/>
      <c r="QVR222" s="52"/>
      <c r="QVS222" s="52"/>
      <c r="QVT222" s="52"/>
      <c r="QVU222" s="52"/>
      <c r="QVV222" s="52"/>
      <c r="QVW222" s="52"/>
      <c r="QVX222" s="52"/>
      <c r="QVY222" s="52"/>
      <c r="QVZ222" s="52"/>
      <c r="QWA222" s="52"/>
      <c r="QWB222" s="52"/>
      <c r="QWC222" s="52"/>
      <c r="QWD222" s="52"/>
      <c r="QWE222" s="52"/>
      <c r="QWF222" s="52"/>
      <c r="QWG222" s="52"/>
      <c r="QWH222" s="52"/>
      <c r="QWI222" s="52"/>
      <c r="QWJ222" s="52"/>
      <c r="QWK222" s="52"/>
      <c r="QWL222" s="52"/>
      <c r="QWM222" s="52"/>
      <c r="QWN222" s="52"/>
      <c r="QWO222" s="52"/>
      <c r="QWP222" s="52"/>
      <c r="QWQ222" s="52"/>
      <c r="QWR222" s="52"/>
      <c r="QWS222" s="52"/>
      <c r="QWT222" s="52"/>
      <c r="QWU222" s="52"/>
      <c r="QWV222" s="52"/>
      <c r="QWW222" s="52"/>
      <c r="QWX222" s="52"/>
      <c r="QWY222" s="52"/>
      <c r="QWZ222" s="52"/>
      <c r="QXA222" s="52"/>
      <c r="QXB222" s="52"/>
      <c r="QXC222" s="52"/>
      <c r="QXD222" s="52"/>
      <c r="QXE222" s="52"/>
      <c r="QXF222" s="52"/>
      <c r="QXG222" s="52"/>
      <c r="QXH222" s="52"/>
      <c r="QXI222" s="52"/>
      <c r="QXJ222" s="52"/>
      <c r="QXK222" s="52"/>
      <c r="QXL222" s="52"/>
      <c r="QXM222" s="52"/>
      <c r="QXN222" s="52"/>
      <c r="QXO222" s="52"/>
      <c r="QXP222" s="52"/>
      <c r="QXQ222" s="52"/>
      <c r="QXR222" s="52"/>
      <c r="QXS222" s="52"/>
      <c r="QXT222" s="52"/>
      <c r="QXU222" s="52"/>
      <c r="QXV222" s="52"/>
      <c r="QXW222" s="52"/>
      <c r="QXX222" s="52"/>
      <c r="QXY222" s="52"/>
      <c r="QXZ222" s="52"/>
      <c r="QYA222" s="52"/>
      <c r="QYB222" s="52"/>
      <c r="QYC222" s="52"/>
      <c r="QYD222" s="52"/>
      <c r="QYE222" s="52"/>
      <c r="QYF222" s="52"/>
      <c r="QYG222" s="52"/>
      <c r="QYH222" s="52"/>
      <c r="QYI222" s="52"/>
      <c r="QYJ222" s="52"/>
      <c r="QYK222" s="52"/>
      <c r="QYL222" s="52"/>
      <c r="QYM222" s="52"/>
      <c r="QYN222" s="52"/>
      <c r="QYO222" s="52"/>
      <c r="QYP222" s="52"/>
      <c r="QYQ222" s="52"/>
      <c r="QYR222" s="52"/>
      <c r="QYS222" s="52"/>
      <c r="QYT222" s="52"/>
      <c r="QYU222" s="52"/>
      <c r="QYV222" s="52"/>
      <c r="QYW222" s="52"/>
      <c r="QYX222" s="52"/>
      <c r="QYY222" s="52"/>
      <c r="QYZ222" s="52"/>
      <c r="QZA222" s="52"/>
      <c r="QZB222" s="52"/>
      <c r="QZC222" s="52"/>
      <c r="QZD222" s="52"/>
      <c r="QZE222" s="52"/>
      <c r="QZF222" s="52"/>
      <c r="QZG222" s="52"/>
      <c r="QZH222" s="52"/>
      <c r="QZI222" s="52"/>
      <c r="QZJ222" s="52"/>
      <c r="QZK222" s="52"/>
      <c r="QZL222" s="52"/>
      <c r="QZM222" s="52"/>
      <c r="QZN222" s="52"/>
      <c r="QZO222" s="52"/>
      <c r="QZP222" s="52"/>
      <c r="QZQ222" s="52"/>
      <c r="QZR222" s="52"/>
      <c r="QZS222" s="52"/>
      <c r="QZT222" s="52"/>
      <c r="QZU222" s="52"/>
      <c r="QZV222" s="52"/>
      <c r="QZW222" s="52"/>
      <c r="QZX222" s="52"/>
      <c r="QZY222" s="52"/>
      <c r="QZZ222" s="52"/>
      <c r="RAA222" s="52"/>
      <c r="RAB222" s="52"/>
      <c r="RAC222" s="52"/>
      <c r="RAD222" s="52"/>
      <c r="RAE222" s="52"/>
      <c r="RAF222" s="52"/>
      <c r="RAG222" s="52"/>
      <c r="RAH222" s="52"/>
      <c r="RAI222" s="52"/>
      <c r="RAJ222" s="52"/>
      <c r="RAK222" s="52"/>
      <c r="RAL222" s="52"/>
      <c r="RAM222" s="52"/>
      <c r="RAN222" s="52"/>
      <c r="RAO222" s="52"/>
      <c r="RAP222" s="52"/>
      <c r="RAQ222" s="52"/>
      <c r="RAR222" s="52"/>
      <c r="RAS222" s="52"/>
      <c r="RAT222" s="52"/>
      <c r="RAU222" s="52"/>
      <c r="RAV222" s="52"/>
      <c r="RAW222" s="52"/>
      <c r="RAX222" s="52"/>
      <c r="RAY222" s="52"/>
      <c r="RAZ222" s="52"/>
      <c r="RBA222" s="52"/>
      <c r="RBB222" s="52"/>
      <c r="RBC222" s="52"/>
      <c r="RBD222" s="52"/>
      <c r="RBE222" s="52"/>
      <c r="RBF222" s="52"/>
      <c r="RBG222" s="52"/>
      <c r="RBH222" s="52"/>
      <c r="RBI222" s="52"/>
      <c r="RBJ222" s="52"/>
      <c r="RBK222" s="52"/>
      <c r="RBL222" s="52"/>
      <c r="RBM222" s="52"/>
      <c r="RBN222" s="52"/>
      <c r="RBO222" s="52"/>
      <c r="RBP222" s="52"/>
      <c r="RBQ222" s="52"/>
      <c r="RBR222" s="52"/>
      <c r="RBS222" s="52"/>
      <c r="RBT222" s="52"/>
      <c r="RBU222" s="52"/>
      <c r="RBV222" s="52"/>
      <c r="RBW222" s="52"/>
      <c r="RBX222" s="52"/>
      <c r="RBY222" s="52"/>
      <c r="RBZ222" s="52"/>
      <c r="RCA222" s="52"/>
      <c r="RCB222" s="52"/>
      <c r="RCC222" s="52"/>
      <c r="RCD222" s="52"/>
      <c r="RCE222" s="52"/>
      <c r="RCF222" s="52"/>
      <c r="RCG222" s="52"/>
      <c r="RCH222" s="52"/>
      <c r="RCI222" s="52"/>
      <c r="RCJ222" s="52"/>
      <c r="RCK222" s="52"/>
      <c r="RCL222" s="52"/>
      <c r="RCM222" s="52"/>
      <c r="RCN222" s="52"/>
      <c r="RCO222" s="52"/>
      <c r="RCP222" s="52"/>
      <c r="RCQ222" s="52"/>
      <c r="RCR222" s="52"/>
      <c r="RCS222" s="52"/>
      <c r="RCT222" s="52"/>
      <c r="RCU222" s="52"/>
      <c r="RCV222" s="52"/>
      <c r="RCW222" s="52"/>
      <c r="RCX222" s="52"/>
      <c r="RCY222" s="52"/>
      <c r="RCZ222" s="52"/>
      <c r="RDA222" s="52"/>
      <c r="RDB222" s="52"/>
      <c r="RDC222" s="52"/>
      <c r="RDD222" s="52"/>
      <c r="RDE222" s="52"/>
      <c r="RDF222" s="52"/>
      <c r="RDG222" s="52"/>
      <c r="RDH222" s="52"/>
      <c r="RDI222" s="52"/>
      <c r="RDJ222" s="52"/>
      <c r="RDK222" s="52"/>
      <c r="RDL222" s="52"/>
      <c r="RDM222" s="52"/>
      <c r="RDN222" s="52"/>
      <c r="RDO222" s="52"/>
      <c r="RDP222" s="52"/>
      <c r="RDQ222" s="52"/>
      <c r="RDR222" s="52"/>
      <c r="RDS222" s="52"/>
      <c r="RDT222" s="52"/>
      <c r="RDU222" s="52"/>
      <c r="RDV222" s="52"/>
      <c r="RDW222" s="52"/>
      <c r="RDX222" s="52"/>
      <c r="RDY222" s="52"/>
      <c r="RDZ222" s="52"/>
      <c r="REA222" s="52"/>
      <c r="REB222" s="52"/>
      <c r="REC222" s="52"/>
      <c r="RED222" s="52"/>
      <c r="REE222" s="52"/>
      <c r="REF222" s="52"/>
      <c r="REG222" s="52"/>
      <c r="REH222" s="52"/>
      <c r="REI222" s="52"/>
      <c r="REJ222" s="52"/>
      <c r="REK222" s="52"/>
      <c r="REL222" s="52"/>
      <c r="REM222" s="52"/>
      <c r="REN222" s="52"/>
      <c r="REO222" s="52"/>
      <c r="REP222" s="52"/>
      <c r="REQ222" s="52"/>
      <c r="RER222" s="52"/>
      <c r="RES222" s="52"/>
      <c r="RET222" s="52"/>
      <c r="REU222" s="52"/>
      <c r="REV222" s="52"/>
      <c r="REW222" s="52"/>
      <c r="REX222" s="52"/>
      <c r="REY222" s="52"/>
      <c r="REZ222" s="52"/>
      <c r="RFA222" s="52"/>
      <c r="RFB222" s="52"/>
      <c r="RFC222" s="52"/>
      <c r="RFD222" s="52"/>
      <c r="RFE222" s="52"/>
      <c r="RFF222" s="52"/>
      <c r="RFG222" s="52"/>
      <c r="RFH222" s="52"/>
      <c r="RFI222" s="52"/>
      <c r="RFJ222" s="52"/>
      <c r="RFK222" s="52"/>
      <c r="RFL222" s="52"/>
      <c r="RFM222" s="52"/>
      <c r="RFN222" s="52"/>
      <c r="RFO222" s="52"/>
      <c r="RFP222" s="52"/>
      <c r="RFQ222" s="52"/>
      <c r="RFR222" s="52"/>
      <c r="RFS222" s="52"/>
      <c r="RFT222" s="52"/>
      <c r="RFU222" s="52"/>
      <c r="RFV222" s="52"/>
      <c r="RFW222" s="52"/>
      <c r="RFX222" s="52"/>
      <c r="RFY222" s="52"/>
      <c r="RFZ222" s="52"/>
      <c r="RGA222" s="52"/>
      <c r="RGB222" s="52"/>
      <c r="RGC222" s="52"/>
      <c r="RGD222" s="52"/>
      <c r="RGE222" s="52"/>
      <c r="RGF222" s="52"/>
      <c r="RGG222" s="52"/>
      <c r="RGH222" s="52"/>
      <c r="RGI222" s="52"/>
      <c r="RGJ222" s="52"/>
      <c r="RGK222" s="52"/>
      <c r="RGL222" s="52"/>
      <c r="RGM222" s="52"/>
      <c r="RGN222" s="52"/>
      <c r="RGO222" s="52"/>
      <c r="RGP222" s="52"/>
      <c r="RGQ222" s="52"/>
      <c r="RGR222" s="52"/>
      <c r="RGS222" s="52"/>
      <c r="RGT222" s="52"/>
      <c r="RGU222" s="52"/>
      <c r="RGV222" s="52"/>
      <c r="RGW222" s="52"/>
      <c r="RGX222" s="52"/>
      <c r="RGY222" s="52"/>
      <c r="RGZ222" s="52"/>
      <c r="RHA222" s="52"/>
      <c r="RHB222" s="52"/>
      <c r="RHC222" s="52"/>
      <c r="RHD222" s="52"/>
      <c r="RHE222" s="52"/>
      <c r="RHF222" s="52"/>
      <c r="RHG222" s="52"/>
      <c r="RHH222" s="52"/>
      <c r="RHI222" s="52"/>
      <c r="RHJ222" s="52"/>
      <c r="RHK222" s="52"/>
      <c r="RHL222" s="52"/>
      <c r="RHM222" s="52"/>
      <c r="RHN222" s="52"/>
      <c r="RHO222" s="52"/>
      <c r="RHP222" s="52"/>
      <c r="RHQ222" s="52"/>
      <c r="RHR222" s="52"/>
      <c r="RHS222" s="52"/>
      <c r="RHT222" s="52"/>
      <c r="RHU222" s="52"/>
      <c r="RHV222" s="52"/>
      <c r="RHW222" s="52"/>
      <c r="RHX222" s="52"/>
      <c r="RHY222" s="52"/>
      <c r="RHZ222" s="52"/>
      <c r="RIA222" s="52"/>
      <c r="RIB222" s="52"/>
      <c r="RIC222" s="52"/>
      <c r="RID222" s="52"/>
      <c r="RIE222" s="52"/>
      <c r="RIF222" s="52"/>
      <c r="RIG222" s="52"/>
      <c r="RIH222" s="52"/>
      <c r="RII222" s="52"/>
      <c r="RIJ222" s="52"/>
      <c r="RIK222" s="52"/>
      <c r="RIL222" s="52"/>
      <c r="RIM222" s="52"/>
      <c r="RIN222" s="52"/>
      <c r="RIO222" s="52"/>
      <c r="RIP222" s="52"/>
      <c r="RIQ222" s="52"/>
      <c r="RIR222" s="52"/>
      <c r="RIS222" s="52"/>
      <c r="RIT222" s="52"/>
      <c r="RIU222" s="52"/>
      <c r="RIV222" s="52"/>
      <c r="RIW222" s="52"/>
      <c r="RIX222" s="52"/>
      <c r="RIY222" s="52"/>
      <c r="RIZ222" s="52"/>
      <c r="RJA222" s="52"/>
      <c r="RJB222" s="52"/>
      <c r="RJC222" s="52"/>
      <c r="RJD222" s="52"/>
      <c r="RJE222" s="52"/>
      <c r="RJF222" s="52"/>
      <c r="RJG222" s="52"/>
      <c r="RJH222" s="52"/>
      <c r="RJI222" s="52"/>
      <c r="RJJ222" s="52"/>
      <c r="RJK222" s="52"/>
      <c r="RJL222" s="52"/>
      <c r="RJM222" s="52"/>
      <c r="RJN222" s="52"/>
      <c r="RJO222" s="52"/>
      <c r="RJP222" s="52"/>
      <c r="RJQ222" s="52"/>
      <c r="RJR222" s="52"/>
      <c r="RJS222" s="52"/>
      <c r="RJT222" s="52"/>
      <c r="RJU222" s="52"/>
      <c r="RJV222" s="52"/>
      <c r="RJW222" s="52"/>
      <c r="RJX222" s="52"/>
      <c r="RJY222" s="52"/>
      <c r="RJZ222" s="52"/>
      <c r="RKA222" s="52"/>
      <c r="RKB222" s="52"/>
      <c r="RKC222" s="52"/>
      <c r="RKD222" s="52"/>
      <c r="RKE222" s="52"/>
      <c r="RKF222" s="52"/>
      <c r="RKG222" s="52"/>
      <c r="RKH222" s="52"/>
      <c r="RKI222" s="52"/>
      <c r="RKJ222" s="52"/>
      <c r="RKK222" s="52"/>
      <c r="RKL222" s="52"/>
      <c r="RKM222" s="52"/>
      <c r="RKN222" s="52"/>
      <c r="RKO222" s="52"/>
      <c r="RKP222" s="52"/>
      <c r="RKQ222" s="52"/>
      <c r="RKR222" s="52"/>
      <c r="RKS222" s="52"/>
      <c r="RKT222" s="52"/>
      <c r="RKU222" s="52"/>
      <c r="RKV222" s="52"/>
      <c r="RKW222" s="52"/>
      <c r="RKX222" s="52"/>
      <c r="RKY222" s="52"/>
      <c r="RKZ222" s="52"/>
      <c r="RLA222" s="52"/>
      <c r="RLB222" s="52"/>
      <c r="RLC222" s="52"/>
      <c r="RLD222" s="52"/>
      <c r="RLE222" s="52"/>
      <c r="RLF222" s="52"/>
      <c r="RLG222" s="52"/>
      <c r="RLH222" s="52"/>
      <c r="RLI222" s="52"/>
      <c r="RLJ222" s="52"/>
      <c r="RLK222" s="52"/>
      <c r="RLL222" s="52"/>
      <c r="RLM222" s="52"/>
      <c r="RLN222" s="52"/>
      <c r="RLO222" s="52"/>
      <c r="RLP222" s="52"/>
      <c r="RLQ222" s="52"/>
      <c r="RLR222" s="52"/>
      <c r="RLS222" s="52"/>
      <c r="RLT222" s="52"/>
      <c r="RLU222" s="52"/>
      <c r="RLV222" s="52"/>
      <c r="RLW222" s="52"/>
      <c r="RLX222" s="52"/>
      <c r="RLY222" s="52"/>
      <c r="RLZ222" s="52"/>
      <c r="RMA222" s="52"/>
      <c r="RMB222" s="52"/>
      <c r="RMC222" s="52"/>
      <c r="RMD222" s="52"/>
      <c r="RME222" s="52"/>
      <c r="RMF222" s="52"/>
      <c r="RMG222" s="52"/>
      <c r="RMH222" s="52"/>
      <c r="RMI222" s="52"/>
      <c r="RMJ222" s="52"/>
      <c r="RMK222" s="52"/>
      <c r="RML222" s="52"/>
      <c r="RMM222" s="52"/>
      <c r="RMN222" s="52"/>
      <c r="RMO222" s="52"/>
      <c r="RMP222" s="52"/>
      <c r="RMQ222" s="52"/>
      <c r="RMR222" s="52"/>
      <c r="RMS222" s="52"/>
      <c r="RMT222" s="52"/>
      <c r="RMU222" s="52"/>
      <c r="RMV222" s="52"/>
      <c r="RMW222" s="52"/>
      <c r="RMX222" s="52"/>
      <c r="RMY222" s="52"/>
      <c r="RMZ222" s="52"/>
      <c r="RNA222" s="52"/>
      <c r="RNB222" s="52"/>
      <c r="RNC222" s="52"/>
      <c r="RND222" s="52"/>
      <c r="RNE222" s="52"/>
      <c r="RNF222" s="52"/>
      <c r="RNG222" s="52"/>
      <c r="RNH222" s="52"/>
      <c r="RNI222" s="52"/>
      <c r="RNJ222" s="52"/>
      <c r="RNK222" s="52"/>
      <c r="RNL222" s="52"/>
      <c r="RNM222" s="52"/>
      <c r="RNN222" s="52"/>
      <c r="RNO222" s="52"/>
      <c r="RNP222" s="52"/>
      <c r="RNQ222" s="52"/>
      <c r="RNR222" s="52"/>
      <c r="RNS222" s="52"/>
      <c r="RNT222" s="52"/>
      <c r="RNU222" s="52"/>
      <c r="RNV222" s="52"/>
      <c r="RNW222" s="52"/>
      <c r="RNX222" s="52"/>
      <c r="RNY222" s="52"/>
      <c r="RNZ222" s="52"/>
      <c r="ROA222" s="52"/>
      <c r="ROB222" s="52"/>
      <c r="ROC222" s="52"/>
      <c r="ROD222" s="52"/>
      <c r="ROE222" s="52"/>
      <c r="ROF222" s="52"/>
      <c r="ROG222" s="52"/>
      <c r="ROH222" s="52"/>
      <c r="ROI222" s="52"/>
      <c r="ROJ222" s="52"/>
      <c r="ROK222" s="52"/>
      <c r="ROL222" s="52"/>
      <c r="ROM222" s="52"/>
      <c r="RON222" s="52"/>
      <c r="ROO222" s="52"/>
      <c r="ROP222" s="52"/>
      <c r="ROQ222" s="52"/>
      <c r="ROR222" s="52"/>
      <c r="ROS222" s="52"/>
      <c r="ROT222" s="52"/>
      <c r="ROU222" s="52"/>
      <c r="ROV222" s="52"/>
      <c r="ROW222" s="52"/>
      <c r="ROX222" s="52"/>
      <c r="ROY222" s="52"/>
      <c r="ROZ222" s="52"/>
      <c r="RPA222" s="52"/>
      <c r="RPB222" s="52"/>
      <c r="RPC222" s="52"/>
      <c r="RPD222" s="52"/>
      <c r="RPE222" s="52"/>
      <c r="RPF222" s="52"/>
      <c r="RPG222" s="52"/>
      <c r="RPH222" s="52"/>
      <c r="RPI222" s="52"/>
      <c r="RPJ222" s="52"/>
      <c r="RPK222" s="52"/>
      <c r="RPL222" s="52"/>
      <c r="RPM222" s="52"/>
      <c r="RPN222" s="52"/>
      <c r="RPO222" s="52"/>
      <c r="RPP222" s="52"/>
      <c r="RPQ222" s="52"/>
      <c r="RPR222" s="52"/>
      <c r="RPS222" s="52"/>
      <c r="RPT222" s="52"/>
      <c r="RPU222" s="52"/>
      <c r="RPV222" s="52"/>
      <c r="RPW222" s="52"/>
      <c r="RPX222" s="52"/>
      <c r="RPY222" s="52"/>
      <c r="RPZ222" s="52"/>
      <c r="RQA222" s="52"/>
      <c r="RQB222" s="52"/>
      <c r="RQC222" s="52"/>
      <c r="RQD222" s="52"/>
      <c r="RQE222" s="52"/>
      <c r="RQF222" s="52"/>
      <c r="RQG222" s="52"/>
      <c r="RQH222" s="52"/>
      <c r="RQI222" s="52"/>
      <c r="RQJ222" s="52"/>
      <c r="RQK222" s="52"/>
      <c r="RQL222" s="52"/>
      <c r="RQM222" s="52"/>
      <c r="RQN222" s="52"/>
      <c r="RQO222" s="52"/>
      <c r="RQP222" s="52"/>
      <c r="RQQ222" s="52"/>
      <c r="RQR222" s="52"/>
      <c r="RQS222" s="52"/>
      <c r="RQT222" s="52"/>
      <c r="RQU222" s="52"/>
      <c r="RQV222" s="52"/>
      <c r="RQW222" s="52"/>
      <c r="RQX222" s="52"/>
      <c r="RQY222" s="52"/>
      <c r="RQZ222" s="52"/>
      <c r="RRA222" s="52"/>
      <c r="RRB222" s="52"/>
      <c r="RRC222" s="52"/>
      <c r="RRD222" s="52"/>
      <c r="RRE222" s="52"/>
      <c r="RRF222" s="52"/>
      <c r="RRG222" s="52"/>
      <c r="RRH222" s="52"/>
      <c r="RRI222" s="52"/>
      <c r="RRJ222" s="52"/>
      <c r="RRK222" s="52"/>
      <c r="RRL222" s="52"/>
      <c r="RRM222" s="52"/>
      <c r="RRN222" s="52"/>
      <c r="RRO222" s="52"/>
      <c r="RRP222" s="52"/>
      <c r="RRQ222" s="52"/>
      <c r="RRR222" s="52"/>
      <c r="RRS222" s="52"/>
      <c r="RRT222" s="52"/>
      <c r="RRU222" s="52"/>
      <c r="RRV222" s="52"/>
      <c r="RRW222" s="52"/>
      <c r="RRX222" s="52"/>
      <c r="RRY222" s="52"/>
      <c r="RRZ222" s="52"/>
      <c r="RSA222" s="52"/>
      <c r="RSB222" s="52"/>
      <c r="RSC222" s="52"/>
      <c r="RSD222" s="52"/>
      <c r="RSE222" s="52"/>
      <c r="RSF222" s="52"/>
      <c r="RSG222" s="52"/>
      <c r="RSH222" s="52"/>
      <c r="RSI222" s="52"/>
      <c r="RSJ222" s="52"/>
      <c r="RSK222" s="52"/>
      <c r="RSL222" s="52"/>
      <c r="RSM222" s="52"/>
      <c r="RSN222" s="52"/>
      <c r="RSO222" s="52"/>
      <c r="RSP222" s="52"/>
      <c r="RSQ222" s="52"/>
      <c r="RSR222" s="52"/>
      <c r="RSS222" s="52"/>
      <c r="RST222" s="52"/>
      <c r="RSU222" s="52"/>
      <c r="RSV222" s="52"/>
      <c r="RSW222" s="52"/>
      <c r="RSX222" s="52"/>
      <c r="RSY222" s="52"/>
      <c r="RSZ222" s="52"/>
      <c r="RTA222" s="52"/>
      <c r="RTB222" s="52"/>
      <c r="RTC222" s="52"/>
      <c r="RTD222" s="52"/>
      <c r="RTE222" s="52"/>
      <c r="RTF222" s="52"/>
      <c r="RTG222" s="52"/>
      <c r="RTH222" s="52"/>
      <c r="RTI222" s="52"/>
      <c r="RTJ222" s="52"/>
      <c r="RTK222" s="52"/>
      <c r="RTL222" s="52"/>
      <c r="RTM222" s="52"/>
      <c r="RTN222" s="52"/>
      <c r="RTO222" s="52"/>
      <c r="RTP222" s="52"/>
      <c r="RTQ222" s="52"/>
      <c r="RTR222" s="52"/>
      <c r="RTS222" s="52"/>
      <c r="RTT222" s="52"/>
      <c r="RTU222" s="52"/>
      <c r="RTV222" s="52"/>
      <c r="RTW222" s="52"/>
      <c r="RTX222" s="52"/>
      <c r="RTY222" s="52"/>
      <c r="RTZ222" s="52"/>
      <c r="RUA222" s="52"/>
      <c r="RUB222" s="52"/>
      <c r="RUC222" s="52"/>
      <c r="RUD222" s="52"/>
      <c r="RUE222" s="52"/>
      <c r="RUF222" s="52"/>
      <c r="RUG222" s="52"/>
      <c r="RUH222" s="52"/>
      <c r="RUI222" s="52"/>
      <c r="RUJ222" s="52"/>
      <c r="RUK222" s="52"/>
      <c r="RUL222" s="52"/>
      <c r="RUM222" s="52"/>
      <c r="RUN222" s="52"/>
      <c r="RUO222" s="52"/>
      <c r="RUP222" s="52"/>
      <c r="RUQ222" s="52"/>
      <c r="RUR222" s="52"/>
      <c r="RUS222" s="52"/>
      <c r="RUT222" s="52"/>
      <c r="RUU222" s="52"/>
      <c r="RUV222" s="52"/>
      <c r="RUW222" s="52"/>
      <c r="RUX222" s="52"/>
      <c r="RUY222" s="52"/>
      <c r="RUZ222" s="52"/>
      <c r="RVA222" s="52"/>
      <c r="RVB222" s="52"/>
      <c r="RVC222" s="52"/>
      <c r="RVD222" s="52"/>
      <c r="RVE222" s="52"/>
      <c r="RVF222" s="52"/>
      <c r="RVG222" s="52"/>
      <c r="RVH222" s="52"/>
      <c r="RVI222" s="52"/>
      <c r="RVJ222" s="52"/>
      <c r="RVK222" s="52"/>
      <c r="RVL222" s="52"/>
      <c r="RVM222" s="52"/>
      <c r="RVN222" s="52"/>
      <c r="RVO222" s="52"/>
      <c r="RVP222" s="52"/>
      <c r="RVQ222" s="52"/>
      <c r="RVR222" s="52"/>
      <c r="RVS222" s="52"/>
      <c r="RVT222" s="52"/>
      <c r="RVU222" s="52"/>
      <c r="RVV222" s="52"/>
      <c r="RVW222" s="52"/>
      <c r="RVX222" s="52"/>
      <c r="RVY222" s="52"/>
      <c r="RVZ222" s="52"/>
      <c r="RWA222" s="52"/>
      <c r="RWB222" s="52"/>
      <c r="RWC222" s="52"/>
      <c r="RWD222" s="52"/>
      <c r="RWE222" s="52"/>
      <c r="RWF222" s="52"/>
      <c r="RWG222" s="52"/>
      <c r="RWH222" s="52"/>
      <c r="RWI222" s="52"/>
      <c r="RWJ222" s="52"/>
      <c r="RWK222" s="52"/>
      <c r="RWL222" s="52"/>
      <c r="RWM222" s="52"/>
      <c r="RWN222" s="52"/>
      <c r="RWO222" s="52"/>
      <c r="RWP222" s="52"/>
      <c r="RWQ222" s="52"/>
      <c r="RWR222" s="52"/>
      <c r="RWS222" s="52"/>
      <c r="RWT222" s="52"/>
      <c r="RWU222" s="52"/>
      <c r="RWV222" s="52"/>
      <c r="RWW222" s="52"/>
      <c r="RWX222" s="52"/>
      <c r="RWY222" s="52"/>
      <c r="RWZ222" s="52"/>
      <c r="RXA222" s="52"/>
      <c r="RXB222" s="52"/>
      <c r="RXC222" s="52"/>
      <c r="RXD222" s="52"/>
      <c r="RXE222" s="52"/>
      <c r="RXF222" s="52"/>
      <c r="RXG222" s="52"/>
      <c r="RXH222" s="52"/>
      <c r="RXI222" s="52"/>
      <c r="RXJ222" s="52"/>
      <c r="RXK222" s="52"/>
      <c r="RXL222" s="52"/>
      <c r="RXM222" s="52"/>
      <c r="RXN222" s="52"/>
      <c r="RXO222" s="52"/>
      <c r="RXP222" s="52"/>
      <c r="RXQ222" s="52"/>
      <c r="RXR222" s="52"/>
      <c r="RXS222" s="52"/>
      <c r="RXT222" s="52"/>
      <c r="RXU222" s="52"/>
      <c r="RXV222" s="52"/>
      <c r="RXW222" s="52"/>
      <c r="RXX222" s="52"/>
      <c r="RXY222" s="52"/>
      <c r="RXZ222" s="52"/>
      <c r="RYA222" s="52"/>
      <c r="RYB222" s="52"/>
      <c r="RYC222" s="52"/>
      <c r="RYD222" s="52"/>
      <c r="RYE222" s="52"/>
      <c r="RYF222" s="52"/>
      <c r="RYG222" s="52"/>
      <c r="RYH222" s="52"/>
      <c r="RYI222" s="52"/>
      <c r="RYJ222" s="52"/>
      <c r="RYK222" s="52"/>
      <c r="RYL222" s="52"/>
      <c r="RYM222" s="52"/>
      <c r="RYN222" s="52"/>
      <c r="RYO222" s="52"/>
      <c r="RYP222" s="52"/>
      <c r="RYQ222" s="52"/>
      <c r="RYR222" s="52"/>
      <c r="RYS222" s="52"/>
      <c r="RYT222" s="52"/>
      <c r="RYU222" s="52"/>
      <c r="RYV222" s="52"/>
      <c r="RYW222" s="52"/>
      <c r="RYX222" s="52"/>
      <c r="RYY222" s="52"/>
      <c r="RYZ222" s="52"/>
      <c r="RZA222" s="52"/>
      <c r="RZB222" s="52"/>
      <c r="RZC222" s="52"/>
      <c r="RZD222" s="52"/>
      <c r="RZE222" s="52"/>
      <c r="RZF222" s="52"/>
      <c r="RZG222" s="52"/>
      <c r="RZH222" s="52"/>
      <c r="RZI222" s="52"/>
      <c r="RZJ222" s="52"/>
      <c r="RZK222" s="52"/>
      <c r="RZL222" s="52"/>
      <c r="RZM222" s="52"/>
      <c r="RZN222" s="52"/>
      <c r="RZO222" s="52"/>
      <c r="RZP222" s="52"/>
      <c r="RZQ222" s="52"/>
      <c r="RZR222" s="52"/>
      <c r="RZS222" s="52"/>
      <c r="RZT222" s="52"/>
      <c r="RZU222" s="52"/>
      <c r="RZV222" s="52"/>
      <c r="RZW222" s="52"/>
      <c r="RZX222" s="52"/>
      <c r="RZY222" s="52"/>
      <c r="RZZ222" s="52"/>
      <c r="SAA222" s="52"/>
      <c r="SAB222" s="52"/>
      <c r="SAC222" s="52"/>
      <c r="SAD222" s="52"/>
      <c r="SAE222" s="52"/>
      <c r="SAF222" s="52"/>
      <c r="SAG222" s="52"/>
      <c r="SAH222" s="52"/>
      <c r="SAI222" s="52"/>
      <c r="SAJ222" s="52"/>
      <c r="SAK222" s="52"/>
      <c r="SAL222" s="52"/>
      <c r="SAM222" s="52"/>
      <c r="SAN222" s="52"/>
      <c r="SAO222" s="52"/>
      <c r="SAP222" s="52"/>
      <c r="SAQ222" s="52"/>
      <c r="SAR222" s="52"/>
      <c r="SAS222" s="52"/>
      <c r="SAT222" s="52"/>
      <c r="SAU222" s="52"/>
      <c r="SAV222" s="52"/>
      <c r="SAW222" s="52"/>
      <c r="SAX222" s="52"/>
      <c r="SAY222" s="52"/>
      <c r="SAZ222" s="52"/>
      <c r="SBA222" s="52"/>
      <c r="SBB222" s="52"/>
      <c r="SBC222" s="52"/>
      <c r="SBD222" s="52"/>
      <c r="SBE222" s="52"/>
      <c r="SBF222" s="52"/>
      <c r="SBG222" s="52"/>
      <c r="SBH222" s="52"/>
      <c r="SBI222" s="52"/>
      <c r="SBJ222" s="52"/>
      <c r="SBK222" s="52"/>
      <c r="SBL222" s="52"/>
      <c r="SBM222" s="52"/>
      <c r="SBN222" s="52"/>
      <c r="SBO222" s="52"/>
      <c r="SBP222" s="52"/>
      <c r="SBQ222" s="52"/>
      <c r="SBR222" s="52"/>
      <c r="SBS222" s="52"/>
      <c r="SBT222" s="52"/>
      <c r="SBU222" s="52"/>
      <c r="SBV222" s="52"/>
      <c r="SBW222" s="52"/>
      <c r="SBX222" s="52"/>
      <c r="SBY222" s="52"/>
      <c r="SBZ222" s="52"/>
      <c r="SCA222" s="52"/>
      <c r="SCB222" s="52"/>
      <c r="SCC222" s="52"/>
      <c r="SCD222" s="52"/>
      <c r="SCE222" s="52"/>
      <c r="SCF222" s="52"/>
      <c r="SCG222" s="52"/>
      <c r="SCH222" s="52"/>
      <c r="SCI222" s="52"/>
      <c r="SCJ222" s="52"/>
      <c r="SCK222" s="52"/>
      <c r="SCL222" s="52"/>
      <c r="SCM222" s="52"/>
      <c r="SCN222" s="52"/>
      <c r="SCO222" s="52"/>
      <c r="SCP222" s="52"/>
      <c r="SCQ222" s="52"/>
      <c r="SCR222" s="52"/>
      <c r="SCS222" s="52"/>
      <c r="SCT222" s="52"/>
      <c r="SCU222" s="52"/>
      <c r="SCV222" s="52"/>
      <c r="SCW222" s="52"/>
      <c r="SCX222" s="52"/>
      <c r="SCY222" s="52"/>
      <c r="SCZ222" s="52"/>
      <c r="SDA222" s="52"/>
      <c r="SDB222" s="52"/>
      <c r="SDC222" s="52"/>
      <c r="SDD222" s="52"/>
      <c r="SDE222" s="52"/>
      <c r="SDF222" s="52"/>
      <c r="SDG222" s="52"/>
      <c r="SDH222" s="52"/>
      <c r="SDI222" s="52"/>
      <c r="SDJ222" s="52"/>
      <c r="SDK222" s="52"/>
      <c r="SDL222" s="52"/>
      <c r="SDM222" s="52"/>
      <c r="SDN222" s="52"/>
      <c r="SDO222" s="52"/>
      <c r="SDP222" s="52"/>
      <c r="SDQ222" s="52"/>
      <c r="SDR222" s="52"/>
      <c r="SDS222" s="52"/>
      <c r="SDT222" s="52"/>
      <c r="SDU222" s="52"/>
      <c r="SDV222" s="52"/>
      <c r="SDW222" s="52"/>
      <c r="SDX222" s="52"/>
      <c r="SDY222" s="52"/>
      <c r="SDZ222" s="52"/>
      <c r="SEA222" s="52"/>
      <c r="SEB222" s="52"/>
      <c r="SEC222" s="52"/>
      <c r="SED222" s="52"/>
      <c r="SEE222" s="52"/>
      <c r="SEF222" s="52"/>
      <c r="SEG222" s="52"/>
      <c r="SEH222" s="52"/>
      <c r="SEI222" s="52"/>
      <c r="SEJ222" s="52"/>
      <c r="SEK222" s="52"/>
      <c r="SEL222" s="52"/>
      <c r="SEM222" s="52"/>
      <c r="SEN222" s="52"/>
      <c r="SEO222" s="52"/>
      <c r="SEP222" s="52"/>
      <c r="SEQ222" s="52"/>
      <c r="SER222" s="52"/>
      <c r="SES222" s="52"/>
      <c r="SET222" s="52"/>
      <c r="SEU222" s="52"/>
      <c r="SEV222" s="52"/>
      <c r="SEW222" s="52"/>
      <c r="SEX222" s="52"/>
      <c r="SEY222" s="52"/>
      <c r="SEZ222" s="52"/>
      <c r="SFA222" s="52"/>
      <c r="SFB222" s="52"/>
      <c r="SFC222" s="52"/>
      <c r="SFD222" s="52"/>
      <c r="SFE222" s="52"/>
      <c r="SFF222" s="52"/>
      <c r="SFG222" s="52"/>
      <c r="SFH222" s="52"/>
      <c r="SFI222" s="52"/>
      <c r="SFJ222" s="52"/>
      <c r="SFK222" s="52"/>
      <c r="SFL222" s="52"/>
      <c r="SFM222" s="52"/>
      <c r="SFN222" s="52"/>
      <c r="SFO222" s="52"/>
      <c r="SFP222" s="52"/>
      <c r="SFQ222" s="52"/>
      <c r="SFR222" s="52"/>
      <c r="SFS222" s="52"/>
      <c r="SFT222" s="52"/>
      <c r="SFU222" s="52"/>
      <c r="SFV222" s="52"/>
      <c r="SFW222" s="52"/>
      <c r="SFX222" s="52"/>
      <c r="SFY222" s="52"/>
      <c r="SFZ222" s="52"/>
      <c r="SGA222" s="52"/>
      <c r="SGB222" s="52"/>
      <c r="SGC222" s="52"/>
      <c r="SGD222" s="52"/>
      <c r="SGE222" s="52"/>
      <c r="SGF222" s="52"/>
      <c r="SGG222" s="52"/>
      <c r="SGH222" s="52"/>
      <c r="SGI222" s="52"/>
      <c r="SGJ222" s="52"/>
      <c r="SGK222" s="52"/>
      <c r="SGL222" s="52"/>
      <c r="SGM222" s="52"/>
      <c r="SGN222" s="52"/>
      <c r="SGO222" s="52"/>
      <c r="SGP222" s="52"/>
      <c r="SGQ222" s="52"/>
      <c r="SGR222" s="52"/>
      <c r="SGS222" s="52"/>
      <c r="SGT222" s="52"/>
      <c r="SGU222" s="52"/>
      <c r="SGV222" s="52"/>
      <c r="SGW222" s="52"/>
      <c r="SGX222" s="52"/>
      <c r="SGY222" s="52"/>
      <c r="SGZ222" s="52"/>
      <c r="SHA222" s="52"/>
      <c r="SHB222" s="52"/>
      <c r="SHC222" s="52"/>
      <c r="SHD222" s="52"/>
      <c r="SHE222" s="52"/>
      <c r="SHF222" s="52"/>
      <c r="SHG222" s="52"/>
      <c r="SHH222" s="52"/>
      <c r="SHI222" s="52"/>
      <c r="SHJ222" s="52"/>
      <c r="SHK222" s="52"/>
      <c r="SHL222" s="52"/>
      <c r="SHM222" s="52"/>
      <c r="SHN222" s="52"/>
      <c r="SHO222" s="52"/>
      <c r="SHP222" s="52"/>
      <c r="SHQ222" s="52"/>
      <c r="SHR222" s="52"/>
      <c r="SHS222" s="52"/>
      <c r="SHT222" s="52"/>
      <c r="SHU222" s="52"/>
      <c r="SHV222" s="52"/>
      <c r="SHW222" s="52"/>
      <c r="SHX222" s="52"/>
      <c r="SHY222" s="52"/>
      <c r="SHZ222" s="52"/>
      <c r="SIA222" s="52"/>
      <c r="SIB222" s="52"/>
      <c r="SIC222" s="52"/>
      <c r="SID222" s="52"/>
      <c r="SIE222" s="52"/>
      <c r="SIF222" s="52"/>
      <c r="SIG222" s="52"/>
      <c r="SIH222" s="52"/>
      <c r="SII222" s="52"/>
      <c r="SIJ222" s="52"/>
      <c r="SIK222" s="52"/>
      <c r="SIL222" s="52"/>
      <c r="SIM222" s="52"/>
      <c r="SIN222" s="52"/>
      <c r="SIO222" s="52"/>
      <c r="SIP222" s="52"/>
      <c r="SIQ222" s="52"/>
      <c r="SIR222" s="52"/>
      <c r="SIS222" s="52"/>
      <c r="SIT222" s="52"/>
      <c r="SIU222" s="52"/>
      <c r="SIV222" s="52"/>
      <c r="SIW222" s="52"/>
      <c r="SIX222" s="52"/>
      <c r="SIY222" s="52"/>
      <c r="SIZ222" s="52"/>
      <c r="SJA222" s="52"/>
      <c r="SJB222" s="52"/>
      <c r="SJC222" s="52"/>
      <c r="SJD222" s="52"/>
      <c r="SJE222" s="52"/>
      <c r="SJF222" s="52"/>
      <c r="SJG222" s="52"/>
      <c r="SJH222" s="52"/>
      <c r="SJI222" s="52"/>
      <c r="SJJ222" s="52"/>
      <c r="SJK222" s="52"/>
      <c r="SJL222" s="52"/>
      <c r="SJM222" s="52"/>
      <c r="SJN222" s="52"/>
      <c r="SJO222" s="52"/>
      <c r="SJP222" s="52"/>
      <c r="SJQ222" s="52"/>
      <c r="SJR222" s="52"/>
      <c r="SJS222" s="52"/>
      <c r="SJT222" s="52"/>
      <c r="SJU222" s="52"/>
      <c r="SJV222" s="52"/>
      <c r="SJW222" s="52"/>
      <c r="SJX222" s="52"/>
      <c r="SJY222" s="52"/>
      <c r="SJZ222" s="52"/>
      <c r="SKA222" s="52"/>
      <c r="SKB222" s="52"/>
      <c r="SKC222" s="52"/>
      <c r="SKD222" s="52"/>
      <c r="SKE222" s="52"/>
      <c r="SKF222" s="52"/>
      <c r="SKG222" s="52"/>
      <c r="SKH222" s="52"/>
      <c r="SKI222" s="52"/>
      <c r="SKJ222" s="52"/>
      <c r="SKK222" s="52"/>
      <c r="SKL222" s="52"/>
      <c r="SKM222" s="52"/>
      <c r="SKN222" s="52"/>
      <c r="SKO222" s="52"/>
      <c r="SKP222" s="52"/>
      <c r="SKQ222" s="52"/>
      <c r="SKR222" s="52"/>
      <c r="SKS222" s="52"/>
      <c r="SKT222" s="52"/>
      <c r="SKU222" s="52"/>
      <c r="SKV222" s="52"/>
      <c r="SKW222" s="52"/>
      <c r="SKX222" s="52"/>
      <c r="SKY222" s="52"/>
      <c r="SKZ222" s="52"/>
      <c r="SLA222" s="52"/>
      <c r="SLB222" s="52"/>
      <c r="SLC222" s="52"/>
      <c r="SLD222" s="52"/>
      <c r="SLE222" s="52"/>
      <c r="SLF222" s="52"/>
      <c r="SLG222" s="52"/>
      <c r="SLH222" s="52"/>
      <c r="SLI222" s="52"/>
      <c r="SLJ222" s="52"/>
      <c r="SLK222" s="52"/>
      <c r="SLL222" s="52"/>
      <c r="SLM222" s="52"/>
      <c r="SLN222" s="52"/>
      <c r="SLO222" s="52"/>
      <c r="SLP222" s="52"/>
      <c r="SLQ222" s="52"/>
      <c r="SLR222" s="52"/>
      <c r="SLS222" s="52"/>
      <c r="SLT222" s="52"/>
      <c r="SLU222" s="52"/>
      <c r="SLV222" s="52"/>
      <c r="SLW222" s="52"/>
      <c r="SLX222" s="52"/>
      <c r="SLY222" s="52"/>
      <c r="SLZ222" s="52"/>
      <c r="SMA222" s="52"/>
      <c r="SMB222" s="52"/>
      <c r="SMC222" s="52"/>
      <c r="SMD222" s="52"/>
      <c r="SME222" s="52"/>
      <c r="SMF222" s="52"/>
      <c r="SMG222" s="52"/>
      <c r="SMH222" s="52"/>
      <c r="SMI222" s="52"/>
      <c r="SMJ222" s="52"/>
      <c r="SMK222" s="52"/>
      <c r="SML222" s="52"/>
      <c r="SMM222" s="52"/>
      <c r="SMN222" s="52"/>
      <c r="SMO222" s="52"/>
      <c r="SMP222" s="52"/>
      <c r="SMQ222" s="52"/>
      <c r="SMR222" s="52"/>
      <c r="SMS222" s="52"/>
      <c r="SMT222" s="52"/>
      <c r="SMU222" s="52"/>
      <c r="SMV222" s="52"/>
      <c r="SMW222" s="52"/>
      <c r="SMX222" s="52"/>
      <c r="SMY222" s="52"/>
      <c r="SMZ222" s="52"/>
      <c r="SNA222" s="52"/>
      <c r="SNB222" s="52"/>
      <c r="SNC222" s="52"/>
      <c r="SND222" s="52"/>
      <c r="SNE222" s="52"/>
      <c r="SNF222" s="52"/>
      <c r="SNG222" s="52"/>
      <c r="SNH222" s="52"/>
      <c r="SNI222" s="52"/>
      <c r="SNJ222" s="52"/>
      <c r="SNK222" s="52"/>
      <c r="SNL222" s="52"/>
      <c r="SNM222" s="52"/>
      <c r="SNN222" s="52"/>
      <c r="SNO222" s="52"/>
      <c r="SNP222" s="52"/>
      <c r="SNQ222" s="52"/>
      <c r="SNR222" s="52"/>
      <c r="SNS222" s="52"/>
      <c r="SNT222" s="52"/>
      <c r="SNU222" s="52"/>
      <c r="SNV222" s="52"/>
      <c r="SNW222" s="52"/>
      <c r="SNX222" s="52"/>
      <c r="SNY222" s="52"/>
      <c r="SNZ222" s="52"/>
      <c r="SOA222" s="52"/>
      <c r="SOB222" s="52"/>
      <c r="SOC222" s="52"/>
      <c r="SOD222" s="52"/>
      <c r="SOE222" s="52"/>
      <c r="SOF222" s="52"/>
      <c r="SOG222" s="52"/>
      <c r="SOH222" s="52"/>
      <c r="SOI222" s="52"/>
      <c r="SOJ222" s="52"/>
      <c r="SOK222" s="52"/>
      <c r="SOL222" s="52"/>
      <c r="SOM222" s="52"/>
      <c r="SON222" s="52"/>
      <c r="SOO222" s="52"/>
      <c r="SOP222" s="52"/>
      <c r="SOQ222" s="52"/>
      <c r="SOR222" s="52"/>
      <c r="SOS222" s="52"/>
      <c r="SOT222" s="52"/>
      <c r="SOU222" s="52"/>
      <c r="SOV222" s="52"/>
      <c r="SOW222" s="52"/>
      <c r="SOX222" s="52"/>
      <c r="SOY222" s="52"/>
      <c r="SOZ222" s="52"/>
      <c r="SPA222" s="52"/>
      <c r="SPB222" s="52"/>
      <c r="SPC222" s="52"/>
      <c r="SPD222" s="52"/>
      <c r="SPE222" s="52"/>
      <c r="SPF222" s="52"/>
      <c r="SPG222" s="52"/>
      <c r="SPH222" s="52"/>
      <c r="SPI222" s="52"/>
      <c r="SPJ222" s="52"/>
      <c r="SPK222" s="52"/>
      <c r="SPL222" s="52"/>
      <c r="SPM222" s="52"/>
      <c r="SPN222" s="52"/>
      <c r="SPO222" s="52"/>
      <c r="SPP222" s="52"/>
      <c r="SPQ222" s="52"/>
      <c r="SPR222" s="52"/>
      <c r="SPS222" s="52"/>
      <c r="SPT222" s="52"/>
      <c r="SPU222" s="52"/>
      <c r="SPV222" s="52"/>
      <c r="SPW222" s="52"/>
      <c r="SPX222" s="52"/>
      <c r="SPY222" s="52"/>
      <c r="SPZ222" s="52"/>
      <c r="SQA222" s="52"/>
      <c r="SQB222" s="52"/>
      <c r="SQC222" s="52"/>
      <c r="SQD222" s="52"/>
      <c r="SQE222" s="52"/>
      <c r="SQF222" s="52"/>
      <c r="SQG222" s="52"/>
      <c r="SQH222" s="52"/>
      <c r="SQI222" s="52"/>
      <c r="SQJ222" s="52"/>
      <c r="SQK222" s="52"/>
      <c r="SQL222" s="52"/>
      <c r="SQM222" s="52"/>
      <c r="SQN222" s="52"/>
      <c r="SQO222" s="52"/>
      <c r="SQP222" s="52"/>
      <c r="SQQ222" s="52"/>
      <c r="SQR222" s="52"/>
      <c r="SQS222" s="52"/>
      <c r="SQT222" s="52"/>
      <c r="SQU222" s="52"/>
      <c r="SQV222" s="52"/>
      <c r="SQW222" s="52"/>
      <c r="SQX222" s="52"/>
      <c r="SQY222" s="52"/>
      <c r="SQZ222" s="52"/>
      <c r="SRA222" s="52"/>
      <c r="SRB222" s="52"/>
      <c r="SRC222" s="52"/>
      <c r="SRD222" s="52"/>
      <c r="SRE222" s="52"/>
      <c r="SRF222" s="52"/>
      <c r="SRG222" s="52"/>
      <c r="SRH222" s="52"/>
      <c r="SRI222" s="52"/>
      <c r="SRJ222" s="52"/>
      <c r="SRK222" s="52"/>
      <c r="SRL222" s="52"/>
      <c r="SRM222" s="52"/>
      <c r="SRN222" s="52"/>
      <c r="SRO222" s="52"/>
      <c r="SRP222" s="52"/>
      <c r="SRQ222" s="52"/>
      <c r="SRR222" s="52"/>
      <c r="SRS222" s="52"/>
      <c r="SRT222" s="52"/>
      <c r="SRU222" s="52"/>
      <c r="SRV222" s="52"/>
      <c r="SRW222" s="52"/>
      <c r="SRX222" s="52"/>
      <c r="SRY222" s="52"/>
      <c r="SRZ222" s="52"/>
      <c r="SSA222" s="52"/>
      <c r="SSB222" s="52"/>
      <c r="SSC222" s="52"/>
      <c r="SSD222" s="52"/>
      <c r="SSE222" s="52"/>
      <c r="SSF222" s="52"/>
      <c r="SSG222" s="52"/>
      <c r="SSH222" s="52"/>
      <c r="SSI222" s="52"/>
      <c r="SSJ222" s="52"/>
      <c r="SSK222" s="52"/>
      <c r="SSL222" s="52"/>
      <c r="SSM222" s="52"/>
      <c r="SSN222" s="52"/>
      <c r="SSO222" s="52"/>
      <c r="SSP222" s="52"/>
      <c r="SSQ222" s="52"/>
      <c r="SSR222" s="52"/>
      <c r="SSS222" s="52"/>
      <c r="SST222" s="52"/>
      <c r="SSU222" s="52"/>
      <c r="SSV222" s="52"/>
      <c r="SSW222" s="52"/>
      <c r="SSX222" s="52"/>
      <c r="SSY222" s="52"/>
      <c r="SSZ222" s="52"/>
      <c r="STA222" s="52"/>
      <c r="STB222" s="52"/>
      <c r="STC222" s="52"/>
      <c r="STD222" s="52"/>
      <c r="STE222" s="52"/>
      <c r="STF222" s="52"/>
      <c r="STG222" s="52"/>
      <c r="STH222" s="52"/>
      <c r="STI222" s="52"/>
      <c r="STJ222" s="52"/>
      <c r="STK222" s="52"/>
      <c r="STL222" s="52"/>
      <c r="STM222" s="52"/>
      <c r="STN222" s="52"/>
      <c r="STO222" s="52"/>
      <c r="STP222" s="52"/>
      <c r="STQ222" s="52"/>
      <c r="STR222" s="52"/>
      <c r="STS222" s="52"/>
      <c r="STT222" s="52"/>
      <c r="STU222" s="52"/>
      <c r="STV222" s="52"/>
      <c r="STW222" s="52"/>
      <c r="STX222" s="52"/>
      <c r="STY222" s="52"/>
      <c r="STZ222" s="52"/>
      <c r="SUA222" s="52"/>
      <c r="SUB222" s="52"/>
      <c r="SUC222" s="52"/>
      <c r="SUD222" s="52"/>
      <c r="SUE222" s="52"/>
      <c r="SUF222" s="52"/>
      <c r="SUG222" s="52"/>
      <c r="SUH222" s="52"/>
      <c r="SUI222" s="52"/>
      <c r="SUJ222" s="52"/>
      <c r="SUK222" s="52"/>
      <c r="SUL222" s="52"/>
      <c r="SUM222" s="52"/>
      <c r="SUN222" s="52"/>
      <c r="SUO222" s="52"/>
      <c r="SUP222" s="52"/>
      <c r="SUQ222" s="52"/>
      <c r="SUR222" s="52"/>
      <c r="SUS222" s="52"/>
      <c r="SUT222" s="52"/>
      <c r="SUU222" s="52"/>
      <c r="SUV222" s="52"/>
      <c r="SUW222" s="52"/>
      <c r="SUX222" s="52"/>
      <c r="SUY222" s="52"/>
      <c r="SUZ222" s="52"/>
      <c r="SVA222" s="52"/>
      <c r="SVB222" s="52"/>
      <c r="SVC222" s="52"/>
      <c r="SVD222" s="52"/>
      <c r="SVE222" s="52"/>
      <c r="SVF222" s="52"/>
      <c r="SVG222" s="52"/>
      <c r="SVH222" s="52"/>
      <c r="SVI222" s="52"/>
      <c r="SVJ222" s="52"/>
      <c r="SVK222" s="52"/>
      <c r="SVL222" s="52"/>
      <c r="SVM222" s="52"/>
      <c r="SVN222" s="52"/>
      <c r="SVO222" s="52"/>
      <c r="SVP222" s="52"/>
      <c r="SVQ222" s="52"/>
      <c r="SVR222" s="52"/>
      <c r="SVS222" s="52"/>
      <c r="SVT222" s="52"/>
      <c r="SVU222" s="52"/>
      <c r="SVV222" s="52"/>
      <c r="SVW222" s="52"/>
      <c r="SVX222" s="52"/>
      <c r="SVY222" s="52"/>
      <c r="SVZ222" s="52"/>
      <c r="SWA222" s="52"/>
      <c r="SWB222" s="52"/>
      <c r="SWC222" s="52"/>
      <c r="SWD222" s="52"/>
      <c r="SWE222" s="52"/>
      <c r="SWF222" s="52"/>
      <c r="SWG222" s="52"/>
      <c r="SWH222" s="52"/>
      <c r="SWI222" s="52"/>
      <c r="SWJ222" s="52"/>
      <c r="SWK222" s="52"/>
      <c r="SWL222" s="52"/>
      <c r="SWM222" s="52"/>
      <c r="SWN222" s="52"/>
      <c r="SWO222" s="52"/>
      <c r="SWP222" s="52"/>
      <c r="SWQ222" s="52"/>
      <c r="SWR222" s="52"/>
      <c r="SWS222" s="52"/>
      <c r="SWT222" s="52"/>
      <c r="SWU222" s="52"/>
      <c r="SWV222" s="52"/>
      <c r="SWW222" s="52"/>
      <c r="SWX222" s="52"/>
      <c r="SWY222" s="52"/>
      <c r="SWZ222" s="52"/>
      <c r="SXA222" s="52"/>
      <c r="SXB222" s="52"/>
      <c r="SXC222" s="52"/>
      <c r="SXD222" s="52"/>
      <c r="SXE222" s="52"/>
      <c r="SXF222" s="52"/>
      <c r="SXG222" s="52"/>
      <c r="SXH222" s="52"/>
      <c r="SXI222" s="52"/>
      <c r="SXJ222" s="52"/>
      <c r="SXK222" s="52"/>
      <c r="SXL222" s="52"/>
      <c r="SXM222" s="52"/>
      <c r="SXN222" s="52"/>
      <c r="SXO222" s="52"/>
      <c r="SXP222" s="52"/>
      <c r="SXQ222" s="52"/>
      <c r="SXR222" s="52"/>
      <c r="SXS222" s="52"/>
      <c r="SXT222" s="52"/>
      <c r="SXU222" s="52"/>
      <c r="SXV222" s="52"/>
      <c r="SXW222" s="52"/>
      <c r="SXX222" s="52"/>
      <c r="SXY222" s="52"/>
      <c r="SXZ222" s="52"/>
      <c r="SYA222" s="52"/>
      <c r="SYB222" s="52"/>
      <c r="SYC222" s="52"/>
      <c r="SYD222" s="52"/>
      <c r="SYE222" s="52"/>
      <c r="SYF222" s="52"/>
      <c r="SYG222" s="52"/>
      <c r="SYH222" s="52"/>
      <c r="SYI222" s="52"/>
      <c r="SYJ222" s="52"/>
      <c r="SYK222" s="52"/>
      <c r="SYL222" s="52"/>
      <c r="SYM222" s="52"/>
      <c r="SYN222" s="52"/>
      <c r="SYO222" s="52"/>
      <c r="SYP222" s="52"/>
      <c r="SYQ222" s="52"/>
      <c r="SYR222" s="52"/>
      <c r="SYS222" s="52"/>
      <c r="SYT222" s="52"/>
      <c r="SYU222" s="52"/>
      <c r="SYV222" s="52"/>
      <c r="SYW222" s="52"/>
      <c r="SYX222" s="52"/>
      <c r="SYY222" s="52"/>
      <c r="SYZ222" s="52"/>
      <c r="SZA222" s="52"/>
      <c r="SZB222" s="52"/>
      <c r="SZC222" s="52"/>
      <c r="SZD222" s="52"/>
      <c r="SZE222" s="52"/>
      <c r="SZF222" s="52"/>
      <c r="SZG222" s="52"/>
      <c r="SZH222" s="52"/>
      <c r="SZI222" s="52"/>
      <c r="SZJ222" s="52"/>
      <c r="SZK222" s="52"/>
      <c r="SZL222" s="52"/>
      <c r="SZM222" s="52"/>
      <c r="SZN222" s="52"/>
      <c r="SZO222" s="52"/>
      <c r="SZP222" s="52"/>
      <c r="SZQ222" s="52"/>
      <c r="SZR222" s="52"/>
      <c r="SZS222" s="52"/>
      <c r="SZT222" s="52"/>
      <c r="SZU222" s="52"/>
      <c r="SZV222" s="52"/>
      <c r="SZW222" s="52"/>
      <c r="SZX222" s="52"/>
      <c r="SZY222" s="52"/>
      <c r="SZZ222" s="52"/>
      <c r="TAA222" s="52"/>
      <c r="TAB222" s="52"/>
      <c r="TAC222" s="52"/>
      <c r="TAD222" s="52"/>
      <c r="TAE222" s="52"/>
      <c r="TAF222" s="52"/>
      <c r="TAG222" s="52"/>
      <c r="TAH222" s="52"/>
      <c r="TAI222" s="52"/>
      <c r="TAJ222" s="52"/>
      <c r="TAK222" s="52"/>
      <c r="TAL222" s="52"/>
      <c r="TAM222" s="52"/>
      <c r="TAN222" s="52"/>
      <c r="TAO222" s="52"/>
      <c r="TAP222" s="52"/>
      <c r="TAQ222" s="52"/>
      <c r="TAR222" s="52"/>
      <c r="TAS222" s="52"/>
      <c r="TAT222" s="52"/>
      <c r="TAU222" s="52"/>
      <c r="TAV222" s="52"/>
      <c r="TAW222" s="52"/>
      <c r="TAX222" s="52"/>
      <c r="TAY222" s="52"/>
      <c r="TAZ222" s="52"/>
      <c r="TBA222" s="52"/>
      <c r="TBB222" s="52"/>
      <c r="TBC222" s="52"/>
      <c r="TBD222" s="52"/>
      <c r="TBE222" s="52"/>
      <c r="TBF222" s="52"/>
      <c r="TBG222" s="52"/>
      <c r="TBH222" s="52"/>
      <c r="TBI222" s="52"/>
      <c r="TBJ222" s="52"/>
      <c r="TBK222" s="52"/>
      <c r="TBL222" s="52"/>
      <c r="TBM222" s="52"/>
      <c r="TBN222" s="52"/>
      <c r="TBO222" s="52"/>
      <c r="TBP222" s="52"/>
      <c r="TBQ222" s="52"/>
      <c r="TBR222" s="52"/>
      <c r="TBS222" s="52"/>
      <c r="TBT222" s="52"/>
      <c r="TBU222" s="52"/>
      <c r="TBV222" s="52"/>
      <c r="TBW222" s="52"/>
      <c r="TBX222" s="52"/>
      <c r="TBY222" s="52"/>
      <c r="TBZ222" s="52"/>
      <c r="TCA222" s="52"/>
      <c r="TCB222" s="52"/>
      <c r="TCC222" s="52"/>
      <c r="TCD222" s="52"/>
      <c r="TCE222" s="52"/>
      <c r="TCF222" s="52"/>
      <c r="TCG222" s="52"/>
      <c r="TCH222" s="52"/>
      <c r="TCI222" s="52"/>
      <c r="TCJ222" s="52"/>
      <c r="TCK222" s="52"/>
      <c r="TCL222" s="52"/>
      <c r="TCM222" s="52"/>
      <c r="TCN222" s="52"/>
      <c r="TCO222" s="52"/>
      <c r="TCP222" s="52"/>
      <c r="TCQ222" s="52"/>
      <c r="TCR222" s="52"/>
      <c r="TCS222" s="52"/>
      <c r="TCT222" s="52"/>
      <c r="TCU222" s="52"/>
      <c r="TCV222" s="52"/>
      <c r="TCW222" s="52"/>
      <c r="TCX222" s="52"/>
      <c r="TCY222" s="52"/>
      <c r="TCZ222" s="52"/>
      <c r="TDA222" s="52"/>
      <c r="TDB222" s="52"/>
      <c r="TDC222" s="52"/>
      <c r="TDD222" s="52"/>
      <c r="TDE222" s="52"/>
      <c r="TDF222" s="52"/>
      <c r="TDG222" s="52"/>
      <c r="TDH222" s="52"/>
      <c r="TDI222" s="52"/>
      <c r="TDJ222" s="52"/>
      <c r="TDK222" s="52"/>
      <c r="TDL222" s="52"/>
      <c r="TDM222" s="52"/>
      <c r="TDN222" s="52"/>
      <c r="TDO222" s="52"/>
      <c r="TDP222" s="52"/>
      <c r="TDQ222" s="52"/>
      <c r="TDR222" s="52"/>
      <c r="TDS222" s="52"/>
      <c r="TDT222" s="52"/>
      <c r="TDU222" s="52"/>
      <c r="TDV222" s="52"/>
      <c r="TDW222" s="52"/>
      <c r="TDX222" s="52"/>
      <c r="TDY222" s="52"/>
      <c r="TDZ222" s="52"/>
      <c r="TEA222" s="52"/>
      <c r="TEB222" s="52"/>
      <c r="TEC222" s="52"/>
      <c r="TED222" s="52"/>
      <c r="TEE222" s="52"/>
      <c r="TEF222" s="52"/>
      <c r="TEG222" s="52"/>
      <c r="TEH222" s="52"/>
      <c r="TEI222" s="52"/>
      <c r="TEJ222" s="52"/>
      <c r="TEK222" s="52"/>
      <c r="TEL222" s="52"/>
      <c r="TEM222" s="52"/>
      <c r="TEN222" s="52"/>
      <c r="TEO222" s="52"/>
      <c r="TEP222" s="52"/>
      <c r="TEQ222" s="52"/>
      <c r="TER222" s="52"/>
      <c r="TES222" s="52"/>
      <c r="TET222" s="52"/>
      <c r="TEU222" s="52"/>
      <c r="TEV222" s="52"/>
      <c r="TEW222" s="52"/>
      <c r="TEX222" s="52"/>
      <c r="TEY222" s="52"/>
      <c r="TEZ222" s="52"/>
      <c r="TFA222" s="52"/>
      <c r="TFB222" s="52"/>
      <c r="TFC222" s="52"/>
      <c r="TFD222" s="52"/>
      <c r="TFE222" s="52"/>
      <c r="TFF222" s="52"/>
      <c r="TFG222" s="52"/>
      <c r="TFH222" s="52"/>
      <c r="TFI222" s="52"/>
      <c r="TFJ222" s="52"/>
      <c r="TFK222" s="52"/>
      <c r="TFL222" s="52"/>
      <c r="TFM222" s="52"/>
      <c r="TFN222" s="52"/>
      <c r="TFO222" s="52"/>
      <c r="TFP222" s="52"/>
      <c r="TFQ222" s="52"/>
      <c r="TFR222" s="52"/>
      <c r="TFS222" s="52"/>
      <c r="TFT222" s="52"/>
      <c r="TFU222" s="52"/>
      <c r="TFV222" s="52"/>
      <c r="TFW222" s="52"/>
      <c r="TFX222" s="52"/>
      <c r="TFY222" s="52"/>
      <c r="TFZ222" s="52"/>
      <c r="TGA222" s="52"/>
      <c r="TGB222" s="52"/>
      <c r="TGC222" s="52"/>
      <c r="TGD222" s="52"/>
      <c r="TGE222" s="52"/>
      <c r="TGF222" s="52"/>
      <c r="TGG222" s="52"/>
      <c r="TGH222" s="52"/>
      <c r="TGI222" s="52"/>
      <c r="TGJ222" s="52"/>
      <c r="TGK222" s="52"/>
      <c r="TGL222" s="52"/>
      <c r="TGM222" s="52"/>
      <c r="TGN222" s="52"/>
      <c r="TGO222" s="52"/>
      <c r="TGP222" s="52"/>
      <c r="TGQ222" s="52"/>
      <c r="TGR222" s="52"/>
      <c r="TGS222" s="52"/>
      <c r="TGT222" s="52"/>
      <c r="TGU222" s="52"/>
      <c r="TGV222" s="52"/>
      <c r="TGW222" s="52"/>
      <c r="TGX222" s="52"/>
      <c r="TGY222" s="52"/>
      <c r="TGZ222" s="52"/>
      <c r="THA222" s="52"/>
      <c r="THB222" s="52"/>
      <c r="THC222" s="52"/>
      <c r="THD222" s="52"/>
      <c r="THE222" s="52"/>
      <c r="THF222" s="52"/>
      <c r="THG222" s="52"/>
      <c r="THH222" s="52"/>
      <c r="THI222" s="52"/>
      <c r="THJ222" s="52"/>
      <c r="THK222" s="52"/>
      <c r="THL222" s="52"/>
      <c r="THM222" s="52"/>
      <c r="THN222" s="52"/>
      <c r="THO222" s="52"/>
      <c r="THP222" s="52"/>
      <c r="THQ222" s="52"/>
      <c r="THR222" s="52"/>
      <c r="THS222" s="52"/>
      <c r="THT222" s="52"/>
      <c r="THU222" s="52"/>
      <c r="THV222" s="52"/>
      <c r="THW222" s="52"/>
      <c r="THX222" s="52"/>
      <c r="THY222" s="52"/>
      <c r="THZ222" s="52"/>
      <c r="TIA222" s="52"/>
      <c r="TIB222" s="52"/>
      <c r="TIC222" s="52"/>
      <c r="TID222" s="52"/>
      <c r="TIE222" s="52"/>
      <c r="TIF222" s="52"/>
      <c r="TIG222" s="52"/>
      <c r="TIH222" s="52"/>
      <c r="TII222" s="52"/>
      <c r="TIJ222" s="52"/>
      <c r="TIK222" s="52"/>
      <c r="TIL222" s="52"/>
      <c r="TIM222" s="52"/>
      <c r="TIN222" s="52"/>
      <c r="TIO222" s="52"/>
      <c r="TIP222" s="52"/>
      <c r="TIQ222" s="52"/>
      <c r="TIR222" s="52"/>
      <c r="TIS222" s="52"/>
      <c r="TIT222" s="52"/>
      <c r="TIU222" s="52"/>
      <c r="TIV222" s="52"/>
      <c r="TIW222" s="52"/>
      <c r="TIX222" s="52"/>
      <c r="TIY222" s="52"/>
      <c r="TIZ222" s="52"/>
      <c r="TJA222" s="52"/>
      <c r="TJB222" s="52"/>
      <c r="TJC222" s="52"/>
      <c r="TJD222" s="52"/>
      <c r="TJE222" s="52"/>
      <c r="TJF222" s="52"/>
      <c r="TJG222" s="52"/>
      <c r="TJH222" s="52"/>
      <c r="TJI222" s="52"/>
      <c r="TJJ222" s="52"/>
      <c r="TJK222" s="52"/>
      <c r="TJL222" s="52"/>
      <c r="TJM222" s="52"/>
      <c r="TJN222" s="52"/>
      <c r="TJO222" s="52"/>
      <c r="TJP222" s="52"/>
      <c r="TJQ222" s="52"/>
      <c r="TJR222" s="52"/>
      <c r="TJS222" s="52"/>
      <c r="TJT222" s="52"/>
      <c r="TJU222" s="52"/>
      <c r="TJV222" s="52"/>
      <c r="TJW222" s="52"/>
      <c r="TJX222" s="52"/>
      <c r="TJY222" s="52"/>
      <c r="TJZ222" s="52"/>
      <c r="TKA222" s="52"/>
      <c r="TKB222" s="52"/>
      <c r="TKC222" s="52"/>
      <c r="TKD222" s="52"/>
      <c r="TKE222" s="52"/>
      <c r="TKF222" s="52"/>
      <c r="TKG222" s="52"/>
      <c r="TKH222" s="52"/>
      <c r="TKI222" s="52"/>
      <c r="TKJ222" s="52"/>
      <c r="TKK222" s="52"/>
      <c r="TKL222" s="52"/>
      <c r="TKM222" s="52"/>
      <c r="TKN222" s="52"/>
      <c r="TKO222" s="52"/>
      <c r="TKP222" s="52"/>
      <c r="TKQ222" s="52"/>
      <c r="TKR222" s="52"/>
      <c r="TKS222" s="52"/>
      <c r="TKT222" s="52"/>
      <c r="TKU222" s="52"/>
      <c r="TKV222" s="52"/>
      <c r="TKW222" s="52"/>
      <c r="TKX222" s="52"/>
      <c r="TKY222" s="52"/>
      <c r="TKZ222" s="52"/>
      <c r="TLA222" s="52"/>
      <c r="TLB222" s="52"/>
      <c r="TLC222" s="52"/>
      <c r="TLD222" s="52"/>
      <c r="TLE222" s="52"/>
      <c r="TLF222" s="52"/>
      <c r="TLG222" s="52"/>
      <c r="TLH222" s="52"/>
      <c r="TLI222" s="52"/>
      <c r="TLJ222" s="52"/>
      <c r="TLK222" s="52"/>
      <c r="TLL222" s="52"/>
      <c r="TLM222" s="52"/>
      <c r="TLN222" s="52"/>
      <c r="TLO222" s="52"/>
      <c r="TLP222" s="52"/>
      <c r="TLQ222" s="52"/>
      <c r="TLR222" s="52"/>
      <c r="TLS222" s="52"/>
      <c r="TLT222" s="52"/>
      <c r="TLU222" s="52"/>
      <c r="TLV222" s="52"/>
      <c r="TLW222" s="52"/>
      <c r="TLX222" s="52"/>
      <c r="TLY222" s="52"/>
      <c r="TLZ222" s="52"/>
      <c r="TMA222" s="52"/>
      <c r="TMB222" s="52"/>
      <c r="TMC222" s="52"/>
      <c r="TMD222" s="52"/>
      <c r="TME222" s="52"/>
      <c r="TMF222" s="52"/>
      <c r="TMG222" s="52"/>
      <c r="TMH222" s="52"/>
      <c r="TMI222" s="52"/>
      <c r="TMJ222" s="52"/>
      <c r="TMK222" s="52"/>
      <c r="TML222" s="52"/>
      <c r="TMM222" s="52"/>
      <c r="TMN222" s="52"/>
      <c r="TMO222" s="52"/>
      <c r="TMP222" s="52"/>
      <c r="TMQ222" s="52"/>
      <c r="TMR222" s="52"/>
      <c r="TMS222" s="52"/>
      <c r="TMT222" s="52"/>
      <c r="TMU222" s="52"/>
      <c r="TMV222" s="52"/>
      <c r="TMW222" s="52"/>
      <c r="TMX222" s="52"/>
      <c r="TMY222" s="52"/>
      <c r="TMZ222" s="52"/>
      <c r="TNA222" s="52"/>
      <c r="TNB222" s="52"/>
      <c r="TNC222" s="52"/>
      <c r="TND222" s="52"/>
      <c r="TNE222" s="52"/>
      <c r="TNF222" s="52"/>
      <c r="TNG222" s="52"/>
      <c r="TNH222" s="52"/>
      <c r="TNI222" s="52"/>
      <c r="TNJ222" s="52"/>
      <c r="TNK222" s="52"/>
      <c r="TNL222" s="52"/>
      <c r="TNM222" s="52"/>
      <c r="TNN222" s="52"/>
      <c r="TNO222" s="52"/>
      <c r="TNP222" s="52"/>
      <c r="TNQ222" s="52"/>
      <c r="TNR222" s="52"/>
      <c r="TNS222" s="52"/>
      <c r="TNT222" s="52"/>
      <c r="TNU222" s="52"/>
      <c r="TNV222" s="52"/>
      <c r="TNW222" s="52"/>
      <c r="TNX222" s="52"/>
      <c r="TNY222" s="52"/>
      <c r="TNZ222" s="52"/>
      <c r="TOA222" s="52"/>
      <c r="TOB222" s="52"/>
      <c r="TOC222" s="52"/>
      <c r="TOD222" s="52"/>
      <c r="TOE222" s="52"/>
      <c r="TOF222" s="52"/>
      <c r="TOG222" s="52"/>
      <c r="TOH222" s="52"/>
      <c r="TOI222" s="52"/>
      <c r="TOJ222" s="52"/>
      <c r="TOK222" s="52"/>
      <c r="TOL222" s="52"/>
      <c r="TOM222" s="52"/>
      <c r="TON222" s="52"/>
      <c r="TOO222" s="52"/>
      <c r="TOP222" s="52"/>
      <c r="TOQ222" s="52"/>
      <c r="TOR222" s="52"/>
      <c r="TOS222" s="52"/>
      <c r="TOT222" s="52"/>
      <c r="TOU222" s="52"/>
      <c r="TOV222" s="52"/>
      <c r="TOW222" s="52"/>
      <c r="TOX222" s="52"/>
      <c r="TOY222" s="52"/>
      <c r="TOZ222" s="52"/>
      <c r="TPA222" s="52"/>
      <c r="TPB222" s="52"/>
      <c r="TPC222" s="52"/>
      <c r="TPD222" s="52"/>
      <c r="TPE222" s="52"/>
      <c r="TPF222" s="52"/>
      <c r="TPG222" s="52"/>
      <c r="TPH222" s="52"/>
      <c r="TPI222" s="52"/>
      <c r="TPJ222" s="52"/>
      <c r="TPK222" s="52"/>
      <c r="TPL222" s="52"/>
      <c r="TPM222" s="52"/>
      <c r="TPN222" s="52"/>
      <c r="TPO222" s="52"/>
      <c r="TPP222" s="52"/>
      <c r="TPQ222" s="52"/>
      <c r="TPR222" s="52"/>
      <c r="TPS222" s="52"/>
      <c r="TPT222" s="52"/>
      <c r="TPU222" s="52"/>
      <c r="TPV222" s="52"/>
      <c r="TPW222" s="52"/>
      <c r="TPX222" s="52"/>
      <c r="TPY222" s="52"/>
      <c r="TPZ222" s="52"/>
      <c r="TQA222" s="52"/>
      <c r="TQB222" s="52"/>
      <c r="TQC222" s="52"/>
      <c r="TQD222" s="52"/>
      <c r="TQE222" s="52"/>
      <c r="TQF222" s="52"/>
      <c r="TQG222" s="52"/>
      <c r="TQH222" s="52"/>
      <c r="TQI222" s="52"/>
      <c r="TQJ222" s="52"/>
      <c r="TQK222" s="52"/>
      <c r="TQL222" s="52"/>
      <c r="TQM222" s="52"/>
      <c r="TQN222" s="52"/>
      <c r="TQO222" s="52"/>
      <c r="TQP222" s="52"/>
      <c r="TQQ222" s="52"/>
      <c r="TQR222" s="52"/>
      <c r="TQS222" s="52"/>
      <c r="TQT222" s="52"/>
      <c r="TQU222" s="52"/>
      <c r="TQV222" s="52"/>
      <c r="TQW222" s="52"/>
      <c r="TQX222" s="52"/>
      <c r="TQY222" s="52"/>
      <c r="TQZ222" s="52"/>
      <c r="TRA222" s="52"/>
      <c r="TRB222" s="52"/>
      <c r="TRC222" s="52"/>
      <c r="TRD222" s="52"/>
      <c r="TRE222" s="52"/>
      <c r="TRF222" s="52"/>
      <c r="TRG222" s="52"/>
      <c r="TRH222" s="52"/>
      <c r="TRI222" s="52"/>
      <c r="TRJ222" s="52"/>
      <c r="TRK222" s="52"/>
      <c r="TRL222" s="52"/>
      <c r="TRM222" s="52"/>
      <c r="TRN222" s="52"/>
      <c r="TRO222" s="52"/>
      <c r="TRP222" s="52"/>
      <c r="TRQ222" s="52"/>
      <c r="TRR222" s="52"/>
      <c r="TRS222" s="52"/>
      <c r="TRT222" s="52"/>
      <c r="TRU222" s="52"/>
      <c r="TRV222" s="52"/>
      <c r="TRW222" s="52"/>
      <c r="TRX222" s="52"/>
      <c r="TRY222" s="52"/>
      <c r="TRZ222" s="52"/>
      <c r="TSA222" s="52"/>
      <c r="TSB222" s="52"/>
      <c r="TSC222" s="52"/>
      <c r="TSD222" s="52"/>
      <c r="TSE222" s="52"/>
      <c r="TSF222" s="52"/>
      <c r="TSG222" s="52"/>
      <c r="TSH222" s="52"/>
      <c r="TSI222" s="52"/>
      <c r="TSJ222" s="52"/>
      <c r="TSK222" s="52"/>
      <c r="TSL222" s="52"/>
      <c r="TSM222" s="52"/>
      <c r="TSN222" s="52"/>
      <c r="TSO222" s="52"/>
      <c r="TSP222" s="52"/>
      <c r="TSQ222" s="52"/>
      <c r="TSR222" s="52"/>
      <c r="TSS222" s="52"/>
      <c r="TST222" s="52"/>
      <c r="TSU222" s="52"/>
      <c r="TSV222" s="52"/>
      <c r="TSW222" s="52"/>
      <c r="TSX222" s="52"/>
      <c r="TSY222" s="52"/>
      <c r="TSZ222" s="52"/>
      <c r="TTA222" s="52"/>
      <c r="TTB222" s="52"/>
      <c r="TTC222" s="52"/>
      <c r="TTD222" s="52"/>
      <c r="TTE222" s="52"/>
      <c r="TTF222" s="52"/>
      <c r="TTG222" s="52"/>
      <c r="TTH222" s="52"/>
      <c r="TTI222" s="52"/>
      <c r="TTJ222" s="52"/>
      <c r="TTK222" s="52"/>
      <c r="TTL222" s="52"/>
      <c r="TTM222" s="52"/>
      <c r="TTN222" s="52"/>
      <c r="TTO222" s="52"/>
      <c r="TTP222" s="52"/>
      <c r="TTQ222" s="52"/>
      <c r="TTR222" s="52"/>
      <c r="TTS222" s="52"/>
      <c r="TTT222" s="52"/>
      <c r="TTU222" s="52"/>
      <c r="TTV222" s="52"/>
      <c r="TTW222" s="52"/>
      <c r="TTX222" s="52"/>
      <c r="TTY222" s="52"/>
      <c r="TTZ222" s="52"/>
      <c r="TUA222" s="52"/>
      <c r="TUB222" s="52"/>
      <c r="TUC222" s="52"/>
      <c r="TUD222" s="52"/>
      <c r="TUE222" s="52"/>
      <c r="TUF222" s="52"/>
      <c r="TUG222" s="52"/>
      <c r="TUH222" s="52"/>
      <c r="TUI222" s="52"/>
      <c r="TUJ222" s="52"/>
      <c r="TUK222" s="52"/>
      <c r="TUL222" s="52"/>
      <c r="TUM222" s="52"/>
      <c r="TUN222" s="52"/>
      <c r="TUO222" s="52"/>
      <c r="TUP222" s="52"/>
      <c r="TUQ222" s="52"/>
      <c r="TUR222" s="52"/>
      <c r="TUS222" s="52"/>
      <c r="TUT222" s="52"/>
      <c r="TUU222" s="52"/>
      <c r="TUV222" s="52"/>
      <c r="TUW222" s="52"/>
      <c r="TUX222" s="52"/>
      <c r="TUY222" s="52"/>
      <c r="TUZ222" s="52"/>
      <c r="TVA222" s="52"/>
      <c r="TVB222" s="52"/>
      <c r="TVC222" s="52"/>
      <c r="TVD222" s="52"/>
      <c r="TVE222" s="52"/>
      <c r="TVF222" s="52"/>
      <c r="TVG222" s="52"/>
      <c r="TVH222" s="52"/>
      <c r="TVI222" s="52"/>
      <c r="TVJ222" s="52"/>
      <c r="TVK222" s="52"/>
      <c r="TVL222" s="52"/>
      <c r="TVM222" s="52"/>
      <c r="TVN222" s="52"/>
      <c r="TVO222" s="52"/>
      <c r="TVP222" s="52"/>
      <c r="TVQ222" s="52"/>
      <c r="TVR222" s="52"/>
      <c r="TVS222" s="52"/>
      <c r="TVT222" s="52"/>
      <c r="TVU222" s="52"/>
      <c r="TVV222" s="52"/>
      <c r="TVW222" s="52"/>
      <c r="TVX222" s="52"/>
      <c r="TVY222" s="52"/>
      <c r="TVZ222" s="52"/>
      <c r="TWA222" s="52"/>
      <c r="TWB222" s="52"/>
      <c r="TWC222" s="52"/>
      <c r="TWD222" s="52"/>
      <c r="TWE222" s="52"/>
      <c r="TWF222" s="52"/>
      <c r="TWG222" s="52"/>
      <c r="TWH222" s="52"/>
      <c r="TWI222" s="52"/>
      <c r="TWJ222" s="52"/>
      <c r="TWK222" s="52"/>
      <c r="TWL222" s="52"/>
      <c r="TWM222" s="52"/>
      <c r="TWN222" s="52"/>
      <c r="TWO222" s="52"/>
      <c r="TWP222" s="52"/>
      <c r="TWQ222" s="52"/>
      <c r="TWR222" s="52"/>
      <c r="TWS222" s="52"/>
      <c r="TWT222" s="52"/>
      <c r="TWU222" s="52"/>
      <c r="TWV222" s="52"/>
      <c r="TWW222" s="52"/>
      <c r="TWX222" s="52"/>
      <c r="TWY222" s="52"/>
      <c r="TWZ222" s="52"/>
      <c r="TXA222" s="52"/>
      <c r="TXB222" s="52"/>
      <c r="TXC222" s="52"/>
      <c r="TXD222" s="52"/>
      <c r="TXE222" s="52"/>
      <c r="TXF222" s="52"/>
      <c r="TXG222" s="52"/>
      <c r="TXH222" s="52"/>
      <c r="TXI222" s="52"/>
      <c r="TXJ222" s="52"/>
      <c r="TXK222" s="52"/>
      <c r="TXL222" s="52"/>
      <c r="TXM222" s="52"/>
      <c r="TXN222" s="52"/>
      <c r="TXO222" s="52"/>
      <c r="TXP222" s="52"/>
      <c r="TXQ222" s="52"/>
      <c r="TXR222" s="52"/>
      <c r="TXS222" s="52"/>
      <c r="TXT222" s="52"/>
      <c r="TXU222" s="52"/>
      <c r="TXV222" s="52"/>
      <c r="TXW222" s="52"/>
      <c r="TXX222" s="52"/>
      <c r="TXY222" s="52"/>
      <c r="TXZ222" s="52"/>
      <c r="TYA222" s="52"/>
      <c r="TYB222" s="52"/>
      <c r="TYC222" s="52"/>
      <c r="TYD222" s="52"/>
      <c r="TYE222" s="52"/>
      <c r="TYF222" s="52"/>
      <c r="TYG222" s="52"/>
      <c r="TYH222" s="52"/>
      <c r="TYI222" s="52"/>
      <c r="TYJ222" s="52"/>
      <c r="TYK222" s="52"/>
      <c r="TYL222" s="52"/>
      <c r="TYM222" s="52"/>
      <c r="TYN222" s="52"/>
      <c r="TYO222" s="52"/>
      <c r="TYP222" s="52"/>
      <c r="TYQ222" s="52"/>
      <c r="TYR222" s="52"/>
      <c r="TYS222" s="52"/>
      <c r="TYT222" s="52"/>
      <c r="TYU222" s="52"/>
      <c r="TYV222" s="52"/>
      <c r="TYW222" s="52"/>
      <c r="TYX222" s="52"/>
      <c r="TYY222" s="52"/>
      <c r="TYZ222" s="52"/>
      <c r="TZA222" s="52"/>
      <c r="TZB222" s="52"/>
      <c r="TZC222" s="52"/>
      <c r="TZD222" s="52"/>
      <c r="TZE222" s="52"/>
      <c r="TZF222" s="52"/>
      <c r="TZG222" s="52"/>
      <c r="TZH222" s="52"/>
      <c r="TZI222" s="52"/>
      <c r="TZJ222" s="52"/>
      <c r="TZK222" s="52"/>
      <c r="TZL222" s="52"/>
      <c r="TZM222" s="52"/>
      <c r="TZN222" s="52"/>
      <c r="TZO222" s="52"/>
      <c r="TZP222" s="52"/>
      <c r="TZQ222" s="52"/>
      <c r="TZR222" s="52"/>
      <c r="TZS222" s="52"/>
      <c r="TZT222" s="52"/>
      <c r="TZU222" s="52"/>
      <c r="TZV222" s="52"/>
      <c r="TZW222" s="52"/>
      <c r="TZX222" s="52"/>
      <c r="TZY222" s="52"/>
      <c r="TZZ222" s="52"/>
      <c r="UAA222" s="52"/>
      <c r="UAB222" s="52"/>
      <c r="UAC222" s="52"/>
      <c r="UAD222" s="52"/>
      <c r="UAE222" s="52"/>
      <c r="UAF222" s="52"/>
      <c r="UAG222" s="52"/>
      <c r="UAH222" s="52"/>
      <c r="UAI222" s="52"/>
      <c r="UAJ222" s="52"/>
      <c r="UAK222" s="52"/>
      <c r="UAL222" s="52"/>
      <c r="UAM222" s="52"/>
      <c r="UAN222" s="52"/>
      <c r="UAO222" s="52"/>
      <c r="UAP222" s="52"/>
      <c r="UAQ222" s="52"/>
      <c r="UAR222" s="52"/>
      <c r="UAS222" s="52"/>
      <c r="UAT222" s="52"/>
      <c r="UAU222" s="52"/>
      <c r="UAV222" s="52"/>
      <c r="UAW222" s="52"/>
      <c r="UAX222" s="52"/>
      <c r="UAY222" s="52"/>
      <c r="UAZ222" s="52"/>
      <c r="UBA222" s="52"/>
      <c r="UBB222" s="52"/>
      <c r="UBC222" s="52"/>
      <c r="UBD222" s="52"/>
      <c r="UBE222" s="52"/>
      <c r="UBF222" s="52"/>
      <c r="UBG222" s="52"/>
      <c r="UBH222" s="52"/>
      <c r="UBI222" s="52"/>
      <c r="UBJ222" s="52"/>
      <c r="UBK222" s="52"/>
      <c r="UBL222" s="52"/>
      <c r="UBM222" s="52"/>
      <c r="UBN222" s="52"/>
      <c r="UBO222" s="52"/>
      <c r="UBP222" s="52"/>
      <c r="UBQ222" s="52"/>
      <c r="UBR222" s="52"/>
      <c r="UBS222" s="52"/>
      <c r="UBT222" s="52"/>
      <c r="UBU222" s="52"/>
      <c r="UBV222" s="52"/>
      <c r="UBW222" s="52"/>
      <c r="UBX222" s="52"/>
      <c r="UBY222" s="52"/>
      <c r="UBZ222" s="52"/>
      <c r="UCA222" s="52"/>
      <c r="UCB222" s="52"/>
      <c r="UCC222" s="52"/>
      <c r="UCD222" s="52"/>
      <c r="UCE222" s="52"/>
      <c r="UCF222" s="52"/>
      <c r="UCG222" s="52"/>
      <c r="UCH222" s="52"/>
      <c r="UCI222" s="52"/>
      <c r="UCJ222" s="52"/>
      <c r="UCK222" s="52"/>
      <c r="UCL222" s="52"/>
      <c r="UCM222" s="52"/>
      <c r="UCN222" s="52"/>
      <c r="UCO222" s="52"/>
      <c r="UCP222" s="52"/>
      <c r="UCQ222" s="52"/>
      <c r="UCR222" s="52"/>
      <c r="UCS222" s="52"/>
      <c r="UCT222" s="52"/>
      <c r="UCU222" s="52"/>
      <c r="UCV222" s="52"/>
      <c r="UCW222" s="52"/>
      <c r="UCX222" s="52"/>
      <c r="UCY222" s="52"/>
      <c r="UCZ222" s="52"/>
      <c r="UDA222" s="52"/>
      <c r="UDB222" s="52"/>
      <c r="UDC222" s="52"/>
      <c r="UDD222" s="52"/>
      <c r="UDE222" s="52"/>
      <c r="UDF222" s="52"/>
      <c r="UDG222" s="52"/>
      <c r="UDH222" s="52"/>
      <c r="UDI222" s="52"/>
      <c r="UDJ222" s="52"/>
      <c r="UDK222" s="52"/>
      <c r="UDL222" s="52"/>
      <c r="UDM222" s="52"/>
      <c r="UDN222" s="52"/>
      <c r="UDO222" s="52"/>
      <c r="UDP222" s="52"/>
      <c r="UDQ222" s="52"/>
      <c r="UDR222" s="52"/>
      <c r="UDS222" s="52"/>
      <c r="UDT222" s="52"/>
      <c r="UDU222" s="52"/>
      <c r="UDV222" s="52"/>
      <c r="UDW222" s="52"/>
      <c r="UDX222" s="52"/>
      <c r="UDY222" s="52"/>
      <c r="UDZ222" s="52"/>
      <c r="UEA222" s="52"/>
      <c r="UEB222" s="52"/>
      <c r="UEC222" s="52"/>
      <c r="UED222" s="52"/>
      <c r="UEE222" s="52"/>
      <c r="UEF222" s="52"/>
      <c r="UEG222" s="52"/>
      <c r="UEH222" s="52"/>
      <c r="UEI222" s="52"/>
      <c r="UEJ222" s="52"/>
      <c r="UEK222" s="52"/>
      <c r="UEL222" s="52"/>
      <c r="UEM222" s="52"/>
      <c r="UEN222" s="52"/>
      <c r="UEO222" s="52"/>
      <c r="UEP222" s="52"/>
      <c r="UEQ222" s="52"/>
      <c r="UER222" s="52"/>
      <c r="UES222" s="52"/>
      <c r="UET222" s="52"/>
      <c r="UEU222" s="52"/>
      <c r="UEV222" s="52"/>
      <c r="UEW222" s="52"/>
      <c r="UEX222" s="52"/>
      <c r="UEY222" s="52"/>
      <c r="UEZ222" s="52"/>
      <c r="UFA222" s="52"/>
      <c r="UFB222" s="52"/>
      <c r="UFC222" s="52"/>
      <c r="UFD222" s="52"/>
      <c r="UFE222" s="52"/>
      <c r="UFF222" s="52"/>
      <c r="UFG222" s="52"/>
      <c r="UFH222" s="52"/>
      <c r="UFI222" s="52"/>
      <c r="UFJ222" s="52"/>
      <c r="UFK222" s="52"/>
      <c r="UFL222" s="52"/>
      <c r="UFM222" s="52"/>
      <c r="UFN222" s="52"/>
      <c r="UFO222" s="52"/>
      <c r="UFP222" s="52"/>
      <c r="UFQ222" s="52"/>
      <c r="UFR222" s="52"/>
      <c r="UFS222" s="52"/>
      <c r="UFT222" s="52"/>
      <c r="UFU222" s="52"/>
      <c r="UFV222" s="52"/>
      <c r="UFW222" s="52"/>
      <c r="UFX222" s="52"/>
      <c r="UFY222" s="52"/>
      <c r="UFZ222" s="52"/>
      <c r="UGA222" s="52"/>
      <c r="UGB222" s="52"/>
      <c r="UGC222" s="52"/>
      <c r="UGD222" s="52"/>
      <c r="UGE222" s="52"/>
      <c r="UGF222" s="52"/>
      <c r="UGG222" s="52"/>
      <c r="UGH222" s="52"/>
      <c r="UGI222" s="52"/>
      <c r="UGJ222" s="52"/>
      <c r="UGK222" s="52"/>
      <c r="UGL222" s="52"/>
      <c r="UGM222" s="52"/>
      <c r="UGN222" s="52"/>
      <c r="UGO222" s="52"/>
      <c r="UGP222" s="52"/>
      <c r="UGQ222" s="52"/>
      <c r="UGR222" s="52"/>
      <c r="UGS222" s="52"/>
      <c r="UGT222" s="52"/>
      <c r="UGU222" s="52"/>
      <c r="UGV222" s="52"/>
      <c r="UGW222" s="52"/>
      <c r="UGX222" s="52"/>
      <c r="UGY222" s="52"/>
      <c r="UGZ222" s="52"/>
      <c r="UHA222" s="52"/>
      <c r="UHB222" s="52"/>
      <c r="UHC222" s="52"/>
      <c r="UHD222" s="52"/>
      <c r="UHE222" s="52"/>
      <c r="UHF222" s="52"/>
      <c r="UHG222" s="52"/>
      <c r="UHH222" s="52"/>
      <c r="UHI222" s="52"/>
      <c r="UHJ222" s="52"/>
      <c r="UHK222" s="52"/>
      <c r="UHL222" s="52"/>
      <c r="UHM222" s="52"/>
      <c r="UHN222" s="52"/>
      <c r="UHO222" s="52"/>
      <c r="UHP222" s="52"/>
      <c r="UHQ222" s="52"/>
      <c r="UHR222" s="52"/>
      <c r="UHS222" s="52"/>
      <c r="UHT222" s="52"/>
      <c r="UHU222" s="52"/>
      <c r="UHV222" s="52"/>
      <c r="UHW222" s="52"/>
      <c r="UHX222" s="52"/>
      <c r="UHY222" s="52"/>
      <c r="UHZ222" s="52"/>
      <c r="UIA222" s="52"/>
      <c r="UIB222" s="52"/>
      <c r="UIC222" s="52"/>
      <c r="UID222" s="52"/>
      <c r="UIE222" s="52"/>
      <c r="UIF222" s="52"/>
      <c r="UIG222" s="52"/>
      <c r="UIH222" s="52"/>
      <c r="UII222" s="52"/>
      <c r="UIJ222" s="52"/>
      <c r="UIK222" s="52"/>
      <c r="UIL222" s="52"/>
      <c r="UIM222" s="52"/>
      <c r="UIN222" s="52"/>
      <c r="UIO222" s="52"/>
      <c r="UIP222" s="52"/>
      <c r="UIQ222" s="52"/>
      <c r="UIR222" s="52"/>
      <c r="UIS222" s="52"/>
      <c r="UIT222" s="52"/>
      <c r="UIU222" s="52"/>
      <c r="UIV222" s="52"/>
      <c r="UIW222" s="52"/>
      <c r="UIX222" s="52"/>
      <c r="UIY222" s="52"/>
      <c r="UIZ222" s="52"/>
      <c r="UJA222" s="52"/>
      <c r="UJB222" s="52"/>
      <c r="UJC222" s="52"/>
      <c r="UJD222" s="52"/>
      <c r="UJE222" s="52"/>
      <c r="UJF222" s="52"/>
      <c r="UJG222" s="52"/>
      <c r="UJH222" s="52"/>
      <c r="UJI222" s="52"/>
      <c r="UJJ222" s="52"/>
      <c r="UJK222" s="52"/>
      <c r="UJL222" s="52"/>
      <c r="UJM222" s="52"/>
      <c r="UJN222" s="52"/>
      <c r="UJO222" s="52"/>
      <c r="UJP222" s="52"/>
      <c r="UJQ222" s="52"/>
      <c r="UJR222" s="52"/>
      <c r="UJS222" s="52"/>
      <c r="UJT222" s="52"/>
      <c r="UJU222" s="52"/>
      <c r="UJV222" s="52"/>
      <c r="UJW222" s="52"/>
      <c r="UJX222" s="52"/>
      <c r="UJY222" s="52"/>
      <c r="UJZ222" s="52"/>
      <c r="UKA222" s="52"/>
      <c r="UKB222" s="52"/>
      <c r="UKC222" s="52"/>
      <c r="UKD222" s="52"/>
      <c r="UKE222" s="52"/>
      <c r="UKF222" s="52"/>
      <c r="UKG222" s="52"/>
      <c r="UKH222" s="52"/>
      <c r="UKI222" s="52"/>
      <c r="UKJ222" s="52"/>
      <c r="UKK222" s="52"/>
      <c r="UKL222" s="52"/>
      <c r="UKM222" s="52"/>
      <c r="UKN222" s="52"/>
      <c r="UKO222" s="52"/>
      <c r="UKP222" s="52"/>
      <c r="UKQ222" s="52"/>
      <c r="UKR222" s="52"/>
      <c r="UKS222" s="52"/>
      <c r="UKT222" s="52"/>
      <c r="UKU222" s="52"/>
      <c r="UKV222" s="52"/>
      <c r="UKW222" s="52"/>
      <c r="UKX222" s="52"/>
      <c r="UKY222" s="52"/>
      <c r="UKZ222" s="52"/>
      <c r="ULA222" s="52"/>
      <c r="ULB222" s="52"/>
      <c r="ULC222" s="52"/>
      <c r="ULD222" s="52"/>
      <c r="ULE222" s="52"/>
      <c r="ULF222" s="52"/>
      <c r="ULG222" s="52"/>
      <c r="ULH222" s="52"/>
      <c r="ULI222" s="52"/>
      <c r="ULJ222" s="52"/>
      <c r="ULK222" s="52"/>
      <c r="ULL222" s="52"/>
      <c r="ULM222" s="52"/>
      <c r="ULN222" s="52"/>
      <c r="ULO222" s="52"/>
      <c r="ULP222" s="52"/>
      <c r="ULQ222" s="52"/>
      <c r="ULR222" s="52"/>
      <c r="ULS222" s="52"/>
      <c r="ULT222" s="52"/>
      <c r="ULU222" s="52"/>
      <c r="ULV222" s="52"/>
      <c r="ULW222" s="52"/>
      <c r="ULX222" s="52"/>
      <c r="ULY222" s="52"/>
      <c r="ULZ222" s="52"/>
      <c r="UMA222" s="52"/>
      <c r="UMB222" s="52"/>
      <c r="UMC222" s="52"/>
      <c r="UMD222" s="52"/>
      <c r="UME222" s="52"/>
      <c r="UMF222" s="52"/>
      <c r="UMG222" s="52"/>
      <c r="UMH222" s="52"/>
      <c r="UMI222" s="52"/>
      <c r="UMJ222" s="52"/>
      <c r="UMK222" s="52"/>
      <c r="UML222" s="52"/>
      <c r="UMM222" s="52"/>
      <c r="UMN222" s="52"/>
      <c r="UMO222" s="52"/>
      <c r="UMP222" s="52"/>
      <c r="UMQ222" s="52"/>
      <c r="UMR222" s="52"/>
      <c r="UMS222" s="52"/>
      <c r="UMT222" s="52"/>
      <c r="UMU222" s="52"/>
      <c r="UMV222" s="52"/>
      <c r="UMW222" s="52"/>
      <c r="UMX222" s="52"/>
      <c r="UMY222" s="52"/>
      <c r="UMZ222" s="52"/>
      <c r="UNA222" s="52"/>
      <c r="UNB222" s="52"/>
      <c r="UNC222" s="52"/>
      <c r="UND222" s="52"/>
      <c r="UNE222" s="52"/>
      <c r="UNF222" s="52"/>
      <c r="UNG222" s="52"/>
      <c r="UNH222" s="52"/>
      <c r="UNI222" s="52"/>
      <c r="UNJ222" s="52"/>
      <c r="UNK222" s="52"/>
      <c r="UNL222" s="52"/>
      <c r="UNM222" s="52"/>
      <c r="UNN222" s="52"/>
      <c r="UNO222" s="52"/>
      <c r="UNP222" s="52"/>
      <c r="UNQ222" s="52"/>
      <c r="UNR222" s="52"/>
      <c r="UNS222" s="52"/>
      <c r="UNT222" s="52"/>
      <c r="UNU222" s="52"/>
      <c r="UNV222" s="52"/>
      <c r="UNW222" s="52"/>
      <c r="UNX222" s="52"/>
      <c r="UNY222" s="52"/>
      <c r="UNZ222" s="52"/>
      <c r="UOA222" s="52"/>
      <c r="UOB222" s="52"/>
      <c r="UOC222" s="52"/>
      <c r="UOD222" s="52"/>
      <c r="UOE222" s="52"/>
      <c r="UOF222" s="52"/>
      <c r="UOG222" s="52"/>
      <c r="UOH222" s="52"/>
      <c r="UOI222" s="52"/>
      <c r="UOJ222" s="52"/>
      <c r="UOK222" s="52"/>
      <c r="UOL222" s="52"/>
      <c r="UOM222" s="52"/>
      <c r="UON222" s="52"/>
      <c r="UOO222" s="52"/>
      <c r="UOP222" s="52"/>
      <c r="UOQ222" s="52"/>
      <c r="UOR222" s="52"/>
      <c r="UOS222" s="52"/>
      <c r="UOT222" s="52"/>
      <c r="UOU222" s="52"/>
      <c r="UOV222" s="52"/>
      <c r="UOW222" s="52"/>
      <c r="UOX222" s="52"/>
      <c r="UOY222" s="52"/>
      <c r="UOZ222" s="52"/>
      <c r="UPA222" s="52"/>
      <c r="UPB222" s="52"/>
      <c r="UPC222" s="52"/>
      <c r="UPD222" s="52"/>
      <c r="UPE222" s="52"/>
      <c r="UPF222" s="52"/>
      <c r="UPG222" s="52"/>
      <c r="UPH222" s="52"/>
      <c r="UPI222" s="52"/>
      <c r="UPJ222" s="52"/>
      <c r="UPK222" s="52"/>
      <c r="UPL222" s="52"/>
      <c r="UPM222" s="52"/>
      <c r="UPN222" s="52"/>
      <c r="UPO222" s="52"/>
      <c r="UPP222" s="52"/>
      <c r="UPQ222" s="52"/>
      <c r="UPR222" s="52"/>
      <c r="UPS222" s="52"/>
      <c r="UPT222" s="52"/>
      <c r="UPU222" s="52"/>
      <c r="UPV222" s="52"/>
      <c r="UPW222" s="52"/>
      <c r="UPX222" s="52"/>
      <c r="UPY222" s="52"/>
      <c r="UPZ222" s="52"/>
      <c r="UQA222" s="52"/>
      <c r="UQB222" s="52"/>
      <c r="UQC222" s="52"/>
      <c r="UQD222" s="52"/>
      <c r="UQE222" s="52"/>
      <c r="UQF222" s="52"/>
      <c r="UQG222" s="52"/>
      <c r="UQH222" s="52"/>
      <c r="UQI222" s="52"/>
      <c r="UQJ222" s="52"/>
      <c r="UQK222" s="52"/>
      <c r="UQL222" s="52"/>
      <c r="UQM222" s="52"/>
      <c r="UQN222" s="52"/>
      <c r="UQO222" s="52"/>
      <c r="UQP222" s="52"/>
      <c r="UQQ222" s="52"/>
      <c r="UQR222" s="52"/>
      <c r="UQS222" s="52"/>
      <c r="UQT222" s="52"/>
      <c r="UQU222" s="52"/>
      <c r="UQV222" s="52"/>
      <c r="UQW222" s="52"/>
      <c r="UQX222" s="52"/>
      <c r="UQY222" s="52"/>
      <c r="UQZ222" s="52"/>
      <c r="URA222" s="52"/>
      <c r="URB222" s="52"/>
      <c r="URC222" s="52"/>
      <c r="URD222" s="52"/>
      <c r="URE222" s="52"/>
      <c r="URF222" s="52"/>
      <c r="URG222" s="52"/>
      <c r="URH222" s="52"/>
      <c r="URI222" s="52"/>
      <c r="URJ222" s="52"/>
      <c r="URK222" s="52"/>
      <c r="URL222" s="52"/>
      <c r="URM222" s="52"/>
      <c r="URN222" s="52"/>
      <c r="URO222" s="52"/>
      <c r="URP222" s="52"/>
      <c r="URQ222" s="52"/>
      <c r="URR222" s="52"/>
      <c r="URS222" s="52"/>
      <c r="URT222" s="52"/>
      <c r="URU222" s="52"/>
      <c r="URV222" s="52"/>
      <c r="URW222" s="52"/>
      <c r="URX222" s="52"/>
      <c r="URY222" s="52"/>
      <c r="URZ222" s="52"/>
      <c r="USA222" s="52"/>
      <c r="USB222" s="52"/>
      <c r="USC222" s="52"/>
      <c r="USD222" s="52"/>
      <c r="USE222" s="52"/>
      <c r="USF222" s="52"/>
      <c r="USG222" s="52"/>
      <c r="USH222" s="52"/>
      <c r="USI222" s="52"/>
      <c r="USJ222" s="52"/>
      <c r="USK222" s="52"/>
      <c r="USL222" s="52"/>
      <c r="USM222" s="52"/>
      <c r="USN222" s="52"/>
      <c r="USO222" s="52"/>
      <c r="USP222" s="52"/>
      <c r="USQ222" s="52"/>
      <c r="USR222" s="52"/>
      <c r="USS222" s="52"/>
      <c r="UST222" s="52"/>
      <c r="USU222" s="52"/>
      <c r="USV222" s="52"/>
      <c r="USW222" s="52"/>
      <c r="USX222" s="52"/>
      <c r="USY222" s="52"/>
      <c r="USZ222" s="52"/>
      <c r="UTA222" s="52"/>
      <c r="UTB222" s="52"/>
      <c r="UTC222" s="52"/>
      <c r="UTD222" s="52"/>
      <c r="UTE222" s="52"/>
      <c r="UTF222" s="52"/>
      <c r="UTG222" s="52"/>
      <c r="UTH222" s="52"/>
      <c r="UTI222" s="52"/>
      <c r="UTJ222" s="52"/>
      <c r="UTK222" s="52"/>
      <c r="UTL222" s="52"/>
      <c r="UTM222" s="52"/>
      <c r="UTN222" s="52"/>
      <c r="UTO222" s="52"/>
      <c r="UTP222" s="52"/>
      <c r="UTQ222" s="52"/>
      <c r="UTR222" s="52"/>
      <c r="UTS222" s="52"/>
      <c r="UTT222" s="52"/>
      <c r="UTU222" s="52"/>
      <c r="UTV222" s="52"/>
      <c r="UTW222" s="52"/>
      <c r="UTX222" s="52"/>
      <c r="UTY222" s="52"/>
      <c r="UTZ222" s="52"/>
      <c r="UUA222" s="52"/>
      <c r="UUB222" s="52"/>
      <c r="UUC222" s="52"/>
      <c r="UUD222" s="52"/>
      <c r="UUE222" s="52"/>
      <c r="UUF222" s="52"/>
      <c r="UUG222" s="52"/>
      <c r="UUH222" s="52"/>
      <c r="UUI222" s="52"/>
      <c r="UUJ222" s="52"/>
      <c r="UUK222" s="52"/>
      <c r="UUL222" s="52"/>
      <c r="UUM222" s="52"/>
      <c r="UUN222" s="52"/>
      <c r="UUO222" s="52"/>
      <c r="UUP222" s="52"/>
      <c r="UUQ222" s="52"/>
      <c r="UUR222" s="52"/>
      <c r="UUS222" s="52"/>
      <c r="UUT222" s="52"/>
      <c r="UUU222" s="52"/>
      <c r="UUV222" s="52"/>
      <c r="UUW222" s="52"/>
      <c r="UUX222" s="52"/>
      <c r="UUY222" s="52"/>
      <c r="UUZ222" s="52"/>
      <c r="UVA222" s="52"/>
      <c r="UVB222" s="52"/>
      <c r="UVC222" s="52"/>
      <c r="UVD222" s="52"/>
      <c r="UVE222" s="52"/>
      <c r="UVF222" s="52"/>
      <c r="UVG222" s="52"/>
      <c r="UVH222" s="52"/>
      <c r="UVI222" s="52"/>
      <c r="UVJ222" s="52"/>
      <c r="UVK222" s="52"/>
      <c r="UVL222" s="52"/>
      <c r="UVM222" s="52"/>
      <c r="UVN222" s="52"/>
      <c r="UVO222" s="52"/>
      <c r="UVP222" s="52"/>
      <c r="UVQ222" s="52"/>
      <c r="UVR222" s="52"/>
      <c r="UVS222" s="52"/>
      <c r="UVT222" s="52"/>
      <c r="UVU222" s="52"/>
      <c r="UVV222" s="52"/>
      <c r="UVW222" s="52"/>
      <c r="UVX222" s="52"/>
      <c r="UVY222" s="52"/>
      <c r="UVZ222" s="52"/>
      <c r="UWA222" s="52"/>
      <c r="UWB222" s="52"/>
      <c r="UWC222" s="52"/>
      <c r="UWD222" s="52"/>
      <c r="UWE222" s="52"/>
      <c r="UWF222" s="52"/>
      <c r="UWG222" s="52"/>
      <c r="UWH222" s="52"/>
      <c r="UWI222" s="52"/>
      <c r="UWJ222" s="52"/>
      <c r="UWK222" s="52"/>
      <c r="UWL222" s="52"/>
      <c r="UWM222" s="52"/>
      <c r="UWN222" s="52"/>
      <c r="UWO222" s="52"/>
      <c r="UWP222" s="52"/>
      <c r="UWQ222" s="52"/>
      <c r="UWR222" s="52"/>
      <c r="UWS222" s="52"/>
      <c r="UWT222" s="52"/>
      <c r="UWU222" s="52"/>
      <c r="UWV222" s="52"/>
      <c r="UWW222" s="52"/>
      <c r="UWX222" s="52"/>
      <c r="UWY222" s="52"/>
      <c r="UWZ222" s="52"/>
      <c r="UXA222" s="52"/>
      <c r="UXB222" s="52"/>
      <c r="UXC222" s="52"/>
      <c r="UXD222" s="52"/>
      <c r="UXE222" s="52"/>
      <c r="UXF222" s="52"/>
      <c r="UXG222" s="52"/>
      <c r="UXH222" s="52"/>
      <c r="UXI222" s="52"/>
      <c r="UXJ222" s="52"/>
      <c r="UXK222" s="52"/>
      <c r="UXL222" s="52"/>
      <c r="UXM222" s="52"/>
      <c r="UXN222" s="52"/>
      <c r="UXO222" s="52"/>
      <c r="UXP222" s="52"/>
      <c r="UXQ222" s="52"/>
      <c r="UXR222" s="52"/>
      <c r="UXS222" s="52"/>
      <c r="UXT222" s="52"/>
      <c r="UXU222" s="52"/>
      <c r="UXV222" s="52"/>
      <c r="UXW222" s="52"/>
      <c r="UXX222" s="52"/>
      <c r="UXY222" s="52"/>
      <c r="UXZ222" s="52"/>
      <c r="UYA222" s="52"/>
      <c r="UYB222" s="52"/>
      <c r="UYC222" s="52"/>
      <c r="UYD222" s="52"/>
      <c r="UYE222" s="52"/>
      <c r="UYF222" s="52"/>
      <c r="UYG222" s="52"/>
      <c r="UYH222" s="52"/>
      <c r="UYI222" s="52"/>
      <c r="UYJ222" s="52"/>
      <c r="UYK222" s="52"/>
      <c r="UYL222" s="52"/>
      <c r="UYM222" s="52"/>
      <c r="UYN222" s="52"/>
      <c r="UYO222" s="52"/>
      <c r="UYP222" s="52"/>
      <c r="UYQ222" s="52"/>
      <c r="UYR222" s="52"/>
      <c r="UYS222" s="52"/>
      <c r="UYT222" s="52"/>
      <c r="UYU222" s="52"/>
      <c r="UYV222" s="52"/>
      <c r="UYW222" s="52"/>
      <c r="UYX222" s="52"/>
      <c r="UYY222" s="52"/>
      <c r="UYZ222" s="52"/>
      <c r="UZA222" s="52"/>
      <c r="UZB222" s="52"/>
      <c r="UZC222" s="52"/>
      <c r="UZD222" s="52"/>
      <c r="UZE222" s="52"/>
      <c r="UZF222" s="52"/>
      <c r="UZG222" s="52"/>
      <c r="UZH222" s="52"/>
      <c r="UZI222" s="52"/>
      <c r="UZJ222" s="52"/>
      <c r="UZK222" s="52"/>
      <c r="UZL222" s="52"/>
      <c r="UZM222" s="52"/>
      <c r="UZN222" s="52"/>
      <c r="UZO222" s="52"/>
      <c r="UZP222" s="52"/>
      <c r="UZQ222" s="52"/>
      <c r="UZR222" s="52"/>
      <c r="UZS222" s="52"/>
      <c r="UZT222" s="52"/>
      <c r="UZU222" s="52"/>
      <c r="UZV222" s="52"/>
      <c r="UZW222" s="52"/>
      <c r="UZX222" s="52"/>
      <c r="UZY222" s="52"/>
      <c r="UZZ222" s="52"/>
      <c r="VAA222" s="52"/>
      <c r="VAB222" s="52"/>
      <c r="VAC222" s="52"/>
      <c r="VAD222" s="52"/>
      <c r="VAE222" s="52"/>
      <c r="VAF222" s="52"/>
      <c r="VAG222" s="52"/>
      <c r="VAH222" s="52"/>
      <c r="VAI222" s="52"/>
      <c r="VAJ222" s="52"/>
      <c r="VAK222" s="52"/>
      <c r="VAL222" s="52"/>
      <c r="VAM222" s="52"/>
      <c r="VAN222" s="52"/>
      <c r="VAO222" s="52"/>
      <c r="VAP222" s="52"/>
      <c r="VAQ222" s="52"/>
      <c r="VAR222" s="52"/>
      <c r="VAS222" s="52"/>
      <c r="VAT222" s="52"/>
      <c r="VAU222" s="52"/>
      <c r="VAV222" s="52"/>
      <c r="VAW222" s="52"/>
      <c r="VAX222" s="52"/>
      <c r="VAY222" s="52"/>
      <c r="VAZ222" s="52"/>
      <c r="VBA222" s="52"/>
      <c r="VBB222" s="52"/>
      <c r="VBC222" s="52"/>
      <c r="VBD222" s="52"/>
      <c r="VBE222" s="52"/>
      <c r="VBF222" s="52"/>
      <c r="VBG222" s="52"/>
      <c r="VBH222" s="52"/>
      <c r="VBI222" s="52"/>
      <c r="VBJ222" s="52"/>
      <c r="VBK222" s="52"/>
      <c r="VBL222" s="52"/>
      <c r="VBM222" s="52"/>
      <c r="VBN222" s="52"/>
      <c r="VBO222" s="52"/>
      <c r="VBP222" s="52"/>
      <c r="VBQ222" s="52"/>
      <c r="VBR222" s="52"/>
      <c r="VBS222" s="52"/>
      <c r="VBT222" s="52"/>
      <c r="VBU222" s="52"/>
      <c r="VBV222" s="52"/>
      <c r="VBW222" s="52"/>
      <c r="VBX222" s="52"/>
      <c r="VBY222" s="52"/>
      <c r="VBZ222" s="52"/>
      <c r="VCA222" s="52"/>
      <c r="VCB222" s="52"/>
      <c r="VCC222" s="52"/>
      <c r="VCD222" s="52"/>
      <c r="VCE222" s="52"/>
      <c r="VCF222" s="52"/>
      <c r="VCG222" s="52"/>
      <c r="VCH222" s="52"/>
      <c r="VCI222" s="52"/>
      <c r="VCJ222" s="52"/>
      <c r="VCK222" s="52"/>
      <c r="VCL222" s="52"/>
      <c r="VCM222" s="52"/>
      <c r="VCN222" s="52"/>
      <c r="VCO222" s="52"/>
      <c r="VCP222" s="52"/>
      <c r="VCQ222" s="52"/>
      <c r="VCR222" s="52"/>
      <c r="VCS222" s="52"/>
      <c r="VCT222" s="52"/>
      <c r="VCU222" s="52"/>
      <c r="VCV222" s="52"/>
      <c r="VCW222" s="52"/>
      <c r="VCX222" s="52"/>
      <c r="VCY222" s="52"/>
      <c r="VCZ222" s="52"/>
      <c r="VDA222" s="52"/>
      <c r="VDB222" s="52"/>
      <c r="VDC222" s="52"/>
      <c r="VDD222" s="52"/>
      <c r="VDE222" s="52"/>
      <c r="VDF222" s="52"/>
      <c r="VDG222" s="52"/>
      <c r="VDH222" s="52"/>
      <c r="VDI222" s="52"/>
      <c r="VDJ222" s="52"/>
      <c r="VDK222" s="52"/>
      <c r="VDL222" s="52"/>
      <c r="VDM222" s="52"/>
      <c r="VDN222" s="52"/>
      <c r="VDO222" s="52"/>
      <c r="VDP222" s="52"/>
      <c r="VDQ222" s="52"/>
      <c r="VDR222" s="52"/>
      <c r="VDS222" s="52"/>
      <c r="VDT222" s="52"/>
      <c r="VDU222" s="52"/>
      <c r="VDV222" s="52"/>
      <c r="VDW222" s="52"/>
      <c r="VDX222" s="52"/>
      <c r="VDY222" s="52"/>
      <c r="VDZ222" s="52"/>
      <c r="VEA222" s="52"/>
      <c r="VEB222" s="52"/>
      <c r="VEC222" s="52"/>
      <c r="VED222" s="52"/>
      <c r="VEE222" s="52"/>
      <c r="VEF222" s="52"/>
      <c r="VEG222" s="52"/>
      <c r="VEH222" s="52"/>
      <c r="VEI222" s="52"/>
      <c r="VEJ222" s="52"/>
      <c r="VEK222" s="52"/>
      <c r="VEL222" s="52"/>
      <c r="VEM222" s="52"/>
      <c r="VEN222" s="52"/>
      <c r="VEO222" s="52"/>
      <c r="VEP222" s="52"/>
      <c r="VEQ222" s="52"/>
      <c r="VER222" s="52"/>
      <c r="VES222" s="52"/>
      <c r="VET222" s="52"/>
      <c r="VEU222" s="52"/>
      <c r="VEV222" s="52"/>
      <c r="VEW222" s="52"/>
      <c r="VEX222" s="52"/>
      <c r="VEY222" s="52"/>
      <c r="VEZ222" s="52"/>
      <c r="VFA222" s="52"/>
      <c r="VFB222" s="52"/>
      <c r="VFC222" s="52"/>
      <c r="VFD222" s="52"/>
      <c r="VFE222" s="52"/>
      <c r="VFF222" s="52"/>
      <c r="VFG222" s="52"/>
      <c r="VFH222" s="52"/>
      <c r="VFI222" s="52"/>
      <c r="VFJ222" s="52"/>
      <c r="VFK222" s="52"/>
      <c r="VFL222" s="52"/>
      <c r="VFM222" s="52"/>
      <c r="VFN222" s="52"/>
      <c r="VFO222" s="52"/>
      <c r="VFP222" s="52"/>
      <c r="VFQ222" s="52"/>
      <c r="VFR222" s="52"/>
      <c r="VFS222" s="52"/>
      <c r="VFT222" s="52"/>
      <c r="VFU222" s="52"/>
      <c r="VFV222" s="52"/>
      <c r="VFW222" s="52"/>
      <c r="VFX222" s="52"/>
      <c r="VFY222" s="52"/>
      <c r="VFZ222" s="52"/>
      <c r="VGA222" s="52"/>
      <c r="VGB222" s="52"/>
      <c r="VGC222" s="52"/>
      <c r="VGD222" s="52"/>
      <c r="VGE222" s="52"/>
      <c r="VGF222" s="52"/>
      <c r="VGG222" s="52"/>
      <c r="VGH222" s="52"/>
      <c r="VGI222" s="52"/>
      <c r="VGJ222" s="52"/>
      <c r="VGK222" s="52"/>
      <c r="VGL222" s="52"/>
      <c r="VGM222" s="52"/>
      <c r="VGN222" s="52"/>
      <c r="VGO222" s="52"/>
      <c r="VGP222" s="52"/>
      <c r="VGQ222" s="52"/>
      <c r="VGR222" s="52"/>
      <c r="VGS222" s="52"/>
      <c r="VGT222" s="52"/>
      <c r="VGU222" s="52"/>
      <c r="VGV222" s="52"/>
      <c r="VGW222" s="52"/>
      <c r="VGX222" s="52"/>
      <c r="VGY222" s="52"/>
      <c r="VGZ222" s="52"/>
      <c r="VHA222" s="52"/>
      <c r="VHB222" s="52"/>
      <c r="VHC222" s="52"/>
      <c r="VHD222" s="52"/>
      <c r="VHE222" s="52"/>
      <c r="VHF222" s="52"/>
      <c r="VHG222" s="52"/>
      <c r="VHH222" s="52"/>
      <c r="VHI222" s="52"/>
      <c r="VHJ222" s="52"/>
      <c r="VHK222" s="52"/>
      <c r="VHL222" s="52"/>
      <c r="VHM222" s="52"/>
      <c r="VHN222" s="52"/>
      <c r="VHO222" s="52"/>
      <c r="VHP222" s="52"/>
      <c r="VHQ222" s="52"/>
      <c r="VHR222" s="52"/>
      <c r="VHS222" s="52"/>
      <c r="VHT222" s="52"/>
      <c r="VHU222" s="52"/>
      <c r="VHV222" s="52"/>
      <c r="VHW222" s="52"/>
      <c r="VHX222" s="52"/>
      <c r="VHY222" s="52"/>
      <c r="VHZ222" s="52"/>
      <c r="VIA222" s="52"/>
      <c r="VIB222" s="52"/>
      <c r="VIC222" s="52"/>
      <c r="VID222" s="52"/>
      <c r="VIE222" s="52"/>
      <c r="VIF222" s="52"/>
      <c r="VIG222" s="52"/>
      <c r="VIH222" s="52"/>
      <c r="VII222" s="52"/>
      <c r="VIJ222" s="52"/>
      <c r="VIK222" s="52"/>
      <c r="VIL222" s="52"/>
      <c r="VIM222" s="52"/>
      <c r="VIN222" s="52"/>
      <c r="VIO222" s="52"/>
      <c r="VIP222" s="52"/>
      <c r="VIQ222" s="52"/>
      <c r="VIR222" s="52"/>
      <c r="VIS222" s="52"/>
      <c r="VIT222" s="52"/>
      <c r="VIU222" s="52"/>
      <c r="VIV222" s="52"/>
      <c r="VIW222" s="52"/>
      <c r="VIX222" s="52"/>
      <c r="VIY222" s="52"/>
      <c r="VIZ222" s="52"/>
      <c r="VJA222" s="52"/>
      <c r="VJB222" s="52"/>
      <c r="VJC222" s="52"/>
      <c r="VJD222" s="52"/>
      <c r="VJE222" s="52"/>
      <c r="VJF222" s="52"/>
      <c r="VJG222" s="52"/>
      <c r="VJH222" s="52"/>
      <c r="VJI222" s="52"/>
      <c r="VJJ222" s="52"/>
      <c r="VJK222" s="52"/>
      <c r="VJL222" s="52"/>
      <c r="VJM222" s="52"/>
      <c r="VJN222" s="52"/>
      <c r="VJO222" s="52"/>
      <c r="VJP222" s="52"/>
      <c r="VJQ222" s="52"/>
      <c r="VJR222" s="52"/>
      <c r="VJS222" s="52"/>
      <c r="VJT222" s="52"/>
      <c r="VJU222" s="52"/>
      <c r="VJV222" s="52"/>
      <c r="VJW222" s="52"/>
      <c r="VJX222" s="52"/>
      <c r="VJY222" s="52"/>
      <c r="VJZ222" s="52"/>
      <c r="VKA222" s="52"/>
      <c r="VKB222" s="52"/>
      <c r="VKC222" s="52"/>
      <c r="VKD222" s="52"/>
      <c r="VKE222" s="52"/>
      <c r="VKF222" s="52"/>
      <c r="VKG222" s="52"/>
      <c r="VKH222" s="52"/>
      <c r="VKI222" s="52"/>
      <c r="VKJ222" s="52"/>
      <c r="VKK222" s="52"/>
      <c r="VKL222" s="52"/>
      <c r="VKM222" s="52"/>
      <c r="VKN222" s="52"/>
      <c r="VKO222" s="52"/>
      <c r="VKP222" s="52"/>
      <c r="VKQ222" s="52"/>
      <c r="VKR222" s="52"/>
      <c r="VKS222" s="52"/>
      <c r="VKT222" s="52"/>
      <c r="VKU222" s="52"/>
      <c r="VKV222" s="52"/>
      <c r="VKW222" s="52"/>
      <c r="VKX222" s="52"/>
      <c r="VKY222" s="52"/>
      <c r="VKZ222" s="52"/>
      <c r="VLA222" s="52"/>
      <c r="VLB222" s="52"/>
      <c r="VLC222" s="52"/>
      <c r="VLD222" s="52"/>
      <c r="VLE222" s="52"/>
      <c r="VLF222" s="52"/>
      <c r="VLG222" s="52"/>
      <c r="VLH222" s="52"/>
      <c r="VLI222" s="52"/>
      <c r="VLJ222" s="52"/>
      <c r="VLK222" s="52"/>
      <c r="VLL222" s="52"/>
      <c r="VLM222" s="52"/>
      <c r="VLN222" s="52"/>
      <c r="VLO222" s="52"/>
      <c r="VLP222" s="52"/>
      <c r="VLQ222" s="52"/>
      <c r="VLR222" s="52"/>
      <c r="VLS222" s="52"/>
      <c r="VLT222" s="52"/>
      <c r="VLU222" s="52"/>
      <c r="VLV222" s="52"/>
      <c r="VLW222" s="52"/>
      <c r="VLX222" s="52"/>
      <c r="VLY222" s="52"/>
      <c r="VLZ222" s="52"/>
      <c r="VMA222" s="52"/>
      <c r="VMB222" s="52"/>
      <c r="VMC222" s="52"/>
      <c r="VMD222" s="52"/>
      <c r="VME222" s="52"/>
      <c r="VMF222" s="52"/>
      <c r="VMG222" s="52"/>
      <c r="VMH222" s="52"/>
      <c r="VMI222" s="52"/>
      <c r="VMJ222" s="52"/>
      <c r="VMK222" s="52"/>
      <c r="VML222" s="52"/>
      <c r="VMM222" s="52"/>
      <c r="VMN222" s="52"/>
      <c r="VMO222" s="52"/>
      <c r="VMP222" s="52"/>
      <c r="VMQ222" s="52"/>
      <c r="VMR222" s="52"/>
      <c r="VMS222" s="52"/>
      <c r="VMT222" s="52"/>
      <c r="VMU222" s="52"/>
      <c r="VMV222" s="52"/>
      <c r="VMW222" s="52"/>
      <c r="VMX222" s="52"/>
      <c r="VMY222" s="52"/>
      <c r="VMZ222" s="52"/>
      <c r="VNA222" s="52"/>
      <c r="VNB222" s="52"/>
      <c r="VNC222" s="52"/>
      <c r="VND222" s="52"/>
      <c r="VNE222" s="52"/>
      <c r="VNF222" s="52"/>
      <c r="VNG222" s="52"/>
      <c r="VNH222" s="52"/>
      <c r="VNI222" s="52"/>
      <c r="VNJ222" s="52"/>
      <c r="VNK222" s="52"/>
      <c r="VNL222" s="52"/>
      <c r="VNM222" s="52"/>
      <c r="VNN222" s="52"/>
      <c r="VNO222" s="52"/>
      <c r="VNP222" s="52"/>
      <c r="VNQ222" s="52"/>
      <c r="VNR222" s="52"/>
      <c r="VNS222" s="52"/>
      <c r="VNT222" s="52"/>
      <c r="VNU222" s="52"/>
      <c r="VNV222" s="52"/>
      <c r="VNW222" s="52"/>
      <c r="VNX222" s="52"/>
      <c r="VNY222" s="52"/>
      <c r="VNZ222" s="52"/>
      <c r="VOA222" s="52"/>
      <c r="VOB222" s="52"/>
      <c r="VOC222" s="52"/>
      <c r="VOD222" s="52"/>
      <c r="VOE222" s="52"/>
      <c r="VOF222" s="52"/>
      <c r="VOG222" s="52"/>
      <c r="VOH222" s="52"/>
      <c r="VOI222" s="52"/>
      <c r="VOJ222" s="52"/>
      <c r="VOK222" s="52"/>
      <c r="VOL222" s="52"/>
      <c r="VOM222" s="52"/>
      <c r="VON222" s="52"/>
      <c r="VOO222" s="52"/>
      <c r="VOP222" s="52"/>
      <c r="VOQ222" s="52"/>
      <c r="VOR222" s="52"/>
      <c r="VOS222" s="52"/>
      <c r="VOT222" s="52"/>
      <c r="VOU222" s="52"/>
      <c r="VOV222" s="52"/>
      <c r="VOW222" s="52"/>
      <c r="VOX222" s="52"/>
      <c r="VOY222" s="52"/>
      <c r="VOZ222" s="52"/>
      <c r="VPA222" s="52"/>
      <c r="VPB222" s="52"/>
      <c r="VPC222" s="52"/>
      <c r="VPD222" s="52"/>
      <c r="VPE222" s="52"/>
      <c r="VPF222" s="52"/>
      <c r="VPG222" s="52"/>
      <c r="VPH222" s="52"/>
      <c r="VPI222" s="52"/>
      <c r="VPJ222" s="52"/>
      <c r="VPK222" s="52"/>
      <c r="VPL222" s="52"/>
      <c r="VPM222" s="52"/>
      <c r="VPN222" s="52"/>
      <c r="VPO222" s="52"/>
      <c r="VPP222" s="52"/>
      <c r="VPQ222" s="52"/>
      <c r="VPR222" s="52"/>
      <c r="VPS222" s="52"/>
      <c r="VPT222" s="52"/>
      <c r="VPU222" s="52"/>
      <c r="VPV222" s="52"/>
      <c r="VPW222" s="52"/>
      <c r="VPX222" s="52"/>
      <c r="VPY222" s="52"/>
      <c r="VPZ222" s="52"/>
      <c r="VQA222" s="52"/>
      <c r="VQB222" s="52"/>
      <c r="VQC222" s="52"/>
      <c r="VQD222" s="52"/>
      <c r="VQE222" s="52"/>
      <c r="VQF222" s="52"/>
      <c r="VQG222" s="52"/>
      <c r="VQH222" s="52"/>
      <c r="VQI222" s="52"/>
      <c r="VQJ222" s="52"/>
      <c r="VQK222" s="52"/>
      <c r="VQL222" s="52"/>
      <c r="VQM222" s="52"/>
      <c r="VQN222" s="52"/>
      <c r="VQO222" s="52"/>
      <c r="VQP222" s="52"/>
      <c r="VQQ222" s="52"/>
      <c r="VQR222" s="52"/>
      <c r="VQS222" s="52"/>
      <c r="VQT222" s="52"/>
      <c r="VQU222" s="52"/>
      <c r="VQV222" s="52"/>
      <c r="VQW222" s="52"/>
      <c r="VQX222" s="52"/>
      <c r="VQY222" s="52"/>
      <c r="VQZ222" s="52"/>
      <c r="VRA222" s="52"/>
      <c r="VRB222" s="52"/>
      <c r="VRC222" s="52"/>
      <c r="VRD222" s="52"/>
      <c r="VRE222" s="52"/>
      <c r="VRF222" s="52"/>
      <c r="VRG222" s="52"/>
      <c r="VRH222" s="52"/>
      <c r="VRI222" s="52"/>
      <c r="VRJ222" s="52"/>
      <c r="VRK222" s="52"/>
      <c r="VRL222" s="52"/>
      <c r="VRM222" s="52"/>
      <c r="VRN222" s="52"/>
      <c r="VRO222" s="52"/>
      <c r="VRP222" s="52"/>
      <c r="VRQ222" s="52"/>
      <c r="VRR222" s="52"/>
      <c r="VRS222" s="52"/>
      <c r="VRT222" s="52"/>
      <c r="VRU222" s="52"/>
      <c r="VRV222" s="52"/>
      <c r="VRW222" s="52"/>
      <c r="VRX222" s="52"/>
      <c r="VRY222" s="52"/>
      <c r="VRZ222" s="52"/>
      <c r="VSA222" s="52"/>
      <c r="VSB222" s="52"/>
      <c r="VSC222" s="52"/>
      <c r="VSD222" s="52"/>
      <c r="VSE222" s="52"/>
      <c r="VSF222" s="52"/>
      <c r="VSG222" s="52"/>
      <c r="VSH222" s="52"/>
      <c r="VSI222" s="52"/>
      <c r="VSJ222" s="52"/>
      <c r="VSK222" s="52"/>
      <c r="VSL222" s="52"/>
      <c r="VSM222" s="52"/>
      <c r="VSN222" s="52"/>
      <c r="VSO222" s="52"/>
      <c r="VSP222" s="52"/>
      <c r="VSQ222" s="52"/>
      <c r="VSR222" s="52"/>
      <c r="VSS222" s="52"/>
      <c r="VST222" s="52"/>
      <c r="VSU222" s="52"/>
      <c r="VSV222" s="52"/>
      <c r="VSW222" s="52"/>
      <c r="VSX222" s="52"/>
      <c r="VSY222" s="52"/>
      <c r="VSZ222" s="52"/>
      <c r="VTA222" s="52"/>
      <c r="VTB222" s="52"/>
      <c r="VTC222" s="52"/>
      <c r="VTD222" s="52"/>
      <c r="VTE222" s="52"/>
      <c r="VTF222" s="52"/>
      <c r="VTG222" s="52"/>
      <c r="VTH222" s="52"/>
      <c r="VTI222" s="52"/>
      <c r="VTJ222" s="52"/>
      <c r="VTK222" s="52"/>
      <c r="VTL222" s="52"/>
      <c r="VTM222" s="52"/>
      <c r="VTN222" s="52"/>
      <c r="VTO222" s="52"/>
      <c r="VTP222" s="52"/>
      <c r="VTQ222" s="52"/>
      <c r="VTR222" s="52"/>
      <c r="VTS222" s="52"/>
      <c r="VTT222" s="52"/>
      <c r="VTU222" s="52"/>
      <c r="VTV222" s="52"/>
      <c r="VTW222" s="52"/>
      <c r="VTX222" s="52"/>
      <c r="VTY222" s="52"/>
      <c r="VTZ222" s="52"/>
      <c r="VUA222" s="52"/>
      <c r="VUB222" s="52"/>
      <c r="VUC222" s="52"/>
      <c r="VUD222" s="52"/>
      <c r="VUE222" s="52"/>
      <c r="VUF222" s="52"/>
      <c r="VUG222" s="52"/>
      <c r="VUH222" s="52"/>
      <c r="VUI222" s="52"/>
      <c r="VUJ222" s="52"/>
      <c r="VUK222" s="52"/>
      <c r="VUL222" s="52"/>
      <c r="VUM222" s="52"/>
      <c r="VUN222" s="52"/>
      <c r="VUO222" s="52"/>
      <c r="VUP222" s="52"/>
      <c r="VUQ222" s="52"/>
      <c r="VUR222" s="52"/>
      <c r="VUS222" s="52"/>
      <c r="VUT222" s="52"/>
      <c r="VUU222" s="52"/>
      <c r="VUV222" s="52"/>
      <c r="VUW222" s="52"/>
      <c r="VUX222" s="52"/>
      <c r="VUY222" s="52"/>
      <c r="VUZ222" s="52"/>
      <c r="VVA222" s="52"/>
      <c r="VVB222" s="52"/>
      <c r="VVC222" s="52"/>
      <c r="VVD222" s="52"/>
      <c r="VVE222" s="52"/>
      <c r="VVF222" s="52"/>
      <c r="VVG222" s="52"/>
      <c r="VVH222" s="52"/>
      <c r="VVI222" s="52"/>
      <c r="VVJ222" s="52"/>
      <c r="VVK222" s="52"/>
      <c r="VVL222" s="52"/>
      <c r="VVM222" s="52"/>
      <c r="VVN222" s="52"/>
      <c r="VVO222" s="52"/>
      <c r="VVP222" s="52"/>
      <c r="VVQ222" s="52"/>
      <c r="VVR222" s="52"/>
      <c r="VVS222" s="52"/>
      <c r="VVT222" s="52"/>
      <c r="VVU222" s="52"/>
      <c r="VVV222" s="52"/>
      <c r="VVW222" s="52"/>
      <c r="VVX222" s="52"/>
      <c r="VVY222" s="52"/>
      <c r="VVZ222" s="52"/>
      <c r="VWA222" s="52"/>
      <c r="VWB222" s="52"/>
      <c r="VWC222" s="52"/>
      <c r="VWD222" s="52"/>
      <c r="VWE222" s="52"/>
      <c r="VWF222" s="52"/>
      <c r="VWG222" s="52"/>
      <c r="VWH222" s="52"/>
      <c r="VWI222" s="52"/>
      <c r="VWJ222" s="52"/>
      <c r="VWK222" s="52"/>
      <c r="VWL222" s="52"/>
      <c r="VWM222" s="52"/>
      <c r="VWN222" s="52"/>
      <c r="VWO222" s="52"/>
      <c r="VWP222" s="52"/>
      <c r="VWQ222" s="52"/>
      <c r="VWR222" s="52"/>
      <c r="VWS222" s="52"/>
      <c r="VWT222" s="52"/>
      <c r="VWU222" s="52"/>
      <c r="VWV222" s="52"/>
      <c r="VWW222" s="52"/>
      <c r="VWX222" s="52"/>
      <c r="VWY222" s="52"/>
      <c r="VWZ222" s="52"/>
      <c r="VXA222" s="52"/>
      <c r="VXB222" s="52"/>
      <c r="VXC222" s="52"/>
      <c r="VXD222" s="52"/>
      <c r="VXE222" s="52"/>
      <c r="VXF222" s="52"/>
      <c r="VXG222" s="52"/>
      <c r="VXH222" s="52"/>
      <c r="VXI222" s="52"/>
      <c r="VXJ222" s="52"/>
      <c r="VXK222" s="52"/>
      <c r="VXL222" s="52"/>
      <c r="VXM222" s="52"/>
      <c r="VXN222" s="52"/>
      <c r="VXO222" s="52"/>
      <c r="VXP222" s="52"/>
      <c r="VXQ222" s="52"/>
      <c r="VXR222" s="52"/>
      <c r="VXS222" s="52"/>
      <c r="VXT222" s="52"/>
      <c r="VXU222" s="52"/>
      <c r="VXV222" s="52"/>
      <c r="VXW222" s="52"/>
      <c r="VXX222" s="52"/>
      <c r="VXY222" s="52"/>
      <c r="VXZ222" s="52"/>
      <c r="VYA222" s="52"/>
      <c r="VYB222" s="52"/>
      <c r="VYC222" s="52"/>
      <c r="VYD222" s="52"/>
      <c r="VYE222" s="52"/>
      <c r="VYF222" s="52"/>
      <c r="VYG222" s="52"/>
      <c r="VYH222" s="52"/>
      <c r="VYI222" s="52"/>
      <c r="VYJ222" s="52"/>
      <c r="VYK222" s="52"/>
      <c r="VYL222" s="52"/>
      <c r="VYM222" s="52"/>
      <c r="VYN222" s="52"/>
      <c r="VYO222" s="52"/>
      <c r="VYP222" s="52"/>
      <c r="VYQ222" s="52"/>
      <c r="VYR222" s="52"/>
      <c r="VYS222" s="52"/>
      <c r="VYT222" s="52"/>
      <c r="VYU222" s="52"/>
      <c r="VYV222" s="52"/>
      <c r="VYW222" s="52"/>
      <c r="VYX222" s="52"/>
      <c r="VYY222" s="52"/>
      <c r="VYZ222" s="52"/>
      <c r="VZA222" s="52"/>
      <c r="VZB222" s="52"/>
      <c r="VZC222" s="52"/>
      <c r="VZD222" s="52"/>
      <c r="VZE222" s="52"/>
      <c r="VZF222" s="52"/>
      <c r="VZG222" s="52"/>
      <c r="VZH222" s="52"/>
      <c r="VZI222" s="52"/>
      <c r="VZJ222" s="52"/>
      <c r="VZK222" s="52"/>
      <c r="VZL222" s="52"/>
      <c r="VZM222" s="52"/>
      <c r="VZN222" s="52"/>
      <c r="VZO222" s="52"/>
      <c r="VZP222" s="52"/>
      <c r="VZQ222" s="52"/>
      <c r="VZR222" s="52"/>
      <c r="VZS222" s="52"/>
      <c r="VZT222" s="52"/>
      <c r="VZU222" s="52"/>
      <c r="VZV222" s="52"/>
      <c r="VZW222" s="52"/>
      <c r="VZX222" s="52"/>
      <c r="VZY222" s="52"/>
      <c r="VZZ222" s="52"/>
      <c r="WAA222" s="52"/>
      <c r="WAB222" s="52"/>
      <c r="WAC222" s="52"/>
      <c r="WAD222" s="52"/>
      <c r="WAE222" s="52"/>
      <c r="WAF222" s="52"/>
      <c r="WAG222" s="52"/>
      <c r="WAH222" s="52"/>
      <c r="WAI222" s="52"/>
      <c r="WAJ222" s="52"/>
      <c r="WAK222" s="52"/>
      <c r="WAL222" s="52"/>
      <c r="WAM222" s="52"/>
      <c r="WAN222" s="52"/>
      <c r="WAO222" s="52"/>
      <c r="WAP222" s="52"/>
      <c r="WAQ222" s="52"/>
      <c r="WAR222" s="52"/>
      <c r="WAS222" s="52"/>
      <c r="WAT222" s="52"/>
      <c r="WAU222" s="52"/>
      <c r="WAV222" s="52"/>
      <c r="WAW222" s="52"/>
      <c r="WAX222" s="52"/>
      <c r="WAY222" s="52"/>
      <c r="WAZ222" s="52"/>
      <c r="WBA222" s="52"/>
      <c r="WBB222" s="52"/>
      <c r="WBC222" s="52"/>
      <c r="WBD222" s="52"/>
      <c r="WBE222" s="52"/>
      <c r="WBF222" s="52"/>
      <c r="WBG222" s="52"/>
      <c r="WBH222" s="52"/>
      <c r="WBI222" s="52"/>
      <c r="WBJ222" s="52"/>
      <c r="WBK222" s="52"/>
      <c r="WBL222" s="52"/>
      <c r="WBM222" s="52"/>
      <c r="WBN222" s="52"/>
      <c r="WBO222" s="52"/>
      <c r="WBP222" s="52"/>
      <c r="WBQ222" s="52"/>
      <c r="WBR222" s="52"/>
      <c r="WBS222" s="52"/>
      <c r="WBT222" s="52"/>
      <c r="WBU222" s="52"/>
      <c r="WBV222" s="52"/>
      <c r="WBW222" s="52"/>
      <c r="WBX222" s="52"/>
      <c r="WBY222" s="52"/>
      <c r="WBZ222" s="52"/>
      <c r="WCA222" s="52"/>
      <c r="WCB222" s="52"/>
      <c r="WCC222" s="52"/>
      <c r="WCD222" s="52"/>
      <c r="WCE222" s="52"/>
      <c r="WCF222" s="52"/>
      <c r="WCG222" s="52"/>
      <c r="WCH222" s="52"/>
      <c r="WCI222" s="52"/>
      <c r="WCJ222" s="52"/>
      <c r="WCK222" s="52"/>
      <c r="WCL222" s="52"/>
      <c r="WCM222" s="52"/>
      <c r="WCN222" s="52"/>
      <c r="WCO222" s="52"/>
      <c r="WCP222" s="52"/>
      <c r="WCQ222" s="52"/>
      <c r="WCR222" s="52"/>
      <c r="WCS222" s="52"/>
      <c r="WCT222" s="52"/>
      <c r="WCU222" s="52"/>
      <c r="WCV222" s="52"/>
      <c r="WCW222" s="52"/>
      <c r="WCX222" s="52"/>
      <c r="WCY222" s="52"/>
      <c r="WCZ222" s="52"/>
      <c r="WDA222" s="52"/>
      <c r="WDB222" s="52"/>
      <c r="WDC222" s="52"/>
      <c r="WDD222" s="52"/>
      <c r="WDE222" s="52"/>
      <c r="WDF222" s="52"/>
      <c r="WDG222" s="52"/>
      <c r="WDH222" s="52"/>
      <c r="WDI222" s="52"/>
      <c r="WDJ222" s="52"/>
      <c r="WDK222" s="52"/>
      <c r="WDL222" s="52"/>
      <c r="WDM222" s="52"/>
      <c r="WDN222" s="52"/>
      <c r="WDO222" s="52"/>
      <c r="WDP222" s="52"/>
      <c r="WDQ222" s="52"/>
      <c r="WDR222" s="52"/>
      <c r="WDS222" s="52"/>
      <c r="WDT222" s="52"/>
      <c r="WDU222" s="52"/>
      <c r="WDV222" s="52"/>
      <c r="WDW222" s="52"/>
      <c r="WDX222" s="52"/>
      <c r="WDY222" s="52"/>
      <c r="WDZ222" s="52"/>
      <c r="WEA222" s="52"/>
      <c r="WEB222" s="52"/>
      <c r="WEC222" s="52"/>
      <c r="WED222" s="52"/>
      <c r="WEE222" s="52"/>
      <c r="WEF222" s="52"/>
      <c r="WEG222" s="52"/>
      <c r="WEH222" s="52"/>
      <c r="WEI222" s="52"/>
      <c r="WEJ222" s="52"/>
      <c r="WEK222" s="52"/>
      <c r="WEL222" s="52"/>
      <c r="WEM222" s="52"/>
      <c r="WEN222" s="52"/>
      <c r="WEO222" s="52"/>
      <c r="WEP222" s="52"/>
      <c r="WEQ222" s="52"/>
      <c r="WER222" s="52"/>
      <c r="WES222" s="52"/>
      <c r="WET222" s="52"/>
      <c r="WEU222" s="52"/>
      <c r="WEV222" s="52"/>
      <c r="WEW222" s="52"/>
      <c r="WEX222" s="52"/>
      <c r="WEY222" s="52"/>
      <c r="WEZ222" s="52"/>
      <c r="WFA222" s="52"/>
      <c r="WFB222" s="52"/>
      <c r="WFC222" s="52"/>
      <c r="WFD222" s="52"/>
      <c r="WFE222" s="52"/>
      <c r="WFF222" s="52"/>
      <c r="WFG222" s="52"/>
      <c r="WFH222" s="52"/>
      <c r="WFI222" s="52"/>
      <c r="WFJ222" s="52"/>
      <c r="WFK222" s="52"/>
      <c r="WFL222" s="52"/>
      <c r="WFM222" s="52"/>
      <c r="WFN222" s="52"/>
      <c r="WFO222" s="52"/>
      <c r="WFP222" s="52"/>
      <c r="WFQ222" s="52"/>
      <c r="WFR222" s="52"/>
      <c r="WFS222" s="52"/>
      <c r="WFT222" s="52"/>
      <c r="WFU222" s="52"/>
      <c r="WFV222" s="52"/>
      <c r="WFW222" s="52"/>
      <c r="WFX222" s="52"/>
      <c r="WFY222" s="52"/>
      <c r="WFZ222" s="52"/>
      <c r="WGA222" s="52"/>
      <c r="WGB222" s="52"/>
      <c r="WGC222" s="52"/>
      <c r="WGD222" s="52"/>
      <c r="WGE222" s="52"/>
      <c r="WGF222" s="52"/>
      <c r="WGG222" s="52"/>
      <c r="WGH222" s="52"/>
      <c r="WGI222" s="52"/>
      <c r="WGJ222" s="52"/>
      <c r="WGK222" s="52"/>
      <c r="WGL222" s="52"/>
      <c r="WGM222" s="52"/>
      <c r="WGN222" s="52"/>
      <c r="WGO222" s="52"/>
      <c r="WGP222" s="52"/>
      <c r="WGQ222" s="52"/>
      <c r="WGR222" s="52"/>
      <c r="WGS222" s="52"/>
      <c r="WGT222" s="52"/>
      <c r="WGU222" s="52"/>
      <c r="WGV222" s="52"/>
      <c r="WGW222" s="52"/>
      <c r="WGX222" s="52"/>
      <c r="WGY222" s="52"/>
      <c r="WGZ222" s="52"/>
      <c r="WHA222" s="52"/>
      <c r="WHB222" s="52"/>
      <c r="WHC222" s="52"/>
      <c r="WHD222" s="52"/>
      <c r="WHE222" s="52"/>
      <c r="WHF222" s="52"/>
      <c r="WHG222" s="52"/>
      <c r="WHH222" s="52"/>
      <c r="WHI222" s="52"/>
      <c r="WHJ222" s="52"/>
      <c r="WHK222" s="52"/>
      <c r="WHL222" s="52"/>
      <c r="WHM222" s="52"/>
      <c r="WHN222" s="52"/>
      <c r="WHO222" s="52"/>
      <c r="WHP222" s="52"/>
      <c r="WHQ222" s="52"/>
      <c r="WHR222" s="52"/>
      <c r="WHS222" s="52"/>
      <c r="WHT222" s="52"/>
      <c r="WHU222" s="52"/>
      <c r="WHV222" s="52"/>
      <c r="WHW222" s="52"/>
      <c r="WHX222" s="52"/>
      <c r="WHY222" s="52"/>
      <c r="WHZ222" s="52"/>
      <c r="WIA222" s="52"/>
      <c r="WIB222" s="52"/>
      <c r="WIC222" s="52"/>
      <c r="WID222" s="52"/>
      <c r="WIE222" s="52"/>
      <c r="WIF222" s="52"/>
      <c r="WIG222" s="52"/>
      <c r="WIH222" s="52"/>
      <c r="WII222" s="52"/>
      <c r="WIJ222" s="52"/>
      <c r="WIK222" s="52"/>
      <c r="WIL222" s="52"/>
      <c r="WIM222" s="52"/>
      <c r="WIN222" s="52"/>
      <c r="WIO222" s="52"/>
      <c r="WIP222" s="52"/>
      <c r="WIQ222" s="52"/>
      <c r="WIR222" s="52"/>
      <c r="WIS222" s="52"/>
      <c r="WIT222" s="52"/>
      <c r="WIU222" s="52"/>
      <c r="WIV222" s="52"/>
      <c r="WIW222" s="52"/>
      <c r="WIX222" s="52"/>
      <c r="WIY222" s="52"/>
      <c r="WIZ222" s="52"/>
      <c r="WJA222" s="52"/>
      <c r="WJB222" s="52"/>
      <c r="WJC222" s="52"/>
      <c r="WJD222" s="52"/>
      <c r="WJE222" s="52"/>
      <c r="WJF222" s="52"/>
      <c r="WJG222" s="52"/>
      <c r="WJH222" s="52"/>
      <c r="WJI222" s="52"/>
      <c r="WJJ222" s="52"/>
      <c r="WJK222" s="52"/>
      <c r="WJL222" s="52"/>
      <c r="WJM222" s="52"/>
      <c r="WJN222" s="52"/>
      <c r="WJO222" s="52"/>
      <c r="WJP222" s="52"/>
      <c r="WJQ222" s="52"/>
      <c r="WJR222" s="52"/>
      <c r="WJS222" s="52"/>
      <c r="WJT222" s="52"/>
      <c r="WJU222" s="52"/>
      <c r="WJV222" s="52"/>
      <c r="WJW222" s="52"/>
      <c r="WJX222" s="52"/>
      <c r="WJY222" s="52"/>
      <c r="WJZ222" s="52"/>
      <c r="WKA222" s="52"/>
      <c r="WKB222" s="52"/>
      <c r="WKC222" s="52"/>
      <c r="WKD222" s="52"/>
      <c r="WKE222" s="52"/>
      <c r="WKF222" s="52"/>
      <c r="WKG222" s="52"/>
      <c r="WKH222" s="52"/>
      <c r="WKI222" s="52"/>
      <c r="WKJ222" s="52"/>
      <c r="WKK222" s="52"/>
      <c r="WKL222" s="52"/>
      <c r="WKM222" s="52"/>
      <c r="WKN222" s="52"/>
      <c r="WKO222" s="52"/>
      <c r="WKP222" s="52"/>
      <c r="WKQ222" s="52"/>
      <c r="WKR222" s="52"/>
      <c r="WKS222" s="52"/>
      <c r="WKT222" s="52"/>
      <c r="WKU222" s="52"/>
      <c r="WKV222" s="52"/>
      <c r="WKW222" s="52"/>
      <c r="WKX222" s="52"/>
      <c r="WKY222" s="52"/>
      <c r="WKZ222" s="52"/>
      <c r="WLA222" s="52"/>
      <c r="WLB222" s="52"/>
      <c r="WLC222" s="52"/>
      <c r="WLD222" s="52"/>
      <c r="WLE222" s="52"/>
      <c r="WLF222" s="52"/>
      <c r="WLG222" s="52"/>
      <c r="WLH222" s="52"/>
      <c r="WLI222" s="52"/>
      <c r="WLJ222" s="52"/>
      <c r="WLK222" s="52"/>
      <c r="WLL222" s="52"/>
      <c r="WLM222" s="52"/>
      <c r="WLN222" s="52"/>
      <c r="WLO222" s="52"/>
      <c r="WLP222" s="52"/>
      <c r="WLQ222" s="52"/>
      <c r="WLR222" s="52"/>
      <c r="WLS222" s="52"/>
      <c r="WLT222" s="52"/>
      <c r="WLU222" s="52"/>
      <c r="WLV222" s="52"/>
      <c r="WLW222" s="52"/>
      <c r="WLX222" s="52"/>
      <c r="WLY222" s="52"/>
      <c r="WLZ222" s="52"/>
      <c r="WMA222" s="52"/>
      <c r="WMB222" s="52"/>
      <c r="WMC222" s="52"/>
      <c r="WMD222" s="52"/>
      <c r="WME222" s="52"/>
      <c r="WMF222" s="52"/>
      <c r="WMG222" s="52"/>
      <c r="WMH222" s="52"/>
      <c r="WMI222" s="52"/>
      <c r="WMJ222" s="52"/>
      <c r="WMK222" s="52"/>
      <c r="WML222" s="52"/>
      <c r="WMM222" s="52"/>
      <c r="WMN222" s="52"/>
      <c r="WMO222" s="52"/>
      <c r="WMP222" s="52"/>
      <c r="WMQ222" s="52"/>
      <c r="WMR222" s="52"/>
      <c r="WMS222" s="52"/>
      <c r="WMT222" s="52"/>
      <c r="WMU222" s="52"/>
      <c r="WMV222" s="52"/>
      <c r="WMW222" s="52"/>
      <c r="WMX222" s="52"/>
      <c r="WMY222" s="52"/>
      <c r="WMZ222" s="52"/>
      <c r="WNA222" s="52"/>
      <c r="WNB222" s="52"/>
      <c r="WNC222" s="52"/>
      <c r="WND222" s="52"/>
      <c r="WNE222" s="52"/>
      <c r="WNF222" s="52"/>
      <c r="WNG222" s="52"/>
      <c r="WNH222" s="52"/>
      <c r="WNI222" s="52"/>
      <c r="WNJ222" s="52"/>
      <c r="WNK222" s="52"/>
      <c r="WNL222" s="52"/>
      <c r="WNM222" s="52"/>
      <c r="WNN222" s="52"/>
      <c r="WNO222" s="52"/>
      <c r="WNP222" s="52"/>
      <c r="WNQ222" s="52"/>
      <c r="WNR222" s="52"/>
      <c r="WNS222" s="52"/>
      <c r="WNT222" s="52"/>
      <c r="WNU222" s="52"/>
      <c r="WNV222" s="52"/>
      <c r="WNW222" s="52"/>
      <c r="WNX222" s="52"/>
      <c r="WNY222" s="52"/>
      <c r="WNZ222" s="52"/>
      <c r="WOA222" s="52"/>
      <c r="WOB222" s="52"/>
      <c r="WOC222" s="52"/>
      <c r="WOD222" s="52"/>
      <c r="WOE222" s="52"/>
      <c r="WOF222" s="52"/>
      <c r="WOG222" s="52"/>
      <c r="WOH222" s="52"/>
      <c r="WOI222" s="52"/>
      <c r="WOJ222" s="52"/>
      <c r="WOK222" s="52"/>
      <c r="WOL222" s="52"/>
      <c r="WOM222" s="52"/>
      <c r="WON222" s="52"/>
      <c r="WOO222" s="52"/>
      <c r="WOP222" s="52"/>
      <c r="WOQ222" s="52"/>
      <c r="WOR222" s="52"/>
      <c r="WOS222" s="52"/>
      <c r="WOT222" s="52"/>
      <c r="WOU222" s="52"/>
      <c r="WOV222" s="52"/>
      <c r="WOW222" s="52"/>
      <c r="WOX222" s="52"/>
      <c r="WOY222" s="52"/>
      <c r="WOZ222" s="52"/>
      <c r="WPA222" s="52"/>
      <c r="WPB222" s="52"/>
      <c r="WPC222" s="52"/>
      <c r="WPD222" s="52"/>
      <c r="WPE222" s="52"/>
      <c r="WPF222" s="52"/>
      <c r="WPG222" s="52"/>
      <c r="WPH222" s="52"/>
      <c r="WPI222" s="52"/>
      <c r="WPJ222" s="52"/>
      <c r="WPK222" s="52"/>
      <c r="WPL222" s="52"/>
      <c r="WPM222" s="52"/>
      <c r="WPN222" s="52"/>
      <c r="WPO222" s="52"/>
      <c r="WPP222" s="52"/>
      <c r="WPQ222" s="52"/>
      <c r="WPR222" s="52"/>
      <c r="WPS222" s="52"/>
      <c r="WPT222" s="52"/>
      <c r="WPU222" s="52"/>
      <c r="WPV222" s="52"/>
      <c r="WPW222" s="52"/>
      <c r="WPX222" s="52"/>
      <c r="WPY222" s="52"/>
      <c r="WPZ222" s="52"/>
      <c r="WQA222" s="52"/>
      <c r="WQB222" s="52"/>
      <c r="WQC222" s="52"/>
      <c r="WQD222" s="52"/>
      <c r="WQE222" s="52"/>
      <c r="WQF222" s="52"/>
      <c r="WQG222" s="52"/>
      <c r="WQH222" s="52"/>
      <c r="WQI222" s="52"/>
      <c r="WQJ222" s="52"/>
      <c r="WQK222" s="52"/>
      <c r="WQL222" s="52"/>
      <c r="WQM222" s="52"/>
      <c r="WQN222" s="52"/>
      <c r="WQO222" s="52"/>
      <c r="WQP222" s="52"/>
      <c r="WQQ222" s="52"/>
      <c r="WQR222" s="52"/>
      <c r="WQS222" s="52"/>
      <c r="WQT222" s="52"/>
      <c r="WQU222" s="52"/>
      <c r="WQV222" s="52"/>
      <c r="WQW222" s="52"/>
      <c r="WQX222" s="52"/>
      <c r="WQY222" s="52"/>
      <c r="WQZ222" s="52"/>
      <c r="WRA222" s="52"/>
      <c r="WRB222" s="52"/>
      <c r="WRC222" s="52"/>
      <c r="WRD222" s="52"/>
      <c r="WRE222" s="52"/>
      <c r="WRF222" s="52"/>
      <c r="WRG222" s="52"/>
      <c r="WRH222" s="52"/>
      <c r="WRI222" s="52"/>
      <c r="WRJ222" s="52"/>
      <c r="WRK222" s="52"/>
      <c r="WRL222" s="52"/>
      <c r="WRM222" s="52"/>
      <c r="WRN222" s="52"/>
      <c r="WRO222" s="52"/>
      <c r="WRP222" s="52"/>
      <c r="WRQ222" s="52"/>
      <c r="WRR222" s="52"/>
      <c r="WRS222" s="52"/>
      <c r="WRT222" s="52"/>
      <c r="WRU222" s="52"/>
      <c r="WRV222" s="52"/>
      <c r="WRW222" s="52"/>
      <c r="WRX222" s="52"/>
      <c r="WRY222" s="52"/>
      <c r="WRZ222" s="52"/>
      <c r="WSA222" s="52"/>
      <c r="WSB222" s="52"/>
      <c r="WSC222" s="52"/>
      <c r="WSD222" s="52"/>
      <c r="WSE222" s="52"/>
      <c r="WSF222" s="52"/>
      <c r="WSG222" s="52"/>
      <c r="WSH222" s="52"/>
      <c r="WSI222" s="52"/>
      <c r="WSJ222" s="52"/>
      <c r="WSK222" s="52"/>
      <c r="WSL222" s="52"/>
      <c r="WSM222" s="52"/>
      <c r="WSN222" s="52"/>
      <c r="WSO222" s="52"/>
      <c r="WSP222" s="52"/>
      <c r="WSQ222" s="52"/>
      <c r="WSR222" s="52"/>
      <c r="WSS222" s="52"/>
      <c r="WST222" s="52"/>
      <c r="WSU222" s="52"/>
      <c r="WSV222" s="52"/>
      <c r="WSW222" s="52"/>
      <c r="WSX222" s="52"/>
      <c r="WSY222" s="52"/>
      <c r="WSZ222" s="52"/>
      <c r="WTA222" s="52"/>
      <c r="WTB222" s="52"/>
      <c r="WTC222" s="52"/>
      <c r="WTD222" s="52"/>
      <c r="WTE222" s="52"/>
      <c r="WTF222" s="52"/>
      <c r="WTG222" s="52"/>
      <c r="WTH222" s="52"/>
      <c r="WTI222" s="52"/>
      <c r="WTJ222" s="52"/>
      <c r="WTK222" s="52"/>
      <c r="WTL222" s="52"/>
      <c r="WTM222" s="52"/>
      <c r="WTN222" s="52"/>
      <c r="WTO222" s="52"/>
      <c r="WTP222" s="52"/>
      <c r="WTQ222" s="52"/>
      <c r="WTR222" s="52"/>
      <c r="WTS222" s="52"/>
      <c r="WTT222" s="52"/>
      <c r="WTU222" s="52"/>
      <c r="WTV222" s="52"/>
      <c r="WTW222" s="52"/>
      <c r="WTX222" s="52"/>
      <c r="WTY222" s="52"/>
      <c r="WTZ222" s="52"/>
      <c r="WUA222" s="52"/>
      <c r="WUB222" s="52"/>
      <c r="WUC222" s="52"/>
      <c r="WUD222" s="52"/>
      <c r="WUE222" s="52"/>
      <c r="WUF222" s="52"/>
      <c r="WUG222" s="52"/>
      <c r="WUH222" s="52"/>
      <c r="WUI222" s="52"/>
      <c r="WUJ222" s="52"/>
      <c r="WUK222" s="52"/>
      <c r="WUL222" s="52"/>
      <c r="WUM222" s="52"/>
      <c r="WUN222" s="52"/>
      <c r="WUO222" s="52"/>
      <c r="WUP222" s="52"/>
      <c r="WUQ222" s="52"/>
      <c r="WUR222" s="52"/>
      <c r="WUS222" s="52"/>
      <c r="WUT222" s="52"/>
      <c r="WUU222" s="52"/>
      <c r="WUV222" s="52"/>
      <c r="WUW222" s="52"/>
      <c r="WUX222" s="52"/>
      <c r="WUY222" s="52"/>
      <c r="WUZ222" s="52"/>
      <c r="WVA222" s="52"/>
      <c r="WVB222" s="52"/>
      <c r="WVC222" s="52"/>
      <c r="WVD222" s="52"/>
      <c r="WVE222" s="52"/>
      <c r="WVF222" s="52"/>
      <c r="WVG222" s="52"/>
      <c r="WVH222" s="52"/>
      <c r="WVI222" s="52"/>
      <c r="WVJ222" s="52"/>
      <c r="WVK222" s="52"/>
      <c r="WVL222" s="52"/>
      <c r="WVM222" s="52"/>
      <c r="WVN222" s="52"/>
      <c r="WVO222" s="52"/>
      <c r="WVP222" s="52"/>
      <c r="WVQ222" s="52"/>
    </row>
    <row r="223" spans="1:16137" s="102" customFormat="1" ht="56.25" customHeight="1">
      <c r="A223" s="37">
        <v>7729314745</v>
      </c>
      <c r="B223" s="12" t="s">
        <v>372</v>
      </c>
      <c r="C223" s="12" t="s">
        <v>81</v>
      </c>
      <c r="D223" s="12" t="s">
        <v>378</v>
      </c>
      <c r="E223" s="13">
        <f>'2022'!E223</f>
        <v>2507.7330000000002</v>
      </c>
      <c r="F223" s="13">
        <f>'2022'!F223</f>
        <v>1826.6789999999999</v>
      </c>
      <c r="G223" s="13">
        <f>'2022'!G223</f>
        <v>433.73899999999998</v>
      </c>
      <c r="H223" s="13">
        <f>'2022'!H223</f>
        <v>2557.779</v>
      </c>
      <c r="I223" s="38">
        <f t="shared" si="80"/>
        <v>7325.93</v>
      </c>
      <c r="J223" s="40">
        <v>1906.6048976000002</v>
      </c>
      <c r="K223" s="40">
        <v>1906.6048976000002</v>
      </c>
      <c r="L223" s="40">
        <f>'2022'!M223</f>
        <v>1580.8</v>
      </c>
      <c r="M223" s="40">
        <v>1644.0319999999999</v>
      </c>
      <c r="N223" s="42" t="e">
        <f>(J223-L223)*#REF!</f>
        <v>#REF!</v>
      </c>
      <c r="O223" s="41">
        <f t="shared" si="76"/>
        <v>817031.6932731414</v>
      </c>
      <c r="P223" s="42">
        <f t="shared" si="77"/>
        <v>595140.96454307076</v>
      </c>
      <c r="Q223" s="42">
        <f t="shared" si="78"/>
        <v>113888.10603212651</v>
      </c>
      <c r="R223" s="42">
        <f t="shared" si="79"/>
        <v>671603.44345043111</v>
      </c>
      <c r="S223" s="42">
        <f t="shared" si="81"/>
        <v>2197664.2072987696</v>
      </c>
      <c r="T223" s="43"/>
      <c r="U223" s="44"/>
      <c r="V223" s="44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1"/>
      <c r="BN223" s="101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1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1"/>
      <c r="CM223" s="101"/>
      <c r="CN223" s="101"/>
      <c r="CO223" s="101"/>
      <c r="CP223" s="101"/>
      <c r="CQ223" s="101"/>
      <c r="CR223" s="101"/>
      <c r="CS223" s="101"/>
      <c r="CT223" s="101"/>
      <c r="CU223" s="101"/>
      <c r="CV223" s="101"/>
      <c r="CW223" s="101"/>
      <c r="CX223" s="101"/>
      <c r="CY223" s="101"/>
      <c r="CZ223" s="101"/>
      <c r="DA223" s="101"/>
      <c r="DB223" s="101"/>
      <c r="DC223" s="101"/>
      <c r="DD223" s="101"/>
      <c r="DE223" s="101"/>
      <c r="DF223" s="101"/>
      <c r="DG223" s="101"/>
      <c r="DH223" s="101"/>
      <c r="DI223" s="101"/>
      <c r="DJ223" s="101"/>
      <c r="DK223" s="101"/>
      <c r="DL223" s="101"/>
      <c r="DM223" s="101"/>
      <c r="DN223" s="101"/>
      <c r="DO223" s="101"/>
      <c r="DP223" s="101"/>
      <c r="DQ223" s="101"/>
      <c r="DR223" s="101"/>
      <c r="DS223" s="101"/>
      <c r="DT223" s="101"/>
      <c r="DU223" s="101"/>
      <c r="DV223" s="101"/>
      <c r="DW223" s="101"/>
      <c r="DX223" s="101"/>
      <c r="DY223" s="101"/>
      <c r="DZ223" s="101"/>
      <c r="EA223" s="101"/>
      <c r="EB223" s="101"/>
      <c r="EC223" s="101"/>
      <c r="ED223" s="101"/>
      <c r="EE223" s="101"/>
      <c r="EF223" s="101"/>
      <c r="EG223" s="101"/>
      <c r="EH223" s="101"/>
      <c r="EI223" s="101"/>
      <c r="EJ223" s="101"/>
      <c r="EK223" s="101"/>
      <c r="EL223" s="101"/>
      <c r="EM223" s="101"/>
      <c r="EN223" s="101"/>
      <c r="EO223" s="101"/>
      <c r="EP223" s="101"/>
      <c r="EQ223" s="101"/>
      <c r="ER223" s="101"/>
      <c r="ES223" s="101"/>
      <c r="ET223" s="101"/>
      <c r="EU223" s="101"/>
      <c r="EV223" s="101"/>
      <c r="EW223" s="101"/>
      <c r="EX223" s="101"/>
      <c r="EY223" s="101"/>
      <c r="EZ223" s="101"/>
      <c r="FA223" s="101"/>
      <c r="FB223" s="101"/>
      <c r="FC223" s="101"/>
      <c r="FD223" s="101"/>
      <c r="FE223" s="101"/>
      <c r="FF223" s="101"/>
      <c r="FG223" s="101"/>
      <c r="FH223" s="101"/>
      <c r="FI223" s="101"/>
      <c r="FJ223" s="101"/>
      <c r="FK223" s="101"/>
      <c r="FL223" s="101"/>
      <c r="FM223" s="101"/>
      <c r="FN223" s="101"/>
      <c r="FO223" s="101"/>
      <c r="FP223" s="101"/>
      <c r="FQ223" s="101"/>
      <c r="FR223" s="101"/>
      <c r="FS223" s="101"/>
      <c r="FT223" s="101"/>
      <c r="FU223" s="101"/>
      <c r="FV223" s="101"/>
      <c r="FW223" s="101"/>
      <c r="FX223" s="101"/>
      <c r="FY223" s="101"/>
      <c r="FZ223" s="101"/>
      <c r="GA223" s="52"/>
      <c r="GB223" s="52"/>
      <c r="GC223" s="52"/>
      <c r="GD223" s="52"/>
      <c r="GE223" s="52"/>
      <c r="GF223" s="52"/>
      <c r="GG223" s="52"/>
      <c r="GH223" s="52"/>
      <c r="GI223" s="52"/>
      <c r="GJ223" s="52"/>
      <c r="GK223" s="52"/>
      <c r="GL223" s="52"/>
      <c r="GM223" s="52"/>
      <c r="GN223" s="52"/>
      <c r="GO223" s="52"/>
      <c r="GP223" s="52"/>
      <c r="GQ223" s="52"/>
      <c r="GR223" s="52"/>
      <c r="GS223" s="52"/>
      <c r="GT223" s="52"/>
      <c r="GU223" s="52"/>
      <c r="GV223" s="52"/>
      <c r="GW223" s="52"/>
      <c r="GX223" s="52"/>
      <c r="GY223" s="52"/>
      <c r="GZ223" s="52"/>
      <c r="HA223" s="52"/>
      <c r="HB223" s="52"/>
      <c r="HC223" s="52"/>
      <c r="HD223" s="52"/>
      <c r="HE223" s="52"/>
      <c r="HF223" s="52"/>
      <c r="HG223" s="52"/>
      <c r="HH223" s="52"/>
      <c r="HI223" s="52"/>
      <c r="HJ223" s="52"/>
      <c r="HK223" s="52"/>
      <c r="HL223" s="52"/>
      <c r="HM223" s="52"/>
      <c r="HN223" s="52"/>
      <c r="HO223" s="52"/>
      <c r="HP223" s="52"/>
      <c r="HQ223" s="52"/>
      <c r="HR223" s="52"/>
      <c r="HS223" s="52"/>
      <c r="HT223" s="52"/>
      <c r="HU223" s="52"/>
      <c r="HV223" s="52"/>
      <c r="HW223" s="52"/>
      <c r="HX223" s="52"/>
      <c r="HY223" s="52"/>
      <c r="HZ223" s="52"/>
      <c r="IA223" s="52"/>
      <c r="IB223" s="52"/>
      <c r="IC223" s="52"/>
      <c r="ID223" s="52"/>
      <c r="IE223" s="52"/>
      <c r="IF223" s="52"/>
      <c r="IG223" s="52"/>
      <c r="IH223" s="52"/>
      <c r="II223" s="52"/>
      <c r="IJ223" s="52"/>
      <c r="IK223" s="52"/>
      <c r="IL223" s="52"/>
      <c r="IM223" s="52"/>
      <c r="IN223" s="52"/>
      <c r="IO223" s="52"/>
      <c r="IP223" s="52"/>
      <c r="IQ223" s="52"/>
      <c r="IR223" s="52"/>
      <c r="IS223" s="52"/>
      <c r="IT223" s="52"/>
      <c r="IU223" s="52"/>
      <c r="IV223" s="52"/>
      <c r="IW223" s="52"/>
      <c r="IX223" s="52"/>
      <c r="IY223" s="52"/>
      <c r="IZ223" s="52"/>
      <c r="JA223" s="52"/>
      <c r="JB223" s="52"/>
      <c r="JC223" s="52"/>
      <c r="JD223" s="52"/>
      <c r="JE223" s="52"/>
      <c r="JF223" s="52"/>
      <c r="JG223" s="52"/>
      <c r="JH223" s="52"/>
      <c r="JI223" s="52"/>
      <c r="JJ223" s="52"/>
      <c r="JK223" s="52"/>
      <c r="JL223" s="52"/>
      <c r="JM223" s="52"/>
      <c r="JN223" s="52"/>
      <c r="JO223" s="52"/>
      <c r="JP223" s="52"/>
      <c r="JQ223" s="52"/>
      <c r="JR223" s="52"/>
      <c r="JS223" s="52"/>
      <c r="JT223" s="52"/>
      <c r="JU223" s="52"/>
      <c r="JV223" s="52"/>
      <c r="JW223" s="52"/>
      <c r="JX223" s="52"/>
      <c r="JY223" s="52"/>
      <c r="JZ223" s="52"/>
      <c r="KA223" s="52"/>
      <c r="KB223" s="52"/>
      <c r="KC223" s="52"/>
      <c r="KD223" s="52"/>
      <c r="KE223" s="52"/>
      <c r="KF223" s="52"/>
      <c r="KG223" s="52"/>
      <c r="KH223" s="52"/>
      <c r="KI223" s="52"/>
      <c r="KJ223" s="52"/>
      <c r="KK223" s="52"/>
      <c r="KL223" s="52"/>
      <c r="KM223" s="52"/>
      <c r="KN223" s="52"/>
      <c r="KO223" s="52"/>
      <c r="KP223" s="52"/>
      <c r="KQ223" s="52"/>
      <c r="KR223" s="52"/>
      <c r="KS223" s="52"/>
      <c r="KT223" s="52"/>
      <c r="KU223" s="52"/>
      <c r="KV223" s="52"/>
      <c r="KW223" s="52"/>
      <c r="KX223" s="52"/>
      <c r="KY223" s="52"/>
      <c r="KZ223" s="52"/>
      <c r="LA223" s="52"/>
      <c r="LB223" s="52"/>
      <c r="LC223" s="52"/>
      <c r="LD223" s="52"/>
      <c r="LE223" s="52"/>
      <c r="LF223" s="52"/>
      <c r="LG223" s="52"/>
      <c r="LH223" s="52"/>
      <c r="LI223" s="52"/>
      <c r="LJ223" s="52"/>
      <c r="LK223" s="52"/>
      <c r="LL223" s="52"/>
      <c r="LM223" s="52"/>
      <c r="LN223" s="52"/>
      <c r="LO223" s="52"/>
      <c r="LP223" s="52"/>
      <c r="LQ223" s="52"/>
      <c r="LR223" s="52"/>
      <c r="LS223" s="52"/>
      <c r="LT223" s="52"/>
      <c r="LU223" s="52"/>
      <c r="LV223" s="52"/>
      <c r="LW223" s="52"/>
      <c r="LX223" s="52"/>
      <c r="LY223" s="52"/>
      <c r="LZ223" s="52"/>
      <c r="MA223" s="52"/>
      <c r="MB223" s="52"/>
      <c r="MC223" s="52"/>
      <c r="MD223" s="52"/>
      <c r="ME223" s="52"/>
      <c r="MF223" s="52"/>
      <c r="MG223" s="52"/>
      <c r="MH223" s="52"/>
      <c r="MI223" s="52"/>
      <c r="MJ223" s="52"/>
      <c r="MK223" s="52"/>
      <c r="ML223" s="52"/>
      <c r="MM223" s="52"/>
      <c r="MN223" s="52"/>
      <c r="MO223" s="52"/>
      <c r="MP223" s="52"/>
      <c r="MQ223" s="52"/>
      <c r="MR223" s="52"/>
      <c r="MS223" s="52"/>
      <c r="MT223" s="52"/>
      <c r="MU223" s="52"/>
      <c r="MV223" s="52"/>
      <c r="MW223" s="52"/>
      <c r="MX223" s="52"/>
      <c r="MY223" s="52"/>
      <c r="MZ223" s="52"/>
      <c r="NA223" s="52"/>
      <c r="NB223" s="52"/>
      <c r="NC223" s="52"/>
      <c r="ND223" s="52"/>
      <c r="NE223" s="52"/>
      <c r="NF223" s="52"/>
      <c r="NG223" s="52"/>
      <c r="NH223" s="52"/>
      <c r="NI223" s="52"/>
      <c r="NJ223" s="52"/>
      <c r="NK223" s="52"/>
      <c r="NL223" s="52"/>
      <c r="NM223" s="52"/>
      <c r="NN223" s="52"/>
      <c r="NO223" s="52"/>
      <c r="NP223" s="52"/>
      <c r="NQ223" s="52"/>
      <c r="NR223" s="52"/>
      <c r="NS223" s="52"/>
      <c r="NT223" s="52"/>
      <c r="NU223" s="52"/>
      <c r="NV223" s="52"/>
      <c r="NW223" s="52"/>
      <c r="NX223" s="52"/>
      <c r="NY223" s="52"/>
      <c r="NZ223" s="52"/>
      <c r="OA223" s="52"/>
      <c r="OB223" s="52"/>
      <c r="OC223" s="52"/>
      <c r="OD223" s="52"/>
      <c r="OE223" s="52"/>
      <c r="OF223" s="52"/>
      <c r="OG223" s="52"/>
      <c r="OH223" s="52"/>
      <c r="OI223" s="52"/>
      <c r="OJ223" s="52"/>
      <c r="OK223" s="52"/>
      <c r="OL223" s="52"/>
      <c r="OM223" s="52"/>
      <c r="ON223" s="52"/>
      <c r="OO223" s="52"/>
      <c r="OP223" s="52"/>
      <c r="OQ223" s="52"/>
      <c r="OR223" s="52"/>
      <c r="OS223" s="52"/>
      <c r="OT223" s="52"/>
      <c r="OU223" s="52"/>
      <c r="OV223" s="52"/>
      <c r="OW223" s="52"/>
      <c r="OX223" s="52"/>
      <c r="OY223" s="52"/>
      <c r="OZ223" s="52"/>
      <c r="PA223" s="52"/>
      <c r="PB223" s="52"/>
      <c r="PC223" s="52"/>
      <c r="PD223" s="52"/>
      <c r="PE223" s="52"/>
      <c r="PF223" s="52"/>
      <c r="PG223" s="52"/>
      <c r="PH223" s="52"/>
      <c r="PI223" s="52"/>
      <c r="PJ223" s="52"/>
      <c r="PK223" s="52"/>
      <c r="PL223" s="52"/>
      <c r="PM223" s="52"/>
      <c r="PN223" s="52"/>
      <c r="PO223" s="52"/>
      <c r="PP223" s="52"/>
      <c r="PQ223" s="52"/>
      <c r="PR223" s="52"/>
      <c r="PS223" s="52"/>
      <c r="PT223" s="52"/>
      <c r="PU223" s="52"/>
      <c r="PV223" s="52"/>
      <c r="PW223" s="52"/>
      <c r="PX223" s="52"/>
      <c r="PY223" s="52"/>
      <c r="PZ223" s="52"/>
      <c r="QA223" s="52"/>
      <c r="QB223" s="52"/>
      <c r="QC223" s="52"/>
      <c r="QD223" s="52"/>
      <c r="QE223" s="52"/>
      <c r="QF223" s="52"/>
      <c r="QG223" s="52"/>
      <c r="QH223" s="52"/>
      <c r="QI223" s="52"/>
      <c r="QJ223" s="52"/>
      <c r="QK223" s="52"/>
      <c r="QL223" s="52"/>
      <c r="QM223" s="52"/>
      <c r="QN223" s="52"/>
      <c r="QO223" s="52"/>
      <c r="QP223" s="52"/>
      <c r="QQ223" s="52"/>
      <c r="QR223" s="52"/>
      <c r="QS223" s="52"/>
      <c r="QT223" s="52"/>
      <c r="QU223" s="52"/>
      <c r="QV223" s="52"/>
      <c r="QW223" s="52"/>
      <c r="QX223" s="52"/>
      <c r="QY223" s="52"/>
      <c r="QZ223" s="52"/>
      <c r="RA223" s="52"/>
      <c r="RB223" s="52"/>
      <c r="RC223" s="52"/>
      <c r="RD223" s="52"/>
      <c r="RE223" s="52"/>
      <c r="RF223" s="52"/>
      <c r="RG223" s="52"/>
      <c r="RH223" s="52"/>
      <c r="RI223" s="52"/>
      <c r="RJ223" s="52"/>
      <c r="RK223" s="52"/>
      <c r="RL223" s="52"/>
      <c r="RM223" s="52"/>
      <c r="RN223" s="52"/>
      <c r="RO223" s="52"/>
      <c r="RP223" s="52"/>
      <c r="RQ223" s="52"/>
      <c r="RR223" s="52"/>
      <c r="RS223" s="52"/>
      <c r="RT223" s="52"/>
      <c r="RU223" s="52"/>
      <c r="RV223" s="52"/>
      <c r="RW223" s="52"/>
      <c r="RX223" s="52"/>
      <c r="RY223" s="52"/>
      <c r="RZ223" s="52"/>
      <c r="SA223" s="52"/>
      <c r="SB223" s="52"/>
      <c r="SC223" s="52"/>
      <c r="SD223" s="52"/>
      <c r="SE223" s="52"/>
      <c r="SF223" s="52"/>
      <c r="SG223" s="52"/>
      <c r="SH223" s="52"/>
      <c r="SI223" s="52"/>
      <c r="SJ223" s="52"/>
      <c r="SK223" s="52"/>
      <c r="SL223" s="52"/>
      <c r="SM223" s="52"/>
      <c r="SN223" s="52"/>
      <c r="SO223" s="52"/>
      <c r="SP223" s="52"/>
      <c r="SQ223" s="52"/>
      <c r="SR223" s="52"/>
      <c r="SS223" s="52"/>
      <c r="ST223" s="52"/>
      <c r="SU223" s="52"/>
      <c r="SV223" s="52"/>
      <c r="SW223" s="52"/>
      <c r="SX223" s="52"/>
      <c r="SY223" s="52"/>
      <c r="SZ223" s="52"/>
      <c r="TA223" s="52"/>
      <c r="TB223" s="52"/>
      <c r="TC223" s="52"/>
      <c r="TD223" s="52"/>
      <c r="TE223" s="52"/>
      <c r="TF223" s="52"/>
      <c r="TG223" s="52"/>
      <c r="TH223" s="52"/>
      <c r="TI223" s="52"/>
      <c r="TJ223" s="52"/>
      <c r="TK223" s="52"/>
      <c r="TL223" s="52"/>
      <c r="TM223" s="52"/>
      <c r="TN223" s="52"/>
      <c r="TO223" s="52"/>
      <c r="TP223" s="52"/>
      <c r="TQ223" s="52"/>
      <c r="TR223" s="52"/>
      <c r="TS223" s="52"/>
      <c r="TT223" s="52"/>
      <c r="TU223" s="52"/>
      <c r="TV223" s="52"/>
      <c r="TW223" s="52"/>
      <c r="TX223" s="52"/>
      <c r="TY223" s="52"/>
      <c r="TZ223" s="52"/>
      <c r="UA223" s="52"/>
      <c r="UB223" s="52"/>
      <c r="UC223" s="52"/>
      <c r="UD223" s="52"/>
      <c r="UE223" s="52"/>
      <c r="UF223" s="52"/>
      <c r="UG223" s="52"/>
      <c r="UH223" s="52"/>
      <c r="UI223" s="52"/>
      <c r="UJ223" s="52"/>
      <c r="UK223" s="52"/>
      <c r="UL223" s="52"/>
      <c r="UM223" s="52"/>
      <c r="UN223" s="52"/>
      <c r="UO223" s="52"/>
      <c r="UP223" s="52"/>
      <c r="UQ223" s="52"/>
      <c r="UR223" s="52"/>
      <c r="US223" s="52"/>
      <c r="UT223" s="52"/>
      <c r="UU223" s="52"/>
      <c r="UV223" s="52"/>
      <c r="UW223" s="52"/>
      <c r="UX223" s="52"/>
      <c r="UY223" s="52"/>
      <c r="UZ223" s="52"/>
      <c r="VA223" s="52"/>
      <c r="VB223" s="52"/>
      <c r="VC223" s="52"/>
      <c r="VD223" s="52"/>
      <c r="VE223" s="52"/>
      <c r="VF223" s="52"/>
      <c r="VG223" s="52"/>
      <c r="VH223" s="52"/>
      <c r="VI223" s="52"/>
      <c r="VJ223" s="52"/>
      <c r="VK223" s="52"/>
      <c r="VL223" s="52"/>
      <c r="VM223" s="52"/>
      <c r="VN223" s="52"/>
      <c r="VO223" s="52"/>
      <c r="VP223" s="52"/>
      <c r="VQ223" s="52"/>
      <c r="VR223" s="52"/>
      <c r="VS223" s="52"/>
      <c r="VT223" s="52"/>
      <c r="VU223" s="52"/>
      <c r="VV223" s="52"/>
      <c r="VW223" s="52"/>
      <c r="VX223" s="52"/>
      <c r="VY223" s="52"/>
      <c r="VZ223" s="52"/>
      <c r="WA223" s="52"/>
      <c r="WB223" s="52"/>
      <c r="WC223" s="52"/>
      <c r="WD223" s="52"/>
      <c r="WE223" s="52"/>
      <c r="WF223" s="52"/>
      <c r="WG223" s="52"/>
      <c r="WH223" s="52"/>
      <c r="WI223" s="52"/>
      <c r="WJ223" s="52"/>
      <c r="WK223" s="52"/>
      <c r="WL223" s="52"/>
      <c r="WM223" s="52"/>
      <c r="WN223" s="52"/>
      <c r="WO223" s="52"/>
      <c r="WP223" s="52"/>
      <c r="WQ223" s="52"/>
      <c r="WR223" s="52"/>
      <c r="WS223" s="52"/>
      <c r="WT223" s="52"/>
      <c r="WU223" s="52"/>
      <c r="WV223" s="52"/>
      <c r="WW223" s="52"/>
      <c r="WX223" s="52"/>
      <c r="WY223" s="52"/>
      <c r="WZ223" s="52"/>
      <c r="XA223" s="52"/>
      <c r="XB223" s="52"/>
      <c r="XC223" s="52"/>
      <c r="XD223" s="52"/>
      <c r="XE223" s="52"/>
      <c r="XF223" s="52"/>
      <c r="XG223" s="52"/>
      <c r="XH223" s="52"/>
      <c r="XI223" s="52"/>
      <c r="XJ223" s="52"/>
      <c r="XK223" s="52"/>
      <c r="XL223" s="52"/>
      <c r="XM223" s="52"/>
      <c r="XN223" s="52"/>
      <c r="XO223" s="52"/>
      <c r="XP223" s="52"/>
      <c r="XQ223" s="52"/>
      <c r="XR223" s="52"/>
      <c r="XS223" s="52"/>
      <c r="XT223" s="52"/>
      <c r="XU223" s="52"/>
      <c r="XV223" s="52"/>
      <c r="XW223" s="52"/>
      <c r="XX223" s="52"/>
      <c r="XY223" s="52"/>
      <c r="XZ223" s="52"/>
      <c r="YA223" s="52"/>
      <c r="YB223" s="52"/>
      <c r="YC223" s="52"/>
      <c r="YD223" s="52"/>
      <c r="YE223" s="52"/>
      <c r="YF223" s="52"/>
      <c r="YG223" s="52"/>
      <c r="YH223" s="52"/>
      <c r="YI223" s="52"/>
      <c r="YJ223" s="52"/>
      <c r="YK223" s="52"/>
      <c r="YL223" s="52"/>
      <c r="YM223" s="52"/>
      <c r="YN223" s="52"/>
      <c r="YO223" s="52"/>
      <c r="YP223" s="52"/>
      <c r="YQ223" s="52"/>
      <c r="YR223" s="52"/>
      <c r="YS223" s="52"/>
      <c r="YT223" s="52"/>
      <c r="YU223" s="52"/>
      <c r="YV223" s="52"/>
      <c r="YW223" s="52"/>
      <c r="YX223" s="52"/>
      <c r="YY223" s="52"/>
      <c r="YZ223" s="52"/>
      <c r="ZA223" s="52"/>
      <c r="ZB223" s="52"/>
      <c r="ZC223" s="52"/>
      <c r="ZD223" s="52"/>
      <c r="ZE223" s="52"/>
      <c r="ZF223" s="52"/>
      <c r="ZG223" s="52"/>
      <c r="ZH223" s="52"/>
      <c r="ZI223" s="52"/>
      <c r="ZJ223" s="52"/>
      <c r="ZK223" s="52"/>
      <c r="ZL223" s="52"/>
      <c r="ZM223" s="52"/>
      <c r="ZN223" s="52"/>
      <c r="ZO223" s="52"/>
      <c r="ZP223" s="52"/>
      <c r="ZQ223" s="52"/>
      <c r="ZR223" s="52"/>
      <c r="ZS223" s="52"/>
      <c r="ZT223" s="52"/>
      <c r="ZU223" s="52"/>
      <c r="ZV223" s="52"/>
      <c r="ZW223" s="52"/>
      <c r="ZX223" s="52"/>
      <c r="ZY223" s="52"/>
      <c r="ZZ223" s="52"/>
      <c r="AAA223" s="52"/>
      <c r="AAB223" s="52"/>
      <c r="AAC223" s="52"/>
      <c r="AAD223" s="52"/>
      <c r="AAE223" s="52"/>
      <c r="AAF223" s="52"/>
      <c r="AAG223" s="52"/>
      <c r="AAH223" s="52"/>
      <c r="AAI223" s="52"/>
      <c r="AAJ223" s="52"/>
      <c r="AAK223" s="52"/>
      <c r="AAL223" s="52"/>
      <c r="AAM223" s="52"/>
      <c r="AAN223" s="52"/>
      <c r="AAO223" s="52"/>
      <c r="AAP223" s="52"/>
      <c r="AAQ223" s="52"/>
      <c r="AAR223" s="52"/>
      <c r="AAS223" s="52"/>
      <c r="AAT223" s="52"/>
      <c r="AAU223" s="52"/>
      <c r="AAV223" s="52"/>
      <c r="AAW223" s="52"/>
      <c r="AAX223" s="52"/>
      <c r="AAY223" s="52"/>
      <c r="AAZ223" s="52"/>
      <c r="ABA223" s="52"/>
      <c r="ABB223" s="52"/>
      <c r="ABC223" s="52"/>
      <c r="ABD223" s="52"/>
      <c r="ABE223" s="52"/>
      <c r="ABF223" s="52"/>
      <c r="ABG223" s="52"/>
      <c r="ABH223" s="52"/>
      <c r="ABI223" s="52"/>
      <c r="ABJ223" s="52"/>
      <c r="ABK223" s="52"/>
      <c r="ABL223" s="52"/>
      <c r="ABM223" s="52"/>
      <c r="ABN223" s="52"/>
      <c r="ABO223" s="52"/>
      <c r="ABP223" s="52"/>
      <c r="ABQ223" s="52"/>
      <c r="ABR223" s="52"/>
      <c r="ABS223" s="52"/>
      <c r="ABT223" s="52"/>
      <c r="ABU223" s="52"/>
      <c r="ABV223" s="52"/>
      <c r="ABW223" s="52"/>
      <c r="ABX223" s="52"/>
      <c r="ABY223" s="52"/>
      <c r="ABZ223" s="52"/>
      <c r="ACA223" s="52"/>
      <c r="ACB223" s="52"/>
      <c r="ACC223" s="52"/>
      <c r="ACD223" s="52"/>
      <c r="ACE223" s="52"/>
      <c r="ACF223" s="52"/>
      <c r="ACG223" s="52"/>
      <c r="ACH223" s="52"/>
      <c r="ACI223" s="52"/>
      <c r="ACJ223" s="52"/>
      <c r="ACK223" s="52"/>
      <c r="ACL223" s="52"/>
      <c r="ACM223" s="52"/>
      <c r="ACN223" s="52"/>
      <c r="ACO223" s="52"/>
      <c r="ACP223" s="52"/>
      <c r="ACQ223" s="52"/>
      <c r="ACR223" s="52"/>
      <c r="ACS223" s="52"/>
      <c r="ACT223" s="52"/>
      <c r="ACU223" s="52"/>
      <c r="ACV223" s="52"/>
      <c r="ACW223" s="52"/>
      <c r="ACX223" s="52"/>
      <c r="ACY223" s="52"/>
      <c r="ACZ223" s="52"/>
      <c r="ADA223" s="52"/>
      <c r="ADB223" s="52"/>
      <c r="ADC223" s="52"/>
      <c r="ADD223" s="52"/>
      <c r="ADE223" s="52"/>
      <c r="ADF223" s="52"/>
      <c r="ADG223" s="52"/>
      <c r="ADH223" s="52"/>
      <c r="ADI223" s="52"/>
      <c r="ADJ223" s="52"/>
      <c r="ADK223" s="52"/>
      <c r="ADL223" s="52"/>
      <c r="ADM223" s="52"/>
      <c r="ADN223" s="52"/>
      <c r="ADO223" s="52"/>
      <c r="ADP223" s="52"/>
      <c r="ADQ223" s="52"/>
      <c r="ADR223" s="52"/>
      <c r="ADS223" s="52"/>
      <c r="ADT223" s="52"/>
      <c r="ADU223" s="52"/>
      <c r="ADV223" s="52"/>
      <c r="ADW223" s="52"/>
      <c r="ADX223" s="52"/>
      <c r="ADY223" s="52"/>
      <c r="ADZ223" s="52"/>
      <c r="AEA223" s="52"/>
      <c r="AEB223" s="52"/>
      <c r="AEC223" s="52"/>
      <c r="AED223" s="52"/>
      <c r="AEE223" s="52"/>
      <c r="AEF223" s="52"/>
      <c r="AEG223" s="52"/>
      <c r="AEH223" s="52"/>
      <c r="AEI223" s="52"/>
      <c r="AEJ223" s="52"/>
      <c r="AEK223" s="52"/>
      <c r="AEL223" s="52"/>
      <c r="AEM223" s="52"/>
      <c r="AEN223" s="52"/>
      <c r="AEO223" s="52"/>
      <c r="AEP223" s="52"/>
      <c r="AEQ223" s="52"/>
      <c r="AER223" s="52"/>
      <c r="AES223" s="52"/>
      <c r="AET223" s="52"/>
      <c r="AEU223" s="52"/>
      <c r="AEV223" s="52"/>
      <c r="AEW223" s="52"/>
      <c r="AEX223" s="52"/>
      <c r="AEY223" s="52"/>
      <c r="AEZ223" s="52"/>
      <c r="AFA223" s="52"/>
      <c r="AFB223" s="52"/>
      <c r="AFC223" s="52"/>
      <c r="AFD223" s="52"/>
      <c r="AFE223" s="52"/>
      <c r="AFF223" s="52"/>
      <c r="AFG223" s="52"/>
      <c r="AFH223" s="52"/>
      <c r="AFI223" s="52"/>
      <c r="AFJ223" s="52"/>
      <c r="AFK223" s="52"/>
      <c r="AFL223" s="52"/>
      <c r="AFM223" s="52"/>
      <c r="AFN223" s="52"/>
      <c r="AFO223" s="52"/>
      <c r="AFP223" s="52"/>
      <c r="AFQ223" s="52"/>
      <c r="AFR223" s="52"/>
      <c r="AFS223" s="52"/>
      <c r="AFT223" s="52"/>
      <c r="AFU223" s="52"/>
      <c r="AFV223" s="52"/>
      <c r="AFW223" s="52"/>
      <c r="AFX223" s="52"/>
      <c r="AFY223" s="52"/>
      <c r="AFZ223" s="52"/>
      <c r="AGA223" s="52"/>
      <c r="AGB223" s="52"/>
      <c r="AGC223" s="52"/>
      <c r="AGD223" s="52"/>
      <c r="AGE223" s="52"/>
      <c r="AGF223" s="52"/>
      <c r="AGG223" s="52"/>
      <c r="AGH223" s="52"/>
      <c r="AGI223" s="52"/>
      <c r="AGJ223" s="52"/>
      <c r="AGK223" s="52"/>
      <c r="AGL223" s="52"/>
      <c r="AGM223" s="52"/>
      <c r="AGN223" s="52"/>
      <c r="AGO223" s="52"/>
      <c r="AGP223" s="52"/>
      <c r="AGQ223" s="52"/>
      <c r="AGR223" s="52"/>
      <c r="AGS223" s="52"/>
      <c r="AGT223" s="52"/>
      <c r="AGU223" s="52"/>
      <c r="AGV223" s="52"/>
      <c r="AGW223" s="52"/>
      <c r="AGX223" s="52"/>
      <c r="AGY223" s="52"/>
      <c r="AGZ223" s="52"/>
      <c r="AHA223" s="52"/>
      <c r="AHB223" s="52"/>
      <c r="AHC223" s="52"/>
      <c r="AHD223" s="52"/>
      <c r="AHE223" s="52"/>
      <c r="AHF223" s="52"/>
      <c r="AHG223" s="52"/>
      <c r="AHH223" s="52"/>
      <c r="AHI223" s="52"/>
      <c r="AHJ223" s="52"/>
      <c r="AHK223" s="52"/>
      <c r="AHL223" s="52"/>
      <c r="AHM223" s="52"/>
      <c r="AHN223" s="52"/>
      <c r="AHO223" s="52"/>
      <c r="AHP223" s="52"/>
      <c r="AHQ223" s="52"/>
      <c r="AHR223" s="52"/>
      <c r="AHS223" s="52"/>
      <c r="AHT223" s="52"/>
      <c r="AHU223" s="52"/>
      <c r="AHV223" s="52"/>
      <c r="AHW223" s="52"/>
      <c r="AHX223" s="52"/>
      <c r="AHY223" s="52"/>
      <c r="AHZ223" s="52"/>
      <c r="AIA223" s="52"/>
      <c r="AIB223" s="52"/>
      <c r="AIC223" s="52"/>
      <c r="AID223" s="52"/>
      <c r="AIE223" s="52"/>
      <c r="AIF223" s="52"/>
      <c r="AIG223" s="52"/>
      <c r="AIH223" s="52"/>
      <c r="AII223" s="52"/>
      <c r="AIJ223" s="52"/>
      <c r="AIK223" s="52"/>
      <c r="AIL223" s="52"/>
      <c r="AIM223" s="52"/>
      <c r="AIN223" s="52"/>
      <c r="AIO223" s="52"/>
      <c r="AIP223" s="52"/>
      <c r="AIQ223" s="52"/>
      <c r="AIR223" s="52"/>
      <c r="AIS223" s="52"/>
      <c r="AIT223" s="52"/>
      <c r="AIU223" s="52"/>
      <c r="AIV223" s="52"/>
      <c r="AIW223" s="52"/>
      <c r="AIX223" s="52"/>
      <c r="AIY223" s="52"/>
      <c r="AIZ223" s="52"/>
      <c r="AJA223" s="52"/>
      <c r="AJB223" s="52"/>
      <c r="AJC223" s="52"/>
      <c r="AJD223" s="52"/>
      <c r="AJE223" s="52"/>
      <c r="AJF223" s="52"/>
      <c r="AJG223" s="52"/>
      <c r="AJH223" s="52"/>
      <c r="AJI223" s="52"/>
      <c r="AJJ223" s="52"/>
      <c r="AJK223" s="52"/>
      <c r="AJL223" s="52"/>
      <c r="AJM223" s="52"/>
      <c r="AJN223" s="52"/>
      <c r="AJO223" s="52"/>
      <c r="AJP223" s="52"/>
      <c r="AJQ223" s="52"/>
      <c r="AJR223" s="52"/>
      <c r="AJS223" s="52"/>
      <c r="AJT223" s="52"/>
      <c r="AJU223" s="52"/>
      <c r="AJV223" s="52"/>
      <c r="AJW223" s="52"/>
      <c r="AJX223" s="52"/>
      <c r="AJY223" s="52"/>
      <c r="AJZ223" s="52"/>
      <c r="AKA223" s="52"/>
      <c r="AKB223" s="52"/>
      <c r="AKC223" s="52"/>
      <c r="AKD223" s="52"/>
      <c r="AKE223" s="52"/>
      <c r="AKF223" s="52"/>
      <c r="AKG223" s="52"/>
      <c r="AKH223" s="52"/>
      <c r="AKI223" s="52"/>
      <c r="AKJ223" s="52"/>
      <c r="AKK223" s="52"/>
      <c r="AKL223" s="52"/>
      <c r="AKM223" s="52"/>
      <c r="AKN223" s="52"/>
      <c r="AKO223" s="52"/>
      <c r="AKP223" s="52"/>
      <c r="AKQ223" s="52"/>
      <c r="AKR223" s="52"/>
      <c r="AKS223" s="52"/>
      <c r="AKT223" s="52"/>
      <c r="AKU223" s="52"/>
      <c r="AKV223" s="52"/>
      <c r="AKW223" s="52"/>
      <c r="AKX223" s="52"/>
      <c r="AKY223" s="52"/>
      <c r="AKZ223" s="52"/>
      <c r="ALA223" s="52"/>
      <c r="ALB223" s="52"/>
      <c r="ALC223" s="52"/>
      <c r="ALD223" s="52"/>
      <c r="ALE223" s="52"/>
      <c r="ALF223" s="52"/>
      <c r="ALG223" s="52"/>
      <c r="ALH223" s="52"/>
      <c r="ALI223" s="52"/>
      <c r="ALJ223" s="52"/>
      <c r="ALK223" s="52"/>
      <c r="ALL223" s="52"/>
      <c r="ALM223" s="52"/>
      <c r="ALN223" s="52"/>
      <c r="ALO223" s="52"/>
      <c r="ALP223" s="52"/>
      <c r="ALQ223" s="52"/>
      <c r="ALR223" s="52"/>
      <c r="ALS223" s="52"/>
      <c r="ALT223" s="52"/>
      <c r="ALU223" s="52"/>
      <c r="ALV223" s="52"/>
      <c r="ALW223" s="52"/>
      <c r="ALX223" s="52"/>
      <c r="ALY223" s="52"/>
      <c r="ALZ223" s="52"/>
      <c r="AMA223" s="52"/>
      <c r="AMB223" s="52"/>
      <c r="AMC223" s="52"/>
      <c r="AMD223" s="52"/>
      <c r="AME223" s="52"/>
      <c r="AMF223" s="52"/>
      <c r="AMG223" s="52"/>
      <c r="AMH223" s="52"/>
      <c r="AMI223" s="52"/>
      <c r="AMJ223" s="52"/>
      <c r="AMK223" s="52"/>
      <c r="AML223" s="52"/>
      <c r="AMM223" s="52"/>
      <c r="AMN223" s="52"/>
      <c r="AMO223" s="52"/>
      <c r="AMP223" s="52"/>
      <c r="AMQ223" s="52"/>
      <c r="AMR223" s="52"/>
      <c r="AMS223" s="52"/>
      <c r="AMT223" s="52"/>
      <c r="AMU223" s="52"/>
      <c r="AMV223" s="52"/>
      <c r="AMW223" s="52"/>
      <c r="AMX223" s="52"/>
      <c r="AMY223" s="52"/>
      <c r="AMZ223" s="52"/>
      <c r="ANA223" s="52"/>
      <c r="ANB223" s="52"/>
      <c r="ANC223" s="52"/>
      <c r="AND223" s="52"/>
      <c r="ANE223" s="52"/>
      <c r="ANF223" s="52"/>
      <c r="ANG223" s="52"/>
      <c r="ANH223" s="52"/>
      <c r="ANI223" s="52"/>
      <c r="ANJ223" s="52"/>
      <c r="ANK223" s="52"/>
      <c r="ANL223" s="52"/>
      <c r="ANM223" s="52"/>
      <c r="ANN223" s="52"/>
      <c r="ANO223" s="52"/>
      <c r="ANP223" s="52"/>
      <c r="ANQ223" s="52"/>
      <c r="ANR223" s="52"/>
      <c r="ANS223" s="52"/>
      <c r="ANT223" s="52"/>
      <c r="ANU223" s="52"/>
      <c r="ANV223" s="52"/>
      <c r="ANW223" s="52"/>
      <c r="ANX223" s="52"/>
      <c r="ANY223" s="52"/>
      <c r="ANZ223" s="52"/>
      <c r="AOA223" s="52"/>
      <c r="AOB223" s="52"/>
      <c r="AOC223" s="52"/>
      <c r="AOD223" s="52"/>
      <c r="AOE223" s="52"/>
      <c r="AOF223" s="52"/>
      <c r="AOG223" s="52"/>
      <c r="AOH223" s="52"/>
      <c r="AOI223" s="52"/>
      <c r="AOJ223" s="52"/>
      <c r="AOK223" s="52"/>
      <c r="AOL223" s="52"/>
      <c r="AOM223" s="52"/>
      <c r="AON223" s="52"/>
      <c r="AOO223" s="52"/>
      <c r="AOP223" s="52"/>
      <c r="AOQ223" s="52"/>
      <c r="AOR223" s="52"/>
      <c r="AOS223" s="52"/>
      <c r="AOT223" s="52"/>
      <c r="AOU223" s="52"/>
      <c r="AOV223" s="52"/>
      <c r="AOW223" s="52"/>
      <c r="AOX223" s="52"/>
      <c r="AOY223" s="52"/>
      <c r="AOZ223" s="52"/>
      <c r="APA223" s="52"/>
      <c r="APB223" s="52"/>
      <c r="APC223" s="52"/>
      <c r="APD223" s="52"/>
      <c r="APE223" s="52"/>
      <c r="APF223" s="52"/>
      <c r="APG223" s="52"/>
      <c r="APH223" s="52"/>
      <c r="API223" s="52"/>
      <c r="APJ223" s="52"/>
      <c r="APK223" s="52"/>
      <c r="APL223" s="52"/>
      <c r="APM223" s="52"/>
      <c r="APN223" s="52"/>
      <c r="APO223" s="52"/>
      <c r="APP223" s="52"/>
      <c r="APQ223" s="52"/>
      <c r="APR223" s="52"/>
      <c r="APS223" s="52"/>
      <c r="APT223" s="52"/>
      <c r="APU223" s="52"/>
      <c r="APV223" s="52"/>
      <c r="APW223" s="52"/>
      <c r="APX223" s="52"/>
      <c r="APY223" s="52"/>
      <c r="APZ223" s="52"/>
      <c r="AQA223" s="52"/>
      <c r="AQB223" s="52"/>
      <c r="AQC223" s="52"/>
      <c r="AQD223" s="52"/>
      <c r="AQE223" s="52"/>
      <c r="AQF223" s="52"/>
      <c r="AQG223" s="52"/>
      <c r="AQH223" s="52"/>
      <c r="AQI223" s="52"/>
      <c r="AQJ223" s="52"/>
      <c r="AQK223" s="52"/>
      <c r="AQL223" s="52"/>
      <c r="AQM223" s="52"/>
      <c r="AQN223" s="52"/>
      <c r="AQO223" s="52"/>
      <c r="AQP223" s="52"/>
      <c r="AQQ223" s="52"/>
      <c r="AQR223" s="52"/>
      <c r="AQS223" s="52"/>
      <c r="AQT223" s="52"/>
      <c r="AQU223" s="52"/>
      <c r="AQV223" s="52"/>
      <c r="AQW223" s="52"/>
      <c r="AQX223" s="52"/>
      <c r="AQY223" s="52"/>
      <c r="AQZ223" s="52"/>
      <c r="ARA223" s="52"/>
      <c r="ARB223" s="52"/>
      <c r="ARC223" s="52"/>
      <c r="ARD223" s="52"/>
      <c r="ARE223" s="52"/>
      <c r="ARF223" s="52"/>
      <c r="ARG223" s="52"/>
      <c r="ARH223" s="52"/>
      <c r="ARI223" s="52"/>
      <c r="ARJ223" s="52"/>
      <c r="ARK223" s="52"/>
      <c r="ARL223" s="52"/>
      <c r="ARM223" s="52"/>
      <c r="ARN223" s="52"/>
      <c r="ARO223" s="52"/>
      <c r="ARP223" s="52"/>
      <c r="ARQ223" s="52"/>
      <c r="ARR223" s="52"/>
      <c r="ARS223" s="52"/>
      <c r="ART223" s="52"/>
      <c r="ARU223" s="52"/>
      <c r="ARV223" s="52"/>
      <c r="ARW223" s="52"/>
      <c r="ARX223" s="52"/>
      <c r="ARY223" s="52"/>
      <c r="ARZ223" s="52"/>
      <c r="ASA223" s="52"/>
      <c r="ASB223" s="52"/>
      <c r="ASC223" s="52"/>
      <c r="ASD223" s="52"/>
      <c r="ASE223" s="52"/>
      <c r="ASF223" s="52"/>
      <c r="ASG223" s="52"/>
      <c r="ASH223" s="52"/>
      <c r="ASI223" s="52"/>
      <c r="ASJ223" s="52"/>
      <c r="ASK223" s="52"/>
      <c r="ASL223" s="52"/>
      <c r="ASM223" s="52"/>
      <c r="ASN223" s="52"/>
      <c r="ASO223" s="52"/>
      <c r="ASP223" s="52"/>
      <c r="ASQ223" s="52"/>
      <c r="ASR223" s="52"/>
      <c r="ASS223" s="52"/>
      <c r="AST223" s="52"/>
      <c r="ASU223" s="52"/>
      <c r="ASV223" s="52"/>
      <c r="ASW223" s="52"/>
      <c r="ASX223" s="52"/>
      <c r="ASY223" s="52"/>
      <c r="ASZ223" s="52"/>
      <c r="ATA223" s="52"/>
      <c r="ATB223" s="52"/>
      <c r="ATC223" s="52"/>
      <c r="ATD223" s="52"/>
      <c r="ATE223" s="52"/>
      <c r="ATF223" s="52"/>
      <c r="ATG223" s="52"/>
      <c r="ATH223" s="52"/>
      <c r="ATI223" s="52"/>
      <c r="ATJ223" s="52"/>
      <c r="ATK223" s="52"/>
      <c r="ATL223" s="52"/>
      <c r="ATM223" s="52"/>
      <c r="ATN223" s="52"/>
      <c r="ATO223" s="52"/>
      <c r="ATP223" s="52"/>
      <c r="ATQ223" s="52"/>
      <c r="ATR223" s="52"/>
      <c r="ATS223" s="52"/>
      <c r="ATT223" s="52"/>
      <c r="ATU223" s="52"/>
      <c r="ATV223" s="52"/>
      <c r="ATW223" s="52"/>
      <c r="ATX223" s="52"/>
      <c r="ATY223" s="52"/>
      <c r="ATZ223" s="52"/>
      <c r="AUA223" s="52"/>
      <c r="AUB223" s="52"/>
      <c r="AUC223" s="52"/>
      <c r="AUD223" s="52"/>
      <c r="AUE223" s="52"/>
      <c r="AUF223" s="52"/>
      <c r="AUG223" s="52"/>
      <c r="AUH223" s="52"/>
      <c r="AUI223" s="52"/>
      <c r="AUJ223" s="52"/>
      <c r="AUK223" s="52"/>
      <c r="AUL223" s="52"/>
      <c r="AUM223" s="52"/>
      <c r="AUN223" s="52"/>
      <c r="AUO223" s="52"/>
      <c r="AUP223" s="52"/>
      <c r="AUQ223" s="52"/>
      <c r="AUR223" s="52"/>
      <c r="AUS223" s="52"/>
      <c r="AUT223" s="52"/>
      <c r="AUU223" s="52"/>
      <c r="AUV223" s="52"/>
      <c r="AUW223" s="52"/>
      <c r="AUX223" s="52"/>
      <c r="AUY223" s="52"/>
      <c r="AUZ223" s="52"/>
      <c r="AVA223" s="52"/>
      <c r="AVB223" s="52"/>
      <c r="AVC223" s="52"/>
      <c r="AVD223" s="52"/>
      <c r="AVE223" s="52"/>
      <c r="AVF223" s="52"/>
      <c r="AVG223" s="52"/>
      <c r="AVH223" s="52"/>
      <c r="AVI223" s="52"/>
      <c r="AVJ223" s="52"/>
      <c r="AVK223" s="52"/>
      <c r="AVL223" s="52"/>
      <c r="AVM223" s="52"/>
      <c r="AVN223" s="52"/>
      <c r="AVO223" s="52"/>
      <c r="AVP223" s="52"/>
      <c r="AVQ223" s="52"/>
      <c r="AVR223" s="52"/>
      <c r="AVS223" s="52"/>
      <c r="AVT223" s="52"/>
      <c r="AVU223" s="52"/>
      <c r="AVV223" s="52"/>
      <c r="AVW223" s="52"/>
      <c r="AVX223" s="52"/>
      <c r="AVY223" s="52"/>
      <c r="AVZ223" s="52"/>
      <c r="AWA223" s="52"/>
      <c r="AWB223" s="52"/>
      <c r="AWC223" s="52"/>
      <c r="AWD223" s="52"/>
      <c r="AWE223" s="52"/>
      <c r="AWF223" s="52"/>
      <c r="AWG223" s="52"/>
      <c r="AWH223" s="52"/>
      <c r="AWI223" s="52"/>
      <c r="AWJ223" s="52"/>
      <c r="AWK223" s="52"/>
      <c r="AWL223" s="52"/>
      <c r="AWM223" s="52"/>
      <c r="AWN223" s="52"/>
      <c r="AWO223" s="52"/>
      <c r="AWP223" s="52"/>
      <c r="AWQ223" s="52"/>
      <c r="AWR223" s="52"/>
      <c r="AWS223" s="52"/>
      <c r="AWT223" s="52"/>
      <c r="AWU223" s="52"/>
      <c r="AWV223" s="52"/>
      <c r="AWW223" s="52"/>
      <c r="AWX223" s="52"/>
      <c r="AWY223" s="52"/>
      <c r="AWZ223" s="52"/>
      <c r="AXA223" s="52"/>
      <c r="AXB223" s="52"/>
      <c r="AXC223" s="52"/>
      <c r="AXD223" s="52"/>
      <c r="AXE223" s="52"/>
      <c r="AXF223" s="52"/>
      <c r="AXG223" s="52"/>
      <c r="AXH223" s="52"/>
      <c r="AXI223" s="52"/>
      <c r="AXJ223" s="52"/>
      <c r="AXK223" s="52"/>
      <c r="AXL223" s="52"/>
      <c r="AXM223" s="52"/>
      <c r="AXN223" s="52"/>
      <c r="AXO223" s="52"/>
      <c r="AXP223" s="52"/>
      <c r="AXQ223" s="52"/>
      <c r="AXR223" s="52"/>
      <c r="AXS223" s="52"/>
      <c r="AXT223" s="52"/>
      <c r="AXU223" s="52"/>
      <c r="AXV223" s="52"/>
      <c r="AXW223" s="52"/>
      <c r="AXX223" s="52"/>
      <c r="AXY223" s="52"/>
      <c r="AXZ223" s="52"/>
      <c r="AYA223" s="52"/>
      <c r="AYB223" s="52"/>
      <c r="AYC223" s="52"/>
      <c r="AYD223" s="52"/>
      <c r="AYE223" s="52"/>
      <c r="AYF223" s="52"/>
      <c r="AYG223" s="52"/>
      <c r="AYH223" s="52"/>
      <c r="AYI223" s="52"/>
      <c r="AYJ223" s="52"/>
      <c r="AYK223" s="52"/>
      <c r="AYL223" s="52"/>
      <c r="AYM223" s="52"/>
      <c r="AYN223" s="52"/>
      <c r="AYO223" s="52"/>
      <c r="AYP223" s="52"/>
      <c r="AYQ223" s="52"/>
      <c r="AYR223" s="52"/>
      <c r="AYS223" s="52"/>
      <c r="AYT223" s="52"/>
      <c r="AYU223" s="52"/>
      <c r="AYV223" s="52"/>
      <c r="AYW223" s="52"/>
      <c r="AYX223" s="52"/>
      <c r="AYY223" s="52"/>
      <c r="AYZ223" s="52"/>
      <c r="AZA223" s="52"/>
      <c r="AZB223" s="52"/>
      <c r="AZC223" s="52"/>
      <c r="AZD223" s="52"/>
      <c r="AZE223" s="52"/>
      <c r="AZF223" s="52"/>
      <c r="AZG223" s="52"/>
      <c r="AZH223" s="52"/>
      <c r="AZI223" s="52"/>
      <c r="AZJ223" s="52"/>
      <c r="AZK223" s="52"/>
      <c r="AZL223" s="52"/>
      <c r="AZM223" s="52"/>
      <c r="AZN223" s="52"/>
      <c r="AZO223" s="52"/>
      <c r="AZP223" s="52"/>
      <c r="AZQ223" s="52"/>
      <c r="AZR223" s="52"/>
      <c r="AZS223" s="52"/>
      <c r="AZT223" s="52"/>
      <c r="AZU223" s="52"/>
      <c r="AZV223" s="52"/>
      <c r="AZW223" s="52"/>
      <c r="AZX223" s="52"/>
      <c r="AZY223" s="52"/>
      <c r="AZZ223" s="52"/>
      <c r="BAA223" s="52"/>
      <c r="BAB223" s="52"/>
      <c r="BAC223" s="52"/>
      <c r="BAD223" s="52"/>
      <c r="BAE223" s="52"/>
      <c r="BAF223" s="52"/>
      <c r="BAG223" s="52"/>
      <c r="BAH223" s="52"/>
      <c r="BAI223" s="52"/>
      <c r="BAJ223" s="52"/>
      <c r="BAK223" s="52"/>
      <c r="BAL223" s="52"/>
      <c r="BAM223" s="52"/>
      <c r="BAN223" s="52"/>
      <c r="BAO223" s="52"/>
      <c r="BAP223" s="52"/>
      <c r="BAQ223" s="52"/>
      <c r="BAR223" s="52"/>
      <c r="BAS223" s="52"/>
      <c r="BAT223" s="52"/>
      <c r="BAU223" s="52"/>
      <c r="BAV223" s="52"/>
      <c r="BAW223" s="52"/>
      <c r="BAX223" s="52"/>
      <c r="BAY223" s="52"/>
      <c r="BAZ223" s="52"/>
      <c r="BBA223" s="52"/>
      <c r="BBB223" s="52"/>
      <c r="BBC223" s="52"/>
      <c r="BBD223" s="52"/>
      <c r="BBE223" s="52"/>
      <c r="BBF223" s="52"/>
      <c r="BBG223" s="52"/>
      <c r="BBH223" s="52"/>
      <c r="BBI223" s="52"/>
      <c r="BBJ223" s="52"/>
      <c r="BBK223" s="52"/>
      <c r="BBL223" s="52"/>
      <c r="BBM223" s="52"/>
      <c r="BBN223" s="52"/>
      <c r="BBO223" s="52"/>
      <c r="BBP223" s="52"/>
      <c r="BBQ223" s="52"/>
      <c r="BBR223" s="52"/>
      <c r="BBS223" s="52"/>
      <c r="BBT223" s="52"/>
      <c r="BBU223" s="52"/>
      <c r="BBV223" s="52"/>
      <c r="BBW223" s="52"/>
      <c r="BBX223" s="52"/>
      <c r="BBY223" s="52"/>
      <c r="BBZ223" s="52"/>
      <c r="BCA223" s="52"/>
      <c r="BCB223" s="52"/>
      <c r="BCC223" s="52"/>
      <c r="BCD223" s="52"/>
      <c r="BCE223" s="52"/>
      <c r="BCF223" s="52"/>
      <c r="BCG223" s="52"/>
      <c r="BCH223" s="52"/>
      <c r="BCI223" s="52"/>
      <c r="BCJ223" s="52"/>
      <c r="BCK223" s="52"/>
      <c r="BCL223" s="52"/>
      <c r="BCM223" s="52"/>
      <c r="BCN223" s="52"/>
      <c r="BCO223" s="52"/>
      <c r="BCP223" s="52"/>
      <c r="BCQ223" s="52"/>
      <c r="BCR223" s="52"/>
      <c r="BCS223" s="52"/>
      <c r="BCT223" s="52"/>
      <c r="BCU223" s="52"/>
      <c r="BCV223" s="52"/>
      <c r="BCW223" s="52"/>
      <c r="BCX223" s="52"/>
      <c r="BCY223" s="52"/>
      <c r="BCZ223" s="52"/>
      <c r="BDA223" s="52"/>
      <c r="BDB223" s="52"/>
      <c r="BDC223" s="52"/>
      <c r="BDD223" s="52"/>
      <c r="BDE223" s="52"/>
      <c r="BDF223" s="52"/>
      <c r="BDG223" s="52"/>
      <c r="BDH223" s="52"/>
      <c r="BDI223" s="52"/>
      <c r="BDJ223" s="52"/>
      <c r="BDK223" s="52"/>
      <c r="BDL223" s="52"/>
      <c r="BDM223" s="52"/>
      <c r="BDN223" s="52"/>
      <c r="BDO223" s="52"/>
      <c r="BDP223" s="52"/>
      <c r="BDQ223" s="52"/>
      <c r="BDR223" s="52"/>
      <c r="BDS223" s="52"/>
      <c r="BDT223" s="52"/>
      <c r="BDU223" s="52"/>
      <c r="BDV223" s="52"/>
      <c r="BDW223" s="52"/>
      <c r="BDX223" s="52"/>
      <c r="BDY223" s="52"/>
      <c r="BDZ223" s="52"/>
      <c r="BEA223" s="52"/>
      <c r="BEB223" s="52"/>
      <c r="BEC223" s="52"/>
      <c r="BED223" s="52"/>
      <c r="BEE223" s="52"/>
      <c r="BEF223" s="52"/>
      <c r="BEG223" s="52"/>
      <c r="BEH223" s="52"/>
      <c r="BEI223" s="52"/>
      <c r="BEJ223" s="52"/>
      <c r="BEK223" s="52"/>
      <c r="BEL223" s="52"/>
      <c r="BEM223" s="52"/>
      <c r="BEN223" s="52"/>
      <c r="BEO223" s="52"/>
      <c r="BEP223" s="52"/>
      <c r="BEQ223" s="52"/>
      <c r="BER223" s="52"/>
      <c r="BES223" s="52"/>
      <c r="BET223" s="52"/>
      <c r="BEU223" s="52"/>
      <c r="BEV223" s="52"/>
      <c r="BEW223" s="52"/>
      <c r="BEX223" s="52"/>
      <c r="BEY223" s="52"/>
      <c r="BEZ223" s="52"/>
      <c r="BFA223" s="52"/>
      <c r="BFB223" s="52"/>
      <c r="BFC223" s="52"/>
      <c r="BFD223" s="52"/>
      <c r="BFE223" s="52"/>
      <c r="BFF223" s="52"/>
      <c r="BFG223" s="52"/>
      <c r="BFH223" s="52"/>
      <c r="BFI223" s="52"/>
      <c r="BFJ223" s="52"/>
      <c r="BFK223" s="52"/>
      <c r="BFL223" s="52"/>
      <c r="BFM223" s="52"/>
      <c r="BFN223" s="52"/>
      <c r="BFO223" s="52"/>
      <c r="BFP223" s="52"/>
      <c r="BFQ223" s="52"/>
      <c r="BFR223" s="52"/>
      <c r="BFS223" s="52"/>
      <c r="BFT223" s="52"/>
      <c r="BFU223" s="52"/>
      <c r="BFV223" s="52"/>
      <c r="BFW223" s="52"/>
      <c r="BFX223" s="52"/>
      <c r="BFY223" s="52"/>
      <c r="BFZ223" s="52"/>
      <c r="BGA223" s="52"/>
      <c r="BGB223" s="52"/>
      <c r="BGC223" s="52"/>
      <c r="BGD223" s="52"/>
      <c r="BGE223" s="52"/>
      <c r="BGF223" s="52"/>
      <c r="BGG223" s="52"/>
      <c r="BGH223" s="52"/>
      <c r="BGI223" s="52"/>
      <c r="BGJ223" s="52"/>
      <c r="BGK223" s="52"/>
      <c r="BGL223" s="52"/>
      <c r="BGM223" s="52"/>
      <c r="BGN223" s="52"/>
      <c r="BGO223" s="52"/>
      <c r="BGP223" s="52"/>
      <c r="BGQ223" s="52"/>
      <c r="BGR223" s="52"/>
      <c r="BGS223" s="52"/>
      <c r="BGT223" s="52"/>
      <c r="BGU223" s="52"/>
      <c r="BGV223" s="52"/>
      <c r="BGW223" s="52"/>
      <c r="BGX223" s="52"/>
      <c r="BGY223" s="52"/>
      <c r="BGZ223" s="52"/>
      <c r="BHA223" s="52"/>
      <c r="BHB223" s="52"/>
      <c r="BHC223" s="52"/>
      <c r="BHD223" s="52"/>
      <c r="BHE223" s="52"/>
      <c r="BHF223" s="52"/>
      <c r="BHG223" s="52"/>
      <c r="BHH223" s="52"/>
      <c r="BHI223" s="52"/>
      <c r="BHJ223" s="52"/>
      <c r="BHK223" s="52"/>
      <c r="BHL223" s="52"/>
      <c r="BHM223" s="52"/>
      <c r="BHN223" s="52"/>
      <c r="BHO223" s="52"/>
      <c r="BHP223" s="52"/>
      <c r="BHQ223" s="52"/>
      <c r="BHR223" s="52"/>
      <c r="BHS223" s="52"/>
      <c r="BHT223" s="52"/>
      <c r="BHU223" s="52"/>
      <c r="BHV223" s="52"/>
      <c r="BHW223" s="52"/>
      <c r="BHX223" s="52"/>
      <c r="BHY223" s="52"/>
      <c r="BHZ223" s="52"/>
      <c r="BIA223" s="52"/>
      <c r="BIB223" s="52"/>
      <c r="BIC223" s="52"/>
      <c r="BID223" s="52"/>
      <c r="BIE223" s="52"/>
      <c r="BIF223" s="52"/>
      <c r="BIG223" s="52"/>
      <c r="BIH223" s="52"/>
      <c r="BII223" s="52"/>
      <c r="BIJ223" s="52"/>
      <c r="BIK223" s="52"/>
      <c r="BIL223" s="52"/>
      <c r="BIM223" s="52"/>
      <c r="BIN223" s="52"/>
      <c r="BIO223" s="52"/>
      <c r="BIP223" s="52"/>
      <c r="BIQ223" s="52"/>
      <c r="BIR223" s="52"/>
      <c r="BIS223" s="52"/>
      <c r="BIT223" s="52"/>
      <c r="BIU223" s="52"/>
      <c r="BIV223" s="52"/>
      <c r="BIW223" s="52"/>
      <c r="BIX223" s="52"/>
      <c r="BIY223" s="52"/>
      <c r="BIZ223" s="52"/>
      <c r="BJA223" s="52"/>
      <c r="BJB223" s="52"/>
      <c r="BJC223" s="52"/>
      <c r="BJD223" s="52"/>
      <c r="BJE223" s="52"/>
      <c r="BJF223" s="52"/>
      <c r="BJG223" s="52"/>
      <c r="BJH223" s="52"/>
      <c r="BJI223" s="52"/>
      <c r="BJJ223" s="52"/>
      <c r="BJK223" s="52"/>
      <c r="BJL223" s="52"/>
      <c r="BJM223" s="52"/>
      <c r="BJN223" s="52"/>
      <c r="BJO223" s="52"/>
      <c r="BJP223" s="52"/>
      <c r="BJQ223" s="52"/>
      <c r="BJR223" s="52"/>
      <c r="BJS223" s="52"/>
      <c r="BJT223" s="52"/>
      <c r="BJU223" s="52"/>
      <c r="BJV223" s="52"/>
      <c r="BJW223" s="52"/>
      <c r="BJX223" s="52"/>
      <c r="BJY223" s="52"/>
      <c r="BJZ223" s="52"/>
      <c r="BKA223" s="52"/>
      <c r="BKB223" s="52"/>
      <c r="BKC223" s="52"/>
      <c r="BKD223" s="52"/>
      <c r="BKE223" s="52"/>
      <c r="BKF223" s="52"/>
      <c r="BKG223" s="52"/>
      <c r="BKH223" s="52"/>
      <c r="BKI223" s="52"/>
      <c r="BKJ223" s="52"/>
      <c r="BKK223" s="52"/>
      <c r="BKL223" s="52"/>
      <c r="BKM223" s="52"/>
      <c r="BKN223" s="52"/>
      <c r="BKO223" s="52"/>
      <c r="BKP223" s="52"/>
      <c r="BKQ223" s="52"/>
      <c r="BKR223" s="52"/>
      <c r="BKS223" s="52"/>
      <c r="BKT223" s="52"/>
      <c r="BKU223" s="52"/>
      <c r="BKV223" s="52"/>
      <c r="BKW223" s="52"/>
      <c r="BKX223" s="52"/>
      <c r="BKY223" s="52"/>
      <c r="BKZ223" s="52"/>
      <c r="BLA223" s="52"/>
      <c r="BLB223" s="52"/>
      <c r="BLC223" s="52"/>
      <c r="BLD223" s="52"/>
      <c r="BLE223" s="52"/>
      <c r="BLF223" s="52"/>
      <c r="BLG223" s="52"/>
      <c r="BLH223" s="52"/>
      <c r="BLI223" s="52"/>
      <c r="BLJ223" s="52"/>
      <c r="BLK223" s="52"/>
      <c r="BLL223" s="52"/>
      <c r="BLM223" s="52"/>
      <c r="BLN223" s="52"/>
      <c r="BLO223" s="52"/>
      <c r="BLP223" s="52"/>
      <c r="BLQ223" s="52"/>
      <c r="BLR223" s="52"/>
      <c r="BLS223" s="52"/>
      <c r="BLT223" s="52"/>
      <c r="BLU223" s="52"/>
      <c r="BLV223" s="52"/>
      <c r="BLW223" s="52"/>
      <c r="BLX223" s="52"/>
      <c r="BLY223" s="52"/>
      <c r="BLZ223" s="52"/>
      <c r="BMA223" s="52"/>
      <c r="BMB223" s="52"/>
      <c r="BMC223" s="52"/>
      <c r="BMD223" s="52"/>
      <c r="BME223" s="52"/>
      <c r="BMF223" s="52"/>
      <c r="BMG223" s="52"/>
      <c r="BMH223" s="52"/>
      <c r="BMI223" s="52"/>
      <c r="BMJ223" s="52"/>
      <c r="BMK223" s="52"/>
      <c r="BML223" s="52"/>
      <c r="BMM223" s="52"/>
      <c r="BMN223" s="52"/>
      <c r="BMO223" s="52"/>
      <c r="BMP223" s="52"/>
      <c r="BMQ223" s="52"/>
      <c r="BMR223" s="52"/>
      <c r="BMS223" s="52"/>
      <c r="BMT223" s="52"/>
      <c r="BMU223" s="52"/>
      <c r="BMV223" s="52"/>
      <c r="BMW223" s="52"/>
      <c r="BMX223" s="52"/>
      <c r="BMY223" s="52"/>
      <c r="BMZ223" s="52"/>
      <c r="BNA223" s="52"/>
      <c r="BNB223" s="52"/>
      <c r="BNC223" s="52"/>
      <c r="BND223" s="52"/>
      <c r="BNE223" s="52"/>
      <c r="BNF223" s="52"/>
      <c r="BNG223" s="52"/>
      <c r="BNH223" s="52"/>
      <c r="BNI223" s="52"/>
      <c r="BNJ223" s="52"/>
      <c r="BNK223" s="52"/>
      <c r="BNL223" s="52"/>
      <c r="BNM223" s="52"/>
      <c r="BNN223" s="52"/>
      <c r="BNO223" s="52"/>
      <c r="BNP223" s="52"/>
      <c r="BNQ223" s="52"/>
      <c r="BNR223" s="52"/>
      <c r="BNS223" s="52"/>
      <c r="BNT223" s="52"/>
      <c r="BNU223" s="52"/>
      <c r="BNV223" s="52"/>
      <c r="BNW223" s="52"/>
      <c r="BNX223" s="52"/>
      <c r="BNY223" s="52"/>
      <c r="BNZ223" s="52"/>
      <c r="BOA223" s="52"/>
      <c r="BOB223" s="52"/>
      <c r="BOC223" s="52"/>
      <c r="BOD223" s="52"/>
      <c r="BOE223" s="52"/>
      <c r="BOF223" s="52"/>
      <c r="BOG223" s="52"/>
      <c r="BOH223" s="52"/>
      <c r="BOI223" s="52"/>
      <c r="BOJ223" s="52"/>
      <c r="BOK223" s="52"/>
      <c r="BOL223" s="52"/>
      <c r="BOM223" s="52"/>
      <c r="BON223" s="52"/>
      <c r="BOO223" s="52"/>
      <c r="BOP223" s="52"/>
      <c r="BOQ223" s="52"/>
      <c r="BOR223" s="52"/>
      <c r="BOS223" s="52"/>
      <c r="BOT223" s="52"/>
      <c r="BOU223" s="52"/>
      <c r="BOV223" s="52"/>
      <c r="BOW223" s="52"/>
      <c r="BOX223" s="52"/>
      <c r="BOY223" s="52"/>
      <c r="BOZ223" s="52"/>
      <c r="BPA223" s="52"/>
      <c r="BPB223" s="52"/>
      <c r="BPC223" s="52"/>
      <c r="BPD223" s="52"/>
      <c r="BPE223" s="52"/>
      <c r="BPF223" s="52"/>
      <c r="BPG223" s="52"/>
      <c r="BPH223" s="52"/>
      <c r="BPI223" s="52"/>
      <c r="BPJ223" s="52"/>
      <c r="BPK223" s="52"/>
      <c r="BPL223" s="52"/>
      <c r="BPM223" s="52"/>
      <c r="BPN223" s="52"/>
      <c r="BPO223" s="52"/>
      <c r="BPP223" s="52"/>
      <c r="BPQ223" s="52"/>
      <c r="BPR223" s="52"/>
      <c r="BPS223" s="52"/>
      <c r="BPT223" s="52"/>
      <c r="BPU223" s="52"/>
      <c r="BPV223" s="52"/>
      <c r="BPW223" s="52"/>
      <c r="BPX223" s="52"/>
      <c r="BPY223" s="52"/>
      <c r="BPZ223" s="52"/>
      <c r="BQA223" s="52"/>
      <c r="BQB223" s="52"/>
      <c r="BQC223" s="52"/>
      <c r="BQD223" s="52"/>
      <c r="BQE223" s="52"/>
      <c r="BQF223" s="52"/>
      <c r="BQG223" s="52"/>
      <c r="BQH223" s="52"/>
      <c r="BQI223" s="52"/>
      <c r="BQJ223" s="52"/>
      <c r="BQK223" s="52"/>
      <c r="BQL223" s="52"/>
      <c r="BQM223" s="52"/>
      <c r="BQN223" s="52"/>
      <c r="BQO223" s="52"/>
      <c r="BQP223" s="52"/>
      <c r="BQQ223" s="52"/>
      <c r="BQR223" s="52"/>
      <c r="BQS223" s="52"/>
      <c r="BQT223" s="52"/>
      <c r="BQU223" s="52"/>
      <c r="BQV223" s="52"/>
      <c r="BQW223" s="52"/>
      <c r="BQX223" s="52"/>
      <c r="BQY223" s="52"/>
      <c r="BQZ223" s="52"/>
      <c r="BRA223" s="52"/>
      <c r="BRB223" s="52"/>
      <c r="BRC223" s="52"/>
      <c r="BRD223" s="52"/>
      <c r="BRE223" s="52"/>
      <c r="BRF223" s="52"/>
      <c r="BRG223" s="52"/>
      <c r="BRH223" s="52"/>
      <c r="BRI223" s="52"/>
      <c r="BRJ223" s="52"/>
      <c r="BRK223" s="52"/>
      <c r="BRL223" s="52"/>
      <c r="BRM223" s="52"/>
      <c r="BRN223" s="52"/>
      <c r="BRO223" s="52"/>
      <c r="BRP223" s="52"/>
      <c r="BRQ223" s="52"/>
      <c r="BRR223" s="52"/>
      <c r="BRS223" s="52"/>
      <c r="BRT223" s="52"/>
      <c r="BRU223" s="52"/>
      <c r="BRV223" s="52"/>
      <c r="BRW223" s="52"/>
      <c r="BRX223" s="52"/>
      <c r="BRY223" s="52"/>
      <c r="BRZ223" s="52"/>
      <c r="BSA223" s="52"/>
      <c r="BSB223" s="52"/>
      <c r="BSC223" s="52"/>
      <c r="BSD223" s="52"/>
      <c r="BSE223" s="52"/>
      <c r="BSF223" s="52"/>
      <c r="BSG223" s="52"/>
      <c r="BSH223" s="52"/>
      <c r="BSI223" s="52"/>
      <c r="BSJ223" s="52"/>
      <c r="BSK223" s="52"/>
      <c r="BSL223" s="52"/>
      <c r="BSM223" s="52"/>
      <c r="BSN223" s="52"/>
      <c r="BSO223" s="52"/>
      <c r="BSP223" s="52"/>
      <c r="BSQ223" s="52"/>
      <c r="BSR223" s="52"/>
      <c r="BSS223" s="52"/>
      <c r="BST223" s="52"/>
      <c r="BSU223" s="52"/>
      <c r="BSV223" s="52"/>
      <c r="BSW223" s="52"/>
      <c r="BSX223" s="52"/>
      <c r="BSY223" s="52"/>
      <c r="BSZ223" s="52"/>
      <c r="BTA223" s="52"/>
      <c r="BTB223" s="52"/>
      <c r="BTC223" s="52"/>
      <c r="BTD223" s="52"/>
      <c r="BTE223" s="52"/>
      <c r="BTF223" s="52"/>
      <c r="BTG223" s="52"/>
      <c r="BTH223" s="52"/>
      <c r="BTI223" s="52"/>
      <c r="BTJ223" s="52"/>
      <c r="BTK223" s="52"/>
      <c r="BTL223" s="52"/>
      <c r="BTM223" s="52"/>
      <c r="BTN223" s="52"/>
      <c r="BTO223" s="52"/>
      <c r="BTP223" s="52"/>
      <c r="BTQ223" s="52"/>
      <c r="BTR223" s="52"/>
      <c r="BTS223" s="52"/>
      <c r="BTT223" s="52"/>
      <c r="BTU223" s="52"/>
      <c r="BTV223" s="52"/>
      <c r="BTW223" s="52"/>
      <c r="BTX223" s="52"/>
      <c r="BTY223" s="52"/>
      <c r="BTZ223" s="52"/>
      <c r="BUA223" s="52"/>
      <c r="BUB223" s="52"/>
      <c r="BUC223" s="52"/>
      <c r="BUD223" s="52"/>
      <c r="BUE223" s="52"/>
      <c r="BUF223" s="52"/>
      <c r="BUG223" s="52"/>
      <c r="BUH223" s="52"/>
      <c r="BUI223" s="52"/>
      <c r="BUJ223" s="52"/>
      <c r="BUK223" s="52"/>
      <c r="BUL223" s="52"/>
      <c r="BUM223" s="52"/>
      <c r="BUN223" s="52"/>
      <c r="BUO223" s="52"/>
      <c r="BUP223" s="52"/>
      <c r="BUQ223" s="52"/>
      <c r="BUR223" s="52"/>
      <c r="BUS223" s="52"/>
      <c r="BUT223" s="52"/>
      <c r="BUU223" s="52"/>
      <c r="BUV223" s="52"/>
      <c r="BUW223" s="52"/>
      <c r="BUX223" s="52"/>
      <c r="BUY223" s="52"/>
      <c r="BUZ223" s="52"/>
      <c r="BVA223" s="52"/>
      <c r="BVB223" s="52"/>
      <c r="BVC223" s="52"/>
      <c r="BVD223" s="52"/>
      <c r="BVE223" s="52"/>
      <c r="BVF223" s="52"/>
      <c r="BVG223" s="52"/>
      <c r="BVH223" s="52"/>
      <c r="BVI223" s="52"/>
      <c r="BVJ223" s="52"/>
      <c r="BVK223" s="52"/>
      <c r="BVL223" s="52"/>
      <c r="BVM223" s="52"/>
      <c r="BVN223" s="52"/>
      <c r="BVO223" s="52"/>
      <c r="BVP223" s="52"/>
      <c r="BVQ223" s="52"/>
      <c r="BVR223" s="52"/>
      <c r="BVS223" s="52"/>
      <c r="BVT223" s="52"/>
      <c r="BVU223" s="52"/>
      <c r="BVV223" s="52"/>
      <c r="BVW223" s="52"/>
      <c r="BVX223" s="52"/>
      <c r="BVY223" s="52"/>
      <c r="BVZ223" s="52"/>
      <c r="BWA223" s="52"/>
      <c r="BWB223" s="52"/>
      <c r="BWC223" s="52"/>
      <c r="BWD223" s="52"/>
      <c r="BWE223" s="52"/>
      <c r="BWF223" s="52"/>
      <c r="BWG223" s="52"/>
      <c r="BWH223" s="52"/>
      <c r="BWI223" s="52"/>
      <c r="BWJ223" s="52"/>
      <c r="BWK223" s="52"/>
      <c r="BWL223" s="52"/>
      <c r="BWM223" s="52"/>
      <c r="BWN223" s="52"/>
      <c r="BWO223" s="52"/>
      <c r="BWP223" s="52"/>
      <c r="BWQ223" s="52"/>
      <c r="BWR223" s="52"/>
      <c r="BWS223" s="52"/>
      <c r="BWT223" s="52"/>
      <c r="BWU223" s="52"/>
      <c r="BWV223" s="52"/>
      <c r="BWW223" s="52"/>
      <c r="BWX223" s="52"/>
      <c r="BWY223" s="52"/>
      <c r="BWZ223" s="52"/>
      <c r="BXA223" s="52"/>
      <c r="BXB223" s="52"/>
      <c r="BXC223" s="52"/>
      <c r="BXD223" s="52"/>
      <c r="BXE223" s="52"/>
      <c r="BXF223" s="52"/>
      <c r="BXG223" s="52"/>
      <c r="BXH223" s="52"/>
      <c r="BXI223" s="52"/>
      <c r="BXJ223" s="52"/>
      <c r="BXK223" s="52"/>
      <c r="BXL223" s="52"/>
      <c r="BXM223" s="52"/>
      <c r="BXN223" s="52"/>
      <c r="BXO223" s="52"/>
      <c r="BXP223" s="52"/>
      <c r="BXQ223" s="52"/>
      <c r="BXR223" s="52"/>
      <c r="BXS223" s="52"/>
      <c r="BXT223" s="52"/>
      <c r="BXU223" s="52"/>
      <c r="BXV223" s="52"/>
      <c r="BXW223" s="52"/>
      <c r="BXX223" s="52"/>
      <c r="BXY223" s="52"/>
      <c r="BXZ223" s="52"/>
      <c r="BYA223" s="52"/>
      <c r="BYB223" s="52"/>
      <c r="BYC223" s="52"/>
      <c r="BYD223" s="52"/>
      <c r="BYE223" s="52"/>
      <c r="BYF223" s="52"/>
      <c r="BYG223" s="52"/>
      <c r="BYH223" s="52"/>
      <c r="BYI223" s="52"/>
      <c r="BYJ223" s="52"/>
      <c r="BYK223" s="52"/>
      <c r="BYL223" s="52"/>
      <c r="BYM223" s="52"/>
      <c r="BYN223" s="52"/>
      <c r="BYO223" s="52"/>
      <c r="BYP223" s="52"/>
      <c r="BYQ223" s="52"/>
      <c r="BYR223" s="52"/>
      <c r="BYS223" s="52"/>
      <c r="BYT223" s="52"/>
      <c r="BYU223" s="52"/>
      <c r="BYV223" s="52"/>
      <c r="BYW223" s="52"/>
      <c r="BYX223" s="52"/>
      <c r="BYY223" s="52"/>
      <c r="BYZ223" s="52"/>
      <c r="BZA223" s="52"/>
      <c r="BZB223" s="52"/>
      <c r="BZC223" s="52"/>
      <c r="BZD223" s="52"/>
      <c r="BZE223" s="52"/>
      <c r="BZF223" s="52"/>
      <c r="BZG223" s="52"/>
      <c r="BZH223" s="52"/>
      <c r="BZI223" s="52"/>
      <c r="BZJ223" s="52"/>
      <c r="BZK223" s="52"/>
      <c r="BZL223" s="52"/>
      <c r="BZM223" s="52"/>
      <c r="BZN223" s="52"/>
      <c r="BZO223" s="52"/>
      <c r="BZP223" s="52"/>
      <c r="BZQ223" s="52"/>
      <c r="BZR223" s="52"/>
      <c r="BZS223" s="52"/>
      <c r="BZT223" s="52"/>
      <c r="BZU223" s="52"/>
      <c r="BZV223" s="52"/>
      <c r="BZW223" s="52"/>
      <c r="BZX223" s="52"/>
      <c r="BZY223" s="52"/>
      <c r="BZZ223" s="52"/>
      <c r="CAA223" s="52"/>
      <c r="CAB223" s="52"/>
      <c r="CAC223" s="52"/>
      <c r="CAD223" s="52"/>
      <c r="CAE223" s="52"/>
      <c r="CAF223" s="52"/>
      <c r="CAG223" s="52"/>
      <c r="CAH223" s="52"/>
      <c r="CAI223" s="52"/>
      <c r="CAJ223" s="52"/>
      <c r="CAK223" s="52"/>
      <c r="CAL223" s="52"/>
      <c r="CAM223" s="52"/>
      <c r="CAN223" s="52"/>
      <c r="CAO223" s="52"/>
      <c r="CAP223" s="52"/>
      <c r="CAQ223" s="52"/>
      <c r="CAR223" s="52"/>
      <c r="CAS223" s="52"/>
      <c r="CAT223" s="52"/>
      <c r="CAU223" s="52"/>
      <c r="CAV223" s="52"/>
      <c r="CAW223" s="52"/>
      <c r="CAX223" s="52"/>
      <c r="CAY223" s="52"/>
      <c r="CAZ223" s="52"/>
      <c r="CBA223" s="52"/>
      <c r="CBB223" s="52"/>
      <c r="CBC223" s="52"/>
      <c r="CBD223" s="52"/>
      <c r="CBE223" s="52"/>
      <c r="CBF223" s="52"/>
      <c r="CBG223" s="52"/>
      <c r="CBH223" s="52"/>
      <c r="CBI223" s="52"/>
      <c r="CBJ223" s="52"/>
      <c r="CBK223" s="52"/>
      <c r="CBL223" s="52"/>
      <c r="CBM223" s="52"/>
      <c r="CBN223" s="52"/>
      <c r="CBO223" s="52"/>
      <c r="CBP223" s="52"/>
      <c r="CBQ223" s="52"/>
      <c r="CBR223" s="52"/>
      <c r="CBS223" s="52"/>
      <c r="CBT223" s="52"/>
      <c r="CBU223" s="52"/>
      <c r="CBV223" s="52"/>
      <c r="CBW223" s="52"/>
      <c r="CBX223" s="52"/>
      <c r="CBY223" s="52"/>
      <c r="CBZ223" s="52"/>
      <c r="CCA223" s="52"/>
      <c r="CCB223" s="52"/>
      <c r="CCC223" s="52"/>
      <c r="CCD223" s="52"/>
      <c r="CCE223" s="52"/>
      <c r="CCF223" s="52"/>
      <c r="CCG223" s="52"/>
      <c r="CCH223" s="52"/>
      <c r="CCI223" s="52"/>
      <c r="CCJ223" s="52"/>
      <c r="CCK223" s="52"/>
      <c r="CCL223" s="52"/>
      <c r="CCM223" s="52"/>
      <c r="CCN223" s="52"/>
      <c r="CCO223" s="52"/>
      <c r="CCP223" s="52"/>
      <c r="CCQ223" s="52"/>
      <c r="CCR223" s="52"/>
      <c r="CCS223" s="52"/>
      <c r="CCT223" s="52"/>
      <c r="CCU223" s="52"/>
      <c r="CCV223" s="52"/>
      <c r="CCW223" s="52"/>
      <c r="CCX223" s="52"/>
      <c r="CCY223" s="52"/>
      <c r="CCZ223" s="52"/>
      <c r="CDA223" s="52"/>
      <c r="CDB223" s="52"/>
      <c r="CDC223" s="52"/>
      <c r="CDD223" s="52"/>
      <c r="CDE223" s="52"/>
      <c r="CDF223" s="52"/>
      <c r="CDG223" s="52"/>
      <c r="CDH223" s="52"/>
      <c r="CDI223" s="52"/>
      <c r="CDJ223" s="52"/>
      <c r="CDK223" s="52"/>
      <c r="CDL223" s="52"/>
      <c r="CDM223" s="52"/>
      <c r="CDN223" s="52"/>
      <c r="CDO223" s="52"/>
      <c r="CDP223" s="52"/>
      <c r="CDQ223" s="52"/>
      <c r="CDR223" s="52"/>
      <c r="CDS223" s="52"/>
      <c r="CDT223" s="52"/>
      <c r="CDU223" s="52"/>
      <c r="CDV223" s="52"/>
      <c r="CDW223" s="52"/>
      <c r="CDX223" s="52"/>
      <c r="CDY223" s="52"/>
      <c r="CDZ223" s="52"/>
      <c r="CEA223" s="52"/>
      <c r="CEB223" s="52"/>
      <c r="CEC223" s="52"/>
      <c r="CED223" s="52"/>
      <c r="CEE223" s="52"/>
      <c r="CEF223" s="52"/>
      <c r="CEG223" s="52"/>
      <c r="CEH223" s="52"/>
      <c r="CEI223" s="52"/>
      <c r="CEJ223" s="52"/>
      <c r="CEK223" s="52"/>
      <c r="CEL223" s="52"/>
      <c r="CEM223" s="52"/>
      <c r="CEN223" s="52"/>
      <c r="CEO223" s="52"/>
      <c r="CEP223" s="52"/>
      <c r="CEQ223" s="52"/>
      <c r="CER223" s="52"/>
      <c r="CES223" s="52"/>
      <c r="CET223" s="52"/>
      <c r="CEU223" s="52"/>
      <c r="CEV223" s="52"/>
      <c r="CEW223" s="52"/>
      <c r="CEX223" s="52"/>
      <c r="CEY223" s="52"/>
      <c r="CEZ223" s="52"/>
      <c r="CFA223" s="52"/>
      <c r="CFB223" s="52"/>
      <c r="CFC223" s="52"/>
      <c r="CFD223" s="52"/>
      <c r="CFE223" s="52"/>
      <c r="CFF223" s="52"/>
      <c r="CFG223" s="52"/>
      <c r="CFH223" s="52"/>
      <c r="CFI223" s="52"/>
      <c r="CFJ223" s="52"/>
      <c r="CFK223" s="52"/>
      <c r="CFL223" s="52"/>
      <c r="CFM223" s="52"/>
      <c r="CFN223" s="52"/>
      <c r="CFO223" s="52"/>
      <c r="CFP223" s="52"/>
      <c r="CFQ223" s="52"/>
      <c r="CFR223" s="52"/>
      <c r="CFS223" s="52"/>
      <c r="CFT223" s="52"/>
      <c r="CFU223" s="52"/>
      <c r="CFV223" s="52"/>
      <c r="CFW223" s="52"/>
      <c r="CFX223" s="52"/>
      <c r="CFY223" s="52"/>
      <c r="CFZ223" s="52"/>
      <c r="CGA223" s="52"/>
      <c r="CGB223" s="52"/>
      <c r="CGC223" s="52"/>
      <c r="CGD223" s="52"/>
      <c r="CGE223" s="52"/>
      <c r="CGF223" s="52"/>
      <c r="CGG223" s="52"/>
      <c r="CGH223" s="52"/>
      <c r="CGI223" s="52"/>
      <c r="CGJ223" s="52"/>
      <c r="CGK223" s="52"/>
      <c r="CGL223" s="52"/>
      <c r="CGM223" s="52"/>
      <c r="CGN223" s="52"/>
      <c r="CGO223" s="52"/>
      <c r="CGP223" s="52"/>
      <c r="CGQ223" s="52"/>
      <c r="CGR223" s="52"/>
      <c r="CGS223" s="52"/>
      <c r="CGT223" s="52"/>
      <c r="CGU223" s="52"/>
      <c r="CGV223" s="52"/>
      <c r="CGW223" s="52"/>
      <c r="CGX223" s="52"/>
      <c r="CGY223" s="52"/>
      <c r="CGZ223" s="52"/>
      <c r="CHA223" s="52"/>
      <c r="CHB223" s="52"/>
      <c r="CHC223" s="52"/>
      <c r="CHD223" s="52"/>
      <c r="CHE223" s="52"/>
      <c r="CHF223" s="52"/>
      <c r="CHG223" s="52"/>
      <c r="CHH223" s="52"/>
      <c r="CHI223" s="52"/>
      <c r="CHJ223" s="52"/>
      <c r="CHK223" s="52"/>
      <c r="CHL223" s="52"/>
      <c r="CHM223" s="52"/>
      <c r="CHN223" s="52"/>
      <c r="CHO223" s="52"/>
      <c r="CHP223" s="52"/>
      <c r="CHQ223" s="52"/>
      <c r="CHR223" s="52"/>
      <c r="CHS223" s="52"/>
      <c r="CHT223" s="52"/>
      <c r="CHU223" s="52"/>
      <c r="CHV223" s="52"/>
      <c r="CHW223" s="52"/>
      <c r="CHX223" s="52"/>
      <c r="CHY223" s="52"/>
      <c r="CHZ223" s="52"/>
      <c r="CIA223" s="52"/>
      <c r="CIB223" s="52"/>
      <c r="CIC223" s="52"/>
      <c r="CID223" s="52"/>
      <c r="CIE223" s="52"/>
      <c r="CIF223" s="52"/>
      <c r="CIG223" s="52"/>
      <c r="CIH223" s="52"/>
      <c r="CII223" s="52"/>
      <c r="CIJ223" s="52"/>
      <c r="CIK223" s="52"/>
      <c r="CIL223" s="52"/>
      <c r="CIM223" s="52"/>
      <c r="CIN223" s="52"/>
      <c r="CIO223" s="52"/>
      <c r="CIP223" s="52"/>
      <c r="CIQ223" s="52"/>
      <c r="CIR223" s="52"/>
      <c r="CIS223" s="52"/>
      <c r="CIT223" s="52"/>
      <c r="CIU223" s="52"/>
      <c r="CIV223" s="52"/>
      <c r="CIW223" s="52"/>
      <c r="CIX223" s="52"/>
      <c r="CIY223" s="52"/>
      <c r="CIZ223" s="52"/>
      <c r="CJA223" s="52"/>
      <c r="CJB223" s="52"/>
      <c r="CJC223" s="52"/>
      <c r="CJD223" s="52"/>
      <c r="CJE223" s="52"/>
      <c r="CJF223" s="52"/>
      <c r="CJG223" s="52"/>
      <c r="CJH223" s="52"/>
      <c r="CJI223" s="52"/>
      <c r="CJJ223" s="52"/>
      <c r="CJK223" s="52"/>
      <c r="CJL223" s="52"/>
      <c r="CJM223" s="52"/>
      <c r="CJN223" s="52"/>
      <c r="CJO223" s="52"/>
      <c r="CJP223" s="52"/>
      <c r="CJQ223" s="52"/>
      <c r="CJR223" s="52"/>
      <c r="CJS223" s="52"/>
      <c r="CJT223" s="52"/>
      <c r="CJU223" s="52"/>
      <c r="CJV223" s="52"/>
      <c r="CJW223" s="52"/>
      <c r="CJX223" s="52"/>
      <c r="CJY223" s="52"/>
      <c r="CJZ223" s="52"/>
      <c r="CKA223" s="52"/>
      <c r="CKB223" s="52"/>
      <c r="CKC223" s="52"/>
      <c r="CKD223" s="52"/>
      <c r="CKE223" s="52"/>
      <c r="CKF223" s="52"/>
      <c r="CKG223" s="52"/>
      <c r="CKH223" s="52"/>
      <c r="CKI223" s="52"/>
      <c r="CKJ223" s="52"/>
      <c r="CKK223" s="52"/>
      <c r="CKL223" s="52"/>
      <c r="CKM223" s="52"/>
      <c r="CKN223" s="52"/>
      <c r="CKO223" s="52"/>
      <c r="CKP223" s="52"/>
      <c r="CKQ223" s="52"/>
      <c r="CKR223" s="52"/>
      <c r="CKS223" s="52"/>
      <c r="CKT223" s="52"/>
      <c r="CKU223" s="52"/>
      <c r="CKV223" s="52"/>
      <c r="CKW223" s="52"/>
      <c r="CKX223" s="52"/>
      <c r="CKY223" s="52"/>
      <c r="CKZ223" s="52"/>
      <c r="CLA223" s="52"/>
      <c r="CLB223" s="52"/>
      <c r="CLC223" s="52"/>
      <c r="CLD223" s="52"/>
      <c r="CLE223" s="52"/>
      <c r="CLF223" s="52"/>
      <c r="CLG223" s="52"/>
      <c r="CLH223" s="52"/>
      <c r="CLI223" s="52"/>
      <c r="CLJ223" s="52"/>
      <c r="CLK223" s="52"/>
      <c r="CLL223" s="52"/>
      <c r="CLM223" s="52"/>
      <c r="CLN223" s="52"/>
      <c r="CLO223" s="52"/>
      <c r="CLP223" s="52"/>
      <c r="CLQ223" s="52"/>
      <c r="CLR223" s="52"/>
      <c r="CLS223" s="52"/>
      <c r="CLT223" s="52"/>
      <c r="CLU223" s="52"/>
      <c r="CLV223" s="52"/>
      <c r="CLW223" s="52"/>
      <c r="CLX223" s="52"/>
      <c r="CLY223" s="52"/>
      <c r="CLZ223" s="52"/>
      <c r="CMA223" s="52"/>
      <c r="CMB223" s="52"/>
      <c r="CMC223" s="52"/>
      <c r="CMD223" s="52"/>
      <c r="CME223" s="52"/>
      <c r="CMF223" s="52"/>
      <c r="CMG223" s="52"/>
      <c r="CMH223" s="52"/>
      <c r="CMI223" s="52"/>
      <c r="CMJ223" s="52"/>
      <c r="CMK223" s="52"/>
      <c r="CML223" s="52"/>
      <c r="CMM223" s="52"/>
      <c r="CMN223" s="52"/>
      <c r="CMO223" s="52"/>
      <c r="CMP223" s="52"/>
      <c r="CMQ223" s="52"/>
      <c r="CMR223" s="52"/>
      <c r="CMS223" s="52"/>
      <c r="CMT223" s="52"/>
      <c r="CMU223" s="52"/>
      <c r="CMV223" s="52"/>
      <c r="CMW223" s="52"/>
      <c r="CMX223" s="52"/>
      <c r="CMY223" s="52"/>
      <c r="CMZ223" s="52"/>
      <c r="CNA223" s="52"/>
      <c r="CNB223" s="52"/>
      <c r="CNC223" s="52"/>
      <c r="CND223" s="52"/>
      <c r="CNE223" s="52"/>
      <c r="CNF223" s="52"/>
      <c r="CNG223" s="52"/>
      <c r="CNH223" s="52"/>
      <c r="CNI223" s="52"/>
      <c r="CNJ223" s="52"/>
      <c r="CNK223" s="52"/>
      <c r="CNL223" s="52"/>
      <c r="CNM223" s="52"/>
      <c r="CNN223" s="52"/>
      <c r="CNO223" s="52"/>
      <c r="CNP223" s="52"/>
      <c r="CNQ223" s="52"/>
      <c r="CNR223" s="52"/>
      <c r="CNS223" s="52"/>
      <c r="CNT223" s="52"/>
      <c r="CNU223" s="52"/>
      <c r="CNV223" s="52"/>
      <c r="CNW223" s="52"/>
      <c r="CNX223" s="52"/>
      <c r="CNY223" s="52"/>
      <c r="CNZ223" s="52"/>
      <c r="COA223" s="52"/>
      <c r="COB223" s="52"/>
      <c r="COC223" s="52"/>
      <c r="COD223" s="52"/>
      <c r="COE223" s="52"/>
      <c r="COF223" s="52"/>
      <c r="COG223" s="52"/>
      <c r="COH223" s="52"/>
      <c r="COI223" s="52"/>
      <c r="COJ223" s="52"/>
      <c r="COK223" s="52"/>
      <c r="COL223" s="52"/>
      <c r="COM223" s="52"/>
      <c r="CON223" s="52"/>
      <c r="COO223" s="52"/>
      <c r="COP223" s="52"/>
      <c r="COQ223" s="52"/>
      <c r="COR223" s="52"/>
      <c r="COS223" s="52"/>
      <c r="COT223" s="52"/>
      <c r="COU223" s="52"/>
      <c r="COV223" s="52"/>
      <c r="COW223" s="52"/>
      <c r="COX223" s="52"/>
      <c r="COY223" s="52"/>
      <c r="COZ223" s="52"/>
      <c r="CPA223" s="52"/>
      <c r="CPB223" s="52"/>
      <c r="CPC223" s="52"/>
      <c r="CPD223" s="52"/>
      <c r="CPE223" s="52"/>
      <c r="CPF223" s="52"/>
      <c r="CPG223" s="52"/>
      <c r="CPH223" s="52"/>
      <c r="CPI223" s="52"/>
      <c r="CPJ223" s="52"/>
      <c r="CPK223" s="52"/>
      <c r="CPL223" s="52"/>
      <c r="CPM223" s="52"/>
      <c r="CPN223" s="52"/>
      <c r="CPO223" s="52"/>
      <c r="CPP223" s="52"/>
      <c r="CPQ223" s="52"/>
      <c r="CPR223" s="52"/>
      <c r="CPS223" s="52"/>
      <c r="CPT223" s="52"/>
      <c r="CPU223" s="52"/>
      <c r="CPV223" s="52"/>
      <c r="CPW223" s="52"/>
      <c r="CPX223" s="52"/>
      <c r="CPY223" s="52"/>
      <c r="CPZ223" s="52"/>
      <c r="CQA223" s="52"/>
      <c r="CQB223" s="52"/>
      <c r="CQC223" s="52"/>
      <c r="CQD223" s="52"/>
      <c r="CQE223" s="52"/>
      <c r="CQF223" s="52"/>
      <c r="CQG223" s="52"/>
      <c r="CQH223" s="52"/>
      <c r="CQI223" s="52"/>
      <c r="CQJ223" s="52"/>
      <c r="CQK223" s="52"/>
      <c r="CQL223" s="52"/>
      <c r="CQM223" s="52"/>
      <c r="CQN223" s="52"/>
      <c r="CQO223" s="52"/>
      <c r="CQP223" s="52"/>
      <c r="CQQ223" s="52"/>
      <c r="CQR223" s="52"/>
      <c r="CQS223" s="52"/>
      <c r="CQT223" s="52"/>
      <c r="CQU223" s="52"/>
      <c r="CQV223" s="52"/>
      <c r="CQW223" s="52"/>
      <c r="CQX223" s="52"/>
      <c r="CQY223" s="52"/>
      <c r="CQZ223" s="52"/>
      <c r="CRA223" s="52"/>
      <c r="CRB223" s="52"/>
      <c r="CRC223" s="52"/>
      <c r="CRD223" s="52"/>
      <c r="CRE223" s="52"/>
      <c r="CRF223" s="52"/>
      <c r="CRG223" s="52"/>
      <c r="CRH223" s="52"/>
      <c r="CRI223" s="52"/>
      <c r="CRJ223" s="52"/>
      <c r="CRK223" s="52"/>
      <c r="CRL223" s="52"/>
      <c r="CRM223" s="52"/>
      <c r="CRN223" s="52"/>
      <c r="CRO223" s="52"/>
      <c r="CRP223" s="52"/>
      <c r="CRQ223" s="52"/>
      <c r="CRR223" s="52"/>
      <c r="CRS223" s="52"/>
      <c r="CRT223" s="52"/>
      <c r="CRU223" s="52"/>
      <c r="CRV223" s="52"/>
      <c r="CRW223" s="52"/>
      <c r="CRX223" s="52"/>
      <c r="CRY223" s="52"/>
      <c r="CRZ223" s="52"/>
      <c r="CSA223" s="52"/>
      <c r="CSB223" s="52"/>
      <c r="CSC223" s="52"/>
      <c r="CSD223" s="52"/>
      <c r="CSE223" s="52"/>
      <c r="CSF223" s="52"/>
      <c r="CSG223" s="52"/>
      <c r="CSH223" s="52"/>
      <c r="CSI223" s="52"/>
      <c r="CSJ223" s="52"/>
      <c r="CSK223" s="52"/>
      <c r="CSL223" s="52"/>
      <c r="CSM223" s="52"/>
      <c r="CSN223" s="52"/>
      <c r="CSO223" s="52"/>
      <c r="CSP223" s="52"/>
      <c r="CSQ223" s="52"/>
      <c r="CSR223" s="52"/>
      <c r="CSS223" s="52"/>
      <c r="CST223" s="52"/>
      <c r="CSU223" s="52"/>
      <c r="CSV223" s="52"/>
      <c r="CSW223" s="52"/>
      <c r="CSX223" s="52"/>
      <c r="CSY223" s="52"/>
      <c r="CSZ223" s="52"/>
      <c r="CTA223" s="52"/>
      <c r="CTB223" s="52"/>
      <c r="CTC223" s="52"/>
      <c r="CTD223" s="52"/>
      <c r="CTE223" s="52"/>
      <c r="CTF223" s="52"/>
      <c r="CTG223" s="52"/>
      <c r="CTH223" s="52"/>
      <c r="CTI223" s="52"/>
      <c r="CTJ223" s="52"/>
      <c r="CTK223" s="52"/>
      <c r="CTL223" s="52"/>
      <c r="CTM223" s="52"/>
      <c r="CTN223" s="52"/>
      <c r="CTO223" s="52"/>
      <c r="CTP223" s="52"/>
      <c r="CTQ223" s="52"/>
      <c r="CTR223" s="52"/>
      <c r="CTS223" s="52"/>
      <c r="CTT223" s="52"/>
      <c r="CTU223" s="52"/>
      <c r="CTV223" s="52"/>
      <c r="CTW223" s="52"/>
      <c r="CTX223" s="52"/>
      <c r="CTY223" s="52"/>
      <c r="CTZ223" s="52"/>
      <c r="CUA223" s="52"/>
      <c r="CUB223" s="52"/>
      <c r="CUC223" s="52"/>
      <c r="CUD223" s="52"/>
      <c r="CUE223" s="52"/>
      <c r="CUF223" s="52"/>
      <c r="CUG223" s="52"/>
      <c r="CUH223" s="52"/>
      <c r="CUI223" s="52"/>
      <c r="CUJ223" s="52"/>
      <c r="CUK223" s="52"/>
      <c r="CUL223" s="52"/>
      <c r="CUM223" s="52"/>
      <c r="CUN223" s="52"/>
      <c r="CUO223" s="52"/>
      <c r="CUP223" s="52"/>
      <c r="CUQ223" s="52"/>
      <c r="CUR223" s="52"/>
      <c r="CUS223" s="52"/>
      <c r="CUT223" s="52"/>
      <c r="CUU223" s="52"/>
      <c r="CUV223" s="52"/>
      <c r="CUW223" s="52"/>
      <c r="CUX223" s="52"/>
      <c r="CUY223" s="52"/>
      <c r="CUZ223" s="52"/>
      <c r="CVA223" s="52"/>
      <c r="CVB223" s="52"/>
      <c r="CVC223" s="52"/>
      <c r="CVD223" s="52"/>
      <c r="CVE223" s="52"/>
      <c r="CVF223" s="52"/>
      <c r="CVG223" s="52"/>
      <c r="CVH223" s="52"/>
      <c r="CVI223" s="52"/>
      <c r="CVJ223" s="52"/>
      <c r="CVK223" s="52"/>
      <c r="CVL223" s="52"/>
      <c r="CVM223" s="52"/>
      <c r="CVN223" s="52"/>
      <c r="CVO223" s="52"/>
      <c r="CVP223" s="52"/>
      <c r="CVQ223" s="52"/>
      <c r="CVR223" s="52"/>
      <c r="CVS223" s="52"/>
      <c r="CVT223" s="52"/>
      <c r="CVU223" s="52"/>
      <c r="CVV223" s="52"/>
      <c r="CVW223" s="52"/>
      <c r="CVX223" s="52"/>
      <c r="CVY223" s="52"/>
      <c r="CVZ223" s="52"/>
      <c r="CWA223" s="52"/>
      <c r="CWB223" s="52"/>
      <c r="CWC223" s="52"/>
      <c r="CWD223" s="52"/>
      <c r="CWE223" s="52"/>
      <c r="CWF223" s="52"/>
      <c r="CWG223" s="52"/>
      <c r="CWH223" s="52"/>
      <c r="CWI223" s="52"/>
      <c r="CWJ223" s="52"/>
      <c r="CWK223" s="52"/>
      <c r="CWL223" s="52"/>
      <c r="CWM223" s="52"/>
      <c r="CWN223" s="52"/>
      <c r="CWO223" s="52"/>
      <c r="CWP223" s="52"/>
      <c r="CWQ223" s="52"/>
      <c r="CWR223" s="52"/>
      <c r="CWS223" s="52"/>
      <c r="CWT223" s="52"/>
      <c r="CWU223" s="52"/>
      <c r="CWV223" s="52"/>
      <c r="CWW223" s="52"/>
      <c r="CWX223" s="52"/>
      <c r="CWY223" s="52"/>
      <c r="CWZ223" s="52"/>
      <c r="CXA223" s="52"/>
      <c r="CXB223" s="52"/>
      <c r="CXC223" s="52"/>
      <c r="CXD223" s="52"/>
      <c r="CXE223" s="52"/>
      <c r="CXF223" s="52"/>
      <c r="CXG223" s="52"/>
      <c r="CXH223" s="52"/>
      <c r="CXI223" s="52"/>
      <c r="CXJ223" s="52"/>
      <c r="CXK223" s="52"/>
      <c r="CXL223" s="52"/>
      <c r="CXM223" s="52"/>
      <c r="CXN223" s="52"/>
      <c r="CXO223" s="52"/>
      <c r="CXP223" s="52"/>
      <c r="CXQ223" s="52"/>
      <c r="CXR223" s="52"/>
      <c r="CXS223" s="52"/>
      <c r="CXT223" s="52"/>
      <c r="CXU223" s="52"/>
      <c r="CXV223" s="52"/>
      <c r="CXW223" s="52"/>
      <c r="CXX223" s="52"/>
      <c r="CXY223" s="52"/>
      <c r="CXZ223" s="52"/>
      <c r="CYA223" s="52"/>
      <c r="CYB223" s="52"/>
      <c r="CYC223" s="52"/>
      <c r="CYD223" s="52"/>
      <c r="CYE223" s="52"/>
      <c r="CYF223" s="52"/>
      <c r="CYG223" s="52"/>
      <c r="CYH223" s="52"/>
      <c r="CYI223" s="52"/>
      <c r="CYJ223" s="52"/>
      <c r="CYK223" s="52"/>
      <c r="CYL223" s="52"/>
      <c r="CYM223" s="52"/>
      <c r="CYN223" s="52"/>
      <c r="CYO223" s="52"/>
      <c r="CYP223" s="52"/>
      <c r="CYQ223" s="52"/>
      <c r="CYR223" s="52"/>
      <c r="CYS223" s="52"/>
      <c r="CYT223" s="52"/>
      <c r="CYU223" s="52"/>
      <c r="CYV223" s="52"/>
      <c r="CYW223" s="52"/>
      <c r="CYX223" s="52"/>
      <c r="CYY223" s="52"/>
      <c r="CYZ223" s="52"/>
      <c r="CZA223" s="52"/>
      <c r="CZB223" s="52"/>
      <c r="CZC223" s="52"/>
      <c r="CZD223" s="52"/>
      <c r="CZE223" s="52"/>
      <c r="CZF223" s="52"/>
      <c r="CZG223" s="52"/>
      <c r="CZH223" s="52"/>
      <c r="CZI223" s="52"/>
      <c r="CZJ223" s="52"/>
      <c r="CZK223" s="52"/>
      <c r="CZL223" s="52"/>
      <c r="CZM223" s="52"/>
      <c r="CZN223" s="52"/>
      <c r="CZO223" s="52"/>
      <c r="CZP223" s="52"/>
      <c r="CZQ223" s="52"/>
      <c r="CZR223" s="52"/>
      <c r="CZS223" s="52"/>
      <c r="CZT223" s="52"/>
      <c r="CZU223" s="52"/>
      <c r="CZV223" s="52"/>
      <c r="CZW223" s="52"/>
      <c r="CZX223" s="52"/>
      <c r="CZY223" s="52"/>
      <c r="CZZ223" s="52"/>
      <c r="DAA223" s="52"/>
      <c r="DAB223" s="52"/>
      <c r="DAC223" s="52"/>
      <c r="DAD223" s="52"/>
      <c r="DAE223" s="52"/>
      <c r="DAF223" s="52"/>
      <c r="DAG223" s="52"/>
      <c r="DAH223" s="52"/>
      <c r="DAI223" s="52"/>
      <c r="DAJ223" s="52"/>
      <c r="DAK223" s="52"/>
      <c r="DAL223" s="52"/>
      <c r="DAM223" s="52"/>
      <c r="DAN223" s="52"/>
      <c r="DAO223" s="52"/>
      <c r="DAP223" s="52"/>
      <c r="DAQ223" s="52"/>
      <c r="DAR223" s="52"/>
      <c r="DAS223" s="52"/>
      <c r="DAT223" s="52"/>
      <c r="DAU223" s="52"/>
      <c r="DAV223" s="52"/>
      <c r="DAW223" s="52"/>
      <c r="DAX223" s="52"/>
      <c r="DAY223" s="52"/>
      <c r="DAZ223" s="52"/>
      <c r="DBA223" s="52"/>
      <c r="DBB223" s="52"/>
      <c r="DBC223" s="52"/>
      <c r="DBD223" s="52"/>
      <c r="DBE223" s="52"/>
      <c r="DBF223" s="52"/>
      <c r="DBG223" s="52"/>
      <c r="DBH223" s="52"/>
      <c r="DBI223" s="52"/>
      <c r="DBJ223" s="52"/>
      <c r="DBK223" s="52"/>
      <c r="DBL223" s="52"/>
      <c r="DBM223" s="52"/>
      <c r="DBN223" s="52"/>
      <c r="DBO223" s="52"/>
      <c r="DBP223" s="52"/>
      <c r="DBQ223" s="52"/>
      <c r="DBR223" s="52"/>
      <c r="DBS223" s="52"/>
      <c r="DBT223" s="52"/>
      <c r="DBU223" s="52"/>
      <c r="DBV223" s="52"/>
      <c r="DBW223" s="52"/>
      <c r="DBX223" s="52"/>
      <c r="DBY223" s="52"/>
      <c r="DBZ223" s="52"/>
      <c r="DCA223" s="52"/>
      <c r="DCB223" s="52"/>
      <c r="DCC223" s="52"/>
      <c r="DCD223" s="52"/>
      <c r="DCE223" s="52"/>
      <c r="DCF223" s="52"/>
      <c r="DCG223" s="52"/>
      <c r="DCH223" s="52"/>
      <c r="DCI223" s="52"/>
      <c r="DCJ223" s="52"/>
      <c r="DCK223" s="52"/>
      <c r="DCL223" s="52"/>
      <c r="DCM223" s="52"/>
      <c r="DCN223" s="52"/>
      <c r="DCO223" s="52"/>
      <c r="DCP223" s="52"/>
      <c r="DCQ223" s="52"/>
      <c r="DCR223" s="52"/>
      <c r="DCS223" s="52"/>
      <c r="DCT223" s="52"/>
      <c r="DCU223" s="52"/>
      <c r="DCV223" s="52"/>
      <c r="DCW223" s="52"/>
      <c r="DCX223" s="52"/>
      <c r="DCY223" s="52"/>
      <c r="DCZ223" s="52"/>
      <c r="DDA223" s="52"/>
      <c r="DDB223" s="52"/>
      <c r="DDC223" s="52"/>
      <c r="DDD223" s="52"/>
      <c r="DDE223" s="52"/>
      <c r="DDF223" s="52"/>
      <c r="DDG223" s="52"/>
      <c r="DDH223" s="52"/>
      <c r="DDI223" s="52"/>
      <c r="DDJ223" s="52"/>
      <c r="DDK223" s="52"/>
      <c r="DDL223" s="52"/>
      <c r="DDM223" s="52"/>
      <c r="DDN223" s="52"/>
      <c r="DDO223" s="52"/>
      <c r="DDP223" s="52"/>
      <c r="DDQ223" s="52"/>
      <c r="DDR223" s="52"/>
      <c r="DDS223" s="52"/>
      <c r="DDT223" s="52"/>
      <c r="DDU223" s="52"/>
      <c r="DDV223" s="52"/>
      <c r="DDW223" s="52"/>
      <c r="DDX223" s="52"/>
      <c r="DDY223" s="52"/>
      <c r="DDZ223" s="52"/>
      <c r="DEA223" s="52"/>
      <c r="DEB223" s="52"/>
      <c r="DEC223" s="52"/>
      <c r="DED223" s="52"/>
      <c r="DEE223" s="52"/>
      <c r="DEF223" s="52"/>
      <c r="DEG223" s="52"/>
      <c r="DEH223" s="52"/>
      <c r="DEI223" s="52"/>
      <c r="DEJ223" s="52"/>
      <c r="DEK223" s="52"/>
      <c r="DEL223" s="52"/>
      <c r="DEM223" s="52"/>
      <c r="DEN223" s="52"/>
      <c r="DEO223" s="52"/>
      <c r="DEP223" s="52"/>
      <c r="DEQ223" s="52"/>
      <c r="DER223" s="52"/>
      <c r="DES223" s="52"/>
      <c r="DET223" s="52"/>
      <c r="DEU223" s="52"/>
      <c r="DEV223" s="52"/>
      <c r="DEW223" s="52"/>
      <c r="DEX223" s="52"/>
      <c r="DEY223" s="52"/>
      <c r="DEZ223" s="52"/>
      <c r="DFA223" s="52"/>
      <c r="DFB223" s="52"/>
      <c r="DFC223" s="52"/>
      <c r="DFD223" s="52"/>
      <c r="DFE223" s="52"/>
      <c r="DFF223" s="52"/>
      <c r="DFG223" s="52"/>
      <c r="DFH223" s="52"/>
      <c r="DFI223" s="52"/>
      <c r="DFJ223" s="52"/>
      <c r="DFK223" s="52"/>
      <c r="DFL223" s="52"/>
      <c r="DFM223" s="52"/>
      <c r="DFN223" s="52"/>
      <c r="DFO223" s="52"/>
      <c r="DFP223" s="52"/>
      <c r="DFQ223" s="52"/>
      <c r="DFR223" s="52"/>
      <c r="DFS223" s="52"/>
      <c r="DFT223" s="52"/>
      <c r="DFU223" s="52"/>
      <c r="DFV223" s="52"/>
      <c r="DFW223" s="52"/>
      <c r="DFX223" s="52"/>
      <c r="DFY223" s="52"/>
      <c r="DFZ223" s="52"/>
      <c r="DGA223" s="52"/>
      <c r="DGB223" s="52"/>
      <c r="DGC223" s="52"/>
      <c r="DGD223" s="52"/>
      <c r="DGE223" s="52"/>
      <c r="DGF223" s="52"/>
      <c r="DGG223" s="52"/>
      <c r="DGH223" s="52"/>
      <c r="DGI223" s="52"/>
      <c r="DGJ223" s="52"/>
      <c r="DGK223" s="52"/>
      <c r="DGL223" s="52"/>
      <c r="DGM223" s="52"/>
      <c r="DGN223" s="52"/>
      <c r="DGO223" s="52"/>
      <c r="DGP223" s="52"/>
      <c r="DGQ223" s="52"/>
      <c r="DGR223" s="52"/>
      <c r="DGS223" s="52"/>
      <c r="DGT223" s="52"/>
      <c r="DGU223" s="52"/>
      <c r="DGV223" s="52"/>
      <c r="DGW223" s="52"/>
      <c r="DGX223" s="52"/>
      <c r="DGY223" s="52"/>
      <c r="DGZ223" s="52"/>
      <c r="DHA223" s="52"/>
      <c r="DHB223" s="52"/>
      <c r="DHC223" s="52"/>
      <c r="DHD223" s="52"/>
      <c r="DHE223" s="52"/>
      <c r="DHF223" s="52"/>
      <c r="DHG223" s="52"/>
      <c r="DHH223" s="52"/>
      <c r="DHI223" s="52"/>
      <c r="DHJ223" s="52"/>
      <c r="DHK223" s="52"/>
      <c r="DHL223" s="52"/>
      <c r="DHM223" s="52"/>
      <c r="DHN223" s="52"/>
      <c r="DHO223" s="52"/>
      <c r="DHP223" s="52"/>
      <c r="DHQ223" s="52"/>
      <c r="DHR223" s="52"/>
      <c r="DHS223" s="52"/>
      <c r="DHT223" s="52"/>
      <c r="DHU223" s="52"/>
      <c r="DHV223" s="52"/>
      <c r="DHW223" s="52"/>
      <c r="DHX223" s="52"/>
      <c r="DHY223" s="52"/>
      <c r="DHZ223" s="52"/>
      <c r="DIA223" s="52"/>
      <c r="DIB223" s="52"/>
      <c r="DIC223" s="52"/>
      <c r="DID223" s="52"/>
      <c r="DIE223" s="52"/>
      <c r="DIF223" s="52"/>
      <c r="DIG223" s="52"/>
      <c r="DIH223" s="52"/>
      <c r="DII223" s="52"/>
      <c r="DIJ223" s="52"/>
      <c r="DIK223" s="52"/>
      <c r="DIL223" s="52"/>
      <c r="DIM223" s="52"/>
      <c r="DIN223" s="52"/>
      <c r="DIO223" s="52"/>
      <c r="DIP223" s="52"/>
      <c r="DIQ223" s="52"/>
      <c r="DIR223" s="52"/>
      <c r="DIS223" s="52"/>
      <c r="DIT223" s="52"/>
      <c r="DIU223" s="52"/>
      <c r="DIV223" s="52"/>
      <c r="DIW223" s="52"/>
      <c r="DIX223" s="52"/>
      <c r="DIY223" s="52"/>
      <c r="DIZ223" s="52"/>
      <c r="DJA223" s="52"/>
      <c r="DJB223" s="52"/>
      <c r="DJC223" s="52"/>
      <c r="DJD223" s="52"/>
      <c r="DJE223" s="52"/>
      <c r="DJF223" s="52"/>
      <c r="DJG223" s="52"/>
      <c r="DJH223" s="52"/>
      <c r="DJI223" s="52"/>
      <c r="DJJ223" s="52"/>
      <c r="DJK223" s="52"/>
      <c r="DJL223" s="52"/>
      <c r="DJM223" s="52"/>
      <c r="DJN223" s="52"/>
      <c r="DJO223" s="52"/>
      <c r="DJP223" s="52"/>
      <c r="DJQ223" s="52"/>
      <c r="DJR223" s="52"/>
      <c r="DJS223" s="52"/>
      <c r="DJT223" s="52"/>
      <c r="DJU223" s="52"/>
      <c r="DJV223" s="52"/>
      <c r="DJW223" s="52"/>
      <c r="DJX223" s="52"/>
      <c r="DJY223" s="52"/>
      <c r="DJZ223" s="52"/>
      <c r="DKA223" s="52"/>
      <c r="DKB223" s="52"/>
      <c r="DKC223" s="52"/>
      <c r="DKD223" s="52"/>
      <c r="DKE223" s="52"/>
      <c r="DKF223" s="52"/>
      <c r="DKG223" s="52"/>
      <c r="DKH223" s="52"/>
      <c r="DKI223" s="52"/>
      <c r="DKJ223" s="52"/>
      <c r="DKK223" s="52"/>
      <c r="DKL223" s="52"/>
      <c r="DKM223" s="52"/>
      <c r="DKN223" s="52"/>
      <c r="DKO223" s="52"/>
      <c r="DKP223" s="52"/>
      <c r="DKQ223" s="52"/>
      <c r="DKR223" s="52"/>
      <c r="DKS223" s="52"/>
      <c r="DKT223" s="52"/>
      <c r="DKU223" s="52"/>
      <c r="DKV223" s="52"/>
      <c r="DKW223" s="52"/>
      <c r="DKX223" s="52"/>
      <c r="DKY223" s="52"/>
      <c r="DKZ223" s="52"/>
      <c r="DLA223" s="52"/>
      <c r="DLB223" s="52"/>
      <c r="DLC223" s="52"/>
      <c r="DLD223" s="52"/>
      <c r="DLE223" s="52"/>
      <c r="DLF223" s="52"/>
      <c r="DLG223" s="52"/>
      <c r="DLH223" s="52"/>
      <c r="DLI223" s="52"/>
      <c r="DLJ223" s="52"/>
      <c r="DLK223" s="52"/>
      <c r="DLL223" s="52"/>
      <c r="DLM223" s="52"/>
      <c r="DLN223" s="52"/>
      <c r="DLO223" s="52"/>
      <c r="DLP223" s="52"/>
      <c r="DLQ223" s="52"/>
      <c r="DLR223" s="52"/>
      <c r="DLS223" s="52"/>
      <c r="DLT223" s="52"/>
      <c r="DLU223" s="52"/>
      <c r="DLV223" s="52"/>
      <c r="DLW223" s="52"/>
      <c r="DLX223" s="52"/>
      <c r="DLY223" s="52"/>
      <c r="DLZ223" s="52"/>
      <c r="DMA223" s="52"/>
      <c r="DMB223" s="52"/>
      <c r="DMC223" s="52"/>
      <c r="DMD223" s="52"/>
      <c r="DME223" s="52"/>
      <c r="DMF223" s="52"/>
      <c r="DMG223" s="52"/>
      <c r="DMH223" s="52"/>
      <c r="DMI223" s="52"/>
      <c r="DMJ223" s="52"/>
      <c r="DMK223" s="52"/>
      <c r="DML223" s="52"/>
      <c r="DMM223" s="52"/>
      <c r="DMN223" s="52"/>
      <c r="DMO223" s="52"/>
      <c r="DMP223" s="52"/>
      <c r="DMQ223" s="52"/>
      <c r="DMR223" s="52"/>
      <c r="DMS223" s="52"/>
      <c r="DMT223" s="52"/>
      <c r="DMU223" s="52"/>
      <c r="DMV223" s="52"/>
      <c r="DMW223" s="52"/>
      <c r="DMX223" s="52"/>
      <c r="DMY223" s="52"/>
      <c r="DMZ223" s="52"/>
      <c r="DNA223" s="52"/>
      <c r="DNB223" s="52"/>
      <c r="DNC223" s="52"/>
      <c r="DND223" s="52"/>
      <c r="DNE223" s="52"/>
      <c r="DNF223" s="52"/>
      <c r="DNG223" s="52"/>
      <c r="DNH223" s="52"/>
      <c r="DNI223" s="52"/>
      <c r="DNJ223" s="52"/>
      <c r="DNK223" s="52"/>
      <c r="DNL223" s="52"/>
      <c r="DNM223" s="52"/>
      <c r="DNN223" s="52"/>
      <c r="DNO223" s="52"/>
      <c r="DNP223" s="52"/>
      <c r="DNQ223" s="52"/>
      <c r="DNR223" s="52"/>
      <c r="DNS223" s="52"/>
      <c r="DNT223" s="52"/>
      <c r="DNU223" s="52"/>
      <c r="DNV223" s="52"/>
      <c r="DNW223" s="52"/>
      <c r="DNX223" s="52"/>
      <c r="DNY223" s="52"/>
      <c r="DNZ223" s="52"/>
      <c r="DOA223" s="52"/>
      <c r="DOB223" s="52"/>
      <c r="DOC223" s="52"/>
      <c r="DOD223" s="52"/>
      <c r="DOE223" s="52"/>
      <c r="DOF223" s="52"/>
      <c r="DOG223" s="52"/>
      <c r="DOH223" s="52"/>
      <c r="DOI223" s="52"/>
      <c r="DOJ223" s="52"/>
      <c r="DOK223" s="52"/>
      <c r="DOL223" s="52"/>
      <c r="DOM223" s="52"/>
      <c r="DON223" s="52"/>
      <c r="DOO223" s="52"/>
      <c r="DOP223" s="52"/>
      <c r="DOQ223" s="52"/>
      <c r="DOR223" s="52"/>
      <c r="DOS223" s="52"/>
      <c r="DOT223" s="52"/>
      <c r="DOU223" s="52"/>
      <c r="DOV223" s="52"/>
      <c r="DOW223" s="52"/>
      <c r="DOX223" s="52"/>
      <c r="DOY223" s="52"/>
      <c r="DOZ223" s="52"/>
      <c r="DPA223" s="52"/>
      <c r="DPB223" s="52"/>
      <c r="DPC223" s="52"/>
      <c r="DPD223" s="52"/>
      <c r="DPE223" s="52"/>
      <c r="DPF223" s="52"/>
      <c r="DPG223" s="52"/>
      <c r="DPH223" s="52"/>
      <c r="DPI223" s="52"/>
      <c r="DPJ223" s="52"/>
      <c r="DPK223" s="52"/>
      <c r="DPL223" s="52"/>
      <c r="DPM223" s="52"/>
      <c r="DPN223" s="52"/>
      <c r="DPO223" s="52"/>
      <c r="DPP223" s="52"/>
      <c r="DPQ223" s="52"/>
      <c r="DPR223" s="52"/>
      <c r="DPS223" s="52"/>
      <c r="DPT223" s="52"/>
      <c r="DPU223" s="52"/>
      <c r="DPV223" s="52"/>
      <c r="DPW223" s="52"/>
      <c r="DPX223" s="52"/>
      <c r="DPY223" s="52"/>
      <c r="DPZ223" s="52"/>
      <c r="DQA223" s="52"/>
      <c r="DQB223" s="52"/>
      <c r="DQC223" s="52"/>
      <c r="DQD223" s="52"/>
      <c r="DQE223" s="52"/>
      <c r="DQF223" s="52"/>
      <c r="DQG223" s="52"/>
      <c r="DQH223" s="52"/>
      <c r="DQI223" s="52"/>
      <c r="DQJ223" s="52"/>
      <c r="DQK223" s="52"/>
      <c r="DQL223" s="52"/>
      <c r="DQM223" s="52"/>
      <c r="DQN223" s="52"/>
      <c r="DQO223" s="52"/>
      <c r="DQP223" s="52"/>
      <c r="DQQ223" s="52"/>
      <c r="DQR223" s="52"/>
      <c r="DQS223" s="52"/>
      <c r="DQT223" s="52"/>
      <c r="DQU223" s="52"/>
      <c r="DQV223" s="52"/>
      <c r="DQW223" s="52"/>
      <c r="DQX223" s="52"/>
      <c r="DQY223" s="52"/>
      <c r="DQZ223" s="52"/>
      <c r="DRA223" s="52"/>
      <c r="DRB223" s="52"/>
      <c r="DRC223" s="52"/>
      <c r="DRD223" s="52"/>
      <c r="DRE223" s="52"/>
      <c r="DRF223" s="52"/>
      <c r="DRG223" s="52"/>
      <c r="DRH223" s="52"/>
      <c r="DRI223" s="52"/>
      <c r="DRJ223" s="52"/>
      <c r="DRK223" s="52"/>
      <c r="DRL223" s="52"/>
      <c r="DRM223" s="52"/>
      <c r="DRN223" s="52"/>
      <c r="DRO223" s="52"/>
      <c r="DRP223" s="52"/>
      <c r="DRQ223" s="52"/>
      <c r="DRR223" s="52"/>
      <c r="DRS223" s="52"/>
      <c r="DRT223" s="52"/>
      <c r="DRU223" s="52"/>
      <c r="DRV223" s="52"/>
      <c r="DRW223" s="52"/>
      <c r="DRX223" s="52"/>
      <c r="DRY223" s="52"/>
      <c r="DRZ223" s="52"/>
      <c r="DSA223" s="52"/>
      <c r="DSB223" s="52"/>
      <c r="DSC223" s="52"/>
      <c r="DSD223" s="52"/>
      <c r="DSE223" s="52"/>
      <c r="DSF223" s="52"/>
      <c r="DSG223" s="52"/>
      <c r="DSH223" s="52"/>
      <c r="DSI223" s="52"/>
      <c r="DSJ223" s="52"/>
      <c r="DSK223" s="52"/>
      <c r="DSL223" s="52"/>
      <c r="DSM223" s="52"/>
      <c r="DSN223" s="52"/>
      <c r="DSO223" s="52"/>
      <c r="DSP223" s="52"/>
      <c r="DSQ223" s="52"/>
      <c r="DSR223" s="52"/>
      <c r="DSS223" s="52"/>
      <c r="DST223" s="52"/>
      <c r="DSU223" s="52"/>
      <c r="DSV223" s="52"/>
      <c r="DSW223" s="52"/>
      <c r="DSX223" s="52"/>
      <c r="DSY223" s="52"/>
      <c r="DSZ223" s="52"/>
      <c r="DTA223" s="52"/>
      <c r="DTB223" s="52"/>
      <c r="DTC223" s="52"/>
      <c r="DTD223" s="52"/>
      <c r="DTE223" s="52"/>
      <c r="DTF223" s="52"/>
      <c r="DTG223" s="52"/>
      <c r="DTH223" s="52"/>
      <c r="DTI223" s="52"/>
      <c r="DTJ223" s="52"/>
      <c r="DTK223" s="52"/>
      <c r="DTL223" s="52"/>
      <c r="DTM223" s="52"/>
      <c r="DTN223" s="52"/>
      <c r="DTO223" s="52"/>
      <c r="DTP223" s="52"/>
      <c r="DTQ223" s="52"/>
      <c r="DTR223" s="52"/>
      <c r="DTS223" s="52"/>
      <c r="DTT223" s="52"/>
      <c r="DTU223" s="52"/>
      <c r="DTV223" s="52"/>
      <c r="DTW223" s="52"/>
      <c r="DTX223" s="52"/>
      <c r="DTY223" s="52"/>
      <c r="DTZ223" s="52"/>
      <c r="DUA223" s="52"/>
      <c r="DUB223" s="52"/>
      <c r="DUC223" s="52"/>
      <c r="DUD223" s="52"/>
      <c r="DUE223" s="52"/>
      <c r="DUF223" s="52"/>
      <c r="DUG223" s="52"/>
      <c r="DUH223" s="52"/>
      <c r="DUI223" s="52"/>
      <c r="DUJ223" s="52"/>
      <c r="DUK223" s="52"/>
      <c r="DUL223" s="52"/>
      <c r="DUM223" s="52"/>
      <c r="DUN223" s="52"/>
      <c r="DUO223" s="52"/>
      <c r="DUP223" s="52"/>
      <c r="DUQ223" s="52"/>
      <c r="DUR223" s="52"/>
      <c r="DUS223" s="52"/>
      <c r="DUT223" s="52"/>
      <c r="DUU223" s="52"/>
      <c r="DUV223" s="52"/>
      <c r="DUW223" s="52"/>
      <c r="DUX223" s="52"/>
      <c r="DUY223" s="52"/>
      <c r="DUZ223" s="52"/>
      <c r="DVA223" s="52"/>
      <c r="DVB223" s="52"/>
      <c r="DVC223" s="52"/>
      <c r="DVD223" s="52"/>
      <c r="DVE223" s="52"/>
      <c r="DVF223" s="52"/>
      <c r="DVG223" s="52"/>
      <c r="DVH223" s="52"/>
      <c r="DVI223" s="52"/>
      <c r="DVJ223" s="52"/>
      <c r="DVK223" s="52"/>
      <c r="DVL223" s="52"/>
      <c r="DVM223" s="52"/>
      <c r="DVN223" s="52"/>
      <c r="DVO223" s="52"/>
      <c r="DVP223" s="52"/>
      <c r="DVQ223" s="52"/>
      <c r="DVR223" s="52"/>
      <c r="DVS223" s="52"/>
      <c r="DVT223" s="52"/>
      <c r="DVU223" s="52"/>
      <c r="DVV223" s="52"/>
      <c r="DVW223" s="52"/>
      <c r="DVX223" s="52"/>
      <c r="DVY223" s="52"/>
      <c r="DVZ223" s="52"/>
      <c r="DWA223" s="52"/>
      <c r="DWB223" s="52"/>
      <c r="DWC223" s="52"/>
      <c r="DWD223" s="52"/>
      <c r="DWE223" s="52"/>
      <c r="DWF223" s="52"/>
      <c r="DWG223" s="52"/>
      <c r="DWH223" s="52"/>
      <c r="DWI223" s="52"/>
      <c r="DWJ223" s="52"/>
      <c r="DWK223" s="52"/>
      <c r="DWL223" s="52"/>
      <c r="DWM223" s="52"/>
      <c r="DWN223" s="52"/>
      <c r="DWO223" s="52"/>
      <c r="DWP223" s="52"/>
      <c r="DWQ223" s="52"/>
      <c r="DWR223" s="52"/>
      <c r="DWS223" s="52"/>
      <c r="DWT223" s="52"/>
      <c r="DWU223" s="52"/>
      <c r="DWV223" s="52"/>
      <c r="DWW223" s="52"/>
      <c r="DWX223" s="52"/>
      <c r="DWY223" s="52"/>
      <c r="DWZ223" s="52"/>
      <c r="DXA223" s="52"/>
      <c r="DXB223" s="52"/>
      <c r="DXC223" s="52"/>
      <c r="DXD223" s="52"/>
      <c r="DXE223" s="52"/>
      <c r="DXF223" s="52"/>
      <c r="DXG223" s="52"/>
      <c r="DXH223" s="52"/>
      <c r="DXI223" s="52"/>
      <c r="DXJ223" s="52"/>
      <c r="DXK223" s="52"/>
      <c r="DXL223" s="52"/>
      <c r="DXM223" s="52"/>
      <c r="DXN223" s="52"/>
      <c r="DXO223" s="52"/>
      <c r="DXP223" s="52"/>
      <c r="DXQ223" s="52"/>
      <c r="DXR223" s="52"/>
      <c r="DXS223" s="52"/>
      <c r="DXT223" s="52"/>
      <c r="DXU223" s="52"/>
      <c r="DXV223" s="52"/>
      <c r="DXW223" s="52"/>
      <c r="DXX223" s="52"/>
      <c r="DXY223" s="52"/>
      <c r="DXZ223" s="52"/>
      <c r="DYA223" s="52"/>
      <c r="DYB223" s="52"/>
      <c r="DYC223" s="52"/>
      <c r="DYD223" s="52"/>
      <c r="DYE223" s="52"/>
      <c r="DYF223" s="52"/>
      <c r="DYG223" s="52"/>
      <c r="DYH223" s="52"/>
      <c r="DYI223" s="52"/>
      <c r="DYJ223" s="52"/>
      <c r="DYK223" s="52"/>
      <c r="DYL223" s="52"/>
      <c r="DYM223" s="52"/>
      <c r="DYN223" s="52"/>
      <c r="DYO223" s="52"/>
      <c r="DYP223" s="52"/>
      <c r="DYQ223" s="52"/>
      <c r="DYR223" s="52"/>
      <c r="DYS223" s="52"/>
      <c r="DYT223" s="52"/>
      <c r="DYU223" s="52"/>
      <c r="DYV223" s="52"/>
      <c r="DYW223" s="52"/>
      <c r="DYX223" s="52"/>
      <c r="DYY223" s="52"/>
      <c r="DYZ223" s="52"/>
      <c r="DZA223" s="52"/>
      <c r="DZB223" s="52"/>
      <c r="DZC223" s="52"/>
      <c r="DZD223" s="52"/>
      <c r="DZE223" s="52"/>
      <c r="DZF223" s="52"/>
      <c r="DZG223" s="52"/>
      <c r="DZH223" s="52"/>
      <c r="DZI223" s="52"/>
      <c r="DZJ223" s="52"/>
      <c r="DZK223" s="52"/>
      <c r="DZL223" s="52"/>
      <c r="DZM223" s="52"/>
      <c r="DZN223" s="52"/>
      <c r="DZO223" s="52"/>
      <c r="DZP223" s="52"/>
      <c r="DZQ223" s="52"/>
      <c r="DZR223" s="52"/>
      <c r="DZS223" s="52"/>
      <c r="DZT223" s="52"/>
      <c r="DZU223" s="52"/>
      <c r="DZV223" s="52"/>
      <c r="DZW223" s="52"/>
      <c r="DZX223" s="52"/>
      <c r="DZY223" s="52"/>
      <c r="DZZ223" s="52"/>
      <c r="EAA223" s="52"/>
      <c r="EAB223" s="52"/>
      <c r="EAC223" s="52"/>
      <c r="EAD223" s="52"/>
      <c r="EAE223" s="52"/>
      <c r="EAF223" s="52"/>
      <c r="EAG223" s="52"/>
      <c r="EAH223" s="52"/>
      <c r="EAI223" s="52"/>
      <c r="EAJ223" s="52"/>
      <c r="EAK223" s="52"/>
      <c r="EAL223" s="52"/>
      <c r="EAM223" s="52"/>
      <c r="EAN223" s="52"/>
      <c r="EAO223" s="52"/>
      <c r="EAP223" s="52"/>
      <c r="EAQ223" s="52"/>
      <c r="EAR223" s="52"/>
      <c r="EAS223" s="52"/>
      <c r="EAT223" s="52"/>
      <c r="EAU223" s="52"/>
      <c r="EAV223" s="52"/>
      <c r="EAW223" s="52"/>
      <c r="EAX223" s="52"/>
      <c r="EAY223" s="52"/>
      <c r="EAZ223" s="52"/>
      <c r="EBA223" s="52"/>
      <c r="EBB223" s="52"/>
      <c r="EBC223" s="52"/>
      <c r="EBD223" s="52"/>
      <c r="EBE223" s="52"/>
      <c r="EBF223" s="52"/>
      <c r="EBG223" s="52"/>
      <c r="EBH223" s="52"/>
      <c r="EBI223" s="52"/>
      <c r="EBJ223" s="52"/>
      <c r="EBK223" s="52"/>
      <c r="EBL223" s="52"/>
      <c r="EBM223" s="52"/>
      <c r="EBN223" s="52"/>
      <c r="EBO223" s="52"/>
      <c r="EBP223" s="52"/>
      <c r="EBQ223" s="52"/>
      <c r="EBR223" s="52"/>
      <c r="EBS223" s="52"/>
      <c r="EBT223" s="52"/>
      <c r="EBU223" s="52"/>
      <c r="EBV223" s="52"/>
      <c r="EBW223" s="52"/>
      <c r="EBX223" s="52"/>
      <c r="EBY223" s="52"/>
      <c r="EBZ223" s="52"/>
      <c r="ECA223" s="52"/>
      <c r="ECB223" s="52"/>
      <c r="ECC223" s="52"/>
      <c r="ECD223" s="52"/>
      <c r="ECE223" s="52"/>
      <c r="ECF223" s="52"/>
      <c r="ECG223" s="52"/>
      <c r="ECH223" s="52"/>
      <c r="ECI223" s="52"/>
      <c r="ECJ223" s="52"/>
      <c r="ECK223" s="52"/>
      <c r="ECL223" s="52"/>
      <c r="ECM223" s="52"/>
      <c r="ECN223" s="52"/>
      <c r="ECO223" s="52"/>
      <c r="ECP223" s="52"/>
      <c r="ECQ223" s="52"/>
      <c r="ECR223" s="52"/>
      <c r="ECS223" s="52"/>
      <c r="ECT223" s="52"/>
      <c r="ECU223" s="52"/>
      <c r="ECV223" s="52"/>
      <c r="ECW223" s="52"/>
      <c r="ECX223" s="52"/>
      <c r="ECY223" s="52"/>
      <c r="ECZ223" s="52"/>
      <c r="EDA223" s="52"/>
      <c r="EDB223" s="52"/>
      <c r="EDC223" s="52"/>
      <c r="EDD223" s="52"/>
      <c r="EDE223" s="52"/>
      <c r="EDF223" s="52"/>
      <c r="EDG223" s="52"/>
      <c r="EDH223" s="52"/>
      <c r="EDI223" s="52"/>
      <c r="EDJ223" s="52"/>
      <c r="EDK223" s="52"/>
      <c r="EDL223" s="52"/>
      <c r="EDM223" s="52"/>
      <c r="EDN223" s="52"/>
      <c r="EDO223" s="52"/>
      <c r="EDP223" s="52"/>
      <c r="EDQ223" s="52"/>
      <c r="EDR223" s="52"/>
      <c r="EDS223" s="52"/>
      <c r="EDT223" s="52"/>
      <c r="EDU223" s="52"/>
      <c r="EDV223" s="52"/>
      <c r="EDW223" s="52"/>
      <c r="EDX223" s="52"/>
      <c r="EDY223" s="52"/>
      <c r="EDZ223" s="52"/>
      <c r="EEA223" s="52"/>
      <c r="EEB223" s="52"/>
      <c r="EEC223" s="52"/>
      <c r="EED223" s="52"/>
      <c r="EEE223" s="52"/>
      <c r="EEF223" s="52"/>
      <c r="EEG223" s="52"/>
      <c r="EEH223" s="52"/>
      <c r="EEI223" s="52"/>
      <c r="EEJ223" s="52"/>
      <c r="EEK223" s="52"/>
      <c r="EEL223" s="52"/>
      <c r="EEM223" s="52"/>
      <c r="EEN223" s="52"/>
      <c r="EEO223" s="52"/>
      <c r="EEP223" s="52"/>
      <c r="EEQ223" s="52"/>
      <c r="EER223" s="52"/>
      <c r="EES223" s="52"/>
      <c r="EET223" s="52"/>
      <c r="EEU223" s="52"/>
      <c r="EEV223" s="52"/>
      <c r="EEW223" s="52"/>
      <c r="EEX223" s="52"/>
      <c r="EEY223" s="52"/>
      <c r="EEZ223" s="52"/>
      <c r="EFA223" s="52"/>
      <c r="EFB223" s="52"/>
      <c r="EFC223" s="52"/>
      <c r="EFD223" s="52"/>
      <c r="EFE223" s="52"/>
      <c r="EFF223" s="52"/>
      <c r="EFG223" s="52"/>
      <c r="EFH223" s="52"/>
      <c r="EFI223" s="52"/>
      <c r="EFJ223" s="52"/>
      <c r="EFK223" s="52"/>
      <c r="EFL223" s="52"/>
      <c r="EFM223" s="52"/>
      <c r="EFN223" s="52"/>
      <c r="EFO223" s="52"/>
      <c r="EFP223" s="52"/>
      <c r="EFQ223" s="52"/>
      <c r="EFR223" s="52"/>
      <c r="EFS223" s="52"/>
      <c r="EFT223" s="52"/>
      <c r="EFU223" s="52"/>
      <c r="EFV223" s="52"/>
      <c r="EFW223" s="52"/>
      <c r="EFX223" s="52"/>
      <c r="EFY223" s="52"/>
      <c r="EFZ223" s="52"/>
      <c r="EGA223" s="52"/>
      <c r="EGB223" s="52"/>
      <c r="EGC223" s="52"/>
      <c r="EGD223" s="52"/>
      <c r="EGE223" s="52"/>
      <c r="EGF223" s="52"/>
      <c r="EGG223" s="52"/>
      <c r="EGH223" s="52"/>
      <c r="EGI223" s="52"/>
      <c r="EGJ223" s="52"/>
      <c r="EGK223" s="52"/>
      <c r="EGL223" s="52"/>
      <c r="EGM223" s="52"/>
      <c r="EGN223" s="52"/>
      <c r="EGO223" s="52"/>
      <c r="EGP223" s="52"/>
      <c r="EGQ223" s="52"/>
      <c r="EGR223" s="52"/>
      <c r="EGS223" s="52"/>
      <c r="EGT223" s="52"/>
      <c r="EGU223" s="52"/>
      <c r="EGV223" s="52"/>
      <c r="EGW223" s="52"/>
      <c r="EGX223" s="52"/>
      <c r="EGY223" s="52"/>
      <c r="EGZ223" s="52"/>
      <c r="EHA223" s="52"/>
      <c r="EHB223" s="52"/>
      <c r="EHC223" s="52"/>
      <c r="EHD223" s="52"/>
      <c r="EHE223" s="52"/>
      <c r="EHF223" s="52"/>
      <c r="EHG223" s="52"/>
      <c r="EHH223" s="52"/>
      <c r="EHI223" s="52"/>
      <c r="EHJ223" s="52"/>
      <c r="EHK223" s="52"/>
      <c r="EHL223" s="52"/>
      <c r="EHM223" s="52"/>
      <c r="EHN223" s="52"/>
      <c r="EHO223" s="52"/>
      <c r="EHP223" s="52"/>
      <c r="EHQ223" s="52"/>
      <c r="EHR223" s="52"/>
      <c r="EHS223" s="52"/>
      <c r="EHT223" s="52"/>
      <c r="EHU223" s="52"/>
      <c r="EHV223" s="52"/>
      <c r="EHW223" s="52"/>
      <c r="EHX223" s="52"/>
      <c r="EHY223" s="52"/>
      <c r="EHZ223" s="52"/>
      <c r="EIA223" s="52"/>
      <c r="EIB223" s="52"/>
      <c r="EIC223" s="52"/>
      <c r="EID223" s="52"/>
      <c r="EIE223" s="52"/>
      <c r="EIF223" s="52"/>
      <c r="EIG223" s="52"/>
      <c r="EIH223" s="52"/>
      <c r="EII223" s="52"/>
      <c r="EIJ223" s="52"/>
      <c r="EIK223" s="52"/>
      <c r="EIL223" s="52"/>
      <c r="EIM223" s="52"/>
      <c r="EIN223" s="52"/>
      <c r="EIO223" s="52"/>
      <c r="EIP223" s="52"/>
      <c r="EIQ223" s="52"/>
      <c r="EIR223" s="52"/>
      <c r="EIS223" s="52"/>
      <c r="EIT223" s="52"/>
      <c r="EIU223" s="52"/>
      <c r="EIV223" s="52"/>
      <c r="EIW223" s="52"/>
      <c r="EIX223" s="52"/>
      <c r="EIY223" s="52"/>
      <c r="EIZ223" s="52"/>
      <c r="EJA223" s="52"/>
      <c r="EJB223" s="52"/>
      <c r="EJC223" s="52"/>
      <c r="EJD223" s="52"/>
      <c r="EJE223" s="52"/>
      <c r="EJF223" s="52"/>
      <c r="EJG223" s="52"/>
      <c r="EJH223" s="52"/>
      <c r="EJI223" s="52"/>
      <c r="EJJ223" s="52"/>
      <c r="EJK223" s="52"/>
      <c r="EJL223" s="52"/>
      <c r="EJM223" s="52"/>
      <c r="EJN223" s="52"/>
      <c r="EJO223" s="52"/>
      <c r="EJP223" s="52"/>
      <c r="EJQ223" s="52"/>
      <c r="EJR223" s="52"/>
      <c r="EJS223" s="52"/>
      <c r="EJT223" s="52"/>
      <c r="EJU223" s="52"/>
      <c r="EJV223" s="52"/>
      <c r="EJW223" s="52"/>
      <c r="EJX223" s="52"/>
      <c r="EJY223" s="52"/>
      <c r="EJZ223" s="52"/>
      <c r="EKA223" s="52"/>
      <c r="EKB223" s="52"/>
      <c r="EKC223" s="52"/>
      <c r="EKD223" s="52"/>
      <c r="EKE223" s="52"/>
      <c r="EKF223" s="52"/>
      <c r="EKG223" s="52"/>
      <c r="EKH223" s="52"/>
      <c r="EKI223" s="52"/>
      <c r="EKJ223" s="52"/>
      <c r="EKK223" s="52"/>
      <c r="EKL223" s="52"/>
      <c r="EKM223" s="52"/>
      <c r="EKN223" s="52"/>
      <c r="EKO223" s="52"/>
      <c r="EKP223" s="52"/>
      <c r="EKQ223" s="52"/>
      <c r="EKR223" s="52"/>
      <c r="EKS223" s="52"/>
      <c r="EKT223" s="52"/>
      <c r="EKU223" s="52"/>
      <c r="EKV223" s="52"/>
      <c r="EKW223" s="52"/>
      <c r="EKX223" s="52"/>
      <c r="EKY223" s="52"/>
      <c r="EKZ223" s="52"/>
      <c r="ELA223" s="52"/>
      <c r="ELB223" s="52"/>
      <c r="ELC223" s="52"/>
      <c r="ELD223" s="52"/>
      <c r="ELE223" s="52"/>
      <c r="ELF223" s="52"/>
      <c r="ELG223" s="52"/>
      <c r="ELH223" s="52"/>
      <c r="ELI223" s="52"/>
      <c r="ELJ223" s="52"/>
      <c r="ELK223" s="52"/>
      <c r="ELL223" s="52"/>
      <c r="ELM223" s="52"/>
      <c r="ELN223" s="52"/>
      <c r="ELO223" s="52"/>
      <c r="ELP223" s="52"/>
      <c r="ELQ223" s="52"/>
      <c r="ELR223" s="52"/>
      <c r="ELS223" s="52"/>
      <c r="ELT223" s="52"/>
      <c r="ELU223" s="52"/>
      <c r="ELV223" s="52"/>
      <c r="ELW223" s="52"/>
      <c r="ELX223" s="52"/>
      <c r="ELY223" s="52"/>
      <c r="ELZ223" s="52"/>
      <c r="EMA223" s="52"/>
      <c r="EMB223" s="52"/>
      <c r="EMC223" s="52"/>
      <c r="EMD223" s="52"/>
      <c r="EME223" s="52"/>
      <c r="EMF223" s="52"/>
      <c r="EMG223" s="52"/>
      <c r="EMH223" s="52"/>
      <c r="EMI223" s="52"/>
      <c r="EMJ223" s="52"/>
      <c r="EMK223" s="52"/>
      <c r="EML223" s="52"/>
      <c r="EMM223" s="52"/>
      <c r="EMN223" s="52"/>
      <c r="EMO223" s="52"/>
      <c r="EMP223" s="52"/>
      <c r="EMQ223" s="52"/>
      <c r="EMR223" s="52"/>
      <c r="EMS223" s="52"/>
      <c r="EMT223" s="52"/>
      <c r="EMU223" s="52"/>
      <c r="EMV223" s="52"/>
      <c r="EMW223" s="52"/>
      <c r="EMX223" s="52"/>
      <c r="EMY223" s="52"/>
      <c r="EMZ223" s="52"/>
      <c r="ENA223" s="52"/>
      <c r="ENB223" s="52"/>
      <c r="ENC223" s="52"/>
      <c r="END223" s="52"/>
      <c r="ENE223" s="52"/>
      <c r="ENF223" s="52"/>
      <c r="ENG223" s="52"/>
      <c r="ENH223" s="52"/>
      <c r="ENI223" s="52"/>
      <c r="ENJ223" s="52"/>
      <c r="ENK223" s="52"/>
      <c r="ENL223" s="52"/>
      <c r="ENM223" s="52"/>
      <c r="ENN223" s="52"/>
      <c r="ENO223" s="52"/>
      <c r="ENP223" s="52"/>
      <c r="ENQ223" s="52"/>
      <c r="ENR223" s="52"/>
      <c r="ENS223" s="52"/>
      <c r="ENT223" s="52"/>
      <c r="ENU223" s="52"/>
      <c r="ENV223" s="52"/>
      <c r="ENW223" s="52"/>
      <c r="ENX223" s="52"/>
      <c r="ENY223" s="52"/>
      <c r="ENZ223" s="52"/>
      <c r="EOA223" s="52"/>
      <c r="EOB223" s="52"/>
      <c r="EOC223" s="52"/>
      <c r="EOD223" s="52"/>
      <c r="EOE223" s="52"/>
      <c r="EOF223" s="52"/>
      <c r="EOG223" s="52"/>
      <c r="EOH223" s="52"/>
      <c r="EOI223" s="52"/>
      <c r="EOJ223" s="52"/>
      <c r="EOK223" s="52"/>
      <c r="EOL223" s="52"/>
      <c r="EOM223" s="52"/>
      <c r="EON223" s="52"/>
      <c r="EOO223" s="52"/>
      <c r="EOP223" s="52"/>
      <c r="EOQ223" s="52"/>
      <c r="EOR223" s="52"/>
      <c r="EOS223" s="52"/>
      <c r="EOT223" s="52"/>
      <c r="EOU223" s="52"/>
      <c r="EOV223" s="52"/>
      <c r="EOW223" s="52"/>
      <c r="EOX223" s="52"/>
      <c r="EOY223" s="52"/>
      <c r="EOZ223" s="52"/>
      <c r="EPA223" s="52"/>
      <c r="EPB223" s="52"/>
      <c r="EPC223" s="52"/>
      <c r="EPD223" s="52"/>
      <c r="EPE223" s="52"/>
      <c r="EPF223" s="52"/>
      <c r="EPG223" s="52"/>
      <c r="EPH223" s="52"/>
      <c r="EPI223" s="52"/>
      <c r="EPJ223" s="52"/>
      <c r="EPK223" s="52"/>
      <c r="EPL223" s="52"/>
      <c r="EPM223" s="52"/>
      <c r="EPN223" s="52"/>
      <c r="EPO223" s="52"/>
      <c r="EPP223" s="52"/>
      <c r="EPQ223" s="52"/>
      <c r="EPR223" s="52"/>
      <c r="EPS223" s="52"/>
      <c r="EPT223" s="52"/>
      <c r="EPU223" s="52"/>
      <c r="EPV223" s="52"/>
      <c r="EPW223" s="52"/>
      <c r="EPX223" s="52"/>
      <c r="EPY223" s="52"/>
      <c r="EPZ223" s="52"/>
      <c r="EQA223" s="52"/>
      <c r="EQB223" s="52"/>
      <c r="EQC223" s="52"/>
      <c r="EQD223" s="52"/>
      <c r="EQE223" s="52"/>
      <c r="EQF223" s="52"/>
      <c r="EQG223" s="52"/>
      <c r="EQH223" s="52"/>
      <c r="EQI223" s="52"/>
      <c r="EQJ223" s="52"/>
      <c r="EQK223" s="52"/>
      <c r="EQL223" s="52"/>
      <c r="EQM223" s="52"/>
      <c r="EQN223" s="52"/>
      <c r="EQO223" s="52"/>
      <c r="EQP223" s="52"/>
      <c r="EQQ223" s="52"/>
      <c r="EQR223" s="52"/>
      <c r="EQS223" s="52"/>
      <c r="EQT223" s="52"/>
      <c r="EQU223" s="52"/>
      <c r="EQV223" s="52"/>
      <c r="EQW223" s="52"/>
      <c r="EQX223" s="52"/>
      <c r="EQY223" s="52"/>
      <c r="EQZ223" s="52"/>
      <c r="ERA223" s="52"/>
      <c r="ERB223" s="52"/>
      <c r="ERC223" s="52"/>
      <c r="ERD223" s="52"/>
      <c r="ERE223" s="52"/>
      <c r="ERF223" s="52"/>
      <c r="ERG223" s="52"/>
      <c r="ERH223" s="52"/>
      <c r="ERI223" s="52"/>
      <c r="ERJ223" s="52"/>
      <c r="ERK223" s="52"/>
      <c r="ERL223" s="52"/>
      <c r="ERM223" s="52"/>
      <c r="ERN223" s="52"/>
      <c r="ERO223" s="52"/>
      <c r="ERP223" s="52"/>
      <c r="ERQ223" s="52"/>
      <c r="ERR223" s="52"/>
      <c r="ERS223" s="52"/>
      <c r="ERT223" s="52"/>
      <c r="ERU223" s="52"/>
      <c r="ERV223" s="52"/>
      <c r="ERW223" s="52"/>
      <c r="ERX223" s="52"/>
      <c r="ERY223" s="52"/>
      <c r="ERZ223" s="52"/>
      <c r="ESA223" s="52"/>
      <c r="ESB223" s="52"/>
      <c r="ESC223" s="52"/>
      <c r="ESD223" s="52"/>
      <c r="ESE223" s="52"/>
      <c r="ESF223" s="52"/>
      <c r="ESG223" s="52"/>
      <c r="ESH223" s="52"/>
      <c r="ESI223" s="52"/>
      <c r="ESJ223" s="52"/>
      <c r="ESK223" s="52"/>
      <c r="ESL223" s="52"/>
      <c r="ESM223" s="52"/>
      <c r="ESN223" s="52"/>
      <c r="ESO223" s="52"/>
      <c r="ESP223" s="52"/>
      <c r="ESQ223" s="52"/>
      <c r="ESR223" s="52"/>
      <c r="ESS223" s="52"/>
      <c r="EST223" s="52"/>
      <c r="ESU223" s="52"/>
      <c r="ESV223" s="52"/>
      <c r="ESW223" s="52"/>
      <c r="ESX223" s="52"/>
      <c r="ESY223" s="52"/>
      <c r="ESZ223" s="52"/>
      <c r="ETA223" s="52"/>
      <c r="ETB223" s="52"/>
      <c r="ETC223" s="52"/>
      <c r="ETD223" s="52"/>
      <c r="ETE223" s="52"/>
      <c r="ETF223" s="52"/>
      <c r="ETG223" s="52"/>
      <c r="ETH223" s="52"/>
      <c r="ETI223" s="52"/>
      <c r="ETJ223" s="52"/>
      <c r="ETK223" s="52"/>
      <c r="ETL223" s="52"/>
      <c r="ETM223" s="52"/>
      <c r="ETN223" s="52"/>
      <c r="ETO223" s="52"/>
      <c r="ETP223" s="52"/>
      <c r="ETQ223" s="52"/>
      <c r="ETR223" s="52"/>
      <c r="ETS223" s="52"/>
      <c r="ETT223" s="52"/>
      <c r="ETU223" s="52"/>
      <c r="ETV223" s="52"/>
      <c r="ETW223" s="52"/>
      <c r="ETX223" s="52"/>
      <c r="ETY223" s="52"/>
      <c r="ETZ223" s="52"/>
      <c r="EUA223" s="52"/>
      <c r="EUB223" s="52"/>
      <c r="EUC223" s="52"/>
      <c r="EUD223" s="52"/>
      <c r="EUE223" s="52"/>
      <c r="EUF223" s="52"/>
      <c r="EUG223" s="52"/>
      <c r="EUH223" s="52"/>
      <c r="EUI223" s="52"/>
      <c r="EUJ223" s="52"/>
      <c r="EUK223" s="52"/>
      <c r="EUL223" s="52"/>
      <c r="EUM223" s="52"/>
      <c r="EUN223" s="52"/>
      <c r="EUO223" s="52"/>
      <c r="EUP223" s="52"/>
      <c r="EUQ223" s="52"/>
      <c r="EUR223" s="52"/>
      <c r="EUS223" s="52"/>
      <c r="EUT223" s="52"/>
      <c r="EUU223" s="52"/>
      <c r="EUV223" s="52"/>
      <c r="EUW223" s="52"/>
      <c r="EUX223" s="52"/>
      <c r="EUY223" s="52"/>
      <c r="EUZ223" s="52"/>
      <c r="EVA223" s="52"/>
      <c r="EVB223" s="52"/>
      <c r="EVC223" s="52"/>
      <c r="EVD223" s="52"/>
      <c r="EVE223" s="52"/>
      <c r="EVF223" s="52"/>
      <c r="EVG223" s="52"/>
      <c r="EVH223" s="52"/>
      <c r="EVI223" s="52"/>
      <c r="EVJ223" s="52"/>
      <c r="EVK223" s="52"/>
      <c r="EVL223" s="52"/>
      <c r="EVM223" s="52"/>
      <c r="EVN223" s="52"/>
      <c r="EVO223" s="52"/>
      <c r="EVP223" s="52"/>
      <c r="EVQ223" s="52"/>
      <c r="EVR223" s="52"/>
      <c r="EVS223" s="52"/>
      <c r="EVT223" s="52"/>
      <c r="EVU223" s="52"/>
      <c r="EVV223" s="52"/>
      <c r="EVW223" s="52"/>
      <c r="EVX223" s="52"/>
      <c r="EVY223" s="52"/>
      <c r="EVZ223" s="52"/>
      <c r="EWA223" s="52"/>
      <c r="EWB223" s="52"/>
      <c r="EWC223" s="52"/>
      <c r="EWD223" s="52"/>
      <c r="EWE223" s="52"/>
      <c r="EWF223" s="52"/>
      <c r="EWG223" s="52"/>
      <c r="EWH223" s="52"/>
      <c r="EWI223" s="52"/>
      <c r="EWJ223" s="52"/>
      <c r="EWK223" s="52"/>
      <c r="EWL223" s="52"/>
      <c r="EWM223" s="52"/>
      <c r="EWN223" s="52"/>
      <c r="EWO223" s="52"/>
      <c r="EWP223" s="52"/>
      <c r="EWQ223" s="52"/>
      <c r="EWR223" s="52"/>
      <c r="EWS223" s="52"/>
      <c r="EWT223" s="52"/>
      <c r="EWU223" s="52"/>
      <c r="EWV223" s="52"/>
      <c r="EWW223" s="52"/>
      <c r="EWX223" s="52"/>
      <c r="EWY223" s="52"/>
      <c r="EWZ223" s="52"/>
      <c r="EXA223" s="52"/>
      <c r="EXB223" s="52"/>
      <c r="EXC223" s="52"/>
      <c r="EXD223" s="52"/>
      <c r="EXE223" s="52"/>
      <c r="EXF223" s="52"/>
      <c r="EXG223" s="52"/>
      <c r="EXH223" s="52"/>
      <c r="EXI223" s="52"/>
      <c r="EXJ223" s="52"/>
      <c r="EXK223" s="52"/>
      <c r="EXL223" s="52"/>
      <c r="EXM223" s="52"/>
      <c r="EXN223" s="52"/>
      <c r="EXO223" s="52"/>
      <c r="EXP223" s="52"/>
      <c r="EXQ223" s="52"/>
      <c r="EXR223" s="52"/>
      <c r="EXS223" s="52"/>
      <c r="EXT223" s="52"/>
      <c r="EXU223" s="52"/>
      <c r="EXV223" s="52"/>
      <c r="EXW223" s="52"/>
      <c r="EXX223" s="52"/>
      <c r="EXY223" s="52"/>
      <c r="EXZ223" s="52"/>
      <c r="EYA223" s="52"/>
      <c r="EYB223" s="52"/>
      <c r="EYC223" s="52"/>
      <c r="EYD223" s="52"/>
      <c r="EYE223" s="52"/>
      <c r="EYF223" s="52"/>
      <c r="EYG223" s="52"/>
      <c r="EYH223" s="52"/>
      <c r="EYI223" s="52"/>
      <c r="EYJ223" s="52"/>
      <c r="EYK223" s="52"/>
      <c r="EYL223" s="52"/>
      <c r="EYM223" s="52"/>
      <c r="EYN223" s="52"/>
      <c r="EYO223" s="52"/>
      <c r="EYP223" s="52"/>
      <c r="EYQ223" s="52"/>
      <c r="EYR223" s="52"/>
      <c r="EYS223" s="52"/>
      <c r="EYT223" s="52"/>
      <c r="EYU223" s="52"/>
      <c r="EYV223" s="52"/>
      <c r="EYW223" s="52"/>
      <c r="EYX223" s="52"/>
      <c r="EYY223" s="52"/>
      <c r="EYZ223" s="52"/>
      <c r="EZA223" s="52"/>
      <c r="EZB223" s="52"/>
      <c r="EZC223" s="52"/>
      <c r="EZD223" s="52"/>
      <c r="EZE223" s="52"/>
      <c r="EZF223" s="52"/>
      <c r="EZG223" s="52"/>
      <c r="EZH223" s="52"/>
      <c r="EZI223" s="52"/>
      <c r="EZJ223" s="52"/>
      <c r="EZK223" s="52"/>
      <c r="EZL223" s="52"/>
      <c r="EZM223" s="52"/>
      <c r="EZN223" s="52"/>
      <c r="EZO223" s="52"/>
      <c r="EZP223" s="52"/>
      <c r="EZQ223" s="52"/>
      <c r="EZR223" s="52"/>
      <c r="EZS223" s="52"/>
      <c r="EZT223" s="52"/>
      <c r="EZU223" s="52"/>
      <c r="EZV223" s="52"/>
      <c r="EZW223" s="52"/>
      <c r="EZX223" s="52"/>
      <c r="EZY223" s="52"/>
      <c r="EZZ223" s="52"/>
      <c r="FAA223" s="52"/>
      <c r="FAB223" s="52"/>
      <c r="FAC223" s="52"/>
      <c r="FAD223" s="52"/>
      <c r="FAE223" s="52"/>
      <c r="FAF223" s="52"/>
      <c r="FAG223" s="52"/>
      <c r="FAH223" s="52"/>
      <c r="FAI223" s="52"/>
      <c r="FAJ223" s="52"/>
      <c r="FAK223" s="52"/>
      <c r="FAL223" s="52"/>
      <c r="FAM223" s="52"/>
      <c r="FAN223" s="52"/>
      <c r="FAO223" s="52"/>
      <c r="FAP223" s="52"/>
      <c r="FAQ223" s="52"/>
      <c r="FAR223" s="52"/>
      <c r="FAS223" s="52"/>
      <c r="FAT223" s="52"/>
      <c r="FAU223" s="52"/>
      <c r="FAV223" s="52"/>
      <c r="FAW223" s="52"/>
      <c r="FAX223" s="52"/>
      <c r="FAY223" s="52"/>
      <c r="FAZ223" s="52"/>
      <c r="FBA223" s="52"/>
      <c r="FBB223" s="52"/>
      <c r="FBC223" s="52"/>
      <c r="FBD223" s="52"/>
      <c r="FBE223" s="52"/>
      <c r="FBF223" s="52"/>
      <c r="FBG223" s="52"/>
      <c r="FBH223" s="52"/>
      <c r="FBI223" s="52"/>
      <c r="FBJ223" s="52"/>
      <c r="FBK223" s="52"/>
      <c r="FBL223" s="52"/>
      <c r="FBM223" s="52"/>
      <c r="FBN223" s="52"/>
      <c r="FBO223" s="52"/>
      <c r="FBP223" s="52"/>
      <c r="FBQ223" s="52"/>
      <c r="FBR223" s="52"/>
      <c r="FBS223" s="52"/>
      <c r="FBT223" s="52"/>
      <c r="FBU223" s="52"/>
      <c r="FBV223" s="52"/>
      <c r="FBW223" s="52"/>
      <c r="FBX223" s="52"/>
      <c r="FBY223" s="52"/>
      <c r="FBZ223" s="52"/>
      <c r="FCA223" s="52"/>
      <c r="FCB223" s="52"/>
      <c r="FCC223" s="52"/>
      <c r="FCD223" s="52"/>
      <c r="FCE223" s="52"/>
      <c r="FCF223" s="52"/>
      <c r="FCG223" s="52"/>
      <c r="FCH223" s="52"/>
      <c r="FCI223" s="52"/>
      <c r="FCJ223" s="52"/>
      <c r="FCK223" s="52"/>
      <c r="FCL223" s="52"/>
      <c r="FCM223" s="52"/>
      <c r="FCN223" s="52"/>
      <c r="FCO223" s="52"/>
      <c r="FCP223" s="52"/>
      <c r="FCQ223" s="52"/>
      <c r="FCR223" s="52"/>
      <c r="FCS223" s="52"/>
      <c r="FCT223" s="52"/>
      <c r="FCU223" s="52"/>
      <c r="FCV223" s="52"/>
      <c r="FCW223" s="52"/>
      <c r="FCX223" s="52"/>
      <c r="FCY223" s="52"/>
      <c r="FCZ223" s="52"/>
      <c r="FDA223" s="52"/>
      <c r="FDB223" s="52"/>
      <c r="FDC223" s="52"/>
      <c r="FDD223" s="52"/>
      <c r="FDE223" s="52"/>
      <c r="FDF223" s="52"/>
      <c r="FDG223" s="52"/>
      <c r="FDH223" s="52"/>
      <c r="FDI223" s="52"/>
      <c r="FDJ223" s="52"/>
      <c r="FDK223" s="52"/>
      <c r="FDL223" s="52"/>
      <c r="FDM223" s="52"/>
      <c r="FDN223" s="52"/>
      <c r="FDO223" s="52"/>
      <c r="FDP223" s="52"/>
      <c r="FDQ223" s="52"/>
      <c r="FDR223" s="52"/>
      <c r="FDS223" s="52"/>
      <c r="FDT223" s="52"/>
      <c r="FDU223" s="52"/>
      <c r="FDV223" s="52"/>
      <c r="FDW223" s="52"/>
      <c r="FDX223" s="52"/>
      <c r="FDY223" s="52"/>
      <c r="FDZ223" s="52"/>
      <c r="FEA223" s="52"/>
      <c r="FEB223" s="52"/>
      <c r="FEC223" s="52"/>
      <c r="FED223" s="52"/>
      <c r="FEE223" s="52"/>
      <c r="FEF223" s="52"/>
      <c r="FEG223" s="52"/>
      <c r="FEH223" s="52"/>
      <c r="FEI223" s="52"/>
      <c r="FEJ223" s="52"/>
      <c r="FEK223" s="52"/>
      <c r="FEL223" s="52"/>
      <c r="FEM223" s="52"/>
      <c r="FEN223" s="52"/>
      <c r="FEO223" s="52"/>
      <c r="FEP223" s="52"/>
      <c r="FEQ223" s="52"/>
      <c r="FER223" s="52"/>
      <c r="FES223" s="52"/>
      <c r="FET223" s="52"/>
      <c r="FEU223" s="52"/>
      <c r="FEV223" s="52"/>
      <c r="FEW223" s="52"/>
      <c r="FEX223" s="52"/>
      <c r="FEY223" s="52"/>
      <c r="FEZ223" s="52"/>
      <c r="FFA223" s="52"/>
      <c r="FFB223" s="52"/>
      <c r="FFC223" s="52"/>
      <c r="FFD223" s="52"/>
      <c r="FFE223" s="52"/>
      <c r="FFF223" s="52"/>
      <c r="FFG223" s="52"/>
      <c r="FFH223" s="52"/>
      <c r="FFI223" s="52"/>
      <c r="FFJ223" s="52"/>
      <c r="FFK223" s="52"/>
      <c r="FFL223" s="52"/>
      <c r="FFM223" s="52"/>
      <c r="FFN223" s="52"/>
      <c r="FFO223" s="52"/>
      <c r="FFP223" s="52"/>
      <c r="FFQ223" s="52"/>
      <c r="FFR223" s="52"/>
      <c r="FFS223" s="52"/>
      <c r="FFT223" s="52"/>
      <c r="FFU223" s="52"/>
      <c r="FFV223" s="52"/>
      <c r="FFW223" s="52"/>
      <c r="FFX223" s="52"/>
      <c r="FFY223" s="52"/>
      <c r="FFZ223" s="52"/>
      <c r="FGA223" s="52"/>
      <c r="FGB223" s="52"/>
      <c r="FGC223" s="52"/>
      <c r="FGD223" s="52"/>
      <c r="FGE223" s="52"/>
      <c r="FGF223" s="52"/>
      <c r="FGG223" s="52"/>
      <c r="FGH223" s="52"/>
      <c r="FGI223" s="52"/>
      <c r="FGJ223" s="52"/>
      <c r="FGK223" s="52"/>
      <c r="FGL223" s="52"/>
      <c r="FGM223" s="52"/>
      <c r="FGN223" s="52"/>
      <c r="FGO223" s="52"/>
      <c r="FGP223" s="52"/>
      <c r="FGQ223" s="52"/>
      <c r="FGR223" s="52"/>
      <c r="FGS223" s="52"/>
      <c r="FGT223" s="52"/>
      <c r="FGU223" s="52"/>
      <c r="FGV223" s="52"/>
      <c r="FGW223" s="52"/>
      <c r="FGX223" s="52"/>
      <c r="FGY223" s="52"/>
      <c r="FGZ223" s="52"/>
      <c r="FHA223" s="52"/>
      <c r="FHB223" s="52"/>
      <c r="FHC223" s="52"/>
      <c r="FHD223" s="52"/>
      <c r="FHE223" s="52"/>
      <c r="FHF223" s="52"/>
      <c r="FHG223" s="52"/>
      <c r="FHH223" s="52"/>
      <c r="FHI223" s="52"/>
      <c r="FHJ223" s="52"/>
      <c r="FHK223" s="52"/>
      <c r="FHL223" s="52"/>
      <c r="FHM223" s="52"/>
      <c r="FHN223" s="52"/>
      <c r="FHO223" s="52"/>
      <c r="FHP223" s="52"/>
      <c r="FHQ223" s="52"/>
      <c r="FHR223" s="52"/>
      <c r="FHS223" s="52"/>
      <c r="FHT223" s="52"/>
      <c r="FHU223" s="52"/>
      <c r="FHV223" s="52"/>
      <c r="FHW223" s="52"/>
      <c r="FHX223" s="52"/>
      <c r="FHY223" s="52"/>
      <c r="FHZ223" s="52"/>
      <c r="FIA223" s="52"/>
      <c r="FIB223" s="52"/>
      <c r="FIC223" s="52"/>
      <c r="FID223" s="52"/>
      <c r="FIE223" s="52"/>
      <c r="FIF223" s="52"/>
      <c r="FIG223" s="52"/>
      <c r="FIH223" s="52"/>
      <c r="FII223" s="52"/>
      <c r="FIJ223" s="52"/>
      <c r="FIK223" s="52"/>
      <c r="FIL223" s="52"/>
      <c r="FIM223" s="52"/>
      <c r="FIN223" s="52"/>
      <c r="FIO223" s="52"/>
      <c r="FIP223" s="52"/>
      <c r="FIQ223" s="52"/>
      <c r="FIR223" s="52"/>
      <c r="FIS223" s="52"/>
      <c r="FIT223" s="52"/>
      <c r="FIU223" s="52"/>
      <c r="FIV223" s="52"/>
      <c r="FIW223" s="52"/>
      <c r="FIX223" s="52"/>
      <c r="FIY223" s="52"/>
      <c r="FIZ223" s="52"/>
      <c r="FJA223" s="52"/>
      <c r="FJB223" s="52"/>
      <c r="FJC223" s="52"/>
      <c r="FJD223" s="52"/>
      <c r="FJE223" s="52"/>
      <c r="FJF223" s="52"/>
      <c r="FJG223" s="52"/>
      <c r="FJH223" s="52"/>
      <c r="FJI223" s="52"/>
      <c r="FJJ223" s="52"/>
      <c r="FJK223" s="52"/>
      <c r="FJL223" s="52"/>
      <c r="FJM223" s="52"/>
      <c r="FJN223" s="52"/>
      <c r="FJO223" s="52"/>
      <c r="FJP223" s="52"/>
      <c r="FJQ223" s="52"/>
      <c r="FJR223" s="52"/>
      <c r="FJS223" s="52"/>
      <c r="FJT223" s="52"/>
      <c r="FJU223" s="52"/>
      <c r="FJV223" s="52"/>
      <c r="FJW223" s="52"/>
      <c r="FJX223" s="52"/>
      <c r="FJY223" s="52"/>
      <c r="FJZ223" s="52"/>
      <c r="FKA223" s="52"/>
      <c r="FKB223" s="52"/>
      <c r="FKC223" s="52"/>
      <c r="FKD223" s="52"/>
      <c r="FKE223" s="52"/>
      <c r="FKF223" s="52"/>
      <c r="FKG223" s="52"/>
      <c r="FKH223" s="52"/>
      <c r="FKI223" s="52"/>
      <c r="FKJ223" s="52"/>
      <c r="FKK223" s="52"/>
      <c r="FKL223" s="52"/>
      <c r="FKM223" s="52"/>
      <c r="FKN223" s="52"/>
      <c r="FKO223" s="52"/>
      <c r="FKP223" s="52"/>
      <c r="FKQ223" s="52"/>
      <c r="FKR223" s="52"/>
      <c r="FKS223" s="52"/>
      <c r="FKT223" s="52"/>
      <c r="FKU223" s="52"/>
      <c r="FKV223" s="52"/>
      <c r="FKW223" s="52"/>
      <c r="FKX223" s="52"/>
      <c r="FKY223" s="52"/>
      <c r="FKZ223" s="52"/>
      <c r="FLA223" s="52"/>
      <c r="FLB223" s="52"/>
      <c r="FLC223" s="52"/>
      <c r="FLD223" s="52"/>
      <c r="FLE223" s="52"/>
      <c r="FLF223" s="52"/>
      <c r="FLG223" s="52"/>
      <c r="FLH223" s="52"/>
      <c r="FLI223" s="52"/>
      <c r="FLJ223" s="52"/>
      <c r="FLK223" s="52"/>
      <c r="FLL223" s="52"/>
      <c r="FLM223" s="52"/>
      <c r="FLN223" s="52"/>
      <c r="FLO223" s="52"/>
      <c r="FLP223" s="52"/>
      <c r="FLQ223" s="52"/>
      <c r="FLR223" s="52"/>
      <c r="FLS223" s="52"/>
      <c r="FLT223" s="52"/>
      <c r="FLU223" s="52"/>
      <c r="FLV223" s="52"/>
      <c r="FLW223" s="52"/>
      <c r="FLX223" s="52"/>
      <c r="FLY223" s="52"/>
      <c r="FLZ223" s="52"/>
      <c r="FMA223" s="52"/>
      <c r="FMB223" s="52"/>
      <c r="FMC223" s="52"/>
      <c r="FMD223" s="52"/>
      <c r="FME223" s="52"/>
      <c r="FMF223" s="52"/>
      <c r="FMG223" s="52"/>
      <c r="FMH223" s="52"/>
      <c r="FMI223" s="52"/>
      <c r="FMJ223" s="52"/>
      <c r="FMK223" s="52"/>
      <c r="FML223" s="52"/>
      <c r="FMM223" s="52"/>
      <c r="FMN223" s="52"/>
      <c r="FMO223" s="52"/>
      <c r="FMP223" s="52"/>
      <c r="FMQ223" s="52"/>
      <c r="FMR223" s="52"/>
      <c r="FMS223" s="52"/>
      <c r="FMT223" s="52"/>
      <c r="FMU223" s="52"/>
      <c r="FMV223" s="52"/>
      <c r="FMW223" s="52"/>
      <c r="FMX223" s="52"/>
      <c r="FMY223" s="52"/>
      <c r="FMZ223" s="52"/>
      <c r="FNA223" s="52"/>
      <c r="FNB223" s="52"/>
      <c r="FNC223" s="52"/>
      <c r="FND223" s="52"/>
      <c r="FNE223" s="52"/>
      <c r="FNF223" s="52"/>
      <c r="FNG223" s="52"/>
      <c r="FNH223" s="52"/>
      <c r="FNI223" s="52"/>
      <c r="FNJ223" s="52"/>
      <c r="FNK223" s="52"/>
      <c r="FNL223" s="52"/>
      <c r="FNM223" s="52"/>
      <c r="FNN223" s="52"/>
      <c r="FNO223" s="52"/>
      <c r="FNP223" s="52"/>
      <c r="FNQ223" s="52"/>
      <c r="FNR223" s="52"/>
      <c r="FNS223" s="52"/>
      <c r="FNT223" s="52"/>
      <c r="FNU223" s="52"/>
      <c r="FNV223" s="52"/>
      <c r="FNW223" s="52"/>
      <c r="FNX223" s="52"/>
      <c r="FNY223" s="52"/>
      <c r="FNZ223" s="52"/>
      <c r="FOA223" s="52"/>
      <c r="FOB223" s="52"/>
      <c r="FOC223" s="52"/>
      <c r="FOD223" s="52"/>
      <c r="FOE223" s="52"/>
      <c r="FOF223" s="52"/>
      <c r="FOG223" s="52"/>
      <c r="FOH223" s="52"/>
      <c r="FOI223" s="52"/>
      <c r="FOJ223" s="52"/>
      <c r="FOK223" s="52"/>
      <c r="FOL223" s="52"/>
      <c r="FOM223" s="52"/>
      <c r="FON223" s="52"/>
      <c r="FOO223" s="52"/>
      <c r="FOP223" s="52"/>
      <c r="FOQ223" s="52"/>
      <c r="FOR223" s="52"/>
      <c r="FOS223" s="52"/>
      <c r="FOT223" s="52"/>
      <c r="FOU223" s="52"/>
      <c r="FOV223" s="52"/>
      <c r="FOW223" s="52"/>
      <c r="FOX223" s="52"/>
      <c r="FOY223" s="52"/>
      <c r="FOZ223" s="52"/>
      <c r="FPA223" s="52"/>
      <c r="FPB223" s="52"/>
      <c r="FPC223" s="52"/>
      <c r="FPD223" s="52"/>
      <c r="FPE223" s="52"/>
      <c r="FPF223" s="52"/>
      <c r="FPG223" s="52"/>
      <c r="FPH223" s="52"/>
      <c r="FPI223" s="52"/>
      <c r="FPJ223" s="52"/>
      <c r="FPK223" s="52"/>
      <c r="FPL223" s="52"/>
      <c r="FPM223" s="52"/>
      <c r="FPN223" s="52"/>
      <c r="FPO223" s="52"/>
      <c r="FPP223" s="52"/>
      <c r="FPQ223" s="52"/>
      <c r="FPR223" s="52"/>
      <c r="FPS223" s="52"/>
      <c r="FPT223" s="52"/>
      <c r="FPU223" s="52"/>
      <c r="FPV223" s="52"/>
      <c r="FPW223" s="52"/>
      <c r="FPX223" s="52"/>
      <c r="FPY223" s="52"/>
      <c r="FPZ223" s="52"/>
      <c r="FQA223" s="52"/>
      <c r="FQB223" s="52"/>
      <c r="FQC223" s="52"/>
      <c r="FQD223" s="52"/>
      <c r="FQE223" s="52"/>
      <c r="FQF223" s="52"/>
      <c r="FQG223" s="52"/>
      <c r="FQH223" s="52"/>
      <c r="FQI223" s="52"/>
      <c r="FQJ223" s="52"/>
      <c r="FQK223" s="52"/>
      <c r="FQL223" s="52"/>
      <c r="FQM223" s="52"/>
      <c r="FQN223" s="52"/>
      <c r="FQO223" s="52"/>
      <c r="FQP223" s="52"/>
      <c r="FQQ223" s="52"/>
      <c r="FQR223" s="52"/>
      <c r="FQS223" s="52"/>
      <c r="FQT223" s="52"/>
      <c r="FQU223" s="52"/>
      <c r="FQV223" s="52"/>
      <c r="FQW223" s="52"/>
      <c r="FQX223" s="52"/>
      <c r="FQY223" s="52"/>
      <c r="FQZ223" s="52"/>
      <c r="FRA223" s="52"/>
      <c r="FRB223" s="52"/>
      <c r="FRC223" s="52"/>
      <c r="FRD223" s="52"/>
      <c r="FRE223" s="52"/>
      <c r="FRF223" s="52"/>
      <c r="FRG223" s="52"/>
      <c r="FRH223" s="52"/>
      <c r="FRI223" s="52"/>
      <c r="FRJ223" s="52"/>
      <c r="FRK223" s="52"/>
      <c r="FRL223" s="52"/>
      <c r="FRM223" s="52"/>
      <c r="FRN223" s="52"/>
      <c r="FRO223" s="52"/>
      <c r="FRP223" s="52"/>
      <c r="FRQ223" s="52"/>
      <c r="FRR223" s="52"/>
      <c r="FRS223" s="52"/>
      <c r="FRT223" s="52"/>
      <c r="FRU223" s="52"/>
      <c r="FRV223" s="52"/>
      <c r="FRW223" s="52"/>
      <c r="FRX223" s="52"/>
      <c r="FRY223" s="52"/>
      <c r="FRZ223" s="52"/>
      <c r="FSA223" s="52"/>
      <c r="FSB223" s="52"/>
      <c r="FSC223" s="52"/>
      <c r="FSD223" s="52"/>
      <c r="FSE223" s="52"/>
      <c r="FSF223" s="52"/>
      <c r="FSG223" s="52"/>
      <c r="FSH223" s="52"/>
      <c r="FSI223" s="52"/>
      <c r="FSJ223" s="52"/>
      <c r="FSK223" s="52"/>
      <c r="FSL223" s="52"/>
      <c r="FSM223" s="52"/>
      <c r="FSN223" s="52"/>
      <c r="FSO223" s="52"/>
      <c r="FSP223" s="52"/>
      <c r="FSQ223" s="52"/>
      <c r="FSR223" s="52"/>
      <c r="FSS223" s="52"/>
      <c r="FST223" s="52"/>
      <c r="FSU223" s="52"/>
      <c r="FSV223" s="52"/>
      <c r="FSW223" s="52"/>
      <c r="FSX223" s="52"/>
      <c r="FSY223" s="52"/>
      <c r="FSZ223" s="52"/>
      <c r="FTA223" s="52"/>
      <c r="FTB223" s="52"/>
      <c r="FTC223" s="52"/>
      <c r="FTD223" s="52"/>
      <c r="FTE223" s="52"/>
      <c r="FTF223" s="52"/>
      <c r="FTG223" s="52"/>
      <c r="FTH223" s="52"/>
      <c r="FTI223" s="52"/>
      <c r="FTJ223" s="52"/>
      <c r="FTK223" s="52"/>
      <c r="FTL223" s="52"/>
      <c r="FTM223" s="52"/>
      <c r="FTN223" s="52"/>
      <c r="FTO223" s="52"/>
      <c r="FTP223" s="52"/>
      <c r="FTQ223" s="52"/>
      <c r="FTR223" s="52"/>
      <c r="FTS223" s="52"/>
      <c r="FTT223" s="52"/>
      <c r="FTU223" s="52"/>
      <c r="FTV223" s="52"/>
      <c r="FTW223" s="52"/>
      <c r="FTX223" s="52"/>
      <c r="FTY223" s="52"/>
      <c r="FTZ223" s="52"/>
      <c r="FUA223" s="52"/>
      <c r="FUB223" s="52"/>
      <c r="FUC223" s="52"/>
      <c r="FUD223" s="52"/>
      <c r="FUE223" s="52"/>
      <c r="FUF223" s="52"/>
      <c r="FUG223" s="52"/>
      <c r="FUH223" s="52"/>
      <c r="FUI223" s="52"/>
      <c r="FUJ223" s="52"/>
      <c r="FUK223" s="52"/>
      <c r="FUL223" s="52"/>
      <c r="FUM223" s="52"/>
      <c r="FUN223" s="52"/>
      <c r="FUO223" s="52"/>
      <c r="FUP223" s="52"/>
      <c r="FUQ223" s="52"/>
      <c r="FUR223" s="52"/>
      <c r="FUS223" s="52"/>
      <c r="FUT223" s="52"/>
      <c r="FUU223" s="52"/>
      <c r="FUV223" s="52"/>
      <c r="FUW223" s="52"/>
      <c r="FUX223" s="52"/>
      <c r="FUY223" s="52"/>
      <c r="FUZ223" s="52"/>
      <c r="FVA223" s="52"/>
      <c r="FVB223" s="52"/>
      <c r="FVC223" s="52"/>
      <c r="FVD223" s="52"/>
      <c r="FVE223" s="52"/>
      <c r="FVF223" s="52"/>
      <c r="FVG223" s="52"/>
      <c r="FVH223" s="52"/>
      <c r="FVI223" s="52"/>
      <c r="FVJ223" s="52"/>
      <c r="FVK223" s="52"/>
      <c r="FVL223" s="52"/>
      <c r="FVM223" s="52"/>
      <c r="FVN223" s="52"/>
      <c r="FVO223" s="52"/>
      <c r="FVP223" s="52"/>
      <c r="FVQ223" s="52"/>
      <c r="FVR223" s="52"/>
      <c r="FVS223" s="52"/>
      <c r="FVT223" s="52"/>
      <c r="FVU223" s="52"/>
      <c r="FVV223" s="52"/>
      <c r="FVW223" s="52"/>
      <c r="FVX223" s="52"/>
      <c r="FVY223" s="52"/>
      <c r="FVZ223" s="52"/>
      <c r="FWA223" s="52"/>
      <c r="FWB223" s="52"/>
      <c r="FWC223" s="52"/>
      <c r="FWD223" s="52"/>
      <c r="FWE223" s="52"/>
      <c r="FWF223" s="52"/>
      <c r="FWG223" s="52"/>
      <c r="FWH223" s="52"/>
      <c r="FWI223" s="52"/>
      <c r="FWJ223" s="52"/>
      <c r="FWK223" s="52"/>
      <c r="FWL223" s="52"/>
      <c r="FWM223" s="52"/>
      <c r="FWN223" s="52"/>
      <c r="FWO223" s="52"/>
      <c r="FWP223" s="52"/>
      <c r="FWQ223" s="52"/>
      <c r="FWR223" s="52"/>
      <c r="FWS223" s="52"/>
      <c r="FWT223" s="52"/>
      <c r="FWU223" s="52"/>
      <c r="FWV223" s="52"/>
      <c r="FWW223" s="52"/>
      <c r="FWX223" s="52"/>
      <c r="FWY223" s="52"/>
      <c r="FWZ223" s="52"/>
      <c r="FXA223" s="52"/>
      <c r="FXB223" s="52"/>
      <c r="FXC223" s="52"/>
      <c r="FXD223" s="52"/>
      <c r="FXE223" s="52"/>
      <c r="FXF223" s="52"/>
      <c r="FXG223" s="52"/>
      <c r="FXH223" s="52"/>
      <c r="FXI223" s="52"/>
      <c r="FXJ223" s="52"/>
      <c r="FXK223" s="52"/>
      <c r="FXL223" s="52"/>
      <c r="FXM223" s="52"/>
      <c r="FXN223" s="52"/>
      <c r="FXO223" s="52"/>
      <c r="FXP223" s="52"/>
      <c r="FXQ223" s="52"/>
      <c r="FXR223" s="52"/>
      <c r="FXS223" s="52"/>
      <c r="FXT223" s="52"/>
      <c r="FXU223" s="52"/>
      <c r="FXV223" s="52"/>
      <c r="FXW223" s="52"/>
      <c r="FXX223" s="52"/>
      <c r="FXY223" s="52"/>
      <c r="FXZ223" s="52"/>
      <c r="FYA223" s="52"/>
      <c r="FYB223" s="52"/>
      <c r="FYC223" s="52"/>
      <c r="FYD223" s="52"/>
      <c r="FYE223" s="52"/>
      <c r="FYF223" s="52"/>
      <c r="FYG223" s="52"/>
      <c r="FYH223" s="52"/>
      <c r="FYI223" s="52"/>
      <c r="FYJ223" s="52"/>
      <c r="FYK223" s="52"/>
      <c r="FYL223" s="52"/>
      <c r="FYM223" s="52"/>
      <c r="FYN223" s="52"/>
      <c r="FYO223" s="52"/>
      <c r="FYP223" s="52"/>
      <c r="FYQ223" s="52"/>
      <c r="FYR223" s="52"/>
      <c r="FYS223" s="52"/>
      <c r="FYT223" s="52"/>
      <c r="FYU223" s="52"/>
      <c r="FYV223" s="52"/>
      <c r="FYW223" s="52"/>
      <c r="FYX223" s="52"/>
      <c r="FYY223" s="52"/>
      <c r="FYZ223" s="52"/>
      <c r="FZA223" s="52"/>
      <c r="FZB223" s="52"/>
      <c r="FZC223" s="52"/>
      <c r="FZD223" s="52"/>
      <c r="FZE223" s="52"/>
      <c r="FZF223" s="52"/>
      <c r="FZG223" s="52"/>
      <c r="FZH223" s="52"/>
      <c r="FZI223" s="52"/>
      <c r="FZJ223" s="52"/>
      <c r="FZK223" s="52"/>
      <c r="FZL223" s="52"/>
      <c r="FZM223" s="52"/>
      <c r="FZN223" s="52"/>
      <c r="FZO223" s="52"/>
      <c r="FZP223" s="52"/>
      <c r="FZQ223" s="52"/>
      <c r="FZR223" s="52"/>
      <c r="FZS223" s="52"/>
      <c r="FZT223" s="52"/>
      <c r="FZU223" s="52"/>
      <c r="FZV223" s="52"/>
      <c r="FZW223" s="52"/>
      <c r="FZX223" s="52"/>
      <c r="FZY223" s="52"/>
      <c r="FZZ223" s="52"/>
      <c r="GAA223" s="52"/>
      <c r="GAB223" s="52"/>
      <c r="GAC223" s="52"/>
      <c r="GAD223" s="52"/>
      <c r="GAE223" s="52"/>
      <c r="GAF223" s="52"/>
      <c r="GAG223" s="52"/>
      <c r="GAH223" s="52"/>
      <c r="GAI223" s="52"/>
      <c r="GAJ223" s="52"/>
      <c r="GAK223" s="52"/>
      <c r="GAL223" s="52"/>
      <c r="GAM223" s="52"/>
      <c r="GAN223" s="52"/>
      <c r="GAO223" s="52"/>
      <c r="GAP223" s="52"/>
      <c r="GAQ223" s="52"/>
      <c r="GAR223" s="52"/>
      <c r="GAS223" s="52"/>
      <c r="GAT223" s="52"/>
      <c r="GAU223" s="52"/>
      <c r="GAV223" s="52"/>
      <c r="GAW223" s="52"/>
      <c r="GAX223" s="52"/>
      <c r="GAY223" s="52"/>
      <c r="GAZ223" s="52"/>
      <c r="GBA223" s="52"/>
      <c r="GBB223" s="52"/>
      <c r="GBC223" s="52"/>
      <c r="GBD223" s="52"/>
      <c r="GBE223" s="52"/>
      <c r="GBF223" s="52"/>
      <c r="GBG223" s="52"/>
      <c r="GBH223" s="52"/>
      <c r="GBI223" s="52"/>
      <c r="GBJ223" s="52"/>
      <c r="GBK223" s="52"/>
      <c r="GBL223" s="52"/>
      <c r="GBM223" s="52"/>
      <c r="GBN223" s="52"/>
      <c r="GBO223" s="52"/>
      <c r="GBP223" s="52"/>
      <c r="GBQ223" s="52"/>
      <c r="GBR223" s="52"/>
      <c r="GBS223" s="52"/>
      <c r="GBT223" s="52"/>
      <c r="GBU223" s="52"/>
      <c r="GBV223" s="52"/>
      <c r="GBW223" s="52"/>
      <c r="GBX223" s="52"/>
      <c r="GBY223" s="52"/>
      <c r="GBZ223" s="52"/>
      <c r="GCA223" s="52"/>
      <c r="GCB223" s="52"/>
      <c r="GCC223" s="52"/>
      <c r="GCD223" s="52"/>
      <c r="GCE223" s="52"/>
      <c r="GCF223" s="52"/>
      <c r="GCG223" s="52"/>
      <c r="GCH223" s="52"/>
      <c r="GCI223" s="52"/>
      <c r="GCJ223" s="52"/>
      <c r="GCK223" s="52"/>
      <c r="GCL223" s="52"/>
      <c r="GCM223" s="52"/>
      <c r="GCN223" s="52"/>
      <c r="GCO223" s="52"/>
      <c r="GCP223" s="52"/>
      <c r="GCQ223" s="52"/>
      <c r="GCR223" s="52"/>
      <c r="GCS223" s="52"/>
      <c r="GCT223" s="52"/>
      <c r="GCU223" s="52"/>
      <c r="GCV223" s="52"/>
      <c r="GCW223" s="52"/>
      <c r="GCX223" s="52"/>
      <c r="GCY223" s="52"/>
      <c r="GCZ223" s="52"/>
      <c r="GDA223" s="52"/>
      <c r="GDB223" s="52"/>
      <c r="GDC223" s="52"/>
      <c r="GDD223" s="52"/>
      <c r="GDE223" s="52"/>
      <c r="GDF223" s="52"/>
      <c r="GDG223" s="52"/>
      <c r="GDH223" s="52"/>
      <c r="GDI223" s="52"/>
      <c r="GDJ223" s="52"/>
      <c r="GDK223" s="52"/>
      <c r="GDL223" s="52"/>
      <c r="GDM223" s="52"/>
      <c r="GDN223" s="52"/>
      <c r="GDO223" s="52"/>
      <c r="GDP223" s="52"/>
      <c r="GDQ223" s="52"/>
      <c r="GDR223" s="52"/>
      <c r="GDS223" s="52"/>
      <c r="GDT223" s="52"/>
      <c r="GDU223" s="52"/>
      <c r="GDV223" s="52"/>
      <c r="GDW223" s="52"/>
      <c r="GDX223" s="52"/>
      <c r="GDY223" s="52"/>
      <c r="GDZ223" s="52"/>
      <c r="GEA223" s="52"/>
      <c r="GEB223" s="52"/>
      <c r="GEC223" s="52"/>
      <c r="GED223" s="52"/>
      <c r="GEE223" s="52"/>
      <c r="GEF223" s="52"/>
      <c r="GEG223" s="52"/>
      <c r="GEH223" s="52"/>
      <c r="GEI223" s="52"/>
      <c r="GEJ223" s="52"/>
      <c r="GEK223" s="52"/>
      <c r="GEL223" s="52"/>
      <c r="GEM223" s="52"/>
      <c r="GEN223" s="52"/>
      <c r="GEO223" s="52"/>
      <c r="GEP223" s="52"/>
      <c r="GEQ223" s="52"/>
      <c r="GER223" s="52"/>
      <c r="GES223" s="52"/>
      <c r="GET223" s="52"/>
      <c r="GEU223" s="52"/>
      <c r="GEV223" s="52"/>
      <c r="GEW223" s="52"/>
      <c r="GEX223" s="52"/>
      <c r="GEY223" s="52"/>
      <c r="GEZ223" s="52"/>
      <c r="GFA223" s="52"/>
      <c r="GFB223" s="52"/>
      <c r="GFC223" s="52"/>
      <c r="GFD223" s="52"/>
      <c r="GFE223" s="52"/>
      <c r="GFF223" s="52"/>
      <c r="GFG223" s="52"/>
      <c r="GFH223" s="52"/>
      <c r="GFI223" s="52"/>
      <c r="GFJ223" s="52"/>
      <c r="GFK223" s="52"/>
      <c r="GFL223" s="52"/>
      <c r="GFM223" s="52"/>
      <c r="GFN223" s="52"/>
      <c r="GFO223" s="52"/>
      <c r="GFP223" s="52"/>
      <c r="GFQ223" s="52"/>
      <c r="GFR223" s="52"/>
      <c r="GFS223" s="52"/>
      <c r="GFT223" s="52"/>
      <c r="GFU223" s="52"/>
      <c r="GFV223" s="52"/>
      <c r="GFW223" s="52"/>
      <c r="GFX223" s="52"/>
      <c r="GFY223" s="52"/>
      <c r="GFZ223" s="52"/>
      <c r="GGA223" s="52"/>
      <c r="GGB223" s="52"/>
      <c r="GGC223" s="52"/>
      <c r="GGD223" s="52"/>
      <c r="GGE223" s="52"/>
      <c r="GGF223" s="52"/>
      <c r="GGG223" s="52"/>
      <c r="GGH223" s="52"/>
      <c r="GGI223" s="52"/>
      <c r="GGJ223" s="52"/>
      <c r="GGK223" s="52"/>
      <c r="GGL223" s="52"/>
      <c r="GGM223" s="52"/>
      <c r="GGN223" s="52"/>
      <c r="GGO223" s="52"/>
      <c r="GGP223" s="52"/>
      <c r="GGQ223" s="52"/>
      <c r="GGR223" s="52"/>
      <c r="GGS223" s="52"/>
      <c r="GGT223" s="52"/>
      <c r="GGU223" s="52"/>
      <c r="GGV223" s="52"/>
      <c r="GGW223" s="52"/>
      <c r="GGX223" s="52"/>
      <c r="GGY223" s="52"/>
      <c r="GGZ223" s="52"/>
      <c r="GHA223" s="52"/>
      <c r="GHB223" s="52"/>
      <c r="GHC223" s="52"/>
      <c r="GHD223" s="52"/>
      <c r="GHE223" s="52"/>
      <c r="GHF223" s="52"/>
      <c r="GHG223" s="52"/>
      <c r="GHH223" s="52"/>
      <c r="GHI223" s="52"/>
      <c r="GHJ223" s="52"/>
      <c r="GHK223" s="52"/>
      <c r="GHL223" s="52"/>
      <c r="GHM223" s="52"/>
      <c r="GHN223" s="52"/>
      <c r="GHO223" s="52"/>
      <c r="GHP223" s="52"/>
      <c r="GHQ223" s="52"/>
      <c r="GHR223" s="52"/>
      <c r="GHS223" s="52"/>
      <c r="GHT223" s="52"/>
      <c r="GHU223" s="52"/>
      <c r="GHV223" s="52"/>
      <c r="GHW223" s="52"/>
      <c r="GHX223" s="52"/>
      <c r="GHY223" s="52"/>
      <c r="GHZ223" s="52"/>
      <c r="GIA223" s="52"/>
      <c r="GIB223" s="52"/>
      <c r="GIC223" s="52"/>
      <c r="GID223" s="52"/>
      <c r="GIE223" s="52"/>
      <c r="GIF223" s="52"/>
      <c r="GIG223" s="52"/>
      <c r="GIH223" s="52"/>
      <c r="GII223" s="52"/>
      <c r="GIJ223" s="52"/>
      <c r="GIK223" s="52"/>
      <c r="GIL223" s="52"/>
      <c r="GIM223" s="52"/>
      <c r="GIN223" s="52"/>
      <c r="GIO223" s="52"/>
      <c r="GIP223" s="52"/>
      <c r="GIQ223" s="52"/>
      <c r="GIR223" s="52"/>
      <c r="GIS223" s="52"/>
      <c r="GIT223" s="52"/>
      <c r="GIU223" s="52"/>
      <c r="GIV223" s="52"/>
      <c r="GIW223" s="52"/>
      <c r="GIX223" s="52"/>
      <c r="GIY223" s="52"/>
      <c r="GIZ223" s="52"/>
      <c r="GJA223" s="52"/>
      <c r="GJB223" s="52"/>
      <c r="GJC223" s="52"/>
      <c r="GJD223" s="52"/>
      <c r="GJE223" s="52"/>
      <c r="GJF223" s="52"/>
      <c r="GJG223" s="52"/>
      <c r="GJH223" s="52"/>
      <c r="GJI223" s="52"/>
      <c r="GJJ223" s="52"/>
      <c r="GJK223" s="52"/>
      <c r="GJL223" s="52"/>
      <c r="GJM223" s="52"/>
      <c r="GJN223" s="52"/>
      <c r="GJO223" s="52"/>
      <c r="GJP223" s="52"/>
      <c r="GJQ223" s="52"/>
      <c r="GJR223" s="52"/>
      <c r="GJS223" s="52"/>
      <c r="GJT223" s="52"/>
      <c r="GJU223" s="52"/>
      <c r="GJV223" s="52"/>
      <c r="GJW223" s="52"/>
      <c r="GJX223" s="52"/>
      <c r="GJY223" s="52"/>
      <c r="GJZ223" s="52"/>
      <c r="GKA223" s="52"/>
      <c r="GKB223" s="52"/>
      <c r="GKC223" s="52"/>
      <c r="GKD223" s="52"/>
      <c r="GKE223" s="52"/>
      <c r="GKF223" s="52"/>
      <c r="GKG223" s="52"/>
      <c r="GKH223" s="52"/>
      <c r="GKI223" s="52"/>
      <c r="GKJ223" s="52"/>
      <c r="GKK223" s="52"/>
      <c r="GKL223" s="52"/>
      <c r="GKM223" s="52"/>
      <c r="GKN223" s="52"/>
      <c r="GKO223" s="52"/>
      <c r="GKP223" s="52"/>
      <c r="GKQ223" s="52"/>
      <c r="GKR223" s="52"/>
      <c r="GKS223" s="52"/>
      <c r="GKT223" s="52"/>
      <c r="GKU223" s="52"/>
      <c r="GKV223" s="52"/>
      <c r="GKW223" s="52"/>
      <c r="GKX223" s="52"/>
      <c r="GKY223" s="52"/>
      <c r="GKZ223" s="52"/>
      <c r="GLA223" s="52"/>
      <c r="GLB223" s="52"/>
      <c r="GLC223" s="52"/>
      <c r="GLD223" s="52"/>
      <c r="GLE223" s="52"/>
      <c r="GLF223" s="52"/>
      <c r="GLG223" s="52"/>
      <c r="GLH223" s="52"/>
      <c r="GLI223" s="52"/>
      <c r="GLJ223" s="52"/>
      <c r="GLK223" s="52"/>
      <c r="GLL223" s="52"/>
      <c r="GLM223" s="52"/>
      <c r="GLN223" s="52"/>
      <c r="GLO223" s="52"/>
      <c r="GLP223" s="52"/>
      <c r="GLQ223" s="52"/>
      <c r="GLR223" s="52"/>
      <c r="GLS223" s="52"/>
      <c r="GLT223" s="52"/>
      <c r="GLU223" s="52"/>
      <c r="GLV223" s="52"/>
      <c r="GLW223" s="52"/>
      <c r="GLX223" s="52"/>
      <c r="GLY223" s="52"/>
      <c r="GLZ223" s="52"/>
      <c r="GMA223" s="52"/>
      <c r="GMB223" s="52"/>
      <c r="GMC223" s="52"/>
      <c r="GMD223" s="52"/>
      <c r="GME223" s="52"/>
      <c r="GMF223" s="52"/>
      <c r="GMG223" s="52"/>
      <c r="GMH223" s="52"/>
      <c r="GMI223" s="52"/>
      <c r="GMJ223" s="52"/>
      <c r="GMK223" s="52"/>
      <c r="GML223" s="52"/>
      <c r="GMM223" s="52"/>
      <c r="GMN223" s="52"/>
      <c r="GMO223" s="52"/>
      <c r="GMP223" s="52"/>
      <c r="GMQ223" s="52"/>
      <c r="GMR223" s="52"/>
      <c r="GMS223" s="52"/>
      <c r="GMT223" s="52"/>
      <c r="GMU223" s="52"/>
      <c r="GMV223" s="52"/>
      <c r="GMW223" s="52"/>
      <c r="GMX223" s="52"/>
      <c r="GMY223" s="52"/>
      <c r="GMZ223" s="52"/>
      <c r="GNA223" s="52"/>
      <c r="GNB223" s="52"/>
      <c r="GNC223" s="52"/>
      <c r="GND223" s="52"/>
      <c r="GNE223" s="52"/>
      <c r="GNF223" s="52"/>
      <c r="GNG223" s="52"/>
      <c r="GNH223" s="52"/>
      <c r="GNI223" s="52"/>
      <c r="GNJ223" s="52"/>
      <c r="GNK223" s="52"/>
      <c r="GNL223" s="52"/>
      <c r="GNM223" s="52"/>
      <c r="GNN223" s="52"/>
      <c r="GNO223" s="52"/>
      <c r="GNP223" s="52"/>
      <c r="GNQ223" s="52"/>
      <c r="GNR223" s="52"/>
      <c r="GNS223" s="52"/>
      <c r="GNT223" s="52"/>
      <c r="GNU223" s="52"/>
      <c r="GNV223" s="52"/>
      <c r="GNW223" s="52"/>
      <c r="GNX223" s="52"/>
      <c r="GNY223" s="52"/>
      <c r="GNZ223" s="52"/>
      <c r="GOA223" s="52"/>
      <c r="GOB223" s="52"/>
      <c r="GOC223" s="52"/>
      <c r="GOD223" s="52"/>
      <c r="GOE223" s="52"/>
      <c r="GOF223" s="52"/>
      <c r="GOG223" s="52"/>
      <c r="GOH223" s="52"/>
      <c r="GOI223" s="52"/>
      <c r="GOJ223" s="52"/>
      <c r="GOK223" s="52"/>
      <c r="GOL223" s="52"/>
      <c r="GOM223" s="52"/>
      <c r="GON223" s="52"/>
      <c r="GOO223" s="52"/>
      <c r="GOP223" s="52"/>
      <c r="GOQ223" s="52"/>
      <c r="GOR223" s="52"/>
      <c r="GOS223" s="52"/>
      <c r="GOT223" s="52"/>
      <c r="GOU223" s="52"/>
      <c r="GOV223" s="52"/>
      <c r="GOW223" s="52"/>
      <c r="GOX223" s="52"/>
      <c r="GOY223" s="52"/>
      <c r="GOZ223" s="52"/>
      <c r="GPA223" s="52"/>
      <c r="GPB223" s="52"/>
      <c r="GPC223" s="52"/>
      <c r="GPD223" s="52"/>
      <c r="GPE223" s="52"/>
      <c r="GPF223" s="52"/>
      <c r="GPG223" s="52"/>
      <c r="GPH223" s="52"/>
      <c r="GPI223" s="52"/>
      <c r="GPJ223" s="52"/>
      <c r="GPK223" s="52"/>
      <c r="GPL223" s="52"/>
      <c r="GPM223" s="52"/>
      <c r="GPN223" s="52"/>
      <c r="GPO223" s="52"/>
      <c r="GPP223" s="52"/>
      <c r="GPQ223" s="52"/>
      <c r="GPR223" s="52"/>
      <c r="GPS223" s="52"/>
      <c r="GPT223" s="52"/>
      <c r="GPU223" s="52"/>
      <c r="GPV223" s="52"/>
      <c r="GPW223" s="52"/>
      <c r="GPX223" s="52"/>
      <c r="GPY223" s="52"/>
      <c r="GPZ223" s="52"/>
      <c r="GQA223" s="52"/>
      <c r="GQB223" s="52"/>
      <c r="GQC223" s="52"/>
      <c r="GQD223" s="52"/>
      <c r="GQE223" s="52"/>
      <c r="GQF223" s="52"/>
      <c r="GQG223" s="52"/>
      <c r="GQH223" s="52"/>
      <c r="GQI223" s="52"/>
      <c r="GQJ223" s="52"/>
      <c r="GQK223" s="52"/>
      <c r="GQL223" s="52"/>
      <c r="GQM223" s="52"/>
      <c r="GQN223" s="52"/>
      <c r="GQO223" s="52"/>
      <c r="GQP223" s="52"/>
      <c r="GQQ223" s="52"/>
      <c r="GQR223" s="52"/>
      <c r="GQS223" s="52"/>
      <c r="GQT223" s="52"/>
      <c r="GQU223" s="52"/>
      <c r="GQV223" s="52"/>
      <c r="GQW223" s="52"/>
      <c r="GQX223" s="52"/>
      <c r="GQY223" s="52"/>
      <c r="GQZ223" s="52"/>
      <c r="GRA223" s="52"/>
      <c r="GRB223" s="52"/>
      <c r="GRC223" s="52"/>
      <c r="GRD223" s="52"/>
      <c r="GRE223" s="52"/>
      <c r="GRF223" s="52"/>
      <c r="GRG223" s="52"/>
      <c r="GRH223" s="52"/>
      <c r="GRI223" s="52"/>
      <c r="GRJ223" s="52"/>
      <c r="GRK223" s="52"/>
      <c r="GRL223" s="52"/>
      <c r="GRM223" s="52"/>
      <c r="GRN223" s="52"/>
      <c r="GRO223" s="52"/>
      <c r="GRP223" s="52"/>
      <c r="GRQ223" s="52"/>
      <c r="GRR223" s="52"/>
      <c r="GRS223" s="52"/>
      <c r="GRT223" s="52"/>
      <c r="GRU223" s="52"/>
      <c r="GRV223" s="52"/>
      <c r="GRW223" s="52"/>
      <c r="GRX223" s="52"/>
      <c r="GRY223" s="52"/>
      <c r="GRZ223" s="52"/>
      <c r="GSA223" s="52"/>
      <c r="GSB223" s="52"/>
      <c r="GSC223" s="52"/>
      <c r="GSD223" s="52"/>
      <c r="GSE223" s="52"/>
      <c r="GSF223" s="52"/>
      <c r="GSG223" s="52"/>
      <c r="GSH223" s="52"/>
      <c r="GSI223" s="52"/>
      <c r="GSJ223" s="52"/>
      <c r="GSK223" s="52"/>
      <c r="GSL223" s="52"/>
      <c r="GSM223" s="52"/>
      <c r="GSN223" s="52"/>
      <c r="GSO223" s="52"/>
      <c r="GSP223" s="52"/>
      <c r="GSQ223" s="52"/>
      <c r="GSR223" s="52"/>
      <c r="GSS223" s="52"/>
      <c r="GST223" s="52"/>
      <c r="GSU223" s="52"/>
      <c r="GSV223" s="52"/>
      <c r="GSW223" s="52"/>
      <c r="GSX223" s="52"/>
      <c r="GSY223" s="52"/>
      <c r="GSZ223" s="52"/>
      <c r="GTA223" s="52"/>
      <c r="GTB223" s="52"/>
      <c r="GTC223" s="52"/>
      <c r="GTD223" s="52"/>
      <c r="GTE223" s="52"/>
      <c r="GTF223" s="52"/>
      <c r="GTG223" s="52"/>
      <c r="GTH223" s="52"/>
      <c r="GTI223" s="52"/>
      <c r="GTJ223" s="52"/>
      <c r="GTK223" s="52"/>
      <c r="GTL223" s="52"/>
      <c r="GTM223" s="52"/>
      <c r="GTN223" s="52"/>
      <c r="GTO223" s="52"/>
      <c r="GTP223" s="52"/>
      <c r="GTQ223" s="52"/>
      <c r="GTR223" s="52"/>
      <c r="GTS223" s="52"/>
      <c r="GTT223" s="52"/>
      <c r="GTU223" s="52"/>
      <c r="GTV223" s="52"/>
      <c r="GTW223" s="52"/>
      <c r="GTX223" s="52"/>
      <c r="GTY223" s="52"/>
      <c r="GTZ223" s="52"/>
      <c r="GUA223" s="52"/>
      <c r="GUB223" s="52"/>
      <c r="GUC223" s="52"/>
      <c r="GUD223" s="52"/>
      <c r="GUE223" s="52"/>
      <c r="GUF223" s="52"/>
      <c r="GUG223" s="52"/>
      <c r="GUH223" s="52"/>
      <c r="GUI223" s="52"/>
      <c r="GUJ223" s="52"/>
      <c r="GUK223" s="52"/>
      <c r="GUL223" s="52"/>
      <c r="GUM223" s="52"/>
      <c r="GUN223" s="52"/>
      <c r="GUO223" s="52"/>
      <c r="GUP223" s="52"/>
      <c r="GUQ223" s="52"/>
      <c r="GUR223" s="52"/>
      <c r="GUS223" s="52"/>
      <c r="GUT223" s="52"/>
      <c r="GUU223" s="52"/>
      <c r="GUV223" s="52"/>
      <c r="GUW223" s="52"/>
      <c r="GUX223" s="52"/>
      <c r="GUY223" s="52"/>
      <c r="GUZ223" s="52"/>
      <c r="GVA223" s="52"/>
      <c r="GVB223" s="52"/>
      <c r="GVC223" s="52"/>
      <c r="GVD223" s="52"/>
      <c r="GVE223" s="52"/>
      <c r="GVF223" s="52"/>
      <c r="GVG223" s="52"/>
      <c r="GVH223" s="52"/>
      <c r="GVI223" s="52"/>
      <c r="GVJ223" s="52"/>
      <c r="GVK223" s="52"/>
      <c r="GVL223" s="52"/>
      <c r="GVM223" s="52"/>
      <c r="GVN223" s="52"/>
      <c r="GVO223" s="52"/>
      <c r="GVP223" s="52"/>
      <c r="GVQ223" s="52"/>
      <c r="GVR223" s="52"/>
      <c r="GVS223" s="52"/>
      <c r="GVT223" s="52"/>
      <c r="GVU223" s="52"/>
      <c r="GVV223" s="52"/>
      <c r="GVW223" s="52"/>
      <c r="GVX223" s="52"/>
      <c r="GVY223" s="52"/>
      <c r="GVZ223" s="52"/>
      <c r="GWA223" s="52"/>
      <c r="GWB223" s="52"/>
      <c r="GWC223" s="52"/>
      <c r="GWD223" s="52"/>
      <c r="GWE223" s="52"/>
      <c r="GWF223" s="52"/>
      <c r="GWG223" s="52"/>
      <c r="GWH223" s="52"/>
      <c r="GWI223" s="52"/>
      <c r="GWJ223" s="52"/>
      <c r="GWK223" s="52"/>
      <c r="GWL223" s="52"/>
      <c r="GWM223" s="52"/>
      <c r="GWN223" s="52"/>
      <c r="GWO223" s="52"/>
      <c r="GWP223" s="52"/>
      <c r="GWQ223" s="52"/>
      <c r="GWR223" s="52"/>
      <c r="GWS223" s="52"/>
      <c r="GWT223" s="52"/>
      <c r="GWU223" s="52"/>
      <c r="GWV223" s="52"/>
      <c r="GWW223" s="52"/>
      <c r="GWX223" s="52"/>
      <c r="GWY223" s="52"/>
      <c r="GWZ223" s="52"/>
      <c r="GXA223" s="52"/>
      <c r="GXB223" s="52"/>
      <c r="GXC223" s="52"/>
      <c r="GXD223" s="52"/>
      <c r="GXE223" s="52"/>
      <c r="GXF223" s="52"/>
      <c r="GXG223" s="52"/>
      <c r="GXH223" s="52"/>
      <c r="GXI223" s="52"/>
      <c r="GXJ223" s="52"/>
      <c r="GXK223" s="52"/>
      <c r="GXL223" s="52"/>
      <c r="GXM223" s="52"/>
      <c r="GXN223" s="52"/>
      <c r="GXO223" s="52"/>
      <c r="GXP223" s="52"/>
      <c r="GXQ223" s="52"/>
      <c r="GXR223" s="52"/>
      <c r="GXS223" s="52"/>
      <c r="GXT223" s="52"/>
      <c r="GXU223" s="52"/>
      <c r="GXV223" s="52"/>
      <c r="GXW223" s="52"/>
      <c r="GXX223" s="52"/>
      <c r="GXY223" s="52"/>
      <c r="GXZ223" s="52"/>
      <c r="GYA223" s="52"/>
      <c r="GYB223" s="52"/>
      <c r="GYC223" s="52"/>
      <c r="GYD223" s="52"/>
      <c r="GYE223" s="52"/>
      <c r="GYF223" s="52"/>
      <c r="GYG223" s="52"/>
      <c r="GYH223" s="52"/>
      <c r="GYI223" s="52"/>
      <c r="GYJ223" s="52"/>
      <c r="GYK223" s="52"/>
      <c r="GYL223" s="52"/>
      <c r="GYM223" s="52"/>
      <c r="GYN223" s="52"/>
      <c r="GYO223" s="52"/>
      <c r="GYP223" s="52"/>
      <c r="GYQ223" s="52"/>
      <c r="GYR223" s="52"/>
      <c r="GYS223" s="52"/>
      <c r="GYT223" s="52"/>
      <c r="GYU223" s="52"/>
      <c r="GYV223" s="52"/>
      <c r="GYW223" s="52"/>
      <c r="GYX223" s="52"/>
      <c r="GYY223" s="52"/>
      <c r="GYZ223" s="52"/>
      <c r="GZA223" s="52"/>
      <c r="GZB223" s="52"/>
      <c r="GZC223" s="52"/>
      <c r="GZD223" s="52"/>
      <c r="GZE223" s="52"/>
      <c r="GZF223" s="52"/>
      <c r="GZG223" s="52"/>
      <c r="GZH223" s="52"/>
      <c r="GZI223" s="52"/>
      <c r="GZJ223" s="52"/>
      <c r="GZK223" s="52"/>
      <c r="GZL223" s="52"/>
      <c r="GZM223" s="52"/>
      <c r="GZN223" s="52"/>
      <c r="GZO223" s="52"/>
      <c r="GZP223" s="52"/>
      <c r="GZQ223" s="52"/>
      <c r="GZR223" s="52"/>
      <c r="GZS223" s="52"/>
      <c r="GZT223" s="52"/>
      <c r="GZU223" s="52"/>
      <c r="GZV223" s="52"/>
      <c r="GZW223" s="52"/>
      <c r="GZX223" s="52"/>
      <c r="GZY223" s="52"/>
      <c r="GZZ223" s="52"/>
      <c r="HAA223" s="52"/>
      <c r="HAB223" s="52"/>
      <c r="HAC223" s="52"/>
      <c r="HAD223" s="52"/>
      <c r="HAE223" s="52"/>
      <c r="HAF223" s="52"/>
      <c r="HAG223" s="52"/>
      <c r="HAH223" s="52"/>
      <c r="HAI223" s="52"/>
      <c r="HAJ223" s="52"/>
      <c r="HAK223" s="52"/>
      <c r="HAL223" s="52"/>
      <c r="HAM223" s="52"/>
      <c r="HAN223" s="52"/>
      <c r="HAO223" s="52"/>
      <c r="HAP223" s="52"/>
      <c r="HAQ223" s="52"/>
      <c r="HAR223" s="52"/>
      <c r="HAS223" s="52"/>
      <c r="HAT223" s="52"/>
      <c r="HAU223" s="52"/>
      <c r="HAV223" s="52"/>
      <c r="HAW223" s="52"/>
      <c r="HAX223" s="52"/>
      <c r="HAY223" s="52"/>
      <c r="HAZ223" s="52"/>
      <c r="HBA223" s="52"/>
      <c r="HBB223" s="52"/>
      <c r="HBC223" s="52"/>
      <c r="HBD223" s="52"/>
      <c r="HBE223" s="52"/>
      <c r="HBF223" s="52"/>
      <c r="HBG223" s="52"/>
      <c r="HBH223" s="52"/>
      <c r="HBI223" s="52"/>
      <c r="HBJ223" s="52"/>
      <c r="HBK223" s="52"/>
      <c r="HBL223" s="52"/>
      <c r="HBM223" s="52"/>
      <c r="HBN223" s="52"/>
      <c r="HBO223" s="52"/>
      <c r="HBP223" s="52"/>
      <c r="HBQ223" s="52"/>
      <c r="HBR223" s="52"/>
      <c r="HBS223" s="52"/>
      <c r="HBT223" s="52"/>
      <c r="HBU223" s="52"/>
      <c r="HBV223" s="52"/>
      <c r="HBW223" s="52"/>
      <c r="HBX223" s="52"/>
      <c r="HBY223" s="52"/>
      <c r="HBZ223" s="52"/>
      <c r="HCA223" s="52"/>
      <c r="HCB223" s="52"/>
      <c r="HCC223" s="52"/>
      <c r="HCD223" s="52"/>
      <c r="HCE223" s="52"/>
      <c r="HCF223" s="52"/>
      <c r="HCG223" s="52"/>
      <c r="HCH223" s="52"/>
      <c r="HCI223" s="52"/>
      <c r="HCJ223" s="52"/>
      <c r="HCK223" s="52"/>
      <c r="HCL223" s="52"/>
      <c r="HCM223" s="52"/>
      <c r="HCN223" s="52"/>
      <c r="HCO223" s="52"/>
      <c r="HCP223" s="52"/>
      <c r="HCQ223" s="52"/>
      <c r="HCR223" s="52"/>
      <c r="HCS223" s="52"/>
      <c r="HCT223" s="52"/>
      <c r="HCU223" s="52"/>
      <c r="HCV223" s="52"/>
      <c r="HCW223" s="52"/>
      <c r="HCX223" s="52"/>
      <c r="HCY223" s="52"/>
      <c r="HCZ223" s="52"/>
      <c r="HDA223" s="52"/>
      <c r="HDB223" s="52"/>
      <c r="HDC223" s="52"/>
      <c r="HDD223" s="52"/>
      <c r="HDE223" s="52"/>
      <c r="HDF223" s="52"/>
      <c r="HDG223" s="52"/>
      <c r="HDH223" s="52"/>
      <c r="HDI223" s="52"/>
      <c r="HDJ223" s="52"/>
      <c r="HDK223" s="52"/>
      <c r="HDL223" s="52"/>
      <c r="HDM223" s="52"/>
      <c r="HDN223" s="52"/>
      <c r="HDO223" s="52"/>
      <c r="HDP223" s="52"/>
      <c r="HDQ223" s="52"/>
      <c r="HDR223" s="52"/>
      <c r="HDS223" s="52"/>
      <c r="HDT223" s="52"/>
      <c r="HDU223" s="52"/>
      <c r="HDV223" s="52"/>
      <c r="HDW223" s="52"/>
      <c r="HDX223" s="52"/>
      <c r="HDY223" s="52"/>
      <c r="HDZ223" s="52"/>
      <c r="HEA223" s="52"/>
      <c r="HEB223" s="52"/>
      <c r="HEC223" s="52"/>
      <c r="HED223" s="52"/>
      <c r="HEE223" s="52"/>
      <c r="HEF223" s="52"/>
      <c r="HEG223" s="52"/>
      <c r="HEH223" s="52"/>
      <c r="HEI223" s="52"/>
      <c r="HEJ223" s="52"/>
      <c r="HEK223" s="52"/>
      <c r="HEL223" s="52"/>
      <c r="HEM223" s="52"/>
      <c r="HEN223" s="52"/>
      <c r="HEO223" s="52"/>
      <c r="HEP223" s="52"/>
      <c r="HEQ223" s="52"/>
      <c r="HER223" s="52"/>
      <c r="HES223" s="52"/>
      <c r="HET223" s="52"/>
      <c r="HEU223" s="52"/>
      <c r="HEV223" s="52"/>
      <c r="HEW223" s="52"/>
      <c r="HEX223" s="52"/>
      <c r="HEY223" s="52"/>
      <c r="HEZ223" s="52"/>
      <c r="HFA223" s="52"/>
      <c r="HFB223" s="52"/>
      <c r="HFC223" s="52"/>
      <c r="HFD223" s="52"/>
      <c r="HFE223" s="52"/>
      <c r="HFF223" s="52"/>
      <c r="HFG223" s="52"/>
      <c r="HFH223" s="52"/>
      <c r="HFI223" s="52"/>
      <c r="HFJ223" s="52"/>
      <c r="HFK223" s="52"/>
      <c r="HFL223" s="52"/>
      <c r="HFM223" s="52"/>
      <c r="HFN223" s="52"/>
      <c r="HFO223" s="52"/>
      <c r="HFP223" s="52"/>
      <c r="HFQ223" s="52"/>
      <c r="HFR223" s="52"/>
      <c r="HFS223" s="52"/>
      <c r="HFT223" s="52"/>
      <c r="HFU223" s="52"/>
      <c r="HFV223" s="52"/>
      <c r="HFW223" s="52"/>
      <c r="HFX223" s="52"/>
      <c r="HFY223" s="52"/>
      <c r="HFZ223" s="52"/>
      <c r="HGA223" s="52"/>
      <c r="HGB223" s="52"/>
      <c r="HGC223" s="52"/>
      <c r="HGD223" s="52"/>
      <c r="HGE223" s="52"/>
      <c r="HGF223" s="52"/>
      <c r="HGG223" s="52"/>
      <c r="HGH223" s="52"/>
      <c r="HGI223" s="52"/>
      <c r="HGJ223" s="52"/>
      <c r="HGK223" s="52"/>
      <c r="HGL223" s="52"/>
      <c r="HGM223" s="52"/>
      <c r="HGN223" s="52"/>
      <c r="HGO223" s="52"/>
      <c r="HGP223" s="52"/>
      <c r="HGQ223" s="52"/>
      <c r="HGR223" s="52"/>
      <c r="HGS223" s="52"/>
      <c r="HGT223" s="52"/>
      <c r="HGU223" s="52"/>
      <c r="HGV223" s="52"/>
      <c r="HGW223" s="52"/>
      <c r="HGX223" s="52"/>
      <c r="HGY223" s="52"/>
      <c r="HGZ223" s="52"/>
      <c r="HHA223" s="52"/>
      <c r="HHB223" s="52"/>
      <c r="HHC223" s="52"/>
      <c r="HHD223" s="52"/>
      <c r="HHE223" s="52"/>
      <c r="HHF223" s="52"/>
      <c r="HHG223" s="52"/>
      <c r="HHH223" s="52"/>
      <c r="HHI223" s="52"/>
      <c r="HHJ223" s="52"/>
      <c r="HHK223" s="52"/>
      <c r="HHL223" s="52"/>
      <c r="HHM223" s="52"/>
      <c r="HHN223" s="52"/>
      <c r="HHO223" s="52"/>
      <c r="HHP223" s="52"/>
      <c r="HHQ223" s="52"/>
      <c r="HHR223" s="52"/>
      <c r="HHS223" s="52"/>
      <c r="HHT223" s="52"/>
      <c r="HHU223" s="52"/>
      <c r="HHV223" s="52"/>
      <c r="HHW223" s="52"/>
      <c r="HHX223" s="52"/>
      <c r="HHY223" s="52"/>
      <c r="HHZ223" s="52"/>
      <c r="HIA223" s="52"/>
      <c r="HIB223" s="52"/>
      <c r="HIC223" s="52"/>
      <c r="HID223" s="52"/>
      <c r="HIE223" s="52"/>
      <c r="HIF223" s="52"/>
      <c r="HIG223" s="52"/>
      <c r="HIH223" s="52"/>
      <c r="HII223" s="52"/>
      <c r="HIJ223" s="52"/>
      <c r="HIK223" s="52"/>
      <c r="HIL223" s="52"/>
      <c r="HIM223" s="52"/>
      <c r="HIN223" s="52"/>
      <c r="HIO223" s="52"/>
      <c r="HIP223" s="52"/>
      <c r="HIQ223" s="52"/>
      <c r="HIR223" s="52"/>
      <c r="HIS223" s="52"/>
      <c r="HIT223" s="52"/>
      <c r="HIU223" s="52"/>
      <c r="HIV223" s="52"/>
      <c r="HIW223" s="52"/>
      <c r="HIX223" s="52"/>
      <c r="HIY223" s="52"/>
      <c r="HIZ223" s="52"/>
      <c r="HJA223" s="52"/>
      <c r="HJB223" s="52"/>
      <c r="HJC223" s="52"/>
      <c r="HJD223" s="52"/>
      <c r="HJE223" s="52"/>
      <c r="HJF223" s="52"/>
      <c r="HJG223" s="52"/>
      <c r="HJH223" s="52"/>
      <c r="HJI223" s="52"/>
      <c r="HJJ223" s="52"/>
      <c r="HJK223" s="52"/>
      <c r="HJL223" s="52"/>
      <c r="HJM223" s="52"/>
      <c r="HJN223" s="52"/>
      <c r="HJO223" s="52"/>
      <c r="HJP223" s="52"/>
      <c r="HJQ223" s="52"/>
      <c r="HJR223" s="52"/>
      <c r="HJS223" s="52"/>
      <c r="HJT223" s="52"/>
      <c r="HJU223" s="52"/>
      <c r="HJV223" s="52"/>
      <c r="HJW223" s="52"/>
      <c r="HJX223" s="52"/>
      <c r="HJY223" s="52"/>
      <c r="HJZ223" s="52"/>
      <c r="HKA223" s="52"/>
      <c r="HKB223" s="52"/>
      <c r="HKC223" s="52"/>
      <c r="HKD223" s="52"/>
      <c r="HKE223" s="52"/>
      <c r="HKF223" s="52"/>
      <c r="HKG223" s="52"/>
      <c r="HKH223" s="52"/>
      <c r="HKI223" s="52"/>
      <c r="HKJ223" s="52"/>
      <c r="HKK223" s="52"/>
      <c r="HKL223" s="52"/>
      <c r="HKM223" s="52"/>
      <c r="HKN223" s="52"/>
      <c r="HKO223" s="52"/>
      <c r="HKP223" s="52"/>
      <c r="HKQ223" s="52"/>
      <c r="HKR223" s="52"/>
      <c r="HKS223" s="52"/>
      <c r="HKT223" s="52"/>
      <c r="HKU223" s="52"/>
      <c r="HKV223" s="52"/>
      <c r="HKW223" s="52"/>
      <c r="HKX223" s="52"/>
      <c r="HKY223" s="52"/>
      <c r="HKZ223" s="52"/>
      <c r="HLA223" s="52"/>
      <c r="HLB223" s="52"/>
      <c r="HLC223" s="52"/>
      <c r="HLD223" s="52"/>
      <c r="HLE223" s="52"/>
      <c r="HLF223" s="52"/>
      <c r="HLG223" s="52"/>
      <c r="HLH223" s="52"/>
      <c r="HLI223" s="52"/>
      <c r="HLJ223" s="52"/>
      <c r="HLK223" s="52"/>
      <c r="HLL223" s="52"/>
      <c r="HLM223" s="52"/>
      <c r="HLN223" s="52"/>
      <c r="HLO223" s="52"/>
      <c r="HLP223" s="52"/>
      <c r="HLQ223" s="52"/>
      <c r="HLR223" s="52"/>
      <c r="HLS223" s="52"/>
      <c r="HLT223" s="52"/>
      <c r="HLU223" s="52"/>
      <c r="HLV223" s="52"/>
      <c r="HLW223" s="52"/>
      <c r="HLX223" s="52"/>
      <c r="HLY223" s="52"/>
      <c r="HLZ223" s="52"/>
      <c r="HMA223" s="52"/>
      <c r="HMB223" s="52"/>
      <c r="HMC223" s="52"/>
      <c r="HMD223" s="52"/>
      <c r="HME223" s="52"/>
      <c r="HMF223" s="52"/>
      <c r="HMG223" s="52"/>
      <c r="HMH223" s="52"/>
      <c r="HMI223" s="52"/>
      <c r="HMJ223" s="52"/>
      <c r="HMK223" s="52"/>
      <c r="HML223" s="52"/>
      <c r="HMM223" s="52"/>
      <c r="HMN223" s="52"/>
      <c r="HMO223" s="52"/>
      <c r="HMP223" s="52"/>
      <c r="HMQ223" s="52"/>
      <c r="HMR223" s="52"/>
      <c r="HMS223" s="52"/>
      <c r="HMT223" s="52"/>
      <c r="HMU223" s="52"/>
      <c r="HMV223" s="52"/>
      <c r="HMW223" s="52"/>
      <c r="HMX223" s="52"/>
      <c r="HMY223" s="52"/>
      <c r="HMZ223" s="52"/>
      <c r="HNA223" s="52"/>
      <c r="HNB223" s="52"/>
      <c r="HNC223" s="52"/>
      <c r="HND223" s="52"/>
      <c r="HNE223" s="52"/>
      <c r="HNF223" s="52"/>
      <c r="HNG223" s="52"/>
      <c r="HNH223" s="52"/>
      <c r="HNI223" s="52"/>
      <c r="HNJ223" s="52"/>
      <c r="HNK223" s="52"/>
      <c r="HNL223" s="52"/>
      <c r="HNM223" s="52"/>
      <c r="HNN223" s="52"/>
      <c r="HNO223" s="52"/>
      <c r="HNP223" s="52"/>
      <c r="HNQ223" s="52"/>
      <c r="HNR223" s="52"/>
      <c r="HNS223" s="52"/>
      <c r="HNT223" s="52"/>
      <c r="HNU223" s="52"/>
      <c r="HNV223" s="52"/>
      <c r="HNW223" s="52"/>
      <c r="HNX223" s="52"/>
      <c r="HNY223" s="52"/>
      <c r="HNZ223" s="52"/>
      <c r="HOA223" s="52"/>
      <c r="HOB223" s="52"/>
      <c r="HOC223" s="52"/>
      <c r="HOD223" s="52"/>
      <c r="HOE223" s="52"/>
      <c r="HOF223" s="52"/>
      <c r="HOG223" s="52"/>
      <c r="HOH223" s="52"/>
      <c r="HOI223" s="52"/>
      <c r="HOJ223" s="52"/>
      <c r="HOK223" s="52"/>
      <c r="HOL223" s="52"/>
      <c r="HOM223" s="52"/>
      <c r="HON223" s="52"/>
      <c r="HOO223" s="52"/>
      <c r="HOP223" s="52"/>
      <c r="HOQ223" s="52"/>
      <c r="HOR223" s="52"/>
      <c r="HOS223" s="52"/>
      <c r="HOT223" s="52"/>
      <c r="HOU223" s="52"/>
      <c r="HOV223" s="52"/>
      <c r="HOW223" s="52"/>
      <c r="HOX223" s="52"/>
      <c r="HOY223" s="52"/>
      <c r="HOZ223" s="52"/>
      <c r="HPA223" s="52"/>
      <c r="HPB223" s="52"/>
      <c r="HPC223" s="52"/>
      <c r="HPD223" s="52"/>
      <c r="HPE223" s="52"/>
      <c r="HPF223" s="52"/>
      <c r="HPG223" s="52"/>
      <c r="HPH223" s="52"/>
      <c r="HPI223" s="52"/>
      <c r="HPJ223" s="52"/>
      <c r="HPK223" s="52"/>
      <c r="HPL223" s="52"/>
      <c r="HPM223" s="52"/>
      <c r="HPN223" s="52"/>
      <c r="HPO223" s="52"/>
      <c r="HPP223" s="52"/>
      <c r="HPQ223" s="52"/>
      <c r="HPR223" s="52"/>
      <c r="HPS223" s="52"/>
      <c r="HPT223" s="52"/>
      <c r="HPU223" s="52"/>
      <c r="HPV223" s="52"/>
      <c r="HPW223" s="52"/>
      <c r="HPX223" s="52"/>
      <c r="HPY223" s="52"/>
      <c r="HPZ223" s="52"/>
      <c r="HQA223" s="52"/>
      <c r="HQB223" s="52"/>
      <c r="HQC223" s="52"/>
      <c r="HQD223" s="52"/>
      <c r="HQE223" s="52"/>
      <c r="HQF223" s="52"/>
      <c r="HQG223" s="52"/>
      <c r="HQH223" s="52"/>
      <c r="HQI223" s="52"/>
      <c r="HQJ223" s="52"/>
      <c r="HQK223" s="52"/>
      <c r="HQL223" s="52"/>
      <c r="HQM223" s="52"/>
      <c r="HQN223" s="52"/>
      <c r="HQO223" s="52"/>
      <c r="HQP223" s="52"/>
      <c r="HQQ223" s="52"/>
      <c r="HQR223" s="52"/>
      <c r="HQS223" s="52"/>
      <c r="HQT223" s="52"/>
      <c r="HQU223" s="52"/>
      <c r="HQV223" s="52"/>
      <c r="HQW223" s="52"/>
      <c r="HQX223" s="52"/>
      <c r="HQY223" s="52"/>
      <c r="HQZ223" s="52"/>
      <c r="HRA223" s="52"/>
      <c r="HRB223" s="52"/>
      <c r="HRC223" s="52"/>
      <c r="HRD223" s="52"/>
      <c r="HRE223" s="52"/>
      <c r="HRF223" s="52"/>
      <c r="HRG223" s="52"/>
      <c r="HRH223" s="52"/>
      <c r="HRI223" s="52"/>
      <c r="HRJ223" s="52"/>
      <c r="HRK223" s="52"/>
      <c r="HRL223" s="52"/>
      <c r="HRM223" s="52"/>
      <c r="HRN223" s="52"/>
      <c r="HRO223" s="52"/>
      <c r="HRP223" s="52"/>
      <c r="HRQ223" s="52"/>
      <c r="HRR223" s="52"/>
      <c r="HRS223" s="52"/>
      <c r="HRT223" s="52"/>
      <c r="HRU223" s="52"/>
      <c r="HRV223" s="52"/>
      <c r="HRW223" s="52"/>
      <c r="HRX223" s="52"/>
      <c r="HRY223" s="52"/>
      <c r="HRZ223" s="52"/>
      <c r="HSA223" s="52"/>
      <c r="HSB223" s="52"/>
      <c r="HSC223" s="52"/>
      <c r="HSD223" s="52"/>
      <c r="HSE223" s="52"/>
      <c r="HSF223" s="52"/>
      <c r="HSG223" s="52"/>
      <c r="HSH223" s="52"/>
      <c r="HSI223" s="52"/>
      <c r="HSJ223" s="52"/>
      <c r="HSK223" s="52"/>
      <c r="HSL223" s="52"/>
      <c r="HSM223" s="52"/>
      <c r="HSN223" s="52"/>
      <c r="HSO223" s="52"/>
      <c r="HSP223" s="52"/>
      <c r="HSQ223" s="52"/>
      <c r="HSR223" s="52"/>
      <c r="HSS223" s="52"/>
      <c r="HST223" s="52"/>
      <c r="HSU223" s="52"/>
      <c r="HSV223" s="52"/>
      <c r="HSW223" s="52"/>
      <c r="HSX223" s="52"/>
      <c r="HSY223" s="52"/>
      <c r="HSZ223" s="52"/>
      <c r="HTA223" s="52"/>
      <c r="HTB223" s="52"/>
      <c r="HTC223" s="52"/>
      <c r="HTD223" s="52"/>
      <c r="HTE223" s="52"/>
      <c r="HTF223" s="52"/>
      <c r="HTG223" s="52"/>
      <c r="HTH223" s="52"/>
      <c r="HTI223" s="52"/>
      <c r="HTJ223" s="52"/>
      <c r="HTK223" s="52"/>
      <c r="HTL223" s="52"/>
      <c r="HTM223" s="52"/>
      <c r="HTN223" s="52"/>
      <c r="HTO223" s="52"/>
      <c r="HTP223" s="52"/>
      <c r="HTQ223" s="52"/>
      <c r="HTR223" s="52"/>
      <c r="HTS223" s="52"/>
      <c r="HTT223" s="52"/>
      <c r="HTU223" s="52"/>
      <c r="HTV223" s="52"/>
      <c r="HTW223" s="52"/>
      <c r="HTX223" s="52"/>
      <c r="HTY223" s="52"/>
      <c r="HTZ223" s="52"/>
      <c r="HUA223" s="52"/>
      <c r="HUB223" s="52"/>
      <c r="HUC223" s="52"/>
      <c r="HUD223" s="52"/>
      <c r="HUE223" s="52"/>
      <c r="HUF223" s="52"/>
      <c r="HUG223" s="52"/>
      <c r="HUH223" s="52"/>
      <c r="HUI223" s="52"/>
      <c r="HUJ223" s="52"/>
      <c r="HUK223" s="52"/>
      <c r="HUL223" s="52"/>
      <c r="HUM223" s="52"/>
      <c r="HUN223" s="52"/>
      <c r="HUO223" s="52"/>
      <c r="HUP223" s="52"/>
      <c r="HUQ223" s="52"/>
      <c r="HUR223" s="52"/>
      <c r="HUS223" s="52"/>
      <c r="HUT223" s="52"/>
      <c r="HUU223" s="52"/>
      <c r="HUV223" s="52"/>
      <c r="HUW223" s="52"/>
      <c r="HUX223" s="52"/>
      <c r="HUY223" s="52"/>
      <c r="HUZ223" s="52"/>
      <c r="HVA223" s="52"/>
      <c r="HVB223" s="52"/>
      <c r="HVC223" s="52"/>
      <c r="HVD223" s="52"/>
      <c r="HVE223" s="52"/>
      <c r="HVF223" s="52"/>
      <c r="HVG223" s="52"/>
      <c r="HVH223" s="52"/>
      <c r="HVI223" s="52"/>
      <c r="HVJ223" s="52"/>
      <c r="HVK223" s="52"/>
      <c r="HVL223" s="52"/>
      <c r="HVM223" s="52"/>
      <c r="HVN223" s="52"/>
      <c r="HVO223" s="52"/>
      <c r="HVP223" s="52"/>
      <c r="HVQ223" s="52"/>
      <c r="HVR223" s="52"/>
      <c r="HVS223" s="52"/>
      <c r="HVT223" s="52"/>
      <c r="HVU223" s="52"/>
      <c r="HVV223" s="52"/>
      <c r="HVW223" s="52"/>
      <c r="HVX223" s="52"/>
      <c r="HVY223" s="52"/>
      <c r="HVZ223" s="52"/>
      <c r="HWA223" s="52"/>
      <c r="HWB223" s="52"/>
      <c r="HWC223" s="52"/>
      <c r="HWD223" s="52"/>
      <c r="HWE223" s="52"/>
      <c r="HWF223" s="52"/>
      <c r="HWG223" s="52"/>
      <c r="HWH223" s="52"/>
      <c r="HWI223" s="52"/>
      <c r="HWJ223" s="52"/>
      <c r="HWK223" s="52"/>
      <c r="HWL223" s="52"/>
      <c r="HWM223" s="52"/>
      <c r="HWN223" s="52"/>
      <c r="HWO223" s="52"/>
      <c r="HWP223" s="52"/>
      <c r="HWQ223" s="52"/>
      <c r="HWR223" s="52"/>
      <c r="HWS223" s="52"/>
      <c r="HWT223" s="52"/>
      <c r="HWU223" s="52"/>
      <c r="HWV223" s="52"/>
      <c r="HWW223" s="52"/>
      <c r="HWX223" s="52"/>
      <c r="HWY223" s="52"/>
      <c r="HWZ223" s="52"/>
      <c r="HXA223" s="52"/>
      <c r="HXB223" s="52"/>
      <c r="HXC223" s="52"/>
      <c r="HXD223" s="52"/>
      <c r="HXE223" s="52"/>
      <c r="HXF223" s="52"/>
      <c r="HXG223" s="52"/>
      <c r="HXH223" s="52"/>
      <c r="HXI223" s="52"/>
      <c r="HXJ223" s="52"/>
      <c r="HXK223" s="52"/>
      <c r="HXL223" s="52"/>
      <c r="HXM223" s="52"/>
      <c r="HXN223" s="52"/>
      <c r="HXO223" s="52"/>
      <c r="HXP223" s="52"/>
      <c r="HXQ223" s="52"/>
      <c r="HXR223" s="52"/>
      <c r="HXS223" s="52"/>
      <c r="HXT223" s="52"/>
      <c r="HXU223" s="52"/>
      <c r="HXV223" s="52"/>
      <c r="HXW223" s="52"/>
      <c r="HXX223" s="52"/>
      <c r="HXY223" s="52"/>
      <c r="HXZ223" s="52"/>
      <c r="HYA223" s="52"/>
      <c r="HYB223" s="52"/>
      <c r="HYC223" s="52"/>
      <c r="HYD223" s="52"/>
      <c r="HYE223" s="52"/>
      <c r="HYF223" s="52"/>
      <c r="HYG223" s="52"/>
      <c r="HYH223" s="52"/>
      <c r="HYI223" s="52"/>
      <c r="HYJ223" s="52"/>
      <c r="HYK223" s="52"/>
      <c r="HYL223" s="52"/>
      <c r="HYM223" s="52"/>
      <c r="HYN223" s="52"/>
      <c r="HYO223" s="52"/>
      <c r="HYP223" s="52"/>
      <c r="HYQ223" s="52"/>
      <c r="HYR223" s="52"/>
      <c r="HYS223" s="52"/>
      <c r="HYT223" s="52"/>
      <c r="HYU223" s="52"/>
      <c r="HYV223" s="52"/>
      <c r="HYW223" s="52"/>
      <c r="HYX223" s="52"/>
      <c r="HYY223" s="52"/>
      <c r="HYZ223" s="52"/>
      <c r="HZA223" s="52"/>
      <c r="HZB223" s="52"/>
      <c r="HZC223" s="52"/>
      <c r="HZD223" s="52"/>
      <c r="HZE223" s="52"/>
      <c r="HZF223" s="52"/>
      <c r="HZG223" s="52"/>
      <c r="HZH223" s="52"/>
      <c r="HZI223" s="52"/>
      <c r="HZJ223" s="52"/>
      <c r="HZK223" s="52"/>
      <c r="HZL223" s="52"/>
      <c r="HZM223" s="52"/>
      <c r="HZN223" s="52"/>
      <c r="HZO223" s="52"/>
      <c r="HZP223" s="52"/>
      <c r="HZQ223" s="52"/>
      <c r="HZR223" s="52"/>
      <c r="HZS223" s="52"/>
      <c r="HZT223" s="52"/>
      <c r="HZU223" s="52"/>
      <c r="HZV223" s="52"/>
      <c r="HZW223" s="52"/>
      <c r="HZX223" s="52"/>
      <c r="HZY223" s="52"/>
      <c r="HZZ223" s="52"/>
      <c r="IAA223" s="52"/>
      <c r="IAB223" s="52"/>
      <c r="IAC223" s="52"/>
      <c r="IAD223" s="52"/>
      <c r="IAE223" s="52"/>
      <c r="IAF223" s="52"/>
      <c r="IAG223" s="52"/>
      <c r="IAH223" s="52"/>
      <c r="IAI223" s="52"/>
      <c r="IAJ223" s="52"/>
      <c r="IAK223" s="52"/>
      <c r="IAL223" s="52"/>
      <c r="IAM223" s="52"/>
      <c r="IAN223" s="52"/>
      <c r="IAO223" s="52"/>
      <c r="IAP223" s="52"/>
      <c r="IAQ223" s="52"/>
      <c r="IAR223" s="52"/>
      <c r="IAS223" s="52"/>
      <c r="IAT223" s="52"/>
      <c r="IAU223" s="52"/>
      <c r="IAV223" s="52"/>
      <c r="IAW223" s="52"/>
      <c r="IAX223" s="52"/>
      <c r="IAY223" s="52"/>
      <c r="IAZ223" s="52"/>
      <c r="IBA223" s="52"/>
      <c r="IBB223" s="52"/>
      <c r="IBC223" s="52"/>
      <c r="IBD223" s="52"/>
      <c r="IBE223" s="52"/>
      <c r="IBF223" s="52"/>
      <c r="IBG223" s="52"/>
      <c r="IBH223" s="52"/>
      <c r="IBI223" s="52"/>
      <c r="IBJ223" s="52"/>
      <c r="IBK223" s="52"/>
      <c r="IBL223" s="52"/>
      <c r="IBM223" s="52"/>
      <c r="IBN223" s="52"/>
      <c r="IBO223" s="52"/>
      <c r="IBP223" s="52"/>
      <c r="IBQ223" s="52"/>
      <c r="IBR223" s="52"/>
      <c r="IBS223" s="52"/>
      <c r="IBT223" s="52"/>
      <c r="IBU223" s="52"/>
      <c r="IBV223" s="52"/>
      <c r="IBW223" s="52"/>
      <c r="IBX223" s="52"/>
      <c r="IBY223" s="52"/>
      <c r="IBZ223" s="52"/>
      <c r="ICA223" s="52"/>
      <c r="ICB223" s="52"/>
      <c r="ICC223" s="52"/>
      <c r="ICD223" s="52"/>
      <c r="ICE223" s="52"/>
      <c r="ICF223" s="52"/>
      <c r="ICG223" s="52"/>
      <c r="ICH223" s="52"/>
      <c r="ICI223" s="52"/>
      <c r="ICJ223" s="52"/>
      <c r="ICK223" s="52"/>
      <c r="ICL223" s="52"/>
      <c r="ICM223" s="52"/>
      <c r="ICN223" s="52"/>
      <c r="ICO223" s="52"/>
      <c r="ICP223" s="52"/>
      <c r="ICQ223" s="52"/>
      <c r="ICR223" s="52"/>
      <c r="ICS223" s="52"/>
      <c r="ICT223" s="52"/>
      <c r="ICU223" s="52"/>
      <c r="ICV223" s="52"/>
      <c r="ICW223" s="52"/>
      <c r="ICX223" s="52"/>
      <c r="ICY223" s="52"/>
      <c r="ICZ223" s="52"/>
      <c r="IDA223" s="52"/>
      <c r="IDB223" s="52"/>
      <c r="IDC223" s="52"/>
      <c r="IDD223" s="52"/>
      <c r="IDE223" s="52"/>
      <c r="IDF223" s="52"/>
      <c r="IDG223" s="52"/>
      <c r="IDH223" s="52"/>
      <c r="IDI223" s="52"/>
      <c r="IDJ223" s="52"/>
      <c r="IDK223" s="52"/>
      <c r="IDL223" s="52"/>
      <c r="IDM223" s="52"/>
      <c r="IDN223" s="52"/>
      <c r="IDO223" s="52"/>
      <c r="IDP223" s="52"/>
      <c r="IDQ223" s="52"/>
      <c r="IDR223" s="52"/>
      <c r="IDS223" s="52"/>
      <c r="IDT223" s="52"/>
      <c r="IDU223" s="52"/>
      <c r="IDV223" s="52"/>
      <c r="IDW223" s="52"/>
      <c r="IDX223" s="52"/>
      <c r="IDY223" s="52"/>
      <c r="IDZ223" s="52"/>
      <c r="IEA223" s="52"/>
      <c r="IEB223" s="52"/>
      <c r="IEC223" s="52"/>
      <c r="IED223" s="52"/>
      <c r="IEE223" s="52"/>
      <c r="IEF223" s="52"/>
      <c r="IEG223" s="52"/>
      <c r="IEH223" s="52"/>
      <c r="IEI223" s="52"/>
      <c r="IEJ223" s="52"/>
      <c r="IEK223" s="52"/>
      <c r="IEL223" s="52"/>
      <c r="IEM223" s="52"/>
      <c r="IEN223" s="52"/>
      <c r="IEO223" s="52"/>
      <c r="IEP223" s="52"/>
      <c r="IEQ223" s="52"/>
      <c r="IER223" s="52"/>
      <c r="IES223" s="52"/>
      <c r="IET223" s="52"/>
      <c r="IEU223" s="52"/>
      <c r="IEV223" s="52"/>
      <c r="IEW223" s="52"/>
      <c r="IEX223" s="52"/>
      <c r="IEY223" s="52"/>
      <c r="IEZ223" s="52"/>
      <c r="IFA223" s="52"/>
      <c r="IFB223" s="52"/>
      <c r="IFC223" s="52"/>
      <c r="IFD223" s="52"/>
      <c r="IFE223" s="52"/>
      <c r="IFF223" s="52"/>
      <c r="IFG223" s="52"/>
      <c r="IFH223" s="52"/>
      <c r="IFI223" s="52"/>
      <c r="IFJ223" s="52"/>
      <c r="IFK223" s="52"/>
      <c r="IFL223" s="52"/>
      <c r="IFM223" s="52"/>
      <c r="IFN223" s="52"/>
      <c r="IFO223" s="52"/>
      <c r="IFP223" s="52"/>
      <c r="IFQ223" s="52"/>
      <c r="IFR223" s="52"/>
      <c r="IFS223" s="52"/>
      <c r="IFT223" s="52"/>
      <c r="IFU223" s="52"/>
      <c r="IFV223" s="52"/>
      <c r="IFW223" s="52"/>
      <c r="IFX223" s="52"/>
      <c r="IFY223" s="52"/>
      <c r="IFZ223" s="52"/>
      <c r="IGA223" s="52"/>
      <c r="IGB223" s="52"/>
      <c r="IGC223" s="52"/>
      <c r="IGD223" s="52"/>
      <c r="IGE223" s="52"/>
      <c r="IGF223" s="52"/>
      <c r="IGG223" s="52"/>
      <c r="IGH223" s="52"/>
      <c r="IGI223" s="52"/>
      <c r="IGJ223" s="52"/>
      <c r="IGK223" s="52"/>
      <c r="IGL223" s="52"/>
      <c r="IGM223" s="52"/>
      <c r="IGN223" s="52"/>
      <c r="IGO223" s="52"/>
      <c r="IGP223" s="52"/>
      <c r="IGQ223" s="52"/>
      <c r="IGR223" s="52"/>
      <c r="IGS223" s="52"/>
      <c r="IGT223" s="52"/>
      <c r="IGU223" s="52"/>
      <c r="IGV223" s="52"/>
      <c r="IGW223" s="52"/>
      <c r="IGX223" s="52"/>
      <c r="IGY223" s="52"/>
      <c r="IGZ223" s="52"/>
      <c r="IHA223" s="52"/>
      <c r="IHB223" s="52"/>
      <c r="IHC223" s="52"/>
      <c r="IHD223" s="52"/>
      <c r="IHE223" s="52"/>
      <c r="IHF223" s="52"/>
      <c r="IHG223" s="52"/>
      <c r="IHH223" s="52"/>
      <c r="IHI223" s="52"/>
      <c r="IHJ223" s="52"/>
      <c r="IHK223" s="52"/>
      <c r="IHL223" s="52"/>
      <c r="IHM223" s="52"/>
      <c r="IHN223" s="52"/>
      <c r="IHO223" s="52"/>
      <c r="IHP223" s="52"/>
      <c r="IHQ223" s="52"/>
      <c r="IHR223" s="52"/>
      <c r="IHS223" s="52"/>
      <c r="IHT223" s="52"/>
      <c r="IHU223" s="52"/>
      <c r="IHV223" s="52"/>
      <c r="IHW223" s="52"/>
      <c r="IHX223" s="52"/>
      <c r="IHY223" s="52"/>
      <c r="IHZ223" s="52"/>
      <c r="IIA223" s="52"/>
      <c r="IIB223" s="52"/>
      <c r="IIC223" s="52"/>
      <c r="IID223" s="52"/>
      <c r="IIE223" s="52"/>
      <c r="IIF223" s="52"/>
      <c r="IIG223" s="52"/>
      <c r="IIH223" s="52"/>
      <c r="III223" s="52"/>
      <c r="IIJ223" s="52"/>
      <c r="IIK223" s="52"/>
      <c r="IIL223" s="52"/>
      <c r="IIM223" s="52"/>
      <c r="IIN223" s="52"/>
      <c r="IIO223" s="52"/>
      <c r="IIP223" s="52"/>
      <c r="IIQ223" s="52"/>
      <c r="IIR223" s="52"/>
      <c r="IIS223" s="52"/>
      <c r="IIT223" s="52"/>
      <c r="IIU223" s="52"/>
      <c r="IIV223" s="52"/>
      <c r="IIW223" s="52"/>
      <c r="IIX223" s="52"/>
      <c r="IIY223" s="52"/>
      <c r="IIZ223" s="52"/>
      <c r="IJA223" s="52"/>
      <c r="IJB223" s="52"/>
      <c r="IJC223" s="52"/>
      <c r="IJD223" s="52"/>
      <c r="IJE223" s="52"/>
      <c r="IJF223" s="52"/>
      <c r="IJG223" s="52"/>
      <c r="IJH223" s="52"/>
      <c r="IJI223" s="52"/>
      <c r="IJJ223" s="52"/>
      <c r="IJK223" s="52"/>
      <c r="IJL223" s="52"/>
      <c r="IJM223" s="52"/>
      <c r="IJN223" s="52"/>
      <c r="IJO223" s="52"/>
      <c r="IJP223" s="52"/>
      <c r="IJQ223" s="52"/>
      <c r="IJR223" s="52"/>
      <c r="IJS223" s="52"/>
      <c r="IJT223" s="52"/>
      <c r="IJU223" s="52"/>
      <c r="IJV223" s="52"/>
      <c r="IJW223" s="52"/>
      <c r="IJX223" s="52"/>
      <c r="IJY223" s="52"/>
      <c r="IJZ223" s="52"/>
      <c r="IKA223" s="52"/>
      <c r="IKB223" s="52"/>
      <c r="IKC223" s="52"/>
      <c r="IKD223" s="52"/>
      <c r="IKE223" s="52"/>
      <c r="IKF223" s="52"/>
      <c r="IKG223" s="52"/>
      <c r="IKH223" s="52"/>
      <c r="IKI223" s="52"/>
      <c r="IKJ223" s="52"/>
      <c r="IKK223" s="52"/>
      <c r="IKL223" s="52"/>
      <c r="IKM223" s="52"/>
      <c r="IKN223" s="52"/>
      <c r="IKO223" s="52"/>
      <c r="IKP223" s="52"/>
      <c r="IKQ223" s="52"/>
      <c r="IKR223" s="52"/>
      <c r="IKS223" s="52"/>
      <c r="IKT223" s="52"/>
      <c r="IKU223" s="52"/>
      <c r="IKV223" s="52"/>
      <c r="IKW223" s="52"/>
      <c r="IKX223" s="52"/>
      <c r="IKY223" s="52"/>
      <c r="IKZ223" s="52"/>
      <c r="ILA223" s="52"/>
      <c r="ILB223" s="52"/>
      <c r="ILC223" s="52"/>
      <c r="ILD223" s="52"/>
      <c r="ILE223" s="52"/>
      <c r="ILF223" s="52"/>
      <c r="ILG223" s="52"/>
      <c r="ILH223" s="52"/>
      <c r="ILI223" s="52"/>
      <c r="ILJ223" s="52"/>
      <c r="ILK223" s="52"/>
      <c r="ILL223" s="52"/>
      <c r="ILM223" s="52"/>
      <c r="ILN223" s="52"/>
      <c r="ILO223" s="52"/>
      <c r="ILP223" s="52"/>
      <c r="ILQ223" s="52"/>
      <c r="ILR223" s="52"/>
      <c r="ILS223" s="52"/>
      <c r="ILT223" s="52"/>
      <c r="ILU223" s="52"/>
      <c r="ILV223" s="52"/>
      <c r="ILW223" s="52"/>
      <c r="ILX223" s="52"/>
      <c r="ILY223" s="52"/>
      <c r="ILZ223" s="52"/>
      <c r="IMA223" s="52"/>
      <c r="IMB223" s="52"/>
      <c r="IMC223" s="52"/>
      <c r="IMD223" s="52"/>
      <c r="IME223" s="52"/>
      <c r="IMF223" s="52"/>
      <c r="IMG223" s="52"/>
      <c r="IMH223" s="52"/>
      <c r="IMI223" s="52"/>
      <c r="IMJ223" s="52"/>
      <c r="IMK223" s="52"/>
      <c r="IML223" s="52"/>
      <c r="IMM223" s="52"/>
      <c r="IMN223" s="52"/>
      <c r="IMO223" s="52"/>
      <c r="IMP223" s="52"/>
      <c r="IMQ223" s="52"/>
      <c r="IMR223" s="52"/>
      <c r="IMS223" s="52"/>
      <c r="IMT223" s="52"/>
      <c r="IMU223" s="52"/>
      <c r="IMV223" s="52"/>
      <c r="IMW223" s="52"/>
      <c r="IMX223" s="52"/>
      <c r="IMY223" s="52"/>
      <c r="IMZ223" s="52"/>
      <c r="INA223" s="52"/>
      <c r="INB223" s="52"/>
      <c r="INC223" s="52"/>
      <c r="IND223" s="52"/>
      <c r="INE223" s="52"/>
      <c r="INF223" s="52"/>
      <c r="ING223" s="52"/>
      <c r="INH223" s="52"/>
      <c r="INI223" s="52"/>
      <c r="INJ223" s="52"/>
      <c r="INK223" s="52"/>
      <c r="INL223" s="52"/>
      <c r="INM223" s="52"/>
      <c r="INN223" s="52"/>
      <c r="INO223" s="52"/>
      <c r="INP223" s="52"/>
      <c r="INQ223" s="52"/>
      <c r="INR223" s="52"/>
      <c r="INS223" s="52"/>
      <c r="INT223" s="52"/>
      <c r="INU223" s="52"/>
      <c r="INV223" s="52"/>
      <c r="INW223" s="52"/>
      <c r="INX223" s="52"/>
      <c r="INY223" s="52"/>
      <c r="INZ223" s="52"/>
      <c r="IOA223" s="52"/>
      <c r="IOB223" s="52"/>
      <c r="IOC223" s="52"/>
      <c r="IOD223" s="52"/>
      <c r="IOE223" s="52"/>
      <c r="IOF223" s="52"/>
      <c r="IOG223" s="52"/>
      <c r="IOH223" s="52"/>
      <c r="IOI223" s="52"/>
      <c r="IOJ223" s="52"/>
      <c r="IOK223" s="52"/>
      <c r="IOL223" s="52"/>
      <c r="IOM223" s="52"/>
      <c r="ION223" s="52"/>
      <c r="IOO223" s="52"/>
      <c r="IOP223" s="52"/>
      <c r="IOQ223" s="52"/>
      <c r="IOR223" s="52"/>
      <c r="IOS223" s="52"/>
      <c r="IOT223" s="52"/>
      <c r="IOU223" s="52"/>
      <c r="IOV223" s="52"/>
      <c r="IOW223" s="52"/>
      <c r="IOX223" s="52"/>
      <c r="IOY223" s="52"/>
      <c r="IOZ223" s="52"/>
      <c r="IPA223" s="52"/>
      <c r="IPB223" s="52"/>
      <c r="IPC223" s="52"/>
      <c r="IPD223" s="52"/>
      <c r="IPE223" s="52"/>
      <c r="IPF223" s="52"/>
      <c r="IPG223" s="52"/>
      <c r="IPH223" s="52"/>
      <c r="IPI223" s="52"/>
      <c r="IPJ223" s="52"/>
      <c r="IPK223" s="52"/>
      <c r="IPL223" s="52"/>
      <c r="IPM223" s="52"/>
      <c r="IPN223" s="52"/>
      <c r="IPO223" s="52"/>
      <c r="IPP223" s="52"/>
      <c r="IPQ223" s="52"/>
      <c r="IPR223" s="52"/>
      <c r="IPS223" s="52"/>
      <c r="IPT223" s="52"/>
      <c r="IPU223" s="52"/>
      <c r="IPV223" s="52"/>
      <c r="IPW223" s="52"/>
      <c r="IPX223" s="52"/>
      <c r="IPY223" s="52"/>
      <c r="IPZ223" s="52"/>
      <c r="IQA223" s="52"/>
      <c r="IQB223" s="52"/>
      <c r="IQC223" s="52"/>
      <c r="IQD223" s="52"/>
      <c r="IQE223" s="52"/>
      <c r="IQF223" s="52"/>
      <c r="IQG223" s="52"/>
      <c r="IQH223" s="52"/>
      <c r="IQI223" s="52"/>
      <c r="IQJ223" s="52"/>
      <c r="IQK223" s="52"/>
      <c r="IQL223" s="52"/>
      <c r="IQM223" s="52"/>
      <c r="IQN223" s="52"/>
      <c r="IQO223" s="52"/>
      <c r="IQP223" s="52"/>
      <c r="IQQ223" s="52"/>
      <c r="IQR223" s="52"/>
      <c r="IQS223" s="52"/>
      <c r="IQT223" s="52"/>
      <c r="IQU223" s="52"/>
      <c r="IQV223" s="52"/>
      <c r="IQW223" s="52"/>
      <c r="IQX223" s="52"/>
      <c r="IQY223" s="52"/>
      <c r="IQZ223" s="52"/>
      <c r="IRA223" s="52"/>
      <c r="IRB223" s="52"/>
      <c r="IRC223" s="52"/>
      <c r="IRD223" s="52"/>
      <c r="IRE223" s="52"/>
      <c r="IRF223" s="52"/>
      <c r="IRG223" s="52"/>
      <c r="IRH223" s="52"/>
      <c r="IRI223" s="52"/>
      <c r="IRJ223" s="52"/>
      <c r="IRK223" s="52"/>
      <c r="IRL223" s="52"/>
      <c r="IRM223" s="52"/>
      <c r="IRN223" s="52"/>
      <c r="IRO223" s="52"/>
      <c r="IRP223" s="52"/>
      <c r="IRQ223" s="52"/>
      <c r="IRR223" s="52"/>
      <c r="IRS223" s="52"/>
      <c r="IRT223" s="52"/>
      <c r="IRU223" s="52"/>
      <c r="IRV223" s="52"/>
      <c r="IRW223" s="52"/>
      <c r="IRX223" s="52"/>
      <c r="IRY223" s="52"/>
      <c r="IRZ223" s="52"/>
      <c r="ISA223" s="52"/>
      <c r="ISB223" s="52"/>
      <c r="ISC223" s="52"/>
      <c r="ISD223" s="52"/>
      <c r="ISE223" s="52"/>
      <c r="ISF223" s="52"/>
      <c r="ISG223" s="52"/>
      <c r="ISH223" s="52"/>
      <c r="ISI223" s="52"/>
      <c r="ISJ223" s="52"/>
      <c r="ISK223" s="52"/>
      <c r="ISL223" s="52"/>
      <c r="ISM223" s="52"/>
      <c r="ISN223" s="52"/>
      <c r="ISO223" s="52"/>
      <c r="ISP223" s="52"/>
      <c r="ISQ223" s="52"/>
      <c r="ISR223" s="52"/>
      <c r="ISS223" s="52"/>
      <c r="IST223" s="52"/>
      <c r="ISU223" s="52"/>
      <c r="ISV223" s="52"/>
      <c r="ISW223" s="52"/>
      <c r="ISX223" s="52"/>
      <c r="ISY223" s="52"/>
      <c r="ISZ223" s="52"/>
      <c r="ITA223" s="52"/>
      <c r="ITB223" s="52"/>
      <c r="ITC223" s="52"/>
      <c r="ITD223" s="52"/>
      <c r="ITE223" s="52"/>
      <c r="ITF223" s="52"/>
      <c r="ITG223" s="52"/>
      <c r="ITH223" s="52"/>
      <c r="ITI223" s="52"/>
      <c r="ITJ223" s="52"/>
      <c r="ITK223" s="52"/>
      <c r="ITL223" s="52"/>
      <c r="ITM223" s="52"/>
      <c r="ITN223" s="52"/>
      <c r="ITO223" s="52"/>
      <c r="ITP223" s="52"/>
      <c r="ITQ223" s="52"/>
      <c r="ITR223" s="52"/>
      <c r="ITS223" s="52"/>
      <c r="ITT223" s="52"/>
      <c r="ITU223" s="52"/>
      <c r="ITV223" s="52"/>
      <c r="ITW223" s="52"/>
      <c r="ITX223" s="52"/>
      <c r="ITY223" s="52"/>
      <c r="ITZ223" s="52"/>
      <c r="IUA223" s="52"/>
      <c r="IUB223" s="52"/>
      <c r="IUC223" s="52"/>
      <c r="IUD223" s="52"/>
      <c r="IUE223" s="52"/>
      <c r="IUF223" s="52"/>
      <c r="IUG223" s="52"/>
      <c r="IUH223" s="52"/>
      <c r="IUI223" s="52"/>
      <c r="IUJ223" s="52"/>
      <c r="IUK223" s="52"/>
      <c r="IUL223" s="52"/>
      <c r="IUM223" s="52"/>
      <c r="IUN223" s="52"/>
      <c r="IUO223" s="52"/>
      <c r="IUP223" s="52"/>
      <c r="IUQ223" s="52"/>
      <c r="IUR223" s="52"/>
      <c r="IUS223" s="52"/>
      <c r="IUT223" s="52"/>
      <c r="IUU223" s="52"/>
      <c r="IUV223" s="52"/>
      <c r="IUW223" s="52"/>
      <c r="IUX223" s="52"/>
      <c r="IUY223" s="52"/>
      <c r="IUZ223" s="52"/>
      <c r="IVA223" s="52"/>
      <c r="IVB223" s="52"/>
      <c r="IVC223" s="52"/>
      <c r="IVD223" s="52"/>
      <c r="IVE223" s="52"/>
      <c r="IVF223" s="52"/>
      <c r="IVG223" s="52"/>
      <c r="IVH223" s="52"/>
      <c r="IVI223" s="52"/>
      <c r="IVJ223" s="52"/>
      <c r="IVK223" s="52"/>
      <c r="IVL223" s="52"/>
      <c r="IVM223" s="52"/>
      <c r="IVN223" s="52"/>
      <c r="IVO223" s="52"/>
      <c r="IVP223" s="52"/>
      <c r="IVQ223" s="52"/>
      <c r="IVR223" s="52"/>
      <c r="IVS223" s="52"/>
      <c r="IVT223" s="52"/>
      <c r="IVU223" s="52"/>
      <c r="IVV223" s="52"/>
      <c r="IVW223" s="52"/>
      <c r="IVX223" s="52"/>
      <c r="IVY223" s="52"/>
      <c r="IVZ223" s="52"/>
      <c r="IWA223" s="52"/>
      <c r="IWB223" s="52"/>
      <c r="IWC223" s="52"/>
      <c r="IWD223" s="52"/>
      <c r="IWE223" s="52"/>
      <c r="IWF223" s="52"/>
      <c r="IWG223" s="52"/>
      <c r="IWH223" s="52"/>
      <c r="IWI223" s="52"/>
      <c r="IWJ223" s="52"/>
      <c r="IWK223" s="52"/>
      <c r="IWL223" s="52"/>
      <c r="IWM223" s="52"/>
      <c r="IWN223" s="52"/>
      <c r="IWO223" s="52"/>
      <c r="IWP223" s="52"/>
      <c r="IWQ223" s="52"/>
      <c r="IWR223" s="52"/>
      <c r="IWS223" s="52"/>
      <c r="IWT223" s="52"/>
      <c r="IWU223" s="52"/>
      <c r="IWV223" s="52"/>
      <c r="IWW223" s="52"/>
      <c r="IWX223" s="52"/>
      <c r="IWY223" s="52"/>
      <c r="IWZ223" s="52"/>
      <c r="IXA223" s="52"/>
      <c r="IXB223" s="52"/>
      <c r="IXC223" s="52"/>
      <c r="IXD223" s="52"/>
      <c r="IXE223" s="52"/>
      <c r="IXF223" s="52"/>
      <c r="IXG223" s="52"/>
      <c r="IXH223" s="52"/>
      <c r="IXI223" s="52"/>
      <c r="IXJ223" s="52"/>
      <c r="IXK223" s="52"/>
      <c r="IXL223" s="52"/>
      <c r="IXM223" s="52"/>
      <c r="IXN223" s="52"/>
      <c r="IXO223" s="52"/>
      <c r="IXP223" s="52"/>
      <c r="IXQ223" s="52"/>
      <c r="IXR223" s="52"/>
      <c r="IXS223" s="52"/>
      <c r="IXT223" s="52"/>
      <c r="IXU223" s="52"/>
      <c r="IXV223" s="52"/>
      <c r="IXW223" s="52"/>
      <c r="IXX223" s="52"/>
      <c r="IXY223" s="52"/>
      <c r="IXZ223" s="52"/>
      <c r="IYA223" s="52"/>
      <c r="IYB223" s="52"/>
      <c r="IYC223" s="52"/>
      <c r="IYD223" s="52"/>
      <c r="IYE223" s="52"/>
      <c r="IYF223" s="52"/>
      <c r="IYG223" s="52"/>
      <c r="IYH223" s="52"/>
      <c r="IYI223" s="52"/>
      <c r="IYJ223" s="52"/>
      <c r="IYK223" s="52"/>
      <c r="IYL223" s="52"/>
      <c r="IYM223" s="52"/>
      <c r="IYN223" s="52"/>
      <c r="IYO223" s="52"/>
      <c r="IYP223" s="52"/>
      <c r="IYQ223" s="52"/>
      <c r="IYR223" s="52"/>
      <c r="IYS223" s="52"/>
      <c r="IYT223" s="52"/>
      <c r="IYU223" s="52"/>
      <c r="IYV223" s="52"/>
      <c r="IYW223" s="52"/>
      <c r="IYX223" s="52"/>
      <c r="IYY223" s="52"/>
      <c r="IYZ223" s="52"/>
      <c r="IZA223" s="52"/>
      <c r="IZB223" s="52"/>
      <c r="IZC223" s="52"/>
      <c r="IZD223" s="52"/>
      <c r="IZE223" s="52"/>
      <c r="IZF223" s="52"/>
      <c r="IZG223" s="52"/>
      <c r="IZH223" s="52"/>
      <c r="IZI223" s="52"/>
      <c r="IZJ223" s="52"/>
      <c r="IZK223" s="52"/>
      <c r="IZL223" s="52"/>
      <c r="IZM223" s="52"/>
      <c r="IZN223" s="52"/>
      <c r="IZO223" s="52"/>
      <c r="IZP223" s="52"/>
      <c r="IZQ223" s="52"/>
      <c r="IZR223" s="52"/>
      <c r="IZS223" s="52"/>
      <c r="IZT223" s="52"/>
      <c r="IZU223" s="52"/>
      <c r="IZV223" s="52"/>
      <c r="IZW223" s="52"/>
      <c r="IZX223" s="52"/>
      <c r="IZY223" s="52"/>
      <c r="IZZ223" s="52"/>
      <c r="JAA223" s="52"/>
      <c r="JAB223" s="52"/>
      <c r="JAC223" s="52"/>
      <c r="JAD223" s="52"/>
      <c r="JAE223" s="52"/>
      <c r="JAF223" s="52"/>
      <c r="JAG223" s="52"/>
      <c r="JAH223" s="52"/>
      <c r="JAI223" s="52"/>
      <c r="JAJ223" s="52"/>
      <c r="JAK223" s="52"/>
      <c r="JAL223" s="52"/>
      <c r="JAM223" s="52"/>
      <c r="JAN223" s="52"/>
      <c r="JAO223" s="52"/>
      <c r="JAP223" s="52"/>
      <c r="JAQ223" s="52"/>
      <c r="JAR223" s="52"/>
      <c r="JAS223" s="52"/>
      <c r="JAT223" s="52"/>
      <c r="JAU223" s="52"/>
      <c r="JAV223" s="52"/>
      <c r="JAW223" s="52"/>
      <c r="JAX223" s="52"/>
      <c r="JAY223" s="52"/>
      <c r="JAZ223" s="52"/>
      <c r="JBA223" s="52"/>
      <c r="JBB223" s="52"/>
      <c r="JBC223" s="52"/>
      <c r="JBD223" s="52"/>
      <c r="JBE223" s="52"/>
      <c r="JBF223" s="52"/>
      <c r="JBG223" s="52"/>
      <c r="JBH223" s="52"/>
      <c r="JBI223" s="52"/>
      <c r="JBJ223" s="52"/>
      <c r="JBK223" s="52"/>
      <c r="JBL223" s="52"/>
      <c r="JBM223" s="52"/>
      <c r="JBN223" s="52"/>
      <c r="JBO223" s="52"/>
      <c r="JBP223" s="52"/>
      <c r="JBQ223" s="52"/>
      <c r="JBR223" s="52"/>
      <c r="JBS223" s="52"/>
      <c r="JBT223" s="52"/>
      <c r="JBU223" s="52"/>
      <c r="JBV223" s="52"/>
      <c r="JBW223" s="52"/>
      <c r="JBX223" s="52"/>
      <c r="JBY223" s="52"/>
      <c r="JBZ223" s="52"/>
      <c r="JCA223" s="52"/>
      <c r="JCB223" s="52"/>
      <c r="JCC223" s="52"/>
      <c r="JCD223" s="52"/>
      <c r="JCE223" s="52"/>
      <c r="JCF223" s="52"/>
      <c r="JCG223" s="52"/>
      <c r="JCH223" s="52"/>
      <c r="JCI223" s="52"/>
      <c r="JCJ223" s="52"/>
      <c r="JCK223" s="52"/>
      <c r="JCL223" s="52"/>
      <c r="JCM223" s="52"/>
      <c r="JCN223" s="52"/>
      <c r="JCO223" s="52"/>
      <c r="JCP223" s="52"/>
      <c r="JCQ223" s="52"/>
      <c r="JCR223" s="52"/>
      <c r="JCS223" s="52"/>
      <c r="JCT223" s="52"/>
      <c r="JCU223" s="52"/>
      <c r="JCV223" s="52"/>
      <c r="JCW223" s="52"/>
      <c r="JCX223" s="52"/>
      <c r="JCY223" s="52"/>
      <c r="JCZ223" s="52"/>
      <c r="JDA223" s="52"/>
      <c r="JDB223" s="52"/>
      <c r="JDC223" s="52"/>
      <c r="JDD223" s="52"/>
      <c r="JDE223" s="52"/>
      <c r="JDF223" s="52"/>
      <c r="JDG223" s="52"/>
      <c r="JDH223" s="52"/>
      <c r="JDI223" s="52"/>
      <c r="JDJ223" s="52"/>
      <c r="JDK223" s="52"/>
      <c r="JDL223" s="52"/>
      <c r="JDM223" s="52"/>
      <c r="JDN223" s="52"/>
      <c r="JDO223" s="52"/>
      <c r="JDP223" s="52"/>
      <c r="JDQ223" s="52"/>
      <c r="JDR223" s="52"/>
      <c r="JDS223" s="52"/>
      <c r="JDT223" s="52"/>
      <c r="JDU223" s="52"/>
      <c r="JDV223" s="52"/>
      <c r="JDW223" s="52"/>
      <c r="JDX223" s="52"/>
      <c r="JDY223" s="52"/>
      <c r="JDZ223" s="52"/>
      <c r="JEA223" s="52"/>
      <c r="JEB223" s="52"/>
      <c r="JEC223" s="52"/>
      <c r="JED223" s="52"/>
      <c r="JEE223" s="52"/>
      <c r="JEF223" s="52"/>
      <c r="JEG223" s="52"/>
      <c r="JEH223" s="52"/>
      <c r="JEI223" s="52"/>
      <c r="JEJ223" s="52"/>
      <c r="JEK223" s="52"/>
      <c r="JEL223" s="52"/>
      <c r="JEM223" s="52"/>
      <c r="JEN223" s="52"/>
      <c r="JEO223" s="52"/>
      <c r="JEP223" s="52"/>
      <c r="JEQ223" s="52"/>
      <c r="JER223" s="52"/>
      <c r="JES223" s="52"/>
      <c r="JET223" s="52"/>
      <c r="JEU223" s="52"/>
      <c r="JEV223" s="52"/>
      <c r="JEW223" s="52"/>
      <c r="JEX223" s="52"/>
      <c r="JEY223" s="52"/>
      <c r="JEZ223" s="52"/>
      <c r="JFA223" s="52"/>
      <c r="JFB223" s="52"/>
      <c r="JFC223" s="52"/>
      <c r="JFD223" s="52"/>
      <c r="JFE223" s="52"/>
      <c r="JFF223" s="52"/>
      <c r="JFG223" s="52"/>
      <c r="JFH223" s="52"/>
      <c r="JFI223" s="52"/>
      <c r="JFJ223" s="52"/>
      <c r="JFK223" s="52"/>
      <c r="JFL223" s="52"/>
      <c r="JFM223" s="52"/>
      <c r="JFN223" s="52"/>
      <c r="JFO223" s="52"/>
      <c r="JFP223" s="52"/>
      <c r="JFQ223" s="52"/>
      <c r="JFR223" s="52"/>
      <c r="JFS223" s="52"/>
      <c r="JFT223" s="52"/>
      <c r="JFU223" s="52"/>
      <c r="JFV223" s="52"/>
      <c r="JFW223" s="52"/>
      <c r="JFX223" s="52"/>
      <c r="JFY223" s="52"/>
      <c r="JFZ223" s="52"/>
      <c r="JGA223" s="52"/>
      <c r="JGB223" s="52"/>
      <c r="JGC223" s="52"/>
      <c r="JGD223" s="52"/>
      <c r="JGE223" s="52"/>
      <c r="JGF223" s="52"/>
      <c r="JGG223" s="52"/>
      <c r="JGH223" s="52"/>
      <c r="JGI223" s="52"/>
      <c r="JGJ223" s="52"/>
      <c r="JGK223" s="52"/>
      <c r="JGL223" s="52"/>
      <c r="JGM223" s="52"/>
      <c r="JGN223" s="52"/>
      <c r="JGO223" s="52"/>
      <c r="JGP223" s="52"/>
      <c r="JGQ223" s="52"/>
      <c r="JGR223" s="52"/>
      <c r="JGS223" s="52"/>
      <c r="JGT223" s="52"/>
      <c r="JGU223" s="52"/>
      <c r="JGV223" s="52"/>
      <c r="JGW223" s="52"/>
      <c r="JGX223" s="52"/>
      <c r="JGY223" s="52"/>
      <c r="JGZ223" s="52"/>
      <c r="JHA223" s="52"/>
      <c r="JHB223" s="52"/>
      <c r="JHC223" s="52"/>
      <c r="JHD223" s="52"/>
      <c r="JHE223" s="52"/>
      <c r="JHF223" s="52"/>
      <c r="JHG223" s="52"/>
      <c r="JHH223" s="52"/>
      <c r="JHI223" s="52"/>
      <c r="JHJ223" s="52"/>
      <c r="JHK223" s="52"/>
      <c r="JHL223" s="52"/>
      <c r="JHM223" s="52"/>
      <c r="JHN223" s="52"/>
      <c r="JHO223" s="52"/>
      <c r="JHP223" s="52"/>
      <c r="JHQ223" s="52"/>
      <c r="JHR223" s="52"/>
      <c r="JHS223" s="52"/>
      <c r="JHT223" s="52"/>
      <c r="JHU223" s="52"/>
      <c r="JHV223" s="52"/>
      <c r="JHW223" s="52"/>
      <c r="JHX223" s="52"/>
      <c r="JHY223" s="52"/>
      <c r="JHZ223" s="52"/>
      <c r="JIA223" s="52"/>
      <c r="JIB223" s="52"/>
      <c r="JIC223" s="52"/>
      <c r="JID223" s="52"/>
      <c r="JIE223" s="52"/>
      <c r="JIF223" s="52"/>
      <c r="JIG223" s="52"/>
      <c r="JIH223" s="52"/>
      <c r="JII223" s="52"/>
      <c r="JIJ223" s="52"/>
      <c r="JIK223" s="52"/>
      <c r="JIL223" s="52"/>
      <c r="JIM223" s="52"/>
      <c r="JIN223" s="52"/>
      <c r="JIO223" s="52"/>
      <c r="JIP223" s="52"/>
      <c r="JIQ223" s="52"/>
      <c r="JIR223" s="52"/>
      <c r="JIS223" s="52"/>
      <c r="JIT223" s="52"/>
      <c r="JIU223" s="52"/>
      <c r="JIV223" s="52"/>
      <c r="JIW223" s="52"/>
      <c r="JIX223" s="52"/>
      <c r="JIY223" s="52"/>
      <c r="JIZ223" s="52"/>
      <c r="JJA223" s="52"/>
      <c r="JJB223" s="52"/>
      <c r="JJC223" s="52"/>
      <c r="JJD223" s="52"/>
      <c r="JJE223" s="52"/>
      <c r="JJF223" s="52"/>
      <c r="JJG223" s="52"/>
      <c r="JJH223" s="52"/>
      <c r="JJI223" s="52"/>
      <c r="JJJ223" s="52"/>
      <c r="JJK223" s="52"/>
      <c r="JJL223" s="52"/>
      <c r="JJM223" s="52"/>
      <c r="JJN223" s="52"/>
      <c r="JJO223" s="52"/>
      <c r="JJP223" s="52"/>
      <c r="JJQ223" s="52"/>
      <c r="JJR223" s="52"/>
      <c r="JJS223" s="52"/>
      <c r="JJT223" s="52"/>
      <c r="JJU223" s="52"/>
      <c r="JJV223" s="52"/>
      <c r="JJW223" s="52"/>
      <c r="JJX223" s="52"/>
      <c r="JJY223" s="52"/>
      <c r="JJZ223" s="52"/>
      <c r="JKA223" s="52"/>
      <c r="JKB223" s="52"/>
      <c r="JKC223" s="52"/>
      <c r="JKD223" s="52"/>
      <c r="JKE223" s="52"/>
      <c r="JKF223" s="52"/>
      <c r="JKG223" s="52"/>
      <c r="JKH223" s="52"/>
      <c r="JKI223" s="52"/>
      <c r="JKJ223" s="52"/>
      <c r="JKK223" s="52"/>
      <c r="JKL223" s="52"/>
      <c r="JKM223" s="52"/>
      <c r="JKN223" s="52"/>
      <c r="JKO223" s="52"/>
      <c r="JKP223" s="52"/>
      <c r="JKQ223" s="52"/>
      <c r="JKR223" s="52"/>
      <c r="JKS223" s="52"/>
      <c r="JKT223" s="52"/>
      <c r="JKU223" s="52"/>
      <c r="JKV223" s="52"/>
      <c r="JKW223" s="52"/>
      <c r="JKX223" s="52"/>
      <c r="JKY223" s="52"/>
      <c r="JKZ223" s="52"/>
      <c r="JLA223" s="52"/>
      <c r="JLB223" s="52"/>
      <c r="JLC223" s="52"/>
      <c r="JLD223" s="52"/>
      <c r="JLE223" s="52"/>
      <c r="JLF223" s="52"/>
      <c r="JLG223" s="52"/>
      <c r="JLH223" s="52"/>
      <c r="JLI223" s="52"/>
      <c r="JLJ223" s="52"/>
      <c r="JLK223" s="52"/>
      <c r="JLL223" s="52"/>
      <c r="JLM223" s="52"/>
      <c r="JLN223" s="52"/>
      <c r="JLO223" s="52"/>
      <c r="JLP223" s="52"/>
      <c r="JLQ223" s="52"/>
      <c r="JLR223" s="52"/>
      <c r="JLS223" s="52"/>
      <c r="JLT223" s="52"/>
      <c r="JLU223" s="52"/>
      <c r="JLV223" s="52"/>
      <c r="JLW223" s="52"/>
      <c r="JLX223" s="52"/>
      <c r="JLY223" s="52"/>
      <c r="JLZ223" s="52"/>
      <c r="JMA223" s="52"/>
      <c r="JMB223" s="52"/>
      <c r="JMC223" s="52"/>
      <c r="JMD223" s="52"/>
      <c r="JME223" s="52"/>
      <c r="JMF223" s="52"/>
      <c r="JMG223" s="52"/>
      <c r="JMH223" s="52"/>
      <c r="JMI223" s="52"/>
      <c r="JMJ223" s="52"/>
      <c r="JMK223" s="52"/>
      <c r="JML223" s="52"/>
      <c r="JMM223" s="52"/>
      <c r="JMN223" s="52"/>
      <c r="JMO223" s="52"/>
      <c r="JMP223" s="52"/>
      <c r="JMQ223" s="52"/>
      <c r="JMR223" s="52"/>
      <c r="JMS223" s="52"/>
      <c r="JMT223" s="52"/>
      <c r="JMU223" s="52"/>
      <c r="JMV223" s="52"/>
      <c r="JMW223" s="52"/>
      <c r="JMX223" s="52"/>
      <c r="JMY223" s="52"/>
      <c r="JMZ223" s="52"/>
      <c r="JNA223" s="52"/>
      <c r="JNB223" s="52"/>
      <c r="JNC223" s="52"/>
      <c r="JND223" s="52"/>
      <c r="JNE223" s="52"/>
      <c r="JNF223" s="52"/>
      <c r="JNG223" s="52"/>
      <c r="JNH223" s="52"/>
      <c r="JNI223" s="52"/>
      <c r="JNJ223" s="52"/>
      <c r="JNK223" s="52"/>
      <c r="JNL223" s="52"/>
      <c r="JNM223" s="52"/>
      <c r="JNN223" s="52"/>
      <c r="JNO223" s="52"/>
      <c r="JNP223" s="52"/>
      <c r="JNQ223" s="52"/>
      <c r="JNR223" s="52"/>
      <c r="JNS223" s="52"/>
      <c r="JNT223" s="52"/>
      <c r="JNU223" s="52"/>
      <c r="JNV223" s="52"/>
      <c r="JNW223" s="52"/>
      <c r="JNX223" s="52"/>
      <c r="JNY223" s="52"/>
      <c r="JNZ223" s="52"/>
      <c r="JOA223" s="52"/>
      <c r="JOB223" s="52"/>
      <c r="JOC223" s="52"/>
      <c r="JOD223" s="52"/>
      <c r="JOE223" s="52"/>
      <c r="JOF223" s="52"/>
      <c r="JOG223" s="52"/>
      <c r="JOH223" s="52"/>
      <c r="JOI223" s="52"/>
      <c r="JOJ223" s="52"/>
      <c r="JOK223" s="52"/>
      <c r="JOL223" s="52"/>
      <c r="JOM223" s="52"/>
      <c r="JON223" s="52"/>
      <c r="JOO223" s="52"/>
      <c r="JOP223" s="52"/>
      <c r="JOQ223" s="52"/>
      <c r="JOR223" s="52"/>
      <c r="JOS223" s="52"/>
      <c r="JOT223" s="52"/>
      <c r="JOU223" s="52"/>
      <c r="JOV223" s="52"/>
      <c r="JOW223" s="52"/>
      <c r="JOX223" s="52"/>
      <c r="JOY223" s="52"/>
      <c r="JOZ223" s="52"/>
      <c r="JPA223" s="52"/>
      <c r="JPB223" s="52"/>
      <c r="JPC223" s="52"/>
      <c r="JPD223" s="52"/>
      <c r="JPE223" s="52"/>
      <c r="JPF223" s="52"/>
      <c r="JPG223" s="52"/>
      <c r="JPH223" s="52"/>
      <c r="JPI223" s="52"/>
      <c r="JPJ223" s="52"/>
      <c r="JPK223" s="52"/>
      <c r="JPL223" s="52"/>
      <c r="JPM223" s="52"/>
      <c r="JPN223" s="52"/>
      <c r="JPO223" s="52"/>
      <c r="JPP223" s="52"/>
      <c r="JPQ223" s="52"/>
      <c r="JPR223" s="52"/>
      <c r="JPS223" s="52"/>
      <c r="JPT223" s="52"/>
      <c r="JPU223" s="52"/>
      <c r="JPV223" s="52"/>
      <c r="JPW223" s="52"/>
      <c r="JPX223" s="52"/>
      <c r="JPY223" s="52"/>
      <c r="JPZ223" s="52"/>
      <c r="JQA223" s="52"/>
      <c r="JQB223" s="52"/>
      <c r="JQC223" s="52"/>
      <c r="JQD223" s="52"/>
      <c r="JQE223" s="52"/>
      <c r="JQF223" s="52"/>
      <c r="JQG223" s="52"/>
      <c r="JQH223" s="52"/>
      <c r="JQI223" s="52"/>
      <c r="JQJ223" s="52"/>
      <c r="JQK223" s="52"/>
      <c r="JQL223" s="52"/>
      <c r="JQM223" s="52"/>
      <c r="JQN223" s="52"/>
      <c r="JQO223" s="52"/>
      <c r="JQP223" s="52"/>
      <c r="JQQ223" s="52"/>
      <c r="JQR223" s="52"/>
      <c r="JQS223" s="52"/>
      <c r="JQT223" s="52"/>
      <c r="JQU223" s="52"/>
      <c r="JQV223" s="52"/>
      <c r="JQW223" s="52"/>
      <c r="JQX223" s="52"/>
      <c r="JQY223" s="52"/>
      <c r="JQZ223" s="52"/>
      <c r="JRA223" s="52"/>
      <c r="JRB223" s="52"/>
      <c r="JRC223" s="52"/>
      <c r="JRD223" s="52"/>
      <c r="JRE223" s="52"/>
      <c r="JRF223" s="52"/>
      <c r="JRG223" s="52"/>
      <c r="JRH223" s="52"/>
      <c r="JRI223" s="52"/>
      <c r="JRJ223" s="52"/>
      <c r="JRK223" s="52"/>
      <c r="JRL223" s="52"/>
      <c r="JRM223" s="52"/>
      <c r="JRN223" s="52"/>
      <c r="JRO223" s="52"/>
      <c r="JRP223" s="52"/>
      <c r="JRQ223" s="52"/>
      <c r="JRR223" s="52"/>
      <c r="JRS223" s="52"/>
      <c r="JRT223" s="52"/>
      <c r="JRU223" s="52"/>
      <c r="JRV223" s="52"/>
      <c r="JRW223" s="52"/>
      <c r="JRX223" s="52"/>
      <c r="JRY223" s="52"/>
      <c r="JRZ223" s="52"/>
      <c r="JSA223" s="52"/>
      <c r="JSB223" s="52"/>
      <c r="JSC223" s="52"/>
      <c r="JSD223" s="52"/>
      <c r="JSE223" s="52"/>
      <c r="JSF223" s="52"/>
      <c r="JSG223" s="52"/>
      <c r="JSH223" s="52"/>
      <c r="JSI223" s="52"/>
      <c r="JSJ223" s="52"/>
      <c r="JSK223" s="52"/>
      <c r="JSL223" s="52"/>
      <c r="JSM223" s="52"/>
      <c r="JSN223" s="52"/>
      <c r="JSO223" s="52"/>
      <c r="JSP223" s="52"/>
      <c r="JSQ223" s="52"/>
      <c r="JSR223" s="52"/>
      <c r="JSS223" s="52"/>
      <c r="JST223" s="52"/>
      <c r="JSU223" s="52"/>
      <c r="JSV223" s="52"/>
      <c r="JSW223" s="52"/>
      <c r="JSX223" s="52"/>
      <c r="JSY223" s="52"/>
      <c r="JSZ223" s="52"/>
      <c r="JTA223" s="52"/>
      <c r="JTB223" s="52"/>
      <c r="JTC223" s="52"/>
      <c r="JTD223" s="52"/>
      <c r="JTE223" s="52"/>
      <c r="JTF223" s="52"/>
      <c r="JTG223" s="52"/>
      <c r="JTH223" s="52"/>
      <c r="JTI223" s="52"/>
      <c r="JTJ223" s="52"/>
      <c r="JTK223" s="52"/>
      <c r="JTL223" s="52"/>
      <c r="JTM223" s="52"/>
      <c r="JTN223" s="52"/>
      <c r="JTO223" s="52"/>
      <c r="JTP223" s="52"/>
      <c r="JTQ223" s="52"/>
      <c r="JTR223" s="52"/>
      <c r="JTS223" s="52"/>
      <c r="JTT223" s="52"/>
      <c r="JTU223" s="52"/>
      <c r="JTV223" s="52"/>
      <c r="JTW223" s="52"/>
      <c r="JTX223" s="52"/>
      <c r="JTY223" s="52"/>
      <c r="JTZ223" s="52"/>
      <c r="JUA223" s="52"/>
      <c r="JUB223" s="52"/>
      <c r="JUC223" s="52"/>
      <c r="JUD223" s="52"/>
      <c r="JUE223" s="52"/>
      <c r="JUF223" s="52"/>
      <c r="JUG223" s="52"/>
      <c r="JUH223" s="52"/>
      <c r="JUI223" s="52"/>
      <c r="JUJ223" s="52"/>
      <c r="JUK223" s="52"/>
      <c r="JUL223" s="52"/>
      <c r="JUM223" s="52"/>
      <c r="JUN223" s="52"/>
      <c r="JUO223" s="52"/>
      <c r="JUP223" s="52"/>
      <c r="JUQ223" s="52"/>
      <c r="JUR223" s="52"/>
      <c r="JUS223" s="52"/>
      <c r="JUT223" s="52"/>
      <c r="JUU223" s="52"/>
      <c r="JUV223" s="52"/>
      <c r="JUW223" s="52"/>
      <c r="JUX223" s="52"/>
      <c r="JUY223" s="52"/>
      <c r="JUZ223" s="52"/>
      <c r="JVA223" s="52"/>
      <c r="JVB223" s="52"/>
      <c r="JVC223" s="52"/>
      <c r="JVD223" s="52"/>
      <c r="JVE223" s="52"/>
      <c r="JVF223" s="52"/>
      <c r="JVG223" s="52"/>
      <c r="JVH223" s="52"/>
      <c r="JVI223" s="52"/>
      <c r="JVJ223" s="52"/>
      <c r="JVK223" s="52"/>
      <c r="JVL223" s="52"/>
      <c r="JVM223" s="52"/>
      <c r="JVN223" s="52"/>
      <c r="JVO223" s="52"/>
      <c r="JVP223" s="52"/>
      <c r="JVQ223" s="52"/>
      <c r="JVR223" s="52"/>
      <c r="JVS223" s="52"/>
      <c r="JVT223" s="52"/>
      <c r="JVU223" s="52"/>
      <c r="JVV223" s="52"/>
      <c r="JVW223" s="52"/>
      <c r="JVX223" s="52"/>
      <c r="JVY223" s="52"/>
      <c r="JVZ223" s="52"/>
      <c r="JWA223" s="52"/>
      <c r="JWB223" s="52"/>
      <c r="JWC223" s="52"/>
      <c r="JWD223" s="52"/>
      <c r="JWE223" s="52"/>
      <c r="JWF223" s="52"/>
      <c r="JWG223" s="52"/>
      <c r="JWH223" s="52"/>
      <c r="JWI223" s="52"/>
      <c r="JWJ223" s="52"/>
      <c r="JWK223" s="52"/>
      <c r="JWL223" s="52"/>
      <c r="JWM223" s="52"/>
      <c r="JWN223" s="52"/>
      <c r="JWO223" s="52"/>
      <c r="JWP223" s="52"/>
      <c r="JWQ223" s="52"/>
      <c r="JWR223" s="52"/>
      <c r="JWS223" s="52"/>
      <c r="JWT223" s="52"/>
      <c r="JWU223" s="52"/>
      <c r="JWV223" s="52"/>
      <c r="JWW223" s="52"/>
      <c r="JWX223" s="52"/>
      <c r="JWY223" s="52"/>
      <c r="JWZ223" s="52"/>
      <c r="JXA223" s="52"/>
      <c r="JXB223" s="52"/>
      <c r="JXC223" s="52"/>
      <c r="JXD223" s="52"/>
      <c r="JXE223" s="52"/>
      <c r="JXF223" s="52"/>
      <c r="JXG223" s="52"/>
      <c r="JXH223" s="52"/>
      <c r="JXI223" s="52"/>
      <c r="JXJ223" s="52"/>
      <c r="JXK223" s="52"/>
      <c r="JXL223" s="52"/>
      <c r="JXM223" s="52"/>
      <c r="JXN223" s="52"/>
      <c r="JXO223" s="52"/>
      <c r="JXP223" s="52"/>
      <c r="JXQ223" s="52"/>
      <c r="JXR223" s="52"/>
      <c r="JXS223" s="52"/>
      <c r="JXT223" s="52"/>
      <c r="JXU223" s="52"/>
      <c r="JXV223" s="52"/>
      <c r="JXW223" s="52"/>
      <c r="JXX223" s="52"/>
      <c r="JXY223" s="52"/>
      <c r="JXZ223" s="52"/>
      <c r="JYA223" s="52"/>
      <c r="JYB223" s="52"/>
      <c r="JYC223" s="52"/>
      <c r="JYD223" s="52"/>
      <c r="JYE223" s="52"/>
      <c r="JYF223" s="52"/>
      <c r="JYG223" s="52"/>
      <c r="JYH223" s="52"/>
      <c r="JYI223" s="52"/>
      <c r="JYJ223" s="52"/>
      <c r="JYK223" s="52"/>
      <c r="JYL223" s="52"/>
      <c r="JYM223" s="52"/>
      <c r="JYN223" s="52"/>
      <c r="JYO223" s="52"/>
      <c r="JYP223" s="52"/>
      <c r="JYQ223" s="52"/>
      <c r="JYR223" s="52"/>
      <c r="JYS223" s="52"/>
      <c r="JYT223" s="52"/>
      <c r="JYU223" s="52"/>
      <c r="JYV223" s="52"/>
      <c r="JYW223" s="52"/>
      <c r="JYX223" s="52"/>
      <c r="JYY223" s="52"/>
      <c r="JYZ223" s="52"/>
      <c r="JZA223" s="52"/>
      <c r="JZB223" s="52"/>
      <c r="JZC223" s="52"/>
      <c r="JZD223" s="52"/>
      <c r="JZE223" s="52"/>
      <c r="JZF223" s="52"/>
      <c r="JZG223" s="52"/>
      <c r="JZH223" s="52"/>
      <c r="JZI223" s="52"/>
      <c r="JZJ223" s="52"/>
      <c r="JZK223" s="52"/>
      <c r="JZL223" s="52"/>
      <c r="JZM223" s="52"/>
      <c r="JZN223" s="52"/>
      <c r="JZO223" s="52"/>
      <c r="JZP223" s="52"/>
      <c r="JZQ223" s="52"/>
      <c r="JZR223" s="52"/>
      <c r="JZS223" s="52"/>
      <c r="JZT223" s="52"/>
      <c r="JZU223" s="52"/>
      <c r="JZV223" s="52"/>
      <c r="JZW223" s="52"/>
      <c r="JZX223" s="52"/>
      <c r="JZY223" s="52"/>
      <c r="JZZ223" s="52"/>
      <c r="KAA223" s="52"/>
      <c r="KAB223" s="52"/>
      <c r="KAC223" s="52"/>
      <c r="KAD223" s="52"/>
      <c r="KAE223" s="52"/>
      <c r="KAF223" s="52"/>
      <c r="KAG223" s="52"/>
      <c r="KAH223" s="52"/>
      <c r="KAI223" s="52"/>
      <c r="KAJ223" s="52"/>
      <c r="KAK223" s="52"/>
      <c r="KAL223" s="52"/>
      <c r="KAM223" s="52"/>
      <c r="KAN223" s="52"/>
      <c r="KAO223" s="52"/>
      <c r="KAP223" s="52"/>
      <c r="KAQ223" s="52"/>
      <c r="KAR223" s="52"/>
      <c r="KAS223" s="52"/>
      <c r="KAT223" s="52"/>
      <c r="KAU223" s="52"/>
      <c r="KAV223" s="52"/>
      <c r="KAW223" s="52"/>
      <c r="KAX223" s="52"/>
      <c r="KAY223" s="52"/>
      <c r="KAZ223" s="52"/>
      <c r="KBA223" s="52"/>
      <c r="KBB223" s="52"/>
      <c r="KBC223" s="52"/>
      <c r="KBD223" s="52"/>
      <c r="KBE223" s="52"/>
      <c r="KBF223" s="52"/>
      <c r="KBG223" s="52"/>
      <c r="KBH223" s="52"/>
      <c r="KBI223" s="52"/>
      <c r="KBJ223" s="52"/>
      <c r="KBK223" s="52"/>
      <c r="KBL223" s="52"/>
      <c r="KBM223" s="52"/>
      <c r="KBN223" s="52"/>
      <c r="KBO223" s="52"/>
      <c r="KBP223" s="52"/>
      <c r="KBQ223" s="52"/>
      <c r="KBR223" s="52"/>
      <c r="KBS223" s="52"/>
      <c r="KBT223" s="52"/>
      <c r="KBU223" s="52"/>
      <c r="KBV223" s="52"/>
      <c r="KBW223" s="52"/>
      <c r="KBX223" s="52"/>
      <c r="KBY223" s="52"/>
      <c r="KBZ223" s="52"/>
      <c r="KCA223" s="52"/>
      <c r="KCB223" s="52"/>
      <c r="KCC223" s="52"/>
      <c r="KCD223" s="52"/>
      <c r="KCE223" s="52"/>
      <c r="KCF223" s="52"/>
      <c r="KCG223" s="52"/>
      <c r="KCH223" s="52"/>
      <c r="KCI223" s="52"/>
      <c r="KCJ223" s="52"/>
      <c r="KCK223" s="52"/>
      <c r="KCL223" s="52"/>
      <c r="KCM223" s="52"/>
      <c r="KCN223" s="52"/>
      <c r="KCO223" s="52"/>
      <c r="KCP223" s="52"/>
      <c r="KCQ223" s="52"/>
      <c r="KCR223" s="52"/>
      <c r="KCS223" s="52"/>
      <c r="KCT223" s="52"/>
      <c r="KCU223" s="52"/>
      <c r="KCV223" s="52"/>
      <c r="KCW223" s="52"/>
      <c r="KCX223" s="52"/>
      <c r="KCY223" s="52"/>
      <c r="KCZ223" s="52"/>
      <c r="KDA223" s="52"/>
      <c r="KDB223" s="52"/>
      <c r="KDC223" s="52"/>
      <c r="KDD223" s="52"/>
      <c r="KDE223" s="52"/>
      <c r="KDF223" s="52"/>
      <c r="KDG223" s="52"/>
      <c r="KDH223" s="52"/>
      <c r="KDI223" s="52"/>
      <c r="KDJ223" s="52"/>
      <c r="KDK223" s="52"/>
      <c r="KDL223" s="52"/>
      <c r="KDM223" s="52"/>
      <c r="KDN223" s="52"/>
      <c r="KDO223" s="52"/>
      <c r="KDP223" s="52"/>
      <c r="KDQ223" s="52"/>
      <c r="KDR223" s="52"/>
      <c r="KDS223" s="52"/>
      <c r="KDT223" s="52"/>
      <c r="KDU223" s="52"/>
      <c r="KDV223" s="52"/>
      <c r="KDW223" s="52"/>
      <c r="KDX223" s="52"/>
      <c r="KDY223" s="52"/>
      <c r="KDZ223" s="52"/>
      <c r="KEA223" s="52"/>
      <c r="KEB223" s="52"/>
      <c r="KEC223" s="52"/>
      <c r="KED223" s="52"/>
      <c r="KEE223" s="52"/>
      <c r="KEF223" s="52"/>
      <c r="KEG223" s="52"/>
      <c r="KEH223" s="52"/>
      <c r="KEI223" s="52"/>
      <c r="KEJ223" s="52"/>
      <c r="KEK223" s="52"/>
      <c r="KEL223" s="52"/>
      <c r="KEM223" s="52"/>
      <c r="KEN223" s="52"/>
      <c r="KEO223" s="52"/>
      <c r="KEP223" s="52"/>
      <c r="KEQ223" s="52"/>
      <c r="KER223" s="52"/>
      <c r="KES223" s="52"/>
      <c r="KET223" s="52"/>
      <c r="KEU223" s="52"/>
      <c r="KEV223" s="52"/>
      <c r="KEW223" s="52"/>
      <c r="KEX223" s="52"/>
      <c r="KEY223" s="52"/>
      <c r="KEZ223" s="52"/>
      <c r="KFA223" s="52"/>
      <c r="KFB223" s="52"/>
      <c r="KFC223" s="52"/>
      <c r="KFD223" s="52"/>
      <c r="KFE223" s="52"/>
      <c r="KFF223" s="52"/>
      <c r="KFG223" s="52"/>
      <c r="KFH223" s="52"/>
      <c r="KFI223" s="52"/>
      <c r="KFJ223" s="52"/>
      <c r="KFK223" s="52"/>
      <c r="KFL223" s="52"/>
      <c r="KFM223" s="52"/>
      <c r="KFN223" s="52"/>
      <c r="KFO223" s="52"/>
      <c r="KFP223" s="52"/>
      <c r="KFQ223" s="52"/>
      <c r="KFR223" s="52"/>
      <c r="KFS223" s="52"/>
      <c r="KFT223" s="52"/>
      <c r="KFU223" s="52"/>
      <c r="KFV223" s="52"/>
      <c r="KFW223" s="52"/>
      <c r="KFX223" s="52"/>
      <c r="KFY223" s="52"/>
      <c r="KFZ223" s="52"/>
      <c r="KGA223" s="52"/>
      <c r="KGB223" s="52"/>
      <c r="KGC223" s="52"/>
      <c r="KGD223" s="52"/>
      <c r="KGE223" s="52"/>
      <c r="KGF223" s="52"/>
      <c r="KGG223" s="52"/>
      <c r="KGH223" s="52"/>
      <c r="KGI223" s="52"/>
      <c r="KGJ223" s="52"/>
      <c r="KGK223" s="52"/>
      <c r="KGL223" s="52"/>
      <c r="KGM223" s="52"/>
      <c r="KGN223" s="52"/>
      <c r="KGO223" s="52"/>
      <c r="KGP223" s="52"/>
      <c r="KGQ223" s="52"/>
      <c r="KGR223" s="52"/>
      <c r="KGS223" s="52"/>
      <c r="KGT223" s="52"/>
      <c r="KGU223" s="52"/>
      <c r="KGV223" s="52"/>
      <c r="KGW223" s="52"/>
      <c r="KGX223" s="52"/>
      <c r="KGY223" s="52"/>
      <c r="KGZ223" s="52"/>
      <c r="KHA223" s="52"/>
      <c r="KHB223" s="52"/>
      <c r="KHC223" s="52"/>
      <c r="KHD223" s="52"/>
      <c r="KHE223" s="52"/>
      <c r="KHF223" s="52"/>
      <c r="KHG223" s="52"/>
      <c r="KHH223" s="52"/>
      <c r="KHI223" s="52"/>
      <c r="KHJ223" s="52"/>
      <c r="KHK223" s="52"/>
      <c r="KHL223" s="52"/>
      <c r="KHM223" s="52"/>
      <c r="KHN223" s="52"/>
      <c r="KHO223" s="52"/>
      <c r="KHP223" s="52"/>
      <c r="KHQ223" s="52"/>
      <c r="KHR223" s="52"/>
      <c r="KHS223" s="52"/>
      <c r="KHT223" s="52"/>
      <c r="KHU223" s="52"/>
      <c r="KHV223" s="52"/>
      <c r="KHW223" s="52"/>
      <c r="KHX223" s="52"/>
      <c r="KHY223" s="52"/>
      <c r="KHZ223" s="52"/>
      <c r="KIA223" s="52"/>
      <c r="KIB223" s="52"/>
      <c r="KIC223" s="52"/>
      <c r="KID223" s="52"/>
      <c r="KIE223" s="52"/>
      <c r="KIF223" s="52"/>
      <c r="KIG223" s="52"/>
      <c r="KIH223" s="52"/>
      <c r="KII223" s="52"/>
      <c r="KIJ223" s="52"/>
      <c r="KIK223" s="52"/>
      <c r="KIL223" s="52"/>
      <c r="KIM223" s="52"/>
      <c r="KIN223" s="52"/>
      <c r="KIO223" s="52"/>
      <c r="KIP223" s="52"/>
      <c r="KIQ223" s="52"/>
      <c r="KIR223" s="52"/>
      <c r="KIS223" s="52"/>
      <c r="KIT223" s="52"/>
      <c r="KIU223" s="52"/>
      <c r="KIV223" s="52"/>
      <c r="KIW223" s="52"/>
      <c r="KIX223" s="52"/>
      <c r="KIY223" s="52"/>
      <c r="KIZ223" s="52"/>
      <c r="KJA223" s="52"/>
      <c r="KJB223" s="52"/>
      <c r="KJC223" s="52"/>
      <c r="KJD223" s="52"/>
      <c r="KJE223" s="52"/>
      <c r="KJF223" s="52"/>
      <c r="KJG223" s="52"/>
      <c r="KJH223" s="52"/>
      <c r="KJI223" s="52"/>
      <c r="KJJ223" s="52"/>
      <c r="KJK223" s="52"/>
      <c r="KJL223" s="52"/>
      <c r="KJM223" s="52"/>
      <c r="KJN223" s="52"/>
      <c r="KJO223" s="52"/>
      <c r="KJP223" s="52"/>
      <c r="KJQ223" s="52"/>
      <c r="KJR223" s="52"/>
      <c r="KJS223" s="52"/>
      <c r="KJT223" s="52"/>
      <c r="KJU223" s="52"/>
      <c r="KJV223" s="52"/>
      <c r="KJW223" s="52"/>
      <c r="KJX223" s="52"/>
      <c r="KJY223" s="52"/>
      <c r="KJZ223" s="52"/>
      <c r="KKA223" s="52"/>
      <c r="KKB223" s="52"/>
      <c r="KKC223" s="52"/>
      <c r="KKD223" s="52"/>
      <c r="KKE223" s="52"/>
      <c r="KKF223" s="52"/>
      <c r="KKG223" s="52"/>
      <c r="KKH223" s="52"/>
      <c r="KKI223" s="52"/>
      <c r="KKJ223" s="52"/>
      <c r="KKK223" s="52"/>
      <c r="KKL223" s="52"/>
      <c r="KKM223" s="52"/>
      <c r="KKN223" s="52"/>
      <c r="KKO223" s="52"/>
      <c r="KKP223" s="52"/>
      <c r="KKQ223" s="52"/>
      <c r="KKR223" s="52"/>
      <c r="KKS223" s="52"/>
      <c r="KKT223" s="52"/>
      <c r="KKU223" s="52"/>
      <c r="KKV223" s="52"/>
      <c r="KKW223" s="52"/>
      <c r="KKX223" s="52"/>
      <c r="KKY223" s="52"/>
      <c r="KKZ223" s="52"/>
      <c r="KLA223" s="52"/>
      <c r="KLB223" s="52"/>
      <c r="KLC223" s="52"/>
      <c r="KLD223" s="52"/>
      <c r="KLE223" s="52"/>
      <c r="KLF223" s="52"/>
      <c r="KLG223" s="52"/>
      <c r="KLH223" s="52"/>
      <c r="KLI223" s="52"/>
      <c r="KLJ223" s="52"/>
      <c r="KLK223" s="52"/>
      <c r="KLL223" s="52"/>
      <c r="KLM223" s="52"/>
      <c r="KLN223" s="52"/>
      <c r="KLO223" s="52"/>
      <c r="KLP223" s="52"/>
      <c r="KLQ223" s="52"/>
      <c r="KLR223" s="52"/>
      <c r="KLS223" s="52"/>
      <c r="KLT223" s="52"/>
      <c r="KLU223" s="52"/>
      <c r="KLV223" s="52"/>
      <c r="KLW223" s="52"/>
      <c r="KLX223" s="52"/>
      <c r="KLY223" s="52"/>
      <c r="KLZ223" s="52"/>
      <c r="KMA223" s="52"/>
      <c r="KMB223" s="52"/>
      <c r="KMC223" s="52"/>
      <c r="KMD223" s="52"/>
      <c r="KME223" s="52"/>
      <c r="KMF223" s="52"/>
      <c r="KMG223" s="52"/>
      <c r="KMH223" s="52"/>
      <c r="KMI223" s="52"/>
      <c r="KMJ223" s="52"/>
      <c r="KMK223" s="52"/>
      <c r="KML223" s="52"/>
      <c r="KMM223" s="52"/>
      <c r="KMN223" s="52"/>
      <c r="KMO223" s="52"/>
      <c r="KMP223" s="52"/>
      <c r="KMQ223" s="52"/>
      <c r="KMR223" s="52"/>
      <c r="KMS223" s="52"/>
      <c r="KMT223" s="52"/>
      <c r="KMU223" s="52"/>
      <c r="KMV223" s="52"/>
      <c r="KMW223" s="52"/>
      <c r="KMX223" s="52"/>
      <c r="KMY223" s="52"/>
      <c r="KMZ223" s="52"/>
      <c r="KNA223" s="52"/>
      <c r="KNB223" s="52"/>
      <c r="KNC223" s="52"/>
      <c r="KND223" s="52"/>
      <c r="KNE223" s="52"/>
      <c r="KNF223" s="52"/>
      <c r="KNG223" s="52"/>
      <c r="KNH223" s="52"/>
      <c r="KNI223" s="52"/>
      <c r="KNJ223" s="52"/>
      <c r="KNK223" s="52"/>
      <c r="KNL223" s="52"/>
      <c r="KNM223" s="52"/>
      <c r="KNN223" s="52"/>
      <c r="KNO223" s="52"/>
      <c r="KNP223" s="52"/>
      <c r="KNQ223" s="52"/>
      <c r="KNR223" s="52"/>
      <c r="KNS223" s="52"/>
      <c r="KNT223" s="52"/>
      <c r="KNU223" s="52"/>
      <c r="KNV223" s="52"/>
      <c r="KNW223" s="52"/>
      <c r="KNX223" s="52"/>
      <c r="KNY223" s="52"/>
      <c r="KNZ223" s="52"/>
      <c r="KOA223" s="52"/>
      <c r="KOB223" s="52"/>
      <c r="KOC223" s="52"/>
      <c r="KOD223" s="52"/>
      <c r="KOE223" s="52"/>
      <c r="KOF223" s="52"/>
      <c r="KOG223" s="52"/>
      <c r="KOH223" s="52"/>
      <c r="KOI223" s="52"/>
      <c r="KOJ223" s="52"/>
      <c r="KOK223" s="52"/>
      <c r="KOL223" s="52"/>
      <c r="KOM223" s="52"/>
      <c r="KON223" s="52"/>
      <c r="KOO223" s="52"/>
      <c r="KOP223" s="52"/>
      <c r="KOQ223" s="52"/>
      <c r="KOR223" s="52"/>
      <c r="KOS223" s="52"/>
      <c r="KOT223" s="52"/>
      <c r="KOU223" s="52"/>
      <c r="KOV223" s="52"/>
      <c r="KOW223" s="52"/>
      <c r="KOX223" s="52"/>
      <c r="KOY223" s="52"/>
      <c r="KOZ223" s="52"/>
      <c r="KPA223" s="52"/>
      <c r="KPB223" s="52"/>
      <c r="KPC223" s="52"/>
      <c r="KPD223" s="52"/>
      <c r="KPE223" s="52"/>
      <c r="KPF223" s="52"/>
      <c r="KPG223" s="52"/>
      <c r="KPH223" s="52"/>
      <c r="KPI223" s="52"/>
      <c r="KPJ223" s="52"/>
      <c r="KPK223" s="52"/>
      <c r="KPL223" s="52"/>
      <c r="KPM223" s="52"/>
      <c r="KPN223" s="52"/>
      <c r="KPO223" s="52"/>
      <c r="KPP223" s="52"/>
      <c r="KPQ223" s="52"/>
      <c r="KPR223" s="52"/>
      <c r="KPS223" s="52"/>
      <c r="KPT223" s="52"/>
      <c r="KPU223" s="52"/>
      <c r="KPV223" s="52"/>
      <c r="KPW223" s="52"/>
      <c r="KPX223" s="52"/>
      <c r="KPY223" s="52"/>
      <c r="KPZ223" s="52"/>
      <c r="KQA223" s="52"/>
      <c r="KQB223" s="52"/>
      <c r="KQC223" s="52"/>
      <c r="KQD223" s="52"/>
      <c r="KQE223" s="52"/>
      <c r="KQF223" s="52"/>
      <c r="KQG223" s="52"/>
      <c r="KQH223" s="52"/>
      <c r="KQI223" s="52"/>
      <c r="KQJ223" s="52"/>
      <c r="KQK223" s="52"/>
      <c r="KQL223" s="52"/>
      <c r="KQM223" s="52"/>
      <c r="KQN223" s="52"/>
      <c r="KQO223" s="52"/>
      <c r="KQP223" s="52"/>
      <c r="KQQ223" s="52"/>
      <c r="KQR223" s="52"/>
      <c r="KQS223" s="52"/>
      <c r="KQT223" s="52"/>
      <c r="KQU223" s="52"/>
      <c r="KQV223" s="52"/>
      <c r="KQW223" s="52"/>
      <c r="KQX223" s="52"/>
      <c r="KQY223" s="52"/>
      <c r="KQZ223" s="52"/>
      <c r="KRA223" s="52"/>
      <c r="KRB223" s="52"/>
      <c r="KRC223" s="52"/>
      <c r="KRD223" s="52"/>
      <c r="KRE223" s="52"/>
      <c r="KRF223" s="52"/>
      <c r="KRG223" s="52"/>
      <c r="KRH223" s="52"/>
      <c r="KRI223" s="52"/>
      <c r="KRJ223" s="52"/>
      <c r="KRK223" s="52"/>
      <c r="KRL223" s="52"/>
      <c r="KRM223" s="52"/>
      <c r="KRN223" s="52"/>
      <c r="KRO223" s="52"/>
      <c r="KRP223" s="52"/>
      <c r="KRQ223" s="52"/>
      <c r="KRR223" s="52"/>
      <c r="KRS223" s="52"/>
      <c r="KRT223" s="52"/>
      <c r="KRU223" s="52"/>
      <c r="KRV223" s="52"/>
      <c r="KRW223" s="52"/>
      <c r="KRX223" s="52"/>
      <c r="KRY223" s="52"/>
      <c r="KRZ223" s="52"/>
      <c r="KSA223" s="52"/>
      <c r="KSB223" s="52"/>
      <c r="KSC223" s="52"/>
      <c r="KSD223" s="52"/>
      <c r="KSE223" s="52"/>
      <c r="KSF223" s="52"/>
      <c r="KSG223" s="52"/>
      <c r="KSH223" s="52"/>
      <c r="KSI223" s="52"/>
      <c r="KSJ223" s="52"/>
      <c r="KSK223" s="52"/>
      <c r="KSL223" s="52"/>
      <c r="KSM223" s="52"/>
      <c r="KSN223" s="52"/>
      <c r="KSO223" s="52"/>
      <c r="KSP223" s="52"/>
      <c r="KSQ223" s="52"/>
      <c r="KSR223" s="52"/>
      <c r="KSS223" s="52"/>
      <c r="KST223" s="52"/>
      <c r="KSU223" s="52"/>
      <c r="KSV223" s="52"/>
      <c r="KSW223" s="52"/>
      <c r="KSX223" s="52"/>
      <c r="KSY223" s="52"/>
      <c r="KSZ223" s="52"/>
      <c r="KTA223" s="52"/>
      <c r="KTB223" s="52"/>
      <c r="KTC223" s="52"/>
      <c r="KTD223" s="52"/>
      <c r="KTE223" s="52"/>
      <c r="KTF223" s="52"/>
      <c r="KTG223" s="52"/>
      <c r="KTH223" s="52"/>
      <c r="KTI223" s="52"/>
      <c r="KTJ223" s="52"/>
      <c r="KTK223" s="52"/>
      <c r="KTL223" s="52"/>
      <c r="KTM223" s="52"/>
      <c r="KTN223" s="52"/>
      <c r="KTO223" s="52"/>
      <c r="KTP223" s="52"/>
      <c r="KTQ223" s="52"/>
      <c r="KTR223" s="52"/>
      <c r="KTS223" s="52"/>
      <c r="KTT223" s="52"/>
      <c r="KTU223" s="52"/>
      <c r="KTV223" s="52"/>
      <c r="KTW223" s="52"/>
      <c r="KTX223" s="52"/>
      <c r="KTY223" s="52"/>
      <c r="KTZ223" s="52"/>
      <c r="KUA223" s="52"/>
      <c r="KUB223" s="52"/>
      <c r="KUC223" s="52"/>
      <c r="KUD223" s="52"/>
      <c r="KUE223" s="52"/>
      <c r="KUF223" s="52"/>
      <c r="KUG223" s="52"/>
      <c r="KUH223" s="52"/>
      <c r="KUI223" s="52"/>
      <c r="KUJ223" s="52"/>
      <c r="KUK223" s="52"/>
      <c r="KUL223" s="52"/>
      <c r="KUM223" s="52"/>
      <c r="KUN223" s="52"/>
      <c r="KUO223" s="52"/>
      <c r="KUP223" s="52"/>
      <c r="KUQ223" s="52"/>
      <c r="KUR223" s="52"/>
      <c r="KUS223" s="52"/>
      <c r="KUT223" s="52"/>
      <c r="KUU223" s="52"/>
      <c r="KUV223" s="52"/>
      <c r="KUW223" s="52"/>
      <c r="KUX223" s="52"/>
      <c r="KUY223" s="52"/>
      <c r="KUZ223" s="52"/>
      <c r="KVA223" s="52"/>
      <c r="KVB223" s="52"/>
      <c r="KVC223" s="52"/>
      <c r="KVD223" s="52"/>
      <c r="KVE223" s="52"/>
      <c r="KVF223" s="52"/>
      <c r="KVG223" s="52"/>
      <c r="KVH223" s="52"/>
      <c r="KVI223" s="52"/>
      <c r="KVJ223" s="52"/>
      <c r="KVK223" s="52"/>
      <c r="KVL223" s="52"/>
      <c r="KVM223" s="52"/>
      <c r="KVN223" s="52"/>
      <c r="KVO223" s="52"/>
      <c r="KVP223" s="52"/>
      <c r="KVQ223" s="52"/>
      <c r="KVR223" s="52"/>
      <c r="KVS223" s="52"/>
      <c r="KVT223" s="52"/>
      <c r="KVU223" s="52"/>
      <c r="KVV223" s="52"/>
      <c r="KVW223" s="52"/>
      <c r="KVX223" s="52"/>
      <c r="KVY223" s="52"/>
      <c r="KVZ223" s="52"/>
      <c r="KWA223" s="52"/>
      <c r="KWB223" s="52"/>
      <c r="KWC223" s="52"/>
      <c r="KWD223" s="52"/>
      <c r="KWE223" s="52"/>
      <c r="KWF223" s="52"/>
      <c r="KWG223" s="52"/>
      <c r="KWH223" s="52"/>
      <c r="KWI223" s="52"/>
      <c r="KWJ223" s="52"/>
      <c r="KWK223" s="52"/>
      <c r="KWL223" s="52"/>
      <c r="KWM223" s="52"/>
      <c r="KWN223" s="52"/>
      <c r="KWO223" s="52"/>
      <c r="KWP223" s="52"/>
      <c r="KWQ223" s="52"/>
      <c r="KWR223" s="52"/>
      <c r="KWS223" s="52"/>
      <c r="KWT223" s="52"/>
      <c r="KWU223" s="52"/>
      <c r="KWV223" s="52"/>
      <c r="KWW223" s="52"/>
      <c r="KWX223" s="52"/>
      <c r="KWY223" s="52"/>
      <c r="KWZ223" s="52"/>
      <c r="KXA223" s="52"/>
      <c r="KXB223" s="52"/>
      <c r="KXC223" s="52"/>
      <c r="KXD223" s="52"/>
      <c r="KXE223" s="52"/>
      <c r="KXF223" s="52"/>
      <c r="KXG223" s="52"/>
      <c r="KXH223" s="52"/>
      <c r="KXI223" s="52"/>
      <c r="KXJ223" s="52"/>
      <c r="KXK223" s="52"/>
      <c r="KXL223" s="52"/>
      <c r="KXM223" s="52"/>
      <c r="KXN223" s="52"/>
      <c r="KXO223" s="52"/>
      <c r="KXP223" s="52"/>
      <c r="KXQ223" s="52"/>
      <c r="KXR223" s="52"/>
      <c r="KXS223" s="52"/>
      <c r="KXT223" s="52"/>
      <c r="KXU223" s="52"/>
      <c r="KXV223" s="52"/>
      <c r="KXW223" s="52"/>
      <c r="KXX223" s="52"/>
      <c r="KXY223" s="52"/>
      <c r="KXZ223" s="52"/>
      <c r="KYA223" s="52"/>
      <c r="KYB223" s="52"/>
      <c r="KYC223" s="52"/>
      <c r="KYD223" s="52"/>
      <c r="KYE223" s="52"/>
      <c r="KYF223" s="52"/>
      <c r="KYG223" s="52"/>
      <c r="KYH223" s="52"/>
      <c r="KYI223" s="52"/>
      <c r="KYJ223" s="52"/>
      <c r="KYK223" s="52"/>
      <c r="KYL223" s="52"/>
      <c r="KYM223" s="52"/>
      <c r="KYN223" s="52"/>
      <c r="KYO223" s="52"/>
      <c r="KYP223" s="52"/>
      <c r="KYQ223" s="52"/>
      <c r="KYR223" s="52"/>
      <c r="KYS223" s="52"/>
      <c r="KYT223" s="52"/>
      <c r="KYU223" s="52"/>
      <c r="KYV223" s="52"/>
      <c r="KYW223" s="52"/>
      <c r="KYX223" s="52"/>
      <c r="KYY223" s="52"/>
      <c r="KYZ223" s="52"/>
      <c r="KZA223" s="52"/>
      <c r="KZB223" s="52"/>
      <c r="KZC223" s="52"/>
      <c r="KZD223" s="52"/>
      <c r="KZE223" s="52"/>
      <c r="KZF223" s="52"/>
      <c r="KZG223" s="52"/>
      <c r="KZH223" s="52"/>
      <c r="KZI223" s="52"/>
      <c r="KZJ223" s="52"/>
      <c r="KZK223" s="52"/>
      <c r="KZL223" s="52"/>
      <c r="KZM223" s="52"/>
      <c r="KZN223" s="52"/>
      <c r="KZO223" s="52"/>
      <c r="KZP223" s="52"/>
      <c r="KZQ223" s="52"/>
      <c r="KZR223" s="52"/>
      <c r="KZS223" s="52"/>
      <c r="KZT223" s="52"/>
      <c r="KZU223" s="52"/>
      <c r="KZV223" s="52"/>
      <c r="KZW223" s="52"/>
      <c r="KZX223" s="52"/>
      <c r="KZY223" s="52"/>
      <c r="KZZ223" s="52"/>
      <c r="LAA223" s="52"/>
      <c r="LAB223" s="52"/>
      <c r="LAC223" s="52"/>
      <c r="LAD223" s="52"/>
      <c r="LAE223" s="52"/>
      <c r="LAF223" s="52"/>
      <c r="LAG223" s="52"/>
      <c r="LAH223" s="52"/>
      <c r="LAI223" s="52"/>
      <c r="LAJ223" s="52"/>
      <c r="LAK223" s="52"/>
      <c r="LAL223" s="52"/>
      <c r="LAM223" s="52"/>
      <c r="LAN223" s="52"/>
      <c r="LAO223" s="52"/>
      <c r="LAP223" s="52"/>
      <c r="LAQ223" s="52"/>
      <c r="LAR223" s="52"/>
      <c r="LAS223" s="52"/>
      <c r="LAT223" s="52"/>
      <c r="LAU223" s="52"/>
      <c r="LAV223" s="52"/>
      <c r="LAW223" s="52"/>
      <c r="LAX223" s="52"/>
      <c r="LAY223" s="52"/>
      <c r="LAZ223" s="52"/>
      <c r="LBA223" s="52"/>
      <c r="LBB223" s="52"/>
      <c r="LBC223" s="52"/>
      <c r="LBD223" s="52"/>
      <c r="LBE223" s="52"/>
      <c r="LBF223" s="52"/>
      <c r="LBG223" s="52"/>
      <c r="LBH223" s="52"/>
      <c r="LBI223" s="52"/>
      <c r="LBJ223" s="52"/>
      <c r="LBK223" s="52"/>
      <c r="LBL223" s="52"/>
      <c r="LBM223" s="52"/>
      <c r="LBN223" s="52"/>
      <c r="LBO223" s="52"/>
      <c r="LBP223" s="52"/>
      <c r="LBQ223" s="52"/>
      <c r="LBR223" s="52"/>
      <c r="LBS223" s="52"/>
      <c r="LBT223" s="52"/>
      <c r="LBU223" s="52"/>
      <c r="LBV223" s="52"/>
      <c r="LBW223" s="52"/>
      <c r="LBX223" s="52"/>
      <c r="LBY223" s="52"/>
      <c r="LBZ223" s="52"/>
      <c r="LCA223" s="52"/>
      <c r="LCB223" s="52"/>
      <c r="LCC223" s="52"/>
      <c r="LCD223" s="52"/>
      <c r="LCE223" s="52"/>
      <c r="LCF223" s="52"/>
      <c r="LCG223" s="52"/>
      <c r="LCH223" s="52"/>
      <c r="LCI223" s="52"/>
      <c r="LCJ223" s="52"/>
      <c r="LCK223" s="52"/>
      <c r="LCL223" s="52"/>
      <c r="LCM223" s="52"/>
      <c r="LCN223" s="52"/>
      <c r="LCO223" s="52"/>
      <c r="LCP223" s="52"/>
      <c r="LCQ223" s="52"/>
      <c r="LCR223" s="52"/>
      <c r="LCS223" s="52"/>
      <c r="LCT223" s="52"/>
      <c r="LCU223" s="52"/>
      <c r="LCV223" s="52"/>
      <c r="LCW223" s="52"/>
      <c r="LCX223" s="52"/>
      <c r="LCY223" s="52"/>
      <c r="LCZ223" s="52"/>
      <c r="LDA223" s="52"/>
      <c r="LDB223" s="52"/>
      <c r="LDC223" s="52"/>
      <c r="LDD223" s="52"/>
      <c r="LDE223" s="52"/>
      <c r="LDF223" s="52"/>
      <c r="LDG223" s="52"/>
      <c r="LDH223" s="52"/>
      <c r="LDI223" s="52"/>
      <c r="LDJ223" s="52"/>
      <c r="LDK223" s="52"/>
      <c r="LDL223" s="52"/>
      <c r="LDM223" s="52"/>
      <c r="LDN223" s="52"/>
      <c r="LDO223" s="52"/>
      <c r="LDP223" s="52"/>
      <c r="LDQ223" s="52"/>
      <c r="LDR223" s="52"/>
      <c r="LDS223" s="52"/>
      <c r="LDT223" s="52"/>
      <c r="LDU223" s="52"/>
      <c r="LDV223" s="52"/>
      <c r="LDW223" s="52"/>
      <c r="LDX223" s="52"/>
      <c r="LDY223" s="52"/>
      <c r="LDZ223" s="52"/>
      <c r="LEA223" s="52"/>
      <c r="LEB223" s="52"/>
      <c r="LEC223" s="52"/>
      <c r="LED223" s="52"/>
      <c r="LEE223" s="52"/>
      <c r="LEF223" s="52"/>
      <c r="LEG223" s="52"/>
      <c r="LEH223" s="52"/>
      <c r="LEI223" s="52"/>
      <c r="LEJ223" s="52"/>
      <c r="LEK223" s="52"/>
      <c r="LEL223" s="52"/>
      <c r="LEM223" s="52"/>
      <c r="LEN223" s="52"/>
      <c r="LEO223" s="52"/>
      <c r="LEP223" s="52"/>
      <c r="LEQ223" s="52"/>
      <c r="LER223" s="52"/>
      <c r="LES223" s="52"/>
      <c r="LET223" s="52"/>
      <c r="LEU223" s="52"/>
      <c r="LEV223" s="52"/>
      <c r="LEW223" s="52"/>
      <c r="LEX223" s="52"/>
      <c r="LEY223" s="52"/>
      <c r="LEZ223" s="52"/>
      <c r="LFA223" s="52"/>
      <c r="LFB223" s="52"/>
      <c r="LFC223" s="52"/>
      <c r="LFD223" s="52"/>
      <c r="LFE223" s="52"/>
      <c r="LFF223" s="52"/>
      <c r="LFG223" s="52"/>
      <c r="LFH223" s="52"/>
      <c r="LFI223" s="52"/>
      <c r="LFJ223" s="52"/>
      <c r="LFK223" s="52"/>
      <c r="LFL223" s="52"/>
      <c r="LFM223" s="52"/>
      <c r="LFN223" s="52"/>
      <c r="LFO223" s="52"/>
      <c r="LFP223" s="52"/>
      <c r="LFQ223" s="52"/>
      <c r="LFR223" s="52"/>
      <c r="LFS223" s="52"/>
      <c r="LFT223" s="52"/>
      <c r="LFU223" s="52"/>
      <c r="LFV223" s="52"/>
      <c r="LFW223" s="52"/>
      <c r="LFX223" s="52"/>
      <c r="LFY223" s="52"/>
      <c r="LFZ223" s="52"/>
      <c r="LGA223" s="52"/>
      <c r="LGB223" s="52"/>
      <c r="LGC223" s="52"/>
      <c r="LGD223" s="52"/>
      <c r="LGE223" s="52"/>
      <c r="LGF223" s="52"/>
      <c r="LGG223" s="52"/>
      <c r="LGH223" s="52"/>
      <c r="LGI223" s="52"/>
      <c r="LGJ223" s="52"/>
      <c r="LGK223" s="52"/>
      <c r="LGL223" s="52"/>
      <c r="LGM223" s="52"/>
      <c r="LGN223" s="52"/>
      <c r="LGO223" s="52"/>
      <c r="LGP223" s="52"/>
      <c r="LGQ223" s="52"/>
      <c r="LGR223" s="52"/>
      <c r="LGS223" s="52"/>
      <c r="LGT223" s="52"/>
      <c r="LGU223" s="52"/>
      <c r="LGV223" s="52"/>
      <c r="LGW223" s="52"/>
      <c r="LGX223" s="52"/>
      <c r="LGY223" s="52"/>
      <c r="LGZ223" s="52"/>
      <c r="LHA223" s="52"/>
      <c r="LHB223" s="52"/>
      <c r="LHC223" s="52"/>
      <c r="LHD223" s="52"/>
      <c r="LHE223" s="52"/>
      <c r="LHF223" s="52"/>
      <c r="LHG223" s="52"/>
      <c r="LHH223" s="52"/>
      <c r="LHI223" s="52"/>
      <c r="LHJ223" s="52"/>
      <c r="LHK223" s="52"/>
      <c r="LHL223" s="52"/>
      <c r="LHM223" s="52"/>
      <c r="LHN223" s="52"/>
      <c r="LHO223" s="52"/>
      <c r="LHP223" s="52"/>
      <c r="LHQ223" s="52"/>
      <c r="LHR223" s="52"/>
      <c r="LHS223" s="52"/>
      <c r="LHT223" s="52"/>
      <c r="LHU223" s="52"/>
      <c r="LHV223" s="52"/>
      <c r="LHW223" s="52"/>
      <c r="LHX223" s="52"/>
      <c r="LHY223" s="52"/>
      <c r="LHZ223" s="52"/>
      <c r="LIA223" s="52"/>
      <c r="LIB223" s="52"/>
      <c r="LIC223" s="52"/>
      <c r="LID223" s="52"/>
      <c r="LIE223" s="52"/>
      <c r="LIF223" s="52"/>
      <c r="LIG223" s="52"/>
      <c r="LIH223" s="52"/>
      <c r="LII223" s="52"/>
      <c r="LIJ223" s="52"/>
      <c r="LIK223" s="52"/>
      <c r="LIL223" s="52"/>
      <c r="LIM223" s="52"/>
      <c r="LIN223" s="52"/>
      <c r="LIO223" s="52"/>
      <c r="LIP223" s="52"/>
      <c r="LIQ223" s="52"/>
      <c r="LIR223" s="52"/>
      <c r="LIS223" s="52"/>
      <c r="LIT223" s="52"/>
      <c r="LIU223" s="52"/>
      <c r="LIV223" s="52"/>
      <c r="LIW223" s="52"/>
      <c r="LIX223" s="52"/>
      <c r="LIY223" s="52"/>
      <c r="LIZ223" s="52"/>
      <c r="LJA223" s="52"/>
      <c r="LJB223" s="52"/>
      <c r="LJC223" s="52"/>
      <c r="LJD223" s="52"/>
      <c r="LJE223" s="52"/>
      <c r="LJF223" s="52"/>
      <c r="LJG223" s="52"/>
      <c r="LJH223" s="52"/>
      <c r="LJI223" s="52"/>
      <c r="LJJ223" s="52"/>
      <c r="LJK223" s="52"/>
      <c r="LJL223" s="52"/>
      <c r="LJM223" s="52"/>
      <c r="LJN223" s="52"/>
      <c r="LJO223" s="52"/>
      <c r="LJP223" s="52"/>
      <c r="LJQ223" s="52"/>
      <c r="LJR223" s="52"/>
      <c r="LJS223" s="52"/>
      <c r="LJT223" s="52"/>
      <c r="LJU223" s="52"/>
      <c r="LJV223" s="52"/>
      <c r="LJW223" s="52"/>
      <c r="LJX223" s="52"/>
      <c r="LJY223" s="52"/>
      <c r="LJZ223" s="52"/>
      <c r="LKA223" s="52"/>
      <c r="LKB223" s="52"/>
      <c r="LKC223" s="52"/>
      <c r="LKD223" s="52"/>
      <c r="LKE223" s="52"/>
      <c r="LKF223" s="52"/>
      <c r="LKG223" s="52"/>
      <c r="LKH223" s="52"/>
      <c r="LKI223" s="52"/>
      <c r="LKJ223" s="52"/>
      <c r="LKK223" s="52"/>
      <c r="LKL223" s="52"/>
      <c r="LKM223" s="52"/>
      <c r="LKN223" s="52"/>
      <c r="LKO223" s="52"/>
      <c r="LKP223" s="52"/>
      <c r="LKQ223" s="52"/>
      <c r="LKR223" s="52"/>
      <c r="LKS223" s="52"/>
      <c r="LKT223" s="52"/>
      <c r="LKU223" s="52"/>
      <c r="LKV223" s="52"/>
      <c r="LKW223" s="52"/>
      <c r="LKX223" s="52"/>
      <c r="LKY223" s="52"/>
      <c r="LKZ223" s="52"/>
      <c r="LLA223" s="52"/>
      <c r="LLB223" s="52"/>
      <c r="LLC223" s="52"/>
      <c r="LLD223" s="52"/>
      <c r="LLE223" s="52"/>
      <c r="LLF223" s="52"/>
      <c r="LLG223" s="52"/>
      <c r="LLH223" s="52"/>
      <c r="LLI223" s="52"/>
      <c r="LLJ223" s="52"/>
      <c r="LLK223" s="52"/>
      <c r="LLL223" s="52"/>
      <c r="LLM223" s="52"/>
      <c r="LLN223" s="52"/>
      <c r="LLO223" s="52"/>
      <c r="LLP223" s="52"/>
      <c r="LLQ223" s="52"/>
      <c r="LLR223" s="52"/>
      <c r="LLS223" s="52"/>
      <c r="LLT223" s="52"/>
      <c r="LLU223" s="52"/>
      <c r="LLV223" s="52"/>
      <c r="LLW223" s="52"/>
      <c r="LLX223" s="52"/>
      <c r="LLY223" s="52"/>
      <c r="LLZ223" s="52"/>
      <c r="LMA223" s="52"/>
      <c r="LMB223" s="52"/>
      <c r="LMC223" s="52"/>
      <c r="LMD223" s="52"/>
      <c r="LME223" s="52"/>
      <c r="LMF223" s="52"/>
      <c r="LMG223" s="52"/>
      <c r="LMH223" s="52"/>
      <c r="LMI223" s="52"/>
      <c r="LMJ223" s="52"/>
      <c r="LMK223" s="52"/>
      <c r="LML223" s="52"/>
      <c r="LMM223" s="52"/>
      <c r="LMN223" s="52"/>
      <c r="LMO223" s="52"/>
      <c r="LMP223" s="52"/>
      <c r="LMQ223" s="52"/>
      <c r="LMR223" s="52"/>
      <c r="LMS223" s="52"/>
      <c r="LMT223" s="52"/>
      <c r="LMU223" s="52"/>
      <c r="LMV223" s="52"/>
      <c r="LMW223" s="52"/>
      <c r="LMX223" s="52"/>
      <c r="LMY223" s="52"/>
      <c r="LMZ223" s="52"/>
      <c r="LNA223" s="52"/>
      <c r="LNB223" s="52"/>
      <c r="LNC223" s="52"/>
      <c r="LND223" s="52"/>
      <c r="LNE223" s="52"/>
      <c r="LNF223" s="52"/>
      <c r="LNG223" s="52"/>
      <c r="LNH223" s="52"/>
      <c r="LNI223" s="52"/>
      <c r="LNJ223" s="52"/>
      <c r="LNK223" s="52"/>
      <c r="LNL223" s="52"/>
      <c r="LNM223" s="52"/>
      <c r="LNN223" s="52"/>
      <c r="LNO223" s="52"/>
      <c r="LNP223" s="52"/>
      <c r="LNQ223" s="52"/>
      <c r="LNR223" s="52"/>
      <c r="LNS223" s="52"/>
      <c r="LNT223" s="52"/>
      <c r="LNU223" s="52"/>
      <c r="LNV223" s="52"/>
      <c r="LNW223" s="52"/>
      <c r="LNX223" s="52"/>
      <c r="LNY223" s="52"/>
      <c r="LNZ223" s="52"/>
      <c r="LOA223" s="52"/>
      <c r="LOB223" s="52"/>
      <c r="LOC223" s="52"/>
      <c r="LOD223" s="52"/>
      <c r="LOE223" s="52"/>
      <c r="LOF223" s="52"/>
      <c r="LOG223" s="52"/>
      <c r="LOH223" s="52"/>
      <c r="LOI223" s="52"/>
      <c r="LOJ223" s="52"/>
      <c r="LOK223" s="52"/>
      <c r="LOL223" s="52"/>
      <c r="LOM223" s="52"/>
      <c r="LON223" s="52"/>
      <c r="LOO223" s="52"/>
      <c r="LOP223" s="52"/>
      <c r="LOQ223" s="52"/>
      <c r="LOR223" s="52"/>
      <c r="LOS223" s="52"/>
      <c r="LOT223" s="52"/>
      <c r="LOU223" s="52"/>
      <c r="LOV223" s="52"/>
      <c r="LOW223" s="52"/>
      <c r="LOX223" s="52"/>
      <c r="LOY223" s="52"/>
      <c r="LOZ223" s="52"/>
      <c r="LPA223" s="52"/>
      <c r="LPB223" s="52"/>
      <c r="LPC223" s="52"/>
      <c r="LPD223" s="52"/>
      <c r="LPE223" s="52"/>
      <c r="LPF223" s="52"/>
      <c r="LPG223" s="52"/>
      <c r="LPH223" s="52"/>
      <c r="LPI223" s="52"/>
      <c r="LPJ223" s="52"/>
      <c r="LPK223" s="52"/>
      <c r="LPL223" s="52"/>
      <c r="LPM223" s="52"/>
      <c r="LPN223" s="52"/>
      <c r="LPO223" s="52"/>
      <c r="LPP223" s="52"/>
      <c r="LPQ223" s="52"/>
      <c r="LPR223" s="52"/>
      <c r="LPS223" s="52"/>
      <c r="LPT223" s="52"/>
      <c r="LPU223" s="52"/>
      <c r="LPV223" s="52"/>
      <c r="LPW223" s="52"/>
      <c r="LPX223" s="52"/>
      <c r="LPY223" s="52"/>
      <c r="LPZ223" s="52"/>
      <c r="LQA223" s="52"/>
      <c r="LQB223" s="52"/>
      <c r="LQC223" s="52"/>
      <c r="LQD223" s="52"/>
      <c r="LQE223" s="52"/>
      <c r="LQF223" s="52"/>
      <c r="LQG223" s="52"/>
      <c r="LQH223" s="52"/>
      <c r="LQI223" s="52"/>
      <c r="LQJ223" s="52"/>
      <c r="LQK223" s="52"/>
      <c r="LQL223" s="52"/>
      <c r="LQM223" s="52"/>
      <c r="LQN223" s="52"/>
      <c r="LQO223" s="52"/>
      <c r="LQP223" s="52"/>
      <c r="LQQ223" s="52"/>
      <c r="LQR223" s="52"/>
      <c r="LQS223" s="52"/>
      <c r="LQT223" s="52"/>
      <c r="LQU223" s="52"/>
      <c r="LQV223" s="52"/>
      <c r="LQW223" s="52"/>
      <c r="LQX223" s="52"/>
      <c r="LQY223" s="52"/>
      <c r="LQZ223" s="52"/>
      <c r="LRA223" s="52"/>
      <c r="LRB223" s="52"/>
      <c r="LRC223" s="52"/>
      <c r="LRD223" s="52"/>
      <c r="LRE223" s="52"/>
      <c r="LRF223" s="52"/>
      <c r="LRG223" s="52"/>
      <c r="LRH223" s="52"/>
      <c r="LRI223" s="52"/>
      <c r="LRJ223" s="52"/>
      <c r="LRK223" s="52"/>
      <c r="LRL223" s="52"/>
      <c r="LRM223" s="52"/>
      <c r="LRN223" s="52"/>
      <c r="LRO223" s="52"/>
      <c r="LRP223" s="52"/>
      <c r="LRQ223" s="52"/>
      <c r="LRR223" s="52"/>
      <c r="LRS223" s="52"/>
      <c r="LRT223" s="52"/>
      <c r="LRU223" s="52"/>
      <c r="LRV223" s="52"/>
      <c r="LRW223" s="52"/>
      <c r="LRX223" s="52"/>
      <c r="LRY223" s="52"/>
      <c r="LRZ223" s="52"/>
      <c r="LSA223" s="52"/>
      <c r="LSB223" s="52"/>
      <c r="LSC223" s="52"/>
      <c r="LSD223" s="52"/>
      <c r="LSE223" s="52"/>
      <c r="LSF223" s="52"/>
      <c r="LSG223" s="52"/>
      <c r="LSH223" s="52"/>
      <c r="LSI223" s="52"/>
      <c r="LSJ223" s="52"/>
      <c r="LSK223" s="52"/>
      <c r="LSL223" s="52"/>
      <c r="LSM223" s="52"/>
      <c r="LSN223" s="52"/>
      <c r="LSO223" s="52"/>
      <c r="LSP223" s="52"/>
      <c r="LSQ223" s="52"/>
      <c r="LSR223" s="52"/>
      <c r="LSS223" s="52"/>
      <c r="LST223" s="52"/>
      <c r="LSU223" s="52"/>
      <c r="LSV223" s="52"/>
      <c r="LSW223" s="52"/>
      <c r="LSX223" s="52"/>
      <c r="LSY223" s="52"/>
      <c r="LSZ223" s="52"/>
      <c r="LTA223" s="52"/>
      <c r="LTB223" s="52"/>
      <c r="LTC223" s="52"/>
      <c r="LTD223" s="52"/>
      <c r="LTE223" s="52"/>
      <c r="LTF223" s="52"/>
      <c r="LTG223" s="52"/>
      <c r="LTH223" s="52"/>
      <c r="LTI223" s="52"/>
      <c r="LTJ223" s="52"/>
      <c r="LTK223" s="52"/>
      <c r="LTL223" s="52"/>
      <c r="LTM223" s="52"/>
      <c r="LTN223" s="52"/>
      <c r="LTO223" s="52"/>
      <c r="LTP223" s="52"/>
      <c r="LTQ223" s="52"/>
      <c r="LTR223" s="52"/>
      <c r="LTS223" s="52"/>
      <c r="LTT223" s="52"/>
      <c r="LTU223" s="52"/>
      <c r="LTV223" s="52"/>
      <c r="LTW223" s="52"/>
      <c r="LTX223" s="52"/>
      <c r="LTY223" s="52"/>
      <c r="LTZ223" s="52"/>
      <c r="LUA223" s="52"/>
      <c r="LUB223" s="52"/>
      <c r="LUC223" s="52"/>
      <c r="LUD223" s="52"/>
      <c r="LUE223" s="52"/>
      <c r="LUF223" s="52"/>
      <c r="LUG223" s="52"/>
      <c r="LUH223" s="52"/>
      <c r="LUI223" s="52"/>
      <c r="LUJ223" s="52"/>
      <c r="LUK223" s="52"/>
      <c r="LUL223" s="52"/>
      <c r="LUM223" s="52"/>
      <c r="LUN223" s="52"/>
      <c r="LUO223" s="52"/>
      <c r="LUP223" s="52"/>
      <c r="LUQ223" s="52"/>
      <c r="LUR223" s="52"/>
      <c r="LUS223" s="52"/>
      <c r="LUT223" s="52"/>
      <c r="LUU223" s="52"/>
      <c r="LUV223" s="52"/>
      <c r="LUW223" s="52"/>
      <c r="LUX223" s="52"/>
      <c r="LUY223" s="52"/>
      <c r="LUZ223" s="52"/>
      <c r="LVA223" s="52"/>
      <c r="LVB223" s="52"/>
      <c r="LVC223" s="52"/>
      <c r="LVD223" s="52"/>
      <c r="LVE223" s="52"/>
      <c r="LVF223" s="52"/>
      <c r="LVG223" s="52"/>
      <c r="LVH223" s="52"/>
      <c r="LVI223" s="52"/>
      <c r="LVJ223" s="52"/>
      <c r="LVK223" s="52"/>
      <c r="LVL223" s="52"/>
      <c r="LVM223" s="52"/>
      <c r="LVN223" s="52"/>
      <c r="LVO223" s="52"/>
      <c r="LVP223" s="52"/>
      <c r="LVQ223" s="52"/>
      <c r="LVR223" s="52"/>
      <c r="LVS223" s="52"/>
      <c r="LVT223" s="52"/>
      <c r="LVU223" s="52"/>
      <c r="LVV223" s="52"/>
      <c r="LVW223" s="52"/>
      <c r="LVX223" s="52"/>
      <c r="LVY223" s="52"/>
      <c r="LVZ223" s="52"/>
      <c r="LWA223" s="52"/>
      <c r="LWB223" s="52"/>
      <c r="LWC223" s="52"/>
      <c r="LWD223" s="52"/>
      <c r="LWE223" s="52"/>
      <c r="LWF223" s="52"/>
      <c r="LWG223" s="52"/>
      <c r="LWH223" s="52"/>
      <c r="LWI223" s="52"/>
      <c r="LWJ223" s="52"/>
      <c r="LWK223" s="52"/>
      <c r="LWL223" s="52"/>
      <c r="LWM223" s="52"/>
      <c r="LWN223" s="52"/>
      <c r="LWO223" s="52"/>
      <c r="LWP223" s="52"/>
      <c r="LWQ223" s="52"/>
      <c r="LWR223" s="52"/>
      <c r="LWS223" s="52"/>
      <c r="LWT223" s="52"/>
      <c r="LWU223" s="52"/>
      <c r="LWV223" s="52"/>
      <c r="LWW223" s="52"/>
      <c r="LWX223" s="52"/>
      <c r="LWY223" s="52"/>
      <c r="LWZ223" s="52"/>
      <c r="LXA223" s="52"/>
      <c r="LXB223" s="52"/>
      <c r="LXC223" s="52"/>
      <c r="LXD223" s="52"/>
      <c r="LXE223" s="52"/>
      <c r="LXF223" s="52"/>
      <c r="LXG223" s="52"/>
      <c r="LXH223" s="52"/>
      <c r="LXI223" s="52"/>
      <c r="LXJ223" s="52"/>
      <c r="LXK223" s="52"/>
      <c r="LXL223" s="52"/>
      <c r="LXM223" s="52"/>
      <c r="LXN223" s="52"/>
      <c r="LXO223" s="52"/>
      <c r="LXP223" s="52"/>
      <c r="LXQ223" s="52"/>
      <c r="LXR223" s="52"/>
      <c r="LXS223" s="52"/>
      <c r="LXT223" s="52"/>
      <c r="LXU223" s="52"/>
      <c r="LXV223" s="52"/>
      <c r="LXW223" s="52"/>
      <c r="LXX223" s="52"/>
      <c r="LXY223" s="52"/>
      <c r="LXZ223" s="52"/>
      <c r="LYA223" s="52"/>
      <c r="LYB223" s="52"/>
      <c r="LYC223" s="52"/>
      <c r="LYD223" s="52"/>
      <c r="LYE223" s="52"/>
      <c r="LYF223" s="52"/>
      <c r="LYG223" s="52"/>
      <c r="LYH223" s="52"/>
      <c r="LYI223" s="52"/>
      <c r="LYJ223" s="52"/>
      <c r="LYK223" s="52"/>
      <c r="LYL223" s="52"/>
      <c r="LYM223" s="52"/>
      <c r="LYN223" s="52"/>
      <c r="LYO223" s="52"/>
      <c r="LYP223" s="52"/>
      <c r="LYQ223" s="52"/>
      <c r="LYR223" s="52"/>
      <c r="LYS223" s="52"/>
      <c r="LYT223" s="52"/>
      <c r="LYU223" s="52"/>
      <c r="LYV223" s="52"/>
      <c r="LYW223" s="52"/>
      <c r="LYX223" s="52"/>
      <c r="LYY223" s="52"/>
      <c r="LYZ223" s="52"/>
      <c r="LZA223" s="52"/>
      <c r="LZB223" s="52"/>
      <c r="LZC223" s="52"/>
      <c r="LZD223" s="52"/>
      <c r="LZE223" s="52"/>
      <c r="LZF223" s="52"/>
      <c r="LZG223" s="52"/>
      <c r="LZH223" s="52"/>
      <c r="LZI223" s="52"/>
      <c r="LZJ223" s="52"/>
      <c r="LZK223" s="52"/>
      <c r="LZL223" s="52"/>
      <c r="LZM223" s="52"/>
      <c r="LZN223" s="52"/>
      <c r="LZO223" s="52"/>
      <c r="LZP223" s="52"/>
      <c r="LZQ223" s="52"/>
      <c r="LZR223" s="52"/>
      <c r="LZS223" s="52"/>
      <c r="LZT223" s="52"/>
      <c r="LZU223" s="52"/>
      <c r="LZV223" s="52"/>
      <c r="LZW223" s="52"/>
      <c r="LZX223" s="52"/>
      <c r="LZY223" s="52"/>
      <c r="LZZ223" s="52"/>
      <c r="MAA223" s="52"/>
      <c r="MAB223" s="52"/>
      <c r="MAC223" s="52"/>
      <c r="MAD223" s="52"/>
      <c r="MAE223" s="52"/>
      <c r="MAF223" s="52"/>
      <c r="MAG223" s="52"/>
      <c r="MAH223" s="52"/>
      <c r="MAI223" s="52"/>
      <c r="MAJ223" s="52"/>
      <c r="MAK223" s="52"/>
      <c r="MAL223" s="52"/>
      <c r="MAM223" s="52"/>
      <c r="MAN223" s="52"/>
      <c r="MAO223" s="52"/>
      <c r="MAP223" s="52"/>
      <c r="MAQ223" s="52"/>
      <c r="MAR223" s="52"/>
      <c r="MAS223" s="52"/>
      <c r="MAT223" s="52"/>
      <c r="MAU223" s="52"/>
      <c r="MAV223" s="52"/>
      <c r="MAW223" s="52"/>
      <c r="MAX223" s="52"/>
      <c r="MAY223" s="52"/>
      <c r="MAZ223" s="52"/>
      <c r="MBA223" s="52"/>
      <c r="MBB223" s="52"/>
      <c r="MBC223" s="52"/>
      <c r="MBD223" s="52"/>
      <c r="MBE223" s="52"/>
      <c r="MBF223" s="52"/>
      <c r="MBG223" s="52"/>
      <c r="MBH223" s="52"/>
      <c r="MBI223" s="52"/>
      <c r="MBJ223" s="52"/>
      <c r="MBK223" s="52"/>
      <c r="MBL223" s="52"/>
      <c r="MBM223" s="52"/>
      <c r="MBN223" s="52"/>
      <c r="MBO223" s="52"/>
      <c r="MBP223" s="52"/>
      <c r="MBQ223" s="52"/>
      <c r="MBR223" s="52"/>
      <c r="MBS223" s="52"/>
      <c r="MBT223" s="52"/>
      <c r="MBU223" s="52"/>
      <c r="MBV223" s="52"/>
      <c r="MBW223" s="52"/>
      <c r="MBX223" s="52"/>
      <c r="MBY223" s="52"/>
      <c r="MBZ223" s="52"/>
      <c r="MCA223" s="52"/>
      <c r="MCB223" s="52"/>
      <c r="MCC223" s="52"/>
      <c r="MCD223" s="52"/>
      <c r="MCE223" s="52"/>
      <c r="MCF223" s="52"/>
      <c r="MCG223" s="52"/>
      <c r="MCH223" s="52"/>
      <c r="MCI223" s="52"/>
      <c r="MCJ223" s="52"/>
      <c r="MCK223" s="52"/>
      <c r="MCL223" s="52"/>
      <c r="MCM223" s="52"/>
      <c r="MCN223" s="52"/>
      <c r="MCO223" s="52"/>
      <c r="MCP223" s="52"/>
      <c r="MCQ223" s="52"/>
      <c r="MCR223" s="52"/>
      <c r="MCS223" s="52"/>
      <c r="MCT223" s="52"/>
      <c r="MCU223" s="52"/>
      <c r="MCV223" s="52"/>
      <c r="MCW223" s="52"/>
      <c r="MCX223" s="52"/>
      <c r="MCY223" s="52"/>
      <c r="MCZ223" s="52"/>
      <c r="MDA223" s="52"/>
      <c r="MDB223" s="52"/>
      <c r="MDC223" s="52"/>
      <c r="MDD223" s="52"/>
      <c r="MDE223" s="52"/>
      <c r="MDF223" s="52"/>
      <c r="MDG223" s="52"/>
      <c r="MDH223" s="52"/>
      <c r="MDI223" s="52"/>
      <c r="MDJ223" s="52"/>
      <c r="MDK223" s="52"/>
      <c r="MDL223" s="52"/>
      <c r="MDM223" s="52"/>
      <c r="MDN223" s="52"/>
      <c r="MDO223" s="52"/>
      <c r="MDP223" s="52"/>
      <c r="MDQ223" s="52"/>
      <c r="MDR223" s="52"/>
      <c r="MDS223" s="52"/>
      <c r="MDT223" s="52"/>
      <c r="MDU223" s="52"/>
      <c r="MDV223" s="52"/>
      <c r="MDW223" s="52"/>
      <c r="MDX223" s="52"/>
      <c r="MDY223" s="52"/>
      <c r="MDZ223" s="52"/>
      <c r="MEA223" s="52"/>
      <c r="MEB223" s="52"/>
      <c r="MEC223" s="52"/>
      <c r="MED223" s="52"/>
      <c r="MEE223" s="52"/>
      <c r="MEF223" s="52"/>
      <c r="MEG223" s="52"/>
      <c r="MEH223" s="52"/>
      <c r="MEI223" s="52"/>
      <c r="MEJ223" s="52"/>
      <c r="MEK223" s="52"/>
      <c r="MEL223" s="52"/>
      <c r="MEM223" s="52"/>
      <c r="MEN223" s="52"/>
      <c r="MEO223" s="52"/>
      <c r="MEP223" s="52"/>
      <c r="MEQ223" s="52"/>
      <c r="MER223" s="52"/>
      <c r="MES223" s="52"/>
      <c r="MET223" s="52"/>
      <c r="MEU223" s="52"/>
      <c r="MEV223" s="52"/>
      <c r="MEW223" s="52"/>
      <c r="MEX223" s="52"/>
      <c r="MEY223" s="52"/>
      <c r="MEZ223" s="52"/>
      <c r="MFA223" s="52"/>
      <c r="MFB223" s="52"/>
      <c r="MFC223" s="52"/>
      <c r="MFD223" s="52"/>
      <c r="MFE223" s="52"/>
      <c r="MFF223" s="52"/>
      <c r="MFG223" s="52"/>
      <c r="MFH223" s="52"/>
      <c r="MFI223" s="52"/>
      <c r="MFJ223" s="52"/>
      <c r="MFK223" s="52"/>
      <c r="MFL223" s="52"/>
      <c r="MFM223" s="52"/>
      <c r="MFN223" s="52"/>
      <c r="MFO223" s="52"/>
      <c r="MFP223" s="52"/>
      <c r="MFQ223" s="52"/>
      <c r="MFR223" s="52"/>
      <c r="MFS223" s="52"/>
      <c r="MFT223" s="52"/>
      <c r="MFU223" s="52"/>
      <c r="MFV223" s="52"/>
      <c r="MFW223" s="52"/>
      <c r="MFX223" s="52"/>
      <c r="MFY223" s="52"/>
      <c r="MFZ223" s="52"/>
      <c r="MGA223" s="52"/>
      <c r="MGB223" s="52"/>
      <c r="MGC223" s="52"/>
      <c r="MGD223" s="52"/>
      <c r="MGE223" s="52"/>
      <c r="MGF223" s="52"/>
      <c r="MGG223" s="52"/>
      <c r="MGH223" s="52"/>
      <c r="MGI223" s="52"/>
      <c r="MGJ223" s="52"/>
      <c r="MGK223" s="52"/>
      <c r="MGL223" s="52"/>
      <c r="MGM223" s="52"/>
      <c r="MGN223" s="52"/>
      <c r="MGO223" s="52"/>
      <c r="MGP223" s="52"/>
      <c r="MGQ223" s="52"/>
      <c r="MGR223" s="52"/>
      <c r="MGS223" s="52"/>
      <c r="MGT223" s="52"/>
      <c r="MGU223" s="52"/>
      <c r="MGV223" s="52"/>
      <c r="MGW223" s="52"/>
      <c r="MGX223" s="52"/>
      <c r="MGY223" s="52"/>
      <c r="MGZ223" s="52"/>
      <c r="MHA223" s="52"/>
      <c r="MHB223" s="52"/>
      <c r="MHC223" s="52"/>
      <c r="MHD223" s="52"/>
      <c r="MHE223" s="52"/>
      <c r="MHF223" s="52"/>
      <c r="MHG223" s="52"/>
      <c r="MHH223" s="52"/>
      <c r="MHI223" s="52"/>
      <c r="MHJ223" s="52"/>
      <c r="MHK223" s="52"/>
      <c r="MHL223" s="52"/>
      <c r="MHM223" s="52"/>
      <c r="MHN223" s="52"/>
      <c r="MHO223" s="52"/>
      <c r="MHP223" s="52"/>
      <c r="MHQ223" s="52"/>
      <c r="MHR223" s="52"/>
      <c r="MHS223" s="52"/>
      <c r="MHT223" s="52"/>
      <c r="MHU223" s="52"/>
      <c r="MHV223" s="52"/>
      <c r="MHW223" s="52"/>
      <c r="MHX223" s="52"/>
      <c r="MHY223" s="52"/>
      <c r="MHZ223" s="52"/>
      <c r="MIA223" s="52"/>
      <c r="MIB223" s="52"/>
      <c r="MIC223" s="52"/>
      <c r="MID223" s="52"/>
      <c r="MIE223" s="52"/>
      <c r="MIF223" s="52"/>
      <c r="MIG223" s="52"/>
      <c r="MIH223" s="52"/>
      <c r="MII223" s="52"/>
      <c r="MIJ223" s="52"/>
      <c r="MIK223" s="52"/>
      <c r="MIL223" s="52"/>
      <c r="MIM223" s="52"/>
      <c r="MIN223" s="52"/>
      <c r="MIO223" s="52"/>
      <c r="MIP223" s="52"/>
      <c r="MIQ223" s="52"/>
      <c r="MIR223" s="52"/>
      <c r="MIS223" s="52"/>
      <c r="MIT223" s="52"/>
      <c r="MIU223" s="52"/>
      <c r="MIV223" s="52"/>
      <c r="MIW223" s="52"/>
      <c r="MIX223" s="52"/>
      <c r="MIY223" s="52"/>
      <c r="MIZ223" s="52"/>
      <c r="MJA223" s="52"/>
      <c r="MJB223" s="52"/>
      <c r="MJC223" s="52"/>
      <c r="MJD223" s="52"/>
      <c r="MJE223" s="52"/>
      <c r="MJF223" s="52"/>
      <c r="MJG223" s="52"/>
      <c r="MJH223" s="52"/>
      <c r="MJI223" s="52"/>
      <c r="MJJ223" s="52"/>
      <c r="MJK223" s="52"/>
      <c r="MJL223" s="52"/>
      <c r="MJM223" s="52"/>
      <c r="MJN223" s="52"/>
      <c r="MJO223" s="52"/>
      <c r="MJP223" s="52"/>
      <c r="MJQ223" s="52"/>
      <c r="MJR223" s="52"/>
      <c r="MJS223" s="52"/>
      <c r="MJT223" s="52"/>
      <c r="MJU223" s="52"/>
      <c r="MJV223" s="52"/>
      <c r="MJW223" s="52"/>
      <c r="MJX223" s="52"/>
      <c r="MJY223" s="52"/>
      <c r="MJZ223" s="52"/>
      <c r="MKA223" s="52"/>
      <c r="MKB223" s="52"/>
      <c r="MKC223" s="52"/>
      <c r="MKD223" s="52"/>
      <c r="MKE223" s="52"/>
      <c r="MKF223" s="52"/>
      <c r="MKG223" s="52"/>
      <c r="MKH223" s="52"/>
      <c r="MKI223" s="52"/>
      <c r="MKJ223" s="52"/>
      <c r="MKK223" s="52"/>
      <c r="MKL223" s="52"/>
      <c r="MKM223" s="52"/>
      <c r="MKN223" s="52"/>
      <c r="MKO223" s="52"/>
      <c r="MKP223" s="52"/>
      <c r="MKQ223" s="52"/>
      <c r="MKR223" s="52"/>
      <c r="MKS223" s="52"/>
      <c r="MKT223" s="52"/>
      <c r="MKU223" s="52"/>
      <c r="MKV223" s="52"/>
      <c r="MKW223" s="52"/>
      <c r="MKX223" s="52"/>
      <c r="MKY223" s="52"/>
      <c r="MKZ223" s="52"/>
      <c r="MLA223" s="52"/>
      <c r="MLB223" s="52"/>
      <c r="MLC223" s="52"/>
      <c r="MLD223" s="52"/>
      <c r="MLE223" s="52"/>
      <c r="MLF223" s="52"/>
      <c r="MLG223" s="52"/>
      <c r="MLH223" s="52"/>
      <c r="MLI223" s="52"/>
      <c r="MLJ223" s="52"/>
      <c r="MLK223" s="52"/>
      <c r="MLL223" s="52"/>
      <c r="MLM223" s="52"/>
      <c r="MLN223" s="52"/>
      <c r="MLO223" s="52"/>
      <c r="MLP223" s="52"/>
      <c r="MLQ223" s="52"/>
      <c r="MLR223" s="52"/>
      <c r="MLS223" s="52"/>
      <c r="MLT223" s="52"/>
      <c r="MLU223" s="52"/>
      <c r="MLV223" s="52"/>
      <c r="MLW223" s="52"/>
      <c r="MLX223" s="52"/>
      <c r="MLY223" s="52"/>
      <c r="MLZ223" s="52"/>
      <c r="MMA223" s="52"/>
      <c r="MMB223" s="52"/>
      <c r="MMC223" s="52"/>
      <c r="MMD223" s="52"/>
      <c r="MME223" s="52"/>
      <c r="MMF223" s="52"/>
      <c r="MMG223" s="52"/>
      <c r="MMH223" s="52"/>
      <c r="MMI223" s="52"/>
      <c r="MMJ223" s="52"/>
      <c r="MMK223" s="52"/>
      <c r="MML223" s="52"/>
      <c r="MMM223" s="52"/>
      <c r="MMN223" s="52"/>
      <c r="MMO223" s="52"/>
      <c r="MMP223" s="52"/>
      <c r="MMQ223" s="52"/>
      <c r="MMR223" s="52"/>
      <c r="MMS223" s="52"/>
      <c r="MMT223" s="52"/>
      <c r="MMU223" s="52"/>
      <c r="MMV223" s="52"/>
      <c r="MMW223" s="52"/>
      <c r="MMX223" s="52"/>
      <c r="MMY223" s="52"/>
      <c r="MMZ223" s="52"/>
      <c r="MNA223" s="52"/>
      <c r="MNB223" s="52"/>
      <c r="MNC223" s="52"/>
      <c r="MND223" s="52"/>
      <c r="MNE223" s="52"/>
      <c r="MNF223" s="52"/>
      <c r="MNG223" s="52"/>
      <c r="MNH223" s="52"/>
      <c r="MNI223" s="52"/>
      <c r="MNJ223" s="52"/>
      <c r="MNK223" s="52"/>
      <c r="MNL223" s="52"/>
      <c r="MNM223" s="52"/>
      <c r="MNN223" s="52"/>
      <c r="MNO223" s="52"/>
      <c r="MNP223" s="52"/>
      <c r="MNQ223" s="52"/>
      <c r="MNR223" s="52"/>
      <c r="MNS223" s="52"/>
      <c r="MNT223" s="52"/>
      <c r="MNU223" s="52"/>
      <c r="MNV223" s="52"/>
      <c r="MNW223" s="52"/>
      <c r="MNX223" s="52"/>
      <c r="MNY223" s="52"/>
      <c r="MNZ223" s="52"/>
      <c r="MOA223" s="52"/>
      <c r="MOB223" s="52"/>
      <c r="MOC223" s="52"/>
      <c r="MOD223" s="52"/>
      <c r="MOE223" s="52"/>
      <c r="MOF223" s="52"/>
      <c r="MOG223" s="52"/>
      <c r="MOH223" s="52"/>
      <c r="MOI223" s="52"/>
      <c r="MOJ223" s="52"/>
      <c r="MOK223" s="52"/>
      <c r="MOL223" s="52"/>
      <c r="MOM223" s="52"/>
      <c r="MON223" s="52"/>
      <c r="MOO223" s="52"/>
      <c r="MOP223" s="52"/>
      <c r="MOQ223" s="52"/>
      <c r="MOR223" s="52"/>
      <c r="MOS223" s="52"/>
      <c r="MOT223" s="52"/>
      <c r="MOU223" s="52"/>
      <c r="MOV223" s="52"/>
      <c r="MOW223" s="52"/>
      <c r="MOX223" s="52"/>
      <c r="MOY223" s="52"/>
      <c r="MOZ223" s="52"/>
      <c r="MPA223" s="52"/>
      <c r="MPB223" s="52"/>
      <c r="MPC223" s="52"/>
      <c r="MPD223" s="52"/>
      <c r="MPE223" s="52"/>
      <c r="MPF223" s="52"/>
      <c r="MPG223" s="52"/>
      <c r="MPH223" s="52"/>
      <c r="MPI223" s="52"/>
      <c r="MPJ223" s="52"/>
      <c r="MPK223" s="52"/>
      <c r="MPL223" s="52"/>
      <c r="MPM223" s="52"/>
      <c r="MPN223" s="52"/>
      <c r="MPO223" s="52"/>
      <c r="MPP223" s="52"/>
      <c r="MPQ223" s="52"/>
      <c r="MPR223" s="52"/>
      <c r="MPS223" s="52"/>
      <c r="MPT223" s="52"/>
      <c r="MPU223" s="52"/>
      <c r="MPV223" s="52"/>
      <c r="MPW223" s="52"/>
      <c r="MPX223" s="52"/>
      <c r="MPY223" s="52"/>
      <c r="MPZ223" s="52"/>
      <c r="MQA223" s="52"/>
      <c r="MQB223" s="52"/>
      <c r="MQC223" s="52"/>
      <c r="MQD223" s="52"/>
      <c r="MQE223" s="52"/>
      <c r="MQF223" s="52"/>
      <c r="MQG223" s="52"/>
      <c r="MQH223" s="52"/>
      <c r="MQI223" s="52"/>
      <c r="MQJ223" s="52"/>
      <c r="MQK223" s="52"/>
      <c r="MQL223" s="52"/>
      <c r="MQM223" s="52"/>
      <c r="MQN223" s="52"/>
      <c r="MQO223" s="52"/>
      <c r="MQP223" s="52"/>
      <c r="MQQ223" s="52"/>
      <c r="MQR223" s="52"/>
      <c r="MQS223" s="52"/>
      <c r="MQT223" s="52"/>
      <c r="MQU223" s="52"/>
      <c r="MQV223" s="52"/>
      <c r="MQW223" s="52"/>
      <c r="MQX223" s="52"/>
      <c r="MQY223" s="52"/>
      <c r="MQZ223" s="52"/>
      <c r="MRA223" s="52"/>
      <c r="MRB223" s="52"/>
      <c r="MRC223" s="52"/>
      <c r="MRD223" s="52"/>
      <c r="MRE223" s="52"/>
      <c r="MRF223" s="52"/>
      <c r="MRG223" s="52"/>
      <c r="MRH223" s="52"/>
      <c r="MRI223" s="52"/>
      <c r="MRJ223" s="52"/>
      <c r="MRK223" s="52"/>
      <c r="MRL223" s="52"/>
      <c r="MRM223" s="52"/>
      <c r="MRN223" s="52"/>
      <c r="MRO223" s="52"/>
      <c r="MRP223" s="52"/>
      <c r="MRQ223" s="52"/>
      <c r="MRR223" s="52"/>
      <c r="MRS223" s="52"/>
      <c r="MRT223" s="52"/>
      <c r="MRU223" s="52"/>
      <c r="MRV223" s="52"/>
      <c r="MRW223" s="52"/>
      <c r="MRX223" s="52"/>
      <c r="MRY223" s="52"/>
      <c r="MRZ223" s="52"/>
      <c r="MSA223" s="52"/>
      <c r="MSB223" s="52"/>
      <c r="MSC223" s="52"/>
      <c r="MSD223" s="52"/>
      <c r="MSE223" s="52"/>
      <c r="MSF223" s="52"/>
      <c r="MSG223" s="52"/>
      <c r="MSH223" s="52"/>
      <c r="MSI223" s="52"/>
      <c r="MSJ223" s="52"/>
      <c r="MSK223" s="52"/>
      <c r="MSL223" s="52"/>
      <c r="MSM223" s="52"/>
      <c r="MSN223" s="52"/>
      <c r="MSO223" s="52"/>
      <c r="MSP223" s="52"/>
      <c r="MSQ223" s="52"/>
      <c r="MSR223" s="52"/>
      <c r="MSS223" s="52"/>
      <c r="MST223" s="52"/>
      <c r="MSU223" s="52"/>
      <c r="MSV223" s="52"/>
      <c r="MSW223" s="52"/>
      <c r="MSX223" s="52"/>
      <c r="MSY223" s="52"/>
      <c r="MSZ223" s="52"/>
      <c r="MTA223" s="52"/>
      <c r="MTB223" s="52"/>
      <c r="MTC223" s="52"/>
      <c r="MTD223" s="52"/>
      <c r="MTE223" s="52"/>
      <c r="MTF223" s="52"/>
      <c r="MTG223" s="52"/>
      <c r="MTH223" s="52"/>
      <c r="MTI223" s="52"/>
      <c r="MTJ223" s="52"/>
      <c r="MTK223" s="52"/>
      <c r="MTL223" s="52"/>
      <c r="MTM223" s="52"/>
      <c r="MTN223" s="52"/>
      <c r="MTO223" s="52"/>
      <c r="MTP223" s="52"/>
      <c r="MTQ223" s="52"/>
      <c r="MTR223" s="52"/>
      <c r="MTS223" s="52"/>
      <c r="MTT223" s="52"/>
      <c r="MTU223" s="52"/>
      <c r="MTV223" s="52"/>
      <c r="MTW223" s="52"/>
      <c r="MTX223" s="52"/>
      <c r="MTY223" s="52"/>
      <c r="MTZ223" s="52"/>
      <c r="MUA223" s="52"/>
      <c r="MUB223" s="52"/>
      <c r="MUC223" s="52"/>
      <c r="MUD223" s="52"/>
      <c r="MUE223" s="52"/>
      <c r="MUF223" s="52"/>
      <c r="MUG223" s="52"/>
      <c r="MUH223" s="52"/>
      <c r="MUI223" s="52"/>
      <c r="MUJ223" s="52"/>
      <c r="MUK223" s="52"/>
      <c r="MUL223" s="52"/>
      <c r="MUM223" s="52"/>
      <c r="MUN223" s="52"/>
      <c r="MUO223" s="52"/>
      <c r="MUP223" s="52"/>
      <c r="MUQ223" s="52"/>
      <c r="MUR223" s="52"/>
      <c r="MUS223" s="52"/>
      <c r="MUT223" s="52"/>
      <c r="MUU223" s="52"/>
      <c r="MUV223" s="52"/>
      <c r="MUW223" s="52"/>
      <c r="MUX223" s="52"/>
      <c r="MUY223" s="52"/>
      <c r="MUZ223" s="52"/>
      <c r="MVA223" s="52"/>
      <c r="MVB223" s="52"/>
      <c r="MVC223" s="52"/>
      <c r="MVD223" s="52"/>
      <c r="MVE223" s="52"/>
      <c r="MVF223" s="52"/>
      <c r="MVG223" s="52"/>
      <c r="MVH223" s="52"/>
      <c r="MVI223" s="52"/>
      <c r="MVJ223" s="52"/>
      <c r="MVK223" s="52"/>
      <c r="MVL223" s="52"/>
      <c r="MVM223" s="52"/>
      <c r="MVN223" s="52"/>
      <c r="MVO223" s="52"/>
      <c r="MVP223" s="52"/>
      <c r="MVQ223" s="52"/>
      <c r="MVR223" s="52"/>
      <c r="MVS223" s="52"/>
      <c r="MVT223" s="52"/>
      <c r="MVU223" s="52"/>
      <c r="MVV223" s="52"/>
      <c r="MVW223" s="52"/>
      <c r="MVX223" s="52"/>
      <c r="MVY223" s="52"/>
      <c r="MVZ223" s="52"/>
      <c r="MWA223" s="52"/>
      <c r="MWB223" s="52"/>
      <c r="MWC223" s="52"/>
      <c r="MWD223" s="52"/>
      <c r="MWE223" s="52"/>
      <c r="MWF223" s="52"/>
      <c r="MWG223" s="52"/>
      <c r="MWH223" s="52"/>
      <c r="MWI223" s="52"/>
      <c r="MWJ223" s="52"/>
      <c r="MWK223" s="52"/>
      <c r="MWL223" s="52"/>
      <c r="MWM223" s="52"/>
      <c r="MWN223" s="52"/>
      <c r="MWO223" s="52"/>
      <c r="MWP223" s="52"/>
      <c r="MWQ223" s="52"/>
      <c r="MWR223" s="52"/>
      <c r="MWS223" s="52"/>
      <c r="MWT223" s="52"/>
      <c r="MWU223" s="52"/>
      <c r="MWV223" s="52"/>
      <c r="MWW223" s="52"/>
      <c r="MWX223" s="52"/>
      <c r="MWY223" s="52"/>
      <c r="MWZ223" s="52"/>
      <c r="MXA223" s="52"/>
      <c r="MXB223" s="52"/>
      <c r="MXC223" s="52"/>
      <c r="MXD223" s="52"/>
      <c r="MXE223" s="52"/>
      <c r="MXF223" s="52"/>
      <c r="MXG223" s="52"/>
      <c r="MXH223" s="52"/>
      <c r="MXI223" s="52"/>
      <c r="MXJ223" s="52"/>
      <c r="MXK223" s="52"/>
      <c r="MXL223" s="52"/>
      <c r="MXM223" s="52"/>
      <c r="MXN223" s="52"/>
      <c r="MXO223" s="52"/>
      <c r="MXP223" s="52"/>
      <c r="MXQ223" s="52"/>
      <c r="MXR223" s="52"/>
      <c r="MXS223" s="52"/>
      <c r="MXT223" s="52"/>
      <c r="MXU223" s="52"/>
      <c r="MXV223" s="52"/>
      <c r="MXW223" s="52"/>
      <c r="MXX223" s="52"/>
      <c r="MXY223" s="52"/>
      <c r="MXZ223" s="52"/>
      <c r="MYA223" s="52"/>
      <c r="MYB223" s="52"/>
      <c r="MYC223" s="52"/>
      <c r="MYD223" s="52"/>
      <c r="MYE223" s="52"/>
      <c r="MYF223" s="52"/>
      <c r="MYG223" s="52"/>
      <c r="MYH223" s="52"/>
      <c r="MYI223" s="52"/>
      <c r="MYJ223" s="52"/>
      <c r="MYK223" s="52"/>
      <c r="MYL223" s="52"/>
      <c r="MYM223" s="52"/>
      <c r="MYN223" s="52"/>
      <c r="MYO223" s="52"/>
      <c r="MYP223" s="52"/>
      <c r="MYQ223" s="52"/>
      <c r="MYR223" s="52"/>
      <c r="MYS223" s="52"/>
      <c r="MYT223" s="52"/>
      <c r="MYU223" s="52"/>
      <c r="MYV223" s="52"/>
      <c r="MYW223" s="52"/>
      <c r="MYX223" s="52"/>
      <c r="MYY223" s="52"/>
      <c r="MYZ223" s="52"/>
      <c r="MZA223" s="52"/>
      <c r="MZB223" s="52"/>
      <c r="MZC223" s="52"/>
      <c r="MZD223" s="52"/>
      <c r="MZE223" s="52"/>
      <c r="MZF223" s="52"/>
      <c r="MZG223" s="52"/>
      <c r="MZH223" s="52"/>
      <c r="MZI223" s="52"/>
      <c r="MZJ223" s="52"/>
      <c r="MZK223" s="52"/>
      <c r="MZL223" s="52"/>
      <c r="MZM223" s="52"/>
      <c r="MZN223" s="52"/>
      <c r="MZO223" s="52"/>
      <c r="MZP223" s="52"/>
      <c r="MZQ223" s="52"/>
      <c r="MZR223" s="52"/>
      <c r="MZS223" s="52"/>
      <c r="MZT223" s="52"/>
      <c r="MZU223" s="52"/>
      <c r="MZV223" s="52"/>
      <c r="MZW223" s="52"/>
      <c r="MZX223" s="52"/>
      <c r="MZY223" s="52"/>
      <c r="MZZ223" s="52"/>
      <c r="NAA223" s="52"/>
      <c r="NAB223" s="52"/>
      <c r="NAC223" s="52"/>
      <c r="NAD223" s="52"/>
      <c r="NAE223" s="52"/>
      <c r="NAF223" s="52"/>
      <c r="NAG223" s="52"/>
      <c r="NAH223" s="52"/>
      <c r="NAI223" s="52"/>
      <c r="NAJ223" s="52"/>
      <c r="NAK223" s="52"/>
      <c r="NAL223" s="52"/>
      <c r="NAM223" s="52"/>
      <c r="NAN223" s="52"/>
      <c r="NAO223" s="52"/>
      <c r="NAP223" s="52"/>
      <c r="NAQ223" s="52"/>
      <c r="NAR223" s="52"/>
      <c r="NAS223" s="52"/>
      <c r="NAT223" s="52"/>
      <c r="NAU223" s="52"/>
      <c r="NAV223" s="52"/>
      <c r="NAW223" s="52"/>
      <c r="NAX223" s="52"/>
      <c r="NAY223" s="52"/>
      <c r="NAZ223" s="52"/>
      <c r="NBA223" s="52"/>
      <c r="NBB223" s="52"/>
      <c r="NBC223" s="52"/>
      <c r="NBD223" s="52"/>
      <c r="NBE223" s="52"/>
      <c r="NBF223" s="52"/>
      <c r="NBG223" s="52"/>
      <c r="NBH223" s="52"/>
      <c r="NBI223" s="52"/>
      <c r="NBJ223" s="52"/>
      <c r="NBK223" s="52"/>
      <c r="NBL223" s="52"/>
      <c r="NBM223" s="52"/>
      <c r="NBN223" s="52"/>
      <c r="NBO223" s="52"/>
      <c r="NBP223" s="52"/>
      <c r="NBQ223" s="52"/>
      <c r="NBR223" s="52"/>
      <c r="NBS223" s="52"/>
      <c r="NBT223" s="52"/>
      <c r="NBU223" s="52"/>
      <c r="NBV223" s="52"/>
      <c r="NBW223" s="52"/>
      <c r="NBX223" s="52"/>
      <c r="NBY223" s="52"/>
      <c r="NBZ223" s="52"/>
      <c r="NCA223" s="52"/>
      <c r="NCB223" s="52"/>
      <c r="NCC223" s="52"/>
      <c r="NCD223" s="52"/>
      <c r="NCE223" s="52"/>
      <c r="NCF223" s="52"/>
      <c r="NCG223" s="52"/>
      <c r="NCH223" s="52"/>
      <c r="NCI223" s="52"/>
      <c r="NCJ223" s="52"/>
      <c r="NCK223" s="52"/>
      <c r="NCL223" s="52"/>
      <c r="NCM223" s="52"/>
      <c r="NCN223" s="52"/>
      <c r="NCO223" s="52"/>
      <c r="NCP223" s="52"/>
      <c r="NCQ223" s="52"/>
      <c r="NCR223" s="52"/>
      <c r="NCS223" s="52"/>
      <c r="NCT223" s="52"/>
      <c r="NCU223" s="52"/>
      <c r="NCV223" s="52"/>
      <c r="NCW223" s="52"/>
      <c r="NCX223" s="52"/>
      <c r="NCY223" s="52"/>
      <c r="NCZ223" s="52"/>
      <c r="NDA223" s="52"/>
      <c r="NDB223" s="52"/>
      <c r="NDC223" s="52"/>
      <c r="NDD223" s="52"/>
      <c r="NDE223" s="52"/>
      <c r="NDF223" s="52"/>
      <c r="NDG223" s="52"/>
      <c r="NDH223" s="52"/>
      <c r="NDI223" s="52"/>
      <c r="NDJ223" s="52"/>
      <c r="NDK223" s="52"/>
      <c r="NDL223" s="52"/>
      <c r="NDM223" s="52"/>
      <c r="NDN223" s="52"/>
      <c r="NDO223" s="52"/>
      <c r="NDP223" s="52"/>
      <c r="NDQ223" s="52"/>
      <c r="NDR223" s="52"/>
      <c r="NDS223" s="52"/>
      <c r="NDT223" s="52"/>
      <c r="NDU223" s="52"/>
      <c r="NDV223" s="52"/>
      <c r="NDW223" s="52"/>
      <c r="NDX223" s="52"/>
      <c r="NDY223" s="52"/>
      <c r="NDZ223" s="52"/>
      <c r="NEA223" s="52"/>
      <c r="NEB223" s="52"/>
      <c r="NEC223" s="52"/>
      <c r="NED223" s="52"/>
      <c r="NEE223" s="52"/>
      <c r="NEF223" s="52"/>
      <c r="NEG223" s="52"/>
      <c r="NEH223" s="52"/>
      <c r="NEI223" s="52"/>
      <c r="NEJ223" s="52"/>
      <c r="NEK223" s="52"/>
      <c r="NEL223" s="52"/>
      <c r="NEM223" s="52"/>
      <c r="NEN223" s="52"/>
      <c r="NEO223" s="52"/>
      <c r="NEP223" s="52"/>
      <c r="NEQ223" s="52"/>
      <c r="NER223" s="52"/>
      <c r="NES223" s="52"/>
      <c r="NET223" s="52"/>
      <c r="NEU223" s="52"/>
      <c r="NEV223" s="52"/>
      <c r="NEW223" s="52"/>
      <c r="NEX223" s="52"/>
      <c r="NEY223" s="52"/>
      <c r="NEZ223" s="52"/>
      <c r="NFA223" s="52"/>
      <c r="NFB223" s="52"/>
      <c r="NFC223" s="52"/>
      <c r="NFD223" s="52"/>
      <c r="NFE223" s="52"/>
      <c r="NFF223" s="52"/>
      <c r="NFG223" s="52"/>
      <c r="NFH223" s="52"/>
      <c r="NFI223" s="52"/>
      <c r="NFJ223" s="52"/>
      <c r="NFK223" s="52"/>
      <c r="NFL223" s="52"/>
      <c r="NFM223" s="52"/>
      <c r="NFN223" s="52"/>
      <c r="NFO223" s="52"/>
      <c r="NFP223" s="52"/>
      <c r="NFQ223" s="52"/>
      <c r="NFR223" s="52"/>
      <c r="NFS223" s="52"/>
      <c r="NFT223" s="52"/>
      <c r="NFU223" s="52"/>
      <c r="NFV223" s="52"/>
      <c r="NFW223" s="52"/>
      <c r="NFX223" s="52"/>
      <c r="NFY223" s="52"/>
      <c r="NFZ223" s="52"/>
      <c r="NGA223" s="52"/>
      <c r="NGB223" s="52"/>
      <c r="NGC223" s="52"/>
      <c r="NGD223" s="52"/>
      <c r="NGE223" s="52"/>
      <c r="NGF223" s="52"/>
      <c r="NGG223" s="52"/>
      <c r="NGH223" s="52"/>
      <c r="NGI223" s="52"/>
      <c r="NGJ223" s="52"/>
      <c r="NGK223" s="52"/>
      <c r="NGL223" s="52"/>
      <c r="NGM223" s="52"/>
      <c r="NGN223" s="52"/>
      <c r="NGO223" s="52"/>
      <c r="NGP223" s="52"/>
      <c r="NGQ223" s="52"/>
      <c r="NGR223" s="52"/>
      <c r="NGS223" s="52"/>
      <c r="NGT223" s="52"/>
      <c r="NGU223" s="52"/>
      <c r="NGV223" s="52"/>
      <c r="NGW223" s="52"/>
      <c r="NGX223" s="52"/>
      <c r="NGY223" s="52"/>
      <c r="NGZ223" s="52"/>
      <c r="NHA223" s="52"/>
      <c r="NHB223" s="52"/>
      <c r="NHC223" s="52"/>
      <c r="NHD223" s="52"/>
      <c r="NHE223" s="52"/>
      <c r="NHF223" s="52"/>
      <c r="NHG223" s="52"/>
      <c r="NHH223" s="52"/>
      <c r="NHI223" s="52"/>
      <c r="NHJ223" s="52"/>
      <c r="NHK223" s="52"/>
      <c r="NHL223" s="52"/>
      <c r="NHM223" s="52"/>
      <c r="NHN223" s="52"/>
      <c r="NHO223" s="52"/>
      <c r="NHP223" s="52"/>
      <c r="NHQ223" s="52"/>
      <c r="NHR223" s="52"/>
      <c r="NHS223" s="52"/>
      <c r="NHT223" s="52"/>
      <c r="NHU223" s="52"/>
      <c r="NHV223" s="52"/>
      <c r="NHW223" s="52"/>
      <c r="NHX223" s="52"/>
      <c r="NHY223" s="52"/>
      <c r="NHZ223" s="52"/>
      <c r="NIA223" s="52"/>
      <c r="NIB223" s="52"/>
      <c r="NIC223" s="52"/>
      <c r="NID223" s="52"/>
      <c r="NIE223" s="52"/>
      <c r="NIF223" s="52"/>
      <c r="NIG223" s="52"/>
      <c r="NIH223" s="52"/>
      <c r="NII223" s="52"/>
      <c r="NIJ223" s="52"/>
      <c r="NIK223" s="52"/>
      <c r="NIL223" s="52"/>
      <c r="NIM223" s="52"/>
      <c r="NIN223" s="52"/>
      <c r="NIO223" s="52"/>
      <c r="NIP223" s="52"/>
      <c r="NIQ223" s="52"/>
      <c r="NIR223" s="52"/>
      <c r="NIS223" s="52"/>
      <c r="NIT223" s="52"/>
      <c r="NIU223" s="52"/>
      <c r="NIV223" s="52"/>
      <c r="NIW223" s="52"/>
      <c r="NIX223" s="52"/>
      <c r="NIY223" s="52"/>
      <c r="NIZ223" s="52"/>
      <c r="NJA223" s="52"/>
      <c r="NJB223" s="52"/>
      <c r="NJC223" s="52"/>
      <c r="NJD223" s="52"/>
      <c r="NJE223" s="52"/>
      <c r="NJF223" s="52"/>
      <c r="NJG223" s="52"/>
      <c r="NJH223" s="52"/>
      <c r="NJI223" s="52"/>
      <c r="NJJ223" s="52"/>
      <c r="NJK223" s="52"/>
      <c r="NJL223" s="52"/>
      <c r="NJM223" s="52"/>
      <c r="NJN223" s="52"/>
      <c r="NJO223" s="52"/>
      <c r="NJP223" s="52"/>
      <c r="NJQ223" s="52"/>
      <c r="NJR223" s="52"/>
      <c r="NJS223" s="52"/>
      <c r="NJT223" s="52"/>
      <c r="NJU223" s="52"/>
      <c r="NJV223" s="52"/>
      <c r="NJW223" s="52"/>
      <c r="NJX223" s="52"/>
      <c r="NJY223" s="52"/>
      <c r="NJZ223" s="52"/>
      <c r="NKA223" s="52"/>
      <c r="NKB223" s="52"/>
      <c r="NKC223" s="52"/>
      <c r="NKD223" s="52"/>
      <c r="NKE223" s="52"/>
      <c r="NKF223" s="52"/>
      <c r="NKG223" s="52"/>
      <c r="NKH223" s="52"/>
      <c r="NKI223" s="52"/>
      <c r="NKJ223" s="52"/>
      <c r="NKK223" s="52"/>
      <c r="NKL223" s="52"/>
      <c r="NKM223" s="52"/>
      <c r="NKN223" s="52"/>
      <c r="NKO223" s="52"/>
      <c r="NKP223" s="52"/>
      <c r="NKQ223" s="52"/>
      <c r="NKR223" s="52"/>
      <c r="NKS223" s="52"/>
      <c r="NKT223" s="52"/>
      <c r="NKU223" s="52"/>
      <c r="NKV223" s="52"/>
      <c r="NKW223" s="52"/>
      <c r="NKX223" s="52"/>
      <c r="NKY223" s="52"/>
      <c r="NKZ223" s="52"/>
      <c r="NLA223" s="52"/>
      <c r="NLB223" s="52"/>
      <c r="NLC223" s="52"/>
      <c r="NLD223" s="52"/>
      <c r="NLE223" s="52"/>
      <c r="NLF223" s="52"/>
      <c r="NLG223" s="52"/>
      <c r="NLH223" s="52"/>
      <c r="NLI223" s="52"/>
      <c r="NLJ223" s="52"/>
      <c r="NLK223" s="52"/>
      <c r="NLL223" s="52"/>
      <c r="NLM223" s="52"/>
      <c r="NLN223" s="52"/>
      <c r="NLO223" s="52"/>
      <c r="NLP223" s="52"/>
      <c r="NLQ223" s="52"/>
      <c r="NLR223" s="52"/>
      <c r="NLS223" s="52"/>
      <c r="NLT223" s="52"/>
      <c r="NLU223" s="52"/>
      <c r="NLV223" s="52"/>
      <c r="NLW223" s="52"/>
      <c r="NLX223" s="52"/>
      <c r="NLY223" s="52"/>
      <c r="NLZ223" s="52"/>
      <c r="NMA223" s="52"/>
      <c r="NMB223" s="52"/>
      <c r="NMC223" s="52"/>
      <c r="NMD223" s="52"/>
      <c r="NME223" s="52"/>
      <c r="NMF223" s="52"/>
      <c r="NMG223" s="52"/>
      <c r="NMH223" s="52"/>
      <c r="NMI223" s="52"/>
      <c r="NMJ223" s="52"/>
      <c r="NMK223" s="52"/>
      <c r="NML223" s="52"/>
      <c r="NMM223" s="52"/>
      <c r="NMN223" s="52"/>
      <c r="NMO223" s="52"/>
      <c r="NMP223" s="52"/>
      <c r="NMQ223" s="52"/>
      <c r="NMR223" s="52"/>
      <c r="NMS223" s="52"/>
      <c r="NMT223" s="52"/>
      <c r="NMU223" s="52"/>
      <c r="NMV223" s="52"/>
      <c r="NMW223" s="52"/>
      <c r="NMX223" s="52"/>
      <c r="NMY223" s="52"/>
      <c r="NMZ223" s="52"/>
      <c r="NNA223" s="52"/>
      <c r="NNB223" s="52"/>
      <c r="NNC223" s="52"/>
      <c r="NND223" s="52"/>
      <c r="NNE223" s="52"/>
      <c r="NNF223" s="52"/>
      <c r="NNG223" s="52"/>
      <c r="NNH223" s="52"/>
      <c r="NNI223" s="52"/>
      <c r="NNJ223" s="52"/>
      <c r="NNK223" s="52"/>
      <c r="NNL223" s="52"/>
      <c r="NNM223" s="52"/>
      <c r="NNN223" s="52"/>
      <c r="NNO223" s="52"/>
      <c r="NNP223" s="52"/>
      <c r="NNQ223" s="52"/>
      <c r="NNR223" s="52"/>
      <c r="NNS223" s="52"/>
      <c r="NNT223" s="52"/>
      <c r="NNU223" s="52"/>
      <c r="NNV223" s="52"/>
      <c r="NNW223" s="52"/>
      <c r="NNX223" s="52"/>
      <c r="NNY223" s="52"/>
      <c r="NNZ223" s="52"/>
      <c r="NOA223" s="52"/>
      <c r="NOB223" s="52"/>
      <c r="NOC223" s="52"/>
      <c r="NOD223" s="52"/>
      <c r="NOE223" s="52"/>
      <c r="NOF223" s="52"/>
      <c r="NOG223" s="52"/>
      <c r="NOH223" s="52"/>
      <c r="NOI223" s="52"/>
      <c r="NOJ223" s="52"/>
      <c r="NOK223" s="52"/>
      <c r="NOL223" s="52"/>
      <c r="NOM223" s="52"/>
      <c r="NON223" s="52"/>
      <c r="NOO223" s="52"/>
      <c r="NOP223" s="52"/>
      <c r="NOQ223" s="52"/>
      <c r="NOR223" s="52"/>
      <c r="NOS223" s="52"/>
      <c r="NOT223" s="52"/>
      <c r="NOU223" s="52"/>
      <c r="NOV223" s="52"/>
      <c r="NOW223" s="52"/>
      <c r="NOX223" s="52"/>
      <c r="NOY223" s="52"/>
      <c r="NOZ223" s="52"/>
      <c r="NPA223" s="52"/>
      <c r="NPB223" s="52"/>
      <c r="NPC223" s="52"/>
      <c r="NPD223" s="52"/>
      <c r="NPE223" s="52"/>
      <c r="NPF223" s="52"/>
      <c r="NPG223" s="52"/>
      <c r="NPH223" s="52"/>
      <c r="NPI223" s="52"/>
      <c r="NPJ223" s="52"/>
      <c r="NPK223" s="52"/>
      <c r="NPL223" s="52"/>
      <c r="NPM223" s="52"/>
      <c r="NPN223" s="52"/>
      <c r="NPO223" s="52"/>
      <c r="NPP223" s="52"/>
      <c r="NPQ223" s="52"/>
      <c r="NPR223" s="52"/>
      <c r="NPS223" s="52"/>
      <c r="NPT223" s="52"/>
      <c r="NPU223" s="52"/>
      <c r="NPV223" s="52"/>
      <c r="NPW223" s="52"/>
      <c r="NPX223" s="52"/>
      <c r="NPY223" s="52"/>
      <c r="NPZ223" s="52"/>
      <c r="NQA223" s="52"/>
      <c r="NQB223" s="52"/>
      <c r="NQC223" s="52"/>
      <c r="NQD223" s="52"/>
      <c r="NQE223" s="52"/>
      <c r="NQF223" s="52"/>
      <c r="NQG223" s="52"/>
      <c r="NQH223" s="52"/>
      <c r="NQI223" s="52"/>
      <c r="NQJ223" s="52"/>
      <c r="NQK223" s="52"/>
      <c r="NQL223" s="52"/>
      <c r="NQM223" s="52"/>
      <c r="NQN223" s="52"/>
      <c r="NQO223" s="52"/>
      <c r="NQP223" s="52"/>
      <c r="NQQ223" s="52"/>
      <c r="NQR223" s="52"/>
      <c r="NQS223" s="52"/>
      <c r="NQT223" s="52"/>
      <c r="NQU223" s="52"/>
      <c r="NQV223" s="52"/>
      <c r="NQW223" s="52"/>
      <c r="NQX223" s="52"/>
      <c r="NQY223" s="52"/>
      <c r="NQZ223" s="52"/>
      <c r="NRA223" s="52"/>
      <c r="NRB223" s="52"/>
      <c r="NRC223" s="52"/>
      <c r="NRD223" s="52"/>
      <c r="NRE223" s="52"/>
      <c r="NRF223" s="52"/>
      <c r="NRG223" s="52"/>
      <c r="NRH223" s="52"/>
      <c r="NRI223" s="52"/>
      <c r="NRJ223" s="52"/>
      <c r="NRK223" s="52"/>
      <c r="NRL223" s="52"/>
      <c r="NRM223" s="52"/>
      <c r="NRN223" s="52"/>
      <c r="NRO223" s="52"/>
      <c r="NRP223" s="52"/>
      <c r="NRQ223" s="52"/>
      <c r="NRR223" s="52"/>
      <c r="NRS223" s="52"/>
      <c r="NRT223" s="52"/>
      <c r="NRU223" s="52"/>
      <c r="NRV223" s="52"/>
      <c r="NRW223" s="52"/>
      <c r="NRX223" s="52"/>
      <c r="NRY223" s="52"/>
      <c r="NRZ223" s="52"/>
      <c r="NSA223" s="52"/>
      <c r="NSB223" s="52"/>
      <c r="NSC223" s="52"/>
      <c r="NSD223" s="52"/>
      <c r="NSE223" s="52"/>
      <c r="NSF223" s="52"/>
      <c r="NSG223" s="52"/>
      <c r="NSH223" s="52"/>
      <c r="NSI223" s="52"/>
      <c r="NSJ223" s="52"/>
      <c r="NSK223" s="52"/>
      <c r="NSL223" s="52"/>
      <c r="NSM223" s="52"/>
      <c r="NSN223" s="52"/>
      <c r="NSO223" s="52"/>
      <c r="NSP223" s="52"/>
      <c r="NSQ223" s="52"/>
      <c r="NSR223" s="52"/>
      <c r="NSS223" s="52"/>
      <c r="NST223" s="52"/>
      <c r="NSU223" s="52"/>
      <c r="NSV223" s="52"/>
      <c r="NSW223" s="52"/>
      <c r="NSX223" s="52"/>
      <c r="NSY223" s="52"/>
      <c r="NSZ223" s="52"/>
      <c r="NTA223" s="52"/>
      <c r="NTB223" s="52"/>
      <c r="NTC223" s="52"/>
      <c r="NTD223" s="52"/>
      <c r="NTE223" s="52"/>
      <c r="NTF223" s="52"/>
      <c r="NTG223" s="52"/>
      <c r="NTH223" s="52"/>
      <c r="NTI223" s="52"/>
      <c r="NTJ223" s="52"/>
      <c r="NTK223" s="52"/>
      <c r="NTL223" s="52"/>
      <c r="NTM223" s="52"/>
      <c r="NTN223" s="52"/>
      <c r="NTO223" s="52"/>
      <c r="NTP223" s="52"/>
      <c r="NTQ223" s="52"/>
      <c r="NTR223" s="52"/>
      <c r="NTS223" s="52"/>
      <c r="NTT223" s="52"/>
      <c r="NTU223" s="52"/>
      <c r="NTV223" s="52"/>
      <c r="NTW223" s="52"/>
      <c r="NTX223" s="52"/>
      <c r="NTY223" s="52"/>
      <c r="NTZ223" s="52"/>
      <c r="NUA223" s="52"/>
      <c r="NUB223" s="52"/>
      <c r="NUC223" s="52"/>
      <c r="NUD223" s="52"/>
      <c r="NUE223" s="52"/>
      <c r="NUF223" s="52"/>
      <c r="NUG223" s="52"/>
      <c r="NUH223" s="52"/>
      <c r="NUI223" s="52"/>
      <c r="NUJ223" s="52"/>
      <c r="NUK223" s="52"/>
      <c r="NUL223" s="52"/>
      <c r="NUM223" s="52"/>
      <c r="NUN223" s="52"/>
      <c r="NUO223" s="52"/>
      <c r="NUP223" s="52"/>
      <c r="NUQ223" s="52"/>
      <c r="NUR223" s="52"/>
      <c r="NUS223" s="52"/>
      <c r="NUT223" s="52"/>
      <c r="NUU223" s="52"/>
      <c r="NUV223" s="52"/>
      <c r="NUW223" s="52"/>
      <c r="NUX223" s="52"/>
      <c r="NUY223" s="52"/>
      <c r="NUZ223" s="52"/>
      <c r="NVA223" s="52"/>
      <c r="NVB223" s="52"/>
      <c r="NVC223" s="52"/>
      <c r="NVD223" s="52"/>
      <c r="NVE223" s="52"/>
      <c r="NVF223" s="52"/>
      <c r="NVG223" s="52"/>
      <c r="NVH223" s="52"/>
      <c r="NVI223" s="52"/>
      <c r="NVJ223" s="52"/>
      <c r="NVK223" s="52"/>
      <c r="NVL223" s="52"/>
      <c r="NVM223" s="52"/>
      <c r="NVN223" s="52"/>
      <c r="NVO223" s="52"/>
      <c r="NVP223" s="52"/>
      <c r="NVQ223" s="52"/>
      <c r="NVR223" s="52"/>
      <c r="NVS223" s="52"/>
      <c r="NVT223" s="52"/>
      <c r="NVU223" s="52"/>
      <c r="NVV223" s="52"/>
      <c r="NVW223" s="52"/>
      <c r="NVX223" s="52"/>
      <c r="NVY223" s="52"/>
      <c r="NVZ223" s="52"/>
      <c r="NWA223" s="52"/>
      <c r="NWB223" s="52"/>
      <c r="NWC223" s="52"/>
      <c r="NWD223" s="52"/>
      <c r="NWE223" s="52"/>
      <c r="NWF223" s="52"/>
      <c r="NWG223" s="52"/>
      <c r="NWH223" s="52"/>
      <c r="NWI223" s="52"/>
      <c r="NWJ223" s="52"/>
      <c r="NWK223" s="52"/>
      <c r="NWL223" s="52"/>
      <c r="NWM223" s="52"/>
      <c r="NWN223" s="52"/>
      <c r="NWO223" s="52"/>
      <c r="NWP223" s="52"/>
      <c r="NWQ223" s="52"/>
      <c r="NWR223" s="52"/>
      <c r="NWS223" s="52"/>
      <c r="NWT223" s="52"/>
      <c r="NWU223" s="52"/>
      <c r="NWV223" s="52"/>
      <c r="NWW223" s="52"/>
      <c r="NWX223" s="52"/>
      <c r="NWY223" s="52"/>
      <c r="NWZ223" s="52"/>
      <c r="NXA223" s="52"/>
      <c r="NXB223" s="52"/>
      <c r="NXC223" s="52"/>
      <c r="NXD223" s="52"/>
      <c r="NXE223" s="52"/>
      <c r="NXF223" s="52"/>
      <c r="NXG223" s="52"/>
      <c r="NXH223" s="52"/>
      <c r="NXI223" s="52"/>
      <c r="NXJ223" s="52"/>
      <c r="NXK223" s="52"/>
      <c r="NXL223" s="52"/>
      <c r="NXM223" s="52"/>
      <c r="NXN223" s="52"/>
      <c r="NXO223" s="52"/>
      <c r="NXP223" s="52"/>
      <c r="NXQ223" s="52"/>
      <c r="NXR223" s="52"/>
      <c r="NXS223" s="52"/>
      <c r="NXT223" s="52"/>
      <c r="NXU223" s="52"/>
      <c r="NXV223" s="52"/>
      <c r="NXW223" s="52"/>
      <c r="NXX223" s="52"/>
      <c r="NXY223" s="52"/>
      <c r="NXZ223" s="52"/>
      <c r="NYA223" s="52"/>
      <c r="NYB223" s="52"/>
      <c r="NYC223" s="52"/>
      <c r="NYD223" s="52"/>
      <c r="NYE223" s="52"/>
      <c r="NYF223" s="52"/>
      <c r="NYG223" s="52"/>
      <c r="NYH223" s="52"/>
      <c r="NYI223" s="52"/>
      <c r="NYJ223" s="52"/>
      <c r="NYK223" s="52"/>
      <c r="NYL223" s="52"/>
      <c r="NYM223" s="52"/>
      <c r="NYN223" s="52"/>
      <c r="NYO223" s="52"/>
      <c r="NYP223" s="52"/>
      <c r="NYQ223" s="52"/>
      <c r="NYR223" s="52"/>
      <c r="NYS223" s="52"/>
      <c r="NYT223" s="52"/>
      <c r="NYU223" s="52"/>
      <c r="NYV223" s="52"/>
      <c r="NYW223" s="52"/>
      <c r="NYX223" s="52"/>
      <c r="NYY223" s="52"/>
      <c r="NYZ223" s="52"/>
      <c r="NZA223" s="52"/>
      <c r="NZB223" s="52"/>
      <c r="NZC223" s="52"/>
      <c r="NZD223" s="52"/>
      <c r="NZE223" s="52"/>
      <c r="NZF223" s="52"/>
      <c r="NZG223" s="52"/>
      <c r="NZH223" s="52"/>
      <c r="NZI223" s="52"/>
      <c r="NZJ223" s="52"/>
      <c r="NZK223" s="52"/>
      <c r="NZL223" s="52"/>
      <c r="NZM223" s="52"/>
      <c r="NZN223" s="52"/>
      <c r="NZO223" s="52"/>
      <c r="NZP223" s="52"/>
      <c r="NZQ223" s="52"/>
      <c r="NZR223" s="52"/>
      <c r="NZS223" s="52"/>
      <c r="NZT223" s="52"/>
      <c r="NZU223" s="52"/>
      <c r="NZV223" s="52"/>
      <c r="NZW223" s="52"/>
      <c r="NZX223" s="52"/>
      <c r="NZY223" s="52"/>
      <c r="NZZ223" s="52"/>
      <c r="OAA223" s="52"/>
      <c r="OAB223" s="52"/>
      <c r="OAC223" s="52"/>
      <c r="OAD223" s="52"/>
      <c r="OAE223" s="52"/>
      <c r="OAF223" s="52"/>
      <c r="OAG223" s="52"/>
      <c r="OAH223" s="52"/>
      <c r="OAI223" s="52"/>
      <c r="OAJ223" s="52"/>
      <c r="OAK223" s="52"/>
      <c r="OAL223" s="52"/>
      <c r="OAM223" s="52"/>
      <c r="OAN223" s="52"/>
      <c r="OAO223" s="52"/>
      <c r="OAP223" s="52"/>
      <c r="OAQ223" s="52"/>
      <c r="OAR223" s="52"/>
      <c r="OAS223" s="52"/>
      <c r="OAT223" s="52"/>
      <c r="OAU223" s="52"/>
      <c r="OAV223" s="52"/>
      <c r="OAW223" s="52"/>
      <c r="OAX223" s="52"/>
      <c r="OAY223" s="52"/>
      <c r="OAZ223" s="52"/>
      <c r="OBA223" s="52"/>
      <c r="OBB223" s="52"/>
      <c r="OBC223" s="52"/>
      <c r="OBD223" s="52"/>
      <c r="OBE223" s="52"/>
      <c r="OBF223" s="52"/>
      <c r="OBG223" s="52"/>
      <c r="OBH223" s="52"/>
      <c r="OBI223" s="52"/>
      <c r="OBJ223" s="52"/>
      <c r="OBK223" s="52"/>
      <c r="OBL223" s="52"/>
      <c r="OBM223" s="52"/>
      <c r="OBN223" s="52"/>
      <c r="OBO223" s="52"/>
      <c r="OBP223" s="52"/>
      <c r="OBQ223" s="52"/>
      <c r="OBR223" s="52"/>
      <c r="OBS223" s="52"/>
      <c r="OBT223" s="52"/>
      <c r="OBU223" s="52"/>
      <c r="OBV223" s="52"/>
      <c r="OBW223" s="52"/>
      <c r="OBX223" s="52"/>
      <c r="OBY223" s="52"/>
      <c r="OBZ223" s="52"/>
      <c r="OCA223" s="52"/>
      <c r="OCB223" s="52"/>
      <c r="OCC223" s="52"/>
      <c r="OCD223" s="52"/>
      <c r="OCE223" s="52"/>
      <c r="OCF223" s="52"/>
      <c r="OCG223" s="52"/>
      <c r="OCH223" s="52"/>
      <c r="OCI223" s="52"/>
      <c r="OCJ223" s="52"/>
      <c r="OCK223" s="52"/>
      <c r="OCL223" s="52"/>
      <c r="OCM223" s="52"/>
      <c r="OCN223" s="52"/>
      <c r="OCO223" s="52"/>
      <c r="OCP223" s="52"/>
      <c r="OCQ223" s="52"/>
      <c r="OCR223" s="52"/>
      <c r="OCS223" s="52"/>
      <c r="OCT223" s="52"/>
      <c r="OCU223" s="52"/>
      <c r="OCV223" s="52"/>
      <c r="OCW223" s="52"/>
      <c r="OCX223" s="52"/>
      <c r="OCY223" s="52"/>
      <c r="OCZ223" s="52"/>
      <c r="ODA223" s="52"/>
      <c r="ODB223" s="52"/>
      <c r="ODC223" s="52"/>
      <c r="ODD223" s="52"/>
      <c r="ODE223" s="52"/>
      <c r="ODF223" s="52"/>
      <c r="ODG223" s="52"/>
      <c r="ODH223" s="52"/>
      <c r="ODI223" s="52"/>
      <c r="ODJ223" s="52"/>
      <c r="ODK223" s="52"/>
      <c r="ODL223" s="52"/>
      <c r="ODM223" s="52"/>
      <c r="ODN223" s="52"/>
      <c r="ODO223" s="52"/>
      <c r="ODP223" s="52"/>
      <c r="ODQ223" s="52"/>
      <c r="ODR223" s="52"/>
      <c r="ODS223" s="52"/>
      <c r="ODT223" s="52"/>
      <c r="ODU223" s="52"/>
      <c r="ODV223" s="52"/>
      <c r="ODW223" s="52"/>
      <c r="ODX223" s="52"/>
      <c r="ODY223" s="52"/>
      <c r="ODZ223" s="52"/>
      <c r="OEA223" s="52"/>
      <c r="OEB223" s="52"/>
      <c r="OEC223" s="52"/>
      <c r="OED223" s="52"/>
      <c r="OEE223" s="52"/>
      <c r="OEF223" s="52"/>
      <c r="OEG223" s="52"/>
      <c r="OEH223" s="52"/>
      <c r="OEI223" s="52"/>
      <c r="OEJ223" s="52"/>
      <c r="OEK223" s="52"/>
      <c r="OEL223" s="52"/>
      <c r="OEM223" s="52"/>
      <c r="OEN223" s="52"/>
      <c r="OEO223" s="52"/>
      <c r="OEP223" s="52"/>
      <c r="OEQ223" s="52"/>
      <c r="OER223" s="52"/>
      <c r="OES223" s="52"/>
      <c r="OET223" s="52"/>
      <c r="OEU223" s="52"/>
      <c r="OEV223" s="52"/>
      <c r="OEW223" s="52"/>
      <c r="OEX223" s="52"/>
      <c r="OEY223" s="52"/>
      <c r="OEZ223" s="52"/>
      <c r="OFA223" s="52"/>
      <c r="OFB223" s="52"/>
      <c r="OFC223" s="52"/>
      <c r="OFD223" s="52"/>
      <c r="OFE223" s="52"/>
      <c r="OFF223" s="52"/>
      <c r="OFG223" s="52"/>
      <c r="OFH223" s="52"/>
      <c r="OFI223" s="52"/>
      <c r="OFJ223" s="52"/>
      <c r="OFK223" s="52"/>
      <c r="OFL223" s="52"/>
      <c r="OFM223" s="52"/>
      <c r="OFN223" s="52"/>
      <c r="OFO223" s="52"/>
      <c r="OFP223" s="52"/>
      <c r="OFQ223" s="52"/>
      <c r="OFR223" s="52"/>
      <c r="OFS223" s="52"/>
      <c r="OFT223" s="52"/>
      <c r="OFU223" s="52"/>
      <c r="OFV223" s="52"/>
      <c r="OFW223" s="52"/>
      <c r="OFX223" s="52"/>
      <c r="OFY223" s="52"/>
      <c r="OFZ223" s="52"/>
      <c r="OGA223" s="52"/>
      <c r="OGB223" s="52"/>
      <c r="OGC223" s="52"/>
      <c r="OGD223" s="52"/>
      <c r="OGE223" s="52"/>
      <c r="OGF223" s="52"/>
      <c r="OGG223" s="52"/>
      <c r="OGH223" s="52"/>
      <c r="OGI223" s="52"/>
      <c r="OGJ223" s="52"/>
      <c r="OGK223" s="52"/>
      <c r="OGL223" s="52"/>
      <c r="OGM223" s="52"/>
      <c r="OGN223" s="52"/>
      <c r="OGO223" s="52"/>
      <c r="OGP223" s="52"/>
      <c r="OGQ223" s="52"/>
      <c r="OGR223" s="52"/>
      <c r="OGS223" s="52"/>
      <c r="OGT223" s="52"/>
      <c r="OGU223" s="52"/>
      <c r="OGV223" s="52"/>
      <c r="OGW223" s="52"/>
      <c r="OGX223" s="52"/>
      <c r="OGY223" s="52"/>
      <c r="OGZ223" s="52"/>
      <c r="OHA223" s="52"/>
      <c r="OHB223" s="52"/>
      <c r="OHC223" s="52"/>
      <c r="OHD223" s="52"/>
      <c r="OHE223" s="52"/>
      <c r="OHF223" s="52"/>
      <c r="OHG223" s="52"/>
      <c r="OHH223" s="52"/>
      <c r="OHI223" s="52"/>
      <c r="OHJ223" s="52"/>
      <c r="OHK223" s="52"/>
      <c r="OHL223" s="52"/>
      <c r="OHM223" s="52"/>
      <c r="OHN223" s="52"/>
      <c r="OHO223" s="52"/>
      <c r="OHP223" s="52"/>
      <c r="OHQ223" s="52"/>
      <c r="OHR223" s="52"/>
      <c r="OHS223" s="52"/>
      <c r="OHT223" s="52"/>
      <c r="OHU223" s="52"/>
      <c r="OHV223" s="52"/>
      <c r="OHW223" s="52"/>
      <c r="OHX223" s="52"/>
      <c r="OHY223" s="52"/>
      <c r="OHZ223" s="52"/>
      <c r="OIA223" s="52"/>
      <c r="OIB223" s="52"/>
      <c r="OIC223" s="52"/>
      <c r="OID223" s="52"/>
      <c r="OIE223" s="52"/>
      <c r="OIF223" s="52"/>
      <c r="OIG223" s="52"/>
      <c r="OIH223" s="52"/>
      <c r="OII223" s="52"/>
      <c r="OIJ223" s="52"/>
      <c r="OIK223" s="52"/>
      <c r="OIL223" s="52"/>
      <c r="OIM223" s="52"/>
      <c r="OIN223" s="52"/>
      <c r="OIO223" s="52"/>
      <c r="OIP223" s="52"/>
      <c r="OIQ223" s="52"/>
      <c r="OIR223" s="52"/>
      <c r="OIS223" s="52"/>
      <c r="OIT223" s="52"/>
      <c r="OIU223" s="52"/>
      <c r="OIV223" s="52"/>
      <c r="OIW223" s="52"/>
      <c r="OIX223" s="52"/>
      <c r="OIY223" s="52"/>
      <c r="OIZ223" s="52"/>
      <c r="OJA223" s="52"/>
      <c r="OJB223" s="52"/>
      <c r="OJC223" s="52"/>
      <c r="OJD223" s="52"/>
      <c r="OJE223" s="52"/>
      <c r="OJF223" s="52"/>
      <c r="OJG223" s="52"/>
      <c r="OJH223" s="52"/>
      <c r="OJI223" s="52"/>
      <c r="OJJ223" s="52"/>
      <c r="OJK223" s="52"/>
      <c r="OJL223" s="52"/>
      <c r="OJM223" s="52"/>
      <c r="OJN223" s="52"/>
      <c r="OJO223" s="52"/>
      <c r="OJP223" s="52"/>
      <c r="OJQ223" s="52"/>
      <c r="OJR223" s="52"/>
      <c r="OJS223" s="52"/>
      <c r="OJT223" s="52"/>
      <c r="OJU223" s="52"/>
      <c r="OJV223" s="52"/>
      <c r="OJW223" s="52"/>
      <c r="OJX223" s="52"/>
      <c r="OJY223" s="52"/>
      <c r="OJZ223" s="52"/>
      <c r="OKA223" s="52"/>
      <c r="OKB223" s="52"/>
      <c r="OKC223" s="52"/>
      <c r="OKD223" s="52"/>
      <c r="OKE223" s="52"/>
      <c r="OKF223" s="52"/>
      <c r="OKG223" s="52"/>
      <c r="OKH223" s="52"/>
      <c r="OKI223" s="52"/>
      <c r="OKJ223" s="52"/>
      <c r="OKK223" s="52"/>
      <c r="OKL223" s="52"/>
      <c r="OKM223" s="52"/>
      <c r="OKN223" s="52"/>
      <c r="OKO223" s="52"/>
      <c r="OKP223" s="52"/>
      <c r="OKQ223" s="52"/>
      <c r="OKR223" s="52"/>
      <c r="OKS223" s="52"/>
      <c r="OKT223" s="52"/>
      <c r="OKU223" s="52"/>
      <c r="OKV223" s="52"/>
      <c r="OKW223" s="52"/>
      <c r="OKX223" s="52"/>
      <c r="OKY223" s="52"/>
      <c r="OKZ223" s="52"/>
      <c r="OLA223" s="52"/>
      <c r="OLB223" s="52"/>
      <c r="OLC223" s="52"/>
      <c r="OLD223" s="52"/>
      <c r="OLE223" s="52"/>
      <c r="OLF223" s="52"/>
      <c r="OLG223" s="52"/>
      <c r="OLH223" s="52"/>
      <c r="OLI223" s="52"/>
      <c r="OLJ223" s="52"/>
      <c r="OLK223" s="52"/>
      <c r="OLL223" s="52"/>
      <c r="OLM223" s="52"/>
      <c r="OLN223" s="52"/>
      <c r="OLO223" s="52"/>
      <c r="OLP223" s="52"/>
      <c r="OLQ223" s="52"/>
      <c r="OLR223" s="52"/>
      <c r="OLS223" s="52"/>
      <c r="OLT223" s="52"/>
      <c r="OLU223" s="52"/>
      <c r="OLV223" s="52"/>
      <c r="OLW223" s="52"/>
      <c r="OLX223" s="52"/>
      <c r="OLY223" s="52"/>
      <c r="OLZ223" s="52"/>
      <c r="OMA223" s="52"/>
      <c r="OMB223" s="52"/>
      <c r="OMC223" s="52"/>
      <c r="OMD223" s="52"/>
      <c r="OME223" s="52"/>
      <c r="OMF223" s="52"/>
      <c r="OMG223" s="52"/>
      <c r="OMH223" s="52"/>
      <c r="OMI223" s="52"/>
      <c r="OMJ223" s="52"/>
      <c r="OMK223" s="52"/>
      <c r="OML223" s="52"/>
      <c r="OMM223" s="52"/>
      <c r="OMN223" s="52"/>
      <c r="OMO223" s="52"/>
      <c r="OMP223" s="52"/>
      <c r="OMQ223" s="52"/>
      <c r="OMR223" s="52"/>
      <c r="OMS223" s="52"/>
      <c r="OMT223" s="52"/>
      <c r="OMU223" s="52"/>
      <c r="OMV223" s="52"/>
      <c r="OMW223" s="52"/>
      <c r="OMX223" s="52"/>
      <c r="OMY223" s="52"/>
      <c r="OMZ223" s="52"/>
      <c r="ONA223" s="52"/>
      <c r="ONB223" s="52"/>
      <c r="ONC223" s="52"/>
      <c r="OND223" s="52"/>
      <c r="ONE223" s="52"/>
      <c r="ONF223" s="52"/>
      <c r="ONG223" s="52"/>
      <c r="ONH223" s="52"/>
      <c r="ONI223" s="52"/>
      <c r="ONJ223" s="52"/>
      <c r="ONK223" s="52"/>
      <c r="ONL223" s="52"/>
      <c r="ONM223" s="52"/>
      <c r="ONN223" s="52"/>
      <c r="ONO223" s="52"/>
      <c r="ONP223" s="52"/>
      <c r="ONQ223" s="52"/>
      <c r="ONR223" s="52"/>
      <c r="ONS223" s="52"/>
      <c r="ONT223" s="52"/>
      <c r="ONU223" s="52"/>
      <c r="ONV223" s="52"/>
      <c r="ONW223" s="52"/>
      <c r="ONX223" s="52"/>
      <c r="ONY223" s="52"/>
      <c r="ONZ223" s="52"/>
      <c r="OOA223" s="52"/>
      <c r="OOB223" s="52"/>
      <c r="OOC223" s="52"/>
      <c r="OOD223" s="52"/>
      <c r="OOE223" s="52"/>
      <c r="OOF223" s="52"/>
      <c r="OOG223" s="52"/>
      <c r="OOH223" s="52"/>
      <c r="OOI223" s="52"/>
      <c r="OOJ223" s="52"/>
      <c r="OOK223" s="52"/>
      <c r="OOL223" s="52"/>
      <c r="OOM223" s="52"/>
      <c r="OON223" s="52"/>
      <c r="OOO223" s="52"/>
      <c r="OOP223" s="52"/>
      <c r="OOQ223" s="52"/>
      <c r="OOR223" s="52"/>
      <c r="OOS223" s="52"/>
      <c r="OOT223" s="52"/>
      <c r="OOU223" s="52"/>
      <c r="OOV223" s="52"/>
      <c r="OOW223" s="52"/>
      <c r="OOX223" s="52"/>
      <c r="OOY223" s="52"/>
      <c r="OOZ223" s="52"/>
      <c r="OPA223" s="52"/>
      <c r="OPB223" s="52"/>
      <c r="OPC223" s="52"/>
      <c r="OPD223" s="52"/>
      <c r="OPE223" s="52"/>
      <c r="OPF223" s="52"/>
      <c r="OPG223" s="52"/>
      <c r="OPH223" s="52"/>
      <c r="OPI223" s="52"/>
      <c r="OPJ223" s="52"/>
      <c r="OPK223" s="52"/>
      <c r="OPL223" s="52"/>
      <c r="OPM223" s="52"/>
      <c r="OPN223" s="52"/>
      <c r="OPO223" s="52"/>
      <c r="OPP223" s="52"/>
      <c r="OPQ223" s="52"/>
      <c r="OPR223" s="52"/>
      <c r="OPS223" s="52"/>
      <c r="OPT223" s="52"/>
      <c r="OPU223" s="52"/>
      <c r="OPV223" s="52"/>
      <c r="OPW223" s="52"/>
      <c r="OPX223" s="52"/>
      <c r="OPY223" s="52"/>
      <c r="OPZ223" s="52"/>
      <c r="OQA223" s="52"/>
      <c r="OQB223" s="52"/>
      <c r="OQC223" s="52"/>
      <c r="OQD223" s="52"/>
      <c r="OQE223" s="52"/>
      <c r="OQF223" s="52"/>
      <c r="OQG223" s="52"/>
      <c r="OQH223" s="52"/>
      <c r="OQI223" s="52"/>
      <c r="OQJ223" s="52"/>
      <c r="OQK223" s="52"/>
      <c r="OQL223" s="52"/>
      <c r="OQM223" s="52"/>
      <c r="OQN223" s="52"/>
      <c r="OQO223" s="52"/>
      <c r="OQP223" s="52"/>
      <c r="OQQ223" s="52"/>
      <c r="OQR223" s="52"/>
      <c r="OQS223" s="52"/>
      <c r="OQT223" s="52"/>
      <c r="OQU223" s="52"/>
      <c r="OQV223" s="52"/>
      <c r="OQW223" s="52"/>
      <c r="OQX223" s="52"/>
      <c r="OQY223" s="52"/>
      <c r="OQZ223" s="52"/>
      <c r="ORA223" s="52"/>
      <c r="ORB223" s="52"/>
      <c r="ORC223" s="52"/>
      <c r="ORD223" s="52"/>
      <c r="ORE223" s="52"/>
      <c r="ORF223" s="52"/>
      <c r="ORG223" s="52"/>
      <c r="ORH223" s="52"/>
      <c r="ORI223" s="52"/>
      <c r="ORJ223" s="52"/>
      <c r="ORK223" s="52"/>
      <c r="ORL223" s="52"/>
      <c r="ORM223" s="52"/>
      <c r="ORN223" s="52"/>
      <c r="ORO223" s="52"/>
      <c r="ORP223" s="52"/>
      <c r="ORQ223" s="52"/>
      <c r="ORR223" s="52"/>
      <c r="ORS223" s="52"/>
      <c r="ORT223" s="52"/>
      <c r="ORU223" s="52"/>
      <c r="ORV223" s="52"/>
      <c r="ORW223" s="52"/>
      <c r="ORX223" s="52"/>
      <c r="ORY223" s="52"/>
      <c r="ORZ223" s="52"/>
      <c r="OSA223" s="52"/>
      <c r="OSB223" s="52"/>
      <c r="OSC223" s="52"/>
      <c r="OSD223" s="52"/>
      <c r="OSE223" s="52"/>
      <c r="OSF223" s="52"/>
      <c r="OSG223" s="52"/>
      <c r="OSH223" s="52"/>
      <c r="OSI223" s="52"/>
      <c r="OSJ223" s="52"/>
      <c r="OSK223" s="52"/>
      <c r="OSL223" s="52"/>
      <c r="OSM223" s="52"/>
      <c r="OSN223" s="52"/>
      <c r="OSO223" s="52"/>
      <c r="OSP223" s="52"/>
      <c r="OSQ223" s="52"/>
      <c r="OSR223" s="52"/>
      <c r="OSS223" s="52"/>
      <c r="OST223" s="52"/>
      <c r="OSU223" s="52"/>
      <c r="OSV223" s="52"/>
      <c r="OSW223" s="52"/>
      <c r="OSX223" s="52"/>
      <c r="OSY223" s="52"/>
      <c r="OSZ223" s="52"/>
      <c r="OTA223" s="52"/>
      <c r="OTB223" s="52"/>
      <c r="OTC223" s="52"/>
      <c r="OTD223" s="52"/>
      <c r="OTE223" s="52"/>
      <c r="OTF223" s="52"/>
      <c r="OTG223" s="52"/>
      <c r="OTH223" s="52"/>
      <c r="OTI223" s="52"/>
      <c r="OTJ223" s="52"/>
      <c r="OTK223" s="52"/>
      <c r="OTL223" s="52"/>
      <c r="OTM223" s="52"/>
      <c r="OTN223" s="52"/>
      <c r="OTO223" s="52"/>
      <c r="OTP223" s="52"/>
      <c r="OTQ223" s="52"/>
      <c r="OTR223" s="52"/>
      <c r="OTS223" s="52"/>
      <c r="OTT223" s="52"/>
      <c r="OTU223" s="52"/>
      <c r="OTV223" s="52"/>
      <c r="OTW223" s="52"/>
      <c r="OTX223" s="52"/>
      <c r="OTY223" s="52"/>
      <c r="OTZ223" s="52"/>
      <c r="OUA223" s="52"/>
      <c r="OUB223" s="52"/>
      <c r="OUC223" s="52"/>
      <c r="OUD223" s="52"/>
      <c r="OUE223" s="52"/>
      <c r="OUF223" s="52"/>
      <c r="OUG223" s="52"/>
      <c r="OUH223" s="52"/>
      <c r="OUI223" s="52"/>
      <c r="OUJ223" s="52"/>
      <c r="OUK223" s="52"/>
      <c r="OUL223" s="52"/>
      <c r="OUM223" s="52"/>
      <c r="OUN223" s="52"/>
      <c r="OUO223" s="52"/>
      <c r="OUP223" s="52"/>
      <c r="OUQ223" s="52"/>
      <c r="OUR223" s="52"/>
      <c r="OUS223" s="52"/>
      <c r="OUT223" s="52"/>
      <c r="OUU223" s="52"/>
      <c r="OUV223" s="52"/>
      <c r="OUW223" s="52"/>
      <c r="OUX223" s="52"/>
      <c r="OUY223" s="52"/>
      <c r="OUZ223" s="52"/>
      <c r="OVA223" s="52"/>
      <c r="OVB223" s="52"/>
      <c r="OVC223" s="52"/>
      <c r="OVD223" s="52"/>
      <c r="OVE223" s="52"/>
      <c r="OVF223" s="52"/>
      <c r="OVG223" s="52"/>
      <c r="OVH223" s="52"/>
      <c r="OVI223" s="52"/>
      <c r="OVJ223" s="52"/>
      <c r="OVK223" s="52"/>
      <c r="OVL223" s="52"/>
      <c r="OVM223" s="52"/>
      <c r="OVN223" s="52"/>
      <c r="OVO223" s="52"/>
      <c r="OVP223" s="52"/>
      <c r="OVQ223" s="52"/>
      <c r="OVR223" s="52"/>
      <c r="OVS223" s="52"/>
      <c r="OVT223" s="52"/>
      <c r="OVU223" s="52"/>
      <c r="OVV223" s="52"/>
      <c r="OVW223" s="52"/>
      <c r="OVX223" s="52"/>
      <c r="OVY223" s="52"/>
      <c r="OVZ223" s="52"/>
      <c r="OWA223" s="52"/>
      <c r="OWB223" s="52"/>
      <c r="OWC223" s="52"/>
      <c r="OWD223" s="52"/>
      <c r="OWE223" s="52"/>
      <c r="OWF223" s="52"/>
      <c r="OWG223" s="52"/>
      <c r="OWH223" s="52"/>
      <c r="OWI223" s="52"/>
      <c r="OWJ223" s="52"/>
      <c r="OWK223" s="52"/>
      <c r="OWL223" s="52"/>
      <c r="OWM223" s="52"/>
      <c r="OWN223" s="52"/>
      <c r="OWO223" s="52"/>
      <c r="OWP223" s="52"/>
      <c r="OWQ223" s="52"/>
      <c r="OWR223" s="52"/>
      <c r="OWS223" s="52"/>
      <c r="OWT223" s="52"/>
      <c r="OWU223" s="52"/>
      <c r="OWV223" s="52"/>
      <c r="OWW223" s="52"/>
      <c r="OWX223" s="52"/>
      <c r="OWY223" s="52"/>
      <c r="OWZ223" s="52"/>
      <c r="OXA223" s="52"/>
      <c r="OXB223" s="52"/>
      <c r="OXC223" s="52"/>
      <c r="OXD223" s="52"/>
      <c r="OXE223" s="52"/>
      <c r="OXF223" s="52"/>
      <c r="OXG223" s="52"/>
      <c r="OXH223" s="52"/>
      <c r="OXI223" s="52"/>
      <c r="OXJ223" s="52"/>
      <c r="OXK223" s="52"/>
      <c r="OXL223" s="52"/>
      <c r="OXM223" s="52"/>
      <c r="OXN223" s="52"/>
      <c r="OXO223" s="52"/>
      <c r="OXP223" s="52"/>
      <c r="OXQ223" s="52"/>
      <c r="OXR223" s="52"/>
      <c r="OXS223" s="52"/>
      <c r="OXT223" s="52"/>
      <c r="OXU223" s="52"/>
      <c r="OXV223" s="52"/>
      <c r="OXW223" s="52"/>
      <c r="OXX223" s="52"/>
      <c r="OXY223" s="52"/>
      <c r="OXZ223" s="52"/>
      <c r="OYA223" s="52"/>
      <c r="OYB223" s="52"/>
      <c r="OYC223" s="52"/>
      <c r="OYD223" s="52"/>
      <c r="OYE223" s="52"/>
      <c r="OYF223" s="52"/>
      <c r="OYG223" s="52"/>
      <c r="OYH223" s="52"/>
      <c r="OYI223" s="52"/>
      <c r="OYJ223" s="52"/>
      <c r="OYK223" s="52"/>
      <c r="OYL223" s="52"/>
      <c r="OYM223" s="52"/>
      <c r="OYN223" s="52"/>
      <c r="OYO223" s="52"/>
      <c r="OYP223" s="52"/>
      <c r="OYQ223" s="52"/>
      <c r="OYR223" s="52"/>
      <c r="OYS223" s="52"/>
      <c r="OYT223" s="52"/>
      <c r="OYU223" s="52"/>
      <c r="OYV223" s="52"/>
      <c r="OYW223" s="52"/>
      <c r="OYX223" s="52"/>
      <c r="OYY223" s="52"/>
      <c r="OYZ223" s="52"/>
      <c r="OZA223" s="52"/>
      <c r="OZB223" s="52"/>
      <c r="OZC223" s="52"/>
      <c r="OZD223" s="52"/>
      <c r="OZE223" s="52"/>
      <c r="OZF223" s="52"/>
      <c r="OZG223" s="52"/>
      <c r="OZH223" s="52"/>
      <c r="OZI223" s="52"/>
      <c r="OZJ223" s="52"/>
      <c r="OZK223" s="52"/>
      <c r="OZL223" s="52"/>
      <c r="OZM223" s="52"/>
      <c r="OZN223" s="52"/>
      <c r="OZO223" s="52"/>
      <c r="OZP223" s="52"/>
      <c r="OZQ223" s="52"/>
      <c r="OZR223" s="52"/>
      <c r="OZS223" s="52"/>
      <c r="OZT223" s="52"/>
      <c r="OZU223" s="52"/>
      <c r="OZV223" s="52"/>
      <c r="OZW223" s="52"/>
      <c r="OZX223" s="52"/>
      <c r="OZY223" s="52"/>
      <c r="OZZ223" s="52"/>
      <c r="PAA223" s="52"/>
      <c r="PAB223" s="52"/>
      <c r="PAC223" s="52"/>
      <c r="PAD223" s="52"/>
      <c r="PAE223" s="52"/>
      <c r="PAF223" s="52"/>
      <c r="PAG223" s="52"/>
      <c r="PAH223" s="52"/>
      <c r="PAI223" s="52"/>
      <c r="PAJ223" s="52"/>
      <c r="PAK223" s="52"/>
      <c r="PAL223" s="52"/>
      <c r="PAM223" s="52"/>
      <c r="PAN223" s="52"/>
      <c r="PAO223" s="52"/>
      <c r="PAP223" s="52"/>
      <c r="PAQ223" s="52"/>
      <c r="PAR223" s="52"/>
      <c r="PAS223" s="52"/>
      <c r="PAT223" s="52"/>
      <c r="PAU223" s="52"/>
      <c r="PAV223" s="52"/>
      <c r="PAW223" s="52"/>
      <c r="PAX223" s="52"/>
      <c r="PAY223" s="52"/>
      <c r="PAZ223" s="52"/>
      <c r="PBA223" s="52"/>
      <c r="PBB223" s="52"/>
      <c r="PBC223" s="52"/>
      <c r="PBD223" s="52"/>
      <c r="PBE223" s="52"/>
      <c r="PBF223" s="52"/>
      <c r="PBG223" s="52"/>
      <c r="PBH223" s="52"/>
      <c r="PBI223" s="52"/>
      <c r="PBJ223" s="52"/>
      <c r="PBK223" s="52"/>
      <c r="PBL223" s="52"/>
      <c r="PBM223" s="52"/>
      <c r="PBN223" s="52"/>
      <c r="PBO223" s="52"/>
      <c r="PBP223" s="52"/>
      <c r="PBQ223" s="52"/>
      <c r="PBR223" s="52"/>
      <c r="PBS223" s="52"/>
      <c r="PBT223" s="52"/>
      <c r="PBU223" s="52"/>
      <c r="PBV223" s="52"/>
      <c r="PBW223" s="52"/>
      <c r="PBX223" s="52"/>
      <c r="PBY223" s="52"/>
      <c r="PBZ223" s="52"/>
      <c r="PCA223" s="52"/>
      <c r="PCB223" s="52"/>
      <c r="PCC223" s="52"/>
      <c r="PCD223" s="52"/>
      <c r="PCE223" s="52"/>
      <c r="PCF223" s="52"/>
      <c r="PCG223" s="52"/>
      <c r="PCH223" s="52"/>
      <c r="PCI223" s="52"/>
      <c r="PCJ223" s="52"/>
      <c r="PCK223" s="52"/>
      <c r="PCL223" s="52"/>
      <c r="PCM223" s="52"/>
      <c r="PCN223" s="52"/>
      <c r="PCO223" s="52"/>
      <c r="PCP223" s="52"/>
      <c r="PCQ223" s="52"/>
      <c r="PCR223" s="52"/>
      <c r="PCS223" s="52"/>
      <c r="PCT223" s="52"/>
      <c r="PCU223" s="52"/>
      <c r="PCV223" s="52"/>
      <c r="PCW223" s="52"/>
      <c r="PCX223" s="52"/>
      <c r="PCY223" s="52"/>
      <c r="PCZ223" s="52"/>
      <c r="PDA223" s="52"/>
      <c r="PDB223" s="52"/>
      <c r="PDC223" s="52"/>
      <c r="PDD223" s="52"/>
      <c r="PDE223" s="52"/>
      <c r="PDF223" s="52"/>
      <c r="PDG223" s="52"/>
      <c r="PDH223" s="52"/>
      <c r="PDI223" s="52"/>
      <c r="PDJ223" s="52"/>
      <c r="PDK223" s="52"/>
      <c r="PDL223" s="52"/>
      <c r="PDM223" s="52"/>
      <c r="PDN223" s="52"/>
      <c r="PDO223" s="52"/>
      <c r="PDP223" s="52"/>
      <c r="PDQ223" s="52"/>
      <c r="PDR223" s="52"/>
      <c r="PDS223" s="52"/>
      <c r="PDT223" s="52"/>
      <c r="PDU223" s="52"/>
      <c r="PDV223" s="52"/>
      <c r="PDW223" s="52"/>
      <c r="PDX223" s="52"/>
      <c r="PDY223" s="52"/>
      <c r="PDZ223" s="52"/>
      <c r="PEA223" s="52"/>
      <c r="PEB223" s="52"/>
      <c r="PEC223" s="52"/>
      <c r="PED223" s="52"/>
      <c r="PEE223" s="52"/>
      <c r="PEF223" s="52"/>
      <c r="PEG223" s="52"/>
      <c r="PEH223" s="52"/>
      <c r="PEI223" s="52"/>
      <c r="PEJ223" s="52"/>
      <c r="PEK223" s="52"/>
      <c r="PEL223" s="52"/>
      <c r="PEM223" s="52"/>
      <c r="PEN223" s="52"/>
      <c r="PEO223" s="52"/>
      <c r="PEP223" s="52"/>
      <c r="PEQ223" s="52"/>
      <c r="PER223" s="52"/>
      <c r="PES223" s="52"/>
      <c r="PET223" s="52"/>
      <c r="PEU223" s="52"/>
      <c r="PEV223" s="52"/>
      <c r="PEW223" s="52"/>
      <c r="PEX223" s="52"/>
      <c r="PEY223" s="52"/>
      <c r="PEZ223" s="52"/>
      <c r="PFA223" s="52"/>
      <c r="PFB223" s="52"/>
      <c r="PFC223" s="52"/>
      <c r="PFD223" s="52"/>
      <c r="PFE223" s="52"/>
      <c r="PFF223" s="52"/>
      <c r="PFG223" s="52"/>
      <c r="PFH223" s="52"/>
      <c r="PFI223" s="52"/>
      <c r="PFJ223" s="52"/>
      <c r="PFK223" s="52"/>
      <c r="PFL223" s="52"/>
      <c r="PFM223" s="52"/>
      <c r="PFN223" s="52"/>
      <c r="PFO223" s="52"/>
      <c r="PFP223" s="52"/>
      <c r="PFQ223" s="52"/>
      <c r="PFR223" s="52"/>
      <c r="PFS223" s="52"/>
      <c r="PFT223" s="52"/>
      <c r="PFU223" s="52"/>
      <c r="PFV223" s="52"/>
      <c r="PFW223" s="52"/>
      <c r="PFX223" s="52"/>
      <c r="PFY223" s="52"/>
      <c r="PFZ223" s="52"/>
      <c r="PGA223" s="52"/>
      <c r="PGB223" s="52"/>
      <c r="PGC223" s="52"/>
      <c r="PGD223" s="52"/>
      <c r="PGE223" s="52"/>
      <c r="PGF223" s="52"/>
      <c r="PGG223" s="52"/>
      <c r="PGH223" s="52"/>
      <c r="PGI223" s="52"/>
      <c r="PGJ223" s="52"/>
      <c r="PGK223" s="52"/>
      <c r="PGL223" s="52"/>
      <c r="PGM223" s="52"/>
      <c r="PGN223" s="52"/>
      <c r="PGO223" s="52"/>
      <c r="PGP223" s="52"/>
      <c r="PGQ223" s="52"/>
      <c r="PGR223" s="52"/>
      <c r="PGS223" s="52"/>
      <c r="PGT223" s="52"/>
      <c r="PGU223" s="52"/>
      <c r="PGV223" s="52"/>
      <c r="PGW223" s="52"/>
      <c r="PGX223" s="52"/>
      <c r="PGY223" s="52"/>
      <c r="PGZ223" s="52"/>
      <c r="PHA223" s="52"/>
      <c r="PHB223" s="52"/>
      <c r="PHC223" s="52"/>
      <c r="PHD223" s="52"/>
      <c r="PHE223" s="52"/>
      <c r="PHF223" s="52"/>
      <c r="PHG223" s="52"/>
      <c r="PHH223" s="52"/>
      <c r="PHI223" s="52"/>
      <c r="PHJ223" s="52"/>
      <c r="PHK223" s="52"/>
      <c r="PHL223" s="52"/>
      <c r="PHM223" s="52"/>
      <c r="PHN223" s="52"/>
      <c r="PHO223" s="52"/>
      <c r="PHP223" s="52"/>
      <c r="PHQ223" s="52"/>
      <c r="PHR223" s="52"/>
      <c r="PHS223" s="52"/>
      <c r="PHT223" s="52"/>
      <c r="PHU223" s="52"/>
      <c r="PHV223" s="52"/>
      <c r="PHW223" s="52"/>
      <c r="PHX223" s="52"/>
      <c r="PHY223" s="52"/>
      <c r="PHZ223" s="52"/>
      <c r="PIA223" s="52"/>
      <c r="PIB223" s="52"/>
      <c r="PIC223" s="52"/>
      <c r="PID223" s="52"/>
      <c r="PIE223" s="52"/>
      <c r="PIF223" s="52"/>
      <c r="PIG223" s="52"/>
      <c r="PIH223" s="52"/>
      <c r="PII223" s="52"/>
      <c r="PIJ223" s="52"/>
      <c r="PIK223" s="52"/>
      <c r="PIL223" s="52"/>
      <c r="PIM223" s="52"/>
      <c r="PIN223" s="52"/>
      <c r="PIO223" s="52"/>
      <c r="PIP223" s="52"/>
      <c r="PIQ223" s="52"/>
      <c r="PIR223" s="52"/>
      <c r="PIS223" s="52"/>
      <c r="PIT223" s="52"/>
      <c r="PIU223" s="52"/>
      <c r="PIV223" s="52"/>
      <c r="PIW223" s="52"/>
      <c r="PIX223" s="52"/>
      <c r="PIY223" s="52"/>
      <c r="PIZ223" s="52"/>
      <c r="PJA223" s="52"/>
      <c r="PJB223" s="52"/>
      <c r="PJC223" s="52"/>
      <c r="PJD223" s="52"/>
      <c r="PJE223" s="52"/>
      <c r="PJF223" s="52"/>
      <c r="PJG223" s="52"/>
      <c r="PJH223" s="52"/>
      <c r="PJI223" s="52"/>
      <c r="PJJ223" s="52"/>
      <c r="PJK223" s="52"/>
      <c r="PJL223" s="52"/>
      <c r="PJM223" s="52"/>
      <c r="PJN223" s="52"/>
      <c r="PJO223" s="52"/>
      <c r="PJP223" s="52"/>
      <c r="PJQ223" s="52"/>
      <c r="PJR223" s="52"/>
      <c r="PJS223" s="52"/>
      <c r="PJT223" s="52"/>
      <c r="PJU223" s="52"/>
      <c r="PJV223" s="52"/>
      <c r="PJW223" s="52"/>
      <c r="PJX223" s="52"/>
      <c r="PJY223" s="52"/>
      <c r="PJZ223" s="52"/>
      <c r="PKA223" s="52"/>
      <c r="PKB223" s="52"/>
      <c r="PKC223" s="52"/>
      <c r="PKD223" s="52"/>
      <c r="PKE223" s="52"/>
      <c r="PKF223" s="52"/>
      <c r="PKG223" s="52"/>
      <c r="PKH223" s="52"/>
      <c r="PKI223" s="52"/>
      <c r="PKJ223" s="52"/>
      <c r="PKK223" s="52"/>
      <c r="PKL223" s="52"/>
      <c r="PKM223" s="52"/>
      <c r="PKN223" s="52"/>
      <c r="PKO223" s="52"/>
      <c r="PKP223" s="52"/>
      <c r="PKQ223" s="52"/>
      <c r="PKR223" s="52"/>
      <c r="PKS223" s="52"/>
      <c r="PKT223" s="52"/>
      <c r="PKU223" s="52"/>
      <c r="PKV223" s="52"/>
      <c r="PKW223" s="52"/>
      <c r="PKX223" s="52"/>
      <c r="PKY223" s="52"/>
      <c r="PKZ223" s="52"/>
      <c r="PLA223" s="52"/>
      <c r="PLB223" s="52"/>
      <c r="PLC223" s="52"/>
      <c r="PLD223" s="52"/>
      <c r="PLE223" s="52"/>
      <c r="PLF223" s="52"/>
      <c r="PLG223" s="52"/>
      <c r="PLH223" s="52"/>
      <c r="PLI223" s="52"/>
      <c r="PLJ223" s="52"/>
      <c r="PLK223" s="52"/>
      <c r="PLL223" s="52"/>
      <c r="PLM223" s="52"/>
      <c r="PLN223" s="52"/>
      <c r="PLO223" s="52"/>
      <c r="PLP223" s="52"/>
      <c r="PLQ223" s="52"/>
      <c r="PLR223" s="52"/>
      <c r="PLS223" s="52"/>
      <c r="PLT223" s="52"/>
      <c r="PLU223" s="52"/>
      <c r="PLV223" s="52"/>
      <c r="PLW223" s="52"/>
      <c r="PLX223" s="52"/>
      <c r="PLY223" s="52"/>
      <c r="PLZ223" s="52"/>
      <c r="PMA223" s="52"/>
      <c r="PMB223" s="52"/>
      <c r="PMC223" s="52"/>
      <c r="PMD223" s="52"/>
      <c r="PME223" s="52"/>
      <c r="PMF223" s="52"/>
      <c r="PMG223" s="52"/>
      <c r="PMH223" s="52"/>
      <c r="PMI223" s="52"/>
      <c r="PMJ223" s="52"/>
      <c r="PMK223" s="52"/>
      <c r="PML223" s="52"/>
      <c r="PMM223" s="52"/>
      <c r="PMN223" s="52"/>
      <c r="PMO223" s="52"/>
      <c r="PMP223" s="52"/>
      <c r="PMQ223" s="52"/>
      <c r="PMR223" s="52"/>
      <c r="PMS223" s="52"/>
      <c r="PMT223" s="52"/>
      <c r="PMU223" s="52"/>
      <c r="PMV223" s="52"/>
      <c r="PMW223" s="52"/>
      <c r="PMX223" s="52"/>
      <c r="PMY223" s="52"/>
      <c r="PMZ223" s="52"/>
      <c r="PNA223" s="52"/>
      <c r="PNB223" s="52"/>
      <c r="PNC223" s="52"/>
      <c r="PND223" s="52"/>
      <c r="PNE223" s="52"/>
      <c r="PNF223" s="52"/>
      <c r="PNG223" s="52"/>
      <c r="PNH223" s="52"/>
      <c r="PNI223" s="52"/>
      <c r="PNJ223" s="52"/>
      <c r="PNK223" s="52"/>
      <c r="PNL223" s="52"/>
      <c r="PNM223" s="52"/>
      <c r="PNN223" s="52"/>
      <c r="PNO223" s="52"/>
      <c r="PNP223" s="52"/>
      <c r="PNQ223" s="52"/>
      <c r="PNR223" s="52"/>
      <c r="PNS223" s="52"/>
      <c r="PNT223" s="52"/>
      <c r="PNU223" s="52"/>
      <c r="PNV223" s="52"/>
      <c r="PNW223" s="52"/>
      <c r="PNX223" s="52"/>
      <c r="PNY223" s="52"/>
      <c r="PNZ223" s="52"/>
      <c r="POA223" s="52"/>
      <c r="POB223" s="52"/>
      <c r="POC223" s="52"/>
      <c r="POD223" s="52"/>
      <c r="POE223" s="52"/>
      <c r="POF223" s="52"/>
      <c r="POG223" s="52"/>
      <c r="POH223" s="52"/>
      <c r="POI223" s="52"/>
      <c r="POJ223" s="52"/>
      <c r="POK223" s="52"/>
      <c r="POL223" s="52"/>
      <c r="POM223" s="52"/>
      <c r="PON223" s="52"/>
      <c r="POO223" s="52"/>
      <c r="POP223" s="52"/>
      <c r="POQ223" s="52"/>
      <c r="POR223" s="52"/>
      <c r="POS223" s="52"/>
      <c r="POT223" s="52"/>
      <c r="POU223" s="52"/>
      <c r="POV223" s="52"/>
      <c r="POW223" s="52"/>
      <c r="POX223" s="52"/>
      <c r="POY223" s="52"/>
      <c r="POZ223" s="52"/>
      <c r="PPA223" s="52"/>
      <c r="PPB223" s="52"/>
      <c r="PPC223" s="52"/>
      <c r="PPD223" s="52"/>
      <c r="PPE223" s="52"/>
      <c r="PPF223" s="52"/>
      <c r="PPG223" s="52"/>
      <c r="PPH223" s="52"/>
      <c r="PPI223" s="52"/>
      <c r="PPJ223" s="52"/>
      <c r="PPK223" s="52"/>
      <c r="PPL223" s="52"/>
      <c r="PPM223" s="52"/>
      <c r="PPN223" s="52"/>
      <c r="PPO223" s="52"/>
      <c r="PPP223" s="52"/>
      <c r="PPQ223" s="52"/>
      <c r="PPR223" s="52"/>
      <c r="PPS223" s="52"/>
      <c r="PPT223" s="52"/>
      <c r="PPU223" s="52"/>
      <c r="PPV223" s="52"/>
      <c r="PPW223" s="52"/>
      <c r="PPX223" s="52"/>
      <c r="PPY223" s="52"/>
      <c r="PPZ223" s="52"/>
      <c r="PQA223" s="52"/>
      <c r="PQB223" s="52"/>
      <c r="PQC223" s="52"/>
      <c r="PQD223" s="52"/>
      <c r="PQE223" s="52"/>
      <c r="PQF223" s="52"/>
      <c r="PQG223" s="52"/>
      <c r="PQH223" s="52"/>
      <c r="PQI223" s="52"/>
      <c r="PQJ223" s="52"/>
      <c r="PQK223" s="52"/>
      <c r="PQL223" s="52"/>
      <c r="PQM223" s="52"/>
      <c r="PQN223" s="52"/>
      <c r="PQO223" s="52"/>
      <c r="PQP223" s="52"/>
      <c r="PQQ223" s="52"/>
      <c r="PQR223" s="52"/>
      <c r="PQS223" s="52"/>
      <c r="PQT223" s="52"/>
      <c r="PQU223" s="52"/>
      <c r="PQV223" s="52"/>
      <c r="PQW223" s="52"/>
      <c r="PQX223" s="52"/>
      <c r="PQY223" s="52"/>
      <c r="PQZ223" s="52"/>
      <c r="PRA223" s="52"/>
      <c r="PRB223" s="52"/>
      <c r="PRC223" s="52"/>
      <c r="PRD223" s="52"/>
      <c r="PRE223" s="52"/>
      <c r="PRF223" s="52"/>
      <c r="PRG223" s="52"/>
      <c r="PRH223" s="52"/>
      <c r="PRI223" s="52"/>
      <c r="PRJ223" s="52"/>
      <c r="PRK223" s="52"/>
      <c r="PRL223" s="52"/>
      <c r="PRM223" s="52"/>
      <c r="PRN223" s="52"/>
      <c r="PRO223" s="52"/>
      <c r="PRP223" s="52"/>
      <c r="PRQ223" s="52"/>
      <c r="PRR223" s="52"/>
      <c r="PRS223" s="52"/>
      <c r="PRT223" s="52"/>
      <c r="PRU223" s="52"/>
      <c r="PRV223" s="52"/>
      <c r="PRW223" s="52"/>
      <c r="PRX223" s="52"/>
      <c r="PRY223" s="52"/>
      <c r="PRZ223" s="52"/>
      <c r="PSA223" s="52"/>
      <c r="PSB223" s="52"/>
      <c r="PSC223" s="52"/>
      <c r="PSD223" s="52"/>
      <c r="PSE223" s="52"/>
      <c r="PSF223" s="52"/>
      <c r="PSG223" s="52"/>
      <c r="PSH223" s="52"/>
      <c r="PSI223" s="52"/>
      <c r="PSJ223" s="52"/>
      <c r="PSK223" s="52"/>
      <c r="PSL223" s="52"/>
      <c r="PSM223" s="52"/>
      <c r="PSN223" s="52"/>
      <c r="PSO223" s="52"/>
      <c r="PSP223" s="52"/>
      <c r="PSQ223" s="52"/>
      <c r="PSR223" s="52"/>
      <c r="PSS223" s="52"/>
      <c r="PST223" s="52"/>
      <c r="PSU223" s="52"/>
      <c r="PSV223" s="52"/>
      <c r="PSW223" s="52"/>
      <c r="PSX223" s="52"/>
      <c r="PSY223" s="52"/>
      <c r="PSZ223" s="52"/>
      <c r="PTA223" s="52"/>
      <c r="PTB223" s="52"/>
      <c r="PTC223" s="52"/>
      <c r="PTD223" s="52"/>
      <c r="PTE223" s="52"/>
      <c r="PTF223" s="52"/>
      <c r="PTG223" s="52"/>
      <c r="PTH223" s="52"/>
      <c r="PTI223" s="52"/>
      <c r="PTJ223" s="52"/>
      <c r="PTK223" s="52"/>
      <c r="PTL223" s="52"/>
      <c r="PTM223" s="52"/>
      <c r="PTN223" s="52"/>
      <c r="PTO223" s="52"/>
      <c r="PTP223" s="52"/>
      <c r="PTQ223" s="52"/>
      <c r="PTR223" s="52"/>
      <c r="PTS223" s="52"/>
      <c r="PTT223" s="52"/>
      <c r="PTU223" s="52"/>
      <c r="PTV223" s="52"/>
      <c r="PTW223" s="52"/>
      <c r="PTX223" s="52"/>
      <c r="PTY223" s="52"/>
      <c r="PTZ223" s="52"/>
      <c r="PUA223" s="52"/>
      <c r="PUB223" s="52"/>
      <c r="PUC223" s="52"/>
      <c r="PUD223" s="52"/>
      <c r="PUE223" s="52"/>
      <c r="PUF223" s="52"/>
      <c r="PUG223" s="52"/>
      <c r="PUH223" s="52"/>
      <c r="PUI223" s="52"/>
      <c r="PUJ223" s="52"/>
      <c r="PUK223" s="52"/>
      <c r="PUL223" s="52"/>
      <c r="PUM223" s="52"/>
      <c r="PUN223" s="52"/>
      <c r="PUO223" s="52"/>
      <c r="PUP223" s="52"/>
      <c r="PUQ223" s="52"/>
      <c r="PUR223" s="52"/>
      <c r="PUS223" s="52"/>
      <c r="PUT223" s="52"/>
      <c r="PUU223" s="52"/>
      <c r="PUV223" s="52"/>
      <c r="PUW223" s="52"/>
      <c r="PUX223" s="52"/>
      <c r="PUY223" s="52"/>
      <c r="PUZ223" s="52"/>
      <c r="PVA223" s="52"/>
      <c r="PVB223" s="52"/>
      <c r="PVC223" s="52"/>
      <c r="PVD223" s="52"/>
      <c r="PVE223" s="52"/>
      <c r="PVF223" s="52"/>
      <c r="PVG223" s="52"/>
      <c r="PVH223" s="52"/>
      <c r="PVI223" s="52"/>
      <c r="PVJ223" s="52"/>
      <c r="PVK223" s="52"/>
      <c r="PVL223" s="52"/>
      <c r="PVM223" s="52"/>
      <c r="PVN223" s="52"/>
      <c r="PVO223" s="52"/>
      <c r="PVP223" s="52"/>
      <c r="PVQ223" s="52"/>
      <c r="PVR223" s="52"/>
      <c r="PVS223" s="52"/>
      <c r="PVT223" s="52"/>
      <c r="PVU223" s="52"/>
      <c r="PVV223" s="52"/>
      <c r="PVW223" s="52"/>
      <c r="PVX223" s="52"/>
      <c r="PVY223" s="52"/>
      <c r="PVZ223" s="52"/>
      <c r="PWA223" s="52"/>
      <c r="PWB223" s="52"/>
      <c r="PWC223" s="52"/>
      <c r="PWD223" s="52"/>
      <c r="PWE223" s="52"/>
      <c r="PWF223" s="52"/>
      <c r="PWG223" s="52"/>
      <c r="PWH223" s="52"/>
      <c r="PWI223" s="52"/>
      <c r="PWJ223" s="52"/>
      <c r="PWK223" s="52"/>
      <c r="PWL223" s="52"/>
      <c r="PWM223" s="52"/>
      <c r="PWN223" s="52"/>
      <c r="PWO223" s="52"/>
      <c r="PWP223" s="52"/>
      <c r="PWQ223" s="52"/>
      <c r="PWR223" s="52"/>
      <c r="PWS223" s="52"/>
      <c r="PWT223" s="52"/>
      <c r="PWU223" s="52"/>
      <c r="PWV223" s="52"/>
      <c r="PWW223" s="52"/>
      <c r="PWX223" s="52"/>
      <c r="PWY223" s="52"/>
      <c r="PWZ223" s="52"/>
      <c r="PXA223" s="52"/>
      <c r="PXB223" s="52"/>
      <c r="PXC223" s="52"/>
      <c r="PXD223" s="52"/>
      <c r="PXE223" s="52"/>
      <c r="PXF223" s="52"/>
      <c r="PXG223" s="52"/>
      <c r="PXH223" s="52"/>
      <c r="PXI223" s="52"/>
      <c r="PXJ223" s="52"/>
      <c r="PXK223" s="52"/>
      <c r="PXL223" s="52"/>
      <c r="PXM223" s="52"/>
      <c r="PXN223" s="52"/>
      <c r="PXO223" s="52"/>
      <c r="PXP223" s="52"/>
      <c r="PXQ223" s="52"/>
      <c r="PXR223" s="52"/>
      <c r="PXS223" s="52"/>
      <c r="PXT223" s="52"/>
      <c r="PXU223" s="52"/>
      <c r="PXV223" s="52"/>
      <c r="PXW223" s="52"/>
      <c r="PXX223" s="52"/>
      <c r="PXY223" s="52"/>
      <c r="PXZ223" s="52"/>
      <c r="PYA223" s="52"/>
      <c r="PYB223" s="52"/>
      <c r="PYC223" s="52"/>
      <c r="PYD223" s="52"/>
      <c r="PYE223" s="52"/>
      <c r="PYF223" s="52"/>
      <c r="PYG223" s="52"/>
      <c r="PYH223" s="52"/>
      <c r="PYI223" s="52"/>
      <c r="PYJ223" s="52"/>
      <c r="PYK223" s="52"/>
      <c r="PYL223" s="52"/>
      <c r="PYM223" s="52"/>
      <c r="PYN223" s="52"/>
      <c r="PYO223" s="52"/>
      <c r="PYP223" s="52"/>
      <c r="PYQ223" s="52"/>
      <c r="PYR223" s="52"/>
      <c r="PYS223" s="52"/>
      <c r="PYT223" s="52"/>
      <c r="PYU223" s="52"/>
      <c r="PYV223" s="52"/>
      <c r="PYW223" s="52"/>
      <c r="PYX223" s="52"/>
      <c r="PYY223" s="52"/>
      <c r="PYZ223" s="52"/>
      <c r="PZA223" s="52"/>
      <c r="PZB223" s="52"/>
      <c r="PZC223" s="52"/>
      <c r="PZD223" s="52"/>
      <c r="PZE223" s="52"/>
      <c r="PZF223" s="52"/>
      <c r="PZG223" s="52"/>
      <c r="PZH223" s="52"/>
      <c r="PZI223" s="52"/>
      <c r="PZJ223" s="52"/>
      <c r="PZK223" s="52"/>
      <c r="PZL223" s="52"/>
      <c r="PZM223" s="52"/>
      <c r="PZN223" s="52"/>
      <c r="PZO223" s="52"/>
      <c r="PZP223" s="52"/>
      <c r="PZQ223" s="52"/>
      <c r="PZR223" s="52"/>
      <c r="PZS223" s="52"/>
      <c r="PZT223" s="52"/>
      <c r="PZU223" s="52"/>
      <c r="PZV223" s="52"/>
      <c r="PZW223" s="52"/>
      <c r="PZX223" s="52"/>
      <c r="PZY223" s="52"/>
      <c r="PZZ223" s="52"/>
      <c r="QAA223" s="52"/>
      <c r="QAB223" s="52"/>
      <c r="QAC223" s="52"/>
      <c r="QAD223" s="52"/>
      <c r="QAE223" s="52"/>
      <c r="QAF223" s="52"/>
      <c r="QAG223" s="52"/>
      <c r="QAH223" s="52"/>
      <c r="QAI223" s="52"/>
      <c r="QAJ223" s="52"/>
      <c r="QAK223" s="52"/>
      <c r="QAL223" s="52"/>
      <c r="QAM223" s="52"/>
      <c r="QAN223" s="52"/>
      <c r="QAO223" s="52"/>
      <c r="QAP223" s="52"/>
      <c r="QAQ223" s="52"/>
      <c r="QAR223" s="52"/>
      <c r="QAS223" s="52"/>
      <c r="QAT223" s="52"/>
      <c r="QAU223" s="52"/>
      <c r="QAV223" s="52"/>
      <c r="QAW223" s="52"/>
      <c r="QAX223" s="52"/>
      <c r="QAY223" s="52"/>
      <c r="QAZ223" s="52"/>
      <c r="QBA223" s="52"/>
      <c r="QBB223" s="52"/>
      <c r="QBC223" s="52"/>
      <c r="QBD223" s="52"/>
      <c r="QBE223" s="52"/>
      <c r="QBF223" s="52"/>
      <c r="QBG223" s="52"/>
      <c r="QBH223" s="52"/>
      <c r="QBI223" s="52"/>
      <c r="QBJ223" s="52"/>
      <c r="QBK223" s="52"/>
      <c r="QBL223" s="52"/>
      <c r="QBM223" s="52"/>
      <c r="QBN223" s="52"/>
      <c r="QBO223" s="52"/>
      <c r="QBP223" s="52"/>
      <c r="QBQ223" s="52"/>
      <c r="QBR223" s="52"/>
      <c r="QBS223" s="52"/>
      <c r="QBT223" s="52"/>
      <c r="QBU223" s="52"/>
      <c r="QBV223" s="52"/>
      <c r="QBW223" s="52"/>
      <c r="QBX223" s="52"/>
      <c r="QBY223" s="52"/>
      <c r="QBZ223" s="52"/>
      <c r="QCA223" s="52"/>
      <c r="QCB223" s="52"/>
      <c r="QCC223" s="52"/>
      <c r="QCD223" s="52"/>
      <c r="QCE223" s="52"/>
      <c r="QCF223" s="52"/>
      <c r="QCG223" s="52"/>
      <c r="QCH223" s="52"/>
      <c r="QCI223" s="52"/>
      <c r="QCJ223" s="52"/>
      <c r="QCK223" s="52"/>
      <c r="QCL223" s="52"/>
      <c r="QCM223" s="52"/>
      <c r="QCN223" s="52"/>
      <c r="QCO223" s="52"/>
      <c r="QCP223" s="52"/>
      <c r="QCQ223" s="52"/>
      <c r="QCR223" s="52"/>
      <c r="QCS223" s="52"/>
      <c r="QCT223" s="52"/>
      <c r="QCU223" s="52"/>
      <c r="QCV223" s="52"/>
      <c r="QCW223" s="52"/>
      <c r="QCX223" s="52"/>
      <c r="QCY223" s="52"/>
      <c r="QCZ223" s="52"/>
      <c r="QDA223" s="52"/>
      <c r="QDB223" s="52"/>
      <c r="QDC223" s="52"/>
      <c r="QDD223" s="52"/>
      <c r="QDE223" s="52"/>
      <c r="QDF223" s="52"/>
      <c r="QDG223" s="52"/>
      <c r="QDH223" s="52"/>
      <c r="QDI223" s="52"/>
      <c r="QDJ223" s="52"/>
      <c r="QDK223" s="52"/>
      <c r="QDL223" s="52"/>
      <c r="QDM223" s="52"/>
      <c r="QDN223" s="52"/>
      <c r="QDO223" s="52"/>
      <c r="QDP223" s="52"/>
      <c r="QDQ223" s="52"/>
      <c r="QDR223" s="52"/>
      <c r="QDS223" s="52"/>
      <c r="QDT223" s="52"/>
      <c r="QDU223" s="52"/>
      <c r="QDV223" s="52"/>
      <c r="QDW223" s="52"/>
      <c r="QDX223" s="52"/>
      <c r="QDY223" s="52"/>
      <c r="QDZ223" s="52"/>
      <c r="QEA223" s="52"/>
      <c r="QEB223" s="52"/>
      <c r="QEC223" s="52"/>
      <c r="QED223" s="52"/>
      <c r="QEE223" s="52"/>
      <c r="QEF223" s="52"/>
      <c r="QEG223" s="52"/>
      <c r="QEH223" s="52"/>
      <c r="QEI223" s="52"/>
      <c r="QEJ223" s="52"/>
      <c r="QEK223" s="52"/>
      <c r="QEL223" s="52"/>
      <c r="QEM223" s="52"/>
      <c r="QEN223" s="52"/>
      <c r="QEO223" s="52"/>
      <c r="QEP223" s="52"/>
      <c r="QEQ223" s="52"/>
      <c r="QER223" s="52"/>
      <c r="QES223" s="52"/>
      <c r="QET223" s="52"/>
      <c r="QEU223" s="52"/>
      <c r="QEV223" s="52"/>
      <c r="QEW223" s="52"/>
      <c r="QEX223" s="52"/>
      <c r="QEY223" s="52"/>
      <c r="QEZ223" s="52"/>
      <c r="QFA223" s="52"/>
      <c r="QFB223" s="52"/>
      <c r="QFC223" s="52"/>
      <c r="QFD223" s="52"/>
      <c r="QFE223" s="52"/>
      <c r="QFF223" s="52"/>
      <c r="QFG223" s="52"/>
      <c r="QFH223" s="52"/>
      <c r="QFI223" s="52"/>
      <c r="QFJ223" s="52"/>
      <c r="QFK223" s="52"/>
      <c r="QFL223" s="52"/>
      <c r="QFM223" s="52"/>
      <c r="QFN223" s="52"/>
      <c r="QFO223" s="52"/>
      <c r="QFP223" s="52"/>
      <c r="QFQ223" s="52"/>
      <c r="QFR223" s="52"/>
      <c r="QFS223" s="52"/>
      <c r="QFT223" s="52"/>
      <c r="QFU223" s="52"/>
      <c r="QFV223" s="52"/>
      <c r="QFW223" s="52"/>
      <c r="QFX223" s="52"/>
      <c r="QFY223" s="52"/>
      <c r="QFZ223" s="52"/>
      <c r="QGA223" s="52"/>
      <c r="QGB223" s="52"/>
      <c r="QGC223" s="52"/>
      <c r="QGD223" s="52"/>
      <c r="QGE223" s="52"/>
      <c r="QGF223" s="52"/>
      <c r="QGG223" s="52"/>
      <c r="QGH223" s="52"/>
      <c r="QGI223" s="52"/>
      <c r="QGJ223" s="52"/>
      <c r="QGK223" s="52"/>
      <c r="QGL223" s="52"/>
      <c r="QGM223" s="52"/>
      <c r="QGN223" s="52"/>
      <c r="QGO223" s="52"/>
      <c r="QGP223" s="52"/>
      <c r="QGQ223" s="52"/>
      <c r="QGR223" s="52"/>
      <c r="QGS223" s="52"/>
      <c r="QGT223" s="52"/>
      <c r="QGU223" s="52"/>
      <c r="QGV223" s="52"/>
      <c r="QGW223" s="52"/>
      <c r="QGX223" s="52"/>
      <c r="QGY223" s="52"/>
      <c r="QGZ223" s="52"/>
      <c r="QHA223" s="52"/>
      <c r="QHB223" s="52"/>
      <c r="QHC223" s="52"/>
      <c r="QHD223" s="52"/>
      <c r="QHE223" s="52"/>
      <c r="QHF223" s="52"/>
      <c r="QHG223" s="52"/>
      <c r="QHH223" s="52"/>
      <c r="QHI223" s="52"/>
      <c r="QHJ223" s="52"/>
      <c r="QHK223" s="52"/>
      <c r="QHL223" s="52"/>
      <c r="QHM223" s="52"/>
      <c r="QHN223" s="52"/>
      <c r="QHO223" s="52"/>
      <c r="QHP223" s="52"/>
      <c r="QHQ223" s="52"/>
      <c r="QHR223" s="52"/>
      <c r="QHS223" s="52"/>
      <c r="QHT223" s="52"/>
      <c r="QHU223" s="52"/>
      <c r="QHV223" s="52"/>
      <c r="QHW223" s="52"/>
      <c r="QHX223" s="52"/>
      <c r="QHY223" s="52"/>
      <c r="QHZ223" s="52"/>
      <c r="QIA223" s="52"/>
      <c r="QIB223" s="52"/>
      <c r="QIC223" s="52"/>
      <c r="QID223" s="52"/>
      <c r="QIE223" s="52"/>
      <c r="QIF223" s="52"/>
      <c r="QIG223" s="52"/>
      <c r="QIH223" s="52"/>
      <c r="QII223" s="52"/>
      <c r="QIJ223" s="52"/>
      <c r="QIK223" s="52"/>
      <c r="QIL223" s="52"/>
      <c r="QIM223" s="52"/>
      <c r="QIN223" s="52"/>
      <c r="QIO223" s="52"/>
      <c r="QIP223" s="52"/>
      <c r="QIQ223" s="52"/>
      <c r="QIR223" s="52"/>
      <c r="QIS223" s="52"/>
      <c r="QIT223" s="52"/>
      <c r="QIU223" s="52"/>
      <c r="QIV223" s="52"/>
      <c r="QIW223" s="52"/>
      <c r="QIX223" s="52"/>
      <c r="QIY223" s="52"/>
      <c r="QIZ223" s="52"/>
      <c r="QJA223" s="52"/>
      <c r="QJB223" s="52"/>
      <c r="QJC223" s="52"/>
      <c r="QJD223" s="52"/>
      <c r="QJE223" s="52"/>
      <c r="QJF223" s="52"/>
      <c r="QJG223" s="52"/>
      <c r="QJH223" s="52"/>
      <c r="QJI223" s="52"/>
      <c r="QJJ223" s="52"/>
      <c r="QJK223" s="52"/>
      <c r="QJL223" s="52"/>
      <c r="QJM223" s="52"/>
      <c r="QJN223" s="52"/>
      <c r="QJO223" s="52"/>
      <c r="QJP223" s="52"/>
      <c r="QJQ223" s="52"/>
      <c r="QJR223" s="52"/>
      <c r="QJS223" s="52"/>
      <c r="QJT223" s="52"/>
      <c r="QJU223" s="52"/>
      <c r="QJV223" s="52"/>
      <c r="QJW223" s="52"/>
      <c r="QJX223" s="52"/>
      <c r="QJY223" s="52"/>
      <c r="QJZ223" s="52"/>
      <c r="QKA223" s="52"/>
      <c r="QKB223" s="52"/>
      <c r="QKC223" s="52"/>
      <c r="QKD223" s="52"/>
      <c r="QKE223" s="52"/>
      <c r="QKF223" s="52"/>
      <c r="QKG223" s="52"/>
      <c r="QKH223" s="52"/>
      <c r="QKI223" s="52"/>
      <c r="QKJ223" s="52"/>
      <c r="QKK223" s="52"/>
      <c r="QKL223" s="52"/>
      <c r="QKM223" s="52"/>
      <c r="QKN223" s="52"/>
      <c r="QKO223" s="52"/>
      <c r="QKP223" s="52"/>
      <c r="QKQ223" s="52"/>
      <c r="QKR223" s="52"/>
      <c r="QKS223" s="52"/>
      <c r="QKT223" s="52"/>
      <c r="QKU223" s="52"/>
      <c r="QKV223" s="52"/>
      <c r="QKW223" s="52"/>
      <c r="QKX223" s="52"/>
      <c r="QKY223" s="52"/>
      <c r="QKZ223" s="52"/>
      <c r="QLA223" s="52"/>
      <c r="QLB223" s="52"/>
      <c r="QLC223" s="52"/>
      <c r="QLD223" s="52"/>
      <c r="QLE223" s="52"/>
      <c r="QLF223" s="52"/>
      <c r="QLG223" s="52"/>
      <c r="QLH223" s="52"/>
      <c r="QLI223" s="52"/>
      <c r="QLJ223" s="52"/>
      <c r="QLK223" s="52"/>
      <c r="QLL223" s="52"/>
      <c r="QLM223" s="52"/>
      <c r="QLN223" s="52"/>
      <c r="QLO223" s="52"/>
      <c r="QLP223" s="52"/>
      <c r="QLQ223" s="52"/>
      <c r="QLR223" s="52"/>
      <c r="QLS223" s="52"/>
      <c r="QLT223" s="52"/>
      <c r="QLU223" s="52"/>
      <c r="QLV223" s="52"/>
      <c r="QLW223" s="52"/>
      <c r="QLX223" s="52"/>
      <c r="QLY223" s="52"/>
      <c r="QLZ223" s="52"/>
      <c r="QMA223" s="52"/>
      <c r="QMB223" s="52"/>
      <c r="QMC223" s="52"/>
      <c r="QMD223" s="52"/>
      <c r="QME223" s="52"/>
      <c r="QMF223" s="52"/>
      <c r="QMG223" s="52"/>
      <c r="QMH223" s="52"/>
      <c r="QMI223" s="52"/>
      <c r="QMJ223" s="52"/>
      <c r="QMK223" s="52"/>
      <c r="QML223" s="52"/>
      <c r="QMM223" s="52"/>
      <c r="QMN223" s="52"/>
      <c r="QMO223" s="52"/>
      <c r="QMP223" s="52"/>
      <c r="QMQ223" s="52"/>
      <c r="QMR223" s="52"/>
      <c r="QMS223" s="52"/>
      <c r="QMT223" s="52"/>
      <c r="QMU223" s="52"/>
      <c r="QMV223" s="52"/>
      <c r="QMW223" s="52"/>
      <c r="QMX223" s="52"/>
      <c r="QMY223" s="52"/>
      <c r="QMZ223" s="52"/>
      <c r="QNA223" s="52"/>
      <c r="QNB223" s="52"/>
      <c r="QNC223" s="52"/>
      <c r="QND223" s="52"/>
      <c r="QNE223" s="52"/>
      <c r="QNF223" s="52"/>
      <c r="QNG223" s="52"/>
      <c r="QNH223" s="52"/>
      <c r="QNI223" s="52"/>
      <c r="QNJ223" s="52"/>
      <c r="QNK223" s="52"/>
      <c r="QNL223" s="52"/>
      <c r="QNM223" s="52"/>
      <c r="QNN223" s="52"/>
      <c r="QNO223" s="52"/>
      <c r="QNP223" s="52"/>
      <c r="QNQ223" s="52"/>
      <c r="QNR223" s="52"/>
      <c r="QNS223" s="52"/>
      <c r="QNT223" s="52"/>
      <c r="QNU223" s="52"/>
      <c r="QNV223" s="52"/>
      <c r="QNW223" s="52"/>
      <c r="QNX223" s="52"/>
      <c r="QNY223" s="52"/>
      <c r="QNZ223" s="52"/>
      <c r="QOA223" s="52"/>
      <c r="QOB223" s="52"/>
      <c r="QOC223" s="52"/>
      <c r="QOD223" s="52"/>
      <c r="QOE223" s="52"/>
      <c r="QOF223" s="52"/>
      <c r="QOG223" s="52"/>
      <c r="QOH223" s="52"/>
      <c r="QOI223" s="52"/>
      <c r="QOJ223" s="52"/>
      <c r="QOK223" s="52"/>
      <c r="QOL223" s="52"/>
      <c r="QOM223" s="52"/>
      <c r="QON223" s="52"/>
      <c r="QOO223" s="52"/>
      <c r="QOP223" s="52"/>
      <c r="QOQ223" s="52"/>
      <c r="QOR223" s="52"/>
      <c r="QOS223" s="52"/>
      <c r="QOT223" s="52"/>
      <c r="QOU223" s="52"/>
      <c r="QOV223" s="52"/>
      <c r="QOW223" s="52"/>
      <c r="QOX223" s="52"/>
      <c r="QOY223" s="52"/>
      <c r="QOZ223" s="52"/>
      <c r="QPA223" s="52"/>
      <c r="QPB223" s="52"/>
      <c r="QPC223" s="52"/>
      <c r="QPD223" s="52"/>
      <c r="QPE223" s="52"/>
      <c r="QPF223" s="52"/>
      <c r="QPG223" s="52"/>
      <c r="QPH223" s="52"/>
      <c r="QPI223" s="52"/>
      <c r="QPJ223" s="52"/>
      <c r="QPK223" s="52"/>
      <c r="QPL223" s="52"/>
      <c r="QPM223" s="52"/>
      <c r="QPN223" s="52"/>
      <c r="QPO223" s="52"/>
      <c r="QPP223" s="52"/>
      <c r="QPQ223" s="52"/>
      <c r="QPR223" s="52"/>
      <c r="QPS223" s="52"/>
      <c r="QPT223" s="52"/>
      <c r="QPU223" s="52"/>
      <c r="QPV223" s="52"/>
      <c r="QPW223" s="52"/>
      <c r="QPX223" s="52"/>
      <c r="QPY223" s="52"/>
      <c r="QPZ223" s="52"/>
      <c r="QQA223" s="52"/>
      <c r="QQB223" s="52"/>
      <c r="QQC223" s="52"/>
      <c r="QQD223" s="52"/>
      <c r="QQE223" s="52"/>
      <c r="QQF223" s="52"/>
      <c r="QQG223" s="52"/>
      <c r="QQH223" s="52"/>
      <c r="QQI223" s="52"/>
      <c r="QQJ223" s="52"/>
      <c r="QQK223" s="52"/>
      <c r="QQL223" s="52"/>
      <c r="QQM223" s="52"/>
      <c r="QQN223" s="52"/>
      <c r="QQO223" s="52"/>
      <c r="QQP223" s="52"/>
      <c r="QQQ223" s="52"/>
      <c r="QQR223" s="52"/>
      <c r="QQS223" s="52"/>
      <c r="QQT223" s="52"/>
      <c r="QQU223" s="52"/>
      <c r="QQV223" s="52"/>
      <c r="QQW223" s="52"/>
      <c r="QQX223" s="52"/>
      <c r="QQY223" s="52"/>
      <c r="QQZ223" s="52"/>
      <c r="QRA223" s="52"/>
      <c r="QRB223" s="52"/>
      <c r="QRC223" s="52"/>
      <c r="QRD223" s="52"/>
      <c r="QRE223" s="52"/>
      <c r="QRF223" s="52"/>
      <c r="QRG223" s="52"/>
      <c r="QRH223" s="52"/>
      <c r="QRI223" s="52"/>
      <c r="QRJ223" s="52"/>
      <c r="QRK223" s="52"/>
      <c r="QRL223" s="52"/>
      <c r="QRM223" s="52"/>
      <c r="QRN223" s="52"/>
      <c r="QRO223" s="52"/>
      <c r="QRP223" s="52"/>
      <c r="QRQ223" s="52"/>
      <c r="QRR223" s="52"/>
      <c r="QRS223" s="52"/>
      <c r="QRT223" s="52"/>
      <c r="QRU223" s="52"/>
      <c r="QRV223" s="52"/>
      <c r="QRW223" s="52"/>
      <c r="QRX223" s="52"/>
      <c r="QRY223" s="52"/>
      <c r="QRZ223" s="52"/>
      <c r="QSA223" s="52"/>
      <c r="QSB223" s="52"/>
      <c r="QSC223" s="52"/>
      <c r="QSD223" s="52"/>
      <c r="QSE223" s="52"/>
      <c r="QSF223" s="52"/>
      <c r="QSG223" s="52"/>
      <c r="QSH223" s="52"/>
      <c r="QSI223" s="52"/>
      <c r="QSJ223" s="52"/>
      <c r="QSK223" s="52"/>
      <c r="QSL223" s="52"/>
      <c r="QSM223" s="52"/>
      <c r="QSN223" s="52"/>
      <c r="QSO223" s="52"/>
      <c r="QSP223" s="52"/>
      <c r="QSQ223" s="52"/>
      <c r="QSR223" s="52"/>
      <c r="QSS223" s="52"/>
      <c r="QST223" s="52"/>
      <c r="QSU223" s="52"/>
      <c r="QSV223" s="52"/>
      <c r="QSW223" s="52"/>
      <c r="QSX223" s="52"/>
      <c r="QSY223" s="52"/>
      <c r="QSZ223" s="52"/>
      <c r="QTA223" s="52"/>
      <c r="QTB223" s="52"/>
      <c r="QTC223" s="52"/>
      <c r="QTD223" s="52"/>
      <c r="QTE223" s="52"/>
      <c r="QTF223" s="52"/>
      <c r="QTG223" s="52"/>
      <c r="QTH223" s="52"/>
      <c r="QTI223" s="52"/>
      <c r="QTJ223" s="52"/>
      <c r="QTK223" s="52"/>
      <c r="QTL223" s="52"/>
      <c r="QTM223" s="52"/>
      <c r="QTN223" s="52"/>
      <c r="QTO223" s="52"/>
      <c r="QTP223" s="52"/>
      <c r="QTQ223" s="52"/>
      <c r="QTR223" s="52"/>
      <c r="QTS223" s="52"/>
      <c r="QTT223" s="52"/>
      <c r="QTU223" s="52"/>
      <c r="QTV223" s="52"/>
      <c r="QTW223" s="52"/>
      <c r="QTX223" s="52"/>
      <c r="QTY223" s="52"/>
      <c r="QTZ223" s="52"/>
      <c r="QUA223" s="52"/>
      <c r="QUB223" s="52"/>
      <c r="QUC223" s="52"/>
      <c r="QUD223" s="52"/>
      <c r="QUE223" s="52"/>
      <c r="QUF223" s="52"/>
      <c r="QUG223" s="52"/>
      <c r="QUH223" s="52"/>
      <c r="QUI223" s="52"/>
      <c r="QUJ223" s="52"/>
      <c r="QUK223" s="52"/>
      <c r="QUL223" s="52"/>
      <c r="QUM223" s="52"/>
      <c r="QUN223" s="52"/>
      <c r="QUO223" s="52"/>
      <c r="QUP223" s="52"/>
      <c r="QUQ223" s="52"/>
      <c r="QUR223" s="52"/>
      <c r="QUS223" s="52"/>
      <c r="QUT223" s="52"/>
      <c r="QUU223" s="52"/>
      <c r="QUV223" s="52"/>
      <c r="QUW223" s="52"/>
      <c r="QUX223" s="52"/>
      <c r="QUY223" s="52"/>
      <c r="QUZ223" s="52"/>
      <c r="QVA223" s="52"/>
      <c r="QVB223" s="52"/>
      <c r="QVC223" s="52"/>
      <c r="QVD223" s="52"/>
      <c r="QVE223" s="52"/>
      <c r="QVF223" s="52"/>
      <c r="QVG223" s="52"/>
      <c r="QVH223" s="52"/>
      <c r="QVI223" s="52"/>
      <c r="QVJ223" s="52"/>
      <c r="QVK223" s="52"/>
      <c r="QVL223" s="52"/>
      <c r="QVM223" s="52"/>
      <c r="QVN223" s="52"/>
      <c r="QVO223" s="52"/>
      <c r="QVP223" s="52"/>
      <c r="QVQ223" s="52"/>
      <c r="QVR223" s="52"/>
      <c r="QVS223" s="52"/>
      <c r="QVT223" s="52"/>
      <c r="QVU223" s="52"/>
      <c r="QVV223" s="52"/>
      <c r="QVW223" s="52"/>
      <c r="QVX223" s="52"/>
      <c r="QVY223" s="52"/>
      <c r="QVZ223" s="52"/>
      <c r="QWA223" s="52"/>
      <c r="QWB223" s="52"/>
      <c r="QWC223" s="52"/>
      <c r="QWD223" s="52"/>
      <c r="QWE223" s="52"/>
      <c r="QWF223" s="52"/>
      <c r="QWG223" s="52"/>
      <c r="QWH223" s="52"/>
      <c r="QWI223" s="52"/>
      <c r="QWJ223" s="52"/>
      <c r="QWK223" s="52"/>
      <c r="QWL223" s="52"/>
      <c r="QWM223" s="52"/>
      <c r="QWN223" s="52"/>
      <c r="QWO223" s="52"/>
      <c r="QWP223" s="52"/>
      <c r="QWQ223" s="52"/>
      <c r="QWR223" s="52"/>
      <c r="QWS223" s="52"/>
      <c r="QWT223" s="52"/>
      <c r="QWU223" s="52"/>
      <c r="QWV223" s="52"/>
      <c r="QWW223" s="52"/>
      <c r="QWX223" s="52"/>
      <c r="QWY223" s="52"/>
      <c r="QWZ223" s="52"/>
      <c r="QXA223" s="52"/>
      <c r="QXB223" s="52"/>
      <c r="QXC223" s="52"/>
      <c r="QXD223" s="52"/>
      <c r="QXE223" s="52"/>
      <c r="QXF223" s="52"/>
      <c r="QXG223" s="52"/>
      <c r="QXH223" s="52"/>
      <c r="QXI223" s="52"/>
      <c r="QXJ223" s="52"/>
      <c r="QXK223" s="52"/>
      <c r="QXL223" s="52"/>
      <c r="QXM223" s="52"/>
      <c r="QXN223" s="52"/>
      <c r="QXO223" s="52"/>
      <c r="QXP223" s="52"/>
      <c r="QXQ223" s="52"/>
      <c r="QXR223" s="52"/>
      <c r="QXS223" s="52"/>
      <c r="QXT223" s="52"/>
      <c r="QXU223" s="52"/>
      <c r="QXV223" s="52"/>
      <c r="QXW223" s="52"/>
      <c r="QXX223" s="52"/>
      <c r="QXY223" s="52"/>
      <c r="QXZ223" s="52"/>
      <c r="QYA223" s="52"/>
      <c r="QYB223" s="52"/>
      <c r="QYC223" s="52"/>
      <c r="QYD223" s="52"/>
      <c r="QYE223" s="52"/>
      <c r="QYF223" s="52"/>
      <c r="QYG223" s="52"/>
      <c r="QYH223" s="52"/>
      <c r="QYI223" s="52"/>
      <c r="QYJ223" s="52"/>
      <c r="QYK223" s="52"/>
      <c r="QYL223" s="52"/>
      <c r="QYM223" s="52"/>
      <c r="QYN223" s="52"/>
      <c r="QYO223" s="52"/>
      <c r="QYP223" s="52"/>
      <c r="QYQ223" s="52"/>
      <c r="QYR223" s="52"/>
      <c r="QYS223" s="52"/>
      <c r="QYT223" s="52"/>
      <c r="QYU223" s="52"/>
      <c r="QYV223" s="52"/>
      <c r="QYW223" s="52"/>
      <c r="QYX223" s="52"/>
      <c r="QYY223" s="52"/>
      <c r="QYZ223" s="52"/>
      <c r="QZA223" s="52"/>
      <c r="QZB223" s="52"/>
      <c r="QZC223" s="52"/>
      <c r="QZD223" s="52"/>
      <c r="QZE223" s="52"/>
      <c r="QZF223" s="52"/>
      <c r="QZG223" s="52"/>
      <c r="QZH223" s="52"/>
      <c r="QZI223" s="52"/>
      <c r="QZJ223" s="52"/>
      <c r="QZK223" s="52"/>
      <c r="QZL223" s="52"/>
      <c r="QZM223" s="52"/>
      <c r="QZN223" s="52"/>
      <c r="QZO223" s="52"/>
      <c r="QZP223" s="52"/>
      <c r="QZQ223" s="52"/>
      <c r="QZR223" s="52"/>
      <c r="QZS223" s="52"/>
      <c r="QZT223" s="52"/>
      <c r="QZU223" s="52"/>
      <c r="QZV223" s="52"/>
      <c r="QZW223" s="52"/>
      <c r="QZX223" s="52"/>
      <c r="QZY223" s="52"/>
      <c r="QZZ223" s="52"/>
      <c r="RAA223" s="52"/>
      <c r="RAB223" s="52"/>
      <c r="RAC223" s="52"/>
      <c r="RAD223" s="52"/>
      <c r="RAE223" s="52"/>
      <c r="RAF223" s="52"/>
      <c r="RAG223" s="52"/>
      <c r="RAH223" s="52"/>
      <c r="RAI223" s="52"/>
      <c r="RAJ223" s="52"/>
      <c r="RAK223" s="52"/>
      <c r="RAL223" s="52"/>
      <c r="RAM223" s="52"/>
      <c r="RAN223" s="52"/>
      <c r="RAO223" s="52"/>
      <c r="RAP223" s="52"/>
      <c r="RAQ223" s="52"/>
      <c r="RAR223" s="52"/>
      <c r="RAS223" s="52"/>
      <c r="RAT223" s="52"/>
      <c r="RAU223" s="52"/>
      <c r="RAV223" s="52"/>
      <c r="RAW223" s="52"/>
      <c r="RAX223" s="52"/>
      <c r="RAY223" s="52"/>
      <c r="RAZ223" s="52"/>
      <c r="RBA223" s="52"/>
      <c r="RBB223" s="52"/>
      <c r="RBC223" s="52"/>
      <c r="RBD223" s="52"/>
      <c r="RBE223" s="52"/>
      <c r="RBF223" s="52"/>
      <c r="RBG223" s="52"/>
      <c r="RBH223" s="52"/>
      <c r="RBI223" s="52"/>
      <c r="RBJ223" s="52"/>
      <c r="RBK223" s="52"/>
      <c r="RBL223" s="52"/>
      <c r="RBM223" s="52"/>
      <c r="RBN223" s="52"/>
      <c r="RBO223" s="52"/>
      <c r="RBP223" s="52"/>
      <c r="RBQ223" s="52"/>
      <c r="RBR223" s="52"/>
      <c r="RBS223" s="52"/>
      <c r="RBT223" s="52"/>
      <c r="RBU223" s="52"/>
      <c r="RBV223" s="52"/>
      <c r="RBW223" s="52"/>
      <c r="RBX223" s="52"/>
      <c r="RBY223" s="52"/>
      <c r="RBZ223" s="52"/>
      <c r="RCA223" s="52"/>
      <c r="RCB223" s="52"/>
      <c r="RCC223" s="52"/>
      <c r="RCD223" s="52"/>
      <c r="RCE223" s="52"/>
      <c r="RCF223" s="52"/>
      <c r="RCG223" s="52"/>
      <c r="RCH223" s="52"/>
      <c r="RCI223" s="52"/>
      <c r="RCJ223" s="52"/>
      <c r="RCK223" s="52"/>
      <c r="RCL223" s="52"/>
      <c r="RCM223" s="52"/>
      <c r="RCN223" s="52"/>
      <c r="RCO223" s="52"/>
      <c r="RCP223" s="52"/>
      <c r="RCQ223" s="52"/>
      <c r="RCR223" s="52"/>
      <c r="RCS223" s="52"/>
      <c r="RCT223" s="52"/>
      <c r="RCU223" s="52"/>
      <c r="RCV223" s="52"/>
      <c r="RCW223" s="52"/>
      <c r="RCX223" s="52"/>
      <c r="RCY223" s="52"/>
      <c r="RCZ223" s="52"/>
      <c r="RDA223" s="52"/>
      <c r="RDB223" s="52"/>
      <c r="RDC223" s="52"/>
      <c r="RDD223" s="52"/>
      <c r="RDE223" s="52"/>
      <c r="RDF223" s="52"/>
      <c r="RDG223" s="52"/>
      <c r="RDH223" s="52"/>
      <c r="RDI223" s="52"/>
      <c r="RDJ223" s="52"/>
      <c r="RDK223" s="52"/>
      <c r="RDL223" s="52"/>
      <c r="RDM223" s="52"/>
      <c r="RDN223" s="52"/>
      <c r="RDO223" s="52"/>
      <c r="RDP223" s="52"/>
      <c r="RDQ223" s="52"/>
      <c r="RDR223" s="52"/>
      <c r="RDS223" s="52"/>
      <c r="RDT223" s="52"/>
      <c r="RDU223" s="52"/>
      <c r="RDV223" s="52"/>
      <c r="RDW223" s="52"/>
      <c r="RDX223" s="52"/>
      <c r="RDY223" s="52"/>
      <c r="RDZ223" s="52"/>
      <c r="REA223" s="52"/>
      <c r="REB223" s="52"/>
      <c r="REC223" s="52"/>
      <c r="RED223" s="52"/>
      <c r="REE223" s="52"/>
      <c r="REF223" s="52"/>
      <c r="REG223" s="52"/>
      <c r="REH223" s="52"/>
      <c r="REI223" s="52"/>
      <c r="REJ223" s="52"/>
      <c r="REK223" s="52"/>
      <c r="REL223" s="52"/>
      <c r="REM223" s="52"/>
      <c r="REN223" s="52"/>
      <c r="REO223" s="52"/>
      <c r="REP223" s="52"/>
      <c r="REQ223" s="52"/>
      <c r="RER223" s="52"/>
      <c r="RES223" s="52"/>
      <c r="RET223" s="52"/>
      <c r="REU223" s="52"/>
      <c r="REV223" s="52"/>
      <c r="REW223" s="52"/>
      <c r="REX223" s="52"/>
      <c r="REY223" s="52"/>
      <c r="REZ223" s="52"/>
      <c r="RFA223" s="52"/>
      <c r="RFB223" s="52"/>
      <c r="RFC223" s="52"/>
      <c r="RFD223" s="52"/>
      <c r="RFE223" s="52"/>
      <c r="RFF223" s="52"/>
      <c r="RFG223" s="52"/>
      <c r="RFH223" s="52"/>
      <c r="RFI223" s="52"/>
      <c r="RFJ223" s="52"/>
      <c r="RFK223" s="52"/>
      <c r="RFL223" s="52"/>
      <c r="RFM223" s="52"/>
      <c r="RFN223" s="52"/>
      <c r="RFO223" s="52"/>
      <c r="RFP223" s="52"/>
      <c r="RFQ223" s="52"/>
      <c r="RFR223" s="52"/>
      <c r="RFS223" s="52"/>
      <c r="RFT223" s="52"/>
      <c r="RFU223" s="52"/>
      <c r="RFV223" s="52"/>
      <c r="RFW223" s="52"/>
      <c r="RFX223" s="52"/>
      <c r="RFY223" s="52"/>
      <c r="RFZ223" s="52"/>
      <c r="RGA223" s="52"/>
      <c r="RGB223" s="52"/>
      <c r="RGC223" s="52"/>
      <c r="RGD223" s="52"/>
      <c r="RGE223" s="52"/>
      <c r="RGF223" s="52"/>
      <c r="RGG223" s="52"/>
      <c r="RGH223" s="52"/>
      <c r="RGI223" s="52"/>
      <c r="RGJ223" s="52"/>
      <c r="RGK223" s="52"/>
      <c r="RGL223" s="52"/>
      <c r="RGM223" s="52"/>
      <c r="RGN223" s="52"/>
      <c r="RGO223" s="52"/>
      <c r="RGP223" s="52"/>
      <c r="RGQ223" s="52"/>
      <c r="RGR223" s="52"/>
      <c r="RGS223" s="52"/>
      <c r="RGT223" s="52"/>
      <c r="RGU223" s="52"/>
      <c r="RGV223" s="52"/>
      <c r="RGW223" s="52"/>
      <c r="RGX223" s="52"/>
      <c r="RGY223" s="52"/>
      <c r="RGZ223" s="52"/>
      <c r="RHA223" s="52"/>
      <c r="RHB223" s="52"/>
      <c r="RHC223" s="52"/>
      <c r="RHD223" s="52"/>
      <c r="RHE223" s="52"/>
      <c r="RHF223" s="52"/>
      <c r="RHG223" s="52"/>
      <c r="RHH223" s="52"/>
      <c r="RHI223" s="52"/>
      <c r="RHJ223" s="52"/>
      <c r="RHK223" s="52"/>
      <c r="RHL223" s="52"/>
      <c r="RHM223" s="52"/>
      <c r="RHN223" s="52"/>
      <c r="RHO223" s="52"/>
      <c r="RHP223" s="52"/>
      <c r="RHQ223" s="52"/>
      <c r="RHR223" s="52"/>
      <c r="RHS223" s="52"/>
      <c r="RHT223" s="52"/>
      <c r="RHU223" s="52"/>
      <c r="RHV223" s="52"/>
      <c r="RHW223" s="52"/>
      <c r="RHX223" s="52"/>
      <c r="RHY223" s="52"/>
      <c r="RHZ223" s="52"/>
      <c r="RIA223" s="52"/>
      <c r="RIB223" s="52"/>
      <c r="RIC223" s="52"/>
      <c r="RID223" s="52"/>
      <c r="RIE223" s="52"/>
      <c r="RIF223" s="52"/>
      <c r="RIG223" s="52"/>
      <c r="RIH223" s="52"/>
      <c r="RII223" s="52"/>
      <c r="RIJ223" s="52"/>
      <c r="RIK223" s="52"/>
      <c r="RIL223" s="52"/>
      <c r="RIM223" s="52"/>
      <c r="RIN223" s="52"/>
      <c r="RIO223" s="52"/>
      <c r="RIP223" s="52"/>
      <c r="RIQ223" s="52"/>
      <c r="RIR223" s="52"/>
      <c r="RIS223" s="52"/>
      <c r="RIT223" s="52"/>
      <c r="RIU223" s="52"/>
      <c r="RIV223" s="52"/>
      <c r="RIW223" s="52"/>
      <c r="RIX223" s="52"/>
      <c r="RIY223" s="52"/>
      <c r="RIZ223" s="52"/>
      <c r="RJA223" s="52"/>
      <c r="RJB223" s="52"/>
      <c r="RJC223" s="52"/>
      <c r="RJD223" s="52"/>
      <c r="RJE223" s="52"/>
      <c r="RJF223" s="52"/>
      <c r="RJG223" s="52"/>
      <c r="RJH223" s="52"/>
      <c r="RJI223" s="52"/>
      <c r="RJJ223" s="52"/>
      <c r="RJK223" s="52"/>
      <c r="RJL223" s="52"/>
      <c r="RJM223" s="52"/>
      <c r="RJN223" s="52"/>
      <c r="RJO223" s="52"/>
      <c r="RJP223" s="52"/>
      <c r="RJQ223" s="52"/>
      <c r="RJR223" s="52"/>
      <c r="RJS223" s="52"/>
      <c r="RJT223" s="52"/>
      <c r="RJU223" s="52"/>
      <c r="RJV223" s="52"/>
      <c r="RJW223" s="52"/>
      <c r="RJX223" s="52"/>
      <c r="RJY223" s="52"/>
      <c r="RJZ223" s="52"/>
      <c r="RKA223" s="52"/>
      <c r="RKB223" s="52"/>
      <c r="RKC223" s="52"/>
      <c r="RKD223" s="52"/>
      <c r="RKE223" s="52"/>
      <c r="RKF223" s="52"/>
      <c r="RKG223" s="52"/>
      <c r="RKH223" s="52"/>
      <c r="RKI223" s="52"/>
      <c r="RKJ223" s="52"/>
      <c r="RKK223" s="52"/>
      <c r="RKL223" s="52"/>
      <c r="RKM223" s="52"/>
      <c r="RKN223" s="52"/>
      <c r="RKO223" s="52"/>
      <c r="RKP223" s="52"/>
      <c r="RKQ223" s="52"/>
      <c r="RKR223" s="52"/>
      <c r="RKS223" s="52"/>
      <c r="RKT223" s="52"/>
      <c r="RKU223" s="52"/>
      <c r="RKV223" s="52"/>
      <c r="RKW223" s="52"/>
      <c r="RKX223" s="52"/>
      <c r="RKY223" s="52"/>
      <c r="RKZ223" s="52"/>
      <c r="RLA223" s="52"/>
      <c r="RLB223" s="52"/>
      <c r="RLC223" s="52"/>
      <c r="RLD223" s="52"/>
      <c r="RLE223" s="52"/>
      <c r="RLF223" s="52"/>
      <c r="RLG223" s="52"/>
      <c r="RLH223" s="52"/>
      <c r="RLI223" s="52"/>
      <c r="RLJ223" s="52"/>
      <c r="RLK223" s="52"/>
      <c r="RLL223" s="52"/>
      <c r="RLM223" s="52"/>
      <c r="RLN223" s="52"/>
      <c r="RLO223" s="52"/>
      <c r="RLP223" s="52"/>
      <c r="RLQ223" s="52"/>
      <c r="RLR223" s="52"/>
      <c r="RLS223" s="52"/>
      <c r="RLT223" s="52"/>
      <c r="RLU223" s="52"/>
      <c r="RLV223" s="52"/>
      <c r="RLW223" s="52"/>
      <c r="RLX223" s="52"/>
      <c r="RLY223" s="52"/>
      <c r="RLZ223" s="52"/>
      <c r="RMA223" s="52"/>
      <c r="RMB223" s="52"/>
      <c r="RMC223" s="52"/>
      <c r="RMD223" s="52"/>
      <c r="RME223" s="52"/>
      <c r="RMF223" s="52"/>
      <c r="RMG223" s="52"/>
      <c r="RMH223" s="52"/>
      <c r="RMI223" s="52"/>
      <c r="RMJ223" s="52"/>
      <c r="RMK223" s="52"/>
      <c r="RML223" s="52"/>
      <c r="RMM223" s="52"/>
      <c r="RMN223" s="52"/>
      <c r="RMO223" s="52"/>
      <c r="RMP223" s="52"/>
      <c r="RMQ223" s="52"/>
      <c r="RMR223" s="52"/>
      <c r="RMS223" s="52"/>
      <c r="RMT223" s="52"/>
      <c r="RMU223" s="52"/>
      <c r="RMV223" s="52"/>
      <c r="RMW223" s="52"/>
      <c r="RMX223" s="52"/>
      <c r="RMY223" s="52"/>
      <c r="RMZ223" s="52"/>
      <c r="RNA223" s="52"/>
      <c r="RNB223" s="52"/>
      <c r="RNC223" s="52"/>
      <c r="RND223" s="52"/>
      <c r="RNE223" s="52"/>
      <c r="RNF223" s="52"/>
      <c r="RNG223" s="52"/>
      <c r="RNH223" s="52"/>
      <c r="RNI223" s="52"/>
      <c r="RNJ223" s="52"/>
      <c r="RNK223" s="52"/>
      <c r="RNL223" s="52"/>
      <c r="RNM223" s="52"/>
      <c r="RNN223" s="52"/>
      <c r="RNO223" s="52"/>
      <c r="RNP223" s="52"/>
      <c r="RNQ223" s="52"/>
      <c r="RNR223" s="52"/>
      <c r="RNS223" s="52"/>
      <c r="RNT223" s="52"/>
      <c r="RNU223" s="52"/>
      <c r="RNV223" s="52"/>
      <c r="RNW223" s="52"/>
      <c r="RNX223" s="52"/>
      <c r="RNY223" s="52"/>
      <c r="RNZ223" s="52"/>
      <c r="ROA223" s="52"/>
      <c r="ROB223" s="52"/>
      <c r="ROC223" s="52"/>
      <c r="ROD223" s="52"/>
      <c r="ROE223" s="52"/>
      <c r="ROF223" s="52"/>
      <c r="ROG223" s="52"/>
      <c r="ROH223" s="52"/>
      <c r="ROI223" s="52"/>
      <c r="ROJ223" s="52"/>
      <c r="ROK223" s="52"/>
      <c r="ROL223" s="52"/>
      <c r="ROM223" s="52"/>
      <c r="RON223" s="52"/>
      <c r="ROO223" s="52"/>
      <c r="ROP223" s="52"/>
      <c r="ROQ223" s="52"/>
      <c r="ROR223" s="52"/>
      <c r="ROS223" s="52"/>
      <c r="ROT223" s="52"/>
      <c r="ROU223" s="52"/>
      <c r="ROV223" s="52"/>
      <c r="ROW223" s="52"/>
      <c r="ROX223" s="52"/>
      <c r="ROY223" s="52"/>
      <c r="ROZ223" s="52"/>
      <c r="RPA223" s="52"/>
      <c r="RPB223" s="52"/>
      <c r="RPC223" s="52"/>
      <c r="RPD223" s="52"/>
      <c r="RPE223" s="52"/>
      <c r="RPF223" s="52"/>
      <c r="RPG223" s="52"/>
      <c r="RPH223" s="52"/>
      <c r="RPI223" s="52"/>
      <c r="RPJ223" s="52"/>
      <c r="RPK223" s="52"/>
      <c r="RPL223" s="52"/>
      <c r="RPM223" s="52"/>
      <c r="RPN223" s="52"/>
      <c r="RPO223" s="52"/>
      <c r="RPP223" s="52"/>
      <c r="RPQ223" s="52"/>
      <c r="RPR223" s="52"/>
      <c r="RPS223" s="52"/>
      <c r="RPT223" s="52"/>
      <c r="RPU223" s="52"/>
      <c r="RPV223" s="52"/>
      <c r="RPW223" s="52"/>
      <c r="RPX223" s="52"/>
      <c r="RPY223" s="52"/>
      <c r="RPZ223" s="52"/>
      <c r="RQA223" s="52"/>
      <c r="RQB223" s="52"/>
      <c r="RQC223" s="52"/>
      <c r="RQD223" s="52"/>
      <c r="RQE223" s="52"/>
      <c r="RQF223" s="52"/>
      <c r="RQG223" s="52"/>
      <c r="RQH223" s="52"/>
      <c r="RQI223" s="52"/>
      <c r="RQJ223" s="52"/>
      <c r="RQK223" s="52"/>
      <c r="RQL223" s="52"/>
      <c r="RQM223" s="52"/>
      <c r="RQN223" s="52"/>
      <c r="RQO223" s="52"/>
      <c r="RQP223" s="52"/>
      <c r="RQQ223" s="52"/>
      <c r="RQR223" s="52"/>
      <c r="RQS223" s="52"/>
      <c r="RQT223" s="52"/>
      <c r="RQU223" s="52"/>
      <c r="RQV223" s="52"/>
      <c r="RQW223" s="52"/>
      <c r="RQX223" s="52"/>
      <c r="RQY223" s="52"/>
      <c r="RQZ223" s="52"/>
      <c r="RRA223" s="52"/>
      <c r="RRB223" s="52"/>
      <c r="RRC223" s="52"/>
      <c r="RRD223" s="52"/>
      <c r="RRE223" s="52"/>
      <c r="RRF223" s="52"/>
      <c r="RRG223" s="52"/>
      <c r="RRH223" s="52"/>
      <c r="RRI223" s="52"/>
      <c r="RRJ223" s="52"/>
      <c r="RRK223" s="52"/>
      <c r="RRL223" s="52"/>
      <c r="RRM223" s="52"/>
      <c r="RRN223" s="52"/>
      <c r="RRO223" s="52"/>
      <c r="RRP223" s="52"/>
      <c r="RRQ223" s="52"/>
      <c r="RRR223" s="52"/>
      <c r="RRS223" s="52"/>
      <c r="RRT223" s="52"/>
      <c r="RRU223" s="52"/>
      <c r="RRV223" s="52"/>
      <c r="RRW223" s="52"/>
      <c r="RRX223" s="52"/>
      <c r="RRY223" s="52"/>
      <c r="RRZ223" s="52"/>
      <c r="RSA223" s="52"/>
      <c r="RSB223" s="52"/>
      <c r="RSC223" s="52"/>
      <c r="RSD223" s="52"/>
      <c r="RSE223" s="52"/>
      <c r="RSF223" s="52"/>
      <c r="RSG223" s="52"/>
      <c r="RSH223" s="52"/>
      <c r="RSI223" s="52"/>
      <c r="RSJ223" s="52"/>
      <c r="RSK223" s="52"/>
      <c r="RSL223" s="52"/>
      <c r="RSM223" s="52"/>
      <c r="RSN223" s="52"/>
      <c r="RSO223" s="52"/>
      <c r="RSP223" s="52"/>
      <c r="RSQ223" s="52"/>
      <c r="RSR223" s="52"/>
      <c r="RSS223" s="52"/>
      <c r="RST223" s="52"/>
      <c r="RSU223" s="52"/>
      <c r="RSV223" s="52"/>
      <c r="RSW223" s="52"/>
      <c r="RSX223" s="52"/>
      <c r="RSY223" s="52"/>
      <c r="RSZ223" s="52"/>
      <c r="RTA223" s="52"/>
      <c r="RTB223" s="52"/>
      <c r="RTC223" s="52"/>
      <c r="RTD223" s="52"/>
      <c r="RTE223" s="52"/>
      <c r="RTF223" s="52"/>
      <c r="RTG223" s="52"/>
      <c r="RTH223" s="52"/>
      <c r="RTI223" s="52"/>
      <c r="RTJ223" s="52"/>
      <c r="RTK223" s="52"/>
      <c r="RTL223" s="52"/>
      <c r="RTM223" s="52"/>
      <c r="RTN223" s="52"/>
      <c r="RTO223" s="52"/>
      <c r="RTP223" s="52"/>
      <c r="RTQ223" s="52"/>
      <c r="RTR223" s="52"/>
      <c r="RTS223" s="52"/>
      <c r="RTT223" s="52"/>
      <c r="RTU223" s="52"/>
      <c r="RTV223" s="52"/>
      <c r="RTW223" s="52"/>
      <c r="RTX223" s="52"/>
      <c r="RTY223" s="52"/>
      <c r="RTZ223" s="52"/>
      <c r="RUA223" s="52"/>
      <c r="RUB223" s="52"/>
      <c r="RUC223" s="52"/>
      <c r="RUD223" s="52"/>
      <c r="RUE223" s="52"/>
      <c r="RUF223" s="52"/>
      <c r="RUG223" s="52"/>
      <c r="RUH223" s="52"/>
      <c r="RUI223" s="52"/>
      <c r="RUJ223" s="52"/>
      <c r="RUK223" s="52"/>
      <c r="RUL223" s="52"/>
      <c r="RUM223" s="52"/>
      <c r="RUN223" s="52"/>
      <c r="RUO223" s="52"/>
      <c r="RUP223" s="52"/>
      <c r="RUQ223" s="52"/>
      <c r="RUR223" s="52"/>
      <c r="RUS223" s="52"/>
      <c r="RUT223" s="52"/>
      <c r="RUU223" s="52"/>
      <c r="RUV223" s="52"/>
      <c r="RUW223" s="52"/>
      <c r="RUX223" s="52"/>
      <c r="RUY223" s="52"/>
      <c r="RUZ223" s="52"/>
      <c r="RVA223" s="52"/>
      <c r="RVB223" s="52"/>
      <c r="RVC223" s="52"/>
      <c r="RVD223" s="52"/>
      <c r="RVE223" s="52"/>
      <c r="RVF223" s="52"/>
      <c r="RVG223" s="52"/>
      <c r="RVH223" s="52"/>
      <c r="RVI223" s="52"/>
      <c r="RVJ223" s="52"/>
      <c r="RVK223" s="52"/>
      <c r="RVL223" s="52"/>
      <c r="RVM223" s="52"/>
      <c r="RVN223" s="52"/>
      <c r="RVO223" s="52"/>
      <c r="RVP223" s="52"/>
      <c r="RVQ223" s="52"/>
      <c r="RVR223" s="52"/>
      <c r="RVS223" s="52"/>
      <c r="RVT223" s="52"/>
      <c r="RVU223" s="52"/>
      <c r="RVV223" s="52"/>
      <c r="RVW223" s="52"/>
      <c r="RVX223" s="52"/>
      <c r="RVY223" s="52"/>
      <c r="RVZ223" s="52"/>
      <c r="RWA223" s="52"/>
      <c r="RWB223" s="52"/>
      <c r="RWC223" s="52"/>
      <c r="RWD223" s="52"/>
      <c r="RWE223" s="52"/>
      <c r="RWF223" s="52"/>
      <c r="RWG223" s="52"/>
      <c r="RWH223" s="52"/>
      <c r="RWI223" s="52"/>
      <c r="RWJ223" s="52"/>
      <c r="RWK223" s="52"/>
      <c r="RWL223" s="52"/>
      <c r="RWM223" s="52"/>
      <c r="RWN223" s="52"/>
      <c r="RWO223" s="52"/>
      <c r="RWP223" s="52"/>
      <c r="RWQ223" s="52"/>
      <c r="RWR223" s="52"/>
      <c r="RWS223" s="52"/>
      <c r="RWT223" s="52"/>
      <c r="RWU223" s="52"/>
      <c r="RWV223" s="52"/>
      <c r="RWW223" s="52"/>
      <c r="RWX223" s="52"/>
      <c r="RWY223" s="52"/>
      <c r="RWZ223" s="52"/>
      <c r="RXA223" s="52"/>
      <c r="RXB223" s="52"/>
      <c r="RXC223" s="52"/>
      <c r="RXD223" s="52"/>
      <c r="RXE223" s="52"/>
      <c r="RXF223" s="52"/>
      <c r="RXG223" s="52"/>
      <c r="RXH223" s="52"/>
      <c r="RXI223" s="52"/>
      <c r="RXJ223" s="52"/>
      <c r="RXK223" s="52"/>
      <c r="RXL223" s="52"/>
      <c r="RXM223" s="52"/>
      <c r="RXN223" s="52"/>
      <c r="RXO223" s="52"/>
      <c r="RXP223" s="52"/>
      <c r="RXQ223" s="52"/>
      <c r="RXR223" s="52"/>
      <c r="RXS223" s="52"/>
      <c r="RXT223" s="52"/>
      <c r="RXU223" s="52"/>
      <c r="RXV223" s="52"/>
      <c r="RXW223" s="52"/>
      <c r="RXX223" s="52"/>
      <c r="RXY223" s="52"/>
      <c r="RXZ223" s="52"/>
      <c r="RYA223" s="52"/>
      <c r="RYB223" s="52"/>
      <c r="RYC223" s="52"/>
      <c r="RYD223" s="52"/>
      <c r="RYE223" s="52"/>
      <c r="RYF223" s="52"/>
      <c r="RYG223" s="52"/>
      <c r="RYH223" s="52"/>
      <c r="RYI223" s="52"/>
      <c r="RYJ223" s="52"/>
      <c r="RYK223" s="52"/>
      <c r="RYL223" s="52"/>
      <c r="RYM223" s="52"/>
      <c r="RYN223" s="52"/>
      <c r="RYO223" s="52"/>
      <c r="RYP223" s="52"/>
      <c r="RYQ223" s="52"/>
      <c r="RYR223" s="52"/>
      <c r="RYS223" s="52"/>
      <c r="RYT223" s="52"/>
      <c r="RYU223" s="52"/>
      <c r="RYV223" s="52"/>
      <c r="RYW223" s="52"/>
      <c r="RYX223" s="52"/>
      <c r="RYY223" s="52"/>
      <c r="RYZ223" s="52"/>
      <c r="RZA223" s="52"/>
      <c r="RZB223" s="52"/>
      <c r="RZC223" s="52"/>
      <c r="RZD223" s="52"/>
      <c r="RZE223" s="52"/>
      <c r="RZF223" s="52"/>
      <c r="RZG223" s="52"/>
      <c r="RZH223" s="52"/>
      <c r="RZI223" s="52"/>
      <c r="RZJ223" s="52"/>
      <c r="RZK223" s="52"/>
      <c r="RZL223" s="52"/>
      <c r="RZM223" s="52"/>
      <c r="RZN223" s="52"/>
      <c r="RZO223" s="52"/>
      <c r="RZP223" s="52"/>
      <c r="RZQ223" s="52"/>
      <c r="RZR223" s="52"/>
      <c r="RZS223" s="52"/>
      <c r="RZT223" s="52"/>
      <c r="RZU223" s="52"/>
      <c r="RZV223" s="52"/>
      <c r="RZW223" s="52"/>
      <c r="RZX223" s="52"/>
      <c r="RZY223" s="52"/>
      <c r="RZZ223" s="52"/>
      <c r="SAA223" s="52"/>
      <c r="SAB223" s="52"/>
      <c r="SAC223" s="52"/>
      <c r="SAD223" s="52"/>
      <c r="SAE223" s="52"/>
      <c r="SAF223" s="52"/>
      <c r="SAG223" s="52"/>
      <c r="SAH223" s="52"/>
      <c r="SAI223" s="52"/>
      <c r="SAJ223" s="52"/>
      <c r="SAK223" s="52"/>
      <c r="SAL223" s="52"/>
      <c r="SAM223" s="52"/>
      <c r="SAN223" s="52"/>
      <c r="SAO223" s="52"/>
      <c r="SAP223" s="52"/>
      <c r="SAQ223" s="52"/>
      <c r="SAR223" s="52"/>
      <c r="SAS223" s="52"/>
      <c r="SAT223" s="52"/>
      <c r="SAU223" s="52"/>
      <c r="SAV223" s="52"/>
      <c r="SAW223" s="52"/>
      <c r="SAX223" s="52"/>
      <c r="SAY223" s="52"/>
      <c r="SAZ223" s="52"/>
      <c r="SBA223" s="52"/>
      <c r="SBB223" s="52"/>
      <c r="SBC223" s="52"/>
      <c r="SBD223" s="52"/>
      <c r="SBE223" s="52"/>
      <c r="SBF223" s="52"/>
      <c r="SBG223" s="52"/>
      <c r="SBH223" s="52"/>
      <c r="SBI223" s="52"/>
      <c r="SBJ223" s="52"/>
      <c r="SBK223" s="52"/>
      <c r="SBL223" s="52"/>
      <c r="SBM223" s="52"/>
      <c r="SBN223" s="52"/>
      <c r="SBO223" s="52"/>
      <c r="SBP223" s="52"/>
      <c r="SBQ223" s="52"/>
      <c r="SBR223" s="52"/>
      <c r="SBS223" s="52"/>
      <c r="SBT223" s="52"/>
      <c r="SBU223" s="52"/>
      <c r="SBV223" s="52"/>
      <c r="SBW223" s="52"/>
      <c r="SBX223" s="52"/>
      <c r="SBY223" s="52"/>
      <c r="SBZ223" s="52"/>
      <c r="SCA223" s="52"/>
      <c r="SCB223" s="52"/>
      <c r="SCC223" s="52"/>
      <c r="SCD223" s="52"/>
      <c r="SCE223" s="52"/>
      <c r="SCF223" s="52"/>
      <c r="SCG223" s="52"/>
      <c r="SCH223" s="52"/>
      <c r="SCI223" s="52"/>
      <c r="SCJ223" s="52"/>
      <c r="SCK223" s="52"/>
      <c r="SCL223" s="52"/>
      <c r="SCM223" s="52"/>
      <c r="SCN223" s="52"/>
      <c r="SCO223" s="52"/>
      <c r="SCP223" s="52"/>
      <c r="SCQ223" s="52"/>
      <c r="SCR223" s="52"/>
      <c r="SCS223" s="52"/>
      <c r="SCT223" s="52"/>
      <c r="SCU223" s="52"/>
      <c r="SCV223" s="52"/>
      <c r="SCW223" s="52"/>
      <c r="SCX223" s="52"/>
      <c r="SCY223" s="52"/>
      <c r="SCZ223" s="52"/>
      <c r="SDA223" s="52"/>
      <c r="SDB223" s="52"/>
      <c r="SDC223" s="52"/>
      <c r="SDD223" s="52"/>
      <c r="SDE223" s="52"/>
      <c r="SDF223" s="52"/>
      <c r="SDG223" s="52"/>
      <c r="SDH223" s="52"/>
      <c r="SDI223" s="52"/>
      <c r="SDJ223" s="52"/>
      <c r="SDK223" s="52"/>
      <c r="SDL223" s="52"/>
      <c r="SDM223" s="52"/>
      <c r="SDN223" s="52"/>
      <c r="SDO223" s="52"/>
      <c r="SDP223" s="52"/>
      <c r="SDQ223" s="52"/>
      <c r="SDR223" s="52"/>
      <c r="SDS223" s="52"/>
      <c r="SDT223" s="52"/>
      <c r="SDU223" s="52"/>
      <c r="SDV223" s="52"/>
      <c r="SDW223" s="52"/>
      <c r="SDX223" s="52"/>
      <c r="SDY223" s="52"/>
      <c r="SDZ223" s="52"/>
      <c r="SEA223" s="52"/>
      <c r="SEB223" s="52"/>
      <c r="SEC223" s="52"/>
      <c r="SED223" s="52"/>
      <c r="SEE223" s="52"/>
      <c r="SEF223" s="52"/>
      <c r="SEG223" s="52"/>
      <c r="SEH223" s="52"/>
      <c r="SEI223" s="52"/>
      <c r="SEJ223" s="52"/>
      <c r="SEK223" s="52"/>
      <c r="SEL223" s="52"/>
      <c r="SEM223" s="52"/>
      <c r="SEN223" s="52"/>
      <c r="SEO223" s="52"/>
      <c r="SEP223" s="52"/>
      <c r="SEQ223" s="52"/>
      <c r="SER223" s="52"/>
      <c r="SES223" s="52"/>
      <c r="SET223" s="52"/>
      <c r="SEU223" s="52"/>
      <c r="SEV223" s="52"/>
      <c r="SEW223" s="52"/>
      <c r="SEX223" s="52"/>
      <c r="SEY223" s="52"/>
      <c r="SEZ223" s="52"/>
      <c r="SFA223" s="52"/>
      <c r="SFB223" s="52"/>
      <c r="SFC223" s="52"/>
      <c r="SFD223" s="52"/>
      <c r="SFE223" s="52"/>
      <c r="SFF223" s="52"/>
      <c r="SFG223" s="52"/>
      <c r="SFH223" s="52"/>
      <c r="SFI223" s="52"/>
      <c r="SFJ223" s="52"/>
      <c r="SFK223" s="52"/>
      <c r="SFL223" s="52"/>
      <c r="SFM223" s="52"/>
      <c r="SFN223" s="52"/>
      <c r="SFO223" s="52"/>
      <c r="SFP223" s="52"/>
      <c r="SFQ223" s="52"/>
      <c r="SFR223" s="52"/>
      <c r="SFS223" s="52"/>
      <c r="SFT223" s="52"/>
      <c r="SFU223" s="52"/>
      <c r="SFV223" s="52"/>
      <c r="SFW223" s="52"/>
      <c r="SFX223" s="52"/>
      <c r="SFY223" s="52"/>
      <c r="SFZ223" s="52"/>
      <c r="SGA223" s="52"/>
      <c r="SGB223" s="52"/>
      <c r="SGC223" s="52"/>
      <c r="SGD223" s="52"/>
      <c r="SGE223" s="52"/>
      <c r="SGF223" s="52"/>
      <c r="SGG223" s="52"/>
      <c r="SGH223" s="52"/>
      <c r="SGI223" s="52"/>
      <c r="SGJ223" s="52"/>
      <c r="SGK223" s="52"/>
      <c r="SGL223" s="52"/>
      <c r="SGM223" s="52"/>
      <c r="SGN223" s="52"/>
      <c r="SGO223" s="52"/>
      <c r="SGP223" s="52"/>
      <c r="SGQ223" s="52"/>
      <c r="SGR223" s="52"/>
      <c r="SGS223" s="52"/>
      <c r="SGT223" s="52"/>
      <c r="SGU223" s="52"/>
      <c r="SGV223" s="52"/>
      <c r="SGW223" s="52"/>
      <c r="SGX223" s="52"/>
      <c r="SGY223" s="52"/>
      <c r="SGZ223" s="52"/>
      <c r="SHA223" s="52"/>
      <c r="SHB223" s="52"/>
      <c r="SHC223" s="52"/>
      <c r="SHD223" s="52"/>
      <c r="SHE223" s="52"/>
      <c r="SHF223" s="52"/>
      <c r="SHG223" s="52"/>
      <c r="SHH223" s="52"/>
      <c r="SHI223" s="52"/>
      <c r="SHJ223" s="52"/>
      <c r="SHK223" s="52"/>
      <c r="SHL223" s="52"/>
      <c r="SHM223" s="52"/>
      <c r="SHN223" s="52"/>
      <c r="SHO223" s="52"/>
      <c r="SHP223" s="52"/>
      <c r="SHQ223" s="52"/>
      <c r="SHR223" s="52"/>
      <c r="SHS223" s="52"/>
      <c r="SHT223" s="52"/>
      <c r="SHU223" s="52"/>
      <c r="SHV223" s="52"/>
      <c r="SHW223" s="52"/>
      <c r="SHX223" s="52"/>
      <c r="SHY223" s="52"/>
      <c r="SHZ223" s="52"/>
      <c r="SIA223" s="52"/>
      <c r="SIB223" s="52"/>
      <c r="SIC223" s="52"/>
      <c r="SID223" s="52"/>
      <c r="SIE223" s="52"/>
      <c r="SIF223" s="52"/>
      <c r="SIG223" s="52"/>
      <c r="SIH223" s="52"/>
      <c r="SII223" s="52"/>
      <c r="SIJ223" s="52"/>
      <c r="SIK223" s="52"/>
      <c r="SIL223" s="52"/>
      <c r="SIM223" s="52"/>
      <c r="SIN223" s="52"/>
      <c r="SIO223" s="52"/>
      <c r="SIP223" s="52"/>
      <c r="SIQ223" s="52"/>
      <c r="SIR223" s="52"/>
      <c r="SIS223" s="52"/>
      <c r="SIT223" s="52"/>
      <c r="SIU223" s="52"/>
      <c r="SIV223" s="52"/>
      <c r="SIW223" s="52"/>
      <c r="SIX223" s="52"/>
      <c r="SIY223" s="52"/>
      <c r="SIZ223" s="52"/>
      <c r="SJA223" s="52"/>
      <c r="SJB223" s="52"/>
      <c r="SJC223" s="52"/>
      <c r="SJD223" s="52"/>
      <c r="SJE223" s="52"/>
      <c r="SJF223" s="52"/>
      <c r="SJG223" s="52"/>
      <c r="SJH223" s="52"/>
      <c r="SJI223" s="52"/>
      <c r="SJJ223" s="52"/>
      <c r="SJK223" s="52"/>
      <c r="SJL223" s="52"/>
      <c r="SJM223" s="52"/>
      <c r="SJN223" s="52"/>
      <c r="SJO223" s="52"/>
      <c r="SJP223" s="52"/>
      <c r="SJQ223" s="52"/>
      <c r="SJR223" s="52"/>
      <c r="SJS223" s="52"/>
      <c r="SJT223" s="52"/>
      <c r="SJU223" s="52"/>
      <c r="SJV223" s="52"/>
      <c r="SJW223" s="52"/>
      <c r="SJX223" s="52"/>
      <c r="SJY223" s="52"/>
      <c r="SJZ223" s="52"/>
      <c r="SKA223" s="52"/>
      <c r="SKB223" s="52"/>
      <c r="SKC223" s="52"/>
      <c r="SKD223" s="52"/>
      <c r="SKE223" s="52"/>
      <c r="SKF223" s="52"/>
      <c r="SKG223" s="52"/>
      <c r="SKH223" s="52"/>
      <c r="SKI223" s="52"/>
      <c r="SKJ223" s="52"/>
      <c r="SKK223" s="52"/>
      <c r="SKL223" s="52"/>
      <c r="SKM223" s="52"/>
      <c r="SKN223" s="52"/>
      <c r="SKO223" s="52"/>
      <c r="SKP223" s="52"/>
      <c r="SKQ223" s="52"/>
      <c r="SKR223" s="52"/>
      <c r="SKS223" s="52"/>
      <c r="SKT223" s="52"/>
      <c r="SKU223" s="52"/>
      <c r="SKV223" s="52"/>
      <c r="SKW223" s="52"/>
      <c r="SKX223" s="52"/>
      <c r="SKY223" s="52"/>
      <c r="SKZ223" s="52"/>
      <c r="SLA223" s="52"/>
      <c r="SLB223" s="52"/>
      <c r="SLC223" s="52"/>
      <c r="SLD223" s="52"/>
      <c r="SLE223" s="52"/>
      <c r="SLF223" s="52"/>
      <c r="SLG223" s="52"/>
      <c r="SLH223" s="52"/>
      <c r="SLI223" s="52"/>
      <c r="SLJ223" s="52"/>
      <c r="SLK223" s="52"/>
      <c r="SLL223" s="52"/>
      <c r="SLM223" s="52"/>
      <c r="SLN223" s="52"/>
      <c r="SLO223" s="52"/>
      <c r="SLP223" s="52"/>
      <c r="SLQ223" s="52"/>
      <c r="SLR223" s="52"/>
      <c r="SLS223" s="52"/>
      <c r="SLT223" s="52"/>
      <c r="SLU223" s="52"/>
      <c r="SLV223" s="52"/>
      <c r="SLW223" s="52"/>
      <c r="SLX223" s="52"/>
      <c r="SLY223" s="52"/>
      <c r="SLZ223" s="52"/>
      <c r="SMA223" s="52"/>
      <c r="SMB223" s="52"/>
      <c r="SMC223" s="52"/>
      <c r="SMD223" s="52"/>
      <c r="SME223" s="52"/>
      <c r="SMF223" s="52"/>
      <c r="SMG223" s="52"/>
      <c r="SMH223" s="52"/>
      <c r="SMI223" s="52"/>
      <c r="SMJ223" s="52"/>
      <c r="SMK223" s="52"/>
      <c r="SML223" s="52"/>
      <c r="SMM223" s="52"/>
      <c r="SMN223" s="52"/>
      <c r="SMO223" s="52"/>
      <c r="SMP223" s="52"/>
      <c r="SMQ223" s="52"/>
      <c r="SMR223" s="52"/>
      <c r="SMS223" s="52"/>
      <c r="SMT223" s="52"/>
      <c r="SMU223" s="52"/>
      <c r="SMV223" s="52"/>
      <c r="SMW223" s="52"/>
      <c r="SMX223" s="52"/>
      <c r="SMY223" s="52"/>
      <c r="SMZ223" s="52"/>
      <c r="SNA223" s="52"/>
      <c r="SNB223" s="52"/>
      <c r="SNC223" s="52"/>
      <c r="SND223" s="52"/>
      <c r="SNE223" s="52"/>
      <c r="SNF223" s="52"/>
      <c r="SNG223" s="52"/>
      <c r="SNH223" s="52"/>
      <c r="SNI223" s="52"/>
      <c r="SNJ223" s="52"/>
      <c r="SNK223" s="52"/>
      <c r="SNL223" s="52"/>
      <c r="SNM223" s="52"/>
      <c r="SNN223" s="52"/>
      <c r="SNO223" s="52"/>
      <c r="SNP223" s="52"/>
      <c r="SNQ223" s="52"/>
      <c r="SNR223" s="52"/>
      <c r="SNS223" s="52"/>
      <c r="SNT223" s="52"/>
      <c r="SNU223" s="52"/>
      <c r="SNV223" s="52"/>
      <c r="SNW223" s="52"/>
      <c r="SNX223" s="52"/>
      <c r="SNY223" s="52"/>
      <c r="SNZ223" s="52"/>
      <c r="SOA223" s="52"/>
      <c r="SOB223" s="52"/>
      <c r="SOC223" s="52"/>
      <c r="SOD223" s="52"/>
      <c r="SOE223" s="52"/>
      <c r="SOF223" s="52"/>
      <c r="SOG223" s="52"/>
      <c r="SOH223" s="52"/>
      <c r="SOI223" s="52"/>
      <c r="SOJ223" s="52"/>
      <c r="SOK223" s="52"/>
      <c r="SOL223" s="52"/>
      <c r="SOM223" s="52"/>
      <c r="SON223" s="52"/>
      <c r="SOO223" s="52"/>
      <c r="SOP223" s="52"/>
      <c r="SOQ223" s="52"/>
      <c r="SOR223" s="52"/>
      <c r="SOS223" s="52"/>
      <c r="SOT223" s="52"/>
      <c r="SOU223" s="52"/>
      <c r="SOV223" s="52"/>
      <c r="SOW223" s="52"/>
      <c r="SOX223" s="52"/>
      <c r="SOY223" s="52"/>
      <c r="SOZ223" s="52"/>
      <c r="SPA223" s="52"/>
      <c r="SPB223" s="52"/>
      <c r="SPC223" s="52"/>
      <c r="SPD223" s="52"/>
      <c r="SPE223" s="52"/>
      <c r="SPF223" s="52"/>
      <c r="SPG223" s="52"/>
      <c r="SPH223" s="52"/>
      <c r="SPI223" s="52"/>
      <c r="SPJ223" s="52"/>
      <c r="SPK223" s="52"/>
      <c r="SPL223" s="52"/>
      <c r="SPM223" s="52"/>
      <c r="SPN223" s="52"/>
      <c r="SPO223" s="52"/>
      <c r="SPP223" s="52"/>
      <c r="SPQ223" s="52"/>
      <c r="SPR223" s="52"/>
      <c r="SPS223" s="52"/>
      <c r="SPT223" s="52"/>
      <c r="SPU223" s="52"/>
      <c r="SPV223" s="52"/>
      <c r="SPW223" s="52"/>
      <c r="SPX223" s="52"/>
      <c r="SPY223" s="52"/>
      <c r="SPZ223" s="52"/>
      <c r="SQA223" s="52"/>
      <c r="SQB223" s="52"/>
      <c r="SQC223" s="52"/>
      <c r="SQD223" s="52"/>
      <c r="SQE223" s="52"/>
      <c r="SQF223" s="52"/>
      <c r="SQG223" s="52"/>
      <c r="SQH223" s="52"/>
      <c r="SQI223" s="52"/>
      <c r="SQJ223" s="52"/>
      <c r="SQK223" s="52"/>
      <c r="SQL223" s="52"/>
      <c r="SQM223" s="52"/>
      <c r="SQN223" s="52"/>
      <c r="SQO223" s="52"/>
      <c r="SQP223" s="52"/>
      <c r="SQQ223" s="52"/>
      <c r="SQR223" s="52"/>
      <c r="SQS223" s="52"/>
      <c r="SQT223" s="52"/>
      <c r="SQU223" s="52"/>
      <c r="SQV223" s="52"/>
      <c r="SQW223" s="52"/>
      <c r="SQX223" s="52"/>
      <c r="SQY223" s="52"/>
      <c r="SQZ223" s="52"/>
      <c r="SRA223" s="52"/>
      <c r="SRB223" s="52"/>
      <c r="SRC223" s="52"/>
      <c r="SRD223" s="52"/>
      <c r="SRE223" s="52"/>
      <c r="SRF223" s="52"/>
      <c r="SRG223" s="52"/>
      <c r="SRH223" s="52"/>
      <c r="SRI223" s="52"/>
      <c r="SRJ223" s="52"/>
      <c r="SRK223" s="52"/>
      <c r="SRL223" s="52"/>
      <c r="SRM223" s="52"/>
      <c r="SRN223" s="52"/>
      <c r="SRO223" s="52"/>
      <c r="SRP223" s="52"/>
      <c r="SRQ223" s="52"/>
      <c r="SRR223" s="52"/>
      <c r="SRS223" s="52"/>
      <c r="SRT223" s="52"/>
      <c r="SRU223" s="52"/>
      <c r="SRV223" s="52"/>
      <c r="SRW223" s="52"/>
      <c r="SRX223" s="52"/>
      <c r="SRY223" s="52"/>
      <c r="SRZ223" s="52"/>
      <c r="SSA223" s="52"/>
      <c r="SSB223" s="52"/>
      <c r="SSC223" s="52"/>
      <c r="SSD223" s="52"/>
      <c r="SSE223" s="52"/>
      <c r="SSF223" s="52"/>
      <c r="SSG223" s="52"/>
      <c r="SSH223" s="52"/>
      <c r="SSI223" s="52"/>
      <c r="SSJ223" s="52"/>
      <c r="SSK223" s="52"/>
      <c r="SSL223" s="52"/>
      <c r="SSM223" s="52"/>
      <c r="SSN223" s="52"/>
      <c r="SSO223" s="52"/>
      <c r="SSP223" s="52"/>
      <c r="SSQ223" s="52"/>
      <c r="SSR223" s="52"/>
      <c r="SSS223" s="52"/>
      <c r="SST223" s="52"/>
      <c r="SSU223" s="52"/>
      <c r="SSV223" s="52"/>
      <c r="SSW223" s="52"/>
      <c r="SSX223" s="52"/>
      <c r="SSY223" s="52"/>
      <c r="SSZ223" s="52"/>
      <c r="STA223" s="52"/>
      <c r="STB223" s="52"/>
      <c r="STC223" s="52"/>
      <c r="STD223" s="52"/>
      <c r="STE223" s="52"/>
      <c r="STF223" s="52"/>
      <c r="STG223" s="52"/>
      <c r="STH223" s="52"/>
      <c r="STI223" s="52"/>
      <c r="STJ223" s="52"/>
      <c r="STK223" s="52"/>
      <c r="STL223" s="52"/>
      <c r="STM223" s="52"/>
      <c r="STN223" s="52"/>
      <c r="STO223" s="52"/>
      <c r="STP223" s="52"/>
      <c r="STQ223" s="52"/>
      <c r="STR223" s="52"/>
      <c r="STS223" s="52"/>
      <c r="STT223" s="52"/>
      <c r="STU223" s="52"/>
      <c r="STV223" s="52"/>
      <c r="STW223" s="52"/>
      <c r="STX223" s="52"/>
      <c r="STY223" s="52"/>
      <c r="STZ223" s="52"/>
      <c r="SUA223" s="52"/>
      <c r="SUB223" s="52"/>
      <c r="SUC223" s="52"/>
      <c r="SUD223" s="52"/>
      <c r="SUE223" s="52"/>
      <c r="SUF223" s="52"/>
      <c r="SUG223" s="52"/>
      <c r="SUH223" s="52"/>
      <c r="SUI223" s="52"/>
      <c r="SUJ223" s="52"/>
      <c r="SUK223" s="52"/>
      <c r="SUL223" s="52"/>
      <c r="SUM223" s="52"/>
      <c r="SUN223" s="52"/>
      <c r="SUO223" s="52"/>
      <c r="SUP223" s="52"/>
      <c r="SUQ223" s="52"/>
      <c r="SUR223" s="52"/>
      <c r="SUS223" s="52"/>
      <c r="SUT223" s="52"/>
      <c r="SUU223" s="52"/>
      <c r="SUV223" s="52"/>
      <c r="SUW223" s="52"/>
      <c r="SUX223" s="52"/>
      <c r="SUY223" s="52"/>
      <c r="SUZ223" s="52"/>
      <c r="SVA223" s="52"/>
      <c r="SVB223" s="52"/>
      <c r="SVC223" s="52"/>
      <c r="SVD223" s="52"/>
      <c r="SVE223" s="52"/>
      <c r="SVF223" s="52"/>
      <c r="SVG223" s="52"/>
      <c r="SVH223" s="52"/>
      <c r="SVI223" s="52"/>
      <c r="SVJ223" s="52"/>
      <c r="SVK223" s="52"/>
      <c r="SVL223" s="52"/>
      <c r="SVM223" s="52"/>
      <c r="SVN223" s="52"/>
      <c r="SVO223" s="52"/>
      <c r="SVP223" s="52"/>
      <c r="SVQ223" s="52"/>
      <c r="SVR223" s="52"/>
      <c r="SVS223" s="52"/>
      <c r="SVT223" s="52"/>
      <c r="SVU223" s="52"/>
      <c r="SVV223" s="52"/>
      <c r="SVW223" s="52"/>
      <c r="SVX223" s="52"/>
      <c r="SVY223" s="52"/>
      <c r="SVZ223" s="52"/>
      <c r="SWA223" s="52"/>
      <c r="SWB223" s="52"/>
      <c r="SWC223" s="52"/>
      <c r="SWD223" s="52"/>
      <c r="SWE223" s="52"/>
      <c r="SWF223" s="52"/>
      <c r="SWG223" s="52"/>
      <c r="SWH223" s="52"/>
      <c r="SWI223" s="52"/>
      <c r="SWJ223" s="52"/>
      <c r="SWK223" s="52"/>
      <c r="SWL223" s="52"/>
      <c r="SWM223" s="52"/>
      <c r="SWN223" s="52"/>
      <c r="SWO223" s="52"/>
      <c r="SWP223" s="52"/>
      <c r="SWQ223" s="52"/>
      <c r="SWR223" s="52"/>
      <c r="SWS223" s="52"/>
      <c r="SWT223" s="52"/>
      <c r="SWU223" s="52"/>
      <c r="SWV223" s="52"/>
      <c r="SWW223" s="52"/>
      <c r="SWX223" s="52"/>
      <c r="SWY223" s="52"/>
      <c r="SWZ223" s="52"/>
      <c r="SXA223" s="52"/>
      <c r="SXB223" s="52"/>
      <c r="SXC223" s="52"/>
      <c r="SXD223" s="52"/>
      <c r="SXE223" s="52"/>
      <c r="SXF223" s="52"/>
      <c r="SXG223" s="52"/>
      <c r="SXH223" s="52"/>
      <c r="SXI223" s="52"/>
      <c r="SXJ223" s="52"/>
      <c r="SXK223" s="52"/>
      <c r="SXL223" s="52"/>
      <c r="SXM223" s="52"/>
      <c r="SXN223" s="52"/>
      <c r="SXO223" s="52"/>
      <c r="SXP223" s="52"/>
      <c r="SXQ223" s="52"/>
      <c r="SXR223" s="52"/>
      <c r="SXS223" s="52"/>
      <c r="SXT223" s="52"/>
      <c r="SXU223" s="52"/>
      <c r="SXV223" s="52"/>
      <c r="SXW223" s="52"/>
      <c r="SXX223" s="52"/>
      <c r="SXY223" s="52"/>
      <c r="SXZ223" s="52"/>
      <c r="SYA223" s="52"/>
      <c r="SYB223" s="52"/>
      <c r="SYC223" s="52"/>
      <c r="SYD223" s="52"/>
      <c r="SYE223" s="52"/>
      <c r="SYF223" s="52"/>
      <c r="SYG223" s="52"/>
      <c r="SYH223" s="52"/>
      <c r="SYI223" s="52"/>
      <c r="SYJ223" s="52"/>
      <c r="SYK223" s="52"/>
      <c r="SYL223" s="52"/>
      <c r="SYM223" s="52"/>
      <c r="SYN223" s="52"/>
      <c r="SYO223" s="52"/>
      <c r="SYP223" s="52"/>
      <c r="SYQ223" s="52"/>
      <c r="SYR223" s="52"/>
      <c r="SYS223" s="52"/>
      <c r="SYT223" s="52"/>
      <c r="SYU223" s="52"/>
      <c r="SYV223" s="52"/>
      <c r="SYW223" s="52"/>
      <c r="SYX223" s="52"/>
      <c r="SYY223" s="52"/>
      <c r="SYZ223" s="52"/>
      <c r="SZA223" s="52"/>
      <c r="SZB223" s="52"/>
      <c r="SZC223" s="52"/>
      <c r="SZD223" s="52"/>
      <c r="SZE223" s="52"/>
      <c r="SZF223" s="52"/>
      <c r="SZG223" s="52"/>
      <c r="SZH223" s="52"/>
      <c r="SZI223" s="52"/>
      <c r="SZJ223" s="52"/>
      <c r="SZK223" s="52"/>
      <c r="SZL223" s="52"/>
      <c r="SZM223" s="52"/>
      <c r="SZN223" s="52"/>
      <c r="SZO223" s="52"/>
      <c r="SZP223" s="52"/>
      <c r="SZQ223" s="52"/>
      <c r="SZR223" s="52"/>
      <c r="SZS223" s="52"/>
      <c r="SZT223" s="52"/>
      <c r="SZU223" s="52"/>
      <c r="SZV223" s="52"/>
      <c r="SZW223" s="52"/>
      <c r="SZX223" s="52"/>
      <c r="SZY223" s="52"/>
      <c r="SZZ223" s="52"/>
      <c r="TAA223" s="52"/>
      <c r="TAB223" s="52"/>
      <c r="TAC223" s="52"/>
      <c r="TAD223" s="52"/>
      <c r="TAE223" s="52"/>
      <c r="TAF223" s="52"/>
      <c r="TAG223" s="52"/>
      <c r="TAH223" s="52"/>
      <c r="TAI223" s="52"/>
      <c r="TAJ223" s="52"/>
      <c r="TAK223" s="52"/>
      <c r="TAL223" s="52"/>
      <c r="TAM223" s="52"/>
      <c r="TAN223" s="52"/>
      <c r="TAO223" s="52"/>
      <c r="TAP223" s="52"/>
      <c r="TAQ223" s="52"/>
      <c r="TAR223" s="52"/>
      <c r="TAS223" s="52"/>
      <c r="TAT223" s="52"/>
      <c r="TAU223" s="52"/>
      <c r="TAV223" s="52"/>
      <c r="TAW223" s="52"/>
      <c r="TAX223" s="52"/>
      <c r="TAY223" s="52"/>
      <c r="TAZ223" s="52"/>
      <c r="TBA223" s="52"/>
      <c r="TBB223" s="52"/>
      <c r="TBC223" s="52"/>
      <c r="TBD223" s="52"/>
      <c r="TBE223" s="52"/>
      <c r="TBF223" s="52"/>
      <c r="TBG223" s="52"/>
      <c r="TBH223" s="52"/>
      <c r="TBI223" s="52"/>
      <c r="TBJ223" s="52"/>
      <c r="TBK223" s="52"/>
      <c r="TBL223" s="52"/>
      <c r="TBM223" s="52"/>
      <c r="TBN223" s="52"/>
      <c r="TBO223" s="52"/>
      <c r="TBP223" s="52"/>
      <c r="TBQ223" s="52"/>
      <c r="TBR223" s="52"/>
      <c r="TBS223" s="52"/>
      <c r="TBT223" s="52"/>
      <c r="TBU223" s="52"/>
      <c r="TBV223" s="52"/>
      <c r="TBW223" s="52"/>
      <c r="TBX223" s="52"/>
      <c r="TBY223" s="52"/>
      <c r="TBZ223" s="52"/>
      <c r="TCA223" s="52"/>
      <c r="TCB223" s="52"/>
      <c r="TCC223" s="52"/>
      <c r="TCD223" s="52"/>
      <c r="TCE223" s="52"/>
      <c r="TCF223" s="52"/>
      <c r="TCG223" s="52"/>
      <c r="TCH223" s="52"/>
      <c r="TCI223" s="52"/>
      <c r="TCJ223" s="52"/>
      <c r="TCK223" s="52"/>
      <c r="TCL223" s="52"/>
      <c r="TCM223" s="52"/>
      <c r="TCN223" s="52"/>
      <c r="TCO223" s="52"/>
      <c r="TCP223" s="52"/>
      <c r="TCQ223" s="52"/>
      <c r="TCR223" s="52"/>
      <c r="TCS223" s="52"/>
      <c r="TCT223" s="52"/>
      <c r="TCU223" s="52"/>
      <c r="TCV223" s="52"/>
      <c r="TCW223" s="52"/>
      <c r="TCX223" s="52"/>
      <c r="TCY223" s="52"/>
      <c r="TCZ223" s="52"/>
      <c r="TDA223" s="52"/>
      <c r="TDB223" s="52"/>
      <c r="TDC223" s="52"/>
      <c r="TDD223" s="52"/>
      <c r="TDE223" s="52"/>
      <c r="TDF223" s="52"/>
      <c r="TDG223" s="52"/>
      <c r="TDH223" s="52"/>
      <c r="TDI223" s="52"/>
      <c r="TDJ223" s="52"/>
      <c r="TDK223" s="52"/>
      <c r="TDL223" s="52"/>
      <c r="TDM223" s="52"/>
      <c r="TDN223" s="52"/>
      <c r="TDO223" s="52"/>
      <c r="TDP223" s="52"/>
      <c r="TDQ223" s="52"/>
      <c r="TDR223" s="52"/>
      <c r="TDS223" s="52"/>
      <c r="TDT223" s="52"/>
      <c r="TDU223" s="52"/>
      <c r="TDV223" s="52"/>
      <c r="TDW223" s="52"/>
      <c r="TDX223" s="52"/>
      <c r="TDY223" s="52"/>
      <c r="TDZ223" s="52"/>
      <c r="TEA223" s="52"/>
      <c r="TEB223" s="52"/>
      <c r="TEC223" s="52"/>
      <c r="TED223" s="52"/>
      <c r="TEE223" s="52"/>
      <c r="TEF223" s="52"/>
      <c r="TEG223" s="52"/>
      <c r="TEH223" s="52"/>
      <c r="TEI223" s="52"/>
      <c r="TEJ223" s="52"/>
      <c r="TEK223" s="52"/>
      <c r="TEL223" s="52"/>
      <c r="TEM223" s="52"/>
      <c r="TEN223" s="52"/>
      <c r="TEO223" s="52"/>
      <c r="TEP223" s="52"/>
      <c r="TEQ223" s="52"/>
      <c r="TER223" s="52"/>
      <c r="TES223" s="52"/>
      <c r="TET223" s="52"/>
      <c r="TEU223" s="52"/>
      <c r="TEV223" s="52"/>
      <c r="TEW223" s="52"/>
      <c r="TEX223" s="52"/>
      <c r="TEY223" s="52"/>
      <c r="TEZ223" s="52"/>
      <c r="TFA223" s="52"/>
      <c r="TFB223" s="52"/>
      <c r="TFC223" s="52"/>
      <c r="TFD223" s="52"/>
      <c r="TFE223" s="52"/>
      <c r="TFF223" s="52"/>
      <c r="TFG223" s="52"/>
      <c r="TFH223" s="52"/>
      <c r="TFI223" s="52"/>
      <c r="TFJ223" s="52"/>
      <c r="TFK223" s="52"/>
      <c r="TFL223" s="52"/>
      <c r="TFM223" s="52"/>
      <c r="TFN223" s="52"/>
      <c r="TFO223" s="52"/>
      <c r="TFP223" s="52"/>
      <c r="TFQ223" s="52"/>
      <c r="TFR223" s="52"/>
      <c r="TFS223" s="52"/>
      <c r="TFT223" s="52"/>
      <c r="TFU223" s="52"/>
      <c r="TFV223" s="52"/>
      <c r="TFW223" s="52"/>
      <c r="TFX223" s="52"/>
      <c r="TFY223" s="52"/>
      <c r="TFZ223" s="52"/>
      <c r="TGA223" s="52"/>
      <c r="TGB223" s="52"/>
      <c r="TGC223" s="52"/>
      <c r="TGD223" s="52"/>
      <c r="TGE223" s="52"/>
      <c r="TGF223" s="52"/>
      <c r="TGG223" s="52"/>
      <c r="TGH223" s="52"/>
      <c r="TGI223" s="52"/>
      <c r="TGJ223" s="52"/>
      <c r="TGK223" s="52"/>
      <c r="TGL223" s="52"/>
      <c r="TGM223" s="52"/>
      <c r="TGN223" s="52"/>
      <c r="TGO223" s="52"/>
      <c r="TGP223" s="52"/>
      <c r="TGQ223" s="52"/>
      <c r="TGR223" s="52"/>
      <c r="TGS223" s="52"/>
      <c r="TGT223" s="52"/>
      <c r="TGU223" s="52"/>
      <c r="TGV223" s="52"/>
      <c r="TGW223" s="52"/>
      <c r="TGX223" s="52"/>
      <c r="TGY223" s="52"/>
      <c r="TGZ223" s="52"/>
      <c r="THA223" s="52"/>
      <c r="THB223" s="52"/>
      <c r="THC223" s="52"/>
      <c r="THD223" s="52"/>
      <c r="THE223" s="52"/>
      <c r="THF223" s="52"/>
      <c r="THG223" s="52"/>
      <c r="THH223" s="52"/>
      <c r="THI223" s="52"/>
      <c r="THJ223" s="52"/>
      <c r="THK223" s="52"/>
      <c r="THL223" s="52"/>
      <c r="THM223" s="52"/>
      <c r="THN223" s="52"/>
      <c r="THO223" s="52"/>
      <c r="THP223" s="52"/>
      <c r="THQ223" s="52"/>
      <c r="THR223" s="52"/>
      <c r="THS223" s="52"/>
      <c r="THT223" s="52"/>
      <c r="THU223" s="52"/>
      <c r="THV223" s="52"/>
      <c r="THW223" s="52"/>
      <c r="THX223" s="52"/>
      <c r="THY223" s="52"/>
      <c r="THZ223" s="52"/>
      <c r="TIA223" s="52"/>
      <c r="TIB223" s="52"/>
      <c r="TIC223" s="52"/>
      <c r="TID223" s="52"/>
      <c r="TIE223" s="52"/>
      <c r="TIF223" s="52"/>
      <c r="TIG223" s="52"/>
      <c r="TIH223" s="52"/>
      <c r="TII223" s="52"/>
      <c r="TIJ223" s="52"/>
      <c r="TIK223" s="52"/>
      <c r="TIL223" s="52"/>
      <c r="TIM223" s="52"/>
      <c r="TIN223" s="52"/>
      <c r="TIO223" s="52"/>
      <c r="TIP223" s="52"/>
      <c r="TIQ223" s="52"/>
      <c r="TIR223" s="52"/>
      <c r="TIS223" s="52"/>
      <c r="TIT223" s="52"/>
      <c r="TIU223" s="52"/>
      <c r="TIV223" s="52"/>
      <c r="TIW223" s="52"/>
      <c r="TIX223" s="52"/>
      <c r="TIY223" s="52"/>
      <c r="TIZ223" s="52"/>
      <c r="TJA223" s="52"/>
      <c r="TJB223" s="52"/>
      <c r="TJC223" s="52"/>
      <c r="TJD223" s="52"/>
      <c r="TJE223" s="52"/>
      <c r="TJF223" s="52"/>
      <c r="TJG223" s="52"/>
      <c r="TJH223" s="52"/>
      <c r="TJI223" s="52"/>
      <c r="TJJ223" s="52"/>
      <c r="TJK223" s="52"/>
      <c r="TJL223" s="52"/>
      <c r="TJM223" s="52"/>
      <c r="TJN223" s="52"/>
      <c r="TJO223" s="52"/>
      <c r="TJP223" s="52"/>
      <c r="TJQ223" s="52"/>
      <c r="TJR223" s="52"/>
      <c r="TJS223" s="52"/>
      <c r="TJT223" s="52"/>
      <c r="TJU223" s="52"/>
      <c r="TJV223" s="52"/>
      <c r="TJW223" s="52"/>
      <c r="TJX223" s="52"/>
      <c r="TJY223" s="52"/>
      <c r="TJZ223" s="52"/>
      <c r="TKA223" s="52"/>
      <c r="TKB223" s="52"/>
      <c r="TKC223" s="52"/>
      <c r="TKD223" s="52"/>
      <c r="TKE223" s="52"/>
      <c r="TKF223" s="52"/>
      <c r="TKG223" s="52"/>
      <c r="TKH223" s="52"/>
      <c r="TKI223" s="52"/>
      <c r="TKJ223" s="52"/>
      <c r="TKK223" s="52"/>
      <c r="TKL223" s="52"/>
      <c r="TKM223" s="52"/>
      <c r="TKN223" s="52"/>
      <c r="TKO223" s="52"/>
      <c r="TKP223" s="52"/>
      <c r="TKQ223" s="52"/>
      <c r="TKR223" s="52"/>
      <c r="TKS223" s="52"/>
      <c r="TKT223" s="52"/>
      <c r="TKU223" s="52"/>
      <c r="TKV223" s="52"/>
      <c r="TKW223" s="52"/>
      <c r="TKX223" s="52"/>
      <c r="TKY223" s="52"/>
      <c r="TKZ223" s="52"/>
      <c r="TLA223" s="52"/>
      <c r="TLB223" s="52"/>
      <c r="TLC223" s="52"/>
      <c r="TLD223" s="52"/>
      <c r="TLE223" s="52"/>
      <c r="TLF223" s="52"/>
      <c r="TLG223" s="52"/>
      <c r="TLH223" s="52"/>
      <c r="TLI223" s="52"/>
      <c r="TLJ223" s="52"/>
      <c r="TLK223" s="52"/>
      <c r="TLL223" s="52"/>
      <c r="TLM223" s="52"/>
      <c r="TLN223" s="52"/>
      <c r="TLO223" s="52"/>
      <c r="TLP223" s="52"/>
      <c r="TLQ223" s="52"/>
      <c r="TLR223" s="52"/>
      <c r="TLS223" s="52"/>
      <c r="TLT223" s="52"/>
      <c r="TLU223" s="52"/>
      <c r="TLV223" s="52"/>
      <c r="TLW223" s="52"/>
      <c r="TLX223" s="52"/>
      <c r="TLY223" s="52"/>
      <c r="TLZ223" s="52"/>
      <c r="TMA223" s="52"/>
      <c r="TMB223" s="52"/>
      <c r="TMC223" s="52"/>
      <c r="TMD223" s="52"/>
      <c r="TME223" s="52"/>
      <c r="TMF223" s="52"/>
      <c r="TMG223" s="52"/>
      <c r="TMH223" s="52"/>
      <c r="TMI223" s="52"/>
      <c r="TMJ223" s="52"/>
      <c r="TMK223" s="52"/>
      <c r="TML223" s="52"/>
      <c r="TMM223" s="52"/>
      <c r="TMN223" s="52"/>
      <c r="TMO223" s="52"/>
      <c r="TMP223" s="52"/>
      <c r="TMQ223" s="52"/>
      <c r="TMR223" s="52"/>
      <c r="TMS223" s="52"/>
      <c r="TMT223" s="52"/>
      <c r="TMU223" s="52"/>
      <c r="TMV223" s="52"/>
      <c r="TMW223" s="52"/>
      <c r="TMX223" s="52"/>
      <c r="TMY223" s="52"/>
      <c r="TMZ223" s="52"/>
      <c r="TNA223" s="52"/>
      <c r="TNB223" s="52"/>
      <c r="TNC223" s="52"/>
      <c r="TND223" s="52"/>
      <c r="TNE223" s="52"/>
      <c r="TNF223" s="52"/>
      <c r="TNG223" s="52"/>
      <c r="TNH223" s="52"/>
      <c r="TNI223" s="52"/>
      <c r="TNJ223" s="52"/>
      <c r="TNK223" s="52"/>
      <c r="TNL223" s="52"/>
      <c r="TNM223" s="52"/>
      <c r="TNN223" s="52"/>
      <c r="TNO223" s="52"/>
      <c r="TNP223" s="52"/>
      <c r="TNQ223" s="52"/>
      <c r="TNR223" s="52"/>
      <c r="TNS223" s="52"/>
      <c r="TNT223" s="52"/>
      <c r="TNU223" s="52"/>
      <c r="TNV223" s="52"/>
      <c r="TNW223" s="52"/>
      <c r="TNX223" s="52"/>
      <c r="TNY223" s="52"/>
      <c r="TNZ223" s="52"/>
      <c r="TOA223" s="52"/>
      <c r="TOB223" s="52"/>
      <c r="TOC223" s="52"/>
      <c r="TOD223" s="52"/>
      <c r="TOE223" s="52"/>
      <c r="TOF223" s="52"/>
      <c r="TOG223" s="52"/>
      <c r="TOH223" s="52"/>
      <c r="TOI223" s="52"/>
      <c r="TOJ223" s="52"/>
      <c r="TOK223" s="52"/>
      <c r="TOL223" s="52"/>
      <c r="TOM223" s="52"/>
      <c r="TON223" s="52"/>
      <c r="TOO223" s="52"/>
      <c r="TOP223" s="52"/>
      <c r="TOQ223" s="52"/>
      <c r="TOR223" s="52"/>
      <c r="TOS223" s="52"/>
      <c r="TOT223" s="52"/>
      <c r="TOU223" s="52"/>
      <c r="TOV223" s="52"/>
      <c r="TOW223" s="52"/>
      <c r="TOX223" s="52"/>
      <c r="TOY223" s="52"/>
      <c r="TOZ223" s="52"/>
      <c r="TPA223" s="52"/>
      <c r="TPB223" s="52"/>
      <c r="TPC223" s="52"/>
      <c r="TPD223" s="52"/>
      <c r="TPE223" s="52"/>
      <c r="TPF223" s="52"/>
      <c r="TPG223" s="52"/>
      <c r="TPH223" s="52"/>
      <c r="TPI223" s="52"/>
      <c r="TPJ223" s="52"/>
      <c r="TPK223" s="52"/>
      <c r="TPL223" s="52"/>
      <c r="TPM223" s="52"/>
      <c r="TPN223" s="52"/>
      <c r="TPO223" s="52"/>
      <c r="TPP223" s="52"/>
      <c r="TPQ223" s="52"/>
      <c r="TPR223" s="52"/>
      <c r="TPS223" s="52"/>
      <c r="TPT223" s="52"/>
      <c r="TPU223" s="52"/>
      <c r="TPV223" s="52"/>
      <c r="TPW223" s="52"/>
      <c r="TPX223" s="52"/>
      <c r="TPY223" s="52"/>
      <c r="TPZ223" s="52"/>
      <c r="TQA223" s="52"/>
      <c r="TQB223" s="52"/>
      <c r="TQC223" s="52"/>
      <c r="TQD223" s="52"/>
      <c r="TQE223" s="52"/>
      <c r="TQF223" s="52"/>
      <c r="TQG223" s="52"/>
      <c r="TQH223" s="52"/>
      <c r="TQI223" s="52"/>
      <c r="TQJ223" s="52"/>
      <c r="TQK223" s="52"/>
      <c r="TQL223" s="52"/>
      <c r="TQM223" s="52"/>
      <c r="TQN223" s="52"/>
      <c r="TQO223" s="52"/>
      <c r="TQP223" s="52"/>
      <c r="TQQ223" s="52"/>
      <c r="TQR223" s="52"/>
      <c r="TQS223" s="52"/>
      <c r="TQT223" s="52"/>
      <c r="TQU223" s="52"/>
      <c r="TQV223" s="52"/>
      <c r="TQW223" s="52"/>
      <c r="TQX223" s="52"/>
      <c r="TQY223" s="52"/>
      <c r="TQZ223" s="52"/>
      <c r="TRA223" s="52"/>
      <c r="TRB223" s="52"/>
      <c r="TRC223" s="52"/>
      <c r="TRD223" s="52"/>
      <c r="TRE223" s="52"/>
      <c r="TRF223" s="52"/>
      <c r="TRG223" s="52"/>
      <c r="TRH223" s="52"/>
      <c r="TRI223" s="52"/>
      <c r="TRJ223" s="52"/>
      <c r="TRK223" s="52"/>
      <c r="TRL223" s="52"/>
      <c r="TRM223" s="52"/>
      <c r="TRN223" s="52"/>
      <c r="TRO223" s="52"/>
      <c r="TRP223" s="52"/>
      <c r="TRQ223" s="52"/>
      <c r="TRR223" s="52"/>
      <c r="TRS223" s="52"/>
      <c r="TRT223" s="52"/>
      <c r="TRU223" s="52"/>
      <c r="TRV223" s="52"/>
      <c r="TRW223" s="52"/>
      <c r="TRX223" s="52"/>
      <c r="TRY223" s="52"/>
      <c r="TRZ223" s="52"/>
      <c r="TSA223" s="52"/>
      <c r="TSB223" s="52"/>
      <c r="TSC223" s="52"/>
      <c r="TSD223" s="52"/>
      <c r="TSE223" s="52"/>
      <c r="TSF223" s="52"/>
      <c r="TSG223" s="52"/>
      <c r="TSH223" s="52"/>
      <c r="TSI223" s="52"/>
      <c r="TSJ223" s="52"/>
      <c r="TSK223" s="52"/>
      <c r="TSL223" s="52"/>
      <c r="TSM223" s="52"/>
      <c r="TSN223" s="52"/>
      <c r="TSO223" s="52"/>
      <c r="TSP223" s="52"/>
      <c r="TSQ223" s="52"/>
      <c r="TSR223" s="52"/>
      <c r="TSS223" s="52"/>
      <c r="TST223" s="52"/>
      <c r="TSU223" s="52"/>
      <c r="TSV223" s="52"/>
      <c r="TSW223" s="52"/>
      <c r="TSX223" s="52"/>
      <c r="TSY223" s="52"/>
      <c r="TSZ223" s="52"/>
      <c r="TTA223" s="52"/>
      <c r="TTB223" s="52"/>
      <c r="TTC223" s="52"/>
      <c r="TTD223" s="52"/>
      <c r="TTE223" s="52"/>
      <c r="TTF223" s="52"/>
      <c r="TTG223" s="52"/>
      <c r="TTH223" s="52"/>
      <c r="TTI223" s="52"/>
      <c r="TTJ223" s="52"/>
      <c r="TTK223" s="52"/>
      <c r="TTL223" s="52"/>
      <c r="TTM223" s="52"/>
      <c r="TTN223" s="52"/>
      <c r="TTO223" s="52"/>
      <c r="TTP223" s="52"/>
      <c r="TTQ223" s="52"/>
      <c r="TTR223" s="52"/>
      <c r="TTS223" s="52"/>
      <c r="TTT223" s="52"/>
      <c r="TTU223" s="52"/>
      <c r="TTV223" s="52"/>
      <c r="TTW223" s="52"/>
      <c r="TTX223" s="52"/>
      <c r="TTY223" s="52"/>
      <c r="TTZ223" s="52"/>
      <c r="TUA223" s="52"/>
      <c r="TUB223" s="52"/>
      <c r="TUC223" s="52"/>
      <c r="TUD223" s="52"/>
      <c r="TUE223" s="52"/>
      <c r="TUF223" s="52"/>
      <c r="TUG223" s="52"/>
      <c r="TUH223" s="52"/>
      <c r="TUI223" s="52"/>
      <c r="TUJ223" s="52"/>
      <c r="TUK223" s="52"/>
      <c r="TUL223" s="52"/>
      <c r="TUM223" s="52"/>
      <c r="TUN223" s="52"/>
      <c r="TUO223" s="52"/>
      <c r="TUP223" s="52"/>
      <c r="TUQ223" s="52"/>
      <c r="TUR223" s="52"/>
      <c r="TUS223" s="52"/>
      <c r="TUT223" s="52"/>
      <c r="TUU223" s="52"/>
      <c r="TUV223" s="52"/>
      <c r="TUW223" s="52"/>
      <c r="TUX223" s="52"/>
      <c r="TUY223" s="52"/>
      <c r="TUZ223" s="52"/>
      <c r="TVA223" s="52"/>
      <c r="TVB223" s="52"/>
      <c r="TVC223" s="52"/>
      <c r="TVD223" s="52"/>
      <c r="TVE223" s="52"/>
      <c r="TVF223" s="52"/>
      <c r="TVG223" s="52"/>
      <c r="TVH223" s="52"/>
      <c r="TVI223" s="52"/>
      <c r="TVJ223" s="52"/>
      <c r="TVK223" s="52"/>
      <c r="TVL223" s="52"/>
      <c r="TVM223" s="52"/>
      <c r="TVN223" s="52"/>
      <c r="TVO223" s="52"/>
      <c r="TVP223" s="52"/>
      <c r="TVQ223" s="52"/>
      <c r="TVR223" s="52"/>
      <c r="TVS223" s="52"/>
      <c r="TVT223" s="52"/>
      <c r="TVU223" s="52"/>
      <c r="TVV223" s="52"/>
      <c r="TVW223" s="52"/>
      <c r="TVX223" s="52"/>
      <c r="TVY223" s="52"/>
      <c r="TVZ223" s="52"/>
      <c r="TWA223" s="52"/>
      <c r="TWB223" s="52"/>
      <c r="TWC223" s="52"/>
      <c r="TWD223" s="52"/>
      <c r="TWE223" s="52"/>
      <c r="TWF223" s="52"/>
      <c r="TWG223" s="52"/>
      <c r="TWH223" s="52"/>
      <c r="TWI223" s="52"/>
      <c r="TWJ223" s="52"/>
      <c r="TWK223" s="52"/>
      <c r="TWL223" s="52"/>
      <c r="TWM223" s="52"/>
      <c r="TWN223" s="52"/>
      <c r="TWO223" s="52"/>
      <c r="TWP223" s="52"/>
      <c r="TWQ223" s="52"/>
      <c r="TWR223" s="52"/>
      <c r="TWS223" s="52"/>
      <c r="TWT223" s="52"/>
      <c r="TWU223" s="52"/>
      <c r="TWV223" s="52"/>
      <c r="TWW223" s="52"/>
      <c r="TWX223" s="52"/>
      <c r="TWY223" s="52"/>
      <c r="TWZ223" s="52"/>
      <c r="TXA223" s="52"/>
      <c r="TXB223" s="52"/>
      <c r="TXC223" s="52"/>
      <c r="TXD223" s="52"/>
      <c r="TXE223" s="52"/>
      <c r="TXF223" s="52"/>
      <c r="TXG223" s="52"/>
      <c r="TXH223" s="52"/>
      <c r="TXI223" s="52"/>
      <c r="TXJ223" s="52"/>
      <c r="TXK223" s="52"/>
      <c r="TXL223" s="52"/>
      <c r="TXM223" s="52"/>
      <c r="TXN223" s="52"/>
      <c r="TXO223" s="52"/>
      <c r="TXP223" s="52"/>
      <c r="TXQ223" s="52"/>
      <c r="TXR223" s="52"/>
      <c r="TXS223" s="52"/>
      <c r="TXT223" s="52"/>
      <c r="TXU223" s="52"/>
      <c r="TXV223" s="52"/>
      <c r="TXW223" s="52"/>
      <c r="TXX223" s="52"/>
      <c r="TXY223" s="52"/>
      <c r="TXZ223" s="52"/>
      <c r="TYA223" s="52"/>
      <c r="TYB223" s="52"/>
      <c r="TYC223" s="52"/>
      <c r="TYD223" s="52"/>
      <c r="TYE223" s="52"/>
      <c r="TYF223" s="52"/>
      <c r="TYG223" s="52"/>
      <c r="TYH223" s="52"/>
      <c r="TYI223" s="52"/>
      <c r="TYJ223" s="52"/>
      <c r="TYK223" s="52"/>
      <c r="TYL223" s="52"/>
      <c r="TYM223" s="52"/>
      <c r="TYN223" s="52"/>
      <c r="TYO223" s="52"/>
      <c r="TYP223" s="52"/>
      <c r="TYQ223" s="52"/>
      <c r="TYR223" s="52"/>
      <c r="TYS223" s="52"/>
      <c r="TYT223" s="52"/>
      <c r="TYU223" s="52"/>
      <c r="TYV223" s="52"/>
      <c r="TYW223" s="52"/>
      <c r="TYX223" s="52"/>
      <c r="TYY223" s="52"/>
      <c r="TYZ223" s="52"/>
      <c r="TZA223" s="52"/>
      <c r="TZB223" s="52"/>
      <c r="TZC223" s="52"/>
      <c r="TZD223" s="52"/>
      <c r="TZE223" s="52"/>
      <c r="TZF223" s="52"/>
      <c r="TZG223" s="52"/>
      <c r="TZH223" s="52"/>
      <c r="TZI223" s="52"/>
      <c r="TZJ223" s="52"/>
      <c r="TZK223" s="52"/>
      <c r="TZL223" s="52"/>
      <c r="TZM223" s="52"/>
      <c r="TZN223" s="52"/>
      <c r="TZO223" s="52"/>
      <c r="TZP223" s="52"/>
      <c r="TZQ223" s="52"/>
      <c r="TZR223" s="52"/>
      <c r="TZS223" s="52"/>
      <c r="TZT223" s="52"/>
      <c r="TZU223" s="52"/>
      <c r="TZV223" s="52"/>
      <c r="TZW223" s="52"/>
      <c r="TZX223" s="52"/>
      <c r="TZY223" s="52"/>
      <c r="TZZ223" s="52"/>
      <c r="UAA223" s="52"/>
      <c r="UAB223" s="52"/>
      <c r="UAC223" s="52"/>
      <c r="UAD223" s="52"/>
      <c r="UAE223" s="52"/>
      <c r="UAF223" s="52"/>
      <c r="UAG223" s="52"/>
      <c r="UAH223" s="52"/>
      <c r="UAI223" s="52"/>
      <c r="UAJ223" s="52"/>
      <c r="UAK223" s="52"/>
      <c r="UAL223" s="52"/>
      <c r="UAM223" s="52"/>
      <c r="UAN223" s="52"/>
      <c r="UAO223" s="52"/>
      <c r="UAP223" s="52"/>
      <c r="UAQ223" s="52"/>
      <c r="UAR223" s="52"/>
      <c r="UAS223" s="52"/>
      <c r="UAT223" s="52"/>
      <c r="UAU223" s="52"/>
      <c r="UAV223" s="52"/>
      <c r="UAW223" s="52"/>
      <c r="UAX223" s="52"/>
      <c r="UAY223" s="52"/>
      <c r="UAZ223" s="52"/>
      <c r="UBA223" s="52"/>
      <c r="UBB223" s="52"/>
      <c r="UBC223" s="52"/>
      <c r="UBD223" s="52"/>
      <c r="UBE223" s="52"/>
      <c r="UBF223" s="52"/>
      <c r="UBG223" s="52"/>
      <c r="UBH223" s="52"/>
      <c r="UBI223" s="52"/>
      <c r="UBJ223" s="52"/>
      <c r="UBK223" s="52"/>
      <c r="UBL223" s="52"/>
      <c r="UBM223" s="52"/>
      <c r="UBN223" s="52"/>
      <c r="UBO223" s="52"/>
      <c r="UBP223" s="52"/>
      <c r="UBQ223" s="52"/>
      <c r="UBR223" s="52"/>
      <c r="UBS223" s="52"/>
      <c r="UBT223" s="52"/>
      <c r="UBU223" s="52"/>
      <c r="UBV223" s="52"/>
      <c r="UBW223" s="52"/>
      <c r="UBX223" s="52"/>
      <c r="UBY223" s="52"/>
      <c r="UBZ223" s="52"/>
      <c r="UCA223" s="52"/>
      <c r="UCB223" s="52"/>
      <c r="UCC223" s="52"/>
      <c r="UCD223" s="52"/>
      <c r="UCE223" s="52"/>
      <c r="UCF223" s="52"/>
      <c r="UCG223" s="52"/>
      <c r="UCH223" s="52"/>
      <c r="UCI223" s="52"/>
      <c r="UCJ223" s="52"/>
      <c r="UCK223" s="52"/>
      <c r="UCL223" s="52"/>
      <c r="UCM223" s="52"/>
      <c r="UCN223" s="52"/>
      <c r="UCO223" s="52"/>
      <c r="UCP223" s="52"/>
      <c r="UCQ223" s="52"/>
      <c r="UCR223" s="52"/>
      <c r="UCS223" s="52"/>
      <c r="UCT223" s="52"/>
      <c r="UCU223" s="52"/>
      <c r="UCV223" s="52"/>
      <c r="UCW223" s="52"/>
      <c r="UCX223" s="52"/>
      <c r="UCY223" s="52"/>
      <c r="UCZ223" s="52"/>
      <c r="UDA223" s="52"/>
      <c r="UDB223" s="52"/>
      <c r="UDC223" s="52"/>
      <c r="UDD223" s="52"/>
      <c r="UDE223" s="52"/>
      <c r="UDF223" s="52"/>
      <c r="UDG223" s="52"/>
      <c r="UDH223" s="52"/>
      <c r="UDI223" s="52"/>
      <c r="UDJ223" s="52"/>
      <c r="UDK223" s="52"/>
      <c r="UDL223" s="52"/>
      <c r="UDM223" s="52"/>
      <c r="UDN223" s="52"/>
      <c r="UDO223" s="52"/>
      <c r="UDP223" s="52"/>
      <c r="UDQ223" s="52"/>
      <c r="UDR223" s="52"/>
      <c r="UDS223" s="52"/>
      <c r="UDT223" s="52"/>
      <c r="UDU223" s="52"/>
      <c r="UDV223" s="52"/>
      <c r="UDW223" s="52"/>
      <c r="UDX223" s="52"/>
      <c r="UDY223" s="52"/>
      <c r="UDZ223" s="52"/>
      <c r="UEA223" s="52"/>
      <c r="UEB223" s="52"/>
      <c r="UEC223" s="52"/>
      <c r="UED223" s="52"/>
      <c r="UEE223" s="52"/>
      <c r="UEF223" s="52"/>
      <c r="UEG223" s="52"/>
      <c r="UEH223" s="52"/>
      <c r="UEI223" s="52"/>
      <c r="UEJ223" s="52"/>
      <c r="UEK223" s="52"/>
      <c r="UEL223" s="52"/>
      <c r="UEM223" s="52"/>
      <c r="UEN223" s="52"/>
      <c r="UEO223" s="52"/>
      <c r="UEP223" s="52"/>
      <c r="UEQ223" s="52"/>
      <c r="UER223" s="52"/>
      <c r="UES223" s="52"/>
      <c r="UET223" s="52"/>
      <c r="UEU223" s="52"/>
      <c r="UEV223" s="52"/>
      <c r="UEW223" s="52"/>
      <c r="UEX223" s="52"/>
      <c r="UEY223" s="52"/>
      <c r="UEZ223" s="52"/>
      <c r="UFA223" s="52"/>
      <c r="UFB223" s="52"/>
      <c r="UFC223" s="52"/>
      <c r="UFD223" s="52"/>
      <c r="UFE223" s="52"/>
      <c r="UFF223" s="52"/>
      <c r="UFG223" s="52"/>
      <c r="UFH223" s="52"/>
      <c r="UFI223" s="52"/>
      <c r="UFJ223" s="52"/>
      <c r="UFK223" s="52"/>
      <c r="UFL223" s="52"/>
      <c r="UFM223" s="52"/>
      <c r="UFN223" s="52"/>
      <c r="UFO223" s="52"/>
      <c r="UFP223" s="52"/>
      <c r="UFQ223" s="52"/>
      <c r="UFR223" s="52"/>
      <c r="UFS223" s="52"/>
      <c r="UFT223" s="52"/>
      <c r="UFU223" s="52"/>
      <c r="UFV223" s="52"/>
      <c r="UFW223" s="52"/>
      <c r="UFX223" s="52"/>
      <c r="UFY223" s="52"/>
      <c r="UFZ223" s="52"/>
      <c r="UGA223" s="52"/>
      <c r="UGB223" s="52"/>
      <c r="UGC223" s="52"/>
      <c r="UGD223" s="52"/>
      <c r="UGE223" s="52"/>
      <c r="UGF223" s="52"/>
      <c r="UGG223" s="52"/>
      <c r="UGH223" s="52"/>
      <c r="UGI223" s="52"/>
      <c r="UGJ223" s="52"/>
      <c r="UGK223" s="52"/>
      <c r="UGL223" s="52"/>
      <c r="UGM223" s="52"/>
      <c r="UGN223" s="52"/>
      <c r="UGO223" s="52"/>
      <c r="UGP223" s="52"/>
      <c r="UGQ223" s="52"/>
      <c r="UGR223" s="52"/>
      <c r="UGS223" s="52"/>
      <c r="UGT223" s="52"/>
      <c r="UGU223" s="52"/>
      <c r="UGV223" s="52"/>
      <c r="UGW223" s="52"/>
      <c r="UGX223" s="52"/>
      <c r="UGY223" s="52"/>
      <c r="UGZ223" s="52"/>
      <c r="UHA223" s="52"/>
      <c r="UHB223" s="52"/>
      <c r="UHC223" s="52"/>
      <c r="UHD223" s="52"/>
      <c r="UHE223" s="52"/>
      <c r="UHF223" s="52"/>
      <c r="UHG223" s="52"/>
      <c r="UHH223" s="52"/>
      <c r="UHI223" s="52"/>
      <c r="UHJ223" s="52"/>
      <c r="UHK223" s="52"/>
      <c r="UHL223" s="52"/>
      <c r="UHM223" s="52"/>
      <c r="UHN223" s="52"/>
      <c r="UHO223" s="52"/>
      <c r="UHP223" s="52"/>
      <c r="UHQ223" s="52"/>
      <c r="UHR223" s="52"/>
      <c r="UHS223" s="52"/>
      <c r="UHT223" s="52"/>
      <c r="UHU223" s="52"/>
      <c r="UHV223" s="52"/>
      <c r="UHW223" s="52"/>
      <c r="UHX223" s="52"/>
      <c r="UHY223" s="52"/>
      <c r="UHZ223" s="52"/>
      <c r="UIA223" s="52"/>
      <c r="UIB223" s="52"/>
      <c r="UIC223" s="52"/>
      <c r="UID223" s="52"/>
      <c r="UIE223" s="52"/>
      <c r="UIF223" s="52"/>
      <c r="UIG223" s="52"/>
      <c r="UIH223" s="52"/>
      <c r="UII223" s="52"/>
      <c r="UIJ223" s="52"/>
      <c r="UIK223" s="52"/>
      <c r="UIL223" s="52"/>
      <c r="UIM223" s="52"/>
      <c r="UIN223" s="52"/>
      <c r="UIO223" s="52"/>
      <c r="UIP223" s="52"/>
      <c r="UIQ223" s="52"/>
      <c r="UIR223" s="52"/>
      <c r="UIS223" s="52"/>
      <c r="UIT223" s="52"/>
      <c r="UIU223" s="52"/>
      <c r="UIV223" s="52"/>
      <c r="UIW223" s="52"/>
      <c r="UIX223" s="52"/>
      <c r="UIY223" s="52"/>
      <c r="UIZ223" s="52"/>
      <c r="UJA223" s="52"/>
      <c r="UJB223" s="52"/>
      <c r="UJC223" s="52"/>
      <c r="UJD223" s="52"/>
      <c r="UJE223" s="52"/>
      <c r="UJF223" s="52"/>
      <c r="UJG223" s="52"/>
      <c r="UJH223" s="52"/>
      <c r="UJI223" s="52"/>
      <c r="UJJ223" s="52"/>
      <c r="UJK223" s="52"/>
      <c r="UJL223" s="52"/>
      <c r="UJM223" s="52"/>
      <c r="UJN223" s="52"/>
      <c r="UJO223" s="52"/>
      <c r="UJP223" s="52"/>
      <c r="UJQ223" s="52"/>
      <c r="UJR223" s="52"/>
      <c r="UJS223" s="52"/>
      <c r="UJT223" s="52"/>
      <c r="UJU223" s="52"/>
      <c r="UJV223" s="52"/>
      <c r="UJW223" s="52"/>
      <c r="UJX223" s="52"/>
      <c r="UJY223" s="52"/>
      <c r="UJZ223" s="52"/>
      <c r="UKA223" s="52"/>
      <c r="UKB223" s="52"/>
      <c r="UKC223" s="52"/>
      <c r="UKD223" s="52"/>
      <c r="UKE223" s="52"/>
      <c r="UKF223" s="52"/>
      <c r="UKG223" s="52"/>
      <c r="UKH223" s="52"/>
      <c r="UKI223" s="52"/>
      <c r="UKJ223" s="52"/>
      <c r="UKK223" s="52"/>
      <c r="UKL223" s="52"/>
      <c r="UKM223" s="52"/>
      <c r="UKN223" s="52"/>
      <c r="UKO223" s="52"/>
      <c r="UKP223" s="52"/>
      <c r="UKQ223" s="52"/>
      <c r="UKR223" s="52"/>
      <c r="UKS223" s="52"/>
      <c r="UKT223" s="52"/>
      <c r="UKU223" s="52"/>
      <c r="UKV223" s="52"/>
      <c r="UKW223" s="52"/>
      <c r="UKX223" s="52"/>
      <c r="UKY223" s="52"/>
      <c r="UKZ223" s="52"/>
      <c r="ULA223" s="52"/>
      <c r="ULB223" s="52"/>
      <c r="ULC223" s="52"/>
      <c r="ULD223" s="52"/>
      <c r="ULE223" s="52"/>
      <c r="ULF223" s="52"/>
      <c r="ULG223" s="52"/>
      <c r="ULH223" s="52"/>
      <c r="ULI223" s="52"/>
      <c r="ULJ223" s="52"/>
      <c r="ULK223" s="52"/>
      <c r="ULL223" s="52"/>
      <c r="ULM223" s="52"/>
      <c r="ULN223" s="52"/>
      <c r="ULO223" s="52"/>
      <c r="ULP223" s="52"/>
      <c r="ULQ223" s="52"/>
      <c r="ULR223" s="52"/>
      <c r="ULS223" s="52"/>
      <c r="ULT223" s="52"/>
      <c r="ULU223" s="52"/>
      <c r="ULV223" s="52"/>
      <c r="ULW223" s="52"/>
      <c r="ULX223" s="52"/>
      <c r="ULY223" s="52"/>
      <c r="ULZ223" s="52"/>
      <c r="UMA223" s="52"/>
      <c r="UMB223" s="52"/>
      <c r="UMC223" s="52"/>
      <c r="UMD223" s="52"/>
      <c r="UME223" s="52"/>
      <c r="UMF223" s="52"/>
      <c r="UMG223" s="52"/>
      <c r="UMH223" s="52"/>
      <c r="UMI223" s="52"/>
      <c r="UMJ223" s="52"/>
      <c r="UMK223" s="52"/>
      <c r="UML223" s="52"/>
      <c r="UMM223" s="52"/>
      <c r="UMN223" s="52"/>
      <c r="UMO223" s="52"/>
      <c r="UMP223" s="52"/>
      <c r="UMQ223" s="52"/>
      <c r="UMR223" s="52"/>
      <c r="UMS223" s="52"/>
      <c r="UMT223" s="52"/>
      <c r="UMU223" s="52"/>
      <c r="UMV223" s="52"/>
      <c r="UMW223" s="52"/>
      <c r="UMX223" s="52"/>
      <c r="UMY223" s="52"/>
      <c r="UMZ223" s="52"/>
      <c r="UNA223" s="52"/>
      <c r="UNB223" s="52"/>
      <c r="UNC223" s="52"/>
      <c r="UND223" s="52"/>
      <c r="UNE223" s="52"/>
      <c r="UNF223" s="52"/>
      <c r="UNG223" s="52"/>
      <c r="UNH223" s="52"/>
      <c r="UNI223" s="52"/>
      <c r="UNJ223" s="52"/>
      <c r="UNK223" s="52"/>
      <c r="UNL223" s="52"/>
      <c r="UNM223" s="52"/>
      <c r="UNN223" s="52"/>
      <c r="UNO223" s="52"/>
      <c r="UNP223" s="52"/>
      <c r="UNQ223" s="52"/>
      <c r="UNR223" s="52"/>
      <c r="UNS223" s="52"/>
      <c r="UNT223" s="52"/>
      <c r="UNU223" s="52"/>
      <c r="UNV223" s="52"/>
      <c r="UNW223" s="52"/>
      <c r="UNX223" s="52"/>
      <c r="UNY223" s="52"/>
      <c r="UNZ223" s="52"/>
      <c r="UOA223" s="52"/>
      <c r="UOB223" s="52"/>
      <c r="UOC223" s="52"/>
      <c r="UOD223" s="52"/>
      <c r="UOE223" s="52"/>
      <c r="UOF223" s="52"/>
      <c r="UOG223" s="52"/>
      <c r="UOH223" s="52"/>
      <c r="UOI223" s="52"/>
      <c r="UOJ223" s="52"/>
      <c r="UOK223" s="52"/>
      <c r="UOL223" s="52"/>
      <c r="UOM223" s="52"/>
      <c r="UON223" s="52"/>
      <c r="UOO223" s="52"/>
      <c r="UOP223" s="52"/>
      <c r="UOQ223" s="52"/>
      <c r="UOR223" s="52"/>
      <c r="UOS223" s="52"/>
      <c r="UOT223" s="52"/>
      <c r="UOU223" s="52"/>
      <c r="UOV223" s="52"/>
      <c r="UOW223" s="52"/>
      <c r="UOX223" s="52"/>
      <c r="UOY223" s="52"/>
      <c r="UOZ223" s="52"/>
      <c r="UPA223" s="52"/>
      <c r="UPB223" s="52"/>
      <c r="UPC223" s="52"/>
      <c r="UPD223" s="52"/>
      <c r="UPE223" s="52"/>
      <c r="UPF223" s="52"/>
      <c r="UPG223" s="52"/>
      <c r="UPH223" s="52"/>
      <c r="UPI223" s="52"/>
      <c r="UPJ223" s="52"/>
      <c r="UPK223" s="52"/>
      <c r="UPL223" s="52"/>
      <c r="UPM223" s="52"/>
      <c r="UPN223" s="52"/>
      <c r="UPO223" s="52"/>
      <c r="UPP223" s="52"/>
      <c r="UPQ223" s="52"/>
      <c r="UPR223" s="52"/>
      <c r="UPS223" s="52"/>
      <c r="UPT223" s="52"/>
      <c r="UPU223" s="52"/>
      <c r="UPV223" s="52"/>
      <c r="UPW223" s="52"/>
      <c r="UPX223" s="52"/>
      <c r="UPY223" s="52"/>
      <c r="UPZ223" s="52"/>
      <c r="UQA223" s="52"/>
      <c r="UQB223" s="52"/>
      <c r="UQC223" s="52"/>
      <c r="UQD223" s="52"/>
      <c r="UQE223" s="52"/>
      <c r="UQF223" s="52"/>
      <c r="UQG223" s="52"/>
      <c r="UQH223" s="52"/>
      <c r="UQI223" s="52"/>
      <c r="UQJ223" s="52"/>
      <c r="UQK223" s="52"/>
      <c r="UQL223" s="52"/>
      <c r="UQM223" s="52"/>
      <c r="UQN223" s="52"/>
      <c r="UQO223" s="52"/>
      <c r="UQP223" s="52"/>
      <c r="UQQ223" s="52"/>
      <c r="UQR223" s="52"/>
      <c r="UQS223" s="52"/>
      <c r="UQT223" s="52"/>
      <c r="UQU223" s="52"/>
      <c r="UQV223" s="52"/>
      <c r="UQW223" s="52"/>
      <c r="UQX223" s="52"/>
      <c r="UQY223" s="52"/>
      <c r="UQZ223" s="52"/>
      <c r="URA223" s="52"/>
      <c r="URB223" s="52"/>
      <c r="URC223" s="52"/>
      <c r="URD223" s="52"/>
      <c r="URE223" s="52"/>
      <c r="URF223" s="52"/>
      <c r="URG223" s="52"/>
      <c r="URH223" s="52"/>
      <c r="URI223" s="52"/>
      <c r="URJ223" s="52"/>
      <c r="URK223" s="52"/>
      <c r="URL223" s="52"/>
      <c r="URM223" s="52"/>
      <c r="URN223" s="52"/>
      <c r="URO223" s="52"/>
      <c r="URP223" s="52"/>
      <c r="URQ223" s="52"/>
      <c r="URR223" s="52"/>
      <c r="URS223" s="52"/>
      <c r="URT223" s="52"/>
      <c r="URU223" s="52"/>
      <c r="URV223" s="52"/>
      <c r="URW223" s="52"/>
      <c r="URX223" s="52"/>
      <c r="URY223" s="52"/>
      <c r="URZ223" s="52"/>
      <c r="USA223" s="52"/>
      <c r="USB223" s="52"/>
      <c r="USC223" s="52"/>
      <c r="USD223" s="52"/>
      <c r="USE223" s="52"/>
      <c r="USF223" s="52"/>
      <c r="USG223" s="52"/>
      <c r="USH223" s="52"/>
      <c r="USI223" s="52"/>
      <c r="USJ223" s="52"/>
      <c r="USK223" s="52"/>
      <c r="USL223" s="52"/>
      <c r="USM223" s="52"/>
      <c r="USN223" s="52"/>
      <c r="USO223" s="52"/>
      <c r="USP223" s="52"/>
      <c r="USQ223" s="52"/>
      <c r="USR223" s="52"/>
      <c r="USS223" s="52"/>
      <c r="UST223" s="52"/>
      <c r="USU223" s="52"/>
      <c r="USV223" s="52"/>
      <c r="USW223" s="52"/>
      <c r="USX223" s="52"/>
      <c r="USY223" s="52"/>
      <c r="USZ223" s="52"/>
      <c r="UTA223" s="52"/>
      <c r="UTB223" s="52"/>
      <c r="UTC223" s="52"/>
      <c r="UTD223" s="52"/>
      <c r="UTE223" s="52"/>
      <c r="UTF223" s="52"/>
      <c r="UTG223" s="52"/>
      <c r="UTH223" s="52"/>
      <c r="UTI223" s="52"/>
      <c r="UTJ223" s="52"/>
      <c r="UTK223" s="52"/>
      <c r="UTL223" s="52"/>
      <c r="UTM223" s="52"/>
      <c r="UTN223" s="52"/>
      <c r="UTO223" s="52"/>
      <c r="UTP223" s="52"/>
      <c r="UTQ223" s="52"/>
      <c r="UTR223" s="52"/>
      <c r="UTS223" s="52"/>
      <c r="UTT223" s="52"/>
      <c r="UTU223" s="52"/>
      <c r="UTV223" s="52"/>
      <c r="UTW223" s="52"/>
      <c r="UTX223" s="52"/>
      <c r="UTY223" s="52"/>
      <c r="UTZ223" s="52"/>
      <c r="UUA223" s="52"/>
      <c r="UUB223" s="52"/>
      <c r="UUC223" s="52"/>
      <c r="UUD223" s="52"/>
      <c r="UUE223" s="52"/>
      <c r="UUF223" s="52"/>
      <c r="UUG223" s="52"/>
      <c r="UUH223" s="52"/>
      <c r="UUI223" s="52"/>
      <c r="UUJ223" s="52"/>
      <c r="UUK223" s="52"/>
      <c r="UUL223" s="52"/>
      <c r="UUM223" s="52"/>
      <c r="UUN223" s="52"/>
      <c r="UUO223" s="52"/>
      <c r="UUP223" s="52"/>
      <c r="UUQ223" s="52"/>
      <c r="UUR223" s="52"/>
      <c r="UUS223" s="52"/>
      <c r="UUT223" s="52"/>
      <c r="UUU223" s="52"/>
      <c r="UUV223" s="52"/>
      <c r="UUW223" s="52"/>
      <c r="UUX223" s="52"/>
      <c r="UUY223" s="52"/>
      <c r="UUZ223" s="52"/>
      <c r="UVA223" s="52"/>
      <c r="UVB223" s="52"/>
      <c r="UVC223" s="52"/>
      <c r="UVD223" s="52"/>
      <c r="UVE223" s="52"/>
      <c r="UVF223" s="52"/>
      <c r="UVG223" s="52"/>
      <c r="UVH223" s="52"/>
      <c r="UVI223" s="52"/>
      <c r="UVJ223" s="52"/>
      <c r="UVK223" s="52"/>
      <c r="UVL223" s="52"/>
      <c r="UVM223" s="52"/>
      <c r="UVN223" s="52"/>
      <c r="UVO223" s="52"/>
      <c r="UVP223" s="52"/>
      <c r="UVQ223" s="52"/>
      <c r="UVR223" s="52"/>
      <c r="UVS223" s="52"/>
      <c r="UVT223" s="52"/>
      <c r="UVU223" s="52"/>
      <c r="UVV223" s="52"/>
      <c r="UVW223" s="52"/>
      <c r="UVX223" s="52"/>
      <c r="UVY223" s="52"/>
      <c r="UVZ223" s="52"/>
      <c r="UWA223" s="52"/>
      <c r="UWB223" s="52"/>
      <c r="UWC223" s="52"/>
      <c r="UWD223" s="52"/>
      <c r="UWE223" s="52"/>
      <c r="UWF223" s="52"/>
      <c r="UWG223" s="52"/>
      <c r="UWH223" s="52"/>
      <c r="UWI223" s="52"/>
      <c r="UWJ223" s="52"/>
      <c r="UWK223" s="52"/>
      <c r="UWL223" s="52"/>
      <c r="UWM223" s="52"/>
      <c r="UWN223" s="52"/>
      <c r="UWO223" s="52"/>
      <c r="UWP223" s="52"/>
      <c r="UWQ223" s="52"/>
      <c r="UWR223" s="52"/>
      <c r="UWS223" s="52"/>
      <c r="UWT223" s="52"/>
      <c r="UWU223" s="52"/>
      <c r="UWV223" s="52"/>
      <c r="UWW223" s="52"/>
      <c r="UWX223" s="52"/>
      <c r="UWY223" s="52"/>
      <c r="UWZ223" s="52"/>
      <c r="UXA223" s="52"/>
      <c r="UXB223" s="52"/>
      <c r="UXC223" s="52"/>
      <c r="UXD223" s="52"/>
      <c r="UXE223" s="52"/>
      <c r="UXF223" s="52"/>
      <c r="UXG223" s="52"/>
      <c r="UXH223" s="52"/>
      <c r="UXI223" s="52"/>
      <c r="UXJ223" s="52"/>
      <c r="UXK223" s="52"/>
      <c r="UXL223" s="52"/>
      <c r="UXM223" s="52"/>
      <c r="UXN223" s="52"/>
      <c r="UXO223" s="52"/>
      <c r="UXP223" s="52"/>
      <c r="UXQ223" s="52"/>
      <c r="UXR223" s="52"/>
      <c r="UXS223" s="52"/>
      <c r="UXT223" s="52"/>
      <c r="UXU223" s="52"/>
      <c r="UXV223" s="52"/>
      <c r="UXW223" s="52"/>
      <c r="UXX223" s="52"/>
      <c r="UXY223" s="52"/>
      <c r="UXZ223" s="52"/>
      <c r="UYA223" s="52"/>
      <c r="UYB223" s="52"/>
      <c r="UYC223" s="52"/>
      <c r="UYD223" s="52"/>
      <c r="UYE223" s="52"/>
      <c r="UYF223" s="52"/>
      <c r="UYG223" s="52"/>
      <c r="UYH223" s="52"/>
      <c r="UYI223" s="52"/>
      <c r="UYJ223" s="52"/>
      <c r="UYK223" s="52"/>
      <c r="UYL223" s="52"/>
      <c r="UYM223" s="52"/>
      <c r="UYN223" s="52"/>
      <c r="UYO223" s="52"/>
      <c r="UYP223" s="52"/>
      <c r="UYQ223" s="52"/>
      <c r="UYR223" s="52"/>
      <c r="UYS223" s="52"/>
      <c r="UYT223" s="52"/>
      <c r="UYU223" s="52"/>
      <c r="UYV223" s="52"/>
      <c r="UYW223" s="52"/>
      <c r="UYX223" s="52"/>
      <c r="UYY223" s="52"/>
      <c r="UYZ223" s="52"/>
      <c r="UZA223" s="52"/>
      <c r="UZB223" s="52"/>
      <c r="UZC223" s="52"/>
      <c r="UZD223" s="52"/>
      <c r="UZE223" s="52"/>
      <c r="UZF223" s="52"/>
      <c r="UZG223" s="52"/>
      <c r="UZH223" s="52"/>
      <c r="UZI223" s="52"/>
      <c r="UZJ223" s="52"/>
      <c r="UZK223" s="52"/>
      <c r="UZL223" s="52"/>
      <c r="UZM223" s="52"/>
      <c r="UZN223" s="52"/>
      <c r="UZO223" s="52"/>
      <c r="UZP223" s="52"/>
      <c r="UZQ223" s="52"/>
      <c r="UZR223" s="52"/>
      <c r="UZS223" s="52"/>
      <c r="UZT223" s="52"/>
      <c r="UZU223" s="52"/>
      <c r="UZV223" s="52"/>
      <c r="UZW223" s="52"/>
      <c r="UZX223" s="52"/>
      <c r="UZY223" s="52"/>
      <c r="UZZ223" s="52"/>
      <c r="VAA223" s="52"/>
      <c r="VAB223" s="52"/>
      <c r="VAC223" s="52"/>
      <c r="VAD223" s="52"/>
      <c r="VAE223" s="52"/>
      <c r="VAF223" s="52"/>
      <c r="VAG223" s="52"/>
      <c r="VAH223" s="52"/>
      <c r="VAI223" s="52"/>
      <c r="VAJ223" s="52"/>
      <c r="VAK223" s="52"/>
      <c r="VAL223" s="52"/>
      <c r="VAM223" s="52"/>
      <c r="VAN223" s="52"/>
      <c r="VAO223" s="52"/>
      <c r="VAP223" s="52"/>
      <c r="VAQ223" s="52"/>
      <c r="VAR223" s="52"/>
      <c r="VAS223" s="52"/>
      <c r="VAT223" s="52"/>
      <c r="VAU223" s="52"/>
      <c r="VAV223" s="52"/>
      <c r="VAW223" s="52"/>
      <c r="VAX223" s="52"/>
      <c r="VAY223" s="52"/>
      <c r="VAZ223" s="52"/>
      <c r="VBA223" s="52"/>
      <c r="VBB223" s="52"/>
      <c r="VBC223" s="52"/>
      <c r="VBD223" s="52"/>
      <c r="VBE223" s="52"/>
      <c r="VBF223" s="52"/>
      <c r="VBG223" s="52"/>
      <c r="VBH223" s="52"/>
      <c r="VBI223" s="52"/>
      <c r="VBJ223" s="52"/>
      <c r="VBK223" s="52"/>
      <c r="VBL223" s="52"/>
      <c r="VBM223" s="52"/>
      <c r="VBN223" s="52"/>
      <c r="VBO223" s="52"/>
      <c r="VBP223" s="52"/>
      <c r="VBQ223" s="52"/>
      <c r="VBR223" s="52"/>
      <c r="VBS223" s="52"/>
      <c r="VBT223" s="52"/>
      <c r="VBU223" s="52"/>
      <c r="VBV223" s="52"/>
      <c r="VBW223" s="52"/>
      <c r="VBX223" s="52"/>
      <c r="VBY223" s="52"/>
      <c r="VBZ223" s="52"/>
      <c r="VCA223" s="52"/>
      <c r="VCB223" s="52"/>
      <c r="VCC223" s="52"/>
      <c r="VCD223" s="52"/>
      <c r="VCE223" s="52"/>
      <c r="VCF223" s="52"/>
      <c r="VCG223" s="52"/>
      <c r="VCH223" s="52"/>
      <c r="VCI223" s="52"/>
      <c r="VCJ223" s="52"/>
      <c r="VCK223" s="52"/>
      <c r="VCL223" s="52"/>
      <c r="VCM223" s="52"/>
      <c r="VCN223" s="52"/>
      <c r="VCO223" s="52"/>
      <c r="VCP223" s="52"/>
      <c r="VCQ223" s="52"/>
      <c r="VCR223" s="52"/>
      <c r="VCS223" s="52"/>
      <c r="VCT223" s="52"/>
      <c r="VCU223" s="52"/>
      <c r="VCV223" s="52"/>
      <c r="VCW223" s="52"/>
      <c r="VCX223" s="52"/>
      <c r="VCY223" s="52"/>
      <c r="VCZ223" s="52"/>
      <c r="VDA223" s="52"/>
      <c r="VDB223" s="52"/>
      <c r="VDC223" s="52"/>
      <c r="VDD223" s="52"/>
      <c r="VDE223" s="52"/>
      <c r="VDF223" s="52"/>
      <c r="VDG223" s="52"/>
      <c r="VDH223" s="52"/>
      <c r="VDI223" s="52"/>
      <c r="VDJ223" s="52"/>
      <c r="VDK223" s="52"/>
      <c r="VDL223" s="52"/>
      <c r="VDM223" s="52"/>
      <c r="VDN223" s="52"/>
      <c r="VDO223" s="52"/>
      <c r="VDP223" s="52"/>
      <c r="VDQ223" s="52"/>
      <c r="VDR223" s="52"/>
      <c r="VDS223" s="52"/>
      <c r="VDT223" s="52"/>
      <c r="VDU223" s="52"/>
      <c r="VDV223" s="52"/>
      <c r="VDW223" s="52"/>
      <c r="VDX223" s="52"/>
      <c r="VDY223" s="52"/>
      <c r="VDZ223" s="52"/>
      <c r="VEA223" s="52"/>
      <c r="VEB223" s="52"/>
      <c r="VEC223" s="52"/>
      <c r="VED223" s="52"/>
      <c r="VEE223" s="52"/>
      <c r="VEF223" s="52"/>
      <c r="VEG223" s="52"/>
      <c r="VEH223" s="52"/>
      <c r="VEI223" s="52"/>
      <c r="VEJ223" s="52"/>
      <c r="VEK223" s="52"/>
      <c r="VEL223" s="52"/>
      <c r="VEM223" s="52"/>
      <c r="VEN223" s="52"/>
      <c r="VEO223" s="52"/>
      <c r="VEP223" s="52"/>
      <c r="VEQ223" s="52"/>
      <c r="VER223" s="52"/>
      <c r="VES223" s="52"/>
      <c r="VET223" s="52"/>
      <c r="VEU223" s="52"/>
      <c r="VEV223" s="52"/>
      <c r="VEW223" s="52"/>
      <c r="VEX223" s="52"/>
      <c r="VEY223" s="52"/>
      <c r="VEZ223" s="52"/>
      <c r="VFA223" s="52"/>
      <c r="VFB223" s="52"/>
      <c r="VFC223" s="52"/>
      <c r="VFD223" s="52"/>
      <c r="VFE223" s="52"/>
      <c r="VFF223" s="52"/>
      <c r="VFG223" s="52"/>
      <c r="VFH223" s="52"/>
      <c r="VFI223" s="52"/>
      <c r="VFJ223" s="52"/>
      <c r="VFK223" s="52"/>
      <c r="VFL223" s="52"/>
      <c r="VFM223" s="52"/>
      <c r="VFN223" s="52"/>
      <c r="VFO223" s="52"/>
      <c r="VFP223" s="52"/>
      <c r="VFQ223" s="52"/>
      <c r="VFR223" s="52"/>
      <c r="VFS223" s="52"/>
      <c r="VFT223" s="52"/>
      <c r="VFU223" s="52"/>
      <c r="VFV223" s="52"/>
      <c r="VFW223" s="52"/>
      <c r="VFX223" s="52"/>
      <c r="VFY223" s="52"/>
      <c r="VFZ223" s="52"/>
      <c r="VGA223" s="52"/>
      <c r="VGB223" s="52"/>
      <c r="VGC223" s="52"/>
      <c r="VGD223" s="52"/>
      <c r="VGE223" s="52"/>
      <c r="VGF223" s="52"/>
      <c r="VGG223" s="52"/>
      <c r="VGH223" s="52"/>
      <c r="VGI223" s="52"/>
      <c r="VGJ223" s="52"/>
      <c r="VGK223" s="52"/>
      <c r="VGL223" s="52"/>
      <c r="VGM223" s="52"/>
      <c r="VGN223" s="52"/>
      <c r="VGO223" s="52"/>
      <c r="VGP223" s="52"/>
      <c r="VGQ223" s="52"/>
      <c r="VGR223" s="52"/>
      <c r="VGS223" s="52"/>
      <c r="VGT223" s="52"/>
      <c r="VGU223" s="52"/>
      <c r="VGV223" s="52"/>
      <c r="VGW223" s="52"/>
      <c r="VGX223" s="52"/>
      <c r="VGY223" s="52"/>
      <c r="VGZ223" s="52"/>
      <c r="VHA223" s="52"/>
      <c r="VHB223" s="52"/>
      <c r="VHC223" s="52"/>
      <c r="VHD223" s="52"/>
      <c r="VHE223" s="52"/>
      <c r="VHF223" s="52"/>
      <c r="VHG223" s="52"/>
      <c r="VHH223" s="52"/>
      <c r="VHI223" s="52"/>
      <c r="VHJ223" s="52"/>
      <c r="VHK223" s="52"/>
      <c r="VHL223" s="52"/>
      <c r="VHM223" s="52"/>
      <c r="VHN223" s="52"/>
      <c r="VHO223" s="52"/>
      <c r="VHP223" s="52"/>
      <c r="VHQ223" s="52"/>
      <c r="VHR223" s="52"/>
      <c r="VHS223" s="52"/>
      <c r="VHT223" s="52"/>
      <c r="VHU223" s="52"/>
      <c r="VHV223" s="52"/>
      <c r="VHW223" s="52"/>
      <c r="VHX223" s="52"/>
      <c r="VHY223" s="52"/>
      <c r="VHZ223" s="52"/>
      <c r="VIA223" s="52"/>
      <c r="VIB223" s="52"/>
      <c r="VIC223" s="52"/>
      <c r="VID223" s="52"/>
      <c r="VIE223" s="52"/>
      <c r="VIF223" s="52"/>
      <c r="VIG223" s="52"/>
      <c r="VIH223" s="52"/>
      <c r="VII223" s="52"/>
      <c r="VIJ223" s="52"/>
      <c r="VIK223" s="52"/>
      <c r="VIL223" s="52"/>
      <c r="VIM223" s="52"/>
      <c r="VIN223" s="52"/>
      <c r="VIO223" s="52"/>
      <c r="VIP223" s="52"/>
      <c r="VIQ223" s="52"/>
      <c r="VIR223" s="52"/>
      <c r="VIS223" s="52"/>
      <c r="VIT223" s="52"/>
      <c r="VIU223" s="52"/>
      <c r="VIV223" s="52"/>
      <c r="VIW223" s="52"/>
      <c r="VIX223" s="52"/>
      <c r="VIY223" s="52"/>
      <c r="VIZ223" s="52"/>
      <c r="VJA223" s="52"/>
      <c r="VJB223" s="52"/>
      <c r="VJC223" s="52"/>
      <c r="VJD223" s="52"/>
      <c r="VJE223" s="52"/>
      <c r="VJF223" s="52"/>
      <c r="VJG223" s="52"/>
      <c r="VJH223" s="52"/>
      <c r="VJI223" s="52"/>
      <c r="VJJ223" s="52"/>
      <c r="VJK223" s="52"/>
      <c r="VJL223" s="52"/>
      <c r="VJM223" s="52"/>
      <c r="VJN223" s="52"/>
      <c r="VJO223" s="52"/>
      <c r="VJP223" s="52"/>
      <c r="VJQ223" s="52"/>
      <c r="VJR223" s="52"/>
      <c r="VJS223" s="52"/>
      <c r="VJT223" s="52"/>
      <c r="VJU223" s="52"/>
      <c r="VJV223" s="52"/>
      <c r="VJW223" s="52"/>
      <c r="VJX223" s="52"/>
      <c r="VJY223" s="52"/>
      <c r="VJZ223" s="52"/>
      <c r="VKA223" s="52"/>
      <c r="VKB223" s="52"/>
      <c r="VKC223" s="52"/>
      <c r="VKD223" s="52"/>
      <c r="VKE223" s="52"/>
      <c r="VKF223" s="52"/>
      <c r="VKG223" s="52"/>
      <c r="VKH223" s="52"/>
      <c r="VKI223" s="52"/>
      <c r="VKJ223" s="52"/>
      <c r="VKK223" s="52"/>
      <c r="VKL223" s="52"/>
      <c r="VKM223" s="52"/>
      <c r="VKN223" s="52"/>
      <c r="VKO223" s="52"/>
      <c r="VKP223" s="52"/>
      <c r="VKQ223" s="52"/>
      <c r="VKR223" s="52"/>
      <c r="VKS223" s="52"/>
      <c r="VKT223" s="52"/>
      <c r="VKU223" s="52"/>
      <c r="VKV223" s="52"/>
      <c r="VKW223" s="52"/>
      <c r="VKX223" s="52"/>
      <c r="VKY223" s="52"/>
      <c r="VKZ223" s="52"/>
      <c r="VLA223" s="52"/>
      <c r="VLB223" s="52"/>
      <c r="VLC223" s="52"/>
      <c r="VLD223" s="52"/>
      <c r="VLE223" s="52"/>
      <c r="VLF223" s="52"/>
      <c r="VLG223" s="52"/>
      <c r="VLH223" s="52"/>
      <c r="VLI223" s="52"/>
      <c r="VLJ223" s="52"/>
      <c r="VLK223" s="52"/>
      <c r="VLL223" s="52"/>
      <c r="VLM223" s="52"/>
      <c r="VLN223" s="52"/>
      <c r="VLO223" s="52"/>
      <c r="VLP223" s="52"/>
      <c r="VLQ223" s="52"/>
      <c r="VLR223" s="52"/>
      <c r="VLS223" s="52"/>
      <c r="VLT223" s="52"/>
      <c r="VLU223" s="52"/>
      <c r="VLV223" s="52"/>
      <c r="VLW223" s="52"/>
      <c r="VLX223" s="52"/>
      <c r="VLY223" s="52"/>
      <c r="VLZ223" s="52"/>
      <c r="VMA223" s="52"/>
      <c r="VMB223" s="52"/>
      <c r="VMC223" s="52"/>
      <c r="VMD223" s="52"/>
      <c r="VME223" s="52"/>
      <c r="VMF223" s="52"/>
      <c r="VMG223" s="52"/>
      <c r="VMH223" s="52"/>
      <c r="VMI223" s="52"/>
      <c r="VMJ223" s="52"/>
      <c r="VMK223" s="52"/>
      <c r="VML223" s="52"/>
      <c r="VMM223" s="52"/>
      <c r="VMN223" s="52"/>
      <c r="VMO223" s="52"/>
      <c r="VMP223" s="52"/>
      <c r="VMQ223" s="52"/>
      <c r="VMR223" s="52"/>
      <c r="VMS223" s="52"/>
      <c r="VMT223" s="52"/>
      <c r="VMU223" s="52"/>
      <c r="VMV223" s="52"/>
      <c r="VMW223" s="52"/>
      <c r="VMX223" s="52"/>
      <c r="VMY223" s="52"/>
      <c r="VMZ223" s="52"/>
      <c r="VNA223" s="52"/>
      <c r="VNB223" s="52"/>
      <c r="VNC223" s="52"/>
      <c r="VND223" s="52"/>
      <c r="VNE223" s="52"/>
      <c r="VNF223" s="52"/>
      <c r="VNG223" s="52"/>
      <c r="VNH223" s="52"/>
      <c r="VNI223" s="52"/>
      <c r="VNJ223" s="52"/>
      <c r="VNK223" s="52"/>
      <c r="VNL223" s="52"/>
      <c r="VNM223" s="52"/>
      <c r="VNN223" s="52"/>
      <c r="VNO223" s="52"/>
      <c r="VNP223" s="52"/>
      <c r="VNQ223" s="52"/>
      <c r="VNR223" s="52"/>
      <c r="VNS223" s="52"/>
      <c r="VNT223" s="52"/>
      <c r="VNU223" s="52"/>
      <c r="VNV223" s="52"/>
      <c r="VNW223" s="52"/>
      <c r="VNX223" s="52"/>
      <c r="VNY223" s="52"/>
      <c r="VNZ223" s="52"/>
      <c r="VOA223" s="52"/>
      <c r="VOB223" s="52"/>
      <c r="VOC223" s="52"/>
      <c r="VOD223" s="52"/>
      <c r="VOE223" s="52"/>
      <c r="VOF223" s="52"/>
      <c r="VOG223" s="52"/>
      <c r="VOH223" s="52"/>
      <c r="VOI223" s="52"/>
      <c r="VOJ223" s="52"/>
      <c r="VOK223" s="52"/>
      <c r="VOL223" s="52"/>
      <c r="VOM223" s="52"/>
      <c r="VON223" s="52"/>
      <c r="VOO223" s="52"/>
      <c r="VOP223" s="52"/>
      <c r="VOQ223" s="52"/>
      <c r="VOR223" s="52"/>
      <c r="VOS223" s="52"/>
      <c r="VOT223" s="52"/>
      <c r="VOU223" s="52"/>
      <c r="VOV223" s="52"/>
      <c r="VOW223" s="52"/>
      <c r="VOX223" s="52"/>
      <c r="VOY223" s="52"/>
      <c r="VOZ223" s="52"/>
      <c r="VPA223" s="52"/>
      <c r="VPB223" s="52"/>
      <c r="VPC223" s="52"/>
      <c r="VPD223" s="52"/>
      <c r="VPE223" s="52"/>
      <c r="VPF223" s="52"/>
      <c r="VPG223" s="52"/>
      <c r="VPH223" s="52"/>
      <c r="VPI223" s="52"/>
      <c r="VPJ223" s="52"/>
      <c r="VPK223" s="52"/>
      <c r="VPL223" s="52"/>
      <c r="VPM223" s="52"/>
      <c r="VPN223" s="52"/>
      <c r="VPO223" s="52"/>
      <c r="VPP223" s="52"/>
      <c r="VPQ223" s="52"/>
      <c r="VPR223" s="52"/>
      <c r="VPS223" s="52"/>
      <c r="VPT223" s="52"/>
      <c r="VPU223" s="52"/>
      <c r="VPV223" s="52"/>
      <c r="VPW223" s="52"/>
      <c r="VPX223" s="52"/>
      <c r="VPY223" s="52"/>
      <c r="VPZ223" s="52"/>
      <c r="VQA223" s="52"/>
      <c r="VQB223" s="52"/>
      <c r="VQC223" s="52"/>
      <c r="VQD223" s="52"/>
      <c r="VQE223" s="52"/>
      <c r="VQF223" s="52"/>
      <c r="VQG223" s="52"/>
      <c r="VQH223" s="52"/>
      <c r="VQI223" s="52"/>
      <c r="VQJ223" s="52"/>
      <c r="VQK223" s="52"/>
      <c r="VQL223" s="52"/>
      <c r="VQM223" s="52"/>
      <c r="VQN223" s="52"/>
      <c r="VQO223" s="52"/>
      <c r="VQP223" s="52"/>
      <c r="VQQ223" s="52"/>
      <c r="VQR223" s="52"/>
      <c r="VQS223" s="52"/>
      <c r="VQT223" s="52"/>
      <c r="VQU223" s="52"/>
      <c r="VQV223" s="52"/>
      <c r="VQW223" s="52"/>
      <c r="VQX223" s="52"/>
      <c r="VQY223" s="52"/>
      <c r="VQZ223" s="52"/>
      <c r="VRA223" s="52"/>
      <c r="VRB223" s="52"/>
      <c r="VRC223" s="52"/>
      <c r="VRD223" s="52"/>
      <c r="VRE223" s="52"/>
      <c r="VRF223" s="52"/>
      <c r="VRG223" s="52"/>
      <c r="VRH223" s="52"/>
      <c r="VRI223" s="52"/>
      <c r="VRJ223" s="52"/>
      <c r="VRK223" s="52"/>
      <c r="VRL223" s="52"/>
      <c r="VRM223" s="52"/>
      <c r="VRN223" s="52"/>
      <c r="VRO223" s="52"/>
      <c r="VRP223" s="52"/>
      <c r="VRQ223" s="52"/>
      <c r="VRR223" s="52"/>
      <c r="VRS223" s="52"/>
      <c r="VRT223" s="52"/>
      <c r="VRU223" s="52"/>
      <c r="VRV223" s="52"/>
      <c r="VRW223" s="52"/>
      <c r="VRX223" s="52"/>
      <c r="VRY223" s="52"/>
      <c r="VRZ223" s="52"/>
      <c r="VSA223" s="52"/>
      <c r="VSB223" s="52"/>
      <c r="VSC223" s="52"/>
      <c r="VSD223" s="52"/>
      <c r="VSE223" s="52"/>
      <c r="VSF223" s="52"/>
      <c r="VSG223" s="52"/>
      <c r="VSH223" s="52"/>
      <c r="VSI223" s="52"/>
      <c r="VSJ223" s="52"/>
      <c r="VSK223" s="52"/>
      <c r="VSL223" s="52"/>
      <c r="VSM223" s="52"/>
      <c r="VSN223" s="52"/>
      <c r="VSO223" s="52"/>
      <c r="VSP223" s="52"/>
      <c r="VSQ223" s="52"/>
      <c r="VSR223" s="52"/>
      <c r="VSS223" s="52"/>
      <c r="VST223" s="52"/>
      <c r="VSU223" s="52"/>
      <c r="VSV223" s="52"/>
      <c r="VSW223" s="52"/>
      <c r="VSX223" s="52"/>
      <c r="VSY223" s="52"/>
      <c r="VSZ223" s="52"/>
      <c r="VTA223" s="52"/>
      <c r="VTB223" s="52"/>
      <c r="VTC223" s="52"/>
      <c r="VTD223" s="52"/>
      <c r="VTE223" s="52"/>
      <c r="VTF223" s="52"/>
      <c r="VTG223" s="52"/>
      <c r="VTH223" s="52"/>
      <c r="VTI223" s="52"/>
      <c r="VTJ223" s="52"/>
      <c r="VTK223" s="52"/>
      <c r="VTL223" s="52"/>
      <c r="VTM223" s="52"/>
      <c r="VTN223" s="52"/>
      <c r="VTO223" s="52"/>
      <c r="VTP223" s="52"/>
      <c r="VTQ223" s="52"/>
      <c r="VTR223" s="52"/>
      <c r="VTS223" s="52"/>
      <c r="VTT223" s="52"/>
      <c r="VTU223" s="52"/>
      <c r="VTV223" s="52"/>
      <c r="VTW223" s="52"/>
      <c r="VTX223" s="52"/>
      <c r="VTY223" s="52"/>
      <c r="VTZ223" s="52"/>
      <c r="VUA223" s="52"/>
      <c r="VUB223" s="52"/>
      <c r="VUC223" s="52"/>
      <c r="VUD223" s="52"/>
      <c r="VUE223" s="52"/>
      <c r="VUF223" s="52"/>
      <c r="VUG223" s="52"/>
      <c r="VUH223" s="52"/>
      <c r="VUI223" s="52"/>
      <c r="VUJ223" s="52"/>
      <c r="VUK223" s="52"/>
      <c r="VUL223" s="52"/>
      <c r="VUM223" s="52"/>
      <c r="VUN223" s="52"/>
      <c r="VUO223" s="52"/>
      <c r="VUP223" s="52"/>
      <c r="VUQ223" s="52"/>
      <c r="VUR223" s="52"/>
      <c r="VUS223" s="52"/>
      <c r="VUT223" s="52"/>
      <c r="VUU223" s="52"/>
      <c r="VUV223" s="52"/>
      <c r="VUW223" s="52"/>
      <c r="VUX223" s="52"/>
      <c r="VUY223" s="52"/>
      <c r="VUZ223" s="52"/>
      <c r="VVA223" s="52"/>
      <c r="VVB223" s="52"/>
      <c r="VVC223" s="52"/>
      <c r="VVD223" s="52"/>
      <c r="VVE223" s="52"/>
      <c r="VVF223" s="52"/>
      <c r="VVG223" s="52"/>
      <c r="VVH223" s="52"/>
      <c r="VVI223" s="52"/>
      <c r="VVJ223" s="52"/>
      <c r="VVK223" s="52"/>
      <c r="VVL223" s="52"/>
      <c r="VVM223" s="52"/>
      <c r="VVN223" s="52"/>
      <c r="VVO223" s="52"/>
      <c r="VVP223" s="52"/>
      <c r="VVQ223" s="52"/>
      <c r="VVR223" s="52"/>
      <c r="VVS223" s="52"/>
      <c r="VVT223" s="52"/>
      <c r="VVU223" s="52"/>
      <c r="VVV223" s="52"/>
      <c r="VVW223" s="52"/>
      <c r="VVX223" s="52"/>
      <c r="VVY223" s="52"/>
      <c r="VVZ223" s="52"/>
      <c r="VWA223" s="52"/>
      <c r="VWB223" s="52"/>
      <c r="VWC223" s="52"/>
      <c r="VWD223" s="52"/>
      <c r="VWE223" s="52"/>
      <c r="VWF223" s="52"/>
      <c r="VWG223" s="52"/>
      <c r="VWH223" s="52"/>
      <c r="VWI223" s="52"/>
      <c r="VWJ223" s="52"/>
      <c r="VWK223" s="52"/>
      <c r="VWL223" s="52"/>
      <c r="VWM223" s="52"/>
      <c r="VWN223" s="52"/>
      <c r="VWO223" s="52"/>
      <c r="VWP223" s="52"/>
      <c r="VWQ223" s="52"/>
      <c r="VWR223" s="52"/>
      <c r="VWS223" s="52"/>
      <c r="VWT223" s="52"/>
      <c r="VWU223" s="52"/>
      <c r="VWV223" s="52"/>
      <c r="VWW223" s="52"/>
      <c r="VWX223" s="52"/>
      <c r="VWY223" s="52"/>
      <c r="VWZ223" s="52"/>
      <c r="VXA223" s="52"/>
      <c r="VXB223" s="52"/>
      <c r="VXC223" s="52"/>
      <c r="VXD223" s="52"/>
      <c r="VXE223" s="52"/>
      <c r="VXF223" s="52"/>
      <c r="VXG223" s="52"/>
      <c r="VXH223" s="52"/>
      <c r="VXI223" s="52"/>
      <c r="VXJ223" s="52"/>
      <c r="VXK223" s="52"/>
      <c r="VXL223" s="52"/>
      <c r="VXM223" s="52"/>
      <c r="VXN223" s="52"/>
      <c r="VXO223" s="52"/>
      <c r="VXP223" s="52"/>
      <c r="VXQ223" s="52"/>
      <c r="VXR223" s="52"/>
      <c r="VXS223" s="52"/>
      <c r="VXT223" s="52"/>
      <c r="VXU223" s="52"/>
      <c r="VXV223" s="52"/>
      <c r="VXW223" s="52"/>
      <c r="VXX223" s="52"/>
      <c r="VXY223" s="52"/>
      <c r="VXZ223" s="52"/>
      <c r="VYA223" s="52"/>
      <c r="VYB223" s="52"/>
      <c r="VYC223" s="52"/>
      <c r="VYD223" s="52"/>
      <c r="VYE223" s="52"/>
      <c r="VYF223" s="52"/>
      <c r="VYG223" s="52"/>
      <c r="VYH223" s="52"/>
      <c r="VYI223" s="52"/>
      <c r="VYJ223" s="52"/>
      <c r="VYK223" s="52"/>
      <c r="VYL223" s="52"/>
      <c r="VYM223" s="52"/>
      <c r="VYN223" s="52"/>
      <c r="VYO223" s="52"/>
      <c r="VYP223" s="52"/>
      <c r="VYQ223" s="52"/>
      <c r="VYR223" s="52"/>
      <c r="VYS223" s="52"/>
      <c r="VYT223" s="52"/>
      <c r="VYU223" s="52"/>
      <c r="VYV223" s="52"/>
      <c r="VYW223" s="52"/>
      <c r="VYX223" s="52"/>
      <c r="VYY223" s="52"/>
      <c r="VYZ223" s="52"/>
      <c r="VZA223" s="52"/>
      <c r="VZB223" s="52"/>
      <c r="VZC223" s="52"/>
      <c r="VZD223" s="52"/>
      <c r="VZE223" s="52"/>
      <c r="VZF223" s="52"/>
      <c r="VZG223" s="52"/>
      <c r="VZH223" s="52"/>
      <c r="VZI223" s="52"/>
      <c r="VZJ223" s="52"/>
      <c r="VZK223" s="52"/>
      <c r="VZL223" s="52"/>
      <c r="VZM223" s="52"/>
      <c r="VZN223" s="52"/>
      <c r="VZO223" s="52"/>
      <c r="VZP223" s="52"/>
      <c r="VZQ223" s="52"/>
      <c r="VZR223" s="52"/>
      <c r="VZS223" s="52"/>
      <c r="VZT223" s="52"/>
      <c r="VZU223" s="52"/>
      <c r="VZV223" s="52"/>
      <c r="VZW223" s="52"/>
      <c r="VZX223" s="52"/>
      <c r="VZY223" s="52"/>
      <c r="VZZ223" s="52"/>
      <c r="WAA223" s="52"/>
      <c r="WAB223" s="52"/>
      <c r="WAC223" s="52"/>
      <c r="WAD223" s="52"/>
      <c r="WAE223" s="52"/>
      <c r="WAF223" s="52"/>
      <c r="WAG223" s="52"/>
      <c r="WAH223" s="52"/>
      <c r="WAI223" s="52"/>
      <c r="WAJ223" s="52"/>
      <c r="WAK223" s="52"/>
      <c r="WAL223" s="52"/>
      <c r="WAM223" s="52"/>
      <c r="WAN223" s="52"/>
      <c r="WAO223" s="52"/>
      <c r="WAP223" s="52"/>
      <c r="WAQ223" s="52"/>
      <c r="WAR223" s="52"/>
      <c r="WAS223" s="52"/>
      <c r="WAT223" s="52"/>
      <c r="WAU223" s="52"/>
      <c r="WAV223" s="52"/>
      <c r="WAW223" s="52"/>
      <c r="WAX223" s="52"/>
      <c r="WAY223" s="52"/>
      <c r="WAZ223" s="52"/>
      <c r="WBA223" s="52"/>
      <c r="WBB223" s="52"/>
      <c r="WBC223" s="52"/>
      <c r="WBD223" s="52"/>
      <c r="WBE223" s="52"/>
      <c r="WBF223" s="52"/>
      <c r="WBG223" s="52"/>
      <c r="WBH223" s="52"/>
      <c r="WBI223" s="52"/>
      <c r="WBJ223" s="52"/>
      <c r="WBK223" s="52"/>
      <c r="WBL223" s="52"/>
      <c r="WBM223" s="52"/>
      <c r="WBN223" s="52"/>
      <c r="WBO223" s="52"/>
      <c r="WBP223" s="52"/>
      <c r="WBQ223" s="52"/>
      <c r="WBR223" s="52"/>
      <c r="WBS223" s="52"/>
      <c r="WBT223" s="52"/>
      <c r="WBU223" s="52"/>
      <c r="WBV223" s="52"/>
      <c r="WBW223" s="52"/>
      <c r="WBX223" s="52"/>
      <c r="WBY223" s="52"/>
      <c r="WBZ223" s="52"/>
      <c r="WCA223" s="52"/>
      <c r="WCB223" s="52"/>
      <c r="WCC223" s="52"/>
      <c r="WCD223" s="52"/>
      <c r="WCE223" s="52"/>
      <c r="WCF223" s="52"/>
      <c r="WCG223" s="52"/>
      <c r="WCH223" s="52"/>
      <c r="WCI223" s="52"/>
      <c r="WCJ223" s="52"/>
      <c r="WCK223" s="52"/>
      <c r="WCL223" s="52"/>
      <c r="WCM223" s="52"/>
      <c r="WCN223" s="52"/>
      <c r="WCO223" s="52"/>
      <c r="WCP223" s="52"/>
      <c r="WCQ223" s="52"/>
      <c r="WCR223" s="52"/>
      <c r="WCS223" s="52"/>
      <c r="WCT223" s="52"/>
      <c r="WCU223" s="52"/>
      <c r="WCV223" s="52"/>
      <c r="WCW223" s="52"/>
      <c r="WCX223" s="52"/>
      <c r="WCY223" s="52"/>
      <c r="WCZ223" s="52"/>
      <c r="WDA223" s="52"/>
      <c r="WDB223" s="52"/>
      <c r="WDC223" s="52"/>
      <c r="WDD223" s="52"/>
      <c r="WDE223" s="52"/>
      <c r="WDF223" s="52"/>
      <c r="WDG223" s="52"/>
      <c r="WDH223" s="52"/>
      <c r="WDI223" s="52"/>
      <c r="WDJ223" s="52"/>
      <c r="WDK223" s="52"/>
      <c r="WDL223" s="52"/>
      <c r="WDM223" s="52"/>
      <c r="WDN223" s="52"/>
      <c r="WDO223" s="52"/>
      <c r="WDP223" s="52"/>
      <c r="WDQ223" s="52"/>
      <c r="WDR223" s="52"/>
      <c r="WDS223" s="52"/>
      <c r="WDT223" s="52"/>
      <c r="WDU223" s="52"/>
      <c r="WDV223" s="52"/>
      <c r="WDW223" s="52"/>
      <c r="WDX223" s="52"/>
      <c r="WDY223" s="52"/>
      <c r="WDZ223" s="52"/>
      <c r="WEA223" s="52"/>
      <c r="WEB223" s="52"/>
      <c r="WEC223" s="52"/>
      <c r="WED223" s="52"/>
      <c r="WEE223" s="52"/>
      <c r="WEF223" s="52"/>
      <c r="WEG223" s="52"/>
      <c r="WEH223" s="52"/>
      <c r="WEI223" s="52"/>
      <c r="WEJ223" s="52"/>
      <c r="WEK223" s="52"/>
      <c r="WEL223" s="52"/>
      <c r="WEM223" s="52"/>
      <c r="WEN223" s="52"/>
      <c r="WEO223" s="52"/>
      <c r="WEP223" s="52"/>
      <c r="WEQ223" s="52"/>
      <c r="WER223" s="52"/>
      <c r="WES223" s="52"/>
      <c r="WET223" s="52"/>
      <c r="WEU223" s="52"/>
      <c r="WEV223" s="52"/>
      <c r="WEW223" s="52"/>
      <c r="WEX223" s="52"/>
      <c r="WEY223" s="52"/>
      <c r="WEZ223" s="52"/>
      <c r="WFA223" s="52"/>
      <c r="WFB223" s="52"/>
      <c r="WFC223" s="52"/>
      <c r="WFD223" s="52"/>
      <c r="WFE223" s="52"/>
      <c r="WFF223" s="52"/>
      <c r="WFG223" s="52"/>
      <c r="WFH223" s="52"/>
      <c r="WFI223" s="52"/>
      <c r="WFJ223" s="52"/>
      <c r="WFK223" s="52"/>
      <c r="WFL223" s="52"/>
      <c r="WFM223" s="52"/>
      <c r="WFN223" s="52"/>
      <c r="WFO223" s="52"/>
      <c r="WFP223" s="52"/>
      <c r="WFQ223" s="52"/>
      <c r="WFR223" s="52"/>
      <c r="WFS223" s="52"/>
      <c r="WFT223" s="52"/>
      <c r="WFU223" s="52"/>
      <c r="WFV223" s="52"/>
      <c r="WFW223" s="52"/>
      <c r="WFX223" s="52"/>
      <c r="WFY223" s="52"/>
      <c r="WFZ223" s="52"/>
      <c r="WGA223" s="52"/>
      <c r="WGB223" s="52"/>
      <c r="WGC223" s="52"/>
      <c r="WGD223" s="52"/>
      <c r="WGE223" s="52"/>
      <c r="WGF223" s="52"/>
      <c r="WGG223" s="52"/>
      <c r="WGH223" s="52"/>
      <c r="WGI223" s="52"/>
      <c r="WGJ223" s="52"/>
      <c r="WGK223" s="52"/>
      <c r="WGL223" s="52"/>
      <c r="WGM223" s="52"/>
      <c r="WGN223" s="52"/>
      <c r="WGO223" s="52"/>
      <c r="WGP223" s="52"/>
      <c r="WGQ223" s="52"/>
      <c r="WGR223" s="52"/>
      <c r="WGS223" s="52"/>
      <c r="WGT223" s="52"/>
      <c r="WGU223" s="52"/>
      <c r="WGV223" s="52"/>
      <c r="WGW223" s="52"/>
      <c r="WGX223" s="52"/>
      <c r="WGY223" s="52"/>
      <c r="WGZ223" s="52"/>
      <c r="WHA223" s="52"/>
      <c r="WHB223" s="52"/>
      <c r="WHC223" s="52"/>
      <c r="WHD223" s="52"/>
      <c r="WHE223" s="52"/>
      <c r="WHF223" s="52"/>
      <c r="WHG223" s="52"/>
      <c r="WHH223" s="52"/>
      <c r="WHI223" s="52"/>
      <c r="WHJ223" s="52"/>
      <c r="WHK223" s="52"/>
      <c r="WHL223" s="52"/>
      <c r="WHM223" s="52"/>
      <c r="WHN223" s="52"/>
      <c r="WHO223" s="52"/>
      <c r="WHP223" s="52"/>
      <c r="WHQ223" s="52"/>
      <c r="WHR223" s="52"/>
      <c r="WHS223" s="52"/>
      <c r="WHT223" s="52"/>
      <c r="WHU223" s="52"/>
      <c r="WHV223" s="52"/>
      <c r="WHW223" s="52"/>
      <c r="WHX223" s="52"/>
      <c r="WHY223" s="52"/>
      <c r="WHZ223" s="52"/>
      <c r="WIA223" s="52"/>
      <c r="WIB223" s="52"/>
      <c r="WIC223" s="52"/>
      <c r="WID223" s="52"/>
      <c r="WIE223" s="52"/>
      <c r="WIF223" s="52"/>
      <c r="WIG223" s="52"/>
      <c r="WIH223" s="52"/>
      <c r="WII223" s="52"/>
      <c r="WIJ223" s="52"/>
      <c r="WIK223" s="52"/>
      <c r="WIL223" s="52"/>
      <c r="WIM223" s="52"/>
      <c r="WIN223" s="52"/>
      <c r="WIO223" s="52"/>
      <c r="WIP223" s="52"/>
      <c r="WIQ223" s="52"/>
      <c r="WIR223" s="52"/>
      <c r="WIS223" s="52"/>
      <c r="WIT223" s="52"/>
      <c r="WIU223" s="52"/>
      <c r="WIV223" s="52"/>
      <c r="WIW223" s="52"/>
      <c r="WIX223" s="52"/>
      <c r="WIY223" s="52"/>
      <c r="WIZ223" s="52"/>
      <c r="WJA223" s="52"/>
      <c r="WJB223" s="52"/>
      <c r="WJC223" s="52"/>
      <c r="WJD223" s="52"/>
      <c r="WJE223" s="52"/>
      <c r="WJF223" s="52"/>
      <c r="WJG223" s="52"/>
      <c r="WJH223" s="52"/>
      <c r="WJI223" s="52"/>
      <c r="WJJ223" s="52"/>
      <c r="WJK223" s="52"/>
      <c r="WJL223" s="52"/>
      <c r="WJM223" s="52"/>
      <c r="WJN223" s="52"/>
      <c r="WJO223" s="52"/>
      <c r="WJP223" s="52"/>
      <c r="WJQ223" s="52"/>
      <c r="WJR223" s="52"/>
      <c r="WJS223" s="52"/>
      <c r="WJT223" s="52"/>
      <c r="WJU223" s="52"/>
      <c r="WJV223" s="52"/>
      <c r="WJW223" s="52"/>
      <c r="WJX223" s="52"/>
      <c r="WJY223" s="52"/>
      <c r="WJZ223" s="52"/>
      <c r="WKA223" s="52"/>
      <c r="WKB223" s="52"/>
      <c r="WKC223" s="52"/>
      <c r="WKD223" s="52"/>
      <c r="WKE223" s="52"/>
      <c r="WKF223" s="52"/>
      <c r="WKG223" s="52"/>
      <c r="WKH223" s="52"/>
      <c r="WKI223" s="52"/>
      <c r="WKJ223" s="52"/>
      <c r="WKK223" s="52"/>
      <c r="WKL223" s="52"/>
      <c r="WKM223" s="52"/>
      <c r="WKN223" s="52"/>
      <c r="WKO223" s="52"/>
      <c r="WKP223" s="52"/>
      <c r="WKQ223" s="52"/>
      <c r="WKR223" s="52"/>
      <c r="WKS223" s="52"/>
      <c r="WKT223" s="52"/>
      <c r="WKU223" s="52"/>
      <c r="WKV223" s="52"/>
      <c r="WKW223" s="52"/>
      <c r="WKX223" s="52"/>
      <c r="WKY223" s="52"/>
      <c r="WKZ223" s="52"/>
      <c r="WLA223" s="52"/>
      <c r="WLB223" s="52"/>
      <c r="WLC223" s="52"/>
      <c r="WLD223" s="52"/>
      <c r="WLE223" s="52"/>
      <c r="WLF223" s="52"/>
      <c r="WLG223" s="52"/>
      <c r="WLH223" s="52"/>
      <c r="WLI223" s="52"/>
      <c r="WLJ223" s="52"/>
      <c r="WLK223" s="52"/>
      <c r="WLL223" s="52"/>
      <c r="WLM223" s="52"/>
      <c r="WLN223" s="52"/>
      <c r="WLO223" s="52"/>
      <c r="WLP223" s="52"/>
      <c r="WLQ223" s="52"/>
      <c r="WLR223" s="52"/>
      <c r="WLS223" s="52"/>
      <c r="WLT223" s="52"/>
      <c r="WLU223" s="52"/>
      <c r="WLV223" s="52"/>
      <c r="WLW223" s="52"/>
      <c r="WLX223" s="52"/>
      <c r="WLY223" s="52"/>
      <c r="WLZ223" s="52"/>
      <c r="WMA223" s="52"/>
      <c r="WMB223" s="52"/>
      <c r="WMC223" s="52"/>
      <c r="WMD223" s="52"/>
      <c r="WME223" s="52"/>
      <c r="WMF223" s="52"/>
      <c r="WMG223" s="52"/>
      <c r="WMH223" s="52"/>
      <c r="WMI223" s="52"/>
      <c r="WMJ223" s="52"/>
      <c r="WMK223" s="52"/>
      <c r="WML223" s="52"/>
      <c r="WMM223" s="52"/>
      <c r="WMN223" s="52"/>
      <c r="WMO223" s="52"/>
      <c r="WMP223" s="52"/>
      <c r="WMQ223" s="52"/>
      <c r="WMR223" s="52"/>
      <c r="WMS223" s="52"/>
      <c r="WMT223" s="52"/>
      <c r="WMU223" s="52"/>
      <c r="WMV223" s="52"/>
      <c r="WMW223" s="52"/>
      <c r="WMX223" s="52"/>
      <c r="WMY223" s="52"/>
      <c r="WMZ223" s="52"/>
      <c r="WNA223" s="52"/>
      <c r="WNB223" s="52"/>
      <c r="WNC223" s="52"/>
      <c r="WND223" s="52"/>
      <c r="WNE223" s="52"/>
      <c r="WNF223" s="52"/>
      <c r="WNG223" s="52"/>
      <c r="WNH223" s="52"/>
      <c r="WNI223" s="52"/>
      <c r="WNJ223" s="52"/>
      <c r="WNK223" s="52"/>
      <c r="WNL223" s="52"/>
      <c r="WNM223" s="52"/>
      <c r="WNN223" s="52"/>
      <c r="WNO223" s="52"/>
      <c r="WNP223" s="52"/>
      <c r="WNQ223" s="52"/>
      <c r="WNR223" s="52"/>
      <c r="WNS223" s="52"/>
      <c r="WNT223" s="52"/>
      <c r="WNU223" s="52"/>
      <c r="WNV223" s="52"/>
      <c r="WNW223" s="52"/>
      <c r="WNX223" s="52"/>
      <c r="WNY223" s="52"/>
      <c r="WNZ223" s="52"/>
      <c r="WOA223" s="52"/>
      <c r="WOB223" s="52"/>
      <c r="WOC223" s="52"/>
      <c r="WOD223" s="52"/>
      <c r="WOE223" s="52"/>
      <c r="WOF223" s="52"/>
      <c r="WOG223" s="52"/>
      <c r="WOH223" s="52"/>
      <c r="WOI223" s="52"/>
      <c r="WOJ223" s="52"/>
      <c r="WOK223" s="52"/>
      <c r="WOL223" s="52"/>
      <c r="WOM223" s="52"/>
      <c r="WON223" s="52"/>
      <c r="WOO223" s="52"/>
      <c r="WOP223" s="52"/>
      <c r="WOQ223" s="52"/>
      <c r="WOR223" s="52"/>
      <c r="WOS223" s="52"/>
      <c r="WOT223" s="52"/>
      <c r="WOU223" s="52"/>
      <c r="WOV223" s="52"/>
      <c r="WOW223" s="52"/>
      <c r="WOX223" s="52"/>
      <c r="WOY223" s="52"/>
      <c r="WOZ223" s="52"/>
      <c r="WPA223" s="52"/>
      <c r="WPB223" s="52"/>
      <c r="WPC223" s="52"/>
      <c r="WPD223" s="52"/>
      <c r="WPE223" s="52"/>
      <c r="WPF223" s="52"/>
      <c r="WPG223" s="52"/>
      <c r="WPH223" s="52"/>
      <c r="WPI223" s="52"/>
      <c r="WPJ223" s="52"/>
      <c r="WPK223" s="52"/>
      <c r="WPL223" s="52"/>
      <c r="WPM223" s="52"/>
      <c r="WPN223" s="52"/>
      <c r="WPO223" s="52"/>
      <c r="WPP223" s="52"/>
      <c r="WPQ223" s="52"/>
      <c r="WPR223" s="52"/>
      <c r="WPS223" s="52"/>
      <c r="WPT223" s="52"/>
      <c r="WPU223" s="52"/>
      <c r="WPV223" s="52"/>
      <c r="WPW223" s="52"/>
      <c r="WPX223" s="52"/>
      <c r="WPY223" s="52"/>
      <c r="WPZ223" s="52"/>
      <c r="WQA223" s="52"/>
      <c r="WQB223" s="52"/>
      <c r="WQC223" s="52"/>
      <c r="WQD223" s="52"/>
      <c r="WQE223" s="52"/>
      <c r="WQF223" s="52"/>
      <c r="WQG223" s="52"/>
      <c r="WQH223" s="52"/>
      <c r="WQI223" s="52"/>
      <c r="WQJ223" s="52"/>
      <c r="WQK223" s="52"/>
      <c r="WQL223" s="52"/>
      <c r="WQM223" s="52"/>
      <c r="WQN223" s="52"/>
      <c r="WQO223" s="52"/>
      <c r="WQP223" s="52"/>
      <c r="WQQ223" s="52"/>
      <c r="WQR223" s="52"/>
      <c r="WQS223" s="52"/>
      <c r="WQT223" s="52"/>
      <c r="WQU223" s="52"/>
      <c r="WQV223" s="52"/>
      <c r="WQW223" s="52"/>
      <c r="WQX223" s="52"/>
      <c r="WQY223" s="52"/>
      <c r="WQZ223" s="52"/>
      <c r="WRA223" s="52"/>
      <c r="WRB223" s="52"/>
      <c r="WRC223" s="52"/>
      <c r="WRD223" s="52"/>
      <c r="WRE223" s="52"/>
      <c r="WRF223" s="52"/>
      <c r="WRG223" s="52"/>
      <c r="WRH223" s="52"/>
      <c r="WRI223" s="52"/>
      <c r="WRJ223" s="52"/>
      <c r="WRK223" s="52"/>
      <c r="WRL223" s="52"/>
      <c r="WRM223" s="52"/>
      <c r="WRN223" s="52"/>
      <c r="WRO223" s="52"/>
      <c r="WRP223" s="52"/>
      <c r="WRQ223" s="52"/>
      <c r="WRR223" s="52"/>
      <c r="WRS223" s="52"/>
      <c r="WRT223" s="52"/>
      <c r="WRU223" s="52"/>
      <c r="WRV223" s="52"/>
      <c r="WRW223" s="52"/>
      <c r="WRX223" s="52"/>
      <c r="WRY223" s="52"/>
      <c r="WRZ223" s="52"/>
      <c r="WSA223" s="52"/>
      <c r="WSB223" s="52"/>
      <c r="WSC223" s="52"/>
      <c r="WSD223" s="52"/>
      <c r="WSE223" s="52"/>
      <c r="WSF223" s="52"/>
      <c r="WSG223" s="52"/>
      <c r="WSH223" s="52"/>
      <c r="WSI223" s="52"/>
      <c r="WSJ223" s="52"/>
      <c r="WSK223" s="52"/>
      <c r="WSL223" s="52"/>
      <c r="WSM223" s="52"/>
      <c r="WSN223" s="52"/>
      <c r="WSO223" s="52"/>
      <c r="WSP223" s="52"/>
      <c r="WSQ223" s="52"/>
      <c r="WSR223" s="52"/>
      <c r="WSS223" s="52"/>
      <c r="WST223" s="52"/>
      <c r="WSU223" s="52"/>
      <c r="WSV223" s="52"/>
      <c r="WSW223" s="52"/>
      <c r="WSX223" s="52"/>
      <c r="WSY223" s="52"/>
      <c r="WSZ223" s="52"/>
      <c r="WTA223" s="52"/>
      <c r="WTB223" s="52"/>
      <c r="WTC223" s="52"/>
      <c r="WTD223" s="52"/>
      <c r="WTE223" s="52"/>
      <c r="WTF223" s="52"/>
      <c r="WTG223" s="52"/>
      <c r="WTH223" s="52"/>
      <c r="WTI223" s="52"/>
      <c r="WTJ223" s="52"/>
      <c r="WTK223" s="52"/>
      <c r="WTL223" s="52"/>
      <c r="WTM223" s="52"/>
      <c r="WTN223" s="52"/>
      <c r="WTO223" s="52"/>
      <c r="WTP223" s="52"/>
      <c r="WTQ223" s="52"/>
      <c r="WTR223" s="52"/>
      <c r="WTS223" s="52"/>
      <c r="WTT223" s="52"/>
      <c r="WTU223" s="52"/>
      <c r="WTV223" s="52"/>
      <c r="WTW223" s="52"/>
      <c r="WTX223" s="52"/>
      <c r="WTY223" s="52"/>
      <c r="WTZ223" s="52"/>
      <c r="WUA223" s="52"/>
      <c r="WUB223" s="52"/>
      <c r="WUC223" s="52"/>
      <c r="WUD223" s="52"/>
      <c r="WUE223" s="52"/>
      <c r="WUF223" s="52"/>
      <c r="WUG223" s="52"/>
      <c r="WUH223" s="52"/>
      <c r="WUI223" s="52"/>
      <c r="WUJ223" s="52"/>
      <c r="WUK223" s="52"/>
      <c r="WUL223" s="52"/>
      <c r="WUM223" s="52"/>
      <c r="WUN223" s="52"/>
      <c r="WUO223" s="52"/>
      <c r="WUP223" s="52"/>
      <c r="WUQ223" s="52"/>
      <c r="WUR223" s="52"/>
      <c r="WUS223" s="52"/>
      <c r="WUT223" s="52"/>
      <c r="WUU223" s="52"/>
      <c r="WUV223" s="52"/>
      <c r="WUW223" s="52"/>
      <c r="WUX223" s="52"/>
      <c r="WUY223" s="52"/>
      <c r="WUZ223" s="52"/>
      <c r="WVA223" s="52"/>
      <c r="WVB223" s="52"/>
      <c r="WVC223" s="52"/>
      <c r="WVD223" s="52"/>
      <c r="WVE223" s="52"/>
      <c r="WVF223" s="52"/>
      <c r="WVG223" s="52"/>
      <c r="WVH223" s="52"/>
      <c r="WVI223" s="52"/>
      <c r="WVJ223" s="52"/>
      <c r="WVK223" s="52"/>
      <c r="WVL223" s="52"/>
      <c r="WVM223" s="52"/>
      <c r="WVN223" s="52"/>
      <c r="WVO223" s="52"/>
      <c r="WVP223" s="52"/>
      <c r="WVQ223" s="52"/>
    </row>
    <row r="224" spans="1:16137" s="52" customFormat="1" ht="56.25" customHeight="1">
      <c r="A224" s="37">
        <v>7729314745</v>
      </c>
      <c r="B224" s="12" t="s">
        <v>372</v>
      </c>
      <c r="C224" s="12" t="s">
        <v>193</v>
      </c>
      <c r="D224" s="12" t="s">
        <v>381</v>
      </c>
      <c r="E224" s="13">
        <f>'2022'!E224</f>
        <v>100.062</v>
      </c>
      <c r="F224" s="13">
        <f>'2022'!F224</f>
        <v>66.707999999999998</v>
      </c>
      <c r="G224" s="13">
        <f>'2022'!G224</f>
        <v>14.548</v>
      </c>
      <c r="H224" s="13">
        <f>'2022'!H224</f>
        <v>106.77</v>
      </c>
      <c r="I224" s="38">
        <f t="shared" si="80"/>
        <v>288.08799999999997</v>
      </c>
      <c r="J224" s="40">
        <v>9339.4531720083341</v>
      </c>
      <c r="K224" s="40">
        <v>9339.4531720083341</v>
      </c>
      <c r="L224" s="40">
        <f>'2022'!M224</f>
        <v>1877.2</v>
      </c>
      <c r="M224" s="40">
        <v>1952.288</v>
      </c>
      <c r="N224" s="42" t="e">
        <f>(J224-L224)*#REF!</f>
        <v>#REF!</v>
      </c>
      <c r="O224" s="41">
        <f t="shared" si="76"/>
        <v>746687.97689749789</v>
      </c>
      <c r="P224" s="42">
        <f t="shared" si="77"/>
        <v>497791.98459833197</v>
      </c>
      <c r="Q224" s="42">
        <f t="shared" si="78"/>
        <v>107468.47892237724</v>
      </c>
      <c r="R224" s="42">
        <f t="shared" si="79"/>
        <v>788727.6254153297</v>
      </c>
      <c r="S224" s="42">
        <f t="shared" si="81"/>
        <v>2140676.0658335369</v>
      </c>
      <c r="T224" s="43"/>
      <c r="U224" s="44"/>
      <c r="V224" s="44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1"/>
      <c r="BN224" s="101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1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1"/>
      <c r="CM224" s="101"/>
      <c r="CN224" s="101"/>
      <c r="CO224" s="101"/>
      <c r="CP224" s="101"/>
      <c r="CQ224" s="101"/>
      <c r="CR224" s="101"/>
      <c r="CS224" s="101"/>
      <c r="CT224" s="101"/>
      <c r="CU224" s="101"/>
      <c r="CV224" s="101"/>
      <c r="CW224" s="101"/>
      <c r="CX224" s="101"/>
      <c r="CY224" s="101"/>
      <c r="CZ224" s="101"/>
      <c r="DA224" s="101"/>
      <c r="DB224" s="101"/>
      <c r="DC224" s="101"/>
      <c r="DD224" s="101"/>
      <c r="DE224" s="101"/>
      <c r="DF224" s="101"/>
      <c r="DG224" s="101"/>
      <c r="DH224" s="101"/>
      <c r="DI224" s="101"/>
      <c r="DJ224" s="101"/>
      <c r="DK224" s="101"/>
      <c r="DL224" s="101"/>
      <c r="DM224" s="101"/>
      <c r="DN224" s="101"/>
      <c r="DO224" s="101"/>
      <c r="DP224" s="101"/>
      <c r="DQ224" s="101"/>
      <c r="DR224" s="101"/>
      <c r="DS224" s="101"/>
      <c r="DT224" s="101"/>
      <c r="DU224" s="101"/>
      <c r="DV224" s="101"/>
      <c r="DW224" s="101"/>
      <c r="DX224" s="101"/>
      <c r="DY224" s="101"/>
      <c r="DZ224" s="101"/>
      <c r="EA224" s="101"/>
      <c r="EB224" s="101"/>
      <c r="EC224" s="101"/>
      <c r="ED224" s="101"/>
      <c r="EE224" s="101"/>
      <c r="EF224" s="101"/>
      <c r="EG224" s="101"/>
      <c r="EH224" s="101"/>
      <c r="EI224" s="101"/>
      <c r="EJ224" s="101"/>
      <c r="EK224" s="101"/>
      <c r="EL224" s="101"/>
      <c r="EM224" s="101"/>
      <c r="EN224" s="101"/>
      <c r="EO224" s="101"/>
      <c r="EP224" s="101"/>
      <c r="EQ224" s="101"/>
      <c r="ER224" s="101"/>
      <c r="ES224" s="101"/>
      <c r="ET224" s="101"/>
      <c r="EU224" s="101"/>
      <c r="EV224" s="101"/>
      <c r="EW224" s="101"/>
      <c r="EX224" s="101"/>
      <c r="EY224" s="101"/>
      <c r="EZ224" s="101"/>
      <c r="FA224" s="101"/>
      <c r="FB224" s="101"/>
      <c r="FC224" s="101"/>
      <c r="FD224" s="101"/>
      <c r="FE224" s="101"/>
      <c r="FF224" s="101"/>
      <c r="FG224" s="101"/>
      <c r="FH224" s="101"/>
      <c r="FI224" s="101"/>
      <c r="FJ224" s="101"/>
      <c r="FK224" s="101"/>
      <c r="FL224" s="101"/>
      <c r="FM224" s="101"/>
      <c r="FN224" s="101"/>
      <c r="FO224" s="101"/>
      <c r="FP224" s="101"/>
      <c r="FQ224" s="101"/>
      <c r="FR224" s="101"/>
      <c r="FS224" s="101"/>
      <c r="FT224" s="101"/>
      <c r="FU224" s="101"/>
      <c r="FV224" s="101"/>
      <c r="FW224" s="101"/>
      <c r="FX224" s="101"/>
      <c r="FY224" s="101"/>
      <c r="FZ224" s="101"/>
    </row>
    <row r="225" spans="1:182" s="52" customFormat="1" ht="56.25" customHeight="1">
      <c r="A225" s="37">
        <v>7729314745</v>
      </c>
      <c r="B225" s="12" t="s">
        <v>372</v>
      </c>
      <c r="C225" s="12" t="s">
        <v>193</v>
      </c>
      <c r="D225" s="12" t="s">
        <v>374</v>
      </c>
      <c r="E225" s="13">
        <f>'2022'!E225</f>
        <v>490.33300000000003</v>
      </c>
      <c r="F225" s="13">
        <f>'2022'!F225</f>
        <v>289.85500000000002</v>
      </c>
      <c r="G225" s="13">
        <f>'2022'!G225</f>
        <v>81.396000000000001</v>
      </c>
      <c r="H225" s="13">
        <f>'2022'!H225</f>
        <v>500.12</v>
      </c>
      <c r="I225" s="38">
        <f t="shared" si="80"/>
        <v>1361.7040000000002</v>
      </c>
      <c r="J225" s="40">
        <f>'2022'!K225</f>
        <v>5664.02</v>
      </c>
      <c r="K225" s="40">
        <v>6204.018908113605</v>
      </c>
      <c r="L225" s="40">
        <f>'2022'!M225</f>
        <v>1778.4</v>
      </c>
      <c r="M225" s="40">
        <v>1849.5360000000001</v>
      </c>
      <c r="N225" s="42" t="e">
        <f>(J225-L225)*#REF!</f>
        <v>#REF!</v>
      </c>
      <c r="O225" s="41">
        <f t="shared" si="76"/>
        <v>1905247.7114600004</v>
      </c>
      <c r="P225" s="42">
        <f t="shared" si="77"/>
        <v>1126266.3851000001</v>
      </c>
      <c r="Q225" s="42">
        <f t="shared" si="78"/>
        <v>354437.49078881502</v>
      </c>
      <c r="R225" s="42">
        <f t="shared" si="79"/>
        <v>2177763.9920057761</v>
      </c>
      <c r="S225" s="42">
        <f t="shared" si="81"/>
        <v>5563715.5793545917</v>
      </c>
      <c r="T225" s="43"/>
      <c r="U225" s="44"/>
      <c r="V225" s="44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1"/>
      <c r="BN225" s="101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1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1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1"/>
      <c r="CX225" s="101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1"/>
      <c r="DJ225" s="101"/>
      <c r="DK225" s="101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1"/>
      <c r="DV225" s="101"/>
      <c r="DW225" s="101"/>
      <c r="DX225" s="101"/>
      <c r="DY225" s="101"/>
      <c r="DZ225" s="101"/>
      <c r="EA225" s="101"/>
      <c r="EB225" s="101"/>
      <c r="EC225" s="101"/>
      <c r="ED225" s="101"/>
      <c r="EE225" s="101"/>
      <c r="EF225" s="101"/>
      <c r="EG225" s="101"/>
      <c r="EH225" s="101"/>
      <c r="EI225" s="101"/>
      <c r="EJ225" s="101"/>
      <c r="EK225" s="101"/>
      <c r="EL225" s="101"/>
      <c r="EM225" s="101"/>
      <c r="EN225" s="101"/>
      <c r="EO225" s="101"/>
      <c r="EP225" s="101"/>
      <c r="EQ225" s="101"/>
      <c r="ER225" s="101"/>
      <c r="ES225" s="101"/>
      <c r="ET225" s="101"/>
      <c r="EU225" s="101"/>
      <c r="EV225" s="101"/>
      <c r="EW225" s="101"/>
      <c r="EX225" s="101"/>
      <c r="EY225" s="101"/>
      <c r="EZ225" s="101"/>
      <c r="FA225" s="101"/>
      <c r="FB225" s="101"/>
      <c r="FC225" s="101"/>
      <c r="FD225" s="101"/>
      <c r="FE225" s="101"/>
      <c r="FF225" s="101"/>
      <c r="FG225" s="101"/>
      <c r="FH225" s="101"/>
      <c r="FI225" s="101"/>
      <c r="FJ225" s="101"/>
      <c r="FK225" s="101"/>
      <c r="FL225" s="101"/>
      <c r="FM225" s="101"/>
      <c r="FN225" s="101"/>
      <c r="FO225" s="101"/>
      <c r="FP225" s="101"/>
      <c r="FQ225" s="101"/>
      <c r="FR225" s="101"/>
      <c r="FS225" s="101"/>
      <c r="FT225" s="101"/>
      <c r="FU225" s="101"/>
      <c r="FV225" s="101"/>
      <c r="FW225" s="101"/>
      <c r="FX225" s="101"/>
      <c r="FY225" s="101"/>
      <c r="FZ225" s="101"/>
    </row>
    <row r="226" spans="1:182" s="52" customFormat="1" ht="56.25" customHeight="1">
      <c r="A226" s="37">
        <v>7729314745</v>
      </c>
      <c r="B226" s="12" t="s">
        <v>372</v>
      </c>
      <c r="C226" s="12" t="s">
        <v>84</v>
      </c>
      <c r="D226" s="12" t="s">
        <v>380</v>
      </c>
      <c r="E226" s="13">
        <f>'2022'!E226</f>
        <v>1212.865</v>
      </c>
      <c r="F226" s="13">
        <f>'2022'!F226</f>
        <v>819.42400000000009</v>
      </c>
      <c r="G226" s="13">
        <f>'2022'!G226</f>
        <v>288.40800000000002</v>
      </c>
      <c r="H226" s="13">
        <f>'2022'!H226</f>
        <v>1386.4659999999999</v>
      </c>
      <c r="I226" s="38">
        <f t="shared" si="80"/>
        <v>3707.163</v>
      </c>
      <c r="J226" s="40">
        <v>9727.5300000000007</v>
      </c>
      <c r="K226" s="40">
        <v>10566.110172413797</v>
      </c>
      <c r="L226" s="40">
        <f>'2022'!M226</f>
        <v>1370.2</v>
      </c>
      <c r="M226" s="40">
        <v>1425.008</v>
      </c>
      <c r="N226" s="42" t="e">
        <f>(J226-L226)*#REF!</f>
        <v>#REF!</v>
      </c>
      <c r="O226" s="41">
        <f t="shared" si="76"/>
        <v>10136313.050450001</v>
      </c>
      <c r="P226" s="42">
        <f t="shared" si="77"/>
        <v>6848196.7779200003</v>
      </c>
      <c r="Q226" s="42">
        <f t="shared" si="78"/>
        <v>2636366.9953415184</v>
      </c>
      <c r="R226" s="42">
        <f t="shared" si="79"/>
        <v>12673827.364577867</v>
      </c>
      <c r="S226" s="42">
        <f t="shared" si="81"/>
        <v>32294704.188289385</v>
      </c>
      <c r="T226" s="43"/>
      <c r="U226" s="44"/>
      <c r="V226" s="44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1"/>
      <c r="BB226" s="101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1"/>
      <c r="BN226" s="101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1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1"/>
      <c r="CM226" s="101"/>
      <c r="CN226" s="101"/>
      <c r="CO226" s="101"/>
      <c r="CP226" s="101"/>
      <c r="CQ226" s="101"/>
      <c r="CR226" s="101"/>
      <c r="CS226" s="101"/>
      <c r="CT226" s="101"/>
      <c r="CU226" s="101"/>
      <c r="CV226" s="101"/>
      <c r="CW226" s="101"/>
      <c r="CX226" s="101"/>
      <c r="CY226" s="101"/>
      <c r="CZ226" s="101"/>
      <c r="DA226" s="101"/>
      <c r="DB226" s="101"/>
      <c r="DC226" s="101"/>
      <c r="DD226" s="101"/>
      <c r="DE226" s="101"/>
      <c r="DF226" s="101"/>
      <c r="DG226" s="101"/>
      <c r="DH226" s="101"/>
      <c r="DI226" s="101"/>
      <c r="DJ226" s="101"/>
      <c r="DK226" s="101"/>
      <c r="DL226" s="101"/>
      <c r="DM226" s="101"/>
      <c r="DN226" s="101"/>
      <c r="DO226" s="101"/>
      <c r="DP226" s="101"/>
      <c r="DQ226" s="101"/>
      <c r="DR226" s="101"/>
      <c r="DS226" s="101"/>
      <c r="DT226" s="101"/>
      <c r="DU226" s="101"/>
      <c r="DV226" s="101"/>
      <c r="DW226" s="101"/>
      <c r="DX226" s="101"/>
      <c r="DY226" s="101"/>
      <c r="DZ226" s="101"/>
      <c r="EA226" s="101"/>
      <c r="EB226" s="101"/>
      <c r="EC226" s="101"/>
      <c r="ED226" s="101"/>
      <c r="EE226" s="101"/>
      <c r="EF226" s="101"/>
      <c r="EG226" s="101"/>
      <c r="EH226" s="101"/>
      <c r="EI226" s="101"/>
      <c r="EJ226" s="101"/>
      <c r="EK226" s="101"/>
      <c r="EL226" s="101"/>
      <c r="EM226" s="101"/>
      <c r="EN226" s="101"/>
      <c r="EO226" s="101"/>
      <c r="EP226" s="101"/>
      <c r="EQ226" s="101"/>
      <c r="ER226" s="101"/>
      <c r="ES226" s="101"/>
      <c r="ET226" s="101"/>
      <c r="EU226" s="101"/>
      <c r="EV226" s="101"/>
      <c r="EW226" s="101"/>
      <c r="EX226" s="101"/>
      <c r="EY226" s="101"/>
      <c r="EZ226" s="101"/>
      <c r="FA226" s="101"/>
      <c r="FB226" s="101"/>
      <c r="FC226" s="101"/>
      <c r="FD226" s="101"/>
      <c r="FE226" s="101"/>
      <c r="FF226" s="101"/>
      <c r="FG226" s="101"/>
      <c r="FH226" s="101"/>
      <c r="FI226" s="101"/>
      <c r="FJ226" s="101"/>
      <c r="FK226" s="101"/>
      <c r="FL226" s="101"/>
      <c r="FM226" s="101"/>
      <c r="FN226" s="101"/>
      <c r="FO226" s="101"/>
      <c r="FP226" s="101"/>
      <c r="FQ226" s="101"/>
      <c r="FR226" s="101"/>
      <c r="FS226" s="101"/>
      <c r="FT226" s="101"/>
      <c r="FU226" s="101"/>
      <c r="FV226" s="101"/>
      <c r="FW226" s="101"/>
      <c r="FX226" s="101"/>
      <c r="FY226" s="101"/>
      <c r="FZ226" s="101"/>
    </row>
    <row r="227" spans="1:182" s="52" customFormat="1" ht="56.25" customHeight="1">
      <c r="A227" s="37">
        <v>7729314745</v>
      </c>
      <c r="B227" s="12" t="s">
        <v>372</v>
      </c>
      <c r="C227" s="12" t="s">
        <v>71</v>
      </c>
      <c r="D227" s="12" t="s">
        <v>376</v>
      </c>
      <c r="E227" s="13">
        <f>'2022'!E227</f>
        <v>262.90899999999999</v>
      </c>
      <c r="F227" s="13">
        <f>'2022'!F227</f>
        <v>172.77199999999999</v>
      </c>
      <c r="G227" s="13">
        <f>'2022'!G227</f>
        <v>120.215</v>
      </c>
      <c r="H227" s="13">
        <f>'2022'!H227</f>
        <v>221.7</v>
      </c>
      <c r="I227" s="38">
        <f t="shared" si="80"/>
        <v>777.596</v>
      </c>
      <c r="J227" s="40">
        <v>6776.5089219045676</v>
      </c>
      <c r="K227" s="40">
        <v>6776.5089219045685</v>
      </c>
      <c r="L227" s="40">
        <f>'2022'!M227</f>
        <v>1707.3368</v>
      </c>
      <c r="M227" s="40">
        <v>1775.6302720000001</v>
      </c>
      <c r="N227" s="42" t="e">
        <f>(J227-L227)*#REF!</f>
        <v>#REF!</v>
      </c>
      <c r="O227" s="41">
        <f t="shared" si="76"/>
        <v>1332730.9733978079</v>
      </c>
      <c r="P227" s="42">
        <f t="shared" si="77"/>
        <v>875811.00584569585</v>
      </c>
      <c r="Q227" s="42">
        <f t="shared" si="78"/>
        <v>601180.62689827767</v>
      </c>
      <c r="R227" s="42">
        <f t="shared" si="79"/>
        <v>1108694.7966838428</v>
      </c>
      <c r="S227" s="42">
        <f t="shared" si="81"/>
        <v>3918417.4028256242</v>
      </c>
      <c r="T227" s="47"/>
      <c r="U227" s="44"/>
      <c r="V227" s="44"/>
    </row>
    <row r="228" spans="1:182" s="52" customFormat="1" ht="56.25" customHeight="1">
      <c r="A228" s="37">
        <v>7729314745</v>
      </c>
      <c r="B228" s="12" t="s">
        <v>372</v>
      </c>
      <c r="C228" s="12" t="s">
        <v>375</v>
      </c>
      <c r="D228" s="12" t="s">
        <v>379</v>
      </c>
      <c r="E228" s="13">
        <f>'2022'!E228</f>
        <v>3455.2019999999998</v>
      </c>
      <c r="F228" s="13">
        <f>'2022'!F228</f>
        <v>3297.8310000000001</v>
      </c>
      <c r="G228" s="13">
        <f>'2022'!G228</f>
        <v>2212.7719999999999</v>
      </c>
      <c r="H228" s="13">
        <f>'2022'!H228</f>
        <v>3814.5659999999998</v>
      </c>
      <c r="I228" s="38">
        <f t="shared" si="80"/>
        <v>12780.370999999999</v>
      </c>
      <c r="J228" s="40">
        <f>'2022'!K228</f>
        <v>9516.4699999999993</v>
      </c>
      <c r="K228" s="40">
        <v>10402.118753645451</v>
      </c>
      <c r="L228" s="40">
        <f>'2022'!M228</f>
        <v>2236</v>
      </c>
      <c r="M228" s="40">
        <v>2325.44</v>
      </c>
      <c r="N228" s="42" t="e">
        <f>(J228-L228)*#REF!</f>
        <v>#REF!</v>
      </c>
      <c r="O228" s="41">
        <f>(J228-L228)*E228</f>
        <v>25155494.504939996</v>
      </c>
      <c r="P228" s="42">
        <f t="shared" si="77"/>
        <v>24009759.660569999</v>
      </c>
      <c r="Q228" s="42">
        <f t="shared" si="78"/>
        <v>17871848.599061549</v>
      </c>
      <c r="R228" s="42">
        <f t="shared" si="79"/>
        <v>30809024.166578308</v>
      </c>
      <c r="S228" s="42">
        <f t="shared" si="81"/>
        <v>97846126.931149855</v>
      </c>
      <c r="T228" s="47"/>
      <c r="U228" s="44"/>
      <c r="V228" s="44"/>
    </row>
    <row r="229" spans="1:182" s="52" customFormat="1" ht="56.25" customHeight="1">
      <c r="A229" s="37" t="s">
        <v>421</v>
      </c>
      <c r="B229" s="12" t="s">
        <v>422</v>
      </c>
      <c r="C229" s="12" t="s">
        <v>3</v>
      </c>
      <c r="D229" s="12" t="s">
        <v>24</v>
      </c>
      <c r="E229" s="13">
        <f>'2022'!E229</f>
        <v>61.82</v>
      </c>
      <c r="F229" s="13">
        <f>'2022'!F229</f>
        <v>26.5</v>
      </c>
      <c r="G229" s="13">
        <f>'2022'!G229</f>
        <v>11.78</v>
      </c>
      <c r="H229" s="13">
        <f>'2022'!H229</f>
        <v>47.1</v>
      </c>
      <c r="I229" s="38">
        <f t="shared" ref="I229" si="82">SUM(E229:H229)</f>
        <v>147.19999999999999</v>
      </c>
      <c r="J229" s="40">
        <v>8642.0983999999989</v>
      </c>
      <c r="K229" s="40">
        <v>8642.0983999999989</v>
      </c>
      <c r="L229" s="40">
        <f>'2022'!M229</f>
        <v>1430</v>
      </c>
      <c r="M229" s="40">
        <v>1487.2</v>
      </c>
      <c r="N229" s="42">
        <f>(J229-L229)*E229</f>
        <v>445851.92308799992</v>
      </c>
      <c r="O229" s="41">
        <f>(J229-L229)*E229+0.01</f>
        <v>445851.93308799993</v>
      </c>
      <c r="P229" s="42">
        <f t="shared" ref="P229" si="83">(J229-L229)*F229</f>
        <v>191120.60759999996</v>
      </c>
      <c r="Q229" s="42">
        <f t="shared" ref="Q229" si="84">(K229-M229)*G229</f>
        <v>84284.703151999987</v>
      </c>
      <c r="R229" s="42">
        <f t="shared" ref="R229" si="85">(H229*(K229-M229))</f>
        <v>336995.71463999996</v>
      </c>
      <c r="S229" s="42">
        <f t="shared" ref="S229" si="86">SUM(O229:R229)</f>
        <v>1058252.9584799998</v>
      </c>
      <c r="T229" s="47"/>
      <c r="U229" s="44"/>
      <c r="V229" s="44"/>
    </row>
    <row r="230" spans="1:182" s="1" customFormat="1" ht="57.75" customHeight="1">
      <c r="A230" s="93" t="s">
        <v>362</v>
      </c>
      <c r="B230" s="94"/>
      <c r="C230" s="94"/>
      <c r="D230" s="95"/>
      <c r="E230" s="13">
        <f>SUM(E215:E229)</f>
        <v>12418.817999999997</v>
      </c>
      <c r="F230" s="13">
        <f t="shared" ref="F230:I230" si="87">SUM(F215:F229)</f>
        <v>7856.7970000000005</v>
      </c>
      <c r="G230" s="13">
        <f t="shared" si="87"/>
        <v>3933.9820000000004</v>
      </c>
      <c r="H230" s="13">
        <f t="shared" si="87"/>
        <v>12345.753000000002</v>
      </c>
      <c r="I230" s="13">
        <f t="shared" si="87"/>
        <v>36555.35</v>
      </c>
      <c r="J230" s="13"/>
      <c r="K230" s="13"/>
      <c r="L230" s="13"/>
      <c r="M230" s="13"/>
      <c r="N230" s="40" t="e">
        <f>SUM(N215:N228)</f>
        <v>#REF!</v>
      </c>
      <c r="O230" s="40">
        <f>SUM(O215:O229)</f>
        <v>50493161.621138394</v>
      </c>
      <c r="P230" s="40">
        <f t="shared" ref="P230" si="88">SUM(P215:P229)</f>
        <v>38109468.615315266</v>
      </c>
      <c r="Q230" s="40">
        <f t="shared" ref="Q230" si="89">SUM(Q215:Q229)</f>
        <v>23822739.588045668</v>
      </c>
      <c r="R230" s="40">
        <f t="shared" ref="R230" si="90">SUM(R215:R229)</f>
        <v>57840471.497227393</v>
      </c>
      <c r="S230" s="40">
        <f t="shared" ref="S230" si="91">SUM(S215:S229)</f>
        <v>170265841.32172674</v>
      </c>
      <c r="T230" s="40">
        <f>'2022'!T230</f>
        <v>19638506.920809366</v>
      </c>
      <c r="U230" s="41">
        <f>R230*0.36</f>
        <v>20822569.739001859</v>
      </c>
      <c r="V230" s="40">
        <f>S230+T230-U230</f>
        <v>169081778.50353423</v>
      </c>
    </row>
    <row r="231" spans="1:182" s="15" customFormat="1" ht="57.75" customHeight="1">
      <c r="A231" s="104" t="s">
        <v>307</v>
      </c>
      <c r="B231" s="105"/>
      <c r="C231" s="105"/>
      <c r="D231" s="106"/>
      <c r="E231" s="107">
        <f t="shared" ref="E231:Q231" si="92">E230+E213</f>
        <v>1903129.7955605786</v>
      </c>
      <c r="F231" s="107">
        <f t="shared" si="92"/>
        <v>848646.90344242065</v>
      </c>
      <c r="G231" s="107">
        <f t="shared" si="92"/>
        <v>360267.8760238578</v>
      </c>
      <c r="H231" s="107">
        <f t="shared" si="92"/>
        <v>1445657.9828437774</v>
      </c>
      <c r="I231" s="107">
        <f t="shared" si="92"/>
        <v>4557702.5578706348</v>
      </c>
      <c r="J231" s="107"/>
      <c r="K231" s="107"/>
      <c r="L231" s="107"/>
      <c r="M231" s="107"/>
      <c r="N231" s="108" t="e">
        <f t="shared" si="92"/>
        <v>#REF!</v>
      </c>
      <c r="O231" s="108">
        <f>O230+O213</f>
        <v>1709769587.1173499</v>
      </c>
      <c r="P231" s="108">
        <f t="shared" si="92"/>
        <v>783474941.5171994</v>
      </c>
      <c r="Q231" s="108">
        <f t="shared" si="92"/>
        <v>322646244.65766668</v>
      </c>
      <c r="R231" s="108">
        <f>R230+R213</f>
        <v>1319759950.2221682</v>
      </c>
      <c r="S231" s="108">
        <f>S230+S213</f>
        <v>4135650723.5143857</v>
      </c>
      <c r="T231" s="108">
        <f>T230+T213</f>
        <v>609095573.51783538</v>
      </c>
      <c r="U231" s="108">
        <f>U230+U213</f>
        <v>475113582.07998055</v>
      </c>
      <c r="V231" s="108">
        <f>V230+V213</f>
        <v>4269632714.9522409</v>
      </c>
    </row>
    <row r="232" spans="1:182" s="1" customFormat="1" ht="57.75" customHeight="1">
      <c r="A232" s="9"/>
      <c r="B232" s="6"/>
      <c r="C232" s="6"/>
      <c r="D232" s="6"/>
      <c r="H232" s="8"/>
      <c r="I232" s="8"/>
      <c r="S232" s="16"/>
      <c r="T232" s="17"/>
      <c r="U232" s="17"/>
      <c r="V232" s="16"/>
    </row>
    <row r="233" spans="1:182" s="31" customFormat="1" ht="67.5" hidden="1" customHeight="1">
      <c r="A233" s="29"/>
      <c r="B233" s="30"/>
      <c r="C233" s="30"/>
      <c r="D233" s="30"/>
      <c r="E233" s="75" t="s">
        <v>414</v>
      </c>
      <c r="F233" s="75"/>
      <c r="G233" s="75"/>
      <c r="H233" s="36"/>
      <c r="I233" s="36"/>
      <c r="J233" s="55"/>
      <c r="K233" s="55"/>
      <c r="L233" s="55"/>
      <c r="M233" s="55"/>
      <c r="S233" s="78"/>
      <c r="T233" s="78"/>
      <c r="U233" s="56"/>
    </row>
    <row r="234" spans="1:182" s="31" customFormat="1" ht="21.75" hidden="1" customHeight="1">
      <c r="A234" s="29"/>
      <c r="B234" s="30"/>
      <c r="C234" s="30"/>
      <c r="D234" s="30"/>
      <c r="E234" s="71"/>
      <c r="F234" s="71"/>
      <c r="H234" s="71"/>
      <c r="I234" s="71"/>
      <c r="J234" s="55"/>
      <c r="K234" s="55"/>
      <c r="L234" s="55"/>
      <c r="M234" s="55"/>
    </row>
    <row r="235" spans="1:182" s="31" customFormat="1" ht="29.25" hidden="1" customHeight="1">
      <c r="A235" s="29"/>
      <c r="B235" s="30"/>
      <c r="C235" s="30"/>
      <c r="D235" s="30"/>
      <c r="E235" s="75" t="s">
        <v>397</v>
      </c>
      <c r="F235" s="75"/>
      <c r="G235" s="75"/>
      <c r="H235" s="57"/>
      <c r="I235" s="58"/>
      <c r="J235" s="59" t="s">
        <v>396</v>
      </c>
      <c r="M235" s="59"/>
    </row>
    <row r="236" spans="1:182" s="31" customFormat="1" ht="29.25" hidden="1" customHeight="1">
      <c r="A236" s="29"/>
      <c r="B236" s="30"/>
      <c r="C236" s="30"/>
      <c r="D236" s="30"/>
      <c r="E236" s="71"/>
      <c r="F236" s="71"/>
      <c r="G236" s="30"/>
      <c r="H236" s="60"/>
      <c r="I236" s="61"/>
      <c r="J236" s="59"/>
      <c r="M236" s="59"/>
    </row>
    <row r="237" spans="1:182" s="31" customFormat="1" ht="29.25" hidden="1" customHeight="1">
      <c r="A237" s="29"/>
      <c r="B237" s="30"/>
      <c r="C237" s="30"/>
      <c r="D237" s="30"/>
      <c r="E237" s="72"/>
      <c r="F237" s="72"/>
      <c r="G237" s="30"/>
      <c r="H237" s="55"/>
      <c r="I237" s="55"/>
      <c r="J237" s="55"/>
      <c r="M237" s="55"/>
    </row>
    <row r="238" spans="1:182" s="31" customFormat="1" ht="117.75" hidden="1" customHeight="1">
      <c r="A238" s="29"/>
      <c r="B238" s="30"/>
      <c r="C238" s="30"/>
      <c r="D238" s="30"/>
      <c r="E238" s="76" t="s">
        <v>416</v>
      </c>
      <c r="F238" s="76"/>
      <c r="G238" s="76"/>
      <c r="H238" s="62"/>
      <c r="I238" s="62"/>
      <c r="J238" s="63" t="s">
        <v>415</v>
      </c>
      <c r="M238" s="63"/>
    </row>
    <row r="239" spans="1:182" s="27" customFormat="1" ht="44.25" hidden="1" customHeight="1">
      <c r="A239" s="25"/>
      <c r="B239" s="26"/>
      <c r="C239" s="26"/>
      <c r="D239" s="26"/>
      <c r="F239" s="28"/>
      <c r="G239" s="28"/>
      <c r="H239" s="64"/>
      <c r="I239" s="64"/>
      <c r="J239" s="65"/>
      <c r="M239" s="65"/>
    </row>
    <row r="240" spans="1:182" ht="67.5" hidden="1" customHeight="1">
      <c r="T240" s="77"/>
      <c r="U240" s="77"/>
      <c r="V240" s="73"/>
    </row>
    <row r="241" spans="20:22" ht="67.5" hidden="1" customHeight="1">
      <c r="T241" s="112"/>
      <c r="U241" s="112"/>
      <c r="V241" s="73"/>
    </row>
    <row r="242" spans="20:22" ht="12.75" hidden="1" customHeight="1"/>
    <row r="243" spans="20:22" ht="12.75" hidden="1" customHeight="1"/>
    <row r="244" spans="20:22" ht="12.75" hidden="1" customHeight="1"/>
  </sheetData>
  <autoFilter ref="A6:WVR238"/>
  <mergeCells count="23">
    <mergeCell ref="E2:L2"/>
    <mergeCell ref="A231:D231"/>
    <mergeCell ref="A230:D230"/>
    <mergeCell ref="T240:U240"/>
    <mergeCell ref="T241:U241"/>
    <mergeCell ref="S233:T233"/>
    <mergeCell ref="E233:G233"/>
    <mergeCell ref="E235:G235"/>
    <mergeCell ref="E238:G238"/>
    <mergeCell ref="A7:V7"/>
    <mergeCell ref="A213:D213"/>
    <mergeCell ref="A214:D214"/>
    <mergeCell ref="A4:A5"/>
    <mergeCell ref="B4:B5"/>
    <mergeCell ref="C4:C5"/>
    <mergeCell ref="D4:D5"/>
    <mergeCell ref="U4:U5"/>
    <mergeCell ref="V4:V5"/>
    <mergeCell ref="E4:I4"/>
    <mergeCell ref="J4:K4"/>
    <mergeCell ref="L4:M4"/>
    <mergeCell ref="N4:S4"/>
    <mergeCell ref="T4:T5"/>
  </mergeCells>
  <pageMargins left="0.39370078740157483" right="0.19685039370078741" top="0.6692913385826772" bottom="0.6692913385826772" header="0" footer="0.39370078740157483"/>
  <pageSetup paperSize="9" scale="36" fitToHeight="0" orientation="landscape" r:id="rId1"/>
  <headerFooter differentFirst="1">
    <oddFooter>&amp;C&amp;P</oddFooter>
    <firstFooter>&amp;C&amp;P</firstFooter>
  </headerFooter>
  <colBreaks count="1" manualBreakCount="1">
    <brk id="13" max="24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WVP272"/>
  <sheetViews>
    <sheetView view="pageBreakPreview" topLeftCell="D1" zoomScale="50" zoomScaleNormal="100" zoomScaleSheetLayoutView="50" workbookViewId="0">
      <selection activeCell="E3" sqref="E3"/>
    </sheetView>
  </sheetViews>
  <sheetFormatPr defaultColWidth="9.140625" defaultRowHeight="12.75" customHeight="1" outlineLevelRow="1" outlineLevelCol="1"/>
  <cols>
    <col min="1" max="1" width="24.28515625" style="10" customWidth="1"/>
    <col min="2" max="2" width="41.28515625" style="4" customWidth="1"/>
    <col min="3" max="3" width="57.7109375" style="4" customWidth="1"/>
    <col min="4" max="4" width="56.7109375" style="4" customWidth="1"/>
    <col min="5" max="9" width="27.140625" customWidth="1"/>
    <col min="10" max="11" width="24.42578125" customWidth="1"/>
    <col min="12" max="13" width="23" customWidth="1"/>
    <col min="14" max="14" width="29.85546875" hidden="1" customWidth="1" outlineLevel="1"/>
    <col min="15" max="15" width="29.85546875" customWidth="1" collapsed="1"/>
    <col min="16" max="22" width="29.85546875" customWidth="1"/>
  </cols>
  <sheetData>
    <row r="1" spans="1:22" ht="9.75" customHeight="1">
      <c r="K1" s="79" t="s">
        <v>432</v>
      </c>
    </row>
    <row r="2" spans="1:22" s="1" customFormat="1" ht="162.75" customHeight="1">
      <c r="B2" s="69"/>
      <c r="C2" s="69"/>
      <c r="D2" s="69"/>
      <c r="E2" s="74" t="s">
        <v>433</v>
      </c>
      <c r="F2" s="74"/>
      <c r="G2" s="74"/>
      <c r="H2" s="74"/>
      <c r="I2" s="74"/>
      <c r="J2" s="74"/>
      <c r="K2" s="74"/>
      <c r="L2" s="74"/>
      <c r="M2" s="70"/>
      <c r="N2" s="69"/>
      <c r="O2" s="69"/>
      <c r="P2" s="69"/>
      <c r="Q2" s="69"/>
      <c r="R2" s="69"/>
      <c r="S2" s="69"/>
      <c r="T2" s="69"/>
      <c r="U2" s="69"/>
      <c r="V2" s="69"/>
    </row>
    <row r="3" spans="1:22" s="1" customFormat="1" ht="22.5" customHeight="1">
      <c r="A3" s="9"/>
      <c r="B3" s="6"/>
      <c r="C3" s="6"/>
      <c r="D3" s="6"/>
    </row>
    <row r="4" spans="1:22" s="2" customFormat="1" ht="189.75" customHeight="1">
      <c r="A4" s="80" t="s">
        <v>0</v>
      </c>
      <c r="B4" s="80" t="s">
        <v>308</v>
      </c>
      <c r="C4" s="80" t="s">
        <v>273</v>
      </c>
      <c r="D4" s="80" t="s">
        <v>1</v>
      </c>
      <c r="E4" s="81" t="s">
        <v>417</v>
      </c>
      <c r="F4" s="82"/>
      <c r="G4" s="82"/>
      <c r="H4" s="82"/>
      <c r="I4" s="83"/>
      <c r="J4" s="84" t="s">
        <v>385</v>
      </c>
      <c r="K4" s="84"/>
      <c r="L4" s="84" t="s">
        <v>386</v>
      </c>
      <c r="M4" s="84"/>
      <c r="N4" s="85" t="s">
        <v>403</v>
      </c>
      <c r="O4" s="85"/>
      <c r="P4" s="85"/>
      <c r="Q4" s="85"/>
      <c r="R4" s="85"/>
      <c r="S4" s="85"/>
      <c r="T4" s="84" t="s">
        <v>412</v>
      </c>
      <c r="U4" s="84" t="s">
        <v>413</v>
      </c>
      <c r="V4" s="85" t="s">
        <v>429</v>
      </c>
    </row>
    <row r="5" spans="1:22" s="2" customFormat="1" ht="41.25" customHeight="1">
      <c r="A5" s="86"/>
      <c r="B5" s="86"/>
      <c r="C5" s="86"/>
      <c r="D5" s="86"/>
      <c r="E5" s="87" t="s">
        <v>401</v>
      </c>
      <c r="F5" s="87" t="s">
        <v>398</v>
      </c>
      <c r="G5" s="87" t="s">
        <v>399</v>
      </c>
      <c r="H5" s="87" t="s">
        <v>400</v>
      </c>
      <c r="I5" s="87" t="s">
        <v>2</v>
      </c>
      <c r="J5" s="88" t="s">
        <v>305</v>
      </c>
      <c r="K5" s="88" t="s">
        <v>306</v>
      </c>
      <c r="L5" s="88" t="s">
        <v>305</v>
      </c>
      <c r="M5" s="88" t="s">
        <v>306</v>
      </c>
      <c r="N5" s="88" t="s">
        <v>395</v>
      </c>
      <c r="O5" s="87" t="s">
        <v>411</v>
      </c>
      <c r="P5" s="87" t="s">
        <v>398</v>
      </c>
      <c r="Q5" s="87" t="s">
        <v>399</v>
      </c>
      <c r="R5" s="87" t="s">
        <v>400</v>
      </c>
      <c r="S5" s="88" t="s">
        <v>307</v>
      </c>
      <c r="T5" s="84"/>
      <c r="U5" s="84"/>
      <c r="V5" s="85"/>
    </row>
    <row r="6" spans="1:22" s="2" customFormat="1" ht="15">
      <c r="A6" s="7"/>
      <c r="B6" s="3"/>
      <c r="C6" s="3"/>
      <c r="D6" s="3"/>
      <c r="E6" s="7"/>
      <c r="F6" s="7"/>
      <c r="G6" s="7"/>
      <c r="H6" s="7"/>
      <c r="I6" s="7"/>
      <c r="J6" s="7"/>
      <c r="K6" s="7"/>
      <c r="L6" s="7"/>
      <c r="M6" s="7"/>
      <c r="N6" s="5"/>
      <c r="O6" s="5"/>
      <c r="P6" s="5"/>
      <c r="Q6" s="5"/>
      <c r="R6" s="5"/>
      <c r="S6" s="5"/>
      <c r="T6" s="5"/>
      <c r="U6" s="5"/>
      <c r="V6" s="5"/>
    </row>
    <row r="7" spans="1:22" s="2" customFormat="1" ht="42.75" customHeight="1">
      <c r="A7" s="89" t="s">
        <v>387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1"/>
    </row>
    <row r="8" spans="1:22" s="92" customFormat="1" ht="48.75" customHeight="1">
      <c r="A8" s="11" t="s">
        <v>5</v>
      </c>
      <c r="B8" s="12" t="s">
        <v>6</v>
      </c>
      <c r="C8" s="12" t="s">
        <v>3</v>
      </c>
      <c r="D8" s="12" t="s">
        <v>7</v>
      </c>
      <c r="E8" s="13">
        <f>'2023'!E8</f>
        <v>249.40899999999999</v>
      </c>
      <c r="F8" s="13">
        <f>'2023'!F8</f>
        <v>117.31800000000001</v>
      </c>
      <c r="G8" s="13">
        <f>'2023'!G8</f>
        <v>47.343000000000004</v>
      </c>
      <c r="H8" s="13">
        <f>'2023'!H8</f>
        <v>250.64099999999999</v>
      </c>
      <c r="I8" s="13">
        <f>E8+F8+G8+H8</f>
        <v>664.71100000000001</v>
      </c>
      <c r="J8" s="40">
        <v>2538.7964160000006</v>
      </c>
      <c r="K8" s="40">
        <v>2538.7964160000006</v>
      </c>
      <c r="L8" s="40">
        <v>1487.2</v>
      </c>
      <c r="M8" s="40">
        <v>1546.6880000000001</v>
      </c>
      <c r="N8" s="41" t="e">
        <f>(J8-L8)*#REF!</f>
        <v>#REF!</v>
      </c>
      <c r="O8" s="41">
        <f t="shared" ref="O8:O28" si="0">(J8-L8)*E8</f>
        <v>262277.61051814415</v>
      </c>
      <c r="P8" s="41">
        <f t="shared" ref="P8:P28" si="1">(J8-L8)*F8</f>
        <v>123371.18833228807</v>
      </c>
      <c r="Q8" s="41">
        <f t="shared" ref="Q8:Q28" si="2">(K8-M8)*G8</f>
        <v>46969.388738688023</v>
      </c>
      <c r="R8" s="41">
        <f t="shared" ref="R8:R28" si="3">(K8-M8)*H8</f>
        <v>248663.04549465611</v>
      </c>
      <c r="S8" s="41">
        <f>SUM(O8:R8)</f>
        <v>681281.23308377631</v>
      </c>
      <c r="T8" s="37"/>
      <c r="U8" s="37"/>
      <c r="V8" s="37"/>
    </row>
    <row r="9" spans="1:22" s="1" customFormat="1" ht="48.75" customHeight="1">
      <c r="A9" s="11" t="s">
        <v>8</v>
      </c>
      <c r="B9" s="12" t="s">
        <v>9</v>
      </c>
      <c r="C9" s="12" t="s">
        <v>3</v>
      </c>
      <c r="D9" s="12" t="s">
        <v>10</v>
      </c>
      <c r="E9" s="13">
        <f>'2023'!E9</f>
        <v>947.90999999999985</v>
      </c>
      <c r="F9" s="13">
        <f>'2023'!F9</f>
        <v>386.98099999999999</v>
      </c>
      <c r="G9" s="13">
        <f>'2023'!G9</f>
        <v>131</v>
      </c>
      <c r="H9" s="13">
        <f>'2023'!H9</f>
        <v>707.928</v>
      </c>
      <c r="I9" s="13">
        <f t="shared" ref="I9:I73" si="4">E9+F9+G9+H9</f>
        <v>2173.819</v>
      </c>
      <c r="J9" s="40">
        <f>'2023'!K9</f>
        <v>7426.4079343999992</v>
      </c>
      <c r="K9" s="40">
        <v>8141.5170277461739</v>
      </c>
      <c r="L9" s="40">
        <v>2296.2368000000001</v>
      </c>
      <c r="M9" s="40">
        <v>2388.086272</v>
      </c>
      <c r="N9" s="41" t="e">
        <f>(J9-L9)*#REF!</f>
        <v>#REF!</v>
      </c>
      <c r="O9" s="41">
        <f t="shared" si="0"/>
        <v>4862940.5200091032</v>
      </c>
      <c r="P9" s="41">
        <f t="shared" si="1"/>
        <v>1985278.7557612462</v>
      </c>
      <c r="Q9" s="41">
        <f t="shared" si="2"/>
        <v>753699.4290027488</v>
      </c>
      <c r="R9" s="41">
        <f t="shared" si="3"/>
        <v>4073014.7280538776</v>
      </c>
      <c r="S9" s="41">
        <f t="shared" ref="S9:S73" si="5">SUM(O9:R9)</f>
        <v>11674933.432826975</v>
      </c>
      <c r="T9" s="14"/>
      <c r="U9" s="14"/>
      <c r="V9" s="14"/>
    </row>
    <row r="10" spans="1:22" s="1" customFormat="1" ht="48.75" customHeight="1">
      <c r="A10" s="11" t="s">
        <v>11</v>
      </c>
      <c r="B10" s="12" t="s">
        <v>12</v>
      </c>
      <c r="C10" s="12" t="s">
        <v>3</v>
      </c>
      <c r="D10" s="12" t="s">
        <v>10</v>
      </c>
      <c r="E10" s="13">
        <f>'2023'!E10</f>
        <v>6501.8340000000007</v>
      </c>
      <c r="F10" s="13">
        <f>'2023'!F10</f>
        <v>2498.5050000000001</v>
      </c>
      <c r="G10" s="13">
        <f>'2023'!G10</f>
        <v>673.09</v>
      </c>
      <c r="H10" s="13">
        <f>'2023'!H10</f>
        <v>5111.192</v>
      </c>
      <c r="I10" s="13">
        <f t="shared" si="4"/>
        <v>14784.620999999999</v>
      </c>
      <c r="J10" s="40">
        <f>'2023'!K10</f>
        <v>4374.7762380165304</v>
      </c>
      <c r="K10" s="40">
        <v>4609.8681399789602</v>
      </c>
      <c r="L10" s="40">
        <v>2296.2368000000001</v>
      </c>
      <c r="M10" s="40">
        <v>2388.086272</v>
      </c>
      <c r="N10" s="41" t="e">
        <f>(J10-L10)*#REF!</f>
        <v>#REF!</v>
      </c>
      <c r="O10" s="41">
        <f t="shared" si="0"/>
        <v>13514318.38843677</v>
      </c>
      <c r="P10" s="41">
        <f t="shared" si="1"/>
        <v>5193241.1785814911</v>
      </c>
      <c r="Q10" s="41">
        <f t="shared" si="2"/>
        <v>1495459.1575179584</v>
      </c>
      <c r="R10" s="41">
        <f t="shared" si="3"/>
        <v>11355953.709359117</v>
      </c>
      <c r="S10" s="41">
        <f t="shared" si="5"/>
        <v>31558972.433895338</v>
      </c>
      <c r="T10" s="14"/>
      <c r="U10" s="14"/>
      <c r="V10" s="14"/>
    </row>
    <row r="11" spans="1:22" s="1" customFormat="1" ht="48.75" customHeight="1">
      <c r="A11" s="11" t="s">
        <v>13</v>
      </c>
      <c r="B11" s="12" t="s">
        <v>14</v>
      </c>
      <c r="C11" s="12" t="s">
        <v>3</v>
      </c>
      <c r="D11" s="12" t="s">
        <v>15</v>
      </c>
      <c r="E11" s="13">
        <f>'2023'!E11</f>
        <v>203.36100000000002</v>
      </c>
      <c r="F11" s="13">
        <f>'2023'!F11</f>
        <v>98.4</v>
      </c>
      <c r="G11" s="13">
        <f>'2023'!G11</f>
        <v>36.152999999999999</v>
      </c>
      <c r="H11" s="13">
        <f>'2023'!H11</f>
        <v>145.065</v>
      </c>
      <c r="I11" s="13">
        <f t="shared" si="4"/>
        <v>482.97900000000004</v>
      </c>
      <c r="J11" s="40">
        <f>'2023'!K11</f>
        <v>3847.693215060855</v>
      </c>
      <c r="K11" s="40">
        <v>4116.113016149804</v>
      </c>
      <c r="L11" s="40">
        <v>1287.1040000000003</v>
      </c>
      <c r="M11" s="40">
        <v>1338.5881600000002</v>
      </c>
      <c r="N11" s="41" t="e">
        <f>(J11-L11)*#REF!</f>
        <v>#REF!</v>
      </c>
      <c r="O11" s="41">
        <f t="shared" si="0"/>
        <v>520723.9833639905</v>
      </c>
      <c r="P11" s="41">
        <f t="shared" si="1"/>
        <v>251961.97876198811</v>
      </c>
      <c r="Q11" s="41">
        <f t="shared" si="2"/>
        <v>100415.85612438385</v>
      </c>
      <c r="R11" s="41">
        <f t="shared" si="3"/>
        <v>402921.64325737127</v>
      </c>
      <c r="S11" s="41">
        <f t="shared" si="5"/>
        <v>1276023.4615077339</v>
      </c>
      <c r="T11" s="14"/>
      <c r="U11" s="14"/>
      <c r="V11" s="14"/>
    </row>
    <row r="12" spans="1:22" s="1" customFormat="1" ht="48.75" customHeight="1">
      <c r="A12" s="11" t="s">
        <v>13</v>
      </c>
      <c r="B12" s="12" t="s">
        <v>14</v>
      </c>
      <c r="C12" s="12" t="s">
        <v>3</v>
      </c>
      <c r="D12" s="12" t="s">
        <v>16</v>
      </c>
      <c r="E12" s="13">
        <f>'2023'!E12</f>
        <v>103.452</v>
      </c>
      <c r="F12" s="13">
        <f>'2023'!F12</f>
        <v>55.744999999999997</v>
      </c>
      <c r="G12" s="13">
        <f>'2023'!G12</f>
        <v>18.390999999999998</v>
      </c>
      <c r="H12" s="13">
        <f>'2023'!H12</f>
        <v>103.452</v>
      </c>
      <c r="I12" s="13">
        <f t="shared" si="4"/>
        <v>281.03999999999996</v>
      </c>
      <c r="J12" s="40">
        <f>'2023'!K12</f>
        <v>3847.693215060855</v>
      </c>
      <c r="K12" s="40">
        <v>4116.113016149804</v>
      </c>
      <c r="L12" s="40">
        <v>1730.56</v>
      </c>
      <c r="M12" s="40">
        <v>1799.7824000000001</v>
      </c>
      <c r="N12" s="41" t="e">
        <f>(J12-L12)*#REF!</f>
        <v>#REF!</v>
      </c>
      <c r="O12" s="41">
        <f t="shared" si="0"/>
        <v>219021.66536447557</v>
      </c>
      <c r="P12" s="41">
        <f t="shared" si="1"/>
        <v>118019.59107356735</v>
      </c>
      <c r="Q12" s="41">
        <f t="shared" si="2"/>
        <v>42599.636361611039</v>
      </c>
      <c r="R12" s="41">
        <f t="shared" si="3"/>
        <v>239629.03490192952</v>
      </c>
      <c r="S12" s="41">
        <f t="shared" si="5"/>
        <v>619269.92770158348</v>
      </c>
      <c r="T12" s="14"/>
      <c r="U12" s="14"/>
      <c r="V12" s="14"/>
    </row>
    <row r="13" spans="1:22" s="1" customFormat="1" ht="48.75" customHeight="1">
      <c r="A13" s="11" t="s">
        <v>13</v>
      </c>
      <c r="B13" s="12" t="s">
        <v>14</v>
      </c>
      <c r="C13" s="12" t="s">
        <v>3</v>
      </c>
      <c r="D13" s="12" t="s">
        <v>17</v>
      </c>
      <c r="E13" s="13">
        <f>'2023'!E13</f>
        <v>189.297</v>
      </c>
      <c r="F13" s="13">
        <f>'2023'!F13</f>
        <v>92.015999999999991</v>
      </c>
      <c r="G13" s="13">
        <f>'2023'!G13</f>
        <v>33.654000000000003</v>
      </c>
      <c r="H13" s="13">
        <f>'2023'!H13</f>
        <v>185.446</v>
      </c>
      <c r="I13" s="13">
        <f t="shared" si="4"/>
        <v>500.41300000000001</v>
      </c>
      <c r="J13" s="40">
        <f>'2023'!K13</f>
        <v>3847.693215060855</v>
      </c>
      <c r="K13" s="40">
        <v>4116.113016149804</v>
      </c>
      <c r="L13" s="40">
        <v>1287.1040000000003</v>
      </c>
      <c r="M13" s="40">
        <v>1338.5881600000002</v>
      </c>
      <c r="N13" s="41" t="e">
        <f>(J13-L13)*#REF!</f>
        <v>#REF!</v>
      </c>
      <c r="O13" s="41">
        <f t="shared" si="0"/>
        <v>484711.8566433746</v>
      </c>
      <c r="P13" s="41">
        <f t="shared" si="1"/>
        <v>235615.1772130396</v>
      </c>
      <c r="Q13" s="41">
        <f t="shared" si="2"/>
        <v>93474.821508865512</v>
      </c>
      <c r="R13" s="41">
        <f t="shared" si="3"/>
        <v>515080.87447355653</v>
      </c>
      <c r="S13" s="41">
        <f t="shared" si="5"/>
        <v>1328882.7298388365</v>
      </c>
      <c r="T13" s="14"/>
      <c r="U13" s="14"/>
      <c r="V13" s="14"/>
    </row>
    <row r="14" spans="1:22" s="1" customFormat="1" ht="48.75" customHeight="1">
      <c r="A14" s="11" t="s">
        <v>13</v>
      </c>
      <c r="B14" s="12" t="s">
        <v>14</v>
      </c>
      <c r="C14" s="12" t="s">
        <v>3</v>
      </c>
      <c r="D14" s="12" t="s">
        <v>18</v>
      </c>
      <c r="E14" s="13">
        <f>'2023'!E14</f>
        <v>459.30500000000001</v>
      </c>
      <c r="F14" s="13">
        <f>'2023'!F14</f>
        <v>205.584</v>
      </c>
      <c r="G14" s="13">
        <f>'2023'!G14</f>
        <v>71.888000000000005</v>
      </c>
      <c r="H14" s="13">
        <f>'2023'!H14</f>
        <v>408.565</v>
      </c>
      <c r="I14" s="13">
        <f t="shared" si="4"/>
        <v>1145.3420000000001</v>
      </c>
      <c r="J14" s="40">
        <f>'2023'!K14</f>
        <v>3847.693215060855</v>
      </c>
      <c r="K14" s="40">
        <v>4116.113016149804</v>
      </c>
      <c r="L14" s="40">
        <v>1600.768</v>
      </c>
      <c r="M14" s="40">
        <v>1664.79872</v>
      </c>
      <c r="N14" s="41" t="e">
        <f>(J14-L14)*#REF!</f>
        <v>#REF!</v>
      </c>
      <c r="O14" s="41">
        <f t="shared" si="0"/>
        <v>1032023.985903526</v>
      </c>
      <c r="P14" s="41">
        <f t="shared" si="1"/>
        <v>461931.8734130708</v>
      </c>
      <c r="Q14" s="41">
        <f t="shared" si="2"/>
        <v>176220.08212161713</v>
      </c>
      <c r="R14" s="41">
        <f t="shared" si="3"/>
        <v>1001521.2254064447</v>
      </c>
      <c r="S14" s="41">
        <f t="shared" si="5"/>
        <v>2671697.1668446586</v>
      </c>
      <c r="T14" s="14"/>
      <c r="U14" s="14"/>
      <c r="V14" s="14"/>
    </row>
    <row r="15" spans="1:22" s="1" customFormat="1" ht="48.75" customHeight="1">
      <c r="A15" s="11" t="s">
        <v>13</v>
      </c>
      <c r="B15" s="12" t="s">
        <v>14</v>
      </c>
      <c r="C15" s="12" t="s">
        <v>3</v>
      </c>
      <c r="D15" s="12" t="s">
        <v>19</v>
      </c>
      <c r="E15" s="13">
        <f>'2023'!E15</f>
        <v>826.95399999999995</v>
      </c>
      <c r="F15" s="13">
        <f>'2023'!F15</f>
        <v>399.92200000000003</v>
      </c>
      <c r="G15" s="13">
        <f>'2023'!G15</f>
        <v>144.02099999999999</v>
      </c>
      <c r="H15" s="13">
        <f>'2023'!H15</f>
        <v>823.78300000000002</v>
      </c>
      <c r="I15" s="13">
        <f t="shared" si="4"/>
        <v>2194.6799999999998</v>
      </c>
      <c r="J15" s="40">
        <f>'2023'!K15</f>
        <v>3847.693215060855</v>
      </c>
      <c r="K15" s="40">
        <v>4116.113016149804</v>
      </c>
      <c r="L15" s="40">
        <v>1654.8480000000002</v>
      </c>
      <c r="M15" s="40">
        <v>1721.0419200000003</v>
      </c>
      <c r="N15" s="41" t="e">
        <f>(J15-L15)*#REF!</f>
        <v>#REF!</v>
      </c>
      <c r="O15" s="41">
        <f t="shared" si="0"/>
        <v>1813382.1219754338</v>
      </c>
      <c r="P15" s="41">
        <f t="shared" si="1"/>
        <v>876967.04409756709</v>
      </c>
      <c r="Q15" s="41">
        <f t="shared" si="2"/>
        <v>344940.53433859081</v>
      </c>
      <c r="R15" s="41">
        <f t="shared" si="3"/>
        <v>1973018.8527995737</v>
      </c>
      <c r="S15" s="41">
        <f t="shared" si="5"/>
        <v>5008308.5532111656</v>
      </c>
      <c r="T15" s="14"/>
      <c r="U15" s="14"/>
      <c r="V15" s="14"/>
    </row>
    <row r="16" spans="1:22" s="1" customFormat="1" ht="48.75" customHeight="1">
      <c r="A16" s="11" t="s">
        <v>13</v>
      </c>
      <c r="B16" s="12" t="s">
        <v>14</v>
      </c>
      <c r="C16" s="12" t="s">
        <v>3</v>
      </c>
      <c r="D16" s="12" t="s">
        <v>20</v>
      </c>
      <c r="E16" s="13">
        <f>'2023'!E16</f>
        <v>1725.069</v>
      </c>
      <c r="F16" s="13">
        <f>'2023'!F16</f>
        <v>828.57600000000002</v>
      </c>
      <c r="G16" s="13">
        <f>'2023'!G16</f>
        <v>284.762</v>
      </c>
      <c r="H16" s="13">
        <f>'2023'!H16</f>
        <v>1546.7670000000001</v>
      </c>
      <c r="I16" s="13">
        <f t="shared" si="4"/>
        <v>4385.174</v>
      </c>
      <c r="J16" s="40">
        <f>'2023'!K16</f>
        <v>3847.693215060855</v>
      </c>
      <c r="K16" s="40">
        <v>4116.113016149804</v>
      </c>
      <c r="L16" s="40">
        <v>1487.2</v>
      </c>
      <c r="M16" s="40">
        <v>1546.6880000000001</v>
      </c>
      <c r="N16" s="41" t="e">
        <f>(J16-L16)*#REF!</f>
        <v>#REF!</v>
      </c>
      <c r="O16" s="41">
        <f t="shared" si="0"/>
        <v>4072013.6700118133</v>
      </c>
      <c r="P16" s="41">
        <f t="shared" si="1"/>
        <v>1955848.0261622628</v>
      </c>
      <c r="Q16" s="41">
        <f t="shared" si="2"/>
        <v>731674.60644885048</v>
      </c>
      <c r="R16" s="41">
        <f t="shared" si="3"/>
        <v>3974301.8239549841</v>
      </c>
      <c r="S16" s="41">
        <f t="shared" si="5"/>
        <v>10733838.12657791</v>
      </c>
      <c r="T16" s="14"/>
      <c r="U16" s="14"/>
      <c r="V16" s="14"/>
    </row>
    <row r="17" spans="1:22" s="1" customFormat="1" ht="48.75" customHeight="1">
      <c r="A17" s="11" t="s">
        <v>13</v>
      </c>
      <c r="B17" s="12" t="s">
        <v>14</v>
      </c>
      <c r="C17" s="12" t="s">
        <v>3</v>
      </c>
      <c r="D17" s="12" t="s">
        <v>21</v>
      </c>
      <c r="E17" s="13">
        <f>'2023'!E17</f>
        <v>129.86700000000002</v>
      </c>
      <c r="F17" s="13">
        <f>'2023'!F17</f>
        <v>58.721000000000004</v>
      </c>
      <c r="G17" s="13">
        <f>'2023'!G17</f>
        <v>28.645</v>
      </c>
      <c r="H17" s="13">
        <f>'2023'!H17</f>
        <v>128.37799999999999</v>
      </c>
      <c r="I17" s="13">
        <f t="shared" si="4"/>
        <v>345.61099999999999</v>
      </c>
      <c r="J17" s="40">
        <f>'2023'!K17</f>
        <v>3847.693215060855</v>
      </c>
      <c r="K17" s="40">
        <v>4116.113016149804</v>
      </c>
      <c r="L17" s="40">
        <v>1802.6702720000001</v>
      </c>
      <c r="M17" s="40">
        <v>1874.7770828800001</v>
      </c>
      <c r="N17" s="41" t="e">
        <f>(J17-L17)*#REF!</f>
        <v>#REF!</v>
      </c>
      <c r="O17" s="41">
        <f t="shared" si="0"/>
        <v>265580.99454648409</v>
      </c>
      <c r="P17" s="41">
        <f t="shared" si="1"/>
        <v>120085.79223947648</v>
      </c>
      <c r="Q17" s="41">
        <f t="shared" si="2"/>
        <v>64203.06780851353</v>
      </c>
      <c r="R17" s="41">
        <f t="shared" si="3"/>
        <v>287738.22444131086</v>
      </c>
      <c r="S17" s="41">
        <f t="shared" si="5"/>
        <v>737608.07903578493</v>
      </c>
      <c r="T17" s="14"/>
      <c r="U17" s="14"/>
      <c r="V17" s="14"/>
    </row>
    <row r="18" spans="1:22" s="1" customFormat="1" ht="48.75" customHeight="1">
      <c r="A18" s="11" t="s">
        <v>13</v>
      </c>
      <c r="B18" s="12" t="s">
        <v>14</v>
      </c>
      <c r="C18" s="12" t="s">
        <v>3</v>
      </c>
      <c r="D18" s="12" t="s">
        <v>22</v>
      </c>
      <c r="E18" s="13">
        <f>'2023'!E18</f>
        <v>68.391000000000005</v>
      </c>
      <c r="F18" s="13">
        <f>'2023'!F18</f>
        <v>33.591999999999999</v>
      </c>
      <c r="G18" s="13">
        <f>'2023'!G18</f>
        <v>9.8789999999999996</v>
      </c>
      <c r="H18" s="13">
        <f>'2023'!H18</f>
        <v>111.38200000000001</v>
      </c>
      <c r="I18" s="13">
        <f t="shared" si="4"/>
        <v>223.24400000000003</v>
      </c>
      <c r="J18" s="40">
        <f>'2023'!K18</f>
        <v>3847.693215060855</v>
      </c>
      <c r="K18" s="40">
        <v>4116.113016149804</v>
      </c>
      <c r="L18" s="40">
        <v>1406.0800000000002</v>
      </c>
      <c r="M18" s="40">
        <v>1462.3232000000003</v>
      </c>
      <c r="N18" s="41" t="e">
        <f>(J18-L18)*#REF!</f>
        <v>#REF!</v>
      </c>
      <c r="O18" s="41">
        <f t="shared" si="0"/>
        <v>166984.36939122691</v>
      </c>
      <c r="P18" s="41">
        <f t="shared" si="1"/>
        <v>82018.67112032423</v>
      </c>
      <c r="Q18" s="41">
        <f t="shared" si="2"/>
        <v>26216.78959374391</v>
      </c>
      <c r="R18" s="41">
        <f t="shared" si="3"/>
        <v>295584.41730239743</v>
      </c>
      <c r="S18" s="41">
        <f t="shared" si="5"/>
        <v>570804.24740769248</v>
      </c>
      <c r="T18" s="14"/>
      <c r="U18" s="14"/>
      <c r="V18" s="14"/>
    </row>
    <row r="19" spans="1:22" s="1" customFormat="1" ht="48.75" customHeight="1">
      <c r="A19" s="11" t="s">
        <v>13</v>
      </c>
      <c r="B19" s="12" t="s">
        <v>14</v>
      </c>
      <c r="C19" s="12" t="s">
        <v>3</v>
      </c>
      <c r="D19" s="12" t="s">
        <v>23</v>
      </c>
      <c r="E19" s="13">
        <f>'2023'!E19</f>
        <v>281.49599999999998</v>
      </c>
      <c r="F19" s="13">
        <f>'2023'!F19</f>
        <v>136.84399999999999</v>
      </c>
      <c r="G19" s="13">
        <f>'2023'!G19</f>
        <v>43.170999999999999</v>
      </c>
      <c r="H19" s="13">
        <f>'2023'!H19</f>
        <v>298.44</v>
      </c>
      <c r="I19" s="13">
        <f t="shared" si="4"/>
        <v>759.95100000000002</v>
      </c>
      <c r="J19" s="40">
        <f>'2023'!K19</f>
        <v>3847.693215060855</v>
      </c>
      <c r="K19" s="40">
        <v>4116.113016149804</v>
      </c>
      <c r="L19" s="40">
        <v>1654.8480000000002</v>
      </c>
      <c r="M19" s="40">
        <v>1721.0419200000003</v>
      </c>
      <c r="N19" s="41" t="e">
        <f>(J19-L19)*#REF!</f>
        <v>#REF!</v>
      </c>
      <c r="O19" s="41">
        <f t="shared" si="0"/>
        <v>617277.15665877028</v>
      </c>
      <c r="P19" s="41">
        <f t="shared" si="1"/>
        <v>300077.71060978755</v>
      </c>
      <c r="Q19" s="41">
        <f t="shared" si="2"/>
        <v>103397.61429188316</v>
      </c>
      <c r="R19" s="41">
        <f t="shared" si="3"/>
        <v>714785.01793494739</v>
      </c>
      <c r="S19" s="41">
        <f t="shared" si="5"/>
        <v>1735537.4994953885</v>
      </c>
      <c r="T19" s="14"/>
      <c r="U19" s="14"/>
      <c r="V19" s="14"/>
    </row>
    <row r="20" spans="1:22" s="1" customFormat="1" ht="48.75" customHeight="1">
      <c r="A20" s="11" t="s">
        <v>13</v>
      </c>
      <c r="B20" s="12" t="s">
        <v>14</v>
      </c>
      <c r="C20" s="12" t="s">
        <v>3</v>
      </c>
      <c r="D20" s="12" t="s">
        <v>24</v>
      </c>
      <c r="E20" s="13">
        <f>'2023'!E20</f>
        <v>679.57899999999995</v>
      </c>
      <c r="F20" s="13">
        <f>'2023'!F20</f>
        <v>329.315</v>
      </c>
      <c r="G20" s="13">
        <f>'2023'!G20</f>
        <v>99.408000000000001</v>
      </c>
      <c r="H20" s="13">
        <f>'2023'!H20</f>
        <v>676.68700000000001</v>
      </c>
      <c r="I20" s="13">
        <f t="shared" si="4"/>
        <v>1784.989</v>
      </c>
      <c r="J20" s="40">
        <f>'2023'!K20</f>
        <v>3847.693215060855</v>
      </c>
      <c r="K20" s="40">
        <v>4116.113016149804</v>
      </c>
      <c r="L20" s="40">
        <v>1487.2</v>
      </c>
      <c r="M20" s="40">
        <v>1546.6880000000001</v>
      </c>
      <c r="N20" s="41" t="e">
        <f>(J20-L20)*#REF!</f>
        <v>#REF!</v>
      </c>
      <c r="O20" s="41">
        <f t="shared" si="0"/>
        <v>1604141.6185978404</v>
      </c>
      <c r="P20" s="41">
        <f t="shared" si="1"/>
        <v>777345.82311776537</v>
      </c>
      <c r="Q20" s="41">
        <f t="shared" si="2"/>
        <v>255421.40200541972</v>
      </c>
      <c r="R20" s="41">
        <f t="shared" si="3"/>
        <v>1738696.5059033623</v>
      </c>
      <c r="S20" s="41">
        <f t="shared" si="5"/>
        <v>4375605.3496243879</v>
      </c>
      <c r="T20" s="14"/>
      <c r="U20" s="14"/>
      <c r="V20" s="14"/>
    </row>
    <row r="21" spans="1:22" s="1" customFormat="1" ht="48.75" customHeight="1">
      <c r="A21" s="11" t="s">
        <v>13</v>
      </c>
      <c r="B21" s="12" t="s">
        <v>14</v>
      </c>
      <c r="C21" s="12" t="s">
        <v>3</v>
      </c>
      <c r="D21" s="12" t="s">
        <v>25</v>
      </c>
      <c r="E21" s="13">
        <f>'2023'!E21</f>
        <v>83.871000000000009</v>
      </c>
      <c r="F21" s="13">
        <f>'2023'!F21</f>
        <v>40.582999999999998</v>
      </c>
      <c r="G21" s="13">
        <f>'2023'!G21</f>
        <v>14.89</v>
      </c>
      <c r="H21" s="13">
        <f>'2023'!H21</f>
        <v>83.870999999999995</v>
      </c>
      <c r="I21" s="13">
        <f t="shared" si="4"/>
        <v>223.21499999999997</v>
      </c>
      <c r="J21" s="40">
        <v>3747.9278720000002</v>
      </c>
      <c r="K21" s="40">
        <v>3747.9278720000002</v>
      </c>
      <c r="L21" s="40">
        <v>1606.1760000000002</v>
      </c>
      <c r="M21" s="40">
        <v>1670.4230400000001</v>
      </c>
      <c r="N21" s="41" t="e">
        <f>(J21-L21)*#REF!</f>
        <v>#REF!</v>
      </c>
      <c r="O21" s="41">
        <f t="shared" si="0"/>
        <v>179630.87125651201</v>
      </c>
      <c r="P21" s="41">
        <f t="shared" si="1"/>
        <v>86918.716221375988</v>
      </c>
      <c r="Q21" s="41">
        <f t="shared" si="2"/>
        <v>30934.046948480001</v>
      </c>
      <c r="R21" s="41">
        <f t="shared" si="3"/>
        <v>174242.40776467201</v>
      </c>
      <c r="S21" s="41">
        <f t="shared" si="5"/>
        <v>471726.04219104</v>
      </c>
      <c r="T21" s="14"/>
      <c r="U21" s="14"/>
      <c r="V21" s="14"/>
    </row>
    <row r="22" spans="1:22" s="1" customFormat="1" ht="48.75" customHeight="1">
      <c r="A22" s="11" t="s">
        <v>13</v>
      </c>
      <c r="B22" s="12" t="s">
        <v>14</v>
      </c>
      <c r="C22" s="12" t="s">
        <v>3</v>
      </c>
      <c r="D22" s="12" t="s">
        <v>26</v>
      </c>
      <c r="E22" s="13">
        <f>'2023'!E22</f>
        <v>785.79299999999989</v>
      </c>
      <c r="F22" s="13">
        <f>'2023'!F22</f>
        <v>380.435</v>
      </c>
      <c r="G22" s="13">
        <f>'2023'!G22</f>
        <v>136.00899999999999</v>
      </c>
      <c r="H22" s="13">
        <f>'2023'!H22</f>
        <v>777.90599999999995</v>
      </c>
      <c r="I22" s="13">
        <f t="shared" si="4"/>
        <v>2080.143</v>
      </c>
      <c r="J22" s="40">
        <f>'2023'!K22</f>
        <v>3847.693215060855</v>
      </c>
      <c r="K22" s="40">
        <v>4116.113016149804</v>
      </c>
      <c r="L22" s="40">
        <v>1606.1760000000002</v>
      </c>
      <c r="M22" s="40">
        <v>1670.4230400000001</v>
      </c>
      <c r="N22" s="41" t="e">
        <f>(J22-L22)*#REF!</f>
        <v>#REF!</v>
      </c>
      <c r="O22" s="41">
        <f t="shared" si="0"/>
        <v>1761368.5369743141</v>
      </c>
      <c r="P22" s="41">
        <f t="shared" si="1"/>
        <v>852751.60171167634</v>
      </c>
      <c r="Q22" s="41">
        <f t="shared" si="2"/>
        <v>332635.84796615865</v>
      </c>
      <c r="R22" s="41">
        <f t="shared" si="3"/>
        <v>1902516.9065867893</v>
      </c>
      <c r="S22" s="41">
        <f t="shared" si="5"/>
        <v>4849272.8932389384</v>
      </c>
      <c r="T22" s="14"/>
      <c r="U22" s="14"/>
      <c r="V22" s="14"/>
    </row>
    <row r="23" spans="1:22" s="1" customFormat="1" ht="58.5" customHeight="1">
      <c r="A23" s="11" t="s">
        <v>27</v>
      </c>
      <c r="B23" s="12" t="s">
        <v>28</v>
      </c>
      <c r="C23" s="12" t="s">
        <v>3</v>
      </c>
      <c r="D23" s="12" t="s">
        <v>30</v>
      </c>
      <c r="E23" s="13">
        <f>'2023'!E23</f>
        <v>447.03</v>
      </c>
      <c r="F23" s="13">
        <f>'2023'!F23</f>
        <v>223.56</v>
      </c>
      <c r="G23" s="13">
        <f>'2023'!G23</f>
        <v>130.30000000000001</v>
      </c>
      <c r="H23" s="13">
        <f>'2023'!H23</f>
        <v>363.17</v>
      </c>
      <c r="I23" s="13">
        <f t="shared" si="4"/>
        <v>1164.06</v>
      </c>
      <c r="J23" s="40">
        <f>'2023'!K23</f>
        <v>2416.8129128</v>
      </c>
      <c r="K23" s="40">
        <v>2646.9855711619039</v>
      </c>
      <c r="L23" s="40">
        <v>1849.5360000000001</v>
      </c>
      <c r="M23" s="40">
        <v>1923.5174400000001</v>
      </c>
      <c r="N23" s="41" t="e">
        <f>(J23-L23)*#REF!</f>
        <v>#REF!</v>
      </c>
      <c r="O23" s="41">
        <f t="shared" si="0"/>
        <v>253589.79832898398</v>
      </c>
      <c r="P23" s="41">
        <f t="shared" si="1"/>
        <v>126820.426625568</v>
      </c>
      <c r="Q23" s="41">
        <f t="shared" si="2"/>
        <v>94267.897490396077</v>
      </c>
      <c r="R23" s="41">
        <f t="shared" si="3"/>
        <v>262741.92119406862</v>
      </c>
      <c r="S23" s="41">
        <f t="shared" si="5"/>
        <v>737420.04363901669</v>
      </c>
      <c r="T23" s="14"/>
      <c r="U23" s="14"/>
      <c r="V23" s="14"/>
    </row>
    <row r="24" spans="1:22" s="1" customFormat="1" ht="48.75" customHeight="1">
      <c r="A24" s="11" t="s">
        <v>31</v>
      </c>
      <c r="B24" s="12" t="s">
        <v>32</v>
      </c>
      <c r="C24" s="12" t="s">
        <v>3</v>
      </c>
      <c r="D24" s="12" t="s">
        <v>33</v>
      </c>
      <c r="E24" s="13">
        <f>'2023'!E24</f>
        <v>408.93200000000002</v>
      </c>
      <c r="F24" s="13">
        <f>'2023'!F24</f>
        <v>202.404</v>
      </c>
      <c r="G24" s="13">
        <f>'2023'!G24</f>
        <v>70.799000000000007</v>
      </c>
      <c r="H24" s="13">
        <f>'2023'!H24</f>
        <v>438.21800000000002</v>
      </c>
      <c r="I24" s="13">
        <f t="shared" si="4"/>
        <v>1120.3530000000001</v>
      </c>
      <c r="J24" s="40">
        <f>'2023'!K24</f>
        <v>2912.0551719999999</v>
      </c>
      <c r="K24" s="40">
        <v>3176.7874603636342</v>
      </c>
      <c r="L24" s="40">
        <f>'2023'!M24</f>
        <v>1438.528</v>
      </c>
      <c r="M24" s="40">
        <v>1496.0691200000001</v>
      </c>
      <c r="N24" s="41" t="e">
        <f>(J24-L24)*#REF!</f>
        <v>#REF!</v>
      </c>
      <c r="O24" s="41">
        <f t="shared" si="0"/>
        <v>602572.41350030398</v>
      </c>
      <c r="P24" s="41">
        <f t="shared" si="1"/>
        <v>298247.79372148798</v>
      </c>
      <c r="Q24" s="41">
        <f t="shared" si="2"/>
        <v>118993.17777940494</v>
      </c>
      <c r="R24" s="41">
        <f t="shared" si="3"/>
        <v>736521.02967747103</v>
      </c>
      <c r="S24" s="41">
        <f t="shared" si="5"/>
        <v>1756334.4146786679</v>
      </c>
      <c r="T24" s="14"/>
      <c r="U24" s="14"/>
      <c r="V24" s="14"/>
    </row>
    <row r="25" spans="1:22" s="1" customFormat="1" ht="48.75" customHeight="1">
      <c r="A25" s="11" t="s">
        <v>34</v>
      </c>
      <c r="B25" s="12" t="s">
        <v>35</v>
      </c>
      <c r="C25" s="12" t="s">
        <v>3</v>
      </c>
      <c r="D25" s="12" t="s">
        <v>29</v>
      </c>
      <c r="E25" s="13">
        <f>'2023'!E25</f>
        <v>366.91200000000003</v>
      </c>
      <c r="F25" s="13">
        <f>'2023'!F25</f>
        <v>132.703</v>
      </c>
      <c r="G25" s="13">
        <f>'2023'!G25</f>
        <v>14.292999999999999</v>
      </c>
      <c r="H25" s="13">
        <f>'2023'!H25</f>
        <v>234.62200000000001</v>
      </c>
      <c r="I25" s="13">
        <f t="shared" si="4"/>
        <v>748.53</v>
      </c>
      <c r="J25" s="40">
        <f>'2023'!K25</f>
        <v>3365.1663967999993</v>
      </c>
      <c r="K25" s="40">
        <v>3685.6584345904757</v>
      </c>
      <c r="L25" s="40">
        <v>1849.5360000000001</v>
      </c>
      <c r="M25" s="40">
        <v>1923.5174400000001</v>
      </c>
      <c r="N25" s="41" t="e">
        <f>(J25-L25)*#REF!</f>
        <v>#REF!</v>
      </c>
      <c r="O25" s="41">
        <f t="shared" si="0"/>
        <v>556102.98015068134</v>
      </c>
      <c r="P25" s="41">
        <f t="shared" si="1"/>
        <v>201128.7005465503</v>
      </c>
      <c r="Q25" s="41">
        <f t="shared" si="2"/>
        <v>25186.281235681668</v>
      </c>
      <c r="R25" s="41">
        <f t="shared" si="3"/>
        <v>413437.04443280661</v>
      </c>
      <c r="S25" s="41">
        <f t="shared" si="5"/>
        <v>1195855.0063657199</v>
      </c>
      <c r="T25" s="14"/>
      <c r="U25" s="14"/>
      <c r="V25" s="14"/>
    </row>
    <row r="26" spans="1:22" s="1" customFormat="1" ht="48.75" customHeight="1">
      <c r="A26" s="11" t="s">
        <v>36</v>
      </c>
      <c r="B26" s="12" t="s">
        <v>37</v>
      </c>
      <c r="C26" s="12" t="s">
        <v>3</v>
      </c>
      <c r="D26" s="12" t="s">
        <v>29</v>
      </c>
      <c r="E26" s="13">
        <f>'2023'!E26</f>
        <v>27945.523000000001</v>
      </c>
      <c r="F26" s="13">
        <f>'2023'!F26</f>
        <v>11107.673999999999</v>
      </c>
      <c r="G26" s="13">
        <f>'2023'!G26</f>
        <v>2461.02</v>
      </c>
      <c r="H26" s="13">
        <f>'2023'!H26</f>
        <v>22263.18</v>
      </c>
      <c r="I26" s="13">
        <f t="shared" si="4"/>
        <v>63777.396999999997</v>
      </c>
      <c r="J26" s="40">
        <f>'2023'!K26</f>
        <v>3119.0974281999434</v>
      </c>
      <c r="K26" s="40">
        <v>3414.0475396136508</v>
      </c>
      <c r="L26" s="40">
        <v>1568.3200000000002</v>
      </c>
      <c r="M26" s="40">
        <v>1631.0528000000002</v>
      </c>
      <c r="N26" s="41" t="e">
        <f>(J26-L26)*#REF!</f>
        <v>#REF!</v>
      </c>
      <c r="O26" s="41">
        <f t="shared" si="0"/>
        <v>43337286.28764236</v>
      </c>
      <c r="P26" s="41">
        <f t="shared" si="1"/>
        <v>17225530.119003374</v>
      </c>
      <c r="Q26" s="41">
        <f t="shared" si="2"/>
        <v>4387985.7140839864</v>
      </c>
      <c r="R26" s="41">
        <f t="shared" si="3"/>
        <v>39695132.827071838</v>
      </c>
      <c r="S26" s="41">
        <f t="shared" si="5"/>
        <v>104645934.94780156</v>
      </c>
      <c r="T26" s="14"/>
      <c r="U26" s="14"/>
      <c r="V26" s="14"/>
    </row>
    <row r="27" spans="1:22" s="1" customFormat="1" ht="48.75" customHeight="1">
      <c r="A27" s="11" t="s">
        <v>36</v>
      </c>
      <c r="B27" s="12" t="s">
        <v>37</v>
      </c>
      <c r="C27" s="12" t="s">
        <v>3</v>
      </c>
      <c r="D27" s="12" t="s">
        <v>38</v>
      </c>
      <c r="E27" s="13">
        <f>'2023'!E27</f>
        <v>2629.8820000000001</v>
      </c>
      <c r="F27" s="13">
        <f>'2023'!F27</f>
        <v>667.851</v>
      </c>
      <c r="G27" s="13">
        <f>'2023'!G27</f>
        <v>151.34</v>
      </c>
      <c r="H27" s="13">
        <f>'2023'!H27</f>
        <v>1967.37</v>
      </c>
      <c r="I27" s="13">
        <f t="shared" si="4"/>
        <v>5416.4430000000002</v>
      </c>
      <c r="J27" s="40">
        <f>'2023'!K27</f>
        <v>2802.756527999999</v>
      </c>
      <c r="K27" s="40">
        <v>3069.6857211428564</v>
      </c>
      <c r="L27" s="40">
        <v>1654.8480000000002</v>
      </c>
      <c r="M27" s="40">
        <v>1721.0419200000003</v>
      </c>
      <c r="N27" s="41" t="e">
        <f>(J27-L27)*#REF!</f>
        <v>#REF!</v>
      </c>
      <c r="O27" s="41">
        <f t="shared" si="0"/>
        <v>3018863.9754336928</v>
      </c>
      <c r="P27" s="41">
        <f t="shared" si="1"/>
        <v>766631.85833332723</v>
      </c>
      <c r="Q27" s="41">
        <f t="shared" si="2"/>
        <v>204103.75286495985</v>
      </c>
      <c r="R27" s="41">
        <f t="shared" si="3"/>
        <v>2653281.3550544204</v>
      </c>
      <c r="S27" s="41">
        <f t="shared" si="5"/>
        <v>6642880.9416864002</v>
      </c>
      <c r="T27" s="14"/>
      <c r="U27" s="14"/>
      <c r="V27" s="14"/>
    </row>
    <row r="28" spans="1:22" s="1" customFormat="1" ht="39">
      <c r="A28" s="11">
        <v>2907001458</v>
      </c>
      <c r="B28" s="12" t="s">
        <v>425</v>
      </c>
      <c r="C28" s="12" t="s">
        <v>3</v>
      </c>
      <c r="D28" s="12" t="s">
        <v>38</v>
      </c>
      <c r="E28" s="13">
        <f>'2023'!E28</f>
        <v>25.008498178493145</v>
      </c>
      <c r="F28" s="13">
        <f>'2023'!F28</f>
        <v>24.3664424207075</v>
      </c>
      <c r="G28" s="13">
        <f>'2023'!G28</f>
        <v>10.805950995317604</v>
      </c>
      <c r="H28" s="13">
        <f>'2023'!H28</f>
        <v>28.027830829934093</v>
      </c>
      <c r="I28" s="13">
        <f t="shared" si="4"/>
        <v>88.208722424452333</v>
      </c>
      <c r="J28" s="40">
        <f>'2023'!K28</f>
        <v>3950.7701620687349</v>
      </c>
      <c r="K28" s="40">
        <v>4318.1001445117126</v>
      </c>
      <c r="L28" s="40">
        <f>'2023'!M28</f>
        <v>1927.4112</v>
      </c>
      <c r="M28" s="40">
        <v>2004.507648</v>
      </c>
      <c r="N28" s="41" t="e">
        <f>(J28-L28)*#REF!</f>
        <v>#REF!</v>
      </c>
      <c r="O28" s="41">
        <f t="shared" si="0"/>
        <v>50601.168917333736</v>
      </c>
      <c r="P28" s="41">
        <f t="shared" si="1"/>
        <v>49302.059645670321</v>
      </c>
      <c r="Q28" s="41">
        <f t="shared" si="2"/>
        <v>25000.567140440082</v>
      </c>
      <c r="R28" s="41">
        <f t="shared" si="3"/>
        <v>64844.979101635174</v>
      </c>
      <c r="S28" s="41">
        <f t="shared" si="5"/>
        <v>189748.7748050793</v>
      </c>
      <c r="T28" s="14"/>
      <c r="U28" s="14"/>
      <c r="V28" s="14"/>
    </row>
    <row r="29" spans="1:22" s="1" customFormat="1" ht="14.25" customHeight="1">
      <c r="A29" s="11"/>
      <c r="B29" s="12"/>
      <c r="C29" s="12"/>
      <c r="D29" s="12"/>
      <c r="E29" s="13"/>
      <c r="F29" s="13"/>
      <c r="G29" s="13"/>
      <c r="H29" s="13"/>
      <c r="I29" s="13"/>
      <c r="J29" s="40"/>
      <c r="K29" s="40"/>
      <c r="L29" s="40"/>
      <c r="M29" s="40"/>
      <c r="N29" s="41"/>
      <c r="O29" s="41"/>
      <c r="P29" s="41"/>
      <c r="Q29" s="41"/>
      <c r="R29" s="41"/>
      <c r="S29" s="41"/>
      <c r="T29" s="14"/>
      <c r="U29" s="14"/>
      <c r="V29" s="14"/>
    </row>
    <row r="30" spans="1:22" s="1" customFormat="1" ht="47.25" customHeight="1">
      <c r="A30" s="11" t="s">
        <v>40</v>
      </c>
      <c r="B30" s="12" t="s">
        <v>41</v>
      </c>
      <c r="C30" s="12" t="s">
        <v>39</v>
      </c>
      <c r="D30" s="12" t="s">
        <v>42</v>
      </c>
      <c r="E30" s="13">
        <f>'2023'!E30</f>
        <v>410.84400000000005</v>
      </c>
      <c r="F30" s="13">
        <f>'2023'!F30</f>
        <v>273.89600000000002</v>
      </c>
      <c r="G30" s="13">
        <f>'2023'!G30</f>
        <v>139.9</v>
      </c>
      <c r="H30" s="13">
        <f>'2023'!H30</f>
        <v>416.74799999999999</v>
      </c>
      <c r="I30" s="13">
        <f t="shared" si="4"/>
        <v>1241.3879999999999</v>
      </c>
      <c r="J30" s="40">
        <f>'2023'!K30</f>
        <v>5341.5170745436262</v>
      </c>
      <c r="K30" s="40">
        <v>5875.6687819979907</v>
      </c>
      <c r="L30" s="40">
        <f>'2023'!M30</f>
        <v>1373.6320000000001</v>
      </c>
      <c r="M30" s="40">
        <v>1428.5772800000002</v>
      </c>
      <c r="N30" s="41" t="e">
        <f>(J30-L30)*#REF!</f>
        <v>#REF!</v>
      </c>
      <c r="O30" s="41">
        <f>(J30-L30)*E30</f>
        <v>1630181.7755658017</v>
      </c>
      <c r="P30" s="41">
        <f t="shared" ref="P30:Q34" si="6">(J30-L30)*F30</f>
        <v>1086787.8503772011</v>
      </c>
      <c r="Q30" s="41">
        <f t="shared" si="6"/>
        <v>622148.10112951882</v>
      </c>
      <c r="R30" s="41">
        <f>(K30-M30)*H30</f>
        <v>1853316.4892746585</v>
      </c>
      <c r="S30" s="41">
        <f t="shared" si="5"/>
        <v>5192434.2163471803</v>
      </c>
      <c r="T30" s="14"/>
      <c r="U30" s="14"/>
      <c r="V30" s="14"/>
    </row>
    <row r="31" spans="1:22" s="1" customFormat="1" ht="47.25" customHeight="1">
      <c r="A31" s="11" t="s">
        <v>43</v>
      </c>
      <c r="B31" s="12" t="s">
        <v>44</v>
      </c>
      <c r="C31" s="12" t="s">
        <v>39</v>
      </c>
      <c r="D31" s="12" t="s">
        <v>45</v>
      </c>
      <c r="E31" s="13">
        <f>'2023'!E31</f>
        <v>1572.2560000000001</v>
      </c>
      <c r="F31" s="13">
        <f>'2023'!F31</f>
        <v>1016.3579999999999</v>
      </c>
      <c r="G31" s="13">
        <f>'2023'!G31</f>
        <v>495.66899999999998</v>
      </c>
      <c r="H31" s="13">
        <f>'2023'!H31</f>
        <v>1525.6990000000001</v>
      </c>
      <c r="I31" s="13">
        <f t="shared" si="4"/>
        <v>4609.982</v>
      </c>
      <c r="J31" s="40">
        <v>6040.4169042740232</v>
      </c>
      <c r="K31" s="40">
        <v>6040.4169042740232</v>
      </c>
      <c r="L31" s="40">
        <f>'2023'!M31</f>
        <v>1648.3584000000001</v>
      </c>
      <c r="M31" s="40">
        <v>1714.2927360000001</v>
      </c>
      <c r="N31" s="41" t="e">
        <f>(J31-L31)*#REF!</f>
        <v>#REF!</v>
      </c>
      <c r="O31" s="41">
        <f>(J31-L31)*E31</f>
        <v>6905440.335695859</v>
      </c>
      <c r="P31" s="41">
        <f t="shared" si="6"/>
        <v>4463903.797286937</v>
      </c>
      <c r="Q31" s="41">
        <f t="shared" si="6"/>
        <v>2144325.6403642166</v>
      </c>
      <c r="R31" s="41">
        <f>(K31-M31)*H31</f>
        <v>6600363.3174115084</v>
      </c>
      <c r="S31" s="41">
        <f t="shared" si="5"/>
        <v>20114033.090758521</v>
      </c>
      <c r="T31" s="14"/>
      <c r="U31" s="14"/>
      <c r="V31" s="14"/>
    </row>
    <row r="32" spans="1:22" s="1" customFormat="1" ht="47.25" customHeight="1">
      <c r="A32" s="11" t="s">
        <v>46</v>
      </c>
      <c r="B32" s="12" t="s">
        <v>47</v>
      </c>
      <c r="C32" s="12" t="s">
        <v>39</v>
      </c>
      <c r="D32" s="12" t="s">
        <v>48</v>
      </c>
      <c r="E32" s="13">
        <f>'2023'!E32</f>
        <v>2592.692</v>
      </c>
      <c r="F32" s="13">
        <f>'2023'!F32</f>
        <v>1019.2060000000001</v>
      </c>
      <c r="G32" s="13">
        <f>'2023'!G32</f>
        <v>444.71499999999997</v>
      </c>
      <c r="H32" s="13">
        <f>'2023'!H32</f>
        <v>2045.69</v>
      </c>
      <c r="I32" s="13">
        <f t="shared" si="4"/>
        <v>6102.3029999999999</v>
      </c>
      <c r="J32" s="40">
        <v>10420.794176000001</v>
      </c>
      <c r="K32" s="40">
        <v>10420.794176000001</v>
      </c>
      <c r="L32" s="40">
        <f>'2023'!M32</f>
        <v>2161.0368000000003</v>
      </c>
      <c r="M32" s="40">
        <v>2247.4782720000003</v>
      </c>
      <c r="N32" s="41" t="e">
        <f>(J32-L32)*#REF!</f>
        <v>#REF!</v>
      </c>
      <c r="O32" s="41">
        <f>(J32-L32)*E32</f>
        <v>21415006.870696194</v>
      </c>
      <c r="P32" s="41">
        <f t="shared" si="6"/>
        <v>8418394.2761634588</v>
      </c>
      <c r="Q32" s="41">
        <f t="shared" si="6"/>
        <v>3634796.1822473602</v>
      </c>
      <c r="R32" s="41">
        <f>(K32-M32)*H32</f>
        <v>16720070.611653762</v>
      </c>
      <c r="S32" s="41">
        <f t="shared" si="5"/>
        <v>50188267.940760776</v>
      </c>
      <c r="T32" s="14"/>
      <c r="U32" s="14"/>
      <c r="V32" s="14"/>
    </row>
    <row r="33" spans="1:22" s="1" customFormat="1" ht="47.25" customHeight="1">
      <c r="A33" s="11" t="s">
        <v>49</v>
      </c>
      <c r="B33" s="12" t="s">
        <v>50</v>
      </c>
      <c r="C33" s="12" t="s">
        <v>39</v>
      </c>
      <c r="D33" s="12" t="s">
        <v>51</v>
      </c>
      <c r="E33" s="13">
        <f>'2023'!E33</f>
        <v>182.745</v>
      </c>
      <c r="F33" s="13">
        <f>'2023'!F33</f>
        <v>112.66499999999999</v>
      </c>
      <c r="G33" s="13">
        <f>'2023'!G33</f>
        <v>65.644999999999996</v>
      </c>
      <c r="H33" s="13">
        <f>'2023'!H33</f>
        <v>195.22</v>
      </c>
      <c r="I33" s="13">
        <f t="shared" si="4"/>
        <v>556.27499999999998</v>
      </c>
      <c r="J33" s="40">
        <v>5797.3219200000003</v>
      </c>
      <c r="K33" s="40">
        <v>5797.3219200000012</v>
      </c>
      <c r="L33" s="40">
        <f>'2023'!M33</f>
        <v>1525.056</v>
      </c>
      <c r="M33" s="40">
        <v>1586.0582400000001</v>
      </c>
      <c r="N33" s="41" t="e">
        <f>(J33-L33)*#REF!</f>
        <v>#REF!</v>
      </c>
      <c r="O33" s="41">
        <f>(J33-L33)*E33</f>
        <v>780735.23555039999</v>
      </c>
      <c r="P33" s="41">
        <f t="shared" si="6"/>
        <v>481334.83987679996</v>
      </c>
      <c r="Q33" s="41">
        <f t="shared" si="6"/>
        <v>276448.40427360003</v>
      </c>
      <c r="R33" s="41">
        <f>(K33-M33)*H33</f>
        <v>822122.89560960012</v>
      </c>
      <c r="S33" s="41">
        <f t="shared" si="5"/>
        <v>2360641.3753104</v>
      </c>
      <c r="T33" s="14"/>
      <c r="U33" s="14"/>
      <c r="V33" s="14"/>
    </row>
    <row r="34" spans="1:22" s="1" customFormat="1" ht="47.25" customHeight="1">
      <c r="A34" s="11" t="s">
        <v>52</v>
      </c>
      <c r="B34" s="12" t="s">
        <v>53</v>
      </c>
      <c r="C34" s="12" t="s">
        <v>39</v>
      </c>
      <c r="D34" s="12" t="s">
        <v>54</v>
      </c>
      <c r="E34" s="13">
        <f>'2023'!E34</f>
        <v>163.59299999999999</v>
      </c>
      <c r="F34" s="13">
        <f>'2023'!F34</f>
        <v>78.951999999999998</v>
      </c>
      <c r="G34" s="13">
        <f>'2023'!G34</f>
        <v>38.171999999999997</v>
      </c>
      <c r="H34" s="13">
        <f>'2023'!H34</f>
        <v>163.59299999999999</v>
      </c>
      <c r="I34" s="13">
        <f t="shared" si="4"/>
        <v>444.30999999999995</v>
      </c>
      <c r="J34" s="40">
        <f>'2023'!K34</f>
        <v>8516.617475157007</v>
      </c>
      <c r="K34" s="40">
        <v>9209.0253999665165</v>
      </c>
      <c r="L34" s="40">
        <f>'2023'!M34</f>
        <v>1648.3584000000001</v>
      </c>
      <c r="M34" s="40">
        <v>1714.2927360000001</v>
      </c>
      <c r="N34" s="41" t="e">
        <f>(J34-L34)*#REF!</f>
        <v>#REF!</v>
      </c>
      <c r="O34" s="41">
        <f>(J34-L34)*E34</f>
        <v>1123599.1068821601</v>
      </c>
      <c r="P34" s="41">
        <f t="shared" si="6"/>
        <v>542262.79050179594</v>
      </c>
      <c r="Q34" s="41">
        <f t="shared" si="6"/>
        <v>286088.93524892983</v>
      </c>
      <c r="R34" s="41">
        <f>(K34-M34)*H34</f>
        <v>1226085.8006962743</v>
      </c>
      <c r="S34" s="41">
        <f t="shared" si="5"/>
        <v>3178036.63332916</v>
      </c>
      <c r="T34" s="14"/>
      <c r="U34" s="14"/>
      <c r="V34" s="14"/>
    </row>
    <row r="35" spans="1:22" s="1" customFormat="1" ht="14.25" customHeight="1">
      <c r="A35" s="11"/>
      <c r="B35" s="12"/>
      <c r="C35" s="12"/>
      <c r="D35" s="12"/>
      <c r="E35" s="13"/>
      <c r="F35" s="13"/>
      <c r="G35" s="13"/>
      <c r="H35" s="13"/>
      <c r="I35" s="13"/>
      <c r="J35" s="40"/>
      <c r="K35" s="40"/>
      <c r="L35" s="40"/>
      <c r="M35" s="40"/>
      <c r="N35" s="41"/>
      <c r="O35" s="41"/>
      <c r="P35" s="41"/>
      <c r="Q35" s="41"/>
      <c r="R35" s="41"/>
      <c r="S35" s="41"/>
      <c r="T35" s="14"/>
      <c r="U35" s="14"/>
      <c r="V35" s="14"/>
    </row>
    <row r="36" spans="1:22" s="1" customFormat="1" ht="41.25" customHeight="1">
      <c r="A36" s="11" t="s">
        <v>129</v>
      </c>
      <c r="B36" s="12" t="s">
        <v>130</v>
      </c>
      <c r="C36" s="12" t="s">
        <v>309</v>
      </c>
      <c r="D36" s="12" t="s">
        <v>310</v>
      </c>
      <c r="E36" s="13">
        <f>'2023'!E36</f>
        <v>115.259</v>
      </c>
      <c r="F36" s="13">
        <f>'2023'!F36</f>
        <v>61.399000000000001</v>
      </c>
      <c r="G36" s="13">
        <f>'2023'!G36</f>
        <v>19.751999999999999</v>
      </c>
      <c r="H36" s="13">
        <f>'2023'!H36</f>
        <v>136.75899999999999</v>
      </c>
      <c r="I36" s="13">
        <f t="shared" si="4"/>
        <v>333.16899999999998</v>
      </c>
      <c r="J36" s="40">
        <f>'2023'!K36</f>
        <v>4831.8643141087186</v>
      </c>
      <c r="K36" s="40">
        <v>5297.586175709559</v>
      </c>
      <c r="L36" s="40">
        <f>'2023'!M36</f>
        <v>1370.0302720000002</v>
      </c>
      <c r="M36" s="40">
        <v>1424.8314828800003</v>
      </c>
      <c r="N36" s="41" t="e">
        <f>(J36-L36)*#REF!</f>
        <v>#REF!</v>
      </c>
      <c r="O36" s="41">
        <f t="shared" ref="O36:O44" si="7">(J36-L36)*E36</f>
        <v>399007.52985940879</v>
      </c>
      <c r="P36" s="41">
        <f t="shared" ref="P36:P44" si="8">(J36-L36)*F36</f>
        <v>212553.14835143322</v>
      </c>
      <c r="Q36" s="41">
        <f t="shared" ref="Q36:Q44" si="9">(K36-M36)*G36</f>
        <v>76494.650692769443</v>
      </c>
      <c r="R36" s="41">
        <f t="shared" ref="R36:R44" si="10">(K36-M36)*H36</f>
        <v>529634.05903667759</v>
      </c>
      <c r="S36" s="41">
        <f t="shared" si="5"/>
        <v>1217689.387940289</v>
      </c>
      <c r="T36" s="14"/>
      <c r="U36" s="14"/>
      <c r="V36" s="14"/>
    </row>
    <row r="37" spans="1:22" s="1" customFormat="1" ht="54" customHeight="1">
      <c r="A37" s="11" t="s">
        <v>129</v>
      </c>
      <c r="B37" s="12" t="s">
        <v>130</v>
      </c>
      <c r="C37" s="12" t="s">
        <v>309</v>
      </c>
      <c r="D37" s="12" t="s">
        <v>311</v>
      </c>
      <c r="E37" s="13">
        <f>'2023'!E37</f>
        <v>461.53899999999999</v>
      </c>
      <c r="F37" s="13">
        <f>'2023'!F37</f>
        <v>195.66300000000001</v>
      </c>
      <c r="G37" s="13">
        <f>'2023'!G37</f>
        <v>54.73</v>
      </c>
      <c r="H37" s="13">
        <f>'2023'!H37</f>
        <v>378.97</v>
      </c>
      <c r="I37" s="13">
        <f t="shared" si="4"/>
        <v>1090.902</v>
      </c>
      <c r="J37" s="40">
        <f>'2023'!K37</f>
        <v>4831.8643141087186</v>
      </c>
      <c r="K37" s="40">
        <v>5297.586175709559</v>
      </c>
      <c r="L37" s="40">
        <f>'2023'!M37</f>
        <v>1802.6702720000001</v>
      </c>
      <c r="M37" s="40">
        <v>1874.7770828800001</v>
      </c>
      <c r="N37" s="41" t="e">
        <f>(J37-L37)*#REF!</f>
        <v>#REF!</v>
      </c>
      <c r="O37" s="41">
        <f t="shared" si="7"/>
        <v>1398091.1890008156</v>
      </c>
      <c r="P37" s="41">
        <f t="shared" si="8"/>
        <v>592701.19386111817</v>
      </c>
      <c r="Q37" s="41">
        <f t="shared" si="9"/>
        <v>187330.34165056175</v>
      </c>
      <c r="R37" s="41">
        <f t="shared" si="10"/>
        <v>1297141.961909618</v>
      </c>
      <c r="S37" s="41">
        <f t="shared" si="5"/>
        <v>3475264.6864221133</v>
      </c>
      <c r="T37" s="14"/>
      <c r="U37" s="14"/>
      <c r="V37" s="14"/>
    </row>
    <row r="38" spans="1:22" s="1" customFormat="1" ht="85.5" customHeight="1">
      <c r="A38" s="11" t="s">
        <v>129</v>
      </c>
      <c r="B38" s="12" t="s">
        <v>130</v>
      </c>
      <c r="C38" s="12" t="s">
        <v>309</v>
      </c>
      <c r="D38" s="12" t="s">
        <v>312</v>
      </c>
      <c r="E38" s="13">
        <f>'2023'!E38</f>
        <v>5341.1970000000001</v>
      </c>
      <c r="F38" s="13">
        <f>'2023'!F38</f>
        <v>1794.085</v>
      </c>
      <c r="G38" s="13">
        <f>'2023'!G38</f>
        <v>570.46</v>
      </c>
      <c r="H38" s="13">
        <f>'2023'!H38</f>
        <v>3949.84</v>
      </c>
      <c r="I38" s="13">
        <f t="shared" si="4"/>
        <v>11655.582</v>
      </c>
      <c r="J38" s="40">
        <f>'2023'!K38</f>
        <v>4831.8643141087186</v>
      </c>
      <c r="K38" s="40">
        <v>5297.586175709559</v>
      </c>
      <c r="L38" s="40">
        <f>'2023'!M38</f>
        <v>1802.6702720000001</v>
      </c>
      <c r="M38" s="40">
        <v>1874.7770828800001</v>
      </c>
      <c r="N38" s="41" t="e">
        <f>(J38-L38)*#REF!</f>
        <v>#REF!</v>
      </c>
      <c r="O38" s="41">
        <f t="shared" si="7"/>
        <v>16179522.130128961</v>
      </c>
      <c r="P38" s="41">
        <f t="shared" si="8"/>
        <v>5434631.5930366199</v>
      </c>
      <c r="Q38" s="41">
        <f t="shared" si="9"/>
        <v>1952575.6750955503</v>
      </c>
      <c r="R38" s="41">
        <f t="shared" si="10"/>
        <v>13519548.267221905</v>
      </c>
      <c r="S38" s="41">
        <f t="shared" si="5"/>
        <v>37086277.665483035</v>
      </c>
      <c r="T38" s="14"/>
      <c r="U38" s="14"/>
      <c r="V38" s="14"/>
    </row>
    <row r="39" spans="1:22" s="1" customFormat="1" ht="57" customHeight="1">
      <c r="A39" s="11" t="s">
        <v>313</v>
      </c>
      <c r="B39" s="12" t="s">
        <v>314</v>
      </c>
      <c r="C39" s="12" t="s">
        <v>309</v>
      </c>
      <c r="D39" s="12" t="s">
        <v>315</v>
      </c>
      <c r="E39" s="13">
        <f>'2023'!E39</f>
        <v>40.53</v>
      </c>
      <c r="F39" s="13">
        <f>'2023'!F39</f>
        <v>19.611000000000001</v>
      </c>
      <c r="G39" s="13">
        <f>'2023'!G39</f>
        <v>6.9</v>
      </c>
      <c r="H39" s="13">
        <f>'2023'!H39</f>
        <v>40.53</v>
      </c>
      <c r="I39" s="13">
        <f t="shared" si="4"/>
        <v>107.57100000000001</v>
      </c>
      <c r="J39" s="40">
        <f>'2023'!K39</f>
        <v>11352.86005389228</v>
      </c>
      <c r="K39" s="40">
        <v>12488.146059281504</v>
      </c>
      <c r="L39" s="40">
        <f>'2023'!M39</f>
        <v>1860.3520000000001</v>
      </c>
      <c r="M39" s="40">
        <v>1934.7660800000001</v>
      </c>
      <c r="N39" s="41" t="e">
        <f>(J39-L39)*#REF!</f>
        <v>#REF!</v>
      </c>
      <c r="O39" s="41">
        <f t="shared" si="7"/>
        <v>384731.35142425407</v>
      </c>
      <c r="P39" s="41">
        <f t="shared" si="8"/>
        <v>186157.57544488148</v>
      </c>
      <c r="Q39" s="41">
        <f t="shared" si="9"/>
        <v>72818.321857042378</v>
      </c>
      <c r="R39" s="41">
        <f t="shared" si="10"/>
        <v>427728.4905602794</v>
      </c>
      <c r="S39" s="41">
        <f t="shared" si="5"/>
        <v>1071435.7392864574</v>
      </c>
      <c r="T39" s="14"/>
      <c r="U39" s="14"/>
      <c r="V39" s="14"/>
    </row>
    <row r="40" spans="1:22" s="1" customFormat="1" ht="57" customHeight="1">
      <c r="A40" s="11" t="s">
        <v>313</v>
      </c>
      <c r="B40" s="12" t="s">
        <v>314</v>
      </c>
      <c r="C40" s="12" t="s">
        <v>309</v>
      </c>
      <c r="D40" s="12" t="s">
        <v>316</v>
      </c>
      <c r="E40" s="13">
        <f>'2023'!E40</f>
        <v>607.02600000000007</v>
      </c>
      <c r="F40" s="13">
        <f>'2023'!F40</f>
        <v>293.72300000000001</v>
      </c>
      <c r="G40" s="13">
        <f>'2023'!G40</f>
        <v>71.804000000000002</v>
      </c>
      <c r="H40" s="13">
        <f>'2023'!H40</f>
        <v>607.02600000000007</v>
      </c>
      <c r="I40" s="13">
        <f t="shared" si="4"/>
        <v>1579.5790000000002</v>
      </c>
      <c r="J40" s="40">
        <f>'2023'!K40</f>
        <v>3723.971077534532</v>
      </c>
      <c r="K40" s="40">
        <v>4080.6732880263476</v>
      </c>
      <c r="L40" s="40">
        <f>'2023'!M40</f>
        <v>1877.6576000000002</v>
      </c>
      <c r="M40" s="40">
        <v>1952.7639040000004</v>
      </c>
      <c r="N40" s="41" t="e">
        <f>(J40-L40)*#REF!</f>
        <v>#REF!</v>
      </c>
      <c r="O40" s="41">
        <f t="shared" si="7"/>
        <v>1120760.2850138769</v>
      </c>
      <c r="P40" s="41">
        <f t="shared" si="8"/>
        <v>542304.7335618753</v>
      </c>
      <c r="Q40" s="41">
        <f t="shared" si="9"/>
        <v>152792.40541062783</v>
      </c>
      <c r="R40" s="41">
        <f t="shared" si="10"/>
        <v>1291696.3217479775</v>
      </c>
      <c r="S40" s="41">
        <f t="shared" si="5"/>
        <v>3107553.7457343573</v>
      </c>
      <c r="T40" s="14"/>
      <c r="U40" s="14"/>
      <c r="V40" s="14"/>
    </row>
    <row r="41" spans="1:22" s="1" customFormat="1" ht="57" customHeight="1">
      <c r="A41" s="11" t="s">
        <v>313</v>
      </c>
      <c r="B41" s="12" t="s">
        <v>314</v>
      </c>
      <c r="C41" s="12" t="s">
        <v>309</v>
      </c>
      <c r="D41" s="12" t="s">
        <v>317</v>
      </c>
      <c r="E41" s="13">
        <f>'2023'!E41</f>
        <v>93.983000000000004</v>
      </c>
      <c r="F41" s="13">
        <f>'2023'!F41</f>
        <v>45.655999999999999</v>
      </c>
      <c r="G41" s="13">
        <f>'2023'!G41</f>
        <v>15.648999999999999</v>
      </c>
      <c r="H41" s="13">
        <f>'2023'!H41</f>
        <v>93.891000000000005</v>
      </c>
      <c r="I41" s="13">
        <f t="shared" si="4"/>
        <v>249.17900000000003</v>
      </c>
      <c r="J41" s="40">
        <f>'2023'!K41</f>
        <v>8459.777108899998</v>
      </c>
      <c r="K41" s="40">
        <v>8534.4427345060049</v>
      </c>
      <c r="L41" s="40">
        <f>'2023'!M41</f>
        <v>2163.2000000000003</v>
      </c>
      <c r="M41" s="40">
        <v>2249.7280000000005</v>
      </c>
      <c r="N41" s="41" t="e">
        <f>(J41-L41)*#REF!</f>
        <v>#REF!</v>
      </c>
      <c r="O41" s="41">
        <f t="shared" si="7"/>
        <v>591771.20642574842</v>
      </c>
      <c r="P41" s="41">
        <f t="shared" si="8"/>
        <v>287476.52448393829</v>
      </c>
      <c r="Q41" s="41">
        <f t="shared" si="9"/>
        <v>98349.500880284453</v>
      </c>
      <c r="R41" s="41">
        <f t="shared" si="10"/>
        <v>590078.15113750321</v>
      </c>
      <c r="S41" s="41">
        <f t="shared" si="5"/>
        <v>1567675.3829274746</v>
      </c>
      <c r="T41" s="14"/>
      <c r="U41" s="14"/>
      <c r="V41" s="14"/>
    </row>
    <row r="42" spans="1:22" s="1" customFormat="1" ht="57" customHeight="1">
      <c r="A42" s="11" t="s">
        <v>313</v>
      </c>
      <c r="B42" s="12" t="s">
        <v>314</v>
      </c>
      <c r="C42" s="12" t="s">
        <v>309</v>
      </c>
      <c r="D42" s="12" t="s">
        <v>318</v>
      </c>
      <c r="E42" s="13">
        <f>'2023'!E42</f>
        <v>106.92000000000002</v>
      </c>
      <c r="F42" s="13">
        <f>'2023'!F42</f>
        <v>42.326999999999998</v>
      </c>
      <c r="G42" s="13">
        <f>'2023'!G42</f>
        <v>17.474</v>
      </c>
      <c r="H42" s="13">
        <f>'2023'!H42</f>
        <v>104.79</v>
      </c>
      <c r="I42" s="13">
        <f t="shared" si="4"/>
        <v>271.51100000000002</v>
      </c>
      <c r="J42" s="40">
        <f>'2023'!K42</f>
        <v>4986.5485038128472</v>
      </c>
      <c r="K42" s="40">
        <v>5068.0692793976577</v>
      </c>
      <c r="L42" s="40">
        <f>'2023'!M42</f>
        <v>1644.0319999999999</v>
      </c>
      <c r="M42" s="40">
        <v>1709.7932799999999</v>
      </c>
      <c r="N42" s="41" t="e">
        <f>(J42-L42)*#REF!</f>
        <v>#REF!</v>
      </c>
      <c r="O42" s="41">
        <f t="shared" si="7"/>
        <v>357381.86458766967</v>
      </c>
      <c r="P42" s="41">
        <f t="shared" si="8"/>
        <v>141478.69605688637</v>
      </c>
      <c r="Q42" s="41">
        <f t="shared" si="9"/>
        <v>58682.514813474678</v>
      </c>
      <c r="R42" s="41">
        <f t="shared" si="10"/>
        <v>351913.74197688058</v>
      </c>
      <c r="S42" s="41">
        <f t="shared" si="5"/>
        <v>909456.81743491138</v>
      </c>
      <c r="T42" s="14"/>
      <c r="U42" s="14"/>
      <c r="V42" s="14"/>
    </row>
    <row r="43" spans="1:22" s="1" customFormat="1" ht="57" customHeight="1">
      <c r="A43" s="11" t="s">
        <v>319</v>
      </c>
      <c r="B43" s="12" t="s">
        <v>320</v>
      </c>
      <c r="C43" s="12" t="s">
        <v>309</v>
      </c>
      <c r="D43" s="12" t="s">
        <v>321</v>
      </c>
      <c r="E43" s="13">
        <f>'2023'!E43</f>
        <v>296.10000000000002</v>
      </c>
      <c r="F43" s="13">
        <f>'2023'!F43</f>
        <v>148.05000000000001</v>
      </c>
      <c r="G43" s="13">
        <f>'2023'!G43</f>
        <v>49.35</v>
      </c>
      <c r="H43" s="13">
        <f>'2023'!H43</f>
        <v>296.09999999999997</v>
      </c>
      <c r="I43" s="13">
        <f t="shared" si="4"/>
        <v>789.6</v>
      </c>
      <c r="J43" s="40">
        <f>'2023'!K43</f>
        <v>3128.1173559172812</v>
      </c>
      <c r="K43" s="40">
        <v>3403.3048761571417</v>
      </c>
      <c r="L43" s="40">
        <f>'2023'!M43</f>
        <v>2098.3040000000001</v>
      </c>
      <c r="M43" s="40">
        <v>2182.2361600000004</v>
      </c>
      <c r="N43" s="41" t="e">
        <f>(J43-L43)*#REF!</f>
        <v>#REF!</v>
      </c>
      <c r="O43" s="41">
        <f t="shared" si="7"/>
        <v>304927.73468710697</v>
      </c>
      <c r="P43" s="41">
        <f t="shared" si="8"/>
        <v>152463.86734355349</v>
      </c>
      <c r="Q43" s="41">
        <f t="shared" si="9"/>
        <v>60259.741142354927</v>
      </c>
      <c r="R43" s="41">
        <f t="shared" si="10"/>
        <v>361558.44685412949</v>
      </c>
      <c r="S43" s="41">
        <f t="shared" si="5"/>
        <v>879209.79002714483</v>
      </c>
      <c r="T43" s="14"/>
      <c r="U43" s="14"/>
      <c r="V43" s="14"/>
    </row>
    <row r="44" spans="1:22" s="1" customFormat="1" ht="57" customHeight="1">
      <c r="A44" s="11" t="s">
        <v>322</v>
      </c>
      <c r="B44" s="12" t="s">
        <v>323</v>
      </c>
      <c r="C44" s="12" t="s">
        <v>309</v>
      </c>
      <c r="D44" s="12" t="s">
        <v>324</v>
      </c>
      <c r="E44" s="13">
        <f>'2023'!E44</f>
        <v>411.36</v>
      </c>
      <c r="F44" s="13">
        <f>'2023'!F44</f>
        <v>199.04500000000002</v>
      </c>
      <c r="G44" s="13">
        <f>'2023'!G44</f>
        <v>68.650999999999996</v>
      </c>
      <c r="H44" s="13">
        <f>'2023'!H44</f>
        <v>411.36</v>
      </c>
      <c r="I44" s="13">
        <f t="shared" si="4"/>
        <v>1090.4159999999999</v>
      </c>
      <c r="J44" s="40">
        <v>3877.9145600000002</v>
      </c>
      <c r="K44" s="40">
        <v>3877.9145599999997</v>
      </c>
      <c r="L44" s="40">
        <f>'2023'!M44</f>
        <v>2098.3040000000001</v>
      </c>
      <c r="M44" s="40">
        <v>2182.2361600000004</v>
      </c>
      <c r="N44" s="41" t="e">
        <f>(J44-L44)*#REF!</f>
        <v>#REF!</v>
      </c>
      <c r="O44" s="41">
        <f t="shared" si="7"/>
        <v>732060.59996160003</v>
      </c>
      <c r="P44" s="41">
        <f t="shared" si="8"/>
        <v>354222.58391520003</v>
      </c>
      <c r="Q44" s="41">
        <f t="shared" si="9"/>
        <v>116410.01783839994</v>
      </c>
      <c r="R44" s="41">
        <f t="shared" si="10"/>
        <v>697534.26662399969</v>
      </c>
      <c r="S44" s="41">
        <f t="shared" si="5"/>
        <v>1900227.4683391997</v>
      </c>
      <c r="T44" s="14"/>
      <c r="U44" s="14"/>
      <c r="V44" s="14"/>
    </row>
    <row r="45" spans="1:22" s="1" customFormat="1" ht="14.25" customHeight="1">
      <c r="A45" s="11"/>
      <c r="B45" s="12"/>
      <c r="C45" s="12"/>
      <c r="D45" s="12"/>
      <c r="E45" s="13"/>
      <c r="F45" s="13"/>
      <c r="G45" s="13"/>
      <c r="H45" s="13"/>
      <c r="I45" s="13"/>
      <c r="J45" s="40"/>
      <c r="K45" s="40"/>
      <c r="L45" s="40"/>
      <c r="M45" s="40"/>
      <c r="N45" s="41"/>
      <c r="O45" s="41"/>
      <c r="P45" s="41"/>
      <c r="Q45" s="41"/>
      <c r="R45" s="41"/>
      <c r="S45" s="41"/>
      <c r="T45" s="14"/>
      <c r="U45" s="14"/>
      <c r="V45" s="14"/>
    </row>
    <row r="46" spans="1:22" s="1" customFormat="1" ht="54.75" customHeight="1">
      <c r="A46" s="11" t="s">
        <v>56</v>
      </c>
      <c r="B46" s="12" t="s">
        <v>57</v>
      </c>
      <c r="C46" s="12" t="s">
        <v>55</v>
      </c>
      <c r="D46" s="12" t="s">
        <v>58</v>
      </c>
      <c r="E46" s="13">
        <f>'2023'!E46</f>
        <v>7009.503999999999</v>
      </c>
      <c r="F46" s="13">
        <f>'2023'!F46</f>
        <v>4572.0630000000001</v>
      </c>
      <c r="G46" s="13">
        <f>'2023'!G46</f>
        <v>2308.2020000000002</v>
      </c>
      <c r="H46" s="13">
        <f>'2023'!H46</f>
        <v>6954.25</v>
      </c>
      <c r="I46" s="13">
        <f t="shared" si="4"/>
        <v>20844.019</v>
      </c>
      <c r="J46" s="40">
        <f>'2023'!K46</f>
        <v>3924.6587536000002</v>
      </c>
      <c r="K46" s="40">
        <v>4317.1246289599985</v>
      </c>
      <c r="L46" s="40">
        <f>'2023'!M46</f>
        <v>1791.1296</v>
      </c>
      <c r="M46" s="40">
        <v>1862.774784</v>
      </c>
      <c r="N46" s="41" t="e">
        <f>(J46-L46)*#REF!</f>
        <v>#REF!</v>
      </c>
      <c r="O46" s="41">
        <f t="shared" ref="O46:O52" si="11">(J46-L46)*E46</f>
        <v>14954981.136275815</v>
      </c>
      <c r="P46" s="41">
        <f t="shared" ref="P46:Q52" si="12">(J46-L46)*F46</f>
        <v>9754629.7025958784</v>
      </c>
      <c r="Q46" s="41">
        <f t="shared" si="12"/>
        <v>5665135.2208363591</v>
      </c>
      <c r="R46" s="41">
        <f t="shared" ref="R46:R52" si="13">(K46-M46)*H46</f>
        <v>17068162.409313068</v>
      </c>
      <c r="S46" s="41">
        <f t="shared" si="5"/>
        <v>47442908.469021127</v>
      </c>
      <c r="T46" s="14"/>
      <c r="U46" s="14"/>
      <c r="V46" s="14"/>
    </row>
    <row r="47" spans="1:22" s="1" customFormat="1" ht="54.75" customHeight="1">
      <c r="A47" s="11" t="s">
        <v>59</v>
      </c>
      <c r="B47" s="12" t="s">
        <v>60</v>
      </c>
      <c r="C47" s="12" t="s">
        <v>55</v>
      </c>
      <c r="D47" s="12" t="s">
        <v>61</v>
      </c>
      <c r="E47" s="13">
        <f>'2023'!E47</f>
        <v>2144.3890000000001</v>
      </c>
      <c r="F47" s="13">
        <f>'2023'!F47</f>
        <v>1159.242</v>
      </c>
      <c r="G47" s="13">
        <f>'2023'!G47</f>
        <v>543.85</v>
      </c>
      <c r="H47" s="13">
        <f>'2023'!H47</f>
        <v>1885.61</v>
      </c>
      <c r="I47" s="13">
        <f t="shared" si="4"/>
        <v>5733.0910000000003</v>
      </c>
      <c r="J47" s="40">
        <v>8213.5189759999976</v>
      </c>
      <c r="K47" s="40">
        <v>8213.5189759999976</v>
      </c>
      <c r="L47" s="40">
        <f>'2023'!M47</f>
        <v>1968.5119999999999</v>
      </c>
      <c r="M47" s="40">
        <v>2047.2524800000001</v>
      </c>
      <c r="N47" s="41" t="e">
        <f>(J47-L47)*#REF!</f>
        <v>#REF!</v>
      </c>
      <c r="O47" s="41">
        <f t="shared" si="11"/>
        <v>13391724.26425766</v>
      </c>
      <c r="P47" s="41">
        <f t="shared" si="12"/>
        <v>7239474.3768721893</v>
      </c>
      <c r="Q47" s="41">
        <f t="shared" si="12"/>
        <v>3353524.0338495988</v>
      </c>
      <c r="R47" s="41">
        <f t="shared" si="13"/>
        <v>11627173.767522555</v>
      </c>
      <c r="S47" s="41">
        <f t="shared" si="5"/>
        <v>35611896.442502007</v>
      </c>
      <c r="T47" s="14"/>
      <c r="U47" s="14"/>
      <c r="V47" s="14"/>
    </row>
    <row r="48" spans="1:22" s="1" customFormat="1" ht="54.75" customHeight="1">
      <c r="A48" s="11" t="s">
        <v>62</v>
      </c>
      <c r="B48" s="12" t="s">
        <v>63</v>
      </c>
      <c r="C48" s="12" t="s">
        <v>55</v>
      </c>
      <c r="D48" s="12" t="s">
        <v>58</v>
      </c>
      <c r="E48" s="13">
        <f>'2023'!E48</f>
        <v>430.572</v>
      </c>
      <c r="F48" s="13">
        <f>'2023'!F48</f>
        <v>287.048</v>
      </c>
      <c r="G48" s="13">
        <f>'2023'!G48</f>
        <v>141.16399999999999</v>
      </c>
      <c r="H48" s="13">
        <f>'2023'!H48</f>
        <v>425.39499999999998</v>
      </c>
      <c r="I48" s="13">
        <f t="shared" si="4"/>
        <v>1284.1790000000001</v>
      </c>
      <c r="J48" s="40">
        <f>'2023'!K48</f>
        <v>3676.0543144000003</v>
      </c>
      <c r="K48" s="40">
        <v>4034.6937597073188</v>
      </c>
      <c r="L48" s="40">
        <f>'2023'!M48</f>
        <v>1791.1296</v>
      </c>
      <c r="M48" s="40">
        <v>1862.774784</v>
      </c>
      <c r="N48" s="41" t="e">
        <f>(J48-L48)*#REF!</f>
        <v>#REF!</v>
      </c>
      <c r="O48" s="41">
        <f t="shared" si="11"/>
        <v>811595.80412863696</v>
      </c>
      <c r="P48" s="41">
        <f t="shared" si="12"/>
        <v>541063.86941909126</v>
      </c>
      <c r="Q48" s="41">
        <f t="shared" si="12"/>
        <v>306596.77028674795</v>
      </c>
      <c r="R48" s="41">
        <f t="shared" si="13"/>
        <v>923923.47267101496</v>
      </c>
      <c r="S48" s="41">
        <f t="shared" si="5"/>
        <v>2583179.9165054914</v>
      </c>
      <c r="T48" s="14"/>
      <c r="U48" s="14"/>
      <c r="V48" s="14"/>
    </row>
    <row r="49" spans="1:22" s="1" customFormat="1" ht="54.75" customHeight="1">
      <c r="A49" s="11" t="s">
        <v>62</v>
      </c>
      <c r="B49" s="12" t="s">
        <v>63</v>
      </c>
      <c r="C49" s="12" t="s">
        <v>55</v>
      </c>
      <c r="D49" s="12" t="s">
        <v>64</v>
      </c>
      <c r="E49" s="13">
        <f>'2023'!E49</f>
        <v>107.41800000000001</v>
      </c>
      <c r="F49" s="13">
        <f>'2023'!F49</f>
        <v>71.611999999999995</v>
      </c>
      <c r="G49" s="13">
        <f>'2023'!G49</f>
        <v>35.805999999999997</v>
      </c>
      <c r="H49" s="13">
        <f>'2023'!H49</f>
        <v>107.41800000000001</v>
      </c>
      <c r="I49" s="13">
        <f t="shared" si="4"/>
        <v>322.25400000000002</v>
      </c>
      <c r="J49" s="40">
        <f>'2023'!K49</f>
        <v>3676.0543144000003</v>
      </c>
      <c r="K49" s="40">
        <v>4034.6937597073188</v>
      </c>
      <c r="L49" s="40">
        <f>'2023'!M49</f>
        <v>1791.1296</v>
      </c>
      <c r="M49" s="40">
        <v>1862.774784</v>
      </c>
      <c r="N49" s="41" t="e">
        <f>(J49-L49)*#REF!</f>
        <v>#REF!</v>
      </c>
      <c r="O49" s="41">
        <f t="shared" si="11"/>
        <v>202474.84297141925</v>
      </c>
      <c r="P49" s="41">
        <f t="shared" si="12"/>
        <v>134983.22864761282</v>
      </c>
      <c r="Q49" s="41">
        <f t="shared" si="12"/>
        <v>77767.730844176258</v>
      </c>
      <c r="R49" s="41">
        <f t="shared" si="13"/>
        <v>233303.1925325288</v>
      </c>
      <c r="S49" s="41">
        <f t="shared" si="5"/>
        <v>648528.9949957371</v>
      </c>
      <c r="T49" s="14"/>
      <c r="U49" s="14"/>
      <c r="V49" s="14"/>
    </row>
    <row r="50" spans="1:22" s="1" customFormat="1" ht="54.75" customHeight="1">
      <c r="A50" s="11" t="s">
        <v>62</v>
      </c>
      <c r="B50" s="12" t="s">
        <v>63</v>
      </c>
      <c r="C50" s="12" t="s">
        <v>55</v>
      </c>
      <c r="D50" s="12" t="s">
        <v>65</v>
      </c>
      <c r="E50" s="13">
        <f>'2023'!E50</f>
        <v>526.56200000000001</v>
      </c>
      <c r="F50" s="13">
        <f>'2023'!F50</f>
        <v>344.37400000000002</v>
      </c>
      <c r="G50" s="13">
        <f>'2023'!G50</f>
        <v>171.08699999999999</v>
      </c>
      <c r="H50" s="13">
        <f>'2023'!H50</f>
        <v>519.66399999999999</v>
      </c>
      <c r="I50" s="13">
        <f t="shared" si="4"/>
        <v>1561.6870000000001</v>
      </c>
      <c r="J50" s="40">
        <f>'2023'!K50</f>
        <v>5492.8595537745414</v>
      </c>
      <c r="K50" s="40">
        <v>5713.0494241854412</v>
      </c>
      <c r="L50" s="40">
        <f>'2023'!M50</f>
        <v>1968.5119999999999</v>
      </c>
      <c r="M50" s="40">
        <v>2047.2524800000001</v>
      </c>
      <c r="N50" s="41" t="e">
        <f>(J50-L50)*#REF!</f>
        <v>#REF!</v>
      </c>
      <c r="O50" s="41">
        <f t="shared" si="11"/>
        <v>1855787.4966106303</v>
      </c>
      <c r="P50" s="41">
        <f t="shared" si="12"/>
        <v>1213693.6644835542</v>
      </c>
      <c r="Q50" s="41">
        <f t="shared" si="12"/>
        <v>627170.20178985456</v>
      </c>
      <c r="R50" s="41">
        <f t="shared" si="13"/>
        <v>1904982.7032031831</v>
      </c>
      <c r="S50" s="41">
        <f t="shared" si="5"/>
        <v>5601634.0660872217</v>
      </c>
      <c r="T50" s="14"/>
      <c r="U50" s="14"/>
      <c r="V50" s="14"/>
    </row>
    <row r="51" spans="1:22" s="1" customFormat="1" ht="54.75" customHeight="1">
      <c r="A51" s="11" t="s">
        <v>66</v>
      </c>
      <c r="B51" s="12" t="s">
        <v>67</v>
      </c>
      <c r="C51" s="12" t="s">
        <v>55</v>
      </c>
      <c r="D51" s="12" t="s">
        <v>68</v>
      </c>
      <c r="E51" s="13">
        <f>'2023'!E51</f>
        <v>3124.7599999999998</v>
      </c>
      <c r="F51" s="13">
        <f>'2023'!F51</f>
        <v>1446.1100000000001</v>
      </c>
      <c r="G51" s="13">
        <f>'2023'!G51</f>
        <v>565.26</v>
      </c>
      <c r="H51" s="13">
        <f>'2023'!H51</f>
        <v>2972.81</v>
      </c>
      <c r="I51" s="13">
        <f t="shared" si="4"/>
        <v>8108.9400000000005</v>
      </c>
      <c r="J51" s="40">
        <v>6813.3012479999988</v>
      </c>
      <c r="K51" s="40">
        <v>6813.3012479999988</v>
      </c>
      <c r="L51" s="40">
        <f>'2023'!M51</f>
        <v>1319.5519999999999</v>
      </c>
      <c r="M51" s="40">
        <v>1372.3340799999999</v>
      </c>
      <c r="N51" s="41" t="e">
        <f>(J51-L51)*#REF!</f>
        <v>#REF!</v>
      </c>
      <c r="O51" s="41">
        <f t="shared" si="11"/>
        <v>17166647.900180478</v>
      </c>
      <c r="P51" s="41">
        <f t="shared" si="12"/>
        <v>7944565.7250252794</v>
      </c>
      <c r="Q51" s="41">
        <f t="shared" si="12"/>
        <v>3075561.1013836795</v>
      </c>
      <c r="R51" s="41">
        <f t="shared" si="13"/>
        <v>16174961.606702078</v>
      </c>
      <c r="S51" s="41">
        <f t="shared" si="5"/>
        <v>44361736.333291516</v>
      </c>
      <c r="T51" s="14"/>
      <c r="U51" s="14"/>
      <c r="V51" s="14"/>
    </row>
    <row r="52" spans="1:22" s="1" customFormat="1" ht="54.75" customHeight="1">
      <c r="A52" s="11" t="s">
        <v>69</v>
      </c>
      <c r="B52" s="12" t="s">
        <v>70</v>
      </c>
      <c r="C52" s="12" t="s">
        <v>55</v>
      </c>
      <c r="D52" s="12" t="s">
        <v>58</v>
      </c>
      <c r="E52" s="13">
        <f>'2023'!E52</f>
        <v>48.510000000000005</v>
      </c>
      <c r="F52" s="13">
        <f>'2023'!F52</f>
        <v>23.18</v>
      </c>
      <c r="G52" s="13">
        <f>'2023'!G52</f>
        <v>16.170000000000002</v>
      </c>
      <c r="H52" s="13">
        <f>'2023'!H52</f>
        <v>48.510000000000005</v>
      </c>
      <c r="I52" s="13">
        <f t="shared" si="4"/>
        <v>136.37</v>
      </c>
      <c r="J52" s="40">
        <f>'2023'!K52</f>
        <v>4301.795804800001</v>
      </c>
      <c r="K52" s="40">
        <v>4746.4258621436711</v>
      </c>
      <c r="L52" s="40">
        <f>'2023'!M52</f>
        <v>1492.6080000000002</v>
      </c>
      <c r="M52" s="40">
        <v>1552.3123200000002</v>
      </c>
      <c r="N52" s="41" t="e">
        <f>(J52-L52)*#REF!</f>
        <v>#REF!</v>
      </c>
      <c r="O52" s="41">
        <f t="shared" si="11"/>
        <v>136273.70041084805</v>
      </c>
      <c r="P52" s="41">
        <f t="shared" si="12"/>
        <v>65116.973315264018</v>
      </c>
      <c r="Q52" s="41">
        <f t="shared" si="12"/>
        <v>51648.815976463171</v>
      </c>
      <c r="R52" s="41">
        <f t="shared" si="13"/>
        <v>154946.44792938951</v>
      </c>
      <c r="S52" s="41">
        <f t="shared" si="5"/>
        <v>407985.93763196474</v>
      </c>
      <c r="T52" s="14"/>
      <c r="U52" s="14"/>
      <c r="V52" s="14"/>
    </row>
    <row r="53" spans="1:22" s="1" customFormat="1" ht="14.25" customHeight="1">
      <c r="A53" s="11"/>
      <c r="B53" s="12"/>
      <c r="C53" s="12"/>
      <c r="D53" s="12"/>
      <c r="E53" s="13"/>
      <c r="F53" s="13"/>
      <c r="G53" s="13"/>
      <c r="H53" s="13"/>
      <c r="I53" s="13"/>
      <c r="J53" s="40"/>
      <c r="K53" s="40"/>
      <c r="L53" s="40"/>
      <c r="M53" s="40"/>
      <c r="N53" s="41"/>
      <c r="O53" s="41"/>
      <c r="P53" s="41"/>
      <c r="Q53" s="41"/>
      <c r="R53" s="41"/>
      <c r="S53" s="41"/>
      <c r="T53" s="14"/>
      <c r="U53" s="14"/>
      <c r="V53" s="14"/>
    </row>
    <row r="54" spans="1:22" s="1" customFormat="1" ht="54.75" customHeight="1">
      <c r="A54" s="11" t="s">
        <v>72</v>
      </c>
      <c r="B54" s="12" t="s">
        <v>73</v>
      </c>
      <c r="C54" s="12" t="s">
        <v>71</v>
      </c>
      <c r="D54" s="12" t="s">
        <v>4</v>
      </c>
      <c r="E54" s="13">
        <f>'2023'!E54</f>
        <v>778208.88699999999</v>
      </c>
      <c r="F54" s="13">
        <f>'2023'!F54</f>
        <v>327814.17300000001</v>
      </c>
      <c r="G54" s="13">
        <f>'2023'!G54</f>
        <v>138631.11799999999</v>
      </c>
      <c r="H54" s="13">
        <f>'2023'!H54</f>
        <v>536182.10900000005</v>
      </c>
      <c r="I54" s="13">
        <f t="shared" si="4"/>
        <v>1780836.287</v>
      </c>
      <c r="J54" s="40">
        <f>'2023'!K54</f>
        <v>2115.7626979484758</v>
      </c>
      <c r="K54" s="40">
        <v>2319.5249096527637</v>
      </c>
      <c r="L54" s="40">
        <v>1703.52</v>
      </c>
      <c r="M54" s="40">
        <v>1771.6608000000001</v>
      </c>
      <c r="N54" s="41" t="e">
        <f>(J54-L54)*#REF!</f>
        <v>#REF!</v>
      </c>
      <c r="O54" s="41">
        <f>(J54-L54)*E54</f>
        <v>320810931.14436054</v>
      </c>
      <c r="P54" s="41">
        <f>(J54-L54)*F54</f>
        <v>135138999.10326838</v>
      </c>
      <c r="Q54" s="41">
        <f>(K54-M54)*G54</f>
        <v>75951014.033237189</v>
      </c>
      <c r="R54" s="41">
        <f>(K54-M54)*H54</f>
        <v>293754933.75902605</v>
      </c>
      <c r="S54" s="41">
        <f t="shared" si="5"/>
        <v>825655878.0398922</v>
      </c>
      <c r="T54" s="14"/>
      <c r="U54" s="14"/>
      <c r="V54" s="14"/>
    </row>
    <row r="55" spans="1:22" s="1" customFormat="1" ht="14.25" customHeight="1">
      <c r="A55" s="11"/>
      <c r="B55" s="12"/>
      <c r="C55" s="12"/>
      <c r="D55" s="12"/>
      <c r="E55" s="13"/>
      <c r="F55" s="13"/>
      <c r="G55" s="13"/>
      <c r="H55" s="13"/>
      <c r="I55" s="13"/>
      <c r="J55" s="40"/>
      <c r="K55" s="40"/>
      <c r="L55" s="40"/>
      <c r="M55" s="40"/>
      <c r="N55" s="41"/>
      <c r="O55" s="41"/>
      <c r="P55" s="41"/>
      <c r="Q55" s="41"/>
      <c r="R55" s="41"/>
      <c r="S55" s="41"/>
      <c r="T55" s="14"/>
      <c r="U55" s="14"/>
      <c r="V55" s="14"/>
    </row>
    <row r="56" spans="1:22" s="1" customFormat="1" ht="52.5" customHeight="1">
      <c r="A56" s="11" t="s">
        <v>75</v>
      </c>
      <c r="B56" s="12" t="s">
        <v>76</v>
      </c>
      <c r="C56" s="12" t="s">
        <v>74</v>
      </c>
      <c r="D56" s="12" t="s">
        <v>4</v>
      </c>
      <c r="E56" s="13">
        <f>'2023'!E56</f>
        <v>3176.096</v>
      </c>
      <c r="F56" s="13">
        <f>'2023'!F56</f>
        <v>1187.5540000000001</v>
      </c>
      <c r="G56" s="13">
        <f>'2023'!G56</f>
        <v>315.62299999999999</v>
      </c>
      <c r="H56" s="13">
        <f>'2023'!H56</f>
        <v>2057.2460000000001</v>
      </c>
      <c r="I56" s="13">
        <f t="shared" si="4"/>
        <v>6736.5189999999993</v>
      </c>
      <c r="J56" s="40">
        <f>'2023'!K56</f>
        <v>2274.2817242407673</v>
      </c>
      <c r="K56" s="40">
        <v>2347.9183021272775</v>
      </c>
      <c r="L56" s="40">
        <f>'2023'!M56</f>
        <v>1946.88</v>
      </c>
      <c r="M56" s="40">
        <v>2024.7552000000003</v>
      </c>
      <c r="N56" s="41" t="e">
        <f>(J56-L56)*#REF!</f>
        <v>#REF!</v>
      </c>
      <c r="O56" s="41">
        <f>(J56-L56)*E56</f>
        <v>1039859.3067542036</v>
      </c>
      <c r="P56" s="41">
        <f t="shared" ref="P56:Q59" si="14">(J56-L56)*F56</f>
        <v>388807.22722902003</v>
      </c>
      <c r="Q56" s="41">
        <f t="shared" si="14"/>
        <v>101997.7077827176</v>
      </c>
      <c r="R56" s="41">
        <f>(K56-M56)*H56</f>
        <v>664825.99919893243</v>
      </c>
      <c r="S56" s="41">
        <f t="shared" si="5"/>
        <v>2195490.2409648737</v>
      </c>
      <c r="T56" s="14"/>
      <c r="U56" s="14"/>
      <c r="V56" s="14"/>
    </row>
    <row r="57" spans="1:22" s="1" customFormat="1" ht="52.5" customHeight="1">
      <c r="A57" s="11" t="s">
        <v>77</v>
      </c>
      <c r="B57" s="12" t="s">
        <v>78</v>
      </c>
      <c r="C57" s="12" t="s">
        <v>74</v>
      </c>
      <c r="D57" s="12" t="s">
        <v>79</v>
      </c>
      <c r="E57" s="13">
        <f>'2023'!E57</f>
        <v>79886.98</v>
      </c>
      <c r="F57" s="13">
        <f>'2023'!F57</f>
        <v>13337.52</v>
      </c>
      <c r="G57" s="13">
        <f>'2023'!G57</f>
        <v>13337.52</v>
      </c>
      <c r="H57" s="13">
        <f>'2023'!H57</f>
        <v>79886.98</v>
      </c>
      <c r="I57" s="13">
        <f t="shared" si="4"/>
        <v>186449</v>
      </c>
      <c r="J57" s="40">
        <f>'2023'!K57</f>
        <v>2293.8508696987592</v>
      </c>
      <c r="K57" s="40">
        <v>2506.1781774047672</v>
      </c>
      <c r="L57" s="40">
        <f>'2023'!M57</f>
        <v>2048.5179520000002</v>
      </c>
      <c r="M57" s="40">
        <v>2130.45867008</v>
      </c>
      <c r="N57" s="41" t="e">
        <f>(J57-L57)*#REF!</f>
        <v>#REF!</v>
      </c>
      <c r="O57" s="41">
        <f>(J57-L57)*E57</f>
        <v>19598905.889542408</v>
      </c>
      <c r="P57" s="41">
        <f t="shared" si="14"/>
        <v>3272132.6964655528</v>
      </c>
      <c r="Q57" s="41">
        <f t="shared" si="14"/>
        <v>5011166.4433342284</v>
      </c>
      <c r="R57" s="41">
        <f>(K57-M57)*H57</f>
        <v>30015096.767263528</v>
      </c>
      <c r="S57" s="41">
        <f t="shared" si="5"/>
        <v>57897301.796605721</v>
      </c>
      <c r="T57" s="14"/>
      <c r="U57" s="14"/>
      <c r="V57" s="14"/>
    </row>
    <row r="58" spans="1:22" s="1" customFormat="1" ht="52.5" customHeight="1">
      <c r="A58" s="11" t="s">
        <v>77</v>
      </c>
      <c r="B58" s="12" t="s">
        <v>78</v>
      </c>
      <c r="C58" s="12" t="s">
        <v>74</v>
      </c>
      <c r="D58" s="12" t="s">
        <v>80</v>
      </c>
      <c r="E58" s="13">
        <f>'2023'!E58</f>
        <v>24724.650999999998</v>
      </c>
      <c r="F58" s="13">
        <f>'2023'!F58</f>
        <v>9268.2350000000006</v>
      </c>
      <c r="G58" s="13">
        <f>'2023'!G58</f>
        <v>9268.2350000000006</v>
      </c>
      <c r="H58" s="13">
        <f>'2023'!H58</f>
        <v>24724.650999999998</v>
      </c>
      <c r="I58" s="13">
        <f t="shared" si="4"/>
        <v>67985.771999999997</v>
      </c>
      <c r="J58" s="40">
        <f>'2023'!K58</f>
        <v>2255.6352755864114</v>
      </c>
      <c r="K58" s="40">
        <v>2477.0473271777169</v>
      </c>
      <c r="L58" s="40">
        <f>'2023'!M58</f>
        <v>2048.5179520000002</v>
      </c>
      <c r="M58" s="40">
        <v>2130.4540602137281</v>
      </c>
      <c r="N58" s="41" t="e">
        <f>(J58-L58)*#REF!</f>
        <v>#REF!</v>
      </c>
      <c r="O58" s="41">
        <f>(J58-L58)*E58</f>
        <v>5120903.5417280849</v>
      </c>
      <c r="P58" s="41">
        <f t="shared" si="14"/>
        <v>1919612.0275699019</v>
      </c>
      <c r="Q58" s="41">
        <f t="shared" si="14"/>
        <v>3212307.8476399845</v>
      </c>
      <c r="R58" s="41">
        <f>(K58-M58)*H58</f>
        <v>8569397.5646344516</v>
      </c>
      <c r="S58" s="41">
        <f t="shared" si="5"/>
        <v>18822220.981572423</v>
      </c>
      <c r="T58" s="14"/>
      <c r="U58" s="14"/>
      <c r="V58" s="14"/>
    </row>
    <row r="59" spans="1:22" s="1" customFormat="1" ht="52.5" customHeight="1">
      <c r="A59" s="11" t="s">
        <v>346</v>
      </c>
      <c r="B59" s="12" t="s">
        <v>347</v>
      </c>
      <c r="C59" s="12" t="s">
        <v>74</v>
      </c>
      <c r="D59" s="12"/>
      <c r="E59" s="54">
        <f>'2022'!E59</f>
        <v>199.8</v>
      </c>
      <c r="F59" s="54">
        <f>'2022'!F59</f>
        <v>133.19999999999999</v>
      </c>
      <c r="G59" s="54">
        <f>'2022'!G59</f>
        <v>44.4</v>
      </c>
      <c r="H59" s="54">
        <f>'2022'!H59</f>
        <v>177.6</v>
      </c>
      <c r="I59" s="13">
        <f t="shared" si="4"/>
        <v>555</v>
      </c>
      <c r="J59" s="40">
        <f>'2023'!K59</f>
        <v>2085.6644951999997</v>
      </c>
      <c r="K59" s="40">
        <v>2294.2309447200014</v>
      </c>
      <c r="L59" s="40">
        <f>'2023'!M59</f>
        <v>2085.6644951999997</v>
      </c>
      <c r="M59" s="40">
        <v>2171.1787468800003</v>
      </c>
      <c r="N59" s="41">
        <f>(J59-L59)*E59</f>
        <v>0</v>
      </c>
      <c r="O59" s="41">
        <f>(J59-L59)*E59</f>
        <v>0</v>
      </c>
      <c r="P59" s="41">
        <f t="shared" si="14"/>
        <v>0</v>
      </c>
      <c r="Q59" s="41">
        <f t="shared" si="14"/>
        <v>5463.5175840960483</v>
      </c>
      <c r="R59" s="41">
        <f>(K59-M59)*H59</f>
        <v>21854.070336384193</v>
      </c>
      <c r="S59" s="41">
        <f t="shared" ref="S59" si="15">SUM(O59:R59)</f>
        <v>27317.58792048024</v>
      </c>
      <c r="T59" s="14"/>
      <c r="U59" s="14"/>
    </row>
    <row r="60" spans="1:22" s="1" customFormat="1" ht="14.25" customHeight="1">
      <c r="A60" s="11"/>
      <c r="B60" s="12"/>
      <c r="C60" s="12"/>
      <c r="D60" s="12"/>
      <c r="E60" s="13"/>
      <c r="F60" s="13"/>
      <c r="G60" s="13"/>
      <c r="H60" s="13"/>
      <c r="I60" s="13"/>
      <c r="J60" s="40"/>
      <c r="K60" s="40"/>
      <c r="L60" s="40"/>
      <c r="M60" s="40"/>
      <c r="N60" s="41"/>
      <c r="O60" s="41"/>
      <c r="P60" s="41"/>
      <c r="Q60" s="41"/>
      <c r="R60" s="41"/>
      <c r="S60" s="41"/>
      <c r="T60" s="14"/>
      <c r="U60" s="14"/>
      <c r="V60" s="14"/>
    </row>
    <row r="61" spans="1:22" s="1" customFormat="1" ht="56.25" customHeight="1">
      <c r="A61" s="11" t="s">
        <v>82</v>
      </c>
      <c r="B61" s="12" t="s">
        <v>83</v>
      </c>
      <c r="C61" s="12" t="s">
        <v>81</v>
      </c>
      <c r="D61" s="12" t="s">
        <v>4</v>
      </c>
      <c r="E61" s="13">
        <f>'2023'!E61</f>
        <v>42705.760999999999</v>
      </c>
      <c r="F61" s="13">
        <f>'2023'!F61</f>
        <v>27302.141</v>
      </c>
      <c r="G61" s="13">
        <f>'2023'!G61</f>
        <v>19638.721000000001</v>
      </c>
      <c r="H61" s="13">
        <f>'2023'!H61</f>
        <v>41561.805999999997</v>
      </c>
      <c r="I61" s="13">
        <f t="shared" si="4"/>
        <v>131208.429</v>
      </c>
      <c r="J61" s="40">
        <f>'2023'!K61</f>
        <v>2125.6668264000004</v>
      </c>
      <c r="K61" s="40">
        <v>2317.1683422918927</v>
      </c>
      <c r="L61" s="40">
        <f>'2023'!M61</f>
        <v>1644.0319999999999</v>
      </c>
      <c r="M61" s="40">
        <v>1709.7932799999999</v>
      </c>
      <c r="N61" s="41" t="e">
        <f>(J61-L61)*#REF!</f>
        <v>#REF!</v>
      </c>
      <c r="O61" s="41">
        <f>(J61-L61)*E61</f>
        <v>20568581.785514913</v>
      </c>
      <c r="P61" s="41">
        <f>(J61-L61)*F61</f>
        <v>13149661.940883337</v>
      </c>
      <c r="Q61" s="41">
        <f>(K61-M61)*G61</f>
        <v>11928069.390708106</v>
      </c>
      <c r="R61" s="41">
        <f>(K61-M61)*H61</f>
        <v>25243604.508213565</v>
      </c>
      <c r="S61" s="41">
        <f t="shared" si="5"/>
        <v>70889917.625319928</v>
      </c>
      <c r="T61" s="14"/>
      <c r="U61" s="14"/>
      <c r="V61" s="14"/>
    </row>
    <row r="62" spans="1:22" s="1" customFormat="1" ht="14.25" customHeight="1">
      <c r="A62" s="11"/>
      <c r="B62" s="12"/>
      <c r="C62" s="12"/>
      <c r="D62" s="12"/>
      <c r="E62" s="13"/>
      <c r="F62" s="13"/>
      <c r="G62" s="13"/>
      <c r="H62" s="13"/>
      <c r="I62" s="13"/>
      <c r="J62" s="40"/>
      <c r="K62" s="40"/>
      <c r="L62" s="40"/>
      <c r="M62" s="40"/>
      <c r="N62" s="41"/>
      <c r="O62" s="41"/>
      <c r="P62" s="41"/>
      <c r="Q62" s="41"/>
      <c r="R62" s="41"/>
      <c r="S62" s="41"/>
      <c r="T62" s="14"/>
      <c r="U62" s="14"/>
      <c r="V62" s="14"/>
    </row>
    <row r="63" spans="1:22" s="1" customFormat="1" ht="56.25" customHeight="1">
      <c r="A63" s="11" t="s">
        <v>85</v>
      </c>
      <c r="B63" s="12" t="s">
        <v>86</v>
      </c>
      <c r="C63" s="12" t="s">
        <v>84</v>
      </c>
      <c r="D63" s="12" t="s">
        <v>4</v>
      </c>
      <c r="E63" s="13">
        <f>'2023'!E63</f>
        <v>119.376</v>
      </c>
      <c r="F63" s="13">
        <f>'2023'!F63</f>
        <v>79.581000000000003</v>
      </c>
      <c r="G63" s="13">
        <f>'2023'!G63</f>
        <v>39.79</v>
      </c>
      <c r="H63" s="13">
        <f>'2023'!H63</f>
        <v>119.376</v>
      </c>
      <c r="I63" s="13">
        <f t="shared" si="4"/>
        <v>358.12299999999999</v>
      </c>
      <c r="J63" s="40">
        <f>'2023'!K63</f>
        <v>6305.5580088905299</v>
      </c>
      <c r="K63" s="40">
        <v>6875.1217684838821</v>
      </c>
      <c r="L63" s="40">
        <f>'2023'!M63</f>
        <v>1323.8784000000001</v>
      </c>
      <c r="M63" s="40">
        <v>1376.8335360000001</v>
      </c>
      <c r="N63" s="41" t="e">
        <f>(J63-L63)*#REF!</f>
        <v>#REF!</v>
      </c>
      <c r="O63" s="41">
        <f>(J63-L63)*E63</f>
        <v>594692.98499091598</v>
      </c>
      <c r="P63" s="41">
        <f t="shared" ref="P63:Q66" si="16">(J63-L63)*F63</f>
        <v>396447.04495511728</v>
      </c>
      <c r="Q63" s="41">
        <f t="shared" si="16"/>
        <v>218776.88877053367</v>
      </c>
      <c r="R63" s="41">
        <f>(K63-M63)*H63</f>
        <v>656363.65604099596</v>
      </c>
      <c r="S63" s="41">
        <f t="shared" si="5"/>
        <v>1866280.574757563</v>
      </c>
      <c r="T63" s="14"/>
      <c r="U63" s="14"/>
      <c r="V63" s="14"/>
    </row>
    <row r="64" spans="1:22" s="1" customFormat="1" ht="56.25" customHeight="1">
      <c r="A64" s="11" t="s">
        <v>87</v>
      </c>
      <c r="B64" s="12" t="s">
        <v>88</v>
      </c>
      <c r="C64" s="12" t="s">
        <v>84</v>
      </c>
      <c r="D64" s="12" t="s">
        <v>89</v>
      </c>
      <c r="E64" s="13">
        <f>'2023'!E64</f>
        <v>155.04300000000001</v>
      </c>
      <c r="F64" s="13">
        <f>'2023'!F64</f>
        <v>103.36199999999999</v>
      </c>
      <c r="G64" s="13">
        <f>'2023'!G64</f>
        <v>51.680999999999997</v>
      </c>
      <c r="H64" s="13">
        <f>'2023'!H64</f>
        <v>155.04300000000001</v>
      </c>
      <c r="I64" s="13">
        <f t="shared" si="4"/>
        <v>465.12899999999996</v>
      </c>
      <c r="J64" s="40">
        <f>'2023'!K64</f>
        <v>8028.571605600001</v>
      </c>
      <c r="K64" s="40">
        <v>8778.9054005158887</v>
      </c>
      <c r="L64" s="40">
        <f>'2023'!M64</f>
        <v>1103.232</v>
      </c>
      <c r="M64" s="40">
        <v>1147.3612800000001</v>
      </c>
      <c r="N64" s="41" t="e">
        <f>(J64-L64)*#REF!</f>
        <v>#REF!</v>
      </c>
      <c r="O64" s="41">
        <f>(J64-L64)*E64</f>
        <v>1073725.4284710409</v>
      </c>
      <c r="P64" s="41">
        <f t="shared" si="16"/>
        <v>715816.95231402724</v>
      </c>
      <c r="Q64" s="41">
        <f t="shared" si="16"/>
        <v>394405.83169238165</v>
      </c>
      <c r="R64" s="41">
        <f>(K64-M64)*H64</f>
        <v>1183217.4950771451</v>
      </c>
      <c r="S64" s="41">
        <f t="shared" si="5"/>
        <v>3367165.7075545946</v>
      </c>
      <c r="T64" s="14"/>
      <c r="U64" s="14"/>
      <c r="V64" s="14"/>
    </row>
    <row r="65" spans="1:22" s="1" customFormat="1" ht="56.25" customHeight="1">
      <c r="A65" s="11" t="s">
        <v>87</v>
      </c>
      <c r="B65" s="12" t="s">
        <v>88</v>
      </c>
      <c r="C65" s="12" t="s">
        <v>84</v>
      </c>
      <c r="D65" s="12" t="s">
        <v>90</v>
      </c>
      <c r="E65" s="13">
        <f>'2023'!E65</f>
        <v>169.14100000000002</v>
      </c>
      <c r="F65" s="13">
        <f>'2023'!F65</f>
        <v>113.572</v>
      </c>
      <c r="G65" s="13">
        <f>'2023'!G65</f>
        <v>60.976999999999997</v>
      </c>
      <c r="H65" s="13">
        <f>'2023'!H65</f>
        <v>182.93100000000001</v>
      </c>
      <c r="I65" s="13">
        <f t="shared" si="4"/>
        <v>526.62099999999998</v>
      </c>
      <c r="J65" s="40">
        <v>7377.1393280000002</v>
      </c>
      <c r="K65" s="40">
        <v>7377.1393280000011</v>
      </c>
      <c r="L65" s="40">
        <f>'2023'!M65</f>
        <v>1103.232</v>
      </c>
      <c r="M65" s="40">
        <v>1147.3612800000001</v>
      </c>
      <c r="N65" s="41" t="e">
        <f>(J65-L65)*#REF!</f>
        <v>#REF!</v>
      </c>
      <c r="O65" s="41">
        <f>(J65-L65)*E65</f>
        <v>1061174.9593652482</v>
      </c>
      <c r="P65" s="41">
        <f t="shared" si="16"/>
        <v>712540.203055616</v>
      </c>
      <c r="Q65" s="41">
        <f t="shared" si="16"/>
        <v>379873.17603289604</v>
      </c>
      <c r="R65" s="41">
        <f>(K65-M65)*H65</f>
        <v>1139619.5280986882</v>
      </c>
      <c r="S65" s="41">
        <f t="shared" si="5"/>
        <v>3293207.8665524488</v>
      </c>
      <c r="T65" s="14"/>
      <c r="U65" s="14"/>
      <c r="V65" s="14"/>
    </row>
    <row r="66" spans="1:22" s="1" customFormat="1" ht="56.25" customHeight="1">
      <c r="A66" s="11" t="s">
        <v>72</v>
      </c>
      <c r="B66" s="12" t="s">
        <v>73</v>
      </c>
      <c r="C66" s="12" t="s">
        <v>84</v>
      </c>
      <c r="D66" s="12" t="s">
        <v>4</v>
      </c>
      <c r="E66" s="13">
        <f>'2023'!E66</f>
        <v>488446.61800000002</v>
      </c>
      <c r="F66" s="13">
        <f>'2023'!F66</f>
        <v>248280.21100000001</v>
      </c>
      <c r="G66" s="13">
        <f>'2023'!G66</f>
        <v>88403.270999999993</v>
      </c>
      <c r="H66" s="13">
        <f>'2023'!H66</f>
        <v>363769.12199999997</v>
      </c>
      <c r="I66" s="13">
        <f t="shared" si="4"/>
        <v>1188899.2220000001</v>
      </c>
      <c r="J66" s="40">
        <v>1476.4097080545403</v>
      </c>
      <c r="K66" s="40">
        <v>1633.3735807670316</v>
      </c>
      <c r="L66" s="40">
        <v>1276.288</v>
      </c>
      <c r="M66" s="40">
        <v>1327.33952</v>
      </c>
      <c r="N66" s="41" t="e">
        <f>(J66-L66)*#REF!</f>
        <v>#REF!</v>
      </c>
      <c r="O66" s="41">
        <f>(J66-L66)*E66</f>
        <v>97748771.487623543</v>
      </c>
      <c r="P66" s="41">
        <f t="shared" si="16"/>
        <v>49686259.901461653</v>
      </c>
      <c r="Q66" s="41">
        <f t="shared" si="16"/>
        <v>27054412.009218365</v>
      </c>
      <c r="R66" s="41">
        <f>(K66-M66)*H66</f>
        <v>111325741.58731773</v>
      </c>
      <c r="S66" s="41">
        <f t="shared" si="5"/>
        <v>285815184.98562133</v>
      </c>
      <c r="T66" s="14"/>
      <c r="U66" s="14"/>
      <c r="V66" s="14"/>
    </row>
    <row r="67" spans="1:22" s="1" customFormat="1" ht="14.25" customHeight="1">
      <c r="A67" s="11"/>
      <c r="B67" s="12"/>
      <c r="C67" s="12"/>
      <c r="D67" s="12"/>
      <c r="E67" s="13"/>
      <c r="F67" s="13"/>
      <c r="G67" s="13"/>
      <c r="H67" s="13"/>
      <c r="I67" s="13"/>
      <c r="J67" s="40"/>
      <c r="K67" s="40"/>
      <c r="L67" s="40"/>
      <c r="M67" s="40"/>
      <c r="N67" s="41"/>
      <c r="O67" s="41"/>
      <c r="P67" s="41"/>
      <c r="Q67" s="41"/>
      <c r="R67" s="41"/>
      <c r="S67" s="41"/>
      <c r="T67" s="14"/>
      <c r="U67" s="14"/>
      <c r="V67" s="14"/>
    </row>
    <row r="68" spans="1:22" s="1" customFormat="1" ht="84" customHeight="1">
      <c r="A68" s="11" t="s">
        <v>91</v>
      </c>
      <c r="B68" s="12" t="s">
        <v>404</v>
      </c>
      <c r="C68" s="12" t="s">
        <v>325</v>
      </c>
      <c r="D68" s="12" t="s">
        <v>92</v>
      </c>
      <c r="E68" s="13">
        <f>'2023'!E68</f>
        <v>83.256</v>
      </c>
      <c r="F68" s="13">
        <f>'2023'!F68</f>
        <v>38.647000000000006</v>
      </c>
      <c r="G68" s="13">
        <f>'2023'!G68</f>
        <v>36.795999999999999</v>
      </c>
      <c r="H68" s="13">
        <f>'2023'!H68</f>
        <v>103.67400000000001</v>
      </c>
      <c r="I68" s="13">
        <f t="shared" si="4"/>
        <v>262.37300000000005</v>
      </c>
      <c r="J68" s="40">
        <v>5951.3742080000002</v>
      </c>
      <c r="K68" s="40">
        <v>5951.3742080000002</v>
      </c>
      <c r="L68" s="40">
        <f>'2023'!M68</f>
        <v>1671.0720000000001</v>
      </c>
      <c r="M68" s="40">
        <v>1737.9148800000003</v>
      </c>
      <c r="N68" s="41" t="e">
        <f>(J68-L68)*#REF!</f>
        <v>#REF!</v>
      </c>
      <c r="O68" s="41">
        <f t="shared" ref="O68:O76" si="17">(J68-L68)*E68</f>
        <v>356360.84062924801</v>
      </c>
      <c r="P68" s="41">
        <f t="shared" ref="P68:P76" si="18">(J68-L68)*F68</f>
        <v>165420.83943257603</v>
      </c>
      <c r="Q68" s="41">
        <f t="shared" ref="Q68:Q76" si="19">(K68-M68)*G68</f>
        <v>155038.44943308798</v>
      </c>
      <c r="R68" s="41">
        <f t="shared" ref="R68:R76" si="20">(K68-M68)*H68</f>
        <v>436826.18237107201</v>
      </c>
      <c r="S68" s="41">
        <f t="shared" si="5"/>
        <v>1113646.311865984</v>
      </c>
      <c r="T68" s="14"/>
      <c r="U68" s="14"/>
      <c r="V68" s="14"/>
    </row>
    <row r="69" spans="1:22" s="1" customFormat="1" ht="60" customHeight="1">
      <c r="A69" s="11" t="s">
        <v>326</v>
      </c>
      <c r="B69" s="12" t="s">
        <v>327</v>
      </c>
      <c r="C69" s="12" t="s">
        <v>325</v>
      </c>
      <c r="D69" s="12" t="s">
        <v>328</v>
      </c>
      <c r="E69" s="13">
        <f>'2023'!E69</f>
        <v>5446.6059999999998</v>
      </c>
      <c r="F69" s="13">
        <f>'2023'!F69</f>
        <v>2159.6170000000002</v>
      </c>
      <c r="G69" s="13">
        <f>'2023'!G69</f>
        <v>708.08100000000002</v>
      </c>
      <c r="H69" s="13">
        <f>'2023'!H69</f>
        <v>3973.585</v>
      </c>
      <c r="I69" s="13">
        <f t="shared" si="4"/>
        <v>12287.888999999999</v>
      </c>
      <c r="J69" s="40">
        <v>4400.1759360000005</v>
      </c>
      <c r="K69" s="40">
        <v>4400.1759360000015</v>
      </c>
      <c r="L69" s="40">
        <f>'2023'!M69</f>
        <v>1725.152</v>
      </c>
      <c r="M69" s="40">
        <v>1794.1580800000002</v>
      </c>
      <c r="N69" s="41" t="e">
        <f>(J69-L69)*#REF!</f>
        <v>#REF!</v>
      </c>
      <c r="O69" s="41">
        <f t="shared" si="17"/>
        <v>14569801.419961218</v>
      </c>
      <c r="P69" s="41">
        <f t="shared" si="18"/>
        <v>5777027.1675925134</v>
      </c>
      <c r="Q69" s="41">
        <f t="shared" si="19"/>
        <v>1845271.729494337</v>
      </c>
      <c r="R69" s="41">
        <f t="shared" si="20"/>
        <v>10355233.462333765</v>
      </c>
      <c r="S69" s="41">
        <f t="shared" si="5"/>
        <v>32547333.779381834</v>
      </c>
      <c r="T69" s="14"/>
      <c r="U69" s="14"/>
      <c r="V69" s="14"/>
    </row>
    <row r="70" spans="1:22" s="1" customFormat="1" ht="75" customHeight="1">
      <c r="A70" s="11" t="s">
        <v>329</v>
      </c>
      <c r="B70" s="12" t="s">
        <v>408</v>
      </c>
      <c r="C70" s="12" t="s">
        <v>325</v>
      </c>
      <c r="D70" s="12" t="s">
        <v>330</v>
      </c>
      <c r="E70" s="13">
        <f>'2023'!E70</f>
        <v>249.64500000000001</v>
      </c>
      <c r="F70" s="13">
        <f>'2023'!F70</f>
        <v>166.43</v>
      </c>
      <c r="G70" s="13">
        <f>'2023'!G70</f>
        <v>83.215000000000003</v>
      </c>
      <c r="H70" s="13">
        <f>'2023'!H70</f>
        <v>249.64500000000001</v>
      </c>
      <c r="I70" s="13">
        <f t="shared" si="4"/>
        <v>748.93500000000006</v>
      </c>
      <c r="J70" s="40">
        <f>'2023'!K70</f>
        <v>3900.4585576676027</v>
      </c>
      <c r="K70" s="40">
        <v>4267.4676284904453</v>
      </c>
      <c r="L70" s="40">
        <v>1671.0720000000001</v>
      </c>
      <c r="M70" s="40">
        <v>1737.9148800000003</v>
      </c>
      <c r="N70" s="41" t="e">
        <f>(J70-L70)*#REF!</f>
        <v>#REF!</v>
      </c>
      <c r="O70" s="41">
        <f t="shared" si="17"/>
        <v>556555.20718892862</v>
      </c>
      <c r="P70" s="41">
        <f t="shared" si="18"/>
        <v>371036.80479261914</v>
      </c>
      <c r="Q70" s="41">
        <f t="shared" si="19"/>
        <v>210496.73196563241</v>
      </c>
      <c r="R70" s="41">
        <f t="shared" si="20"/>
        <v>631490.19589689723</v>
      </c>
      <c r="S70" s="41">
        <f t="shared" si="5"/>
        <v>1769578.9398440775</v>
      </c>
      <c r="T70" s="14"/>
      <c r="U70" s="14"/>
      <c r="V70" s="14"/>
    </row>
    <row r="71" spans="1:22" s="1" customFormat="1" ht="75" customHeight="1">
      <c r="A71" s="11" t="s">
        <v>329</v>
      </c>
      <c r="B71" s="12" t="s">
        <v>408</v>
      </c>
      <c r="C71" s="12" t="s">
        <v>325</v>
      </c>
      <c r="D71" s="12" t="s">
        <v>331</v>
      </c>
      <c r="E71" s="13">
        <f>'2023'!E71</f>
        <v>210.74499999999998</v>
      </c>
      <c r="F71" s="13">
        <f>'2023'!F71</f>
        <v>103.43</v>
      </c>
      <c r="G71" s="13">
        <f>'2023'!G71</f>
        <v>40.354999999999997</v>
      </c>
      <c r="H71" s="13">
        <f>'2023'!H71</f>
        <v>169.13499999999999</v>
      </c>
      <c r="I71" s="13">
        <f t="shared" si="4"/>
        <v>523.66499999999996</v>
      </c>
      <c r="J71" s="40">
        <f>'2023'!K71</f>
        <v>3345.0320584045357</v>
      </c>
      <c r="K71" s="40">
        <v>3530.4771136031945</v>
      </c>
      <c r="L71" s="40">
        <v>1725.152</v>
      </c>
      <c r="M71" s="40">
        <v>1794.1580800000002</v>
      </c>
      <c r="N71" s="41" t="e">
        <f>(J71-L71)*#REF!</f>
        <v>#REF!</v>
      </c>
      <c r="O71" s="41">
        <f t="shared" si="17"/>
        <v>341381.62290846382</v>
      </c>
      <c r="P71" s="41">
        <f t="shared" si="18"/>
        <v>167544.19444078114</v>
      </c>
      <c r="Q71" s="41">
        <f t="shared" si="19"/>
        <v>70069.1546010569</v>
      </c>
      <c r="R71" s="41">
        <f t="shared" si="20"/>
        <v>293672.31974847626</v>
      </c>
      <c r="S71" s="41">
        <f t="shared" si="5"/>
        <v>872667.29169877816</v>
      </c>
      <c r="T71" s="14"/>
      <c r="U71" s="14"/>
      <c r="V71" s="14"/>
    </row>
    <row r="72" spans="1:22" s="1" customFormat="1" ht="75" customHeight="1">
      <c r="A72" s="11" t="s">
        <v>329</v>
      </c>
      <c r="B72" s="12" t="s">
        <v>408</v>
      </c>
      <c r="C72" s="12" t="s">
        <v>325</v>
      </c>
      <c r="D72" s="12" t="s">
        <v>328</v>
      </c>
      <c r="E72" s="13">
        <f>'2023'!E72</f>
        <v>161.63200000000001</v>
      </c>
      <c r="F72" s="13">
        <f>'2023'!F72</f>
        <v>91.367999999999995</v>
      </c>
      <c r="G72" s="13">
        <f>'2023'!G72</f>
        <v>42.975000000000001</v>
      </c>
      <c r="H72" s="13">
        <f>'2023'!H72</f>
        <v>146.01400000000001</v>
      </c>
      <c r="I72" s="13">
        <f t="shared" si="4"/>
        <v>441.98900000000003</v>
      </c>
      <c r="J72" s="40">
        <v>3424.1811844908407</v>
      </c>
      <c r="K72" s="40">
        <v>3424.1811844908407</v>
      </c>
      <c r="L72" s="40">
        <v>1725.152</v>
      </c>
      <c r="M72" s="40">
        <v>1794.1580800000002</v>
      </c>
      <c r="N72" s="41" t="e">
        <f>(J72-L72)*#REF!</f>
        <v>#REF!</v>
      </c>
      <c r="O72" s="41">
        <f t="shared" si="17"/>
        <v>274617.48514762358</v>
      </c>
      <c r="P72" s="41">
        <f t="shared" si="18"/>
        <v>155236.8985285591</v>
      </c>
      <c r="Q72" s="41">
        <f t="shared" si="19"/>
        <v>70050.242915493873</v>
      </c>
      <c r="R72" s="41">
        <f t="shared" si="20"/>
        <v>238006.1935791256</v>
      </c>
      <c r="S72" s="41">
        <f t="shared" si="5"/>
        <v>737910.82017080218</v>
      </c>
      <c r="T72" s="14"/>
      <c r="U72" s="14"/>
      <c r="V72" s="14"/>
    </row>
    <row r="73" spans="1:22" s="1" customFormat="1" ht="81" customHeight="1">
      <c r="A73" s="11" t="s">
        <v>332</v>
      </c>
      <c r="B73" s="12" t="s">
        <v>406</v>
      </c>
      <c r="C73" s="12" t="s">
        <v>325</v>
      </c>
      <c r="D73" s="12" t="s">
        <v>333</v>
      </c>
      <c r="E73" s="13">
        <f>'2023'!E73</f>
        <v>156.34200000000001</v>
      </c>
      <c r="F73" s="13">
        <f>'2023'!F73</f>
        <v>104.22799999999999</v>
      </c>
      <c r="G73" s="13">
        <f>'2023'!G73</f>
        <v>46.984999999999999</v>
      </c>
      <c r="H73" s="13">
        <f>'2023'!H73</f>
        <v>156.34200000000001</v>
      </c>
      <c r="I73" s="13">
        <f t="shared" si="4"/>
        <v>463.89700000000005</v>
      </c>
      <c r="J73" s="40">
        <f>'2023'!K73</f>
        <v>5566.9555310052801</v>
      </c>
      <c r="K73" s="40">
        <v>6051.3944502830382</v>
      </c>
      <c r="L73" s="40">
        <v>1725.152</v>
      </c>
      <c r="M73" s="40">
        <v>1794.1580800000002</v>
      </c>
      <c r="N73" s="41" t="e">
        <f>(J73-L73)*#REF!</f>
        <v>#REF!</v>
      </c>
      <c r="O73" s="41">
        <f t="shared" si="17"/>
        <v>600635.24764442758</v>
      </c>
      <c r="P73" s="41">
        <f t="shared" si="18"/>
        <v>400423.49842961831</v>
      </c>
      <c r="Q73" s="41">
        <f t="shared" si="19"/>
        <v>200026.25085774853</v>
      </c>
      <c r="R73" s="41">
        <f t="shared" si="20"/>
        <v>665584.84860279073</v>
      </c>
      <c r="S73" s="41">
        <f t="shared" si="5"/>
        <v>1866669.845534585</v>
      </c>
      <c r="T73" s="14"/>
      <c r="U73" s="14"/>
      <c r="V73" s="14"/>
    </row>
    <row r="74" spans="1:22" s="1" customFormat="1" ht="91.5" customHeight="1">
      <c r="A74" s="11" t="s">
        <v>334</v>
      </c>
      <c r="B74" s="12" t="s">
        <v>405</v>
      </c>
      <c r="C74" s="12" t="s">
        <v>325</v>
      </c>
      <c r="D74" s="12" t="s">
        <v>335</v>
      </c>
      <c r="E74" s="13">
        <f>'2023'!E74</f>
        <v>146.316</v>
      </c>
      <c r="F74" s="13">
        <f>'2023'!F74</f>
        <v>70.798000000000002</v>
      </c>
      <c r="G74" s="13">
        <f>'2023'!G74</f>
        <v>39.018000000000001</v>
      </c>
      <c r="H74" s="13">
        <f>'2023'!H74</f>
        <v>146.316</v>
      </c>
      <c r="I74" s="13">
        <f t="shared" ref="I74:I139" si="21">E74+F74+G74+H74</f>
        <v>402.44799999999998</v>
      </c>
      <c r="J74" s="40">
        <f>'2023'!K74</f>
        <v>4530.3867249369105</v>
      </c>
      <c r="K74" s="40">
        <v>4945.0903432353898</v>
      </c>
      <c r="L74" s="40">
        <v>1838.72</v>
      </c>
      <c r="M74" s="40">
        <v>1912.2688000000001</v>
      </c>
      <c r="N74" s="41" t="e">
        <f>(J74-L74)*#REF!</f>
        <v>#REF!</v>
      </c>
      <c r="O74" s="41">
        <f t="shared" si="17"/>
        <v>393833.90852586896</v>
      </c>
      <c r="P74" s="41">
        <f t="shared" si="18"/>
        <v>190564.62079208338</v>
      </c>
      <c r="Q74" s="41">
        <f t="shared" si="19"/>
        <v>118334.63097395845</v>
      </c>
      <c r="R74" s="41">
        <f t="shared" si="20"/>
        <v>443750.31692002935</v>
      </c>
      <c r="S74" s="41">
        <f t="shared" ref="S74:S139" si="22">SUM(O74:R74)</f>
        <v>1146483.4772119401</v>
      </c>
      <c r="T74" s="14"/>
      <c r="U74" s="14"/>
      <c r="V74" s="14"/>
    </row>
    <row r="75" spans="1:22" s="1" customFormat="1" ht="75" customHeight="1">
      <c r="A75" s="11" t="s">
        <v>336</v>
      </c>
      <c r="B75" s="12" t="s">
        <v>407</v>
      </c>
      <c r="C75" s="12" t="s">
        <v>325</v>
      </c>
      <c r="D75" s="12" t="s">
        <v>337</v>
      </c>
      <c r="E75" s="13">
        <f>'2023'!E75</f>
        <v>138.357</v>
      </c>
      <c r="F75" s="13">
        <f>'2023'!F75</f>
        <v>68.497</v>
      </c>
      <c r="G75" s="13">
        <f>'2023'!G75</f>
        <v>36.177</v>
      </c>
      <c r="H75" s="13">
        <f>'2023'!H75</f>
        <v>141.458</v>
      </c>
      <c r="I75" s="13">
        <f t="shared" si="21"/>
        <v>384.48899999999998</v>
      </c>
      <c r="J75" s="40">
        <f>'2023'!K75</f>
        <v>3890.3509736000001</v>
      </c>
      <c r="K75" s="40">
        <v>4243.4540981537684</v>
      </c>
      <c r="L75" s="40">
        <f>'2023'!M75</f>
        <v>1838.72</v>
      </c>
      <c r="M75" s="40">
        <v>1912.2688000000001</v>
      </c>
      <c r="N75" s="41" t="e">
        <f>(J75-L75)*#REF!</f>
        <v>#REF!</v>
      </c>
      <c r="O75" s="41">
        <f t="shared" si="17"/>
        <v>283857.50661437522</v>
      </c>
      <c r="P75" s="41">
        <f t="shared" si="18"/>
        <v>140530.56679867921</v>
      </c>
      <c r="Q75" s="41">
        <f t="shared" si="19"/>
        <v>84335.290531308885</v>
      </c>
      <c r="R75" s="41">
        <f t="shared" si="20"/>
        <v>329764.80990623578</v>
      </c>
      <c r="S75" s="41">
        <f t="shared" si="22"/>
        <v>838488.17385059909</v>
      </c>
      <c r="T75" s="14"/>
      <c r="U75" s="14"/>
      <c r="V75" s="14"/>
    </row>
    <row r="76" spans="1:22" s="1" customFormat="1" ht="84" customHeight="1">
      <c r="A76" s="11" t="s">
        <v>93</v>
      </c>
      <c r="B76" s="12" t="s">
        <v>409</v>
      </c>
      <c r="C76" s="12" t="s">
        <v>325</v>
      </c>
      <c r="D76" s="12" t="s">
        <v>94</v>
      </c>
      <c r="E76" s="13">
        <f>'2023'!E76</f>
        <v>190.94</v>
      </c>
      <c r="F76" s="13">
        <f>'2023'!F76</f>
        <v>80.34</v>
      </c>
      <c r="G76" s="13">
        <f>'2023'!G76</f>
        <v>43.49</v>
      </c>
      <c r="H76" s="13">
        <f>'2023'!H76</f>
        <v>170.08</v>
      </c>
      <c r="I76" s="13">
        <f t="shared" si="21"/>
        <v>484.85</v>
      </c>
      <c r="J76" s="40">
        <f>'2023'!K76</f>
        <v>3761.2679096683382</v>
      </c>
      <c r="K76" s="40">
        <v>4103.2013560018249</v>
      </c>
      <c r="L76" s="40">
        <v>1622.4</v>
      </c>
      <c r="M76" s="40">
        <v>1687.296</v>
      </c>
      <c r="N76" s="41" t="e">
        <f>(J76-L76)*#REF!</f>
        <v>#REF!</v>
      </c>
      <c r="O76" s="41">
        <f t="shared" si="17"/>
        <v>408395.43867207249</v>
      </c>
      <c r="P76" s="41">
        <f t="shared" si="18"/>
        <v>171836.6478627543</v>
      </c>
      <c r="Q76" s="41">
        <f t="shared" si="19"/>
        <v>105067.72393251937</v>
      </c>
      <c r="R76" s="41">
        <f t="shared" si="20"/>
        <v>410897.18294879037</v>
      </c>
      <c r="S76" s="41">
        <f t="shared" si="22"/>
        <v>1096196.9934161366</v>
      </c>
      <c r="T76" s="14"/>
      <c r="U76" s="14"/>
      <c r="V76" s="14"/>
    </row>
    <row r="77" spans="1:22" s="1" customFormat="1" ht="14.25" customHeight="1">
      <c r="A77" s="11"/>
      <c r="B77" s="12"/>
      <c r="C77" s="12"/>
      <c r="D77" s="12"/>
      <c r="E77" s="13"/>
      <c r="F77" s="13"/>
      <c r="G77" s="13"/>
      <c r="H77" s="13"/>
      <c r="I77" s="13"/>
      <c r="J77" s="40"/>
      <c r="K77" s="40"/>
      <c r="L77" s="40"/>
      <c r="M77" s="40"/>
      <c r="N77" s="41"/>
      <c r="O77" s="41"/>
      <c r="P77" s="41"/>
      <c r="Q77" s="41"/>
      <c r="R77" s="41"/>
      <c r="S77" s="41"/>
      <c r="T77" s="14"/>
      <c r="U77" s="14"/>
      <c r="V77" s="14"/>
    </row>
    <row r="78" spans="1:22" s="1" customFormat="1" ht="52.5" customHeight="1">
      <c r="A78" s="11" t="s">
        <v>96</v>
      </c>
      <c r="B78" s="12" t="s">
        <v>97</v>
      </c>
      <c r="C78" s="12" t="s">
        <v>95</v>
      </c>
      <c r="D78" s="12" t="s">
        <v>98</v>
      </c>
      <c r="E78" s="13">
        <f>'2023'!E78</f>
        <v>77.61</v>
      </c>
      <c r="F78" s="13">
        <f>'2023'!F78</f>
        <v>39.89</v>
      </c>
      <c r="G78" s="13">
        <f>'2023'!G78</f>
        <v>19.829999999999998</v>
      </c>
      <c r="H78" s="13">
        <f>'2023'!H78</f>
        <v>78.86</v>
      </c>
      <c r="I78" s="13">
        <f t="shared" si="21"/>
        <v>216.19</v>
      </c>
      <c r="J78" s="40">
        <v>4789.6492800000005</v>
      </c>
      <c r="K78" s="40">
        <v>4789.6492800000005</v>
      </c>
      <c r="L78" s="40">
        <f>'2023'!M78</f>
        <v>1944.7168000000001</v>
      </c>
      <c r="M78" s="40">
        <v>2022.5054720000003</v>
      </c>
      <c r="N78" s="41" t="e">
        <f>(J78-L78)*#REF!</f>
        <v>#REF!</v>
      </c>
      <c r="O78" s="41">
        <f t="shared" ref="O78:O85" si="23">(J78-L78)*E78</f>
        <v>220795.20977280004</v>
      </c>
      <c r="P78" s="41">
        <f t="shared" ref="P78:Q85" si="24">(J78-L78)*F78</f>
        <v>113484.35662720002</v>
      </c>
      <c r="Q78" s="41">
        <f t="shared" si="24"/>
        <v>54872.461712639997</v>
      </c>
      <c r="R78" s="41">
        <f t="shared" ref="R78:R85" si="25">(K78-M78)*H78</f>
        <v>218216.96069888002</v>
      </c>
      <c r="S78" s="41">
        <f t="shared" si="22"/>
        <v>607368.98881152016</v>
      </c>
      <c r="T78" s="14"/>
      <c r="U78" s="14"/>
      <c r="V78" s="14"/>
    </row>
    <row r="79" spans="1:22" s="1" customFormat="1" ht="52.5" customHeight="1">
      <c r="A79" s="11" t="s">
        <v>96</v>
      </c>
      <c r="B79" s="12" t="s">
        <v>97</v>
      </c>
      <c r="C79" s="12" t="s">
        <v>95</v>
      </c>
      <c r="D79" s="12" t="s">
        <v>99</v>
      </c>
      <c r="E79" s="13">
        <f>'2023'!E79</f>
        <v>121.68</v>
      </c>
      <c r="F79" s="13">
        <f>'2023'!F79</f>
        <v>63.02</v>
      </c>
      <c r="G79" s="13">
        <f>'2023'!G79</f>
        <v>34.61</v>
      </c>
      <c r="H79" s="13">
        <f>'2023'!H79</f>
        <v>121.68</v>
      </c>
      <c r="I79" s="13">
        <f t="shared" si="21"/>
        <v>340.99</v>
      </c>
      <c r="J79" s="40">
        <v>5911.7239267546765</v>
      </c>
      <c r="K79" s="40">
        <v>5911.7239267546765</v>
      </c>
      <c r="L79" s="40">
        <f>'2023'!M79</f>
        <v>1817.0880000000002</v>
      </c>
      <c r="M79" s="40">
        <v>1889.7715200000002</v>
      </c>
      <c r="N79" s="41" t="e">
        <f>(J79-L79)*#REF!</f>
        <v>#REF!</v>
      </c>
      <c r="O79" s="41">
        <f t="shared" si="23"/>
        <v>498235.29956750904</v>
      </c>
      <c r="P79" s="41">
        <f t="shared" si="24"/>
        <v>258043.95610407973</v>
      </c>
      <c r="Q79" s="41">
        <f t="shared" si="24"/>
        <v>139199.77279777935</v>
      </c>
      <c r="R79" s="41">
        <f t="shared" si="25"/>
        <v>489391.16885390907</v>
      </c>
      <c r="S79" s="41">
        <f t="shared" si="22"/>
        <v>1384870.1973232771</v>
      </c>
      <c r="T79" s="14"/>
      <c r="U79" s="14"/>
      <c r="V79" s="14"/>
    </row>
    <row r="80" spans="1:22" s="1" customFormat="1" ht="52.5" customHeight="1">
      <c r="A80" s="11" t="s">
        <v>96</v>
      </c>
      <c r="B80" s="12" t="s">
        <v>97</v>
      </c>
      <c r="C80" s="12" t="s">
        <v>95</v>
      </c>
      <c r="D80" s="12" t="s">
        <v>100</v>
      </c>
      <c r="E80" s="13">
        <f>'2023'!E80</f>
        <v>104.58</v>
      </c>
      <c r="F80" s="13">
        <f>'2023'!F80</f>
        <v>53.42</v>
      </c>
      <c r="G80" s="13">
        <f>'2023'!G80</f>
        <v>29.7</v>
      </c>
      <c r="H80" s="13">
        <f>'2023'!H80</f>
        <v>105.69</v>
      </c>
      <c r="I80" s="13">
        <f t="shared" si="21"/>
        <v>293.39</v>
      </c>
      <c r="J80" s="40">
        <v>7181.640128</v>
      </c>
      <c r="K80" s="40">
        <v>7181.6401279999991</v>
      </c>
      <c r="L80" s="40">
        <f>'2023'!M80</f>
        <v>1817.0880000000002</v>
      </c>
      <c r="M80" s="40">
        <v>1889.7715200000002</v>
      </c>
      <c r="N80" s="41" t="e">
        <f>(J80-L80)*#REF!</f>
        <v>#REF!</v>
      </c>
      <c r="O80" s="41">
        <f t="shared" si="23"/>
        <v>561024.86154623993</v>
      </c>
      <c r="P80" s="41">
        <f t="shared" si="24"/>
        <v>286574.37467776</v>
      </c>
      <c r="Q80" s="41">
        <f t="shared" si="24"/>
        <v>157168.49765759998</v>
      </c>
      <c r="R80" s="41">
        <f t="shared" si="25"/>
        <v>559297.59317951987</v>
      </c>
      <c r="S80" s="41">
        <f t="shared" si="22"/>
        <v>1564065.3270611197</v>
      </c>
      <c r="T80" s="14"/>
      <c r="U80" s="14"/>
      <c r="V80" s="14"/>
    </row>
    <row r="81" spans="1:22" s="1" customFormat="1" ht="52.5" customHeight="1">
      <c r="A81" s="11" t="s">
        <v>101</v>
      </c>
      <c r="B81" s="12" t="s">
        <v>102</v>
      </c>
      <c r="C81" s="12" t="s">
        <v>95</v>
      </c>
      <c r="D81" s="12" t="s">
        <v>103</v>
      </c>
      <c r="E81" s="13">
        <f>'2023'!E81</f>
        <v>3206.1209999999996</v>
      </c>
      <c r="F81" s="13">
        <f>'2023'!F81</f>
        <v>2114.056</v>
      </c>
      <c r="G81" s="13">
        <f>'2023'!G81</f>
        <v>1054.1759999999999</v>
      </c>
      <c r="H81" s="13">
        <f>'2023'!H81</f>
        <v>3189.8090000000002</v>
      </c>
      <c r="I81" s="13">
        <f t="shared" si="21"/>
        <v>9564.1620000000003</v>
      </c>
      <c r="J81" s="40">
        <f>'2023'!K81</f>
        <v>3285.7128199999997</v>
      </c>
      <c r="K81" s="40">
        <v>3589.7343624473742</v>
      </c>
      <c r="L81" s="40">
        <f>'2023'!M81</f>
        <v>1817.0880000000002</v>
      </c>
      <c r="M81" s="40">
        <v>1889.7715200000002</v>
      </c>
      <c r="N81" s="41" t="e">
        <f>(J81-L81)*#REF!</f>
        <v>#REF!</v>
      </c>
      <c r="O81" s="41">
        <f t="shared" si="23"/>
        <v>4708588.8765232181</v>
      </c>
      <c r="P81" s="41">
        <f t="shared" si="24"/>
        <v>3104755.112469919</v>
      </c>
      <c r="Q81" s="41">
        <f t="shared" si="24"/>
        <v>1792060.0293998029</v>
      </c>
      <c r="R81" s="41">
        <f t="shared" si="25"/>
        <v>5422556.7745042155</v>
      </c>
      <c r="S81" s="41">
        <f t="shared" si="22"/>
        <v>15027960.792897154</v>
      </c>
      <c r="T81" s="14"/>
      <c r="U81" s="14"/>
      <c r="V81" s="14"/>
    </row>
    <row r="82" spans="1:22" s="1" customFormat="1" ht="60.75" customHeight="1">
      <c r="A82" s="11" t="s">
        <v>104</v>
      </c>
      <c r="B82" s="12" t="s">
        <v>105</v>
      </c>
      <c r="C82" s="12" t="s">
        <v>95</v>
      </c>
      <c r="D82" s="12" t="s">
        <v>106</v>
      </c>
      <c r="E82" s="13">
        <f>'2023'!E82</f>
        <v>11043.521000000001</v>
      </c>
      <c r="F82" s="13">
        <f>'2023'!F82</f>
        <v>4890.0689999999995</v>
      </c>
      <c r="G82" s="13">
        <f>'2023'!G82</f>
        <v>1739.68</v>
      </c>
      <c r="H82" s="13">
        <f>'2023'!H82</f>
        <v>9363.8320000000003</v>
      </c>
      <c r="I82" s="13">
        <f t="shared" si="21"/>
        <v>27037.101999999999</v>
      </c>
      <c r="J82" s="40">
        <f>'2023'!K82</f>
        <v>5122.1029288</v>
      </c>
      <c r="K82" s="40">
        <v>5664.1244027470866</v>
      </c>
      <c r="L82" s="40">
        <f>'2023'!M82</f>
        <v>1940.3904</v>
      </c>
      <c r="M82" s="40">
        <v>2018.006016</v>
      </c>
      <c r="N82" s="41" t="e">
        <f>(J82-L82)*#REF!</f>
        <v>#REF!</v>
      </c>
      <c r="O82" s="41">
        <f t="shared" si="23"/>
        <v>35137309.127765901</v>
      </c>
      <c r="P82" s="41">
        <f t="shared" si="24"/>
        <v>15558793.803996485</v>
      </c>
      <c r="Q82" s="41">
        <f t="shared" si="24"/>
        <v>6343079.2350561712</v>
      </c>
      <c r="R82" s="41">
        <f t="shared" si="25"/>
        <v>34141640.025610745</v>
      </c>
      <c r="S82" s="41">
        <f t="shared" si="22"/>
        <v>91180822.192429304</v>
      </c>
      <c r="T82" s="14"/>
      <c r="U82" s="14"/>
      <c r="V82" s="14"/>
    </row>
    <row r="83" spans="1:22" s="1" customFormat="1" ht="78">
      <c r="A83" s="11" t="s">
        <v>75</v>
      </c>
      <c r="B83" s="12" t="s">
        <v>107</v>
      </c>
      <c r="C83" s="12" t="s">
        <v>95</v>
      </c>
      <c r="D83" s="12" t="s">
        <v>274</v>
      </c>
      <c r="E83" s="13">
        <f>'2023'!E83</f>
        <v>88.302999999999997</v>
      </c>
      <c r="F83" s="13">
        <f>'2023'!F83</f>
        <v>38.707999999999998</v>
      </c>
      <c r="G83" s="13">
        <f>'2023'!G83</f>
        <v>8.9870000000000001</v>
      </c>
      <c r="H83" s="13">
        <f>'2023'!H83</f>
        <v>88.376000000000005</v>
      </c>
      <c r="I83" s="13">
        <f t="shared" si="21"/>
        <v>224.374</v>
      </c>
      <c r="J83" s="40">
        <f>'2023'!K83</f>
        <v>4780.0464893523085</v>
      </c>
      <c r="K83" s="40">
        <v>5272.83478722368</v>
      </c>
      <c r="L83" s="40">
        <f>'2023'!M83</f>
        <v>1822.4960000000001</v>
      </c>
      <c r="M83" s="40">
        <v>1895.3958400000001</v>
      </c>
      <c r="N83" s="41" t="e">
        <f>(J83-L83)*#REF!</f>
        <v>#REF!</v>
      </c>
      <c r="O83" s="41">
        <f t="shared" si="23"/>
        <v>261160.58086127689</v>
      </c>
      <c r="P83" s="41">
        <f t="shared" si="24"/>
        <v>114480.86434184916</v>
      </c>
      <c r="Q83" s="41">
        <f t="shared" si="24"/>
        <v>30353.043818699211</v>
      </c>
      <c r="R83" s="41">
        <f t="shared" si="25"/>
        <v>298484.54439983994</v>
      </c>
      <c r="S83" s="41">
        <f t="shared" si="22"/>
        <v>704479.0334216652</v>
      </c>
      <c r="T83" s="14"/>
      <c r="U83" s="14"/>
      <c r="V83" s="14"/>
    </row>
    <row r="84" spans="1:22" s="1" customFormat="1" ht="50.25" customHeight="1">
      <c r="A84" s="11" t="s">
        <v>108</v>
      </c>
      <c r="B84" s="12" t="s">
        <v>109</v>
      </c>
      <c r="C84" s="12" t="s">
        <v>95</v>
      </c>
      <c r="D84" s="12" t="s">
        <v>106</v>
      </c>
      <c r="E84" s="13">
        <f>'2023'!E84</f>
        <v>245.27500000000001</v>
      </c>
      <c r="F84" s="13">
        <f>'2023'!F84</f>
        <v>114.57299999999999</v>
      </c>
      <c r="G84" s="13">
        <f>'2023'!G84</f>
        <v>25.71</v>
      </c>
      <c r="H84" s="13">
        <f>'2023'!H84</f>
        <v>209.23400000000001</v>
      </c>
      <c r="I84" s="13">
        <f t="shared" si="21"/>
        <v>594.79200000000003</v>
      </c>
      <c r="J84" s="40">
        <f>'2023'!K84</f>
        <v>3304.0175063999995</v>
      </c>
      <c r="K84" s="40">
        <v>3617.2613267787533</v>
      </c>
      <c r="L84" s="40">
        <f>'2023'!M84</f>
        <v>2186.9952000000003</v>
      </c>
      <c r="M84" s="40">
        <v>2274.4750080000003</v>
      </c>
      <c r="N84" s="41" t="e">
        <f>(J84-L84)*#REF!</f>
        <v>#REF!</v>
      </c>
      <c r="O84" s="41">
        <f t="shared" si="23"/>
        <v>273977.64620225981</v>
      </c>
      <c r="P84" s="41">
        <f t="shared" si="24"/>
        <v>127980.59671116711</v>
      </c>
      <c r="Q84" s="41">
        <f t="shared" si="24"/>
        <v>34523.036255801737</v>
      </c>
      <c r="R84" s="41">
        <f t="shared" si="25"/>
        <v>280956.55262335361</v>
      </c>
      <c r="S84" s="41">
        <f t="shared" si="22"/>
        <v>717437.83179258229</v>
      </c>
      <c r="T84" s="14"/>
      <c r="U84" s="14"/>
      <c r="V84" s="14"/>
    </row>
    <row r="85" spans="1:22" s="1" customFormat="1" ht="50.25" customHeight="1">
      <c r="A85" s="11" t="s">
        <v>110</v>
      </c>
      <c r="B85" s="12" t="s">
        <v>111</v>
      </c>
      <c r="C85" s="12" t="s">
        <v>95</v>
      </c>
      <c r="D85" s="12" t="s">
        <v>106</v>
      </c>
      <c r="E85" s="13">
        <f>'2023'!E85</f>
        <v>775.38</v>
      </c>
      <c r="F85" s="13">
        <f>'2023'!F85</f>
        <v>444.61700000000002</v>
      </c>
      <c r="G85" s="13">
        <f>'2023'!G85</f>
        <v>210.97499999999999</v>
      </c>
      <c r="H85" s="13">
        <f>'2023'!H85</f>
        <v>718.86099999999999</v>
      </c>
      <c r="I85" s="13">
        <f t="shared" si="21"/>
        <v>2149.8330000000001</v>
      </c>
      <c r="J85" s="40">
        <v>5834.6371200000003</v>
      </c>
      <c r="K85" s="40">
        <v>5834.6371200000003</v>
      </c>
      <c r="L85" s="40">
        <f>'2023'!M85</f>
        <v>1698.1120000000001</v>
      </c>
      <c r="M85" s="40">
        <v>1766.0364800000002</v>
      </c>
      <c r="N85" s="41" t="e">
        <f>(J85-L85)*#REF!</f>
        <v>#REF!</v>
      </c>
      <c r="O85" s="41">
        <f t="shared" si="23"/>
        <v>3207378.8475456</v>
      </c>
      <c r="P85" s="41">
        <f t="shared" si="24"/>
        <v>1839169.3892790403</v>
      </c>
      <c r="Q85" s="41">
        <f t="shared" si="24"/>
        <v>858373.02002399997</v>
      </c>
      <c r="R85" s="41">
        <f t="shared" si="25"/>
        <v>2924758.3246710398</v>
      </c>
      <c r="S85" s="41">
        <f t="shared" si="22"/>
        <v>8829679.5815196801</v>
      </c>
      <c r="T85" s="14"/>
      <c r="U85" s="14"/>
      <c r="V85" s="14"/>
    </row>
    <row r="86" spans="1:22" s="1" customFormat="1" ht="14.25" customHeight="1">
      <c r="A86" s="11"/>
      <c r="B86" s="12"/>
      <c r="C86" s="12"/>
      <c r="D86" s="12"/>
      <c r="E86" s="13"/>
      <c r="F86" s="13"/>
      <c r="G86" s="13"/>
      <c r="H86" s="13"/>
      <c r="I86" s="13"/>
      <c r="J86" s="40"/>
      <c r="K86" s="40"/>
      <c r="L86" s="40"/>
      <c r="M86" s="40"/>
      <c r="N86" s="41"/>
      <c r="O86" s="41"/>
      <c r="P86" s="41"/>
      <c r="Q86" s="41"/>
      <c r="R86" s="41"/>
      <c r="S86" s="41"/>
      <c r="T86" s="14"/>
      <c r="U86" s="14"/>
      <c r="V86" s="14"/>
    </row>
    <row r="87" spans="1:22" s="1" customFormat="1" ht="78.75" customHeight="1">
      <c r="A87" s="11" t="s">
        <v>418</v>
      </c>
      <c r="B87" s="12" t="s">
        <v>419</v>
      </c>
      <c r="C87" s="12" t="s">
        <v>420</v>
      </c>
      <c r="D87" s="12" t="s">
        <v>420</v>
      </c>
      <c r="E87" s="13">
        <f>'2023'!E87</f>
        <v>100772.27</v>
      </c>
      <c r="F87" s="13">
        <f>'2023'!F87</f>
        <v>43188.118000000002</v>
      </c>
      <c r="G87" s="13">
        <f>'2023'!G87</f>
        <v>20405.056</v>
      </c>
      <c r="H87" s="13">
        <f>'2023'!H87</f>
        <v>81620.222999999998</v>
      </c>
      <c r="I87" s="13">
        <f>SUM(E87:H87)</f>
        <v>245985.66700000002</v>
      </c>
      <c r="J87" s="40">
        <f>'2023'!K87</f>
        <v>1025.044930888314</v>
      </c>
      <c r="K87" s="40">
        <v>1126.109257325417</v>
      </c>
      <c r="L87" s="40">
        <v>1016.444416</v>
      </c>
      <c r="M87" s="40">
        <v>1057.1021926400001</v>
      </c>
      <c r="N87" s="41"/>
      <c r="O87" s="41">
        <f>(J87-L87)*E87</f>
        <v>866693.40846418927</v>
      </c>
      <c r="P87" s="41">
        <f>(J87-L87)*F87</f>
        <v>371440.05185725796</v>
      </c>
      <c r="Q87" s="41">
        <f>(K87-M87)*G87</f>
        <v>1408093.0193015549</v>
      </c>
      <c r="R87" s="41">
        <f>(K87-M87)*H87</f>
        <v>5632372.0081991553</v>
      </c>
      <c r="S87" s="41">
        <f t="shared" ref="S87" si="26">SUM(O87:R87)</f>
        <v>8278598.4878221573</v>
      </c>
      <c r="T87" s="14"/>
      <c r="U87" s="14"/>
      <c r="V87" s="14"/>
    </row>
    <row r="88" spans="1:22" s="1" customFormat="1" ht="14.25" customHeight="1">
      <c r="A88" s="11"/>
      <c r="B88" s="12"/>
      <c r="C88" s="12"/>
      <c r="D88" s="12"/>
      <c r="E88" s="13"/>
      <c r="F88" s="13"/>
      <c r="G88" s="13"/>
      <c r="H88" s="13"/>
      <c r="I88" s="13"/>
      <c r="J88" s="40"/>
      <c r="K88" s="40"/>
      <c r="L88" s="40"/>
      <c r="M88" s="40"/>
      <c r="N88" s="41"/>
      <c r="O88" s="41"/>
      <c r="P88" s="41"/>
      <c r="Q88" s="41"/>
      <c r="R88" s="41"/>
      <c r="S88" s="41"/>
      <c r="T88" s="14"/>
      <c r="U88" s="14"/>
      <c r="V88" s="14"/>
    </row>
    <row r="89" spans="1:22" s="1" customFormat="1" ht="78.75" customHeight="1">
      <c r="A89" s="11" t="s">
        <v>113</v>
      </c>
      <c r="B89" s="12" t="s">
        <v>114</v>
      </c>
      <c r="C89" s="12" t="s">
        <v>112</v>
      </c>
      <c r="D89" s="12" t="s">
        <v>115</v>
      </c>
      <c r="E89" s="13">
        <f>'2023'!E89</f>
        <v>319.399</v>
      </c>
      <c r="F89" s="13">
        <f>'2023'!F89</f>
        <v>97.736999999999995</v>
      </c>
      <c r="G89" s="13">
        <f>'2023'!G89</f>
        <v>32.758000000000003</v>
      </c>
      <c r="H89" s="13">
        <f>'2023'!H89</f>
        <v>282.92099999999999</v>
      </c>
      <c r="I89" s="13">
        <f t="shared" si="21"/>
        <v>732.81499999999994</v>
      </c>
      <c r="J89" s="40">
        <f>'2023'!K89</f>
        <v>8147.9364927999995</v>
      </c>
      <c r="K89" s="40">
        <v>8938.9982882174791</v>
      </c>
      <c r="L89" s="40">
        <f>'2023'!M89</f>
        <v>1795.4560000000001</v>
      </c>
      <c r="M89" s="40">
        <v>1867.2742400000002</v>
      </c>
      <c r="N89" s="41" t="e">
        <f>(J89-L89)*#REF!</f>
        <v>#REF!</v>
      </c>
      <c r="O89" s="41">
        <f t="shared" ref="O89:O99" si="27">(J89-L89)*E89</f>
        <v>2028975.916919827</v>
      </c>
      <c r="P89" s="41">
        <f t="shared" ref="P89:P99" si="28">(J89-L89)*F89</f>
        <v>620872.38592479355</v>
      </c>
      <c r="Q89" s="41">
        <f t="shared" ref="Q89:Q99" si="29">(K89-M89)*G89</f>
        <v>231655.53637150818</v>
      </c>
      <c r="R89" s="41">
        <f t="shared" ref="R89:R99" si="30">(K89-M89)*H89</f>
        <v>2000739.2394457371</v>
      </c>
      <c r="S89" s="41">
        <f t="shared" si="22"/>
        <v>4882243.0786618656</v>
      </c>
      <c r="T89" s="14"/>
      <c r="U89" s="14"/>
      <c r="V89" s="14"/>
    </row>
    <row r="90" spans="1:22" s="1" customFormat="1" ht="54" customHeight="1">
      <c r="A90" s="11" t="s">
        <v>113</v>
      </c>
      <c r="B90" s="12" t="s">
        <v>114</v>
      </c>
      <c r="C90" s="12" t="s">
        <v>112</v>
      </c>
      <c r="D90" s="12" t="s">
        <v>116</v>
      </c>
      <c r="E90" s="13">
        <f>'2023'!E90</f>
        <v>227.33</v>
      </c>
      <c r="F90" s="13">
        <f>'2023'!F90</f>
        <v>53.892000000000003</v>
      </c>
      <c r="G90" s="13">
        <f>'2023'!G90</f>
        <v>28.288</v>
      </c>
      <c r="H90" s="13">
        <f>'2023'!H90</f>
        <v>216.74</v>
      </c>
      <c r="I90" s="13">
        <f t="shared" si="21"/>
        <v>526.25</v>
      </c>
      <c r="J90" s="40">
        <f>'2023'!K90</f>
        <v>7277.4308241079189</v>
      </c>
      <c r="K90" s="40">
        <v>7983.977506060146</v>
      </c>
      <c r="L90" s="40">
        <f>'2023'!M90</f>
        <v>1795.4560000000001</v>
      </c>
      <c r="M90" s="40">
        <v>1867.2742400000002</v>
      </c>
      <c r="N90" s="41" t="e">
        <f>(J90-L90)*#REF!</f>
        <v>#REF!</v>
      </c>
      <c r="O90" s="41">
        <f t="shared" si="27"/>
        <v>1246217.3367644532</v>
      </c>
      <c r="P90" s="41">
        <f t="shared" si="28"/>
        <v>295434.58722082397</v>
      </c>
      <c r="Q90" s="41">
        <f t="shared" si="29"/>
        <v>173029.30199030938</v>
      </c>
      <c r="R90" s="41">
        <f t="shared" si="30"/>
        <v>1325734.265885876</v>
      </c>
      <c r="S90" s="41">
        <f t="shared" si="22"/>
        <v>3040415.4918614626</v>
      </c>
      <c r="T90" s="14"/>
      <c r="U90" s="14"/>
      <c r="V90" s="14"/>
    </row>
    <row r="91" spans="1:22" s="1" customFormat="1" ht="54" customHeight="1">
      <c r="A91" s="11" t="s">
        <v>49</v>
      </c>
      <c r="B91" s="12" t="s">
        <v>50</v>
      </c>
      <c r="C91" s="12" t="s">
        <v>112</v>
      </c>
      <c r="D91" s="12" t="s">
        <v>117</v>
      </c>
      <c r="E91" s="13">
        <f>'2023'!E91</f>
        <v>182.02599999999998</v>
      </c>
      <c r="F91" s="13">
        <f>'2023'!F91</f>
        <v>90.084999999999994</v>
      </c>
      <c r="G91" s="13">
        <f>'2023'!G91</f>
        <v>56.246000000000002</v>
      </c>
      <c r="H91" s="13">
        <f>'2023'!H91</f>
        <v>161.184</v>
      </c>
      <c r="I91" s="13">
        <f t="shared" si="21"/>
        <v>489.54099999999994</v>
      </c>
      <c r="J91" s="40">
        <v>7324.2923520000004</v>
      </c>
      <c r="K91" s="40">
        <v>7324.2923520000013</v>
      </c>
      <c r="L91" s="40">
        <f>'2023'!M91</f>
        <v>1773.8240000000003</v>
      </c>
      <c r="M91" s="40">
        <v>1844.7769600000004</v>
      </c>
      <c r="N91" s="41" t="e">
        <f>(J91-L91)*#REF!</f>
        <v>#REF!</v>
      </c>
      <c r="O91" s="41">
        <f t="shared" si="27"/>
        <v>1010329.5522411519</v>
      </c>
      <c r="P91" s="41">
        <f t="shared" si="28"/>
        <v>500013.94148991996</v>
      </c>
      <c r="Q91" s="41">
        <f t="shared" si="29"/>
        <v>308200.82273843209</v>
      </c>
      <c r="R91" s="41">
        <f t="shared" si="30"/>
        <v>883210.20894412813</v>
      </c>
      <c r="S91" s="41">
        <f t="shared" si="22"/>
        <v>2701754.5254136324</v>
      </c>
      <c r="T91" s="14"/>
      <c r="U91" s="14"/>
      <c r="V91" s="14"/>
    </row>
    <row r="92" spans="1:22" s="1" customFormat="1" ht="54" customHeight="1">
      <c r="A92" s="11" t="s">
        <v>118</v>
      </c>
      <c r="B92" s="12" t="s">
        <v>119</v>
      </c>
      <c r="C92" s="12" t="s">
        <v>112</v>
      </c>
      <c r="D92" s="12" t="s">
        <v>275</v>
      </c>
      <c r="E92" s="13">
        <f>'2023'!E92</f>
        <v>574.96800000000007</v>
      </c>
      <c r="F92" s="13">
        <f>'2023'!F92</f>
        <v>191.65600000000001</v>
      </c>
      <c r="G92" s="13">
        <f>'2023'!G92</f>
        <v>191.16200000000001</v>
      </c>
      <c r="H92" s="13">
        <f>'2023'!H92</f>
        <v>572.25800000000004</v>
      </c>
      <c r="I92" s="13">
        <f t="shared" si="21"/>
        <v>1530.0440000000001</v>
      </c>
      <c r="J92" s="40">
        <f>'2023'!K92</f>
        <v>3171.5732672000004</v>
      </c>
      <c r="K92" s="40">
        <v>3463.078163082354</v>
      </c>
      <c r="L92" s="40">
        <f>'2023'!M92</f>
        <v>1748.5902720000001</v>
      </c>
      <c r="M92" s="40">
        <v>1818.5338828800002</v>
      </c>
      <c r="N92" s="41" t="e">
        <f>(J92-L92)*#REF!</f>
        <v>#REF!</v>
      </c>
      <c r="O92" s="41">
        <f t="shared" si="27"/>
        <v>818169.6867841538</v>
      </c>
      <c r="P92" s="41">
        <f t="shared" si="28"/>
        <v>272723.22892805125</v>
      </c>
      <c r="Q92" s="41">
        <f t="shared" si="29"/>
        <v>314374.37369204237</v>
      </c>
      <c r="R92" s="41">
        <f t="shared" si="30"/>
        <v>941103.62070003862</v>
      </c>
      <c r="S92" s="41">
        <f t="shared" si="22"/>
        <v>2346370.9101042859</v>
      </c>
      <c r="T92" s="14"/>
      <c r="U92" s="14"/>
      <c r="V92" s="14"/>
    </row>
    <row r="93" spans="1:22" s="1" customFormat="1" ht="54" customHeight="1">
      <c r="A93" s="11" t="s">
        <v>118</v>
      </c>
      <c r="B93" s="12" t="s">
        <v>119</v>
      </c>
      <c r="C93" s="12" t="s">
        <v>112</v>
      </c>
      <c r="D93" s="12" t="s">
        <v>276</v>
      </c>
      <c r="E93" s="13">
        <f>'2023'!E93</f>
        <v>680.17599999999993</v>
      </c>
      <c r="F93" s="13">
        <f>'2023'!F93</f>
        <v>228.071</v>
      </c>
      <c r="G93" s="13">
        <f>'2023'!G93</f>
        <v>225.31</v>
      </c>
      <c r="H93" s="13">
        <f>'2023'!H93</f>
        <v>684.21299999999997</v>
      </c>
      <c r="I93" s="13">
        <f t="shared" si="21"/>
        <v>1817.77</v>
      </c>
      <c r="J93" s="40">
        <f>'2023'!K93</f>
        <v>3171.5732672000004</v>
      </c>
      <c r="K93" s="40">
        <v>3463.078163082354</v>
      </c>
      <c r="L93" s="40">
        <f>'2023'!M93</f>
        <v>1589.952</v>
      </c>
      <c r="M93" s="40">
        <v>1653.55008</v>
      </c>
      <c r="N93" s="41" t="e">
        <f>(J93-L93)*#REF!</f>
        <v>#REF!</v>
      </c>
      <c r="O93" s="41">
        <f t="shared" si="27"/>
        <v>1075780.8270390274</v>
      </c>
      <c r="P93" s="41">
        <f t="shared" si="28"/>
        <v>360721.94403157127</v>
      </c>
      <c r="Q93" s="41">
        <f t="shared" si="29"/>
        <v>407704.77239928517</v>
      </c>
      <c r="R93" s="41">
        <f t="shared" si="30"/>
        <v>1238102.6383100266</v>
      </c>
      <c r="S93" s="41">
        <f t="shared" si="22"/>
        <v>3082310.1817799103</v>
      </c>
      <c r="T93" s="14"/>
      <c r="U93" s="14"/>
      <c r="V93" s="14"/>
    </row>
    <row r="94" spans="1:22" s="1" customFormat="1" ht="54" customHeight="1">
      <c r="A94" s="11" t="s">
        <v>118</v>
      </c>
      <c r="B94" s="12" t="s">
        <v>119</v>
      </c>
      <c r="C94" s="12" t="s">
        <v>112</v>
      </c>
      <c r="D94" s="12" t="s">
        <v>120</v>
      </c>
      <c r="E94" s="13">
        <f>'2023'!E94</f>
        <v>4563.4260000000004</v>
      </c>
      <c r="F94" s="13">
        <f>'2023'!F94</f>
        <v>1647.8490000000002</v>
      </c>
      <c r="G94" s="13">
        <f>'2023'!G94</f>
        <v>1624.0930000000001</v>
      </c>
      <c r="H94" s="13">
        <f>'2023'!H94</f>
        <v>4703.5239999999994</v>
      </c>
      <c r="I94" s="13">
        <f t="shared" si="21"/>
        <v>12538.892</v>
      </c>
      <c r="J94" s="40">
        <f>'2023'!K94</f>
        <v>2621.3154322019459</v>
      </c>
      <c r="K94" s="40">
        <v>2767.4882672731142</v>
      </c>
      <c r="L94" s="40">
        <f>'2023'!M94</f>
        <v>1748.5902720000001</v>
      </c>
      <c r="M94" s="40">
        <v>1818.5338828800002</v>
      </c>
      <c r="N94" s="41" t="e">
        <f>(J94-L94)*#REF!</f>
        <v>#REF!</v>
      </c>
      <c r="O94" s="41">
        <f t="shared" si="27"/>
        <v>3982616.686919725</v>
      </c>
      <c r="P94" s="41">
        <f t="shared" si="28"/>
        <v>1438119.2825136161</v>
      </c>
      <c r="Q94" s="41">
        <f t="shared" si="29"/>
        <v>1541190.1730121658</v>
      </c>
      <c r="R94" s="41">
        <f t="shared" si="30"/>
        <v>4463429.7218982363</v>
      </c>
      <c r="S94" s="41">
        <f t="shared" si="22"/>
        <v>11425355.864343744</v>
      </c>
      <c r="T94" s="14"/>
      <c r="U94" s="14"/>
      <c r="V94" s="14"/>
    </row>
    <row r="95" spans="1:22" s="1" customFormat="1" ht="60.75" customHeight="1">
      <c r="A95" s="11" t="s">
        <v>72</v>
      </c>
      <c r="B95" s="12" t="s">
        <v>73</v>
      </c>
      <c r="C95" s="12" t="s">
        <v>112</v>
      </c>
      <c r="D95" s="12" t="s">
        <v>389</v>
      </c>
      <c r="E95" s="13">
        <f>'2023'!E95</f>
        <v>4600.701</v>
      </c>
      <c r="F95" s="13">
        <f>'2023'!F95</f>
        <v>1709.5209999999997</v>
      </c>
      <c r="G95" s="13">
        <f>'2023'!G95</f>
        <v>766.95899999999995</v>
      </c>
      <c r="H95" s="13">
        <f>'2023'!H95</f>
        <v>3755.0790000000002</v>
      </c>
      <c r="I95" s="13">
        <f t="shared" si="21"/>
        <v>10832.26</v>
      </c>
      <c r="J95" s="40">
        <f>'2023'!K95</f>
        <v>6075.1694500919766</v>
      </c>
      <c r="K95" s="40">
        <v>6313.7997069615431</v>
      </c>
      <c r="L95" s="40">
        <f>'2023'!M95</f>
        <v>1748.5866666666668</v>
      </c>
      <c r="M95" s="40">
        <v>1818.5301333333337</v>
      </c>
      <c r="N95" s="41" t="e">
        <f>(J95-L95)*#REF!</f>
        <v>#REF!</v>
      </c>
      <c r="O95" s="41">
        <f t="shared" si="27"/>
        <v>19905313.738287605</v>
      </c>
      <c r="P95" s="41">
        <f t="shared" si="28"/>
        <v>7396384.126504017</v>
      </c>
      <c r="Q95" s="41">
        <f t="shared" si="29"/>
        <v>3447687.4569203178</v>
      </c>
      <c r="R95" s="41">
        <f t="shared" si="30"/>
        <v>16880092.375270244</v>
      </c>
      <c r="S95" s="41">
        <f t="shared" si="22"/>
        <v>47629477.69698219</v>
      </c>
      <c r="T95" s="14"/>
      <c r="U95" s="14"/>
      <c r="V95" s="14"/>
    </row>
    <row r="96" spans="1:22" s="1" customFormat="1" ht="60.75" customHeight="1">
      <c r="A96" s="11" t="s">
        <v>72</v>
      </c>
      <c r="B96" s="12" t="s">
        <v>73</v>
      </c>
      <c r="C96" s="12" t="s">
        <v>112</v>
      </c>
      <c r="D96" s="12" t="s">
        <v>390</v>
      </c>
      <c r="E96" s="13">
        <f>'2023'!E96</f>
        <v>843.16099999999994</v>
      </c>
      <c r="F96" s="13">
        <f>'2023'!F96</f>
        <v>422.404</v>
      </c>
      <c r="G96" s="13">
        <f>'2023'!G96</f>
        <v>112.223</v>
      </c>
      <c r="H96" s="13">
        <f>'2023'!H96</f>
        <v>673.553</v>
      </c>
      <c r="I96" s="13">
        <f t="shared" si="21"/>
        <v>2051.3409999999999</v>
      </c>
      <c r="J96" s="40">
        <f>'2023'!K96</f>
        <v>6075.1694500919739</v>
      </c>
      <c r="K96" s="40">
        <v>6313.7997069615449</v>
      </c>
      <c r="L96" s="40">
        <f>'2023'!M96</f>
        <v>2326.3413333333338</v>
      </c>
      <c r="M96" s="40">
        <v>2419.3949866666671</v>
      </c>
      <c r="N96" s="41" t="e">
        <f>(J96-L96)*#REF!</f>
        <v>#REF!</v>
      </c>
      <c r="O96" s="41">
        <f t="shared" si="27"/>
        <v>3160865.6637543314</v>
      </c>
      <c r="P96" s="41">
        <f t="shared" si="28"/>
        <v>1583519.9918313166</v>
      </c>
      <c r="Q96" s="41">
        <f t="shared" si="29"/>
        <v>437041.78092565207</v>
      </c>
      <c r="R96" s="41">
        <f t="shared" si="30"/>
        <v>2623087.9825687758</v>
      </c>
      <c r="S96" s="41">
        <f t="shared" si="22"/>
        <v>7804515.4190800767</v>
      </c>
      <c r="T96" s="14"/>
      <c r="U96" s="14"/>
      <c r="V96" s="14"/>
    </row>
    <row r="97" spans="1:22" s="1" customFormat="1" ht="60.75" customHeight="1">
      <c r="A97" s="11" t="s">
        <v>72</v>
      </c>
      <c r="B97" s="12" t="s">
        <v>73</v>
      </c>
      <c r="C97" s="12" t="s">
        <v>112</v>
      </c>
      <c r="D97" s="12" t="s">
        <v>391</v>
      </c>
      <c r="E97" s="13">
        <f>'2023'!E97</f>
        <v>421.8</v>
      </c>
      <c r="F97" s="13">
        <f>'2023'!F97</f>
        <v>140.75200000000001</v>
      </c>
      <c r="G97" s="13">
        <f>'2023'!G97</f>
        <v>140.75299999999999</v>
      </c>
      <c r="H97" s="13">
        <f>'2023'!H97</f>
        <v>279.113</v>
      </c>
      <c r="I97" s="13">
        <f t="shared" si="21"/>
        <v>982.41800000000012</v>
      </c>
      <c r="J97" s="40">
        <f>'2023'!K97</f>
        <v>6075.1694500919739</v>
      </c>
      <c r="K97" s="40">
        <v>6313.7997069615476</v>
      </c>
      <c r="L97" s="40">
        <f>'2023'!M97</f>
        <v>1660.2560000000001</v>
      </c>
      <c r="M97" s="40">
        <v>1726.6662400000002</v>
      </c>
      <c r="N97" s="41" t="e">
        <f>(J97-L97)*#REF!</f>
        <v>#REF!</v>
      </c>
      <c r="O97" s="41">
        <f t="shared" si="27"/>
        <v>1862210.4932487945</v>
      </c>
      <c r="P97" s="41">
        <f t="shared" si="28"/>
        <v>621407.89792734548</v>
      </c>
      <c r="Q97" s="41">
        <f t="shared" si="29"/>
        <v>645652.79687523853</v>
      </c>
      <c r="R97" s="41">
        <f t="shared" si="30"/>
        <v>1280328.5833640383</v>
      </c>
      <c r="S97" s="41">
        <f t="shared" si="22"/>
        <v>4409599.7714154162</v>
      </c>
      <c r="T97" s="14"/>
      <c r="U97" s="14"/>
      <c r="V97" s="14"/>
    </row>
    <row r="98" spans="1:22" s="1" customFormat="1" ht="55.5" customHeight="1">
      <c r="A98" s="11" t="s">
        <v>346</v>
      </c>
      <c r="B98" s="12" t="s">
        <v>347</v>
      </c>
      <c r="C98" s="12" t="s">
        <v>112</v>
      </c>
      <c r="D98" s="12" t="s">
        <v>348</v>
      </c>
      <c r="E98" s="13">
        <f>'2023'!E98</f>
        <v>178.654756501104</v>
      </c>
      <c r="F98" s="13">
        <f>'2023'!F98</f>
        <v>116.045</v>
      </c>
      <c r="G98" s="13">
        <f>'2023'!G98</f>
        <v>44.890912320000005</v>
      </c>
      <c r="H98" s="13">
        <f>'2023'!H98</f>
        <v>179.56364928000002</v>
      </c>
      <c r="I98" s="13">
        <f t="shared" si="21"/>
        <v>519.15431810110397</v>
      </c>
      <c r="J98" s="40">
        <f>'2023'!K98</f>
        <v>2217.578</v>
      </c>
      <c r="K98" s="40">
        <v>2222.1869200000001</v>
      </c>
      <c r="L98" s="40">
        <f>'2023'!M98</f>
        <v>2098.3040000000001</v>
      </c>
      <c r="M98" s="40">
        <v>2182.2361600000004</v>
      </c>
      <c r="N98" s="41" t="e">
        <f>(J98-L98)*#REF!</f>
        <v>#REF!</v>
      </c>
      <c r="O98" s="41">
        <f t="shared" si="27"/>
        <v>21308.86742691266</v>
      </c>
      <c r="P98" s="41">
        <f t="shared" si="28"/>
        <v>13841.151329999988</v>
      </c>
      <c r="Q98" s="41">
        <f t="shared" si="29"/>
        <v>1793.4260642773509</v>
      </c>
      <c r="R98" s="41">
        <f t="shared" si="30"/>
        <v>7173.7042571094034</v>
      </c>
      <c r="S98" s="41">
        <f t="shared" si="22"/>
        <v>44117.149078299408</v>
      </c>
      <c r="T98" s="14"/>
      <c r="U98" s="14"/>
      <c r="V98" s="14"/>
    </row>
    <row r="99" spans="1:22" s="1" customFormat="1" ht="55.5" customHeight="1">
      <c r="A99" s="11" t="s">
        <v>349</v>
      </c>
      <c r="B99" s="12" t="s">
        <v>350</v>
      </c>
      <c r="C99" s="12" t="s">
        <v>112</v>
      </c>
      <c r="D99" s="12" t="s">
        <v>348</v>
      </c>
      <c r="E99" s="13">
        <f>'2023'!E99</f>
        <v>46.431701614145275</v>
      </c>
      <c r="F99" s="13">
        <f>'2023'!F99</f>
        <v>30.16</v>
      </c>
      <c r="G99" s="13">
        <f>'2023'!G99</f>
        <v>11.88191294180176</v>
      </c>
      <c r="H99" s="13">
        <f>'2023'!H99</f>
        <v>47.52765176720704</v>
      </c>
      <c r="I99" s="13">
        <f t="shared" si="21"/>
        <v>136.00126632315408</v>
      </c>
      <c r="J99" s="40">
        <f>'2023'!K99</f>
        <v>1980.8809256757577</v>
      </c>
      <c r="K99" s="40">
        <v>2105.3854562041283</v>
      </c>
      <c r="L99" s="40">
        <f>'2023'!M99</f>
        <v>1748.5902720000001</v>
      </c>
      <c r="M99" s="40">
        <v>1818.5338828800002</v>
      </c>
      <c r="N99" s="41" t="e">
        <f>(J99-L99)*#REF!</f>
        <v>#REF!</v>
      </c>
      <c r="O99" s="41">
        <f t="shared" si="27"/>
        <v>10785.650319227532</v>
      </c>
      <c r="P99" s="41">
        <f t="shared" si="28"/>
        <v>7005.8861148608476</v>
      </c>
      <c r="Q99" s="41">
        <f t="shared" si="29"/>
        <v>3408.3454214561548</v>
      </c>
      <c r="R99" s="41">
        <f t="shared" si="30"/>
        <v>13633.381685824619</v>
      </c>
      <c r="S99" s="41">
        <f t="shared" si="22"/>
        <v>34833.263541369153</v>
      </c>
      <c r="T99" s="14"/>
      <c r="U99" s="14"/>
      <c r="V99" s="14"/>
    </row>
    <row r="100" spans="1:22" s="1" customFormat="1" ht="14.25" customHeight="1">
      <c r="A100" s="11"/>
      <c r="B100" s="12"/>
      <c r="C100" s="12"/>
      <c r="D100" s="12"/>
      <c r="E100" s="13"/>
      <c r="F100" s="13"/>
      <c r="G100" s="13"/>
      <c r="H100" s="13"/>
      <c r="I100" s="13"/>
      <c r="J100" s="40"/>
      <c r="K100" s="40"/>
      <c r="L100" s="40"/>
      <c r="M100" s="40"/>
      <c r="N100" s="41"/>
      <c r="O100" s="41"/>
      <c r="P100" s="41"/>
      <c r="Q100" s="41"/>
      <c r="R100" s="41"/>
      <c r="S100" s="41"/>
      <c r="T100" s="14"/>
      <c r="U100" s="14"/>
      <c r="V100" s="14"/>
    </row>
    <row r="101" spans="1:22" s="1" customFormat="1" ht="48" customHeight="1">
      <c r="A101" s="11" t="s">
        <v>122</v>
      </c>
      <c r="B101" s="12" t="s">
        <v>123</v>
      </c>
      <c r="C101" s="12" t="s">
        <v>121</v>
      </c>
      <c r="D101" s="12" t="s">
        <v>124</v>
      </c>
      <c r="E101" s="13">
        <f>'2023'!E101</f>
        <v>289.85000000000002</v>
      </c>
      <c r="F101" s="13">
        <f>'2023'!F101</f>
        <v>128.13999999999999</v>
      </c>
      <c r="G101" s="13">
        <f>'2023'!G101</f>
        <v>54.32</v>
      </c>
      <c r="H101" s="13">
        <f>'2023'!H101</f>
        <v>299.66300000000001</v>
      </c>
      <c r="I101" s="13">
        <f t="shared" si="21"/>
        <v>771.97299999999996</v>
      </c>
      <c r="J101" s="40">
        <f>'2023'!K101</f>
        <v>5739.0445218478035</v>
      </c>
      <c r="K101" s="40">
        <v>6201.7416999925299</v>
      </c>
      <c r="L101" s="40">
        <f>'2023'!M101</f>
        <v>1946.88</v>
      </c>
      <c r="M101" s="40">
        <v>2024.7552000000003</v>
      </c>
      <c r="N101" s="41" t="e">
        <f>(J101-L101)*#REF!</f>
        <v>#REF!</v>
      </c>
      <c r="O101" s="41">
        <f>(J101-L101)*E101</f>
        <v>1099158.8866575859</v>
      </c>
      <c r="P101" s="41">
        <f>(J101-L101)*F101</f>
        <v>485927.96182957746</v>
      </c>
      <c r="Q101" s="41">
        <f>(K101-M101)*G101</f>
        <v>226893.90667959419</v>
      </c>
      <c r="R101" s="41">
        <f>(K101-M101)*H101</f>
        <v>1251688.3055472614</v>
      </c>
      <c r="S101" s="41">
        <f t="shared" si="22"/>
        <v>3063669.060714019</v>
      </c>
      <c r="T101" s="14"/>
      <c r="U101" s="14"/>
      <c r="V101" s="14"/>
    </row>
    <row r="102" spans="1:22" s="1" customFormat="1" ht="48" customHeight="1">
      <c r="A102" s="11" t="s">
        <v>125</v>
      </c>
      <c r="B102" s="12" t="s">
        <v>126</v>
      </c>
      <c r="C102" s="12" t="s">
        <v>121</v>
      </c>
      <c r="D102" s="12" t="s">
        <v>127</v>
      </c>
      <c r="E102" s="13">
        <f>'2023'!E102</f>
        <v>3740.51</v>
      </c>
      <c r="F102" s="13">
        <f>'2023'!F102</f>
        <v>1282.3130000000001</v>
      </c>
      <c r="G102" s="13">
        <f>'2023'!G102</f>
        <v>431.70400000000001</v>
      </c>
      <c r="H102" s="13">
        <f>'2023'!H102</f>
        <v>3076.6219999999998</v>
      </c>
      <c r="I102" s="13">
        <f t="shared" si="21"/>
        <v>8531.1489999999994</v>
      </c>
      <c r="J102" s="40">
        <v>6568.8812800000005</v>
      </c>
      <c r="K102" s="40">
        <v>6568.8812800000005</v>
      </c>
      <c r="L102" s="40">
        <v>1881.9840000000002</v>
      </c>
      <c r="M102" s="40">
        <v>1957.2633600000001</v>
      </c>
      <c r="N102" s="41" t="e">
        <f>(J102-L102)*#REF!</f>
        <v>#REF!</v>
      </c>
      <c r="O102" s="41">
        <f>(J102-L102)*E102</f>
        <v>17531386.1448128</v>
      </c>
      <c r="P102" s="41">
        <f>(J102-L102)*F102</f>
        <v>6010069.3118086411</v>
      </c>
      <c r="Q102" s="41">
        <f>(K102-M102)*G102</f>
        <v>1990853.9025356802</v>
      </c>
      <c r="R102" s="41">
        <f>(K102-M102)*H102</f>
        <v>14188205.148266241</v>
      </c>
      <c r="S102" s="41">
        <f t="shared" si="22"/>
        <v>39720514.507423364</v>
      </c>
      <c r="T102" s="14"/>
      <c r="U102" s="14"/>
      <c r="V102" s="14"/>
    </row>
    <row r="103" spans="1:22" s="1" customFormat="1" ht="14.25" customHeight="1">
      <c r="A103" s="11"/>
      <c r="B103" s="12"/>
      <c r="C103" s="12"/>
      <c r="D103" s="12"/>
      <c r="E103" s="13"/>
      <c r="F103" s="13"/>
      <c r="G103" s="13"/>
      <c r="H103" s="13"/>
      <c r="I103" s="13"/>
      <c r="J103" s="40"/>
      <c r="K103" s="40"/>
      <c r="L103" s="40"/>
      <c r="M103" s="40"/>
      <c r="N103" s="41"/>
      <c r="O103" s="41"/>
      <c r="P103" s="41"/>
      <c r="Q103" s="41"/>
      <c r="R103" s="41"/>
      <c r="S103" s="41"/>
      <c r="T103" s="14"/>
      <c r="U103" s="14"/>
      <c r="V103" s="14"/>
    </row>
    <row r="104" spans="1:22" s="1" customFormat="1" ht="57" customHeight="1">
      <c r="A104" s="11" t="s">
        <v>129</v>
      </c>
      <c r="B104" s="12" t="s">
        <v>130</v>
      </c>
      <c r="C104" s="12" t="s">
        <v>128</v>
      </c>
      <c r="D104" s="12" t="s">
        <v>277</v>
      </c>
      <c r="E104" s="13">
        <f>'2023'!E104</f>
        <v>2900.3820000000001</v>
      </c>
      <c r="F104" s="13">
        <f>'2023'!F104</f>
        <v>1119.6190000000001</v>
      </c>
      <c r="G104" s="13">
        <f>'2023'!G104</f>
        <v>362.36200000000002</v>
      </c>
      <c r="H104" s="13">
        <f>'2023'!H104</f>
        <v>2403.4609999999998</v>
      </c>
      <c r="I104" s="13">
        <f t="shared" si="21"/>
        <v>6785.8240000000005</v>
      </c>
      <c r="J104" s="40">
        <f>'2023'!K104</f>
        <v>4131.5538968462788</v>
      </c>
      <c r="K104" s="40">
        <v>4553.7560073998748</v>
      </c>
      <c r="L104" s="40">
        <f>'2023'!M104</f>
        <v>1649.44</v>
      </c>
      <c r="M104" s="40">
        <v>1715.4176000000002</v>
      </c>
      <c r="N104" s="41" t="e">
        <f>(J104-L104)*#REF!</f>
        <v>#REF!</v>
      </c>
      <c r="O104" s="41">
        <f t="shared" ref="O104:O109" si="31">(J104-L104)*E104</f>
        <v>7199078.4683628036</v>
      </c>
      <c r="P104" s="41">
        <f t="shared" ref="P104:Q109" si="32">(J104-L104)*F104</f>
        <v>2779021.8790731342</v>
      </c>
      <c r="Q104" s="41">
        <f t="shared" si="32"/>
        <v>1028505.9819822334</v>
      </c>
      <c r="R104" s="41">
        <f t="shared" ref="R104:R109" si="33">(K104-M104)*H104</f>
        <v>6821835.6669877097</v>
      </c>
      <c r="S104" s="41">
        <f t="shared" si="22"/>
        <v>17828441.996405881</v>
      </c>
      <c r="T104" s="14"/>
      <c r="U104" s="14"/>
      <c r="V104" s="14"/>
    </row>
    <row r="105" spans="1:22" s="1" customFormat="1" ht="57" customHeight="1">
      <c r="A105" s="11" t="s">
        <v>129</v>
      </c>
      <c r="B105" s="12" t="s">
        <v>130</v>
      </c>
      <c r="C105" s="12" t="s">
        <v>128</v>
      </c>
      <c r="D105" s="12" t="s">
        <v>132</v>
      </c>
      <c r="E105" s="13">
        <f>'2023'!E105</f>
        <v>1015.39</v>
      </c>
      <c r="F105" s="13">
        <f>'2023'!F105</f>
        <v>426.58900000000006</v>
      </c>
      <c r="G105" s="13">
        <f>'2023'!G105</f>
        <v>194.875</v>
      </c>
      <c r="H105" s="13">
        <f>'2023'!H105</f>
        <v>946.93600000000004</v>
      </c>
      <c r="I105" s="13">
        <f t="shared" si="21"/>
        <v>2583.79</v>
      </c>
      <c r="J105" s="40">
        <f>'2023'!K105</f>
        <v>2483.4745520000001</v>
      </c>
      <c r="K105" s="40">
        <v>2704.9167768773978</v>
      </c>
      <c r="L105" s="40">
        <f>'2023'!M105</f>
        <v>1525.056</v>
      </c>
      <c r="M105" s="40">
        <v>1586.0582400000001</v>
      </c>
      <c r="N105" s="41" t="e">
        <f>(J105-L105)*#REF!</f>
        <v>#REF!</v>
      </c>
      <c r="O105" s="41">
        <f t="shared" si="31"/>
        <v>973168.61351528007</v>
      </c>
      <c r="P105" s="41">
        <f t="shared" si="32"/>
        <v>408850.81167912809</v>
      </c>
      <c r="Q105" s="41">
        <f t="shared" si="32"/>
        <v>218037.55737398288</v>
      </c>
      <c r="R105" s="41">
        <f t="shared" si="33"/>
        <v>1059487.4274765356</v>
      </c>
      <c r="S105" s="41">
        <f t="shared" si="22"/>
        <v>2659544.4100449267</v>
      </c>
      <c r="T105" s="14"/>
      <c r="U105" s="14"/>
      <c r="V105" s="14"/>
    </row>
    <row r="106" spans="1:22" s="1" customFormat="1" ht="57" customHeight="1">
      <c r="A106" s="11" t="s">
        <v>129</v>
      </c>
      <c r="B106" s="12" t="s">
        <v>130</v>
      </c>
      <c r="C106" s="12" t="s">
        <v>128</v>
      </c>
      <c r="D106" s="12" t="s">
        <v>133</v>
      </c>
      <c r="E106" s="13">
        <f>'2023'!E106</f>
        <v>520.62899999999991</v>
      </c>
      <c r="F106" s="13">
        <f>'2023'!F106</f>
        <v>190.792</v>
      </c>
      <c r="G106" s="13">
        <f>'2023'!G106</f>
        <v>65.028999999999996</v>
      </c>
      <c r="H106" s="13">
        <f>'2023'!H106</f>
        <v>436.05900000000003</v>
      </c>
      <c r="I106" s="13">
        <f t="shared" si="21"/>
        <v>1212.509</v>
      </c>
      <c r="J106" s="40">
        <f>'2023'!K106</f>
        <v>4529.7520148495487</v>
      </c>
      <c r="K106" s="40">
        <v>4734.682026971027</v>
      </c>
      <c r="L106" s="40">
        <f>'2023'!M106</f>
        <v>1649.44</v>
      </c>
      <c r="M106" s="40">
        <v>1715.4176000000002</v>
      </c>
      <c r="N106" s="41" t="e">
        <f>(J106-L106)*#REF!</f>
        <v>#REF!</v>
      </c>
      <c r="O106" s="41">
        <f t="shared" si="31"/>
        <v>1499573.9639791055</v>
      </c>
      <c r="P106" s="41">
        <f t="shared" si="32"/>
        <v>549540.48993717507</v>
      </c>
      <c r="Q106" s="41">
        <f t="shared" si="32"/>
        <v>196339.74642149889</v>
      </c>
      <c r="R106" s="41">
        <f t="shared" si="33"/>
        <v>1316577.426760559</v>
      </c>
      <c r="S106" s="41">
        <f t="shared" si="22"/>
        <v>3562031.6270983382</v>
      </c>
      <c r="T106" s="14"/>
      <c r="U106" s="14"/>
      <c r="V106" s="14"/>
    </row>
    <row r="107" spans="1:22" s="1" customFormat="1" ht="57" customHeight="1">
      <c r="A107" s="11" t="s">
        <v>338</v>
      </c>
      <c r="B107" s="12" t="s">
        <v>339</v>
      </c>
      <c r="C107" s="12" t="s">
        <v>128</v>
      </c>
      <c r="D107" s="12" t="s">
        <v>132</v>
      </c>
      <c r="E107" s="13">
        <f>'2023'!E107</f>
        <v>3898.402</v>
      </c>
      <c r="F107" s="13">
        <f>'2023'!F107</f>
        <v>1675.7349999999999</v>
      </c>
      <c r="G107" s="13">
        <f>'2023'!G107</f>
        <v>539.94899999999996</v>
      </c>
      <c r="H107" s="13">
        <f>'2023'!H107</f>
        <v>3221.1060000000002</v>
      </c>
      <c r="I107" s="13">
        <f t="shared" si="21"/>
        <v>9335.1919999999991</v>
      </c>
      <c r="J107" s="40">
        <f>'2023'!K107</f>
        <v>1332.7069038400002</v>
      </c>
      <c r="K107" s="40">
        <v>1469.1498937391557</v>
      </c>
      <c r="L107" s="40">
        <f>'2023'!M107</f>
        <v>803.08800000000008</v>
      </c>
      <c r="M107" s="40">
        <v>835.21152000000006</v>
      </c>
      <c r="N107" s="41" t="e">
        <f>(J107-L107)*#REF!</f>
        <v>#REF!</v>
      </c>
      <c r="O107" s="41">
        <f t="shared" si="31"/>
        <v>2064667.3939676643</v>
      </c>
      <c r="P107" s="41">
        <f t="shared" si="32"/>
        <v>887500.93382632255</v>
      </c>
      <c r="Q107" s="41">
        <f t="shared" si="32"/>
        <v>342294.3909620833</v>
      </c>
      <c r="R107" s="41">
        <f t="shared" si="33"/>
        <v>2041982.6992814369</v>
      </c>
      <c r="S107" s="41">
        <f t="shared" si="22"/>
        <v>5336445.4180375077</v>
      </c>
      <c r="T107" s="14"/>
      <c r="U107" s="14"/>
      <c r="V107" s="14"/>
    </row>
    <row r="108" spans="1:22" s="1" customFormat="1" ht="57" customHeight="1">
      <c r="A108" s="11" t="s">
        <v>134</v>
      </c>
      <c r="B108" s="12" t="s">
        <v>135</v>
      </c>
      <c r="C108" s="12" t="s">
        <v>128</v>
      </c>
      <c r="D108" s="12" t="s">
        <v>131</v>
      </c>
      <c r="E108" s="13">
        <f>'2023'!E108</f>
        <v>44.133000000000003</v>
      </c>
      <c r="F108" s="13">
        <f>'2023'!F108</f>
        <v>21.829000000000001</v>
      </c>
      <c r="G108" s="13">
        <f>'2023'!G108</f>
        <v>7.3559999999999999</v>
      </c>
      <c r="H108" s="13">
        <f>'2023'!H108</f>
        <v>44.133000000000003</v>
      </c>
      <c r="I108" s="13">
        <f t="shared" si="21"/>
        <v>117.45099999999999</v>
      </c>
      <c r="J108" s="40">
        <v>6105.7401600000003</v>
      </c>
      <c r="K108" s="40">
        <v>6105.7401600000003</v>
      </c>
      <c r="L108" s="40">
        <f>'2023'!M108</f>
        <v>1649.44</v>
      </c>
      <c r="M108" s="40">
        <v>1715.4176000000002</v>
      </c>
      <c r="N108" s="41" t="e">
        <f>(J108-L108)*#REF!</f>
        <v>#REF!</v>
      </c>
      <c r="O108" s="41">
        <f t="shared" si="31"/>
        <v>196669.89496128005</v>
      </c>
      <c r="P108" s="41">
        <f t="shared" si="32"/>
        <v>97276.576192640016</v>
      </c>
      <c r="Q108" s="41">
        <f t="shared" si="32"/>
        <v>32295.212751360003</v>
      </c>
      <c r="R108" s="41">
        <f t="shared" si="33"/>
        <v>193758.10554048003</v>
      </c>
      <c r="S108" s="41">
        <f t="shared" si="22"/>
        <v>519999.78944576008</v>
      </c>
      <c r="T108" s="14"/>
      <c r="U108" s="14"/>
      <c r="V108" s="14"/>
    </row>
    <row r="109" spans="1:22" s="1" customFormat="1" ht="57" customHeight="1">
      <c r="A109" s="11" t="s">
        <v>349</v>
      </c>
      <c r="B109" s="12" t="s">
        <v>350</v>
      </c>
      <c r="C109" s="12" t="s">
        <v>128</v>
      </c>
      <c r="D109" s="12" t="s">
        <v>351</v>
      </c>
      <c r="E109" s="13">
        <f>'2023'!E109</f>
        <v>7.77978945884455</v>
      </c>
      <c r="F109" s="13">
        <f>'2023'!F109</f>
        <v>5.0540000000000003</v>
      </c>
      <c r="G109" s="13">
        <f>'2023'!G109</f>
        <v>7.963807600318896</v>
      </c>
      <c r="H109" s="13">
        <f>'2023'!H109</f>
        <v>1.990951900079724</v>
      </c>
      <c r="I109" s="13">
        <f t="shared" si="21"/>
        <v>22.788548959243169</v>
      </c>
      <c r="J109" s="40">
        <f>'2023'!K109</f>
        <v>1875.0849624</v>
      </c>
      <c r="K109" s="40">
        <v>2045.5947099691862</v>
      </c>
      <c r="L109" s="40">
        <f>'2023'!M109</f>
        <v>1649.44</v>
      </c>
      <c r="M109" s="40">
        <v>1715.4176000000002</v>
      </c>
      <c r="N109" s="41" t="e">
        <f>(J109-L109)*#REF!</f>
        <v>#REF!</v>
      </c>
      <c r="O109" s="41">
        <f t="shared" si="31"/>
        <v>1755.4702999208944</v>
      </c>
      <c r="P109" s="41">
        <f t="shared" si="32"/>
        <v>1140.4096399695998</v>
      </c>
      <c r="Q109" s="41">
        <f t="shared" si="32"/>
        <v>2629.4669778239308</v>
      </c>
      <c r="R109" s="41">
        <f t="shared" si="33"/>
        <v>657.36674445598271</v>
      </c>
      <c r="S109" s="41">
        <f t="shared" si="22"/>
        <v>6182.7136621704076</v>
      </c>
      <c r="T109" s="14"/>
      <c r="U109" s="14"/>
      <c r="V109" s="14"/>
    </row>
    <row r="110" spans="1:22" s="1" customFormat="1" ht="14.25" customHeight="1">
      <c r="A110" s="11"/>
      <c r="B110" s="12"/>
      <c r="C110" s="12"/>
      <c r="D110" s="12"/>
      <c r="E110" s="13"/>
      <c r="F110" s="13"/>
      <c r="G110" s="13"/>
      <c r="H110" s="13"/>
      <c r="I110" s="13"/>
      <c r="J110" s="40"/>
      <c r="K110" s="40"/>
      <c r="L110" s="40"/>
      <c r="M110" s="40"/>
      <c r="N110" s="41"/>
      <c r="O110" s="41"/>
      <c r="P110" s="41"/>
      <c r="Q110" s="41"/>
      <c r="R110" s="41"/>
      <c r="S110" s="41"/>
      <c r="T110" s="14"/>
      <c r="U110" s="14"/>
      <c r="V110" s="14"/>
    </row>
    <row r="111" spans="1:22" s="1" customFormat="1" ht="54" customHeight="1">
      <c r="A111" s="11" t="s">
        <v>137</v>
      </c>
      <c r="B111" s="12" t="s">
        <v>138</v>
      </c>
      <c r="C111" s="12" t="s">
        <v>136</v>
      </c>
      <c r="D111" s="12" t="s">
        <v>139</v>
      </c>
      <c r="E111" s="13">
        <f>'2023'!E111</f>
        <v>4972.6509999999998</v>
      </c>
      <c r="F111" s="13">
        <f>'2023'!F111</f>
        <v>1788.4679999999998</v>
      </c>
      <c r="G111" s="13">
        <f>'2023'!G111</f>
        <v>653.23400000000004</v>
      </c>
      <c r="H111" s="13">
        <f>'2023'!H111</f>
        <v>3190.502</v>
      </c>
      <c r="I111" s="13">
        <f t="shared" si="21"/>
        <v>10604.855</v>
      </c>
      <c r="J111" s="40">
        <f>'2023'!K111</f>
        <v>8408.7666415999975</v>
      </c>
      <c r="K111" s="40">
        <v>9213.4333058679367</v>
      </c>
      <c r="L111" s="40">
        <v>1784.64</v>
      </c>
      <c r="M111" s="40">
        <v>1856.0256000000002</v>
      </c>
      <c r="N111" s="41" t="e">
        <f>(J111-L111)*#REF!</f>
        <v>#REF!</v>
      </c>
      <c r="O111" s="41">
        <f>(J111-L111)*E111</f>
        <v>32939469.968478866</v>
      </c>
      <c r="P111" s="41">
        <f>(J111-L111)*F111</f>
        <v>11847038.526449062</v>
      </c>
      <c r="Q111" s="41">
        <f>(K111-M111)*G111</f>
        <v>4806108.8653349364</v>
      </c>
      <c r="R111" s="41">
        <f>(K111-M111)*H111</f>
        <v>23473824.000387065</v>
      </c>
      <c r="S111" s="41">
        <f t="shared" si="22"/>
        <v>73066441.360649928</v>
      </c>
      <c r="T111" s="14"/>
      <c r="U111" s="14"/>
      <c r="V111" s="14"/>
    </row>
    <row r="112" spans="1:22" s="1" customFormat="1" ht="54" customHeight="1">
      <c r="A112" s="11" t="s">
        <v>137</v>
      </c>
      <c r="B112" s="12" t="s">
        <v>138</v>
      </c>
      <c r="C112" s="12" t="s">
        <v>136</v>
      </c>
      <c r="D112" s="12" t="s">
        <v>140</v>
      </c>
      <c r="E112" s="13">
        <f>'2023'!E112</f>
        <v>215.04300000000001</v>
      </c>
      <c r="F112" s="13">
        <f>'2023'!F112</f>
        <v>143.36199999999999</v>
      </c>
      <c r="G112" s="13">
        <f>'2023'!G112</f>
        <v>35.841000000000001</v>
      </c>
      <c r="H112" s="13">
        <f>'2023'!H112</f>
        <v>215.04300000000001</v>
      </c>
      <c r="I112" s="13">
        <f t="shared" si="21"/>
        <v>609.28899999999999</v>
      </c>
      <c r="J112" s="40">
        <v>15556.685248000002</v>
      </c>
      <c r="K112" s="40">
        <v>15556.685248000002</v>
      </c>
      <c r="L112" s="40">
        <v>1784.64</v>
      </c>
      <c r="M112" s="40">
        <v>1856.0256000000002</v>
      </c>
      <c r="N112" s="41" t="e">
        <f>(J112-L112)*#REF!</f>
        <v>#REF!</v>
      </c>
      <c r="O112" s="41">
        <f>(J112-L112)*E112</f>
        <v>2961581.9262656644</v>
      </c>
      <c r="P112" s="41">
        <f>(J112-L112)*F112</f>
        <v>1974387.9508437763</v>
      </c>
      <c r="Q112" s="41">
        <f>(K112-M112)*G112</f>
        <v>491045.34244396805</v>
      </c>
      <c r="R112" s="41">
        <f>(K112-M112)*H112</f>
        <v>2946230.9526848644</v>
      </c>
      <c r="S112" s="41">
        <f t="shared" si="22"/>
        <v>8373246.1722382735</v>
      </c>
      <c r="T112" s="14"/>
      <c r="U112" s="14"/>
      <c r="V112" s="14"/>
    </row>
    <row r="113" spans="1:22" s="1" customFormat="1" ht="14.25" customHeight="1">
      <c r="A113" s="11"/>
      <c r="B113" s="12"/>
      <c r="C113" s="12"/>
      <c r="D113" s="12"/>
      <c r="E113" s="13"/>
      <c r="F113" s="13"/>
      <c r="G113" s="13"/>
      <c r="H113" s="13"/>
      <c r="I113" s="13"/>
      <c r="J113" s="40"/>
      <c r="K113" s="40"/>
      <c r="L113" s="40"/>
      <c r="M113" s="40"/>
      <c r="N113" s="41"/>
      <c r="O113" s="41"/>
      <c r="P113" s="41"/>
      <c r="Q113" s="41"/>
      <c r="R113" s="41"/>
      <c r="S113" s="41"/>
      <c r="T113" s="14"/>
      <c r="U113" s="14"/>
      <c r="V113" s="14"/>
    </row>
    <row r="114" spans="1:22" s="1" customFormat="1" ht="69" customHeight="1">
      <c r="A114" s="11" t="s">
        <v>142</v>
      </c>
      <c r="B114" s="12" t="s">
        <v>143</v>
      </c>
      <c r="C114" s="12" t="s">
        <v>141</v>
      </c>
      <c r="D114" s="12" t="s">
        <v>144</v>
      </c>
      <c r="E114" s="13">
        <f>'2023'!E114</f>
        <v>4585.1779999999999</v>
      </c>
      <c r="F114" s="13">
        <f>'2023'!F114</f>
        <v>1946.337</v>
      </c>
      <c r="G114" s="13">
        <f>'2023'!G114</f>
        <v>732.053</v>
      </c>
      <c r="H114" s="13">
        <f>'2023'!H114</f>
        <v>3098.248</v>
      </c>
      <c r="I114" s="13">
        <f t="shared" si="21"/>
        <v>10361.815999999999</v>
      </c>
      <c r="J114" s="40">
        <v>8939.5305601036962</v>
      </c>
      <c r="K114" s="40">
        <v>8939.5305601036962</v>
      </c>
      <c r="L114" s="40">
        <f>'2023'!M114</f>
        <v>1514.24</v>
      </c>
      <c r="M114" s="40">
        <v>1574.8096</v>
      </c>
      <c r="N114" s="41" t="e">
        <f>(J114-L114)*#REF!</f>
        <v>#REF!</v>
      </c>
      <c r="O114" s="41">
        <f>(J114-L114)*E114</f>
        <v>34046278.919795148</v>
      </c>
      <c r="P114" s="41">
        <f>(J114-L114)*F114</f>
        <v>14452117.752880547</v>
      </c>
      <c r="Q114" s="41">
        <f>(K114-M114)*G114</f>
        <v>5391366.0730067911</v>
      </c>
      <c r="R114" s="41">
        <f>(K114-M114)*H114</f>
        <v>22817731.985199355</v>
      </c>
      <c r="S114" s="41">
        <f t="shared" si="22"/>
        <v>76707494.73088184</v>
      </c>
      <c r="T114" s="14"/>
      <c r="U114" s="14"/>
      <c r="V114" s="14"/>
    </row>
    <row r="115" spans="1:22" s="1" customFormat="1" ht="14.25" customHeight="1">
      <c r="A115" s="11"/>
      <c r="B115" s="12"/>
      <c r="C115" s="12"/>
      <c r="D115" s="12"/>
      <c r="E115" s="13"/>
      <c r="F115" s="13"/>
      <c r="G115" s="13"/>
      <c r="H115" s="13"/>
      <c r="I115" s="13"/>
      <c r="J115" s="40"/>
      <c r="K115" s="40"/>
      <c r="L115" s="40"/>
      <c r="M115" s="40"/>
      <c r="N115" s="41"/>
      <c r="O115" s="41"/>
      <c r="P115" s="41"/>
      <c r="Q115" s="41"/>
      <c r="R115" s="41"/>
      <c r="S115" s="41"/>
      <c r="T115" s="14"/>
      <c r="U115" s="14"/>
      <c r="V115" s="14"/>
    </row>
    <row r="116" spans="1:22" s="1" customFormat="1" ht="50.25" customHeight="1">
      <c r="A116" s="11" t="s">
        <v>146</v>
      </c>
      <c r="B116" s="12" t="s">
        <v>147</v>
      </c>
      <c r="C116" s="12" t="s">
        <v>145</v>
      </c>
      <c r="D116" s="12" t="s">
        <v>148</v>
      </c>
      <c r="E116" s="13">
        <f>'2023'!E116</f>
        <v>17.073</v>
      </c>
      <c r="F116" s="13">
        <f>'2023'!F116</f>
        <v>8.5220000000000002</v>
      </c>
      <c r="G116" s="13">
        <f>'2023'!G116</f>
        <v>2.8450000000000002</v>
      </c>
      <c r="H116" s="13">
        <f>'2023'!H116</f>
        <v>17.071999999999999</v>
      </c>
      <c r="I116" s="13">
        <f t="shared" si="21"/>
        <v>45.512</v>
      </c>
      <c r="J116" s="40">
        <v>9899.5711360000005</v>
      </c>
      <c r="K116" s="40">
        <v>9899.5711360000005</v>
      </c>
      <c r="L116" s="40">
        <f>'2023'!M116</f>
        <v>1998.7968000000001</v>
      </c>
      <c r="M116" s="40">
        <v>2078.7486720000002</v>
      </c>
      <c r="N116" s="41" t="e">
        <f>(J116-L116)*#REF!</f>
        <v>#REF!</v>
      </c>
      <c r="O116" s="41">
        <f t="shared" ref="O116:O121" si="34">(J116-L116)*E116</f>
        <v>134889.92023852802</v>
      </c>
      <c r="P116" s="41">
        <f t="shared" ref="P116:Q121" si="35">(J116-L116)*F116</f>
        <v>67330.398891392004</v>
      </c>
      <c r="Q116" s="41">
        <f t="shared" si="35"/>
        <v>22250.239910080003</v>
      </c>
      <c r="R116" s="41">
        <f t="shared" ref="R116:R121" si="36">(K116-M116)*H116</f>
        <v>133517.081105408</v>
      </c>
      <c r="S116" s="41">
        <f t="shared" si="22"/>
        <v>357987.64014540805</v>
      </c>
      <c r="T116" s="14"/>
      <c r="U116" s="14"/>
      <c r="V116" s="14"/>
    </row>
    <row r="117" spans="1:22" s="1" customFormat="1" ht="50.25" customHeight="1">
      <c r="A117" s="11" t="s">
        <v>149</v>
      </c>
      <c r="B117" s="12" t="s">
        <v>150</v>
      </c>
      <c r="C117" s="12" t="s">
        <v>145</v>
      </c>
      <c r="D117" s="12" t="s">
        <v>151</v>
      </c>
      <c r="E117" s="13">
        <f>'2023'!E117</f>
        <v>544.23</v>
      </c>
      <c r="F117" s="13">
        <f>'2023'!F117</f>
        <v>261.57100000000003</v>
      </c>
      <c r="G117" s="13">
        <f>'2023'!G117</f>
        <v>83.716999999999999</v>
      </c>
      <c r="H117" s="13">
        <f>'2023'!H117</f>
        <v>538.18200000000002</v>
      </c>
      <c r="I117" s="13">
        <f t="shared" si="21"/>
        <v>1427.7</v>
      </c>
      <c r="J117" s="40">
        <f>'2023'!K117</f>
        <v>6791.7626296000008</v>
      </c>
      <c r="K117" s="40">
        <v>7417.1551369296494</v>
      </c>
      <c r="L117" s="40">
        <f>'2023'!M117</f>
        <v>1959.8592000000001</v>
      </c>
      <c r="M117" s="40">
        <v>2038.2535680000001</v>
      </c>
      <c r="N117" s="41" t="e">
        <f>(J117-L117)*#REF!</f>
        <v>#REF!</v>
      </c>
      <c r="O117" s="41">
        <f t="shared" si="34"/>
        <v>2629666.8034912087</v>
      </c>
      <c r="P117" s="41">
        <f t="shared" si="35"/>
        <v>1263885.811983902</v>
      </c>
      <c r="Q117" s="41">
        <f t="shared" si="35"/>
        <v>450305.50264608342</v>
      </c>
      <c r="R117" s="41">
        <f t="shared" si="36"/>
        <v>2894828.0041696965</v>
      </c>
      <c r="S117" s="41">
        <f t="shared" si="22"/>
        <v>7238686.1222908907</v>
      </c>
      <c r="T117" s="14"/>
      <c r="U117" s="14"/>
      <c r="V117" s="14"/>
    </row>
    <row r="118" spans="1:22" s="1" customFormat="1" ht="50.25" customHeight="1">
      <c r="A118" s="11" t="s">
        <v>152</v>
      </c>
      <c r="B118" s="12" t="s">
        <v>153</v>
      </c>
      <c r="C118" s="12" t="s">
        <v>145</v>
      </c>
      <c r="D118" s="12" t="s">
        <v>151</v>
      </c>
      <c r="E118" s="13">
        <f>'2023'!E118</f>
        <v>1101.3900000000001</v>
      </c>
      <c r="F118" s="13">
        <f>'2023'!F118</f>
        <v>681.50299999999993</v>
      </c>
      <c r="G118" s="13">
        <f>'2023'!G118</f>
        <v>341.25099999999998</v>
      </c>
      <c r="H118" s="13">
        <f>'2023'!H118</f>
        <v>1072.3920000000001</v>
      </c>
      <c r="I118" s="13">
        <f t="shared" si="21"/>
        <v>3196.5360000000001</v>
      </c>
      <c r="J118" s="40">
        <v>12372.768512000001</v>
      </c>
      <c r="K118" s="40">
        <v>12372.768512000001</v>
      </c>
      <c r="L118" s="40">
        <f>'2023'!M118</f>
        <v>1633.2160000000001</v>
      </c>
      <c r="M118" s="40">
        <v>1698.5446400000001</v>
      </c>
      <c r="N118" s="41" t="e">
        <f>(J118-L118)*#REF!</f>
        <v>#REF!</v>
      </c>
      <c r="O118" s="41">
        <f t="shared" si="34"/>
        <v>11828435.741191681</v>
      </c>
      <c r="P118" s="41">
        <f t="shared" si="35"/>
        <v>7319037.2555855354</v>
      </c>
      <c r="Q118" s="41">
        <f t="shared" si="35"/>
        <v>3642589.5705438717</v>
      </c>
      <c r="R118" s="41">
        <f t="shared" si="36"/>
        <v>11446952.286541825</v>
      </c>
      <c r="S118" s="41">
        <f t="shared" si="22"/>
        <v>34237014.853862911</v>
      </c>
      <c r="T118" s="14"/>
      <c r="U118" s="14"/>
      <c r="V118" s="14"/>
    </row>
    <row r="119" spans="1:22" s="1" customFormat="1" ht="50.25" customHeight="1">
      <c r="A119" s="11" t="s">
        <v>75</v>
      </c>
      <c r="B119" s="12" t="s">
        <v>107</v>
      </c>
      <c r="C119" s="12" t="s">
        <v>145</v>
      </c>
      <c r="D119" s="12" t="s">
        <v>148</v>
      </c>
      <c r="E119" s="13">
        <f>'2023'!E119</f>
        <v>2788.8539999999998</v>
      </c>
      <c r="F119" s="13">
        <f>'2023'!F119</f>
        <v>1413.0320000000002</v>
      </c>
      <c r="G119" s="13">
        <f>'2023'!G119</f>
        <v>639.61900000000003</v>
      </c>
      <c r="H119" s="13">
        <f>'2023'!H119</f>
        <v>2120.152</v>
      </c>
      <c r="I119" s="13">
        <f t="shared" si="21"/>
        <v>6961.6570000000002</v>
      </c>
      <c r="J119" s="40">
        <f>'2023'!K119</f>
        <v>3551.0011056000003</v>
      </c>
      <c r="K119" s="40">
        <v>3904.3345489432836</v>
      </c>
      <c r="L119" s="40">
        <f>'2023'!M119</f>
        <v>1633.2160000000001</v>
      </c>
      <c r="M119" s="40">
        <v>1698.5446400000001</v>
      </c>
      <c r="N119" s="41" t="e">
        <f>(J119-L119)*#REF!</f>
        <v>#REF!</v>
      </c>
      <c r="O119" s="41">
        <f t="shared" si="34"/>
        <v>5348422.6628929824</v>
      </c>
      <c r="P119" s="41">
        <f t="shared" si="35"/>
        <v>2709891.7233361797</v>
      </c>
      <c r="Q119" s="41">
        <f t="shared" si="35"/>
        <v>1410865.1357683942</v>
      </c>
      <c r="R119" s="41">
        <f t="shared" si="36"/>
        <v>4676609.8870259207</v>
      </c>
      <c r="S119" s="41">
        <f t="shared" si="22"/>
        <v>14145789.409023477</v>
      </c>
      <c r="T119" s="14"/>
      <c r="U119" s="14"/>
      <c r="V119" s="14"/>
    </row>
    <row r="120" spans="1:22" s="1" customFormat="1" ht="50.25" customHeight="1">
      <c r="A120" s="11" t="s">
        <v>154</v>
      </c>
      <c r="B120" s="12" t="s">
        <v>155</v>
      </c>
      <c r="C120" s="12" t="s">
        <v>145</v>
      </c>
      <c r="D120" s="12" t="s">
        <v>148</v>
      </c>
      <c r="E120" s="13">
        <f>'2023'!E120</f>
        <v>27210.156999999999</v>
      </c>
      <c r="F120" s="13">
        <f>'2023'!F120</f>
        <v>11997.442000000001</v>
      </c>
      <c r="G120" s="13">
        <f>'2023'!G120</f>
        <v>3347.1350000000002</v>
      </c>
      <c r="H120" s="13">
        <f>'2023'!H120</f>
        <v>19261.758999999998</v>
      </c>
      <c r="I120" s="13">
        <f t="shared" si="21"/>
        <v>61816.493000000002</v>
      </c>
      <c r="J120" s="40">
        <v>5082.3871520681814</v>
      </c>
      <c r="K120" s="40">
        <v>5082.3871520681823</v>
      </c>
      <c r="L120" s="40">
        <f>'2023'!M120</f>
        <v>1633.2160000000001</v>
      </c>
      <c r="M120" s="40">
        <v>1698.5446400000001</v>
      </c>
      <c r="N120" s="41" t="e">
        <f>(J120-L120)*#REF!</f>
        <v>#REF!</v>
      </c>
      <c r="O120" s="41">
        <f t="shared" si="34"/>
        <v>93852488.567646086</v>
      </c>
      <c r="P120" s="41">
        <f t="shared" si="35"/>
        <v>41381230.845011182</v>
      </c>
      <c r="Q120" s="41">
        <f t="shared" si="35"/>
        <v>11326177.706631336</v>
      </c>
      <c r="R120" s="41">
        <f t="shared" si="36"/>
        <v>65178758.961411916</v>
      </c>
      <c r="S120" s="41">
        <f t="shared" si="22"/>
        <v>211738656.08070052</v>
      </c>
      <c r="T120" s="14"/>
      <c r="U120" s="14"/>
      <c r="V120" s="14"/>
    </row>
    <row r="121" spans="1:22" s="1" customFormat="1" ht="65.25" customHeight="1">
      <c r="A121" s="11" t="s">
        <v>156</v>
      </c>
      <c r="B121" s="12" t="s">
        <v>157</v>
      </c>
      <c r="C121" s="12" t="s">
        <v>145</v>
      </c>
      <c r="D121" s="12" t="s">
        <v>278</v>
      </c>
      <c r="E121" s="13">
        <f>'2023'!E121</f>
        <v>451.65600000000001</v>
      </c>
      <c r="F121" s="13">
        <f>'2023'!F121</f>
        <v>218.54199999999997</v>
      </c>
      <c r="G121" s="13">
        <f>'2023'!G121</f>
        <v>65.777000000000001</v>
      </c>
      <c r="H121" s="13">
        <f>'2023'!H121</f>
        <v>458.13600000000002</v>
      </c>
      <c r="I121" s="13">
        <f t="shared" si="21"/>
        <v>1194.1110000000001</v>
      </c>
      <c r="J121" s="40">
        <f>'2023'!K121</f>
        <v>4642.9718192</v>
      </c>
      <c r="K121" s="40">
        <v>5098.1651348078458</v>
      </c>
      <c r="L121" s="40">
        <f>'2023'!M121</f>
        <v>1665.6640000000002</v>
      </c>
      <c r="M121" s="40">
        <v>1732.2905600000004</v>
      </c>
      <c r="N121" s="41" t="e">
        <f>(J121-L121)*#REF!</f>
        <v>#REF!</v>
      </c>
      <c r="O121" s="41">
        <f t="shared" si="34"/>
        <v>1344718.9403885952</v>
      </c>
      <c r="P121" s="41">
        <f t="shared" si="35"/>
        <v>650666.8054236063</v>
      </c>
      <c r="Q121" s="41">
        <f t="shared" si="35"/>
        <v>221397.13190713566</v>
      </c>
      <c r="R121" s="41">
        <f t="shared" si="36"/>
        <v>1542028.3142041671</v>
      </c>
      <c r="S121" s="41">
        <f t="shared" si="22"/>
        <v>3758811.1919235042</v>
      </c>
      <c r="T121" s="14"/>
      <c r="U121" s="14"/>
      <c r="V121" s="14"/>
    </row>
    <row r="122" spans="1:22" s="1" customFormat="1" ht="14.25" customHeight="1">
      <c r="A122" s="11"/>
      <c r="B122" s="12"/>
      <c r="C122" s="12"/>
      <c r="D122" s="12"/>
      <c r="E122" s="13"/>
      <c r="F122" s="13"/>
      <c r="G122" s="13"/>
      <c r="H122" s="13"/>
      <c r="I122" s="13"/>
      <c r="J122" s="40"/>
      <c r="K122" s="40"/>
      <c r="L122" s="40"/>
      <c r="M122" s="40"/>
      <c r="N122" s="41"/>
      <c r="O122" s="41"/>
      <c r="P122" s="41"/>
      <c r="Q122" s="41"/>
      <c r="R122" s="41"/>
      <c r="S122" s="41"/>
      <c r="T122" s="14"/>
      <c r="U122" s="14"/>
      <c r="V122" s="14"/>
    </row>
    <row r="123" spans="1:22" s="1" customFormat="1" ht="51.75" customHeight="1">
      <c r="A123" s="11" t="s">
        <v>159</v>
      </c>
      <c r="B123" s="12" t="s">
        <v>160</v>
      </c>
      <c r="C123" s="12" t="s">
        <v>158</v>
      </c>
      <c r="D123" s="12" t="s">
        <v>4</v>
      </c>
      <c r="E123" s="13">
        <f>'2023'!E123</f>
        <v>9614.2279999999992</v>
      </c>
      <c r="F123" s="13">
        <f>'2023'!F123</f>
        <v>5461.3110000000006</v>
      </c>
      <c r="G123" s="13">
        <f>'2023'!G123</f>
        <v>2402.9110000000001</v>
      </c>
      <c r="H123" s="13">
        <f>'2023'!H123</f>
        <v>8414.8430000000008</v>
      </c>
      <c r="I123" s="13">
        <f t="shared" si="21"/>
        <v>25893.293000000001</v>
      </c>
      <c r="J123" s="40">
        <f>'2023'!K123</f>
        <v>5316.2687551999998</v>
      </c>
      <c r="K123" s="40">
        <v>5816.6234615717658</v>
      </c>
      <c r="L123" s="40">
        <v>1449.3440000000003</v>
      </c>
      <c r="M123" s="40">
        <v>1507.3177600000004</v>
      </c>
      <c r="N123" s="41" t="e">
        <f>(J123-L123)*#REF!</f>
        <v>#REF!</v>
      </c>
      <c r="O123" s="41">
        <f>(J123-L123)*E123</f>
        <v>37177496.255336978</v>
      </c>
      <c r="P123" s="41">
        <f t="shared" ref="P123:Q127" si="37">(J123-L123)*F123</f>
        <v>21118478.701746069</v>
      </c>
      <c r="Q123" s="41">
        <f t="shared" si="37"/>
        <v>10354878.072669514</v>
      </c>
      <c r="R123" s="41">
        <f>(K123-M123)*H123</f>
        <v>36262130.91773127</v>
      </c>
      <c r="S123" s="41">
        <f t="shared" si="22"/>
        <v>104912983.94748382</v>
      </c>
      <c r="T123" s="14"/>
      <c r="U123" s="14"/>
      <c r="V123" s="14"/>
    </row>
    <row r="124" spans="1:22" s="1" customFormat="1" ht="51.75" customHeight="1">
      <c r="A124" s="11" t="s">
        <v>161</v>
      </c>
      <c r="B124" s="12" t="s">
        <v>162</v>
      </c>
      <c r="C124" s="12" t="s">
        <v>158</v>
      </c>
      <c r="D124" s="12" t="s">
        <v>163</v>
      </c>
      <c r="E124" s="13">
        <f>'2023'!E124</f>
        <v>115.22999999999999</v>
      </c>
      <c r="F124" s="13">
        <f>'2023'!F124</f>
        <v>76.819999999999993</v>
      </c>
      <c r="G124" s="13">
        <f>'2023'!G124</f>
        <v>40.43</v>
      </c>
      <c r="H124" s="13">
        <f>'2023'!H124</f>
        <v>121.29</v>
      </c>
      <c r="I124" s="13">
        <f t="shared" si="21"/>
        <v>353.77</v>
      </c>
      <c r="J124" s="40">
        <f>'2023'!K124</f>
        <v>5181.6850071999988</v>
      </c>
      <c r="K124" s="40">
        <v>5685.9852512097323</v>
      </c>
      <c r="L124" s="40">
        <v>1454.752</v>
      </c>
      <c r="M124" s="40">
        <v>1512.94208</v>
      </c>
      <c r="N124" s="41" t="e">
        <f>(J124-L124)*#REF!</f>
        <v>#REF!</v>
      </c>
      <c r="O124" s="41">
        <f>(J124-L124)*E124</f>
        <v>429454.49041965581</v>
      </c>
      <c r="P124" s="41">
        <f t="shared" si="37"/>
        <v>286302.99361310387</v>
      </c>
      <c r="Q124" s="41">
        <f t="shared" si="37"/>
        <v>168716.13541200949</v>
      </c>
      <c r="R124" s="41">
        <f>(K124-M124)*H124</f>
        <v>506148.40623602847</v>
      </c>
      <c r="S124" s="41">
        <f t="shared" si="22"/>
        <v>1390622.0256807976</v>
      </c>
      <c r="T124" s="14"/>
      <c r="U124" s="14"/>
      <c r="V124" s="14"/>
    </row>
    <row r="125" spans="1:22" s="1" customFormat="1" ht="51.75" customHeight="1">
      <c r="A125" s="11" t="s">
        <v>75</v>
      </c>
      <c r="B125" s="12" t="s">
        <v>107</v>
      </c>
      <c r="C125" s="12" t="s">
        <v>158</v>
      </c>
      <c r="D125" s="12" t="s">
        <v>164</v>
      </c>
      <c r="E125" s="13">
        <f>'2023'!E125</f>
        <v>410.67500000000001</v>
      </c>
      <c r="F125" s="13">
        <f>'2023'!F125</f>
        <v>271.88900000000001</v>
      </c>
      <c r="G125" s="13">
        <f>'2023'!G125</f>
        <v>130.892</v>
      </c>
      <c r="H125" s="13">
        <f>'2023'!H125</f>
        <v>410.35399999999998</v>
      </c>
      <c r="I125" s="13">
        <f t="shared" si="21"/>
        <v>1223.8100000000002</v>
      </c>
      <c r="J125" s="40">
        <f>'2023'!K125</f>
        <v>4837.3753687999997</v>
      </c>
      <c r="K125" s="40">
        <v>5318.7062512676621</v>
      </c>
      <c r="L125" s="40">
        <f>'2023'!M125</f>
        <v>1449.3440000000003</v>
      </c>
      <c r="M125" s="40">
        <v>1507.3177600000004</v>
      </c>
      <c r="N125" s="41" t="e">
        <f>(J125-L125)*#REF!</f>
        <v>#REF!</v>
      </c>
      <c r="O125" s="41">
        <f>(J125-L125)*E125</f>
        <v>1391379.7823819399</v>
      </c>
      <c r="P125" s="41">
        <f t="shared" si="37"/>
        <v>921168.46083166311</v>
      </c>
      <c r="Q125" s="41">
        <f t="shared" si="37"/>
        <v>498880.26239900675</v>
      </c>
      <c r="R125" s="41">
        <f>(K125-M125)*H125</f>
        <v>1564018.5129456499</v>
      </c>
      <c r="S125" s="41">
        <f t="shared" si="22"/>
        <v>4375447.0185582601</v>
      </c>
      <c r="T125" s="14"/>
      <c r="U125" s="14"/>
      <c r="V125" s="14"/>
    </row>
    <row r="126" spans="1:22" s="1" customFormat="1" ht="51.75" customHeight="1">
      <c r="A126" s="11" t="s">
        <v>165</v>
      </c>
      <c r="B126" s="12" t="s">
        <v>166</v>
      </c>
      <c r="C126" s="12" t="s">
        <v>158</v>
      </c>
      <c r="D126" s="12" t="s">
        <v>167</v>
      </c>
      <c r="E126" s="13">
        <f>'2023'!E126</f>
        <v>27759.233</v>
      </c>
      <c r="F126" s="13">
        <f>'2023'!F126</f>
        <v>13062.922</v>
      </c>
      <c r="G126" s="13">
        <f>'2023'!G126</f>
        <v>5235.91</v>
      </c>
      <c r="H126" s="13">
        <f>'2023'!H126</f>
        <v>22606.271000000001</v>
      </c>
      <c r="I126" s="13">
        <f t="shared" si="21"/>
        <v>68664.33600000001</v>
      </c>
      <c r="J126" s="40">
        <v>2130.7736319999999</v>
      </c>
      <c r="K126" s="40">
        <v>2130.7736319999999</v>
      </c>
      <c r="L126" s="40">
        <f>'2023'!M126</f>
        <v>1449.3440000000003</v>
      </c>
      <c r="M126" s="40">
        <v>1507.3177600000004</v>
      </c>
      <c r="N126" s="41" t="e">
        <f>(J126-L126)*#REF!</f>
        <v>#REF!</v>
      </c>
      <c r="O126" s="41">
        <f>(J126-L126)*E126</f>
        <v>18915963.927792247</v>
      </c>
      <c r="P126" s="41">
        <f t="shared" si="37"/>
        <v>8901462.1313046999</v>
      </c>
      <c r="Q126" s="41">
        <f t="shared" si="37"/>
        <v>3264358.8347635176</v>
      </c>
      <c r="R126" s="41">
        <f>(K126-M126)*H126</f>
        <v>14094012.398973303</v>
      </c>
      <c r="S126" s="41">
        <f t="shared" si="22"/>
        <v>45175797.292833768</v>
      </c>
      <c r="T126" s="14"/>
      <c r="U126" s="14"/>
      <c r="V126" s="14"/>
    </row>
    <row r="127" spans="1:22" s="1" customFormat="1" ht="51.75" customHeight="1">
      <c r="A127" s="11" t="s">
        <v>168</v>
      </c>
      <c r="B127" s="12" t="s">
        <v>169</v>
      </c>
      <c r="C127" s="12" t="s">
        <v>158</v>
      </c>
      <c r="D127" s="12" t="s">
        <v>163</v>
      </c>
      <c r="E127" s="13">
        <f>'2023'!E127</f>
        <v>78.938999999999993</v>
      </c>
      <c r="F127" s="13">
        <f>'2023'!F127</f>
        <v>52.625999999999998</v>
      </c>
      <c r="G127" s="13">
        <f>'2023'!G127</f>
        <v>26.312999999999999</v>
      </c>
      <c r="H127" s="13">
        <f>'2023'!H127</f>
        <v>78.938999999999993</v>
      </c>
      <c r="I127" s="13">
        <f t="shared" si="21"/>
        <v>236.81699999999998</v>
      </c>
      <c r="J127" s="40">
        <f>'2023'!K127</f>
        <v>2991.4979431999996</v>
      </c>
      <c r="K127" s="40">
        <v>3294.4344437772156</v>
      </c>
      <c r="L127" s="40">
        <v>1454.752</v>
      </c>
      <c r="M127" s="40">
        <v>1512.94208</v>
      </c>
      <c r="N127" s="41" t="e">
        <f>(J127-L127)*#REF!</f>
        <v>#REF!</v>
      </c>
      <c r="O127" s="41">
        <f>(J127-L127)*E127</f>
        <v>121309.18801026476</v>
      </c>
      <c r="P127" s="41">
        <f t="shared" si="37"/>
        <v>80872.79200684317</v>
      </c>
      <c r="Q127" s="41">
        <f t="shared" si="37"/>
        <v>46876.40856806987</v>
      </c>
      <c r="R127" s="41">
        <f>(K127-M127)*H127</f>
        <v>140629.22570420962</v>
      </c>
      <c r="S127" s="41">
        <f t="shared" si="22"/>
        <v>389687.61428938736</v>
      </c>
      <c r="T127" s="14"/>
      <c r="U127" s="14"/>
      <c r="V127" s="14"/>
    </row>
    <row r="128" spans="1:22" s="1" customFormat="1" ht="14.25" customHeight="1">
      <c r="A128" s="11"/>
      <c r="B128" s="12"/>
      <c r="C128" s="12"/>
      <c r="D128" s="12"/>
      <c r="E128" s="13"/>
      <c r="F128" s="13"/>
      <c r="G128" s="13"/>
      <c r="H128" s="13"/>
      <c r="I128" s="13"/>
      <c r="J128" s="40"/>
      <c r="K128" s="40"/>
      <c r="L128" s="40"/>
      <c r="M128" s="40"/>
      <c r="N128" s="41"/>
      <c r="O128" s="41"/>
      <c r="P128" s="41"/>
      <c r="Q128" s="41"/>
      <c r="R128" s="41"/>
      <c r="S128" s="41"/>
      <c r="T128" s="14"/>
      <c r="U128" s="14"/>
      <c r="V128" s="14"/>
    </row>
    <row r="129" spans="1:22" s="1" customFormat="1" ht="51" customHeight="1">
      <c r="A129" s="11" t="s">
        <v>171</v>
      </c>
      <c r="B129" s="12" t="s">
        <v>172</v>
      </c>
      <c r="C129" s="12" t="s">
        <v>170</v>
      </c>
      <c r="D129" s="12" t="s">
        <v>173</v>
      </c>
      <c r="E129" s="13">
        <f>'2023'!E129</f>
        <v>2044.913</v>
      </c>
      <c r="F129" s="13">
        <f>'2023'!F129</f>
        <v>1058.3340000000001</v>
      </c>
      <c r="G129" s="13">
        <f>'2023'!G129</f>
        <v>511.137</v>
      </c>
      <c r="H129" s="13">
        <f>'2023'!H129</f>
        <v>1733.2439999999999</v>
      </c>
      <c r="I129" s="13">
        <f t="shared" si="21"/>
        <v>5347.6280000000006</v>
      </c>
      <c r="J129" s="40">
        <f>'2023'!K129</f>
        <v>6083.4832313416991</v>
      </c>
      <c r="K129" s="40">
        <v>6691.8315544758725</v>
      </c>
      <c r="L129" s="40">
        <f>'2023'!M129</f>
        <v>1525.056</v>
      </c>
      <c r="M129" s="40">
        <v>1586.0582400000001</v>
      </c>
      <c r="N129" s="41" t="e">
        <f>(J129-L129)*#REF!</f>
        <v>#REF!</v>
      </c>
      <c r="O129" s="41">
        <f t="shared" ref="O129:O136" si="38">(J129-L129)*E129</f>
        <v>9321587.1049246471</v>
      </c>
      <c r="P129" s="41">
        <f t="shared" ref="P129:Q136" si="39">(J129-L129)*F129</f>
        <v>4824338.5254547857</v>
      </c>
      <c r="Q129" s="41">
        <f t="shared" si="39"/>
        <v>2609749.6546412539</v>
      </c>
      <c r="R129" s="41">
        <f t="shared" ref="R129:R136" si="40">(K129-M129)*H129</f>
        <v>8849550.9626754187</v>
      </c>
      <c r="S129" s="41">
        <f t="shared" si="22"/>
        <v>25605226.247696105</v>
      </c>
      <c r="T129" s="14"/>
      <c r="U129" s="14"/>
      <c r="V129" s="14"/>
    </row>
    <row r="130" spans="1:22" s="1" customFormat="1" ht="51" customHeight="1">
      <c r="A130" s="11" t="s">
        <v>171</v>
      </c>
      <c r="B130" s="12" t="s">
        <v>172</v>
      </c>
      <c r="C130" s="12" t="s">
        <v>170</v>
      </c>
      <c r="D130" s="12" t="s">
        <v>174</v>
      </c>
      <c r="E130" s="13">
        <f>'2023'!E130</f>
        <v>2358.5</v>
      </c>
      <c r="F130" s="13">
        <f>'2023'!F130</f>
        <v>1321.7809999999999</v>
      </c>
      <c r="G130" s="13">
        <f>'2023'!G130</f>
        <v>677.952</v>
      </c>
      <c r="H130" s="13">
        <f>'2023'!H130</f>
        <v>2121.7269999999999</v>
      </c>
      <c r="I130" s="13">
        <f t="shared" si="21"/>
        <v>6479.96</v>
      </c>
      <c r="J130" s="40">
        <v>6181.8307200000008</v>
      </c>
      <c r="K130" s="40">
        <v>6181.8307200000008</v>
      </c>
      <c r="L130" s="40">
        <f>'2023'!M130</f>
        <v>1525.056</v>
      </c>
      <c r="M130" s="40">
        <v>1586.0582400000001</v>
      </c>
      <c r="N130" s="41" t="e">
        <f>(J130-L130)*#REF!</f>
        <v>#REF!</v>
      </c>
      <c r="O130" s="41">
        <f t="shared" si="38"/>
        <v>10983003.177120004</v>
      </c>
      <c r="P130" s="41">
        <f t="shared" si="39"/>
        <v>6155236.3461763216</v>
      </c>
      <c r="Q130" s="41">
        <f t="shared" si="39"/>
        <v>3115713.1443609605</v>
      </c>
      <c r="R130" s="41">
        <f t="shared" si="40"/>
        <v>9750974.5566729605</v>
      </c>
      <c r="S130" s="41">
        <f t="shared" si="22"/>
        <v>30004927.224330246</v>
      </c>
      <c r="T130" s="14"/>
      <c r="U130" s="14"/>
      <c r="V130" s="14"/>
    </row>
    <row r="131" spans="1:22" s="1" customFormat="1" ht="51" customHeight="1">
      <c r="A131" s="11" t="s">
        <v>171</v>
      </c>
      <c r="B131" s="12" t="s">
        <v>172</v>
      </c>
      <c r="C131" s="12" t="s">
        <v>170</v>
      </c>
      <c r="D131" s="12" t="s">
        <v>175</v>
      </c>
      <c r="E131" s="13">
        <f>'2023'!E131</f>
        <v>5260.2960000000003</v>
      </c>
      <c r="F131" s="13">
        <f>'2023'!F131</f>
        <v>3512.3940000000002</v>
      </c>
      <c r="G131" s="13">
        <f>'2023'!G131</f>
        <v>1768.356</v>
      </c>
      <c r="H131" s="13">
        <f>'2023'!H131</f>
        <v>5236.6769999999997</v>
      </c>
      <c r="I131" s="13">
        <f t="shared" si="21"/>
        <v>15777.723</v>
      </c>
      <c r="J131" s="40">
        <f>'2023'!K131</f>
        <v>6648.4814447999988</v>
      </c>
      <c r="K131" s="40">
        <v>7265.5098851526673</v>
      </c>
      <c r="L131" s="40">
        <f>'2023'!M131</f>
        <v>1525.056</v>
      </c>
      <c r="M131" s="40">
        <v>1586.0582400000001</v>
      </c>
      <c r="N131" s="41" t="e">
        <f>(J131-L131)*#REF!</f>
        <v>#REF!</v>
      </c>
      <c r="O131" s="41">
        <f t="shared" si="38"/>
        <v>26950734.373579659</v>
      </c>
      <c r="P131" s="41">
        <f t="shared" si="39"/>
        <v>17995488.791762851</v>
      </c>
      <c r="Q131" s="41">
        <f t="shared" si="39"/>
        <v>10043292.393415589</v>
      </c>
      <c r="R131" s="41">
        <f t="shared" si="40"/>
        <v>29741453.802783132</v>
      </c>
      <c r="S131" s="41">
        <f t="shared" si="22"/>
        <v>84730969.361541227</v>
      </c>
      <c r="T131" s="14"/>
      <c r="U131" s="14"/>
      <c r="V131" s="14"/>
    </row>
    <row r="132" spans="1:22" s="1" customFormat="1" ht="51" customHeight="1">
      <c r="A132" s="11" t="s">
        <v>176</v>
      </c>
      <c r="B132" s="12" t="s">
        <v>177</v>
      </c>
      <c r="C132" s="12" t="s">
        <v>170</v>
      </c>
      <c r="D132" s="12" t="s">
        <v>178</v>
      </c>
      <c r="E132" s="13">
        <f>'2023'!E132</f>
        <v>4156.5</v>
      </c>
      <c r="F132" s="13">
        <f>'2023'!F132</f>
        <v>2689.81</v>
      </c>
      <c r="G132" s="13">
        <f>'2023'!G132</f>
        <v>1354.03</v>
      </c>
      <c r="H132" s="13">
        <f>'2023'!H132</f>
        <v>4129.37</v>
      </c>
      <c r="I132" s="13">
        <f t="shared" si="21"/>
        <v>12329.71</v>
      </c>
      <c r="J132" s="40">
        <v>5415.7226240000009</v>
      </c>
      <c r="K132" s="40">
        <v>5415.7226240000009</v>
      </c>
      <c r="L132" s="40">
        <f>'2023'!M132</f>
        <v>1514.24</v>
      </c>
      <c r="M132" s="40">
        <v>1574.8096</v>
      </c>
      <c r="N132" s="41" t="e">
        <f>(J132-L132)*#REF!</f>
        <v>#REF!</v>
      </c>
      <c r="O132" s="41">
        <f t="shared" si="38"/>
        <v>16216512.526656006</v>
      </c>
      <c r="P132" s="41">
        <f t="shared" si="39"/>
        <v>10494246.976861443</v>
      </c>
      <c r="Q132" s="41">
        <f t="shared" si="39"/>
        <v>5200711.4618867207</v>
      </c>
      <c r="R132" s="41">
        <f t="shared" si="40"/>
        <v>15860551.013914883</v>
      </c>
      <c r="S132" s="41">
        <f t="shared" si="22"/>
        <v>47772021.979319051</v>
      </c>
      <c r="T132" s="14"/>
      <c r="U132" s="14"/>
      <c r="V132" s="14"/>
    </row>
    <row r="133" spans="1:22" s="1" customFormat="1" ht="63" customHeight="1">
      <c r="A133" s="11" t="s">
        <v>179</v>
      </c>
      <c r="B133" s="12" t="s">
        <v>180</v>
      </c>
      <c r="C133" s="12" t="s">
        <v>170</v>
      </c>
      <c r="D133" s="12" t="s">
        <v>279</v>
      </c>
      <c r="E133" s="13">
        <f>'2023'!E133</f>
        <v>530.20399999999995</v>
      </c>
      <c r="F133" s="13">
        <f>'2023'!F133</f>
        <v>285.40600000000001</v>
      </c>
      <c r="G133" s="13">
        <f>'2023'!G133</f>
        <v>123.264</v>
      </c>
      <c r="H133" s="13">
        <f>'2023'!H133</f>
        <v>469.54</v>
      </c>
      <c r="I133" s="13">
        <f t="shared" si="21"/>
        <v>1408.414</v>
      </c>
      <c r="J133" s="40">
        <f>'2023'!K133</f>
        <v>8224.4191329066962</v>
      </c>
      <c r="K133" s="40">
        <v>8634.6765223696693</v>
      </c>
      <c r="L133" s="40">
        <f>'2023'!M133</f>
        <v>1817.0880000000002</v>
      </c>
      <c r="M133" s="40">
        <v>1889.7715200000002</v>
      </c>
      <c r="N133" s="41" t="e">
        <f>(J133-L133)*#REF!</f>
        <v>#REF!</v>
      </c>
      <c r="O133" s="41">
        <f t="shared" si="38"/>
        <v>3397192.5959916618</v>
      </c>
      <c r="P133" s="41">
        <f t="shared" si="39"/>
        <v>1828690.7493183687</v>
      </c>
      <c r="Q133" s="41">
        <f t="shared" si="39"/>
        <v>831403.97021209484</v>
      </c>
      <c r="R133" s="41">
        <f t="shared" si="40"/>
        <v>3167002.6948126545</v>
      </c>
      <c r="S133" s="41">
        <f t="shared" si="22"/>
        <v>9224290.0103347786</v>
      </c>
      <c r="T133" s="14"/>
      <c r="U133" s="14"/>
      <c r="V133" s="14"/>
    </row>
    <row r="134" spans="1:22" s="1" customFormat="1" ht="55.5" customHeight="1">
      <c r="A134" s="11" t="s">
        <v>179</v>
      </c>
      <c r="B134" s="12" t="s">
        <v>180</v>
      </c>
      <c r="C134" s="12" t="s">
        <v>170</v>
      </c>
      <c r="D134" s="12" t="s">
        <v>173</v>
      </c>
      <c r="E134" s="13">
        <f>'2023'!E134</f>
        <v>1568.1210000000001</v>
      </c>
      <c r="F134" s="13">
        <f>'2023'!F134</f>
        <v>832.71499999999992</v>
      </c>
      <c r="G134" s="13">
        <f>'2023'!G134</f>
        <v>345.61399999999998</v>
      </c>
      <c r="H134" s="13">
        <f>'2023'!H134</f>
        <v>1395.874</v>
      </c>
      <c r="I134" s="13">
        <f t="shared" si="21"/>
        <v>4142.3240000000005</v>
      </c>
      <c r="J134" s="40">
        <f>'2023'!K134</f>
        <v>5893.7724330160136</v>
      </c>
      <c r="K134" s="40">
        <v>6991.1771543005043</v>
      </c>
      <c r="L134" s="40">
        <f>'2023'!M134</f>
        <v>1830.0672000000002</v>
      </c>
      <c r="M134" s="40">
        <v>1903.2698880000003</v>
      </c>
      <c r="N134" s="41" t="e">
        <f>(J134-L134)*#REF!</f>
        <v>#REF!</v>
      </c>
      <c r="O134" s="41">
        <f t="shared" si="38"/>
        <v>6372381.5137023041</v>
      </c>
      <c r="P134" s="41">
        <f t="shared" si="39"/>
        <v>3383908.3031109292</v>
      </c>
      <c r="Q134" s="41">
        <f t="shared" si="39"/>
        <v>1758451.9819351824</v>
      </c>
      <c r="R134" s="41">
        <f t="shared" si="40"/>
        <v>7102077.4674399504</v>
      </c>
      <c r="S134" s="41">
        <f t="shared" si="22"/>
        <v>18616819.266188368</v>
      </c>
      <c r="T134" s="14"/>
      <c r="U134" s="14"/>
      <c r="V134" s="14"/>
    </row>
    <row r="135" spans="1:22" s="1" customFormat="1" ht="55.5" customHeight="1">
      <c r="A135" s="11" t="s">
        <v>179</v>
      </c>
      <c r="B135" s="12" t="s">
        <v>180</v>
      </c>
      <c r="C135" s="12" t="s">
        <v>170</v>
      </c>
      <c r="D135" s="12" t="s">
        <v>181</v>
      </c>
      <c r="E135" s="13">
        <f>'2023'!E135</f>
        <v>341.28899999999999</v>
      </c>
      <c r="F135" s="13">
        <f>'2023'!F135</f>
        <v>227.524</v>
      </c>
      <c r="G135" s="13">
        <f>'2023'!G135</f>
        <v>111.36199999999999</v>
      </c>
      <c r="H135" s="13">
        <f>'2023'!H135</f>
        <v>343.69099999999997</v>
      </c>
      <c r="I135" s="13">
        <f t="shared" si="21"/>
        <v>1023.866</v>
      </c>
      <c r="J135" s="40">
        <f>'2023'!K135</f>
        <v>10801.766454536988</v>
      </c>
      <c r="K135" s="40">
        <v>11633.020979237777</v>
      </c>
      <c r="L135" s="40">
        <f>'2023'!M135</f>
        <v>1830.0672000000002</v>
      </c>
      <c r="M135" s="40">
        <v>1903.2698880000003</v>
      </c>
      <c r="N135" s="41" t="e">
        <f>(J135-L135)*#REF!</f>
        <v>#REF!</v>
      </c>
      <c r="O135" s="41">
        <f t="shared" si="38"/>
        <v>3061942.2668816741</v>
      </c>
      <c r="P135" s="41">
        <f t="shared" si="39"/>
        <v>2041276.9011892737</v>
      </c>
      <c r="Q135" s="41">
        <f t="shared" si="39"/>
        <v>1083524.5410224213</v>
      </c>
      <c r="R135" s="41">
        <f t="shared" si="40"/>
        <v>3344027.8822986023</v>
      </c>
      <c r="S135" s="41">
        <f t="shared" si="22"/>
        <v>9530771.5913919713</v>
      </c>
      <c r="T135" s="14"/>
      <c r="U135" s="14"/>
      <c r="V135" s="14"/>
    </row>
    <row r="136" spans="1:22" s="1" customFormat="1" ht="57" customHeight="1">
      <c r="A136" s="11">
        <v>2901008961</v>
      </c>
      <c r="B136" s="12" t="s">
        <v>384</v>
      </c>
      <c r="C136" s="12" t="s">
        <v>170</v>
      </c>
      <c r="D136" s="12" t="s">
        <v>352</v>
      </c>
      <c r="E136" s="13">
        <f>'2023'!E136</f>
        <v>4.6306655999999995</v>
      </c>
      <c r="F136" s="13">
        <f>'2023'!F136</f>
        <v>1.504</v>
      </c>
      <c r="G136" s="13">
        <f>'2023'!G136</f>
        <v>1.5740000000000001</v>
      </c>
      <c r="H136" s="13">
        <f>'2023'!H136</f>
        <v>4.2919999999999998</v>
      </c>
      <c r="I136" s="13">
        <f t="shared" si="21"/>
        <v>12.0006656</v>
      </c>
      <c r="J136" s="40">
        <v>4591.5866880000003</v>
      </c>
      <c r="K136" s="40">
        <v>4591.5866880000003</v>
      </c>
      <c r="L136" s="40">
        <f>'2023'!M136</f>
        <v>1514.24</v>
      </c>
      <c r="M136" s="40">
        <v>1574.8096</v>
      </c>
      <c r="N136" s="41" t="e">
        <f>(J136-L136)*#REF!</f>
        <v>#REF!</v>
      </c>
      <c r="O136" s="41">
        <f t="shared" si="38"/>
        <v>14250.163447395535</v>
      </c>
      <c r="P136" s="41">
        <f t="shared" si="39"/>
        <v>4628.3294187520005</v>
      </c>
      <c r="Q136" s="41">
        <f t="shared" si="39"/>
        <v>4748.4071365120008</v>
      </c>
      <c r="R136" s="41">
        <f t="shared" si="40"/>
        <v>12948.007261696001</v>
      </c>
      <c r="S136" s="41">
        <f t="shared" si="22"/>
        <v>36574.907264355534</v>
      </c>
      <c r="T136" s="14"/>
      <c r="U136" s="14"/>
      <c r="V136" s="14"/>
    </row>
    <row r="137" spans="1:22" s="1" customFormat="1" ht="14.25" customHeight="1">
      <c r="A137" s="11"/>
      <c r="B137" s="12"/>
      <c r="C137" s="12"/>
      <c r="D137" s="12"/>
      <c r="E137" s="13"/>
      <c r="F137" s="13"/>
      <c r="G137" s="13"/>
      <c r="H137" s="13"/>
      <c r="I137" s="13"/>
      <c r="J137" s="40"/>
      <c r="K137" s="40"/>
      <c r="L137" s="40"/>
      <c r="M137" s="40"/>
      <c r="N137" s="41"/>
      <c r="O137" s="41"/>
      <c r="P137" s="41"/>
      <c r="Q137" s="41"/>
      <c r="R137" s="41"/>
      <c r="S137" s="41"/>
      <c r="T137" s="14"/>
      <c r="U137" s="14"/>
      <c r="V137" s="14"/>
    </row>
    <row r="138" spans="1:22" s="1" customFormat="1" ht="61.5" customHeight="1">
      <c r="A138" s="11" t="s">
        <v>183</v>
      </c>
      <c r="B138" s="12" t="s">
        <v>184</v>
      </c>
      <c r="C138" s="12" t="s">
        <v>182</v>
      </c>
      <c r="D138" s="12" t="s">
        <v>185</v>
      </c>
      <c r="E138" s="13">
        <f>'2023'!E138</f>
        <v>11843.584000000001</v>
      </c>
      <c r="F138" s="13">
        <f>'2023'!F138</f>
        <v>6526.32</v>
      </c>
      <c r="G138" s="13">
        <f>'2023'!G138</f>
        <v>2446.2350000000001</v>
      </c>
      <c r="H138" s="13">
        <f>'2023'!H138</f>
        <v>10054.812</v>
      </c>
      <c r="I138" s="13">
        <f t="shared" si="21"/>
        <v>30870.951000000001</v>
      </c>
      <c r="J138" s="40">
        <f>'2023'!K138</f>
        <v>2658.8028271162552</v>
      </c>
      <c r="K138" s="40">
        <v>2914.5039690591634</v>
      </c>
      <c r="L138" s="40">
        <f>'2023'!M138</f>
        <v>2184.8320000000003</v>
      </c>
      <c r="M138" s="40">
        <v>2272.2252800000006</v>
      </c>
      <c r="N138" s="41" t="e">
        <f>(J138-L138)*#REF!</f>
        <v>#REF!</v>
      </c>
      <c r="O138" s="41">
        <f t="shared" ref="O138:O151" si="41">(J138-L138)*E138</f>
        <v>5613513.3045008434</v>
      </c>
      <c r="P138" s="41">
        <f t="shared" ref="P138:P151" si="42">(J138-L138)*F138</f>
        <v>3093285.2884253566</v>
      </c>
      <c r="Q138" s="41">
        <f t="shared" ref="Q138:Q151" si="43">(K138-M138)*G138</f>
        <v>1571164.6089306413</v>
      </c>
      <c r="R138" s="41">
        <f t="shared" ref="R138:R151" si="44">(K138-M138)*H138</f>
        <v>6457991.4700963395</v>
      </c>
      <c r="S138" s="41">
        <f t="shared" si="22"/>
        <v>16735954.671953183</v>
      </c>
      <c r="T138" s="14"/>
      <c r="U138" s="14"/>
      <c r="V138" s="14"/>
    </row>
    <row r="139" spans="1:22" s="1" customFormat="1" ht="61.5" customHeight="1">
      <c r="A139" s="11" t="s">
        <v>186</v>
      </c>
      <c r="B139" s="12" t="s">
        <v>187</v>
      </c>
      <c r="C139" s="12" t="s">
        <v>182</v>
      </c>
      <c r="D139" s="12" t="s">
        <v>188</v>
      </c>
      <c r="E139" s="13">
        <f>'2023'!E139</f>
        <v>2778.902</v>
      </c>
      <c r="F139" s="13">
        <f>'2023'!F139</f>
        <v>1248.3309999999999</v>
      </c>
      <c r="G139" s="13">
        <f>'2023'!G139</f>
        <v>807.68799999999999</v>
      </c>
      <c r="H139" s="13">
        <f>'2023'!H139</f>
        <v>2478.6880000000001</v>
      </c>
      <c r="I139" s="13">
        <f t="shared" si="21"/>
        <v>7313.6090000000004</v>
      </c>
      <c r="J139" s="40">
        <v>5148.2985184567742</v>
      </c>
      <c r="K139" s="40">
        <v>5148.2985184567742</v>
      </c>
      <c r="L139" s="40">
        <f>'2023'!M139</f>
        <v>2163.2000000000003</v>
      </c>
      <c r="M139" s="40">
        <v>2249.7280000000005</v>
      </c>
      <c r="N139" s="41" t="e">
        <f>(J139-L139)*#REF!</f>
        <v>#REF!</v>
      </c>
      <c r="O139" s="41">
        <f t="shared" si="41"/>
        <v>8295296.2431365661</v>
      </c>
      <c r="P139" s="41">
        <f t="shared" si="42"/>
        <v>3726391.0186436628</v>
      </c>
      <c r="Q139" s="41">
        <f t="shared" si="43"/>
        <v>2341140.6249113148</v>
      </c>
      <c r="R139" s="41">
        <f t="shared" si="44"/>
        <v>7184651.9612525841</v>
      </c>
      <c r="S139" s="41">
        <f t="shared" si="22"/>
        <v>21547479.847944129</v>
      </c>
      <c r="T139" s="14"/>
      <c r="U139" s="14"/>
      <c r="V139" s="14"/>
    </row>
    <row r="140" spans="1:22" s="1" customFormat="1" ht="61.5" customHeight="1">
      <c r="A140" s="11" t="s">
        <v>72</v>
      </c>
      <c r="B140" s="12" t="s">
        <v>73</v>
      </c>
      <c r="C140" s="12" t="s">
        <v>182</v>
      </c>
      <c r="D140" s="12" t="s">
        <v>280</v>
      </c>
      <c r="E140" s="13">
        <f>'2023'!E140</f>
        <v>60.460999999999999</v>
      </c>
      <c r="F140" s="13">
        <f>'2023'!F140</f>
        <v>21.114000000000001</v>
      </c>
      <c r="G140" s="13">
        <f>'2023'!G140</f>
        <v>1.738</v>
      </c>
      <c r="H140" s="13">
        <f>'2023'!H140</f>
        <v>46.509</v>
      </c>
      <c r="I140" s="13">
        <f t="shared" ref="I140:I202" si="45">E140+F140+G140+H140</f>
        <v>129.822</v>
      </c>
      <c r="J140" s="40">
        <f>'2023'!K140</f>
        <v>7233.1735895827524</v>
      </c>
      <c r="K140" s="40">
        <v>7938.8490617371663</v>
      </c>
      <c r="L140" s="40">
        <f>'2023'!M140</f>
        <v>1726.049728</v>
      </c>
      <c r="M140" s="40">
        <v>1795.0917171200001</v>
      </c>
      <c r="N140" s="41" t="e">
        <f>(J140-L140)*#REF!</f>
        <v>#REF!</v>
      </c>
      <c r="O140" s="41">
        <f t="shared" si="41"/>
        <v>332966.2157951548</v>
      </c>
      <c r="P140" s="41">
        <f t="shared" si="42"/>
        <v>116277.41321345823</v>
      </c>
      <c r="Q140" s="41">
        <f t="shared" si="43"/>
        <v>10677.850264944635</v>
      </c>
      <c r="R140" s="41">
        <f t="shared" si="44"/>
        <v>285740.01034079981</v>
      </c>
      <c r="S140" s="41">
        <f t="shared" ref="S140:S202" si="46">SUM(O140:R140)</f>
        <v>745661.48961435747</v>
      </c>
      <c r="T140" s="14"/>
      <c r="U140" s="14"/>
      <c r="V140" s="14"/>
    </row>
    <row r="141" spans="1:22" s="1" customFormat="1" ht="114" customHeight="1">
      <c r="A141" s="11" t="s">
        <v>189</v>
      </c>
      <c r="B141" s="12" t="s">
        <v>190</v>
      </c>
      <c r="C141" s="12" t="s">
        <v>182</v>
      </c>
      <c r="D141" s="12" t="s">
        <v>281</v>
      </c>
      <c r="E141" s="13">
        <f>'2023'!E141</f>
        <v>12445.31</v>
      </c>
      <c r="F141" s="13">
        <f>'2023'!F141</f>
        <v>5934.68</v>
      </c>
      <c r="G141" s="13">
        <f>'2023'!G141</f>
        <v>1446.325</v>
      </c>
      <c r="H141" s="13">
        <f>'2023'!H141</f>
        <v>10104.297</v>
      </c>
      <c r="I141" s="13">
        <f t="shared" si="45"/>
        <v>29930.612000000001</v>
      </c>
      <c r="J141" s="40">
        <f>'2023'!K141</f>
        <v>3550.5314785013866</v>
      </c>
      <c r="K141" s="40">
        <v>3921.3441655511424</v>
      </c>
      <c r="L141" s="40">
        <f>'2023'!M141</f>
        <v>2621.7984000000001</v>
      </c>
      <c r="M141" s="40">
        <v>2726.6703360000001</v>
      </c>
      <c r="N141" s="41" t="e">
        <f>(J141-L141)*#REF!</f>
        <v>#REF!</v>
      </c>
      <c r="O141" s="41">
        <f t="shared" si="41"/>
        <v>11558371.06920409</v>
      </c>
      <c r="P141" s="41">
        <f t="shared" si="42"/>
        <v>5511733.626320608</v>
      </c>
      <c r="Q141" s="41">
        <f t="shared" si="43"/>
        <v>1727886.626525556</v>
      </c>
      <c r="R141" s="41">
        <f t="shared" si="44"/>
        <v>12071339.191912118</v>
      </c>
      <c r="S141" s="41">
        <f t="shared" si="46"/>
        <v>30869330.513962373</v>
      </c>
      <c r="T141" s="14"/>
      <c r="U141" s="14"/>
      <c r="V141" s="14"/>
    </row>
    <row r="142" spans="1:22" s="1" customFormat="1" ht="53.25" customHeight="1">
      <c r="A142" s="11" t="s">
        <v>189</v>
      </c>
      <c r="B142" s="12" t="s">
        <v>190</v>
      </c>
      <c r="C142" s="12" t="s">
        <v>182</v>
      </c>
      <c r="D142" s="12" t="s">
        <v>282</v>
      </c>
      <c r="E142" s="13">
        <f>'2023'!E142</f>
        <v>680.86200000000008</v>
      </c>
      <c r="F142" s="13">
        <f>'2023'!F142</f>
        <v>428.38</v>
      </c>
      <c r="G142" s="13">
        <f>'2023'!G142</f>
        <v>112.02</v>
      </c>
      <c r="H142" s="13">
        <f>'2023'!H142</f>
        <v>688.1</v>
      </c>
      <c r="I142" s="13">
        <f t="shared" si="45"/>
        <v>1909.3620000000001</v>
      </c>
      <c r="J142" s="40">
        <v>4103.7224832614402</v>
      </c>
      <c r="K142" s="40">
        <v>4103.7224832614402</v>
      </c>
      <c r="L142" s="40">
        <f>'2023'!M142</f>
        <v>2621.7984000000001</v>
      </c>
      <c r="M142" s="40">
        <v>2726.6703360000001</v>
      </c>
      <c r="N142" s="41" t="e">
        <f>(J142-L142)*#REF!</f>
        <v>#REF!</v>
      </c>
      <c r="O142" s="41">
        <f t="shared" si="41"/>
        <v>1008985.7951775508</v>
      </c>
      <c r="P142" s="41">
        <f t="shared" si="42"/>
        <v>634826.63878753572</v>
      </c>
      <c r="Q142" s="41">
        <f t="shared" si="43"/>
        <v>154257.38153622652</v>
      </c>
      <c r="R142" s="41">
        <f t="shared" si="44"/>
        <v>947549.58253059688</v>
      </c>
      <c r="S142" s="41">
        <f t="shared" si="46"/>
        <v>2745619.39803191</v>
      </c>
      <c r="T142" s="14"/>
      <c r="U142" s="14"/>
      <c r="V142" s="14"/>
    </row>
    <row r="143" spans="1:22" s="1" customFormat="1" ht="53.25" customHeight="1">
      <c r="A143" s="11" t="s">
        <v>189</v>
      </c>
      <c r="B143" s="12" t="s">
        <v>190</v>
      </c>
      <c r="C143" s="12" t="s">
        <v>182</v>
      </c>
      <c r="D143" s="12" t="s">
        <v>283</v>
      </c>
      <c r="E143" s="13">
        <f>'2023'!E143</f>
        <v>85.055999999999997</v>
      </c>
      <c r="F143" s="13">
        <f>'2023'!F143</f>
        <v>53.804000000000002</v>
      </c>
      <c r="G143" s="13">
        <f>'2023'!G143</f>
        <v>14.23</v>
      </c>
      <c r="H143" s="13">
        <f>'2023'!H143</f>
        <v>87.42</v>
      </c>
      <c r="I143" s="13">
        <f t="shared" si="45"/>
        <v>240.51</v>
      </c>
      <c r="J143" s="40">
        <v>5245.7164513228809</v>
      </c>
      <c r="K143" s="40">
        <v>5245.7164513228809</v>
      </c>
      <c r="L143" s="40">
        <f>'2023'!M143</f>
        <v>2621.7984000000001</v>
      </c>
      <c r="M143" s="40">
        <v>2726.6703360000001</v>
      </c>
      <c r="N143" s="41" t="e">
        <f>(J143-L143)*#REF!</f>
        <v>#REF!</v>
      </c>
      <c r="O143" s="41">
        <f t="shared" si="41"/>
        <v>223179.97377331892</v>
      </c>
      <c r="P143" s="41">
        <f t="shared" si="42"/>
        <v>141177.28683337627</v>
      </c>
      <c r="Q143" s="41">
        <f t="shared" si="43"/>
        <v>35846.026221044594</v>
      </c>
      <c r="R143" s="41">
        <f t="shared" si="44"/>
        <v>220215.01140152625</v>
      </c>
      <c r="S143" s="41">
        <f t="shared" si="46"/>
        <v>620418.29822926607</v>
      </c>
      <c r="T143" s="14"/>
      <c r="U143" s="14"/>
      <c r="V143" s="14"/>
    </row>
    <row r="144" spans="1:22" s="1" customFormat="1" ht="53.25" customHeight="1">
      <c r="A144" s="11" t="s">
        <v>189</v>
      </c>
      <c r="B144" s="12" t="s">
        <v>190</v>
      </c>
      <c r="C144" s="12" t="s">
        <v>182</v>
      </c>
      <c r="D144" s="12" t="s">
        <v>284</v>
      </c>
      <c r="E144" s="13">
        <f>'2023'!E144</f>
        <v>94.668999999999997</v>
      </c>
      <c r="F144" s="13">
        <f>'2023'!F144</f>
        <v>63.765999999999998</v>
      </c>
      <c r="G144" s="13">
        <f>'2023'!G144</f>
        <v>16.02</v>
      </c>
      <c r="H144" s="13">
        <f>'2023'!H144</f>
        <v>98.43</v>
      </c>
      <c r="I144" s="13">
        <f t="shared" si="45"/>
        <v>272.88499999999999</v>
      </c>
      <c r="J144" s="40">
        <f>'2023'!K144</f>
        <v>7740.9785824305272</v>
      </c>
      <c r="K144" s="40">
        <v>7945.9471480962839</v>
      </c>
      <c r="L144" s="40">
        <f>'2023'!M144</f>
        <v>2621.7984000000001</v>
      </c>
      <c r="M144" s="40">
        <v>2726.6703360000001</v>
      </c>
      <c r="N144" s="41" t="e">
        <f>(J144-L144)*#REF!</f>
        <v>#REF!</v>
      </c>
      <c r="O144" s="41">
        <f t="shared" si="41"/>
        <v>484627.66869051562</v>
      </c>
      <c r="P144" s="41">
        <f t="shared" si="42"/>
        <v>326429.643512865</v>
      </c>
      <c r="Q144" s="41">
        <f t="shared" si="43"/>
        <v>83612.814529782467</v>
      </c>
      <c r="R144" s="41">
        <f t="shared" si="44"/>
        <v>513733.41661463724</v>
      </c>
      <c r="S144" s="41">
        <f t="shared" si="46"/>
        <v>1408403.5433478004</v>
      </c>
      <c r="T144" s="14"/>
      <c r="U144" s="14"/>
      <c r="V144" s="14"/>
    </row>
    <row r="145" spans="1:22" s="1" customFormat="1" ht="53.25" customHeight="1">
      <c r="A145" s="11" t="s">
        <v>189</v>
      </c>
      <c r="B145" s="12" t="s">
        <v>190</v>
      </c>
      <c r="C145" s="12" t="s">
        <v>182</v>
      </c>
      <c r="D145" s="12" t="s">
        <v>285</v>
      </c>
      <c r="E145" s="13">
        <f>'2023'!E145</f>
        <v>139.26599999999999</v>
      </c>
      <c r="F145" s="13">
        <f>'2023'!F145</f>
        <v>92.843999999999994</v>
      </c>
      <c r="G145" s="13">
        <f>'2023'!G145</f>
        <v>26.32</v>
      </c>
      <c r="H145" s="13">
        <f>'2023'!H145</f>
        <v>161.69</v>
      </c>
      <c r="I145" s="13">
        <f t="shared" si="45"/>
        <v>420.12</v>
      </c>
      <c r="J145" s="40">
        <v>10061.613217801598</v>
      </c>
      <c r="K145" s="40">
        <v>10061.613217801598</v>
      </c>
      <c r="L145" s="40">
        <f>'2023'!M145</f>
        <v>2621.7984000000001</v>
      </c>
      <c r="M145" s="40">
        <v>2726.6703360000001</v>
      </c>
      <c r="N145" s="41" t="e">
        <f>(J145-L145)*#REF!</f>
        <v>#REF!</v>
      </c>
      <c r="O145" s="41">
        <f t="shared" si="41"/>
        <v>1036113.2504159573</v>
      </c>
      <c r="P145" s="41">
        <f t="shared" si="42"/>
        <v>690742.16694397153</v>
      </c>
      <c r="Q145" s="41">
        <f t="shared" si="43"/>
        <v>193055.69664901806</v>
      </c>
      <c r="R145" s="41">
        <f t="shared" si="44"/>
        <v>1185986.9145585003</v>
      </c>
      <c r="S145" s="41">
        <f t="shared" si="46"/>
        <v>3105898.0285674473</v>
      </c>
      <c r="T145" s="14"/>
      <c r="U145" s="14"/>
      <c r="V145" s="14"/>
    </row>
    <row r="146" spans="1:22" s="1" customFormat="1" ht="90" customHeight="1">
      <c r="A146" s="11" t="s">
        <v>72</v>
      </c>
      <c r="B146" s="12" t="s">
        <v>73</v>
      </c>
      <c r="C146" s="12" t="s">
        <v>182</v>
      </c>
      <c r="D146" s="12" t="s">
        <v>286</v>
      </c>
      <c r="E146" s="13">
        <f>'2023'!E146</f>
        <v>16319.521000000001</v>
      </c>
      <c r="F146" s="13">
        <f>'2023'!F146</f>
        <v>4907.2950000000001</v>
      </c>
      <c r="G146" s="13">
        <f>'2023'!G146</f>
        <v>2010.5820000000001</v>
      </c>
      <c r="H146" s="13">
        <f>'2023'!H146</f>
        <v>9018.0460000000003</v>
      </c>
      <c r="I146" s="13">
        <f t="shared" si="45"/>
        <v>32255.443999999996</v>
      </c>
      <c r="J146" s="40">
        <f>'2023'!K146</f>
        <v>7233.1735895827514</v>
      </c>
      <c r="K146" s="40">
        <v>7938.8490617371663</v>
      </c>
      <c r="L146" s="40">
        <f>'2023'!M146</f>
        <v>2184.8320000000003</v>
      </c>
      <c r="M146" s="40">
        <v>2272.2252800000006</v>
      </c>
      <c r="N146" s="41" t="e">
        <f>(J146-L146)*#REF!</f>
        <v>#REF!</v>
      </c>
      <c r="O146" s="41">
        <f t="shared" si="41"/>
        <v>82386516.586369097</v>
      </c>
      <c r="P146" s="41">
        <f t="shared" si="42"/>
        <v>24773701.440851487</v>
      </c>
      <c r="Q146" s="41">
        <f t="shared" si="43"/>
        <v>11393211.776332675</v>
      </c>
      <c r="R146" s="41">
        <f t="shared" si="44"/>
        <v>51101873.928399719</v>
      </c>
      <c r="S146" s="41">
        <f t="shared" si="46"/>
        <v>169655303.73195297</v>
      </c>
      <c r="T146" s="14"/>
      <c r="U146" s="14"/>
      <c r="V146" s="14"/>
    </row>
    <row r="147" spans="1:22" s="1" customFormat="1" ht="57" customHeight="1">
      <c r="A147" s="11" t="s">
        <v>75</v>
      </c>
      <c r="B147" s="12" t="s">
        <v>107</v>
      </c>
      <c r="C147" s="12" t="s">
        <v>182</v>
      </c>
      <c r="D147" s="12" t="s">
        <v>188</v>
      </c>
      <c r="E147" s="13">
        <f>'2023'!E147</f>
        <v>957.34099999999989</v>
      </c>
      <c r="F147" s="13">
        <f>'2023'!F147</f>
        <v>354.37099999999998</v>
      </c>
      <c r="G147" s="13">
        <f>'2023'!G147</f>
        <v>232.68</v>
      </c>
      <c r="H147" s="13">
        <f>'2023'!H147</f>
        <v>567.71600000000001</v>
      </c>
      <c r="I147" s="13">
        <f t="shared" si="45"/>
        <v>2112.1080000000002</v>
      </c>
      <c r="J147" s="40">
        <f>'2023'!K147</f>
        <v>3905.4045731409165</v>
      </c>
      <c r="K147" s="40">
        <v>4279.1274988003352</v>
      </c>
      <c r="L147" s="40">
        <f>'2023'!M147</f>
        <v>2184.8320000000003</v>
      </c>
      <c r="M147" s="40">
        <v>2272.2252800000006</v>
      </c>
      <c r="N147" s="41" t="e">
        <f>(J147-L147)*#REF!</f>
        <v>#REF!</v>
      </c>
      <c r="O147" s="41">
        <f t="shared" si="41"/>
        <v>1647174.6677432975</v>
      </c>
      <c r="P147" s="41">
        <f t="shared" si="42"/>
        <v>609721.02331651957</v>
      </c>
      <c r="Q147" s="41">
        <f t="shared" si="43"/>
        <v>466966.00827046187</v>
      </c>
      <c r="R147" s="41">
        <f t="shared" si="44"/>
        <v>1139350.5000484507</v>
      </c>
      <c r="S147" s="41">
        <f t="shared" si="46"/>
        <v>3863212.1993787298</v>
      </c>
      <c r="T147" s="14"/>
      <c r="U147" s="14"/>
      <c r="V147" s="14"/>
    </row>
    <row r="148" spans="1:22" s="1" customFormat="1" ht="116.25" customHeight="1">
      <c r="A148" s="11" t="s">
        <v>156</v>
      </c>
      <c r="B148" s="12" t="s">
        <v>157</v>
      </c>
      <c r="C148" s="12" t="s">
        <v>182</v>
      </c>
      <c r="D148" s="12" t="s">
        <v>191</v>
      </c>
      <c r="E148" s="13">
        <f>'2023'!E148</f>
        <v>1079.4390000000001</v>
      </c>
      <c r="F148" s="13">
        <f>'2023'!F148</f>
        <v>473.589</v>
      </c>
      <c r="G148" s="13">
        <f>'2023'!G148</f>
        <v>156.87799999999999</v>
      </c>
      <c r="H148" s="13">
        <f>'2023'!H148</f>
        <v>959.64599999999996</v>
      </c>
      <c r="I148" s="13">
        <f t="shared" si="45"/>
        <v>2669.5519999999997</v>
      </c>
      <c r="J148" s="40">
        <f>'2023'!K148</f>
        <v>5459.3797439735445</v>
      </c>
      <c r="K148" s="40">
        <v>6003.8808789394525</v>
      </c>
      <c r="L148" s="40">
        <f>'2023'!M148</f>
        <v>2184.8320000000003</v>
      </c>
      <c r="M148" s="40">
        <v>2272.2252800000006</v>
      </c>
      <c r="N148" s="41" t="e">
        <f>(J148-L148)*#REF!</f>
        <v>#REF!</v>
      </c>
      <c r="O148" s="41">
        <f t="shared" si="41"/>
        <v>3534674.542207059</v>
      </c>
      <c r="P148" s="41">
        <f t="shared" si="42"/>
        <v>1550789.7915206868</v>
      </c>
      <c r="Q148" s="41">
        <f t="shared" si="43"/>
        <v>585414.66705042333</v>
      </c>
      <c r="R148" s="41">
        <f t="shared" si="44"/>
        <v>3581068.3688998492</v>
      </c>
      <c r="S148" s="41">
        <f t="shared" si="46"/>
        <v>9251947.3696780168</v>
      </c>
      <c r="T148" s="14"/>
      <c r="U148" s="14"/>
      <c r="V148" s="14"/>
    </row>
    <row r="149" spans="1:22" s="1" customFormat="1" ht="43.5" customHeight="1">
      <c r="A149" s="11" t="s">
        <v>156</v>
      </c>
      <c r="B149" s="12" t="s">
        <v>157</v>
      </c>
      <c r="C149" s="12" t="s">
        <v>182</v>
      </c>
      <c r="D149" s="12" t="s">
        <v>192</v>
      </c>
      <c r="E149" s="13">
        <f>'2023'!E149</f>
        <v>737.91899999999998</v>
      </c>
      <c r="F149" s="13">
        <f>'2023'!F149</f>
        <v>349.12400000000002</v>
      </c>
      <c r="G149" s="13">
        <f>'2023'!G149</f>
        <v>112.75</v>
      </c>
      <c r="H149" s="13">
        <f>'2023'!H149</f>
        <v>665.68200000000002</v>
      </c>
      <c r="I149" s="13">
        <f t="shared" si="45"/>
        <v>1865.4750000000001</v>
      </c>
      <c r="J149" s="40">
        <v>6267.2193900565044</v>
      </c>
      <c r="K149" s="40">
        <v>6267.2193900565044</v>
      </c>
      <c r="L149" s="40">
        <f>'2023'!M149</f>
        <v>2184.8320000000003</v>
      </c>
      <c r="M149" s="40">
        <v>2272.2252800000006</v>
      </c>
      <c r="N149" s="41" t="e">
        <f>(J149-L149)*#REF!</f>
        <v>#REF!</v>
      </c>
      <c r="O149" s="41">
        <f t="shared" si="41"/>
        <v>3012471.2204831052</v>
      </c>
      <c r="P149" s="41">
        <f t="shared" si="42"/>
        <v>1425259.415166087</v>
      </c>
      <c r="Q149" s="41">
        <f t="shared" si="43"/>
        <v>450435.58590887079</v>
      </c>
      <c r="R149" s="41">
        <f t="shared" si="44"/>
        <v>2659395.6691706334</v>
      </c>
      <c r="S149" s="41">
        <f t="shared" si="46"/>
        <v>7547561.8907286972</v>
      </c>
      <c r="T149" s="14"/>
      <c r="U149" s="14"/>
      <c r="V149" s="14"/>
    </row>
    <row r="150" spans="1:22" s="1" customFormat="1" ht="72" customHeight="1">
      <c r="A150" s="11" t="s">
        <v>156</v>
      </c>
      <c r="B150" s="12" t="s">
        <v>157</v>
      </c>
      <c r="C150" s="12" t="s">
        <v>182</v>
      </c>
      <c r="D150" s="12" t="s">
        <v>287</v>
      </c>
      <c r="E150" s="13">
        <f>'2023'!E150</f>
        <v>8.7780000000000005</v>
      </c>
      <c r="F150" s="13">
        <f>'2023'!F150</f>
        <v>4.1530000000000005</v>
      </c>
      <c r="G150" s="13">
        <f>'2023'!G150</f>
        <v>14.401999999999999</v>
      </c>
      <c r="H150" s="13">
        <f>'2023'!H150</f>
        <v>81.015000000000001</v>
      </c>
      <c r="I150" s="13">
        <f t="shared" si="45"/>
        <v>108.348</v>
      </c>
      <c r="J150" s="40">
        <v>9436.7977600000013</v>
      </c>
      <c r="K150" s="40">
        <v>9436.7977600000013</v>
      </c>
      <c r="L150" s="40">
        <f>'2023'!M150</f>
        <v>2184.8320000000003</v>
      </c>
      <c r="M150" s="40">
        <v>2272.2252800000006</v>
      </c>
      <c r="N150" s="41" t="e">
        <f>(J150-L150)*#REF!</f>
        <v>#REF!</v>
      </c>
      <c r="O150" s="41">
        <f t="shared" si="41"/>
        <v>63657.755441280009</v>
      </c>
      <c r="P150" s="41">
        <f t="shared" si="42"/>
        <v>30117.413801280007</v>
      </c>
      <c r="Q150" s="41">
        <f t="shared" si="43"/>
        <v>103184.17285696001</v>
      </c>
      <c r="R150" s="41">
        <f t="shared" si="44"/>
        <v>580437.8394672001</v>
      </c>
      <c r="S150" s="41">
        <f t="shared" si="46"/>
        <v>777397.18156672013</v>
      </c>
      <c r="T150" s="14"/>
      <c r="U150" s="14"/>
      <c r="V150" s="14"/>
    </row>
    <row r="151" spans="1:22" s="1" customFormat="1" ht="102.75" customHeight="1">
      <c r="A151" s="11" t="s">
        <v>353</v>
      </c>
      <c r="B151" s="12" t="s">
        <v>423</v>
      </c>
      <c r="C151" s="12" t="s">
        <v>182</v>
      </c>
      <c r="D151" s="12" t="s">
        <v>354</v>
      </c>
      <c r="E151" s="13">
        <f>'2023'!E151</f>
        <v>239.44194780000001</v>
      </c>
      <c r="F151" s="13">
        <f>'2023'!F151</f>
        <v>155.53700000000001</v>
      </c>
      <c r="G151" s="13">
        <f>'2023'!G151</f>
        <v>52.279296000000002</v>
      </c>
      <c r="H151" s="13">
        <f>'2023'!H151</f>
        <v>209.11718400000001</v>
      </c>
      <c r="I151" s="13">
        <f t="shared" si="45"/>
        <v>656.37542780000001</v>
      </c>
      <c r="J151" s="40">
        <f>'2023'!K151</f>
        <v>3754.8874322601682</v>
      </c>
      <c r="K151" s="40">
        <v>4128.5080722860575</v>
      </c>
      <c r="L151" s="40">
        <f>'2023'!M151</f>
        <v>2595.84</v>
      </c>
      <c r="M151" s="40">
        <v>2699.6736000000001</v>
      </c>
      <c r="N151" s="41" t="e">
        <f>(J151-L151)*#REF!</f>
        <v>#REF!</v>
      </c>
      <c r="O151" s="41">
        <f t="shared" si="41"/>
        <v>277524.57477296318</v>
      </c>
      <c r="P151" s="41">
        <f t="shared" si="42"/>
        <v>180274.76047144976</v>
      </c>
      <c r="Q151" s="41">
        <f t="shared" si="43"/>
        <v>74698.460311646602</v>
      </c>
      <c r="R151" s="41">
        <f t="shared" si="44"/>
        <v>298793.84124658641</v>
      </c>
      <c r="S151" s="41">
        <f t="shared" si="46"/>
        <v>831291.63680264598</v>
      </c>
      <c r="T151" s="14"/>
      <c r="U151" s="14"/>
      <c r="V151" s="14"/>
    </row>
    <row r="152" spans="1:22" s="1" customFormat="1" ht="14.25" customHeight="1">
      <c r="A152" s="11"/>
      <c r="B152" s="12"/>
      <c r="C152" s="12"/>
      <c r="D152" s="12"/>
      <c r="E152" s="13"/>
      <c r="F152" s="13"/>
      <c r="G152" s="13"/>
      <c r="H152" s="13"/>
      <c r="I152" s="13"/>
      <c r="J152" s="40"/>
      <c r="K152" s="40"/>
      <c r="L152" s="40"/>
      <c r="M152" s="40"/>
      <c r="N152" s="41"/>
      <c r="O152" s="41"/>
      <c r="P152" s="41"/>
      <c r="Q152" s="41"/>
      <c r="R152" s="41"/>
      <c r="S152" s="41"/>
      <c r="T152" s="14"/>
      <c r="U152" s="14"/>
      <c r="V152" s="14"/>
    </row>
    <row r="153" spans="1:22" s="1" customFormat="1" ht="75" customHeight="1">
      <c r="A153" s="11" t="s">
        <v>340</v>
      </c>
      <c r="B153" s="12" t="s">
        <v>341</v>
      </c>
      <c r="C153" s="12" t="s">
        <v>193</v>
      </c>
      <c r="D153" s="12" t="s">
        <v>342</v>
      </c>
      <c r="E153" s="13">
        <f>'2023'!E153</f>
        <v>51.314999999999998</v>
      </c>
      <c r="F153" s="13">
        <f>'2023'!F153</f>
        <v>30</v>
      </c>
      <c r="G153" s="13">
        <f>'2023'!G153</f>
        <v>0</v>
      </c>
      <c r="H153" s="13">
        <f>'2023'!H153</f>
        <v>40</v>
      </c>
      <c r="I153" s="13">
        <f t="shared" si="45"/>
        <v>121.315</v>
      </c>
      <c r="J153" s="40">
        <f>'2023'!K153</f>
        <v>5126.2414735999982</v>
      </c>
      <c r="K153" s="40">
        <v>5677.4502342021515</v>
      </c>
      <c r="L153" s="40">
        <f>'2023'!M153</f>
        <v>1946.88</v>
      </c>
      <c r="M153" s="40">
        <v>2024.7552000000003</v>
      </c>
      <c r="N153" s="41" t="e">
        <f>(J153-L153)*#REF!</f>
        <v>#REF!</v>
      </c>
      <c r="O153" s="41">
        <f t="shared" ref="O153:O171" si="47">(J153-L153)*E153</f>
        <v>163148.9340177839</v>
      </c>
      <c r="P153" s="41">
        <f t="shared" ref="P153:P171" si="48">(J153-L153)*F153</f>
        <v>95380.844207999937</v>
      </c>
      <c r="Q153" s="41">
        <f t="shared" ref="Q153:Q171" si="49">(K153-M153)*G153</f>
        <v>0</v>
      </c>
      <c r="R153" s="41">
        <f t="shared" ref="R153:R171" si="50">(K153-M153)*H153</f>
        <v>146107.80136808605</v>
      </c>
      <c r="S153" s="41">
        <f t="shared" si="46"/>
        <v>404637.57959386986</v>
      </c>
      <c r="T153" s="14"/>
      <c r="U153" s="14"/>
      <c r="V153" s="14"/>
    </row>
    <row r="154" spans="1:22" s="1" customFormat="1" ht="80.25" customHeight="1">
      <c r="A154" s="11" t="s">
        <v>194</v>
      </c>
      <c r="B154" s="12" t="s">
        <v>195</v>
      </c>
      <c r="C154" s="12" t="s">
        <v>193</v>
      </c>
      <c r="D154" s="12" t="s">
        <v>196</v>
      </c>
      <c r="E154" s="13">
        <f>'2023'!E154</f>
        <v>2719.5639999999999</v>
      </c>
      <c r="F154" s="13">
        <f>'2023'!F154</f>
        <v>768.52</v>
      </c>
      <c r="G154" s="13">
        <f>'2023'!G154</f>
        <v>97.83</v>
      </c>
      <c r="H154" s="13">
        <f>'2023'!H154</f>
        <v>1615.6079999999999</v>
      </c>
      <c r="I154" s="13">
        <f t="shared" si="45"/>
        <v>5201.5219999999999</v>
      </c>
      <c r="J154" s="40">
        <f>'2023'!K154</f>
        <v>5713.2232767999985</v>
      </c>
      <c r="K154" s="40">
        <v>6257.3397793523791</v>
      </c>
      <c r="L154" s="40">
        <f>'2023'!M154</f>
        <v>2336.2560000000003</v>
      </c>
      <c r="M154" s="40">
        <v>2429.7062400000004</v>
      </c>
      <c r="N154" s="41" t="e">
        <f>(J154-L154)*#REF!</f>
        <v>#REF!</v>
      </c>
      <c r="O154" s="41">
        <f t="shared" si="47"/>
        <v>9183878.6351633091</v>
      </c>
      <c r="P154" s="41">
        <f t="shared" si="48"/>
        <v>2595266.8915663348</v>
      </c>
      <c r="Q154" s="41">
        <f t="shared" si="49"/>
        <v>374457.38915484317</v>
      </c>
      <c r="R154" s="41">
        <f t="shared" si="50"/>
        <v>6183955.3672460178</v>
      </c>
      <c r="S154" s="41">
        <f t="shared" si="46"/>
        <v>18337558.283130504</v>
      </c>
      <c r="T154" s="14"/>
      <c r="U154" s="14"/>
      <c r="V154" s="14"/>
    </row>
    <row r="155" spans="1:22" s="1" customFormat="1" ht="53.25" customHeight="1">
      <c r="A155" s="11" t="s">
        <v>197</v>
      </c>
      <c r="B155" s="12" t="s">
        <v>198</v>
      </c>
      <c r="C155" s="12" t="s">
        <v>193</v>
      </c>
      <c r="D155" s="12" t="s">
        <v>288</v>
      </c>
      <c r="E155" s="13">
        <f>'2023'!E155</f>
        <v>880.45100000000002</v>
      </c>
      <c r="F155" s="13">
        <f>'2023'!F155</f>
        <v>584</v>
      </c>
      <c r="G155" s="13">
        <f>'2023'!G155</f>
        <v>291.10000000000002</v>
      </c>
      <c r="H155" s="13">
        <f>'2023'!H155</f>
        <v>877.34699999999998</v>
      </c>
      <c r="I155" s="13">
        <f t="shared" si="45"/>
        <v>2632.8980000000001</v>
      </c>
      <c r="J155" s="40">
        <f>'2023'!K155</f>
        <v>5520.5054008000016</v>
      </c>
      <c r="K155" s="40">
        <v>6017.3508868720019</v>
      </c>
      <c r="L155" s="40">
        <f>'2023'!M155</f>
        <v>1946.88</v>
      </c>
      <c r="M155" s="40">
        <v>2024.7552000000003</v>
      </c>
      <c r="N155" s="41" t="e">
        <f>(J155-L155)*#REF!</f>
        <v>#REF!</v>
      </c>
      <c r="O155" s="41">
        <f t="shared" si="47"/>
        <v>3146402.0577597623</v>
      </c>
      <c r="P155" s="41">
        <f t="shared" si="48"/>
        <v>2086997.2340672009</v>
      </c>
      <c r="Q155" s="41">
        <f t="shared" si="49"/>
        <v>1162244.6044484398</v>
      </c>
      <c r="R155" s="41">
        <f t="shared" si="50"/>
        <v>3502891.8480900899</v>
      </c>
      <c r="S155" s="41">
        <f t="shared" si="46"/>
        <v>9898535.7443654928</v>
      </c>
      <c r="T155" s="14"/>
      <c r="U155" s="14"/>
      <c r="V155" s="14"/>
    </row>
    <row r="156" spans="1:22" s="1" customFormat="1" ht="53.25" customHeight="1">
      <c r="A156" s="11" t="s">
        <v>197</v>
      </c>
      <c r="B156" s="12" t="s">
        <v>198</v>
      </c>
      <c r="C156" s="12" t="s">
        <v>193</v>
      </c>
      <c r="D156" s="12" t="s">
        <v>289</v>
      </c>
      <c r="E156" s="13">
        <f>'2023'!E156</f>
        <v>1198.8810000000001</v>
      </c>
      <c r="F156" s="13">
        <f>'2023'!F156</f>
        <v>799.25400000000002</v>
      </c>
      <c r="G156" s="13">
        <f>'2023'!G156</f>
        <v>399.62700000000001</v>
      </c>
      <c r="H156" s="13">
        <f>'2023'!H156</f>
        <v>1198.8810000000001</v>
      </c>
      <c r="I156" s="13">
        <f t="shared" si="45"/>
        <v>3596.643</v>
      </c>
      <c r="J156" s="40">
        <f>'2023'!K156</f>
        <v>4151.9221327999994</v>
      </c>
      <c r="K156" s="40">
        <v>4525.5951247519997</v>
      </c>
      <c r="L156" s="40">
        <f>'2023'!M156</f>
        <v>1503.4240000000002</v>
      </c>
      <c r="M156" s="40">
        <v>1563.5609600000003</v>
      </c>
      <c r="N156" s="41" t="e">
        <f>(J156-L156)*#REF!</f>
        <v>#REF!</v>
      </c>
      <c r="O156" s="41">
        <f t="shared" si="47"/>
        <v>3175234.0899493964</v>
      </c>
      <c r="P156" s="41">
        <f t="shared" si="48"/>
        <v>2116822.7266329308</v>
      </c>
      <c r="Q156" s="41">
        <f t="shared" si="49"/>
        <v>1183708.8271573472</v>
      </c>
      <c r="R156" s="41">
        <f t="shared" si="50"/>
        <v>3551126.4814720419</v>
      </c>
      <c r="S156" s="41">
        <f t="shared" si="46"/>
        <v>10026892.125211718</v>
      </c>
      <c r="T156" s="14"/>
      <c r="U156" s="14"/>
      <c r="V156" s="14"/>
    </row>
    <row r="157" spans="1:22" s="1" customFormat="1" ht="53.25" customHeight="1">
      <c r="A157" s="11" t="s">
        <v>197</v>
      </c>
      <c r="B157" s="12" t="s">
        <v>198</v>
      </c>
      <c r="C157" s="12" t="s">
        <v>193</v>
      </c>
      <c r="D157" s="12" t="s">
        <v>290</v>
      </c>
      <c r="E157" s="13">
        <f>'2023'!E157</f>
        <v>374.33100000000002</v>
      </c>
      <c r="F157" s="13">
        <f>'2023'!F157</f>
        <v>249.554</v>
      </c>
      <c r="G157" s="13">
        <f>'2023'!G157</f>
        <v>124.777</v>
      </c>
      <c r="H157" s="13">
        <f>'2023'!H157</f>
        <v>374.33100000000002</v>
      </c>
      <c r="I157" s="13">
        <f t="shared" si="45"/>
        <v>1122.9929999999999</v>
      </c>
      <c r="J157" s="40">
        <f>'2023'!K157</f>
        <v>5588.8184039999987</v>
      </c>
      <c r="K157" s="40">
        <v>6091.8120603599973</v>
      </c>
      <c r="L157" s="40">
        <f>'2023'!M157</f>
        <v>1946.88</v>
      </c>
      <c r="M157" s="40">
        <v>2024.7552000000003</v>
      </c>
      <c r="N157" s="41" t="e">
        <f>(J157-L157)*#REF!</f>
        <v>#REF!</v>
      </c>
      <c r="O157" s="41">
        <f t="shared" si="47"/>
        <v>1363290.4447077236</v>
      </c>
      <c r="P157" s="41">
        <f t="shared" si="48"/>
        <v>908860.29647181567</v>
      </c>
      <c r="Q157" s="41">
        <f t="shared" si="49"/>
        <v>507475.15386513935</v>
      </c>
      <c r="R157" s="41">
        <f t="shared" si="50"/>
        <v>1522425.4615954179</v>
      </c>
      <c r="S157" s="41">
        <f t="shared" si="46"/>
        <v>4302051.3566400968</v>
      </c>
      <c r="T157" s="14"/>
      <c r="U157" s="14"/>
      <c r="V157" s="14"/>
    </row>
    <row r="158" spans="1:22" s="1" customFormat="1" ht="53.25" customHeight="1">
      <c r="A158" s="11" t="s">
        <v>199</v>
      </c>
      <c r="B158" s="12" t="s">
        <v>393</v>
      </c>
      <c r="C158" s="12" t="s">
        <v>193</v>
      </c>
      <c r="D158" s="12" t="s">
        <v>200</v>
      </c>
      <c r="E158" s="13">
        <f>'2023'!E158</f>
        <v>408.92700000000002</v>
      </c>
      <c r="F158" s="13">
        <f>'2023'!F158</f>
        <v>272.61200000000002</v>
      </c>
      <c r="G158" s="13">
        <f>'2023'!G158</f>
        <v>136.31</v>
      </c>
      <c r="H158" s="13">
        <f>'2023'!H158</f>
        <v>408.93</v>
      </c>
      <c r="I158" s="13">
        <f t="shared" si="45"/>
        <v>1226.779</v>
      </c>
      <c r="J158" s="40">
        <v>7104.296110412799</v>
      </c>
      <c r="K158" s="40">
        <v>7104.296110412799</v>
      </c>
      <c r="L158" s="40">
        <f>'2023'!M158</f>
        <v>2336.2560000000003</v>
      </c>
      <c r="M158" s="40">
        <v>2429.7062400000004</v>
      </c>
      <c r="N158" s="41" t="e">
        <f>(J158-L158)*#REF!</f>
        <v>#REF!</v>
      </c>
      <c r="O158" s="41">
        <f t="shared" si="47"/>
        <v>1949780.3382307745</v>
      </c>
      <c r="P158" s="41">
        <f t="shared" si="48"/>
        <v>1299824.950579854</v>
      </c>
      <c r="Q158" s="41">
        <f t="shared" si="49"/>
        <v>637193.34523596859</v>
      </c>
      <c r="R158" s="41">
        <f t="shared" si="50"/>
        <v>1911580.0357079057</v>
      </c>
      <c r="S158" s="41">
        <f t="shared" si="46"/>
        <v>5798378.6697545024</v>
      </c>
      <c r="T158" s="14"/>
      <c r="U158" s="14"/>
      <c r="V158" s="14"/>
    </row>
    <row r="159" spans="1:22" s="1" customFormat="1" ht="53.25" customHeight="1">
      <c r="A159" s="11" t="s">
        <v>199</v>
      </c>
      <c r="B159" s="12" t="s">
        <v>393</v>
      </c>
      <c r="C159" s="12" t="s">
        <v>193</v>
      </c>
      <c r="D159" s="12" t="s">
        <v>201</v>
      </c>
      <c r="E159" s="13">
        <f>'2023'!E159</f>
        <v>252.417</v>
      </c>
      <c r="F159" s="13">
        <f>'2023'!F159</f>
        <v>75.363</v>
      </c>
      <c r="G159" s="13">
        <f>'2023'!G159</f>
        <v>14.090999999999999</v>
      </c>
      <c r="H159" s="13">
        <f>'2023'!H159</f>
        <v>173.143</v>
      </c>
      <c r="I159" s="13">
        <f t="shared" si="45"/>
        <v>515.01400000000001</v>
      </c>
      <c r="J159" s="40">
        <v>8977.9088314239998</v>
      </c>
      <c r="K159" s="40">
        <v>8977.9088314240016</v>
      </c>
      <c r="L159" s="40">
        <f>'2023'!M159</f>
        <v>2336.2560000000003</v>
      </c>
      <c r="M159" s="40">
        <v>2429.7062400000004</v>
      </c>
      <c r="N159" s="41" t="e">
        <f>(J159-L159)*#REF!</f>
        <v>#REF!</v>
      </c>
      <c r="O159" s="41">
        <f t="shared" si="47"/>
        <v>1676466.0827495516</v>
      </c>
      <c r="P159" s="41">
        <f t="shared" si="48"/>
        <v>500534.8823346069</v>
      </c>
      <c r="Q159" s="41">
        <f t="shared" si="49"/>
        <v>92270.72271575559</v>
      </c>
      <c r="R159" s="41">
        <f t="shared" si="50"/>
        <v>1133775.4412869259</v>
      </c>
      <c r="S159" s="41">
        <f t="shared" si="46"/>
        <v>3403047.12908684</v>
      </c>
      <c r="T159" s="14"/>
      <c r="U159" s="14"/>
      <c r="V159" s="14"/>
    </row>
    <row r="160" spans="1:22" s="1" customFormat="1" ht="53.25" customHeight="1">
      <c r="A160" s="11" t="s">
        <v>183</v>
      </c>
      <c r="B160" s="12" t="s">
        <v>184</v>
      </c>
      <c r="C160" s="12" t="s">
        <v>193</v>
      </c>
      <c r="D160" s="12" t="s">
        <v>200</v>
      </c>
      <c r="E160" s="13">
        <f>'2023'!E160</f>
        <v>7690.6009999999997</v>
      </c>
      <c r="F160" s="13">
        <f>'2023'!F160</f>
        <v>3285.1750000000002</v>
      </c>
      <c r="G160" s="13">
        <f>'2023'!G160</f>
        <v>1203.886</v>
      </c>
      <c r="H160" s="13">
        <f>'2023'!H160</f>
        <v>5375.7759999999998</v>
      </c>
      <c r="I160" s="13">
        <f t="shared" si="45"/>
        <v>17555.438000000002</v>
      </c>
      <c r="J160" s="40">
        <f>'2023'!K160</f>
        <v>2140.6106499621051</v>
      </c>
      <c r="K160" s="40">
        <v>2354.671714958316</v>
      </c>
      <c r="L160" s="40">
        <f>'2023'!M160</f>
        <v>1946.88</v>
      </c>
      <c r="M160" s="40">
        <v>2024.7552000000003</v>
      </c>
      <c r="N160" s="41" t="e">
        <f>(J160-L160)*#REF!</f>
        <v>#REF!</v>
      </c>
      <c r="O160" s="41">
        <f t="shared" si="47"/>
        <v>1489905.1303292143</v>
      </c>
      <c r="P160" s="41">
        <f t="shared" si="48"/>
        <v>636439.08798925823</v>
      </c>
      <c r="Q160" s="41">
        <f t="shared" si="49"/>
        <v>397181.87352710683</v>
      </c>
      <c r="R160" s="41">
        <f t="shared" si="50"/>
        <v>1773557.2831165546</v>
      </c>
      <c r="S160" s="41">
        <f t="shared" si="46"/>
        <v>4297083.3749621343</v>
      </c>
      <c r="T160" s="14"/>
      <c r="U160" s="14"/>
      <c r="V160" s="14"/>
    </row>
    <row r="161" spans="1:22" s="1" customFormat="1" ht="53.25" customHeight="1">
      <c r="A161" s="11" t="s">
        <v>183</v>
      </c>
      <c r="B161" s="12" t="s">
        <v>184</v>
      </c>
      <c r="C161" s="12" t="s">
        <v>193</v>
      </c>
      <c r="D161" s="12" t="s">
        <v>202</v>
      </c>
      <c r="E161" s="13">
        <f>'2023'!E161</f>
        <v>4385.7479999999996</v>
      </c>
      <c r="F161" s="13">
        <f>'2023'!F161</f>
        <v>1604.848</v>
      </c>
      <c r="G161" s="13">
        <f>'2023'!G161</f>
        <v>627.34</v>
      </c>
      <c r="H161" s="13">
        <f>'2023'!H161</f>
        <v>2795.6080000000002</v>
      </c>
      <c r="I161" s="13">
        <f t="shared" si="45"/>
        <v>9413.5439999999999</v>
      </c>
      <c r="J161" s="40">
        <f>'2023'!K161</f>
        <v>3089.8702362469103</v>
      </c>
      <c r="K161" s="40">
        <v>3423.0098843597843</v>
      </c>
      <c r="L161" s="40">
        <f>'2023'!M161</f>
        <v>1946.88</v>
      </c>
      <c r="M161" s="40">
        <v>2024.7552000000003</v>
      </c>
      <c r="N161" s="41" t="e">
        <f>(J161-L161)*#REF!</f>
        <v>#REF!</v>
      </c>
      <c r="O161" s="41">
        <f t="shared" si="47"/>
        <v>5012867.1426394135</v>
      </c>
      <c r="P161" s="41">
        <f t="shared" si="48"/>
        <v>1834325.5946603813</v>
      </c>
      <c r="Q161" s="41">
        <f t="shared" si="49"/>
        <v>877181.09368626692</v>
      </c>
      <c r="R161" s="41">
        <f t="shared" si="50"/>
        <v>3908971.9816336874</v>
      </c>
      <c r="S161" s="41">
        <f t="shared" si="46"/>
        <v>11633345.812619749</v>
      </c>
      <c r="T161" s="14"/>
      <c r="U161" s="14"/>
      <c r="V161" s="14"/>
    </row>
    <row r="162" spans="1:22" s="1" customFormat="1" ht="53.25" customHeight="1">
      <c r="A162" s="11" t="s">
        <v>72</v>
      </c>
      <c r="B162" s="12" t="s">
        <v>73</v>
      </c>
      <c r="C162" s="12" t="s">
        <v>193</v>
      </c>
      <c r="D162" s="12" t="s">
        <v>4</v>
      </c>
      <c r="E162" s="13">
        <f>'2023'!E162</f>
        <v>4452.1480000000001</v>
      </c>
      <c r="F162" s="13">
        <f>'2023'!F162</f>
        <v>2272.415</v>
      </c>
      <c r="G162" s="13">
        <f>'2023'!G162</f>
        <v>955.39400000000001</v>
      </c>
      <c r="H162" s="13">
        <f>'2023'!H162</f>
        <v>3645.6170000000002</v>
      </c>
      <c r="I162" s="13">
        <f t="shared" si="45"/>
        <v>11325.574000000001</v>
      </c>
      <c r="J162" s="40">
        <f>'2023'!K162</f>
        <v>2115.7626979484758</v>
      </c>
      <c r="K162" s="40">
        <v>2319.5249096527637</v>
      </c>
      <c r="L162" s="40">
        <v>1644.0319999999999</v>
      </c>
      <c r="M162" s="40">
        <v>1709.7932799999999</v>
      </c>
      <c r="N162" s="41" t="e">
        <f>(J162-L162)*#REF!</f>
        <v>#REF!</v>
      </c>
      <c r="O162" s="41">
        <f t="shared" si="47"/>
        <v>2100214.8834099108</v>
      </c>
      <c r="P162" s="41">
        <f t="shared" si="48"/>
        <v>1071967.9139785857</v>
      </c>
      <c r="Q162" s="41">
        <f t="shared" si="49"/>
        <v>582533.94058047258</v>
      </c>
      <c r="R162" s="41">
        <f t="shared" si="50"/>
        <v>2222847.9944998198</v>
      </c>
      <c r="S162" s="41">
        <f t="shared" si="46"/>
        <v>5977564.7324687894</v>
      </c>
      <c r="T162" s="14"/>
      <c r="U162" s="14"/>
      <c r="V162" s="14"/>
    </row>
    <row r="163" spans="1:22" s="1" customFormat="1" ht="53.25" customHeight="1">
      <c r="A163" s="11" t="s">
        <v>203</v>
      </c>
      <c r="B163" s="12" t="s">
        <v>204</v>
      </c>
      <c r="C163" s="12" t="s">
        <v>193</v>
      </c>
      <c r="D163" s="12" t="s">
        <v>196</v>
      </c>
      <c r="E163" s="13">
        <f>'2023'!E163</f>
        <v>9325.8330000000005</v>
      </c>
      <c r="F163" s="13">
        <f>'2023'!F163</f>
        <v>4877.3460000000005</v>
      </c>
      <c r="G163" s="13">
        <f>'2023'!G163</f>
        <v>1924.615</v>
      </c>
      <c r="H163" s="13">
        <f>'2023'!H163</f>
        <v>7610.9660000000003</v>
      </c>
      <c r="I163" s="13">
        <f t="shared" si="45"/>
        <v>23738.760000000002</v>
      </c>
      <c r="J163" s="40">
        <f>'2023'!K163</f>
        <v>5515.0641468509621</v>
      </c>
      <c r="K163" s="40">
        <v>6066.5705615360584</v>
      </c>
      <c r="L163" s="40">
        <f>'2023'!M163</f>
        <v>1946.88</v>
      </c>
      <c r="M163" s="40">
        <v>2024.7552000000003</v>
      </c>
      <c r="N163" s="41" t="e">
        <f>(J163-L163)*#REF!</f>
        <v>#REF!</v>
      </c>
      <c r="O163" s="41">
        <f t="shared" si="47"/>
        <v>33276289.466779549</v>
      </c>
      <c r="P163" s="41">
        <f t="shared" si="48"/>
        <v>17403268.675906952</v>
      </c>
      <c r="Q163" s="41">
        <f t="shared" si="49"/>
        <v>7778938.4720427198</v>
      </c>
      <c r="R163" s="41">
        <f t="shared" si="50"/>
        <v>30762119.294928648</v>
      </c>
      <c r="S163" s="41">
        <f t="shared" si="46"/>
        <v>89220615.909657866</v>
      </c>
      <c r="T163" s="14"/>
      <c r="U163" s="14"/>
      <c r="V163" s="14"/>
    </row>
    <row r="164" spans="1:22" s="1" customFormat="1" ht="53.25" customHeight="1">
      <c r="A164" s="11" t="s">
        <v>203</v>
      </c>
      <c r="B164" s="12" t="s">
        <v>204</v>
      </c>
      <c r="C164" s="12" t="s">
        <v>193</v>
      </c>
      <c r="D164" s="12" t="s">
        <v>205</v>
      </c>
      <c r="E164" s="13">
        <f>'2023'!E164</f>
        <v>4335.0420000000004</v>
      </c>
      <c r="F164" s="13">
        <f>'2023'!F164</f>
        <v>2035.2510000000002</v>
      </c>
      <c r="G164" s="13">
        <f>'2023'!G164</f>
        <v>781.19500000000005</v>
      </c>
      <c r="H164" s="13">
        <f>'2023'!H164</f>
        <v>3342.373</v>
      </c>
      <c r="I164" s="13">
        <f t="shared" si="45"/>
        <v>10493.861000000001</v>
      </c>
      <c r="J164" s="40">
        <v>5901.1955404881846</v>
      </c>
      <c r="K164" s="40">
        <v>5901.1955404881846</v>
      </c>
      <c r="L164" s="40">
        <f>'2023'!M164</f>
        <v>1946.88</v>
      </c>
      <c r="M164" s="40">
        <v>2024.7552000000003</v>
      </c>
      <c r="N164" s="41" t="e">
        <f>(J164-L164)*#REF!</f>
        <v>#REF!</v>
      </c>
      <c r="O164" s="41">
        <f t="shared" si="47"/>
        <v>17142123.949268982</v>
      </c>
      <c r="P164" s="41">
        <f t="shared" si="48"/>
        <v>8048024.6580941193</v>
      </c>
      <c r="Q164" s="41">
        <f t="shared" si="49"/>
        <v>3028255.8117876672</v>
      </c>
      <c r="R164" s="41">
        <f t="shared" si="50"/>
        <v>12956509.530158514</v>
      </c>
      <c r="S164" s="41">
        <f t="shared" si="46"/>
        <v>41174913.949309282</v>
      </c>
      <c r="T164" s="14"/>
      <c r="U164" s="14"/>
      <c r="V164" s="14"/>
    </row>
    <row r="165" spans="1:22" s="1" customFormat="1" ht="53.25" customHeight="1">
      <c r="A165" s="11" t="s">
        <v>206</v>
      </c>
      <c r="B165" s="12" t="s">
        <v>207</v>
      </c>
      <c r="C165" s="12" t="s">
        <v>193</v>
      </c>
      <c r="D165" s="12" t="s">
        <v>208</v>
      </c>
      <c r="E165" s="13">
        <f>'2023'!E165</f>
        <v>2045.0129999999999</v>
      </c>
      <c r="F165" s="13">
        <f>'2023'!F165</f>
        <v>706.21500000000003</v>
      </c>
      <c r="G165" s="13">
        <f>'2023'!G165</f>
        <v>278.2</v>
      </c>
      <c r="H165" s="13">
        <f>'2023'!H165</f>
        <v>1576.44</v>
      </c>
      <c r="I165" s="13">
        <f t="shared" si="45"/>
        <v>4605.8680000000004</v>
      </c>
      <c r="J165" s="40">
        <v>7908.1508480000002</v>
      </c>
      <c r="K165" s="40">
        <v>7908.1508479999993</v>
      </c>
      <c r="L165" s="40">
        <f>'2023'!M165</f>
        <v>2335.84</v>
      </c>
      <c r="M165" s="40">
        <v>2429.2736000000004</v>
      </c>
      <c r="N165" s="41" t="e">
        <f>(J165-L165)*#REF!</f>
        <v>#REF!</v>
      </c>
      <c r="O165" s="41">
        <f t="shared" si="47"/>
        <v>11395448.124201024</v>
      </c>
      <c r="P165" s="41">
        <f t="shared" si="48"/>
        <v>3935249.50552032</v>
      </c>
      <c r="Q165" s="41">
        <f t="shared" si="49"/>
        <v>1524223.6503935996</v>
      </c>
      <c r="R165" s="41">
        <f t="shared" si="50"/>
        <v>8637121.248837119</v>
      </c>
      <c r="S165" s="41">
        <f t="shared" si="46"/>
        <v>25492042.528952062</v>
      </c>
      <c r="T165" s="14"/>
      <c r="U165" s="14"/>
      <c r="V165" s="14"/>
    </row>
    <row r="166" spans="1:22" s="1" customFormat="1" ht="91.5" customHeight="1">
      <c r="A166" s="11" t="s">
        <v>206</v>
      </c>
      <c r="B166" s="12" t="s">
        <v>207</v>
      </c>
      <c r="C166" s="12" t="s">
        <v>193</v>
      </c>
      <c r="D166" s="12" t="s">
        <v>291</v>
      </c>
      <c r="E166" s="13">
        <f>'2023'!E166</f>
        <v>585.9</v>
      </c>
      <c r="F166" s="13">
        <f>'2023'!F166</f>
        <v>145.37099999999998</v>
      </c>
      <c r="G166" s="13">
        <f>'2023'!G166</f>
        <v>74.75</v>
      </c>
      <c r="H166" s="13">
        <f>'2023'!H166</f>
        <v>423.57</v>
      </c>
      <c r="I166" s="13">
        <f t="shared" si="45"/>
        <v>1229.5909999999999</v>
      </c>
      <c r="J166" s="40">
        <v>15638.702976</v>
      </c>
      <c r="K166" s="40">
        <v>15638.702976000002</v>
      </c>
      <c r="L166" s="40">
        <f>'2023'!M166</f>
        <v>2336.2560000000003</v>
      </c>
      <c r="M166" s="40">
        <v>2429.7062400000004</v>
      </c>
      <c r="N166" s="41" t="e">
        <f>(J166-L166)*#REF!</f>
        <v>#REF!</v>
      </c>
      <c r="O166" s="41">
        <f t="shared" si="47"/>
        <v>7793903.6832383992</v>
      </c>
      <c r="P166" s="41">
        <f t="shared" si="48"/>
        <v>1933790.0193480956</v>
      </c>
      <c r="Q166" s="41">
        <f t="shared" si="49"/>
        <v>987372.50601600006</v>
      </c>
      <c r="R166" s="41">
        <f t="shared" si="50"/>
        <v>5594934.7474675206</v>
      </c>
      <c r="S166" s="41">
        <f t="shared" si="46"/>
        <v>16310000.956070013</v>
      </c>
      <c r="T166" s="14"/>
      <c r="U166" s="14"/>
      <c r="V166" s="14"/>
    </row>
    <row r="167" spans="1:22" s="1" customFormat="1" ht="91.5" customHeight="1">
      <c r="A167" s="11" t="s">
        <v>206</v>
      </c>
      <c r="B167" s="12" t="s">
        <v>207</v>
      </c>
      <c r="C167" s="12" t="s">
        <v>193</v>
      </c>
      <c r="D167" s="12" t="s">
        <v>292</v>
      </c>
      <c r="E167" s="13">
        <f>'2023'!E167</f>
        <v>894.32</v>
      </c>
      <c r="F167" s="13">
        <f>'2023'!F167</f>
        <v>364.88099999999997</v>
      </c>
      <c r="G167" s="13">
        <f>'2023'!G167</f>
        <v>112.1</v>
      </c>
      <c r="H167" s="13">
        <f>'2023'!H167</f>
        <v>635.24</v>
      </c>
      <c r="I167" s="13">
        <f t="shared" si="45"/>
        <v>2006.5409999999999</v>
      </c>
      <c r="J167" s="40">
        <v>4376.1211520000006</v>
      </c>
      <c r="K167" s="40">
        <v>4376.1211520000006</v>
      </c>
      <c r="L167" s="40">
        <f>'2023'!M167</f>
        <v>2173.6</v>
      </c>
      <c r="M167" s="40">
        <v>2260.5439999999999</v>
      </c>
      <c r="N167" s="41" t="e">
        <f>(J167-L167)*#REF!</f>
        <v>#REF!</v>
      </c>
      <c r="O167" s="41">
        <f t="shared" si="47"/>
        <v>1969758.7166566406</v>
      </c>
      <c r="P167" s="41">
        <f t="shared" si="48"/>
        <v>803658.12046291225</v>
      </c>
      <c r="Q167" s="41">
        <f t="shared" si="49"/>
        <v>237156.19873920007</v>
      </c>
      <c r="R167" s="41">
        <f t="shared" si="50"/>
        <v>1343899.2300364806</v>
      </c>
      <c r="S167" s="41">
        <f t="shared" si="46"/>
        <v>4354472.2658952335</v>
      </c>
      <c r="T167" s="14"/>
      <c r="U167" s="14"/>
      <c r="V167" s="14"/>
    </row>
    <row r="168" spans="1:22" s="1" customFormat="1" ht="51" customHeight="1">
      <c r="A168" s="11" t="s">
        <v>118</v>
      </c>
      <c r="B168" s="12" t="s">
        <v>119</v>
      </c>
      <c r="C168" s="12" t="s">
        <v>193</v>
      </c>
      <c r="D168" s="12" t="s">
        <v>209</v>
      </c>
      <c r="E168" s="13">
        <f>'2023'!E168</f>
        <v>1021.0429999999999</v>
      </c>
      <c r="F168" s="13">
        <f>'2023'!F168</f>
        <v>672.51899999999989</v>
      </c>
      <c r="G168" s="13">
        <f>'2023'!G168</f>
        <v>335.55900000000003</v>
      </c>
      <c r="H168" s="13">
        <f>'2023'!H168</f>
        <v>1001.1559999999999</v>
      </c>
      <c r="I168" s="13">
        <f t="shared" si="45"/>
        <v>3030.277</v>
      </c>
      <c r="J168" s="40">
        <v>13658.617856000001</v>
      </c>
      <c r="K168" s="40">
        <v>13658.617856000003</v>
      </c>
      <c r="L168" s="40">
        <f>'2023'!M168</f>
        <v>1395.2640000000001</v>
      </c>
      <c r="M168" s="40">
        <v>1451.07456</v>
      </c>
      <c r="N168" s="41" t="e">
        <f>(J168-L168)*#REF!</f>
        <v>#REF!</v>
      </c>
      <c r="O168" s="41">
        <f t="shared" si="47"/>
        <v>12521411.611191809</v>
      </c>
      <c r="P168" s="41">
        <f t="shared" si="48"/>
        <v>8247338.4718832634</v>
      </c>
      <c r="Q168" s="41">
        <f t="shared" si="49"/>
        <v>4096351.0208624653</v>
      </c>
      <c r="R168" s="41">
        <f t="shared" si="50"/>
        <v>12221655.21605018</v>
      </c>
      <c r="S168" s="41">
        <f t="shared" si="46"/>
        <v>37086756.319987714</v>
      </c>
      <c r="T168" s="14"/>
      <c r="U168" s="14"/>
      <c r="V168" s="14"/>
    </row>
    <row r="169" spans="1:22" s="1" customFormat="1" ht="51" customHeight="1">
      <c r="A169" s="11" t="s">
        <v>355</v>
      </c>
      <c r="B169" s="12" t="s">
        <v>47</v>
      </c>
      <c r="C169" s="12" t="s">
        <v>193</v>
      </c>
      <c r="D169" s="12" t="s">
        <v>356</v>
      </c>
      <c r="E169" s="13">
        <f>'2023'!E169</f>
        <v>2179.7290000000003</v>
      </c>
      <c r="F169" s="13">
        <f>'2023'!F169</f>
        <v>1232.05</v>
      </c>
      <c r="G169" s="13">
        <f>'2023'!G169</f>
        <v>417.71300000000002</v>
      </c>
      <c r="H169" s="13">
        <f>'2023'!H169</f>
        <v>1644.2429999999999</v>
      </c>
      <c r="I169" s="13">
        <f t="shared" si="45"/>
        <v>5473.7350000000006</v>
      </c>
      <c r="J169" s="40">
        <f>'2023'!K169</f>
        <v>6143.4590463999994</v>
      </c>
      <c r="K169" s="40">
        <v>6782.6041870322833</v>
      </c>
      <c r="L169" s="40">
        <f>'2023'!M169</f>
        <v>2336.2560000000003</v>
      </c>
      <c r="M169" s="40">
        <v>2429.7062400000004</v>
      </c>
      <c r="N169" s="41" t="e">
        <f>(J169-L169)*#REF!</f>
        <v>#REF!</v>
      </c>
      <c r="O169" s="41">
        <f t="shared" si="47"/>
        <v>8298670.8891264247</v>
      </c>
      <c r="P169" s="41">
        <f t="shared" si="48"/>
        <v>4690664.5133171184</v>
      </c>
      <c r="Q169" s="41">
        <f t="shared" si="49"/>
        <v>1818262.0601486962</v>
      </c>
      <c r="R169" s="41">
        <f t="shared" si="50"/>
        <v>7157221.9791222019</v>
      </c>
      <c r="S169" s="41">
        <f t="shared" si="46"/>
        <v>21964819.44171444</v>
      </c>
      <c r="T169" s="14"/>
      <c r="U169" s="14"/>
      <c r="V169" s="14"/>
    </row>
    <row r="170" spans="1:22" s="1" customFormat="1" ht="51" customHeight="1">
      <c r="A170" s="11" t="s">
        <v>206</v>
      </c>
      <c r="B170" s="12" t="s">
        <v>207</v>
      </c>
      <c r="C170" s="12" t="s">
        <v>193</v>
      </c>
      <c r="D170" s="12" t="s">
        <v>357</v>
      </c>
      <c r="E170" s="13">
        <f>'2023'!E170</f>
        <v>1489.5070000000001</v>
      </c>
      <c r="F170" s="13">
        <f>'2023'!F170</f>
        <v>651.87300000000005</v>
      </c>
      <c r="G170" s="13">
        <f>'2023'!G170</f>
        <v>265.43799999999999</v>
      </c>
      <c r="H170" s="13">
        <f>'2023'!H170</f>
        <v>1267.5</v>
      </c>
      <c r="I170" s="13">
        <f t="shared" si="45"/>
        <v>3674.3180000000002</v>
      </c>
      <c r="J170" s="40">
        <f>'2023'!K170</f>
        <v>9135.6053255999996</v>
      </c>
      <c r="K170" s="40">
        <v>10049.165858159999</v>
      </c>
      <c r="L170" s="40">
        <f>'2023'!M170</f>
        <v>2335.84</v>
      </c>
      <c r="M170" s="40">
        <v>2429.2736000000004</v>
      </c>
      <c r="N170" s="41" t="e">
        <f>(J170-L170)*#REF!</f>
        <v>#REF!</v>
      </c>
      <c r="O170" s="41">
        <f t="shared" si="47"/>
        <v>10128298.050838478</v>
      </c>
      <c r="P170" s="41">
        <f t="shared" si="48"/>
        <v>4432583.4220948489</v>
      </c>
      <c r="Q170" s="41">
        <f t="shared" si="49"/>
        <v>2022608.9612214735</v>
      </c>
      <c r="R170" s="41">
        <f t="shared" si="50"/>
        <v>9658213.4372177981</v>
      </c>
      <c r="S170" s="41">
        <f t="shared" si="46"/>
        <v>26241703.871372595</v>
      </c>
      <c r="T170" s="14"/>
      <c r="U170" s="14"/>
      <c r="V170" s="14"/>
    </row>
    <row r="171" spans="1:22" s="1" customFormat="1" ht="51" customHeight="1">
      <c r="A171" s="11" t="s">
        <v>206</v>
      </c>
      <c r="B171" s="12" t="s">
        <v>207</v>
      </c>
      <c r="C171" s="12" t="s">
        <v>193</v>
      </c>
      <c r="D171" s="12" t="s">
        <v>358</v>
      </c>
      <c r="E171" s="13">
        <f>'2023'!E171</f>
        <v>58.063000000000002</v>
      </c>
      <c r="F171" s="13">
        <f>'2023'!F171</f>
        <v>11.77</v>
      </c>
      <c r="G171" s="13">
        <f>'2023'!G171</f>
        <v>4.4119999999999999</v>
      </c>
      <c r="H171" s="13">
        <f>'2023'!H171</f>
        <v>46.901000000000003</v>
      </c>
      <c r="I171" s="13">
        <f t="shared" si="45"/>
        <v>121.14600000000002</v>
      </c>
      <c r="J171" s="40">
        <f>'2023'!K171</f>
        <v>9135.6053255999996</v>
      </c>
      <c r="K171" s="40">
        <v>10049.165858159999</v>
      </c>
      <c r="L171" s="40">
        <f>'2023'!M171</f>
        <v>2315.04</v>
      </c>
      <c r="M171" s="40">
        <v>2407.6415999999999</v>
      </c>
      <c r="N171" s="41" t="e">
        <f>(J171-L171)*#REF!</f>
        <v>#REF!</v>
      </c>
      <c r="O171" s="41">
        <f t="shared" si="47"/>
        <v>396022.48450031277</v>
      </c>
      <c r="P171" s="41">
        <f t="shared" si="48"/>
        <v>80278.053882311986</v>
      </c>
      <c r="Q171" s="41">
        <f t="shared" si="49"/>
        <v>33714.405027001914</v>
      </c>
      <c r="R171" s="41">
        <f t="shared" si="50"/>
        <v>358395.12923196214</v>
      </c>
      <c r="S171" s="41">
        <f t="shared" si="46"/>
        <v>868410.07264158875</v>
      </c>
      <c r="T171" s="14"/>
      <c r="U171" s="14"/>
      <c r="V171" s="14"/>
    </row>
    <row r="172" spans="1:22" s="1" customFormat="1" ht="14.25" customHeight="1">
      <c r="A172" s="11"/>
      <c r="B172" s="12"/>
      <c r="C172" s="12"/>
      <c r="D172" s="12"/>
      <c r="E172" s="13"/>
      <c r="F172" s="13"/>
      <c r="G172" s="13"/>
      <c r="H172" s="13"/>
      <c r="I172" s="13"/>
      <c r="J172" s="40"/>
      <c r="K172" s="40"/>
      <c r="L172" s="40"/>
      <c r="M172" s="40"/>
      <c r="N172" s="41"/>
      <c r="O172" s="41"/>
      <c r="P172" s="41"/>
      <c r="Q172" s="41"/>
      <c r="R172" s="41"/>
      <c r="S172" s="41"/>
      <c r="T172" s="14"/>
      <c r="U172" s="14"/>
      <c r="V172" s="14"/>
    </row>
    <row r="173" spans="1:22" s="1" customFormat="1" ht="61.5" customHeight="1">
      <c r="A173" s="11" t="s">
        <v>211</v>
      </c>
      <c r="B173" s="12" t="s">
        <v>212</v>
      </c>
      <c r="C173" s="12" t="s">
        <v>210</v>
      </c>
      <c r="D173" s="12" t="s">
        <v>213</v>
      </c>
      <c r="E173" s="13">
        <f>'2023'!E173</f>
        <v>635.28</v>
      </c>
      <c r="F173" s="13">
        <f>'2023'!F173</f>
        <v>300.56299999999999</v>
      </c>
      <c r="G173" s="13">
        <f>'2023'!G173</f>
        <v>113.52</v>
      </c>
      <c r="H173" s="13">
        <f>'2023'!H173</f>
        <v>620.02</v>
      </c>
      <c r="I173" s="13">
        <f t="shared" si="45"/>
        <v>1669.383</v>
      </c>
      <c r="J173" s="40">
        <v>5876.5491200000006</v>
      </c>
      <c r="K173" s="40">
        <v>5876.5491200000006</v>
      </c>
      <c r="L173" s="40">
        <f>'2023'!M173</f>
        <v>1505.230272</v>
      </c>
      <c r="M173" s="40">
        <v>1565.43948288</v>
      </c>
      <c r="N173" s="41" t="e">
        <f>(J173-L173)*#REF!</f>
        <v>#REF!</v>
      </c>
      <c r="O173" s="41">
        <f t="shared" ref="O173:O185" si="51">(J173-L173)*E173</f>
        <v>2777011.4377574404</v>
      </c>
      <c r="P173" s="41">
        <f t="shared" ref="P173:P185" si="52">(J173-L173)*F173</f>
        <v>1313856.7069114242</v>
      </c>
      <c r="Q173" s="41">
        <f t="shared" ref="Q173:Q185" si="53">(K173-M173)*G173</f>
        <v>489397.16600586241</v>
      </c>
      <c r="R173" s="41">
        <f t="shared" ref="R173:R185" si="54">(K173-M173)*H173</f>
        <v>2672974.1972071426</v>
      </c>
      <c r="S173" s="41">
        <f t="shared" si="46"/>
        <v>7253239.5078818696</v>
      </c>
      <c r="T173" s="14"/>
      <c r="U173" s="14"/>
      <c r="V173" s="14"/>
    </row>
    <row r="174" spans="1:22" s="1" customFormat="1" ht="48.75" customHeight="1">
      <c r="A174" s="11" t="s">
        <v>214</v>
      </c>
      <c r="B174" s="12" t="s">
        <v>215</v>
      </c>
      <c r="C174" s="12" t="s">
        <v>210</v>
      </c>
      <c r="D174" s="12" t="s">
        <v>216</v>
      </c>
      <c r="E174" s="13">
        <f>'2023'!E174</f>
        <v>2002.4429999999998</v>
      </c>
      <c r="F174" s="13">
        <f>'2023'!F174</f>
        <v>686.34100000000001</v>
      </c>
      <c r="G174" s="13">
        <f>'2023'!G174</f>
        <v>460.49799999999999</v>
      </c>
      <c r="H174" s="13">
        <f>'2023'!H174</f>
        <v>1841.539</v>
      </c>
      <c r="I174" s="13">
        <f t="shared" si="45"/>
        <v>4990.8209999999999</v>
      </c>
      <c r="J174" s="40">
        <f>'2023'!K174</f>
        <v>4025.9936704000006</v>
      </c>
      <c r="K174" s="40">
        <v>4406.2528128226668</v>
      </c>
      <c r="L174" s="40">
        <f>'2023'!M174</f>
        <v>1622.4</v>
      </c>
      <c r="M174" s="40">
        <v>1687.296</v>
      </c>
      <c r="N174" s="41" t="e">
        <f>(J174-L174)*#REF!</f>
        <v>#REF!</v>
      </c>
      <c r="O174" s="41">
        <f t="shared" si="51"/>
        <v>4813059.3201367874</v>
      </c>
      <c r="P174" s="41">
        <f t="shared" si="52"/>
        <v>1649684.8833360067</v>
      </c>
      <c r="Q174" s="41">
        <f t="shared" si="53"/>
        <v>1252074.1743912122</v>
      </c>
      <c r="R174" s="41">
        <f t="shared" si="54"/>
        <v>5007065.0101286406</v>
      </c>
      <c r="S174" s="41">
        <f t="shared" si="46"/>
        <v>12721883.387992647</v>
      </c>
      <c r="T174" s="14"/>
      <c r="U174" s="14"/>
      <c r="V174" s="14"/>
    </row>
    <row r="175" spans="1:22" s="1" customFormat="1" ht="48.75" customHeight="1">
      <c r="A175" s="11" t="s">
        <v>66</v>
      </c>
      <c r="B175" s="12" t="s">
        <v>67</v>
      </c>
      <c r="C175" s="12" t="s">
        <v>210</v>
      </c>
      <c r="D175" s="12" t="s">
        <v>217</v>
      </c>
      <c r="E175" s="13">
        <f>'2023'!E175</f>
        <v>17910.12</v>
      </c>
      <c r="F175" s="13">
        <f>'2023'!F175</f>
        <v>8234.61</v>
      </c>
      <c r="G175" s="13">
        <f>'2023'!G175</f>
        <v>2978.39</v>
      </c>
      <c r="H175" s="13">
        <f>'2023'!H175</f>
        <v>15328.78</v>
      </c>
      <c r="I175" s="13">
        <f t="shared" si="45"/>
        <v>44451.9</v>
      </c>
      <c r="J175" s="40">
        <f>'2023'!K175</f>
        <v>4548.9564916591335</v>
      </c>
      <c r="K175" s="40">
        <v>4767.5161475279638</v>
      </c>
      <c r="L175" s="40">
        <f>'2023'!M175</f>
        <v>1708.9280000000001</v>
      </c>
      <c r="M175" s="40">
        <v>1777.2851200000002</v>
      </c>
      <c r="N175" s="41" t="e">
        <f>(J175-L175)*#REF!</f>
        <v>#REF!</v>
      </c>
      <c r="O175" s="41">
        <f t="shared" si="51"/>
        <v>50865251.089034081</v>
      </c>
      <c r="P175" s="41">
        <f t="shared" si="52"/>
        <v>23386527.01770122</v>
      </c>
      <c r="Q175" s="41">
        <f t="shared" si="53"/>
        <v>8906074.190079011</v>
      </c>
      <c r="R175" s="41">
        <f t="shared" si="54"/>
        <v>45836593.570150092</v>
      </c>
      <c r="S175" s="41">
        <f t="shared" si="46"/>
        <v>128994445.86696441</v>
      </c>
      <c r="T175" s="14"/>
      <c r="U175" s="14"/>
      <c r="V175" s="14"/>
    </row>
    <row r="176" spans="1:22" s="1" customFormat="1" ht="48.75" customHeight="1">
      <c r="A176" s="11" t="s">
        <v>66</v>
      </c>
      <c r="B176" s="12" t="s">
        <v>67</v>
      </c>
      <c r="C176" s="12" t="s">
        <v>210</v>
      </c>
      <c r="D176" s="12" t="s">
        <v>218</v>
      </c>
      <c r="E176" s="13">
        <f>'2023'!E176</f>
        <v>6.27</v>
      </c>
      <c r="F176" s="13">
        <f>'2023'!F176</f>
        <v>2.78</v>
      </c>
      <c r="G176" s="13">
        <f>'2023'!G176</f>
        <v>0.86</v>
      </c>
      <c r="H176" s="13">
        <f>'2023'!H176</f>
        <v>5.79</v>
      </c>
      <c r="I176" s="13">
        <f t="shared" si="45"/>
        <v>15.7</v>
      </c>
      <c r="J176" s="40">
        <f>'2023'!K176</f>
        <v>6268.6764572306647</v>
      </c>
      <c r="K176" s="40">
        <v>6401.9812732957753</v>
      </c>
      <c r="L176" s="40">
        <f>'2023'!M176</f>
        <v>1352</v>
      </c>
      <c r="M176" s="40">
        <v>1406.0800000000002</v>
      </c>
      <c r="N176" s="41" t="e">
        <f>(J176-L176)*#REF!</f>
        <v>#REF!</v>
      </c>
      <c r="O176" s="41">
        <f t="shared" si="51"/>
        <v>30827.561386836267</v>
      </c>
      <c r="P176" s="41">
        <f t="shared" si="52"/>
        <v>13668.360551101247</v>
      </c>
      <c r="Q176" s="41">
        <f t="shared" si="53"/>
        <v>4296.4750950343669</v>
      </c>
      <c r="R176" s="41">
        <f t="shared" si="54"/>
        <v>28926.268372382539</v>
      </c>
      <c r="S176" s="41">
        <f t="shared" si="46"/>
        <v>77718.665405354419</v>
      </c>
      <c r="T176" s="14"/>
      <c r="U176" s="14"/>
      <c r="V176" s="14"/>
    </row>
    <row r="177" spans="1:22" s="1" customFormat="1" ht="85.5" customHeight="1">
      <c r="A177" s="11" t="s">
        <v>219</v>
      </c>
      <c r="B177" s="12" t="s">
        <v>220</v>
      </c>
      <c r="C177" s="12" t="s">
        <v>210</v>
      </c>
      <c r="D177" s="12" t="s">
        <v>293</v>
      </c>
      <c r="E177" s="13">
        <f>'2023'!E177</f>
        <v>16.134</v>
      </c>
      <c r="F177" s="13">
        <f>'2023'!F177</f>
        <v>7.6360000000000001</v>
      </c>
      <c r="G177" s="13">
        <f>'2023'!G177</f>
        <v>2.6890000000000001</v>
      </c>
      <c r="H177" s="13">
        <f>'2023'!H177</f>
        <v>16.134</v>
      </c>
      <c r="I177" s="13">
        <f t="shared" si="45"/>
        <v>42.593000000000004</v>
      </c>
      <c r="J177" s="40">
        <f>'2023'!K177</f>
        <v>3627.2238079999997</v>
      </c>
      <c r="K177" s="40">
        <v>3958.8770139046719</v>
      </c>
      <c r="L177" s="40">
        <f>'2023'!M177</f>
        <v>1622.4</v>
      </c>
      <c r="M177" s="40">
        <v>1687.296</v>
      </c>
      <c r="N177" s="41" t="e">
        <f>(J177-L177)*#REF!</f>
        <v>#REF!</v>
      </c>
      <c r="O177" s="41">
        <f t="shared" si="51"/>
        <v>32345.827318271993</v>
      </c>
      <c r="P177" s="41">
        <f t="shared" si="52"/>
        <v>15308.834597887997</v>
      </c>
      <c r="Q177" s="41">
        <f t="shared" si="53"/>
        <v>6108.2813463896618</v>
      </c>
      <c r="R177" s="41">
        <f t="shared" si="54"/>
        <v>36649.688078337975</v>
      </c>
      <c r="S177" s="41">
        <f t="shared" si="46"/>
        <v>90412.63134088763</v>
      </c>
      <c r="T177" s="14"/>
      <c r="U177" s="14"/>
      <c r="V177" s="14"/>
    </row>
    <row r="178" spans="1:22" s="1" customFormat="1" ht="48.75" customHeight="1">
      <c r="A178" s="11" t="s">
        <v>221</v>
      </c>
      <c r="B178" s="12" t="s">
        <v>222</v>
      </c>
      <c r="C178" s="12" t="s">
        <v>210</v>
      </c>
      <c r="D178" s="12" t="s">
        <v>223</v>
      </c>
      <c r="E178" s="13">
        <f>'2023'!E178</f>
        <v>300.06799999999998</v>
      </c>
      <c r="F178" s="13">
        <f>'2023'!F178</f>
        <v>109.30600000000001</v>
      </c>
      <c r="G178" s="13">
        <f>'2023'!G178</f>
        <v>25.896999999999998</v>
      </c>
      <c r="H178" s="13">
        <f>'2023'!H178</f>
        <v>231.428</v>
      </c>
      <c r="I178" s="13">
        <f t="shared" si="45"/>
        <v>666.69900000000007</v>
      </c>
      <c r="J178" s="40">
        <f>'2023'!K178</f>
        <v>3371.5200896000001</v>
      </c>
      <c r="K178" s="40">
        <v>3705.7476077759625</v>
      </c>
      <c r="L178" s="40">
        <f>'2023'!M178</f>
        <v>1903.6160000000002</v>
      </c>
      <c r="M178" s="40">
        <v>1979.7606400000002</v>
      </c>
      <c r="N178" s="41" t="e">
        <f>(J178-L178)*#REF!</f>
        <v>#REF!</v>
      </c>
      <c r="O178" s="41">
        <f t="shared" si="51"/>
        <v>440471.04435809277</v>
      </c>
      <c r="P178" s="41">
        <f t="shared" si="52"/>
        <v>160450.7244178176</v>
      </c>
      <c r="Q178" s="41">
        <f t="shared" si="53"/>
        <v>44697.88450449409</v>
      </c>
      <c r="R178" s="41">
        <f t="shared" si="54"/>
        <v>399441.71197845542</v>
      </c>
      <c r="S178" s="41">
        <f t="shared" si="46"/>
        <v>1045061.3652588599</v>
      </c>
      <c r="T178" s="14"/>
      <c r="U178" s="14"/>
      <c r="V178" s="14"/>
    </row>
    <row r="179" spans="1:22" s="1" customFormat="1" ht="48.75" customHeight="1">
      <c r="A179" s="11" t="s">
        <v>224</v>
      </c>
      <c r="B179" s="12" t="s">
        <v>394</v>
      </c>
      <c r="C179" s="12" t="s">
        <v>410</v>
      </c>
      <c r="D179" s="12" t="s">
        <v>225</v>
      </c>
      <c r="E179" s="13">
        <f>'2023'!E179</f>
        <v>2318.944</v>
      </c>
      <c r="F179" s="13">
        <f>'2023'!F179</f>
        <v>1158.5940000000001</v>
      </c>
      <c r="G179" s="13">
        <f>'2023'!G179</f>
        <v>387.02</v>
      </c>
      <c r="H179" s="13">
        <f>'2023'!H179</f>
        <v>2321.25</v>
      </c>
      <c r="I179" s="13">
        <f t="shared" si="45"/>
        <v>6185.808</v>
      </c>
      <c r="J179" s="40">
        <f>'2023'!K179</f>
        <v>3520.8858983999999</v>
      </c>
      <c r="K179" s="40">
        <v>3863.3845266490293</v>
      </c>
      <c r="L179" s="40">
        <f>'2023'!M179</f>
        <v>1708.9280000000001</v>
      </c>
      <c r="M179" s="40">
        <v>1777.2851200000002</v>
      </c>
      <c r="N179" s="41" t="e">
        <f>(J179-L179)*#REF!</f>
        <v>#REF!</v>
      </c>
      <c r="O179" s="41">
        <f t="shared" si="51"/>
        <v>4201828.8967472892</v>
      </c>
      <c r="P179" s="41">
        <f t="shared" si="52"/>
        <v>2099323.5493388493</v>
      </c>
      <c r="Q179" s="41">
        <f t="shared" si="53"/>
        <v>807362.19236130733</v>
      </c>
      <c r="R179" s="41">
        <f t="shared" si="54"/>
        <v>4842358.2476840597</v>
      </c>
      <c r="S179" s="41">
        <f t="shared" si="46"/>
        <v>11950872.886131506</v>
      </c>
      <c r="T179" s="14"/>
      <c r="U179" s="14"/>
      <c r="V179" s="14"/>
    </row>
    <row r="180" spans="1:22" s="1" customFormat="1" ht="48.75" customHeight="1">
      <c r="A180" s="11" t="s">
        <v>226</v>
      </c>
      <c r="B180" s="12" t="s">
        <v>227</v>
      </c>
      <c r="C180" s="12" t="s">
        <v>210</v>
      </c>
      <c r="D180" s="12" t="s">
        <v>228</v>
      </c>
      <c r="E180" s="13">
        <f>'2023'!E180</f>
        <v>62.654000000000003</v>
      </c>
      <c r="F180" s="13">
        <f>'2023'!F180</f>
        <v>28.460999999999999</v>
      </c>
      <c r="G180" s="13">
        <f>'2023'!G180</f>
        <v>4.9219999999999997</v>
      </c>
      <c r="H180" s="13">
        <f>'2023'!H180</f>
        <v>61.941000000000003</v>
      </c>
      <c r="I180" s="13">
        <f t="shared" si="45"/>
        <v>157.97800000000001</v>
      </c>
      <c r="J180" s="40">
        <v>9819.8572160000022</v>
      </c>
      <c r="K180" s="40">
        <v>9819.8572160000022</v>
      </c>
      <c r="L180" s="40">
        <f>'2023'!M180</f>
        <v>1903.6160000000002</v>
      </c>
      <c r="M180" s="40">
        <v>1979.7606400000002</v>
      </c>
      <c r="N180" s="41" t="e">
        <f>(J180-L180)*#REF!</f>
        <v>#REF!</v>
      </c>
      <c r="O180" s="41">
        <f t="shared" si="51"/>
        <v>495984.17714726418</v>
      </c>
      <c r="P180" s="41">
        <f t="shared" si="52"/>
        <v>225304.14124857605</v>
      </c>
      <c r="Q180" s="41">
        <f t="shared" si="53"/>
        <v>38588.955347072006</v>
      </c>
      <c r="R180" s="41">
        <f t="shared" si="54"/>
        <v>485623.42201401613</v>
      </c>
      <c r="S180" s="41">
        <f t="shared" si="46"/>
        <v>1245500.6957569283</v>
      </c>
      <c r="T180" s="14"/>
      <c r="U180" s="14"/>
      <c r="V180" s="14"/>
    </row>
    <row r="181" spans="1:22" s="1" customFormat="1" ht="48.75" customHeight="1">
      <c r="A181" s="11" t="s">
        <v>226</v>
      </c>
      <c r="B181" s="12" t="s">
        <v>227</v>
      </c>
      <c r="C181" s="12" t="s">
        <v>210</v>
      </c>
      <c r="D181" s="12" t="s">
        <v>229</v>
      </c>
      <c r="E181" s="13">
        <f>'2023'!E181</f>
        <v>17.234000000000002</v>
      </c>
      <c r="F181" s="13">
        <f>'2023'!F181</f>
        <v>8.1539999999999999</v>
      </c>
      <c r="G181" s="13">
        <f>'2023'!G181</f>
        <v>2.8420000000000001</v>
      </c>
      <c r="H181" s="13">
        <f>'2023'!H181</f>
        <v>17.234999999999999</v>
      </c>
      <c r="I181" s="13">
        <f t="shared" si="45"/>
        <v>45.465000000000003</v>
      </c>
      <c r="J181" s="40">
        <v>7261.1052800000016</v>
      </c>
      <c r="K181" s="40">
        <v>7261.1052800000016</v>
      </c>
      <c r="L181" s="40">
        <f>'2023'!M181</f>
        <v>2050.7136</v>
      </c>
      <c r="M181" s="40">
        <v>2132.7421440000003</v>
      </c>
      <c r="N181" s="41" t="e">
        <f>(J181-L181)*#REF!</f>
        <v>#REF!</v>
      </c>
      <c r="O181" s="41">
        <f t="shared" si="51"/>
        <v>89795.89021312003</v>
      </c>
      <c r="P181" s="41">
        <f t="shared" si="52"/>
        <v>42485.533758720012</v>
      </c>
      <c r="Q181" s="41">
        <f t="shared" si="53"/>
        <v>14574.808032512006</v>
      </c>
      <c r="R181" s="41">
        <f t="shared" si="54"/>
        <v>88387.338648960023</v>
      </c>
      <c r="S181" s="41">
        <f t="shared" si="46"/>
        <v>235243.57065331205</v>
      </c>
      <c r="T181" s="14"/>
      <c r="U181" s="14"/>
      <c r="V181" s="14"/>
    </row>
    <row r="182" spans="1:22" s="1" customFormat="1" ht="48.75" customHeight="1">
      <c r="A182" s="11" t="s">
        <v>226</v>
      </c>
      <c r="B182" s="12" t="s">
        <v>227</v>
      </c>
      <c r="C182" s="12" t="s">
        <v>210</v>
      </c>
      <c r="D182" s="12" t="s">
        <v>230</v>
      </c>
      <c r="E182" s="13">
        <f>'2023'!E182</f>
        <v>7.7809999999999988</v>
      </c>
      <c r="F182" s="13">
        <f>'2023'!F182</f>
        <v>3.6819999999999999</v>
      </c>
      <c r="G182" s="13">
        <f>'2023'!G182</f>
        <v>1.3420000000000001</v>
      </c>
      <c r="H182" s="13">
        <f>'2023'!H182</f>
        <v>7.782</v>
      </c>
      <c r="I182" s="13">
        <f t="shared" si="45"/>
        <v>20.587</v>
      </c>
      <c r="J182" s="40">
        <v>6370.8186880000012</v>
      </c>
      <c r="K182" s="40">
        <v>6370.8186880000021</v>
      </c>
      <c r="L182" s="40">
        <f>'2023'!M182</f>
        <v>2163.2000000000003</v>
      </c>
      <c r="M182" s="40">
        <v>2249.7280000000005</v>
      </c>
      <c r="N182" s="41" t="e">
        <f>(J182-L182)*#REF!</f>
        <v>#REF!</v>
      </c>
      <c r="O182" s="41">
        <f t="shared" si="51"/>
        <v>32739.481011328</v>
      </c>
      <c r="P182" s="41">
        <f t="shared" si="52"/>
        <v>15492.452009216002</v>
      </c>
      <c r="Q182" s="41">
        <f t="shared" si="53"/>
        <v>5530.5037032960026</v>
      </c>
      <c r="R182" s="41">
        <f t="shared" si="54"/>
        <v>32070.327734016017</v>
      </c>
      <c r="S182" s="41">
        <f t="shared" si="46"/>
        <v>85832.764457856028</v>
      </c>
      <c r="T182" s="14"/>
      <c r="U182" s="14"/>
      <c r="V182" s="14"/>
    </row>
    <row r="183" spans="1:22" s="1" customFormat="1" ht="48.75" customHeight="1">
      <c r="A183" s="11" t="s">
        <v>226</v>
      </c>
      <c r="B183" s="12" t="s">
        <v>227</v>
      </c>
      <c r="C183" s="12" t="s">
        <v>210</v>
      </c>
      <c r="D183" s="12" t="s">
        <v>231</v>
      </c>
      <c r="E183" s="13">
        <f>'2023'!E183</f>
        <v>7.6080000000000005</v>
      </c>
      <c r="F183" s="13">
        <f>'2023'!F183</f>
        <v>3.6</v>
      </c>
      <c r="G183" s="13">
        <f>'2023'!G183</f>
        <v>1.3149999999999999</v>
      </c>
      <c r="H183" s="13">
        <f>'2023'!H183</f>
        <v>7.6079999999999997</v>
      </c>
      <c r="I183" s="13">
        <f t="shared" si="45"/>
        <v>20.131</v>
      </c>
      <c r="J183" s="40">
        <v>7432.7984640000013</v>
      </c>
      <c r="K183" s="40">
        <v>7432.7984640000013</v>
      </c>
      <c r="L183" s="40">
        <f>'2023'!M183</f>
        <v>1568.3200000000002</v>
      </c>
      <c r="M183" s="40">
        <v>1631.0528000000002</v>
      </c>
      <c r="N183" s="41" t="e">
        <f>(J183-L183)*#REF!</f>
        <v>#REF!</v>
      </c>
      <c r="O183" s="41">
        <f t="shared" si="51"/>
        <v>44616.952154112012</v>
      </c>
      <c r="P183" s="41">
        <f t="shared" si="52"/>
        <v>21112.122470400005</v>
      </c>
      <c r="Q183" s="41">
        <f t="shared" si="53"/>
        <v>7629.2955481600011</v>
      </c>
      <c r="R183" s="41">
        <f t="shared" si="54"/>
        <v>44139.681011712004</v>
      </c>
      <c r="S183" s="41">
        <f t="shared" si="46"/>
        <v>117498.05118438404</v>
      </c>
      <c r="T183" s="14"/>
      <c r="U183" s="14"/>
      <c r="V183" s="14"/>
    </row>
    <row r="184" spans="1:22" s="1" customFormat="1" ht="48.75" customHeight="1">
      <c r="A184" s="11" t="s">
        <v>232</v>
      </c>
      <c r="B184" s="12" t="s">
        <v>233</v>
      </c>
      <c r="C184" s="12" t="s">
        <v>210</v>
      </c>
      <c r="D184" s="12" t="s">
        <v>234</v>
      </c>
      <c r="E184" s="13">
        <f>'2023'!E184</f>
        <v>58.768999999999998</v>
      </c>
      <c r="F184" s="13">
        <f>'2023'!F184</f>
        <v>15.960999999999999</v>
      </c>
      <c r="G184" s="13">
        <f>'2023'!G184</f>
        <v>1.75</v>
      </c>
      <c r="H184" s="13">
        <f>'2023'!H184</f>
        <v>36.412999999999997</v>
      </c>
      <c r="I184" s="13">
        <f t="shared" si="45"/>
        <v>112.89299999999999</v>
      </c>
      <c r="J184" s="40">
        <f>'2023'!K184</f>
        <v>7300.6475232995117</v>
      </c>
      <c r="K184" s="40">
        <v>7995.025020970862</v>
      </c>
      <c r="L184" s="40">
        <f>'2023'!M184</f>
        <v>2163.2000000000003</v>
      </c>
      <c r="M184" s="40">
        <v>2249.7280000000005</v>
      </c>
      <c r="N184" s="41" t="e">
        <f>(J184-L184)*#REF!</f>
        <v>#REF!</v>
      </c>
      <c r="O184" s="41">
        <f t="shared" si="51"/>
        <v>301922.65349678899</v>
      </c>
      <c r="P184" s="41">
        <f t="shared" si="52"/>
        <v>81998.799919383498</v>
      </c>
      <c r="Q184" s="41">
        <f t="shared" si="53"/>
        <v>10054.269786699009</v>
      </c>
      <c r="R184" s="41">
        <f t="shared" si="54"/>
        <v>209203.50042461196</v>
      </c>
      <c r="S184" s="41">
        <f t="shared" si="46"/>
        <v>603179.22362748347</v>
      </c>
      <c r="T184" s="14"/>
      <c r="U184" s="14"/>
      <c r="V184" s="14"/>
    </row>
    <row r="185" spans="1:22" s="1" customFormat="1" ht="65.25" customHeight="1">
      <c r="A185" s="11" t="s">
        <v>232</v>
      </c>
      <c r="B185" s="12" t="s">
        <v>233</v>
      </c>
      <c r="C185" s="12" t="s">
        <v>210</v>
      </c>
      <c r="D185" s="12" t="s">
        <v>294</v>
      </c>
      <c r="E185" s="13">
        <f>'2023'!E185</f>
        <v>129.92099999999999</v>
      </c>
      <c r="F185" s="13">
        <f>'2023'!F185</f>
        <v>65.382000000000005</v>
      </c>
      <c r="G185" s="13">
        <f>'2023'!G185</f>
        <v>22.14</v>
      </c>
      <c r="H185" s="13">
        <f>'2023'!H185</f>
        <v>140.54599999999999</v>
      </c>
      <c r="I185" s="13">
        <f t="shared" si="45"/>
        <v>357.98899999999998</v>
      </c>
      <c r="J185" s="40">
        <f>'2023'!K185</f>
        <v>7218.9720550153943</v>
      </c>
      <c r="K185" s="40">
        <v>7853.5954317415926</v>
      </c>
      <c r="L185" s="40">
        <f>'2023'!M185</f>
        <v>2163.2000000000003</v>
      </c>
      <c r="M185" s="40">
        <v>2249.7280000000005</v>
      </c>
      <c r="N185" s="41" t="e">
        <f>(J185-L185)*#REF!</f>
        <v>#REF!</v>
      </c>
      <c r="O185" s="41">
        <f t="shared" si="51"/>
        <v>656850.96115965489</v>
      </c>
      <c r="P185" s="41">
        <f t="shared" si="52"/>
        <v>330556.48850101652</v>
      </c>
      <c r="Q185" s="41">
        <f t="shared" si="53"/>
        <v>124069.62493875885</v>
      </c>
      <c r="R185" s="41">
        <f t="shared" si="54"/>
        <v>787601.15206155367</v>
      </c>
      <c r="S185" s="41">
        <f t="shared" si="46"/>
        <v>1899078.2266609839</v>
      </c>
      <c r="T185" s="14"/>
      <c r="U185" s="14"/>
      <c r="V185" s="14"/>
    </row>
    <row r="186" spans="1:22" s="1" customFormat="1" ht="14.25" customHeight="1">
      <c r="A186" s="11"/>
      <c r="B186" s="12"/>
      <c r="C186" s="12"/>
      <c r="D186" s="12"/>
      <c r="E186" s="13"/>
      <c r="F186" s="13"/>
      <c r="G186" s="13"/>
      <c r="H186" s="13"/>
      <c r="I186" s="13"/>
      <c r="J186" s="40"/>
      <c r="K186" s="40"/>
      <c r="L186" s="40"/>
      <c r="M186" s="40"/>
      <c r="N186" s="41"/>
      <c r="O186" s="41"/>
      <c r="P186" s="41"/>
      <c r="Q186" s="41"/>
      <c r="R186" s="41"/>
      <c r="S186" s="41"/>
      <c r="T186" s="14"/>
      <c r="U186" s="14"/>
      <c r="V186" s="14"/>
    </row>
    <row r="187" spans="1:22" s="1" customFormat="1" ht="48.75" customHeight="1">
      <c r="A187" s="11" t="s">
        <v>236</v>
      </c>
      <c r="B187" s="12" t="s">
        <v>237</v>
      </c>
      <c r="C187" s="12" t="s">
        <v>235</v>
      </c>
      <c r="D187" s="12" t="s">
        <v>238</v>
      </c>
      <c r="E187" s="13">
        <f>'2023'!E187</f>
        <v>7067.5209999999997</v>
      </c>
      <c r="F187" s="13">
        <f>'2023'!F187</f>
        <v>3165.748</v>
      </c>
      <c r="G187" s="13">
        <f>'2023'!G187</f>
        <v>1489.64</v>
      </c>
      <c r="H187" s="13">
        <f>'2023'!H187</f>
        <v>5983.6930000000002</v>
      </c>
      <c r="I187" s="13">
        <f t="shared" si="45"/>
        <v>17706.601999999999</v>
      </c>
      <c r="J187" s="40">
        <f>'2023'!K187</f>
        <v>6218.3310487999979</v>
      </c>
      <c r="K187" s="40">
        <v>6771.0715864711119</v>
      </c>
      <c r="L187" s="40">
        <f>'2023'!M187</f>
        <v>1379.04</v>
      </c>
      <c r="M187" s="40">
        <v>1434.2016000000001</v>
      </c>
      <c r="N187" s="41" t="e">
        <f>(J187-L187)*#REF!</f>
        <v>#REF!</v>
      </c>
      <c r="O187" s="41">
        <f t="shared" ref="O187:O204" si="55">(J187-L187)*E187</f>
        <v>34201791.11250601</v>
      </c>
      <c r="P187" s="41">
        <f t="shared" ref="P187:P204" si="56">(J187-L187)*F187</f>
        <v>15319975.959156496</v>
      </c>
      <c r="Q187" s="41">
        <f t="shared" ref="Q187:Q204" si="57">(K187-M187)*G187</f>
        <v>7950015.0066468269</v>
      </c>
      <c r="R187" s="41">
        <f t="shared" ref="R187:R204" si="58">(K187-M187)*H187</f>
        <v>31934191.579957288</v>
      </c>
      <c r="S187" s="41">
        <f t="shared" si="46"/>
        <v>89405973.658266619</v>
      </c>
      <c r="T187" s="14"/>
      <c r="U187" s="14"/>
      <c r="V187" s="14"/>
    </row>
    <row r="188" spans="1:22" s="1" customFormat="1" ht="48.75" customHeight="1">
      <c r="A188" s="11" t="s">
        <v>239</v>
      </c>
      <c r="B188" s="12" t="s">
        <v>240</v>
      </c>
      <c r="C188" s="12" t="s">
        <v>235</v>
      </c>
      <c r="D188" s="12" t="s">
        <v>241</v>
      </c>
      <c r="E188" s="13">
        <f>'2023'!E188</f>
        <v>2865.087</v>
      </c>
      <c r="F188" s="13">
        <f>'2023'!F188</f>
        <v>1910.058</v>
      </c>
      <c r="G188" s="13">
        <f>'2023'!G188</f>
        <v>955.029</v>
      </c>
      <c r="H188" s="13">
        <f>'2023'!H188</f>
        <v>2865.087</v>
      </c>
      <c r="I188" s="13">
        <f t="shared" si="45"/>
        <v>8595.2610000000004</v>
      </c>
      <c r="J188" s="40">
        <f>'2023'!K188</f>
        <v>5199.7411647999988</v>
      </c>
      <c r="K188" s="40">
        <v>5719.7152812799995</v>
      </c>
      <c r="L188" s="40">
        <f>'2023'!M188</f>
        <v>1611.5840000000003</v>
      </c>
      <c r="M188" s="40">
        <v>1676.0473600000003</v>
      </c>
      <c r="N188" s="41" t="e">
        <f>(J188-L188)*#REF!</f>
        <v>#REF!</v>
      </c>
      <c r="O188" s="41">
        <f t="shared" si="55"/>
        <v>10280382.446825333</v>
      </c>
      <c r="P188" s="41">
        <f t="shared" si="56"/>
        <v>6853588.2978835553</v>
      </c>
      <c r="Q188" s="41">
        <f t="shared" si="57"/>
        <v>3861820.1311921161</v>
      </c>
      <c r="R188" s="41">
        <f t="shared" si="58"/>
        <v>11585460.393576348</v>
      </c>
      <c r="S188" s="41">
        <f t="shared" si="46"/>
        <v>32581251.269477352</v>
      </c>
      <c r="T188" s="14"/>
      <c r="U188" s="14"/>
      <c r="V188" s="14"/>
    </row>
    <row r="189" spans="1:22" s="1" customFormat="1" ht="78" customHeight="1">
      <c r="A189" s="11" t="s">
        <v>242</v>
      </c>
      <c r="B189" s="12" t="s">
        <v>243</v>
      </c>
      <c r="C189" s="12" t="s">
        <v>235</v>
      </c>
      <c r="D189" s="12" t="s">
        <v>295</v>
      </c>
      <c r="E189" s="13">
        <f>'2023'!E189</f>
        <v>5468.0129999999999</v>
      </c>
      <c r="F189" s="13">
        <f>'2023'!F189</f>
        <v>1909.8030000000001</v>
      </c>
      <c r="G189" s="13">
        <f>'2023'!G189</f>
        <v>712.35699999999997</v>
      </c>
      <c r="H189" s="13">
        <f>'2023'!H189</f>
        <v>3672.4560000000001</v>
      </c>
      <c r="I189" s="13">
        <f t="shared" si="45"/>
        <v>11762.629000000001</v>
      </c>
      <c r="J189" s="40">
        <f>'2023'!K189</f>
        <v>4392.9935817995538</v>
      </c>
      <c r="K189" s="40">
        <v>4832.2929399795075</v>
      </c>
      <c r="L189" s="40">
        <f>'2023'!M189</f>
        <v>1654.8480000000002</v>
      </c>
      <c r="M189" s="40">
        <v>1721.0419200000003</v>
      </c>
      <c r="N189" s="41" t="e">
        <f>(J189-L189)*#REF!</f>
        <v>#REF!</v>
      </c>
      <c r="O189" s="41">
        <f t="shared" si="55"/>
        <v>14972215.637172524</v>
      </c>
      <c r="P189" s="41">
        <f t="shared" si="56"/>
        <v>5229318.6465575332</v>
      </c>
      <c r="Q189" s="41">
        <f t="shared" si="57"/>
        <v>2216321.4428395415</v>
      </c>
      <c r="R189" s="41">
        <f t="shared" si="58"/>
        <v>11425932.47582986</v>
      </c>
      <c r="S189" s="41">
        <f t="shared" si="46"/>
        <v>33843788.202399455</v>
      </c>
      <c r="T189" s="14"/>
      <c r="U189" s="14"/>
      <c r="V189" s="14"/>
    </row>
    <row r="190" spans="1:22" s="1" customFormat="1" ht="63" customHeight="1">
      <c r="A190" s="11" t="s">
        <v>244</v>
      </c>
      <c r="B190" s="12" t="s">
        <v>245</v>
      </c>
      <c r="C190" s="12" t="s">
        <v>235</v>
      </c>
      <c r="D190" s="12" t="s">
        <v>296</v>
      </c>
      <c r="E190" s="13">
        <f>'2023'!E190</f>
        <v>1044.798</v>
      </c>
      <c r="F190" s="13">
        <f>'2023'!F190</f>
        <v>476.565</v>
      </c>
      <c r="G190" s="13">
        <f>'2023'!G190</f>
        <v>187.12799999999999</v>
      </c>
      <c r="H190" s="13">
        <f>'2023'!H190</f>
        <v>812.66099999999994</v>
      </c>
      <c r="I190" s="13">
        <f t="shared" si="45"/>
        <v>2521.152</v>
      </c>
      <c r="J190" s="40">
        <f>'2023'!K190</f>
        <v>6374.9197904710745</v>
      </c>
      <c r="K190" s="40">
        <v>6941.5793274018388</v>
      </c>
      <c r="L190" s="40">
        <f>'2023'!M190</f>
        <v>1654.8480000000002</v>
      </c>
      <c r="M190" s="40">
        <v>1721.0419200000003</v>
      </c>
      <c r="N190" s="41" t="e">
        <f>(J190-L190)*#REF!</f>
        <v>#REF!</v>
      </c>
      <c r="O190" s="41">
        <f t="shared" si="55"/>
        <v>4931521.5665405979</v>
      </c>
      <c r="P190" s="41">
        <f t="shared" si="56"/>
        <v>2249421.0128258476</v>
      </c>
      <c r="Q190" s="41">
        <f t="shared" si="57"/>
        <v>976908.7239722911</v>
      </c>
      <c r="R190" s="41">
        <f t="shared" si="58"/>
        <v>4242527.1500365846</v>
      </c>
      <c r="S190" s="41">
        <f t="shared" si="46"/>
        <v>12400378.453375321</v>
      </c>
      <c r="T190" s="14"/>
      <c r="U190" s="14"/>
      <c r="V190" s="14"/>
    </row>
    <row r="191" spans="1:22" s="1" customFormat="1" ht="64.5" customHeight="1">
      <c r="A191" s="11" t="s">
        <v>244</v>
      </c>
      <c r="B191" s="12" t="s">
        <v>245</v>
      </c>
      <c r="C191" s="12" t="s">
        <v>235</v>
      </c>
      <c r="D191" s="12" t="s">
        <v>297</v>
      </c>
      <c r="E191" s="13">
        <f>'2023'!E191</f>
        <v>565.03300000000002</v>
      </c>
      <c r="F191" s="13">
        <f>'2023'!F191</f>
        <v>156.09300000000002</v>
      </c>
      <c r="G191" s="13">
        <f>'2023'!G191</f>
        <v>44.16</v>
      </c>
      <c r="H191" s="13">
        <f>'2023'!H191</f>
        <v>345.13799999999998</v>
      </c>
      <c r="I191" s="13">
        <f t="shared" si="45"/>
        <v>1110.424</v>
      </c>
      <c r="J191" s="40">
        <f>'2023'!K191</f>
        <v>6137.5142400000004</v>
      </c>
      <c r="K191" s="40">
        <v>6751.2656639999996</v>
      </c>
      <c r="L191" s="40">
        <f>'2023'!M191</f>
        <v>1654.8480000000002</v>
      </c>
      <c r="M191" s="40">
        <v>1721.0419200000003</v>
      </c>
      <c r="N191" s="41" t="e">
        <f>(J191-L191)*#REF!</f>
        <v>#REF!</v>
      </c>
      <c r="O191" s="41">
        <f t="shared" si="55"/>
        <v>2532854.3535859203</v>
      </c>
      <c r="P191" s="41">
        <f t="shared" si="56"/>
        <v>699712.82140032016</v>
      </c>
      <c r="Q191" s="41">
        <f t="shared" si="57"/>
        <v>222134.68053503995</v>
      </c>
      <c r="R191" s="41">
        <f t="shared" si="58"/>
        <v>1736121.3625566715</v>
      </c>
      <c r="S191" s="41">
        <f t="shared" si="46"/>
        <v>5190823.218077952</v>
      </c>
      <c r="T191" s="14"/>
      <c r="U191" s="14"/>
      <c r="V191" s="14"/>
    </row>
    <row r="192" spans="1:22" s="1" customFormat="1" ht="64.5" customHeight="1">
      <c r="A192" s="11" t="s">
        <v>244</v>
      </c>
      <c r="B192" s="12" t="s">
        <v>245</v>
      </c>
      <c r="C192" s="12" t="s">
        <v>235</v>
      </c>
      <c r="D192" s="12" t="s">
        <v>298</v>
      </c>
      <c r="E192" s="13">
        <f>'2023'!E192</f>
        <v>425.67500000000001</v>
      </c>
      <c r="F192" s="13">
        <f>'2023'!F192</f>
        <v>283.78399999999999</v>
      </c>
      <c r="G192" s="13">
        <f>'2023'!G192</f>
        <v>141.892</v>
      </c>
      <c r="H192" s="13">
        <f>'2023'!H192</f>
        <v>425.67599999999999</v>
      </c>
      <c r="I192" s="13">
        <f t="shared" si="45"/>
        <v>1277.027</v>
      </c>
      <c r="J192" s="40">
        <f>'2023'!K192</f>
        <v>6137.5142400000004</v>
      </c>
      <c r="K192" s="40">
        <v>6751.2656639999996</v>
      </c>
      <c r="L192" s="40">
        <f>'2023'!M192</f>
        <v>1611.5840000000003</v>
      </c>
      <c r="M192" s="40">
        <v>1676.0473600000003</v>
      </c>
      <c r="N192" s="41" t="e">
        <f>(J192-L192)*#REF!</f>
        <v>#REF!</v>
      </c>
      <c r="O192" s="41">
        <f t="shared" si="55"/>
        <v>1926575.354912</v>
      </c>
      <c r="P192" s="41">
        <f t="shared" si="56"/>
        <v>1284386.5872281599</v>
      </c>
      <c r="Q192" s="41">
        <f t="shared" si="57"/>
        <v>720132.87559116783</v>
      </c>
      <c r="R192" s="41">
        <f t="shared" si="58"/>
        <v>2160398.6267735036</v>
      </c>
      <c r="S192" s="41">
        <f t="shared" si="46"/>
        <v>6091493.444504831</v>
      </c>
      <c r="T192" s="14"/>
      <c r="U192" s="14"/>
      <c r="V192" s="14"/>
    </row>
    <row r="193" spans="1:22" s="1" customFormat="1" ht="64.5" customHeight="1">
      <c r="A193" s="11" t="s">
        <v>244</v>
      </c>
      <c r="B193" s="12" t="s">
        <v>245</v>
      </c>
      <c r="C193" s="12" t="s">
        <v>235</v>
      </c>
      <c r="D193" s="12" t="s">
        <v>246</v>
      </c>
      <c r="E193" s="13">
        <f>'2023'!E193</f>
        <v>3210.451</v>
      </c>
      <c r="F193" s="13">
        <f>'2023'!F193</f>
        <v>1403.749</v>
      </c>
      <c r="G193" s="13">
        <f>'2023'!G193</f>
        <v>588.84299999999996</v>
      </c>
      <c r="H193" s="13">
        <f>'2023'!H193</f>
        <v>2429.7420000000002</v>
      </c>
      <c r="I193" s="13">
        <f t="shared" si="45"/>
        <v>7632.7849999999999</v>
      </c>
      <c r="J193" s="40">
        <v>8591.4083840000003</v>
      </c>
      <c r="K193" s="40">
        <v>8591.4083840000003</v>
      </c>
      <c r="L193" s="40">
        <f>'2023'!M193</f>
        <v>1611.5840000000003</v>
      </c>
      <c r="M193" s="40">
        <v>1676.0473600000003</v>
      </c>
      <c r="N193" s="41" t="e">
        <f>(J193-L193)*#REF!</f>
        <v>#REF!</v>
      </c>
      <c r="O193" s="41">
        <f t="shared" si="55"/>
        <v>22408384.173437182</v>
      </c>
      <c r="P193" s="41">
        <f t="shared" si="56"/>
        <v>9797921.4992156159</v>
      </c>
      <c r="Q193" s="41">
        <f t="shared" si="57"/>
        <v>4072061.9314552317</v>
      </c>
      <c r="R193" s="41">
        <f t="shared" si="58"/>
        <v>16802543.125175808</v>
      </c>
      <c r="S193" s="41">
        <f t="shared" si="46"/>
        <v>53080910.729283839</v>
      </c>
      <c r="T193" s="14"/>
      <c r="U193" s="14"/>
      <c r="V193" s="14"/>
    </row>
    <row r="194" spans="1:22" s="1" customFormat="1" ht="64.5" customHeight="1">
      <c r="A194" s="11" t="s">
        <v>247</v>
      </c>
      <c r="B194" s="12" t="s">
        <v>248</v>
      </c>
      <c r="C194" s="12" t="s">
        <v>235</v>
      </c>
      <c r="D194" s="12" t="s">
        <v>249</v>
      </c>
      <c r="E194" s="13">
        <f>'2023'!E194</f>
        <v>3411.652</v>
      </c>
      <c r="F194" s="13">
        <f>'2023'!F194</f>
        <v>1544.1610000000001</v>
      </c>
      <c r="G194" s="13">
        <f>'2023'!G194</f>
        <v>518.00099999999998</v>
      </c>
      <c r="H194" s="13">
        <f>'2023'!H194</f>
        <v>2669.8560000000002</v>
      </c>
      <c r="I194" s="13">
        <f t="shared" si="45"/>
        <v>8143.67</v>
      </c>
      <c r="J194" s="40">
        <f>'2023'!K194</f>
        <v>5278.6408234999999</v>
      </c>
      <c r="K194" s="40">
        <v>5686.8013501900014</v>
      </c>
      <c r="L194" s="40">
        <f>'2023'!M194</f>
        <v>1654.8480000000002</v>
      </c>
      <c r="M194" s="40">
        <v>1721.0419200000003</v>
      </c>
      <c r="N194" s="41" t="e">
        <f>(J194-L194)*#REF!</f>
        <v>#REF!</v>
      </c>
      <c r="O194" s="41">
        <f t="shared" si="55"/>
        <v>12363120.033879422</v>
      </c>
      <c r="P194" s="41">
        <f t="shared" si="56"/>
        <v>5595719.5501285838</v>
      </c>
      <c r="Q194" s="41">
        <f t="shared" si="57"/>
        <v>2054267.3505978505</v>
      </c>
      <c r="R194" s="41">
        <f t="shared" si="58"/>
        <v>10588006.609249355</v>
      </c>
      <c r="S194" s="41">
        <f t="shared" si="46"/>
        <v>30601113.543855213</v>
      </c>
      <c r="T194" s="14"/>
      <c r="U194" s="14"/>
      <c r="V194" s="14"/>
    </row>
    <row r="195" spans="1:22" s="1" customFormat="1" ht="64.5" customHeight="1">
      <c r="A195" s="11" t="s">
        <v>250</v>
      </c>
      <c r="B195" s="12" t="s">
        <v>251</v>
      </c>
      <c r="C195" s="12" t="s">
        <v>235</v>
      </c>
      <c r="D195" s="12" t="s">
        <v>252</v>
      </c>
      <c r="E195" s="13">
        <f>'2023'!E195</f>
        <v>698.96799999999996</v>
      </c>
      <c r="F195" s="13">
        <f>'2023'!F195</f>
        <v>467.101</v>
      </c>
      <c r="G195" s="13">
        <f>'2023'!G195</f>
        <v>246.21</v>
      </c>
      <c r="H195" s="13">
        <f>'2023'!H195</f>
        <v>746.83299999999997</v>
      </c>
      <c r="I195" s="13">
        <f t="shared" si="45"/>
        <v>2159.1120000000001</v>
      </c>
      <c r="J195" s="40">
        <f>'2023'!K195</f>
        <v>5933.1819034370392</v>
      </c>
      <c r="K195" s="40">
        <v>6133.8876980107334</v>
      </c>
      <c r="L195" s="40">
        <f>'2023'!M195</f>
        <v>1611.5840000000003</v>
      </c>
      <c r="M195" s="40">
        <v>1676.0473600000003</v>
      </c>
      <c r="N195" s="41" t="e">
        <f>(J195-L195)*#REF!</f>
        <v>#REF!</v>
      </c>
      <c r="O195" s="41">
        <f t="shared" si="55"/>
        <v>3020658.6433695802</v>
      </c>
      <c r="P195" s="41">
        <f t="shared" si="56"/>
        <v>2018622.7022933445</v>
      </c>
      <c r="Q195" s="41">
        <f t="shared" si="57"/>
        <v>1097564.8696216226</v>
      </c>
      <c r="R195" s="41">
        <f t="shared" si="58"/>
        <v>3329262.2731575696</v>
      </c>
      <c r="S195" s="41">
        <f t="shared" si="46"/>
        <v>9466108.4884421155</v>
      </c>
      <c r="T195" s="14"/>
      <c r="U195" s="14"/>
      <c r="V195" s="14"/>
    </row>
    <row r="196" spans="1:22" s="1" customFormat="1" ht="64.5" customHeight="1">
      <c r="A196" s="11" t="s">
        <v>253</v>
      </c>
      <c r="B196" s="12" t="s">
        <v>254</v>
      </c>
      <c r="C196" s="12" t="s">
        <v>235</v>
      </c>
      <c r="D196" s="12" t="s">
        <v>255</v>
      </c>
      <c r="E196" s="13">
        <f>'2023'!E196</f>
        <v>2157.5249999999996</v>
      </c>
      <c r="F196" s="13">
        <f>'2023'!F196</f>
        <v>1438.35</v>
      </c>
      <c r="G196" s="13">
        <f>'2023'!G196</f>
        <v>719.17499999999995</v>
      </c>
      <c r="H196" s="13">
        <f>'2023'!H196</f>
        <v>2157.5249999999996</v>
      </c>
      <c r="I196" s="13">
        <f t="shared" si="45"/>
        <v>6472.5749999999989</v>
      </c>
      <c r="J196" s="40">
        <f>'2023'!K196</f>
        <v>4699.2581895999983</v>
      </c>
      <c r="K196" s="40">
        <v>5152.1987379951788</v>
      </c>
      <c r="L196" s="40">
        <f>'2023'!M196</f>
        <v>1589.952</v>
      </c>
      <c r="M196" s="40">
        <v>1653.55008</v>
      </c>
      <c r="N196" s="41" t="e">
        <f>(J196-L196)*#REF!</f>
        <v>#REF!</v>
      </c>
      <c r="O196" s="41">
        <f t="shared" si="55"/>
        <v>6708405.8367167348</v>
      </c>
      <c r="P196" s="41">
        <f t="shared" si="56"/>
        <v>4472270.5578111568</v>
      </c>
      <c r="Q196" s="41">
        <f t="shared" si="57"/>
        <v>2516140.6486136825</v>
      </c>
      <c r="R196" s="41">
        <f t="shared" si="58"/>
        <v>7548421.945841047</v>
      </c>
      <c r="S196" s="41">
        <f t="shared" si="46"/>
        <v>21245238.988982622</v>
      </c>
      <c r="T196" s="14"/>
      <c r="U196" s="14"/>
      <c r="V196" s="14"/>
    </row>
    <row r="197" spans="1:22" s="1" customFormat="1" ht="64.5" customHeight="1">
      <c r="A197" s="11" t="s">
        <v>256</v>
      </c>
      <c r="B197" s="12" t="s">
        <v>257</v>
      </c>
      <c r="C197" s="12" t="s">
        <v>235</v>
      </c>
      <c r="D197" s="12" t="s">
        <v>299</v>
      </c>
      <c r="E197" s="13">
        <f>'2023'!E197</f>
        <v>199.77600000000001</v>
      </c>
      <c r="F197" s="13">
        <f>'2023'!F197</f>
        <v>133.184</v>
      </c>
      <c r="G197" s="13">
        <f>'2023'!G197</f>
        <v>66.591999999999999</v>
      </c>
      <c r="H197" s="13">
        <f>'2023'!H197</f>
        <v>199.77600000000001</v>
      </c>
      <c r="I197" s="13">
        <f t="shared" si="45"/>
        <v>599.32799999999997</v>
      </c>
      <c r="J197" s="40">
        <f>'2023'!K197</f>
        <v>6097.4035750184466</v>
      </c>
      <c r="K197" s="40">
        <v>6651.7129909292216</v>
      </c>
      <c r="L197" s="40">
        <f>'2023'!M197</f>
        <v>1654.8480000000002</v>
      </c>
      <c r="M197" s="40">
        <v>1721.0419200000003</v>
      </c>
      <c r="N197" s="41" t="e">
        <f>(J197-L197)*#REF!</f>
        <v>#REF!</v>
      </c>
      <c r="O197" s="41">
        <f t="shared" si="55"/>
        <v>887515.98255488521</v>
      </c>
      <c r="P197" s="41">
        <f t="shared" si="56"/>
        <v>591677.32170325681</v>
      </c>
      <c r="Q197" s="41">
        <f t="shared" si="57"/>
        <v>328343.24795531866</v>
      </c>
      <c r="R197" s="41">
        <f t="shared" si="58"/>
        <v>985029.74386595609</v>
      </c>
      <c r="S197" s="41">
        <f t="shared" si="46"/>
        <v>2792566.2960794168</v>
      </c>
      <c r="T197" s="14"/>
      <c r="U197" s="14"/>
      <c r="V197" s="14"/>
    </row>
    <row r="198" spans="1:22" s="1" customFormat="1" ht="64.5" customHeight="1">
      <c r="A198" s="11" t="s">
        <v>256</v>
      </c>
      <c r="B198" s="12" t="s">
        <v>257</v>
      </c>
      <c r="C198" s="12" t="s">
        <v>235</v>
      </c>
      <c r="D198" s="12" t="s">
        <v>300</v>
      </c>
      <c r="E198" s="13">
        <f>'2023'!E198</f>
        <v>67.700999999999993</v>
      </c>
      <c r="F198" s="13">
        <f>'2023'!F198</f>
        <v>45.134</v>
      </c>
      <c r="G198" s="13">
        <f>'2023'!G198</f>
        <v>22.567</v>
      </c>
      <c r="H198" s="13">
        <f>'2023'!H198</f>
        <v>67.700999999999993</v>
      </c>
      <c r="I198" s="13">
        <f t="shared" si="45"/>
        <v>203.10299999999998</v>
      </c>
      <c r="J198" s="40">
        <f>'2023'!K198</f>
        <v>6097.4035750184476</v>
      </c>
      <c r="K198" s="40">
        <v>6651.7129909292171</v>
      </c>
      <c r="L198" s="40">
        <f>'2023'!M198</f>
        <v>1611.5840000000003</v>
      </c>
      <c r="M198" s="40">
        <v>1676.0473600000003</v>
      </c>
      <c r="N198" s="41" t="e">
        <f>(J198-L198)*#REF!</f>
        <v>#REF!</v>
      </c>
      <c r="O198" s="41">
        <f t="shared" si="55"/>
        <v>303694.4710483239</v>
      </c>
      <c r="P198" s="41">
        <f t="shared" si="56"/>
        <v>202462.98069888263</v>
      </c>
      <c r="Q198" s="41">
        <f t="shared" si="57"/>
        <v>112285.84629317964</v>
      </c>
      <c r="R198" s="41">
        <f t="shared" si="58"/>
        <v>336857.53887953889</v>
      </c>
      <c r="S198" s="41">
        <f t="shared" si="46"/>
        <v>955300.83691992506</v>
      </c>
      <c r="T198" s="14"/>
      <c r="U198" s="14"/>
      <c r="V198" s="14"/>
    </row>
    <row r="199" spans="1:22" s="1" customFormat="1" ht="64.5" customHeight="1">
      <c r="A199" s="11" t="s">
        <v>259</v>
      </c>
      <c r="B199" s="12" t="s">
        <v>260</v>
      </c>
      <c r="C199" s="12" t="s">
        <v>235</v>
      </c>
      <c r="D199" s="12" t="s">
        <v>301</v>
      </c>
      <c r="E199" s="13">
        <f>'2023'!E199</f>
        <v>3580.3339999999998</v>
      </c>
      <c r="F199" s="13">
        <f>'2023'!F199</f>
        <v>1231.3229999999999</v>
      </c>
      <c r="G199" s="13">
        <f>'2023'!G199</f>
        <v>530.95699999999999</v>
      </c>
      <c r="H199" s="13">
        <f>'2023'!H199</f>
        <v>2546.7669999999998</v>
      </c>
      <c r="I199" s="13">
        <f t="shared" si="45"/>
        <v>7889.3809999999994</v>
      </c>
      <c r="J199" s="40">
        <f>'2023'!K199</f>
        <v>4777.3981658971743</v>
      </c>
      <c r="K199" s="40">
        <v>5108.1448723838448</v>
      </c>
      <c r="L199" s="40">
        <f>'2023'!M199</f>
        <v>1654.8480000000002</v>
      </c>
      <c r="M199" s="40">
        <v>1721.0419200000003</v>
      </c>
      <c r="N199" s="41" t="e">
        <f>(J199-L199)*#REF!</f>
        <v>#REF!</v>
      </c>
      <c r="O199" s="41">
        <f t="shared" si="55"/>
        <v>11179772.525667293</v>
      </c>
      <c r="P199" s="41">
        <f t="shared" si="56"/>
        <v>3844867.8379230062</v>
      </c>
      <c r="Q199" s="41">
        <f t="shared" si="57"/>
        <v>1798406.0222888687</v>
      </c>
      <c r="R199" s="41">
        <f t="shared" si="58"/>
        <v>8626162.0247337446</v>
      </c>
      <c r="S199" s="41">
        <f t="shared" si="46"/>
        <v>25449208.410612915</v>
      </c>
      <c r="T199" s="14"/>
      <c r="U199" s="14"/>
      <c r="V199" s="14"/>
    </row>
    <row r="200" spans="1:22" s="1" customFormat="1" ht="64.5" customHeight="1">
      <c r="A200" s="11" t="s">
        <v>261</v>
      </c>
      <c r="B200" s="12" t="s">
        <v>262</v>
      </c>
      <c r="C200" s="12" t="s">
        <v>235</v>
      </c>
      <c r="D200" s="12" t="s">
        <v>302</v>
      </c>
      <c r="E200" s="13">
        <f>'2023'!E200</f>
        <v>827.15000000000009</v>
      </c>
      <c r="F200" s="13">
        <f>'2023'!F200</f>
        <v>411.65899999999999</v>
      </c>
      <c r="G200" s="13">
        <f>'2023'!G200</f>
        <v>190.08600000000001</v>
      </c>
      <c r="H200" s="13">
        <f>'2023'!H200</f>
        <v>669.44</v>
      </c>
      <c r="I200" s="13">
        <f t="shared" si="45"/>
        <v>2098.335</v>
      </c>
      <c r="J200" s="40">
        <v>5890.2854399999997</v>
      </c>
      <c r="K200" s="40">
        <v>5890.2854399999987</v>
      </c>
      <c r="L200" s="40">
        <f>'2023'!M200</f>
        <v>1654.8480000000002</v>
      </c>
      <c r="M200" s="40">
        <v>1721.0419200000003</v>
      </c>
      <c r="N200" s="41" t="e">
        <f>(J200-L200)*#REF!</f>
        <v>#REF!</v>
      </c>
      <c r="O200" s="41">
        <f t="shared" si="55"/>
        <v>3503342.0784960003</v>
      </c>
      <c r="P200" s="41">
        <f t="shared" si="56"/>
        <v>1743555.9411129598</v>
      </c>
      <c r="Q200" s="41">
        <f t="shared" si="57"/>
        <v>792514.82374271972</v>
      </c>
      <c r="R200" s="41">
        <f t="shared" si="58"/>
        <v>2791058.382028799</v>
      </c>
      <c r="S200" s="41">
        <f t="shared" si="46"/>
        <v>8830471.2253804784</v>
      </c>
      <c r="T200" s="14"/>
      <c r="U200" s="14"/>
      <c r="V200" s="14"/>
    </row>
    <row r="201" spans="1:22" s="1" customFormat="1" ht="64.5" customHeight="1">
      <c r="A201" s="11" t="s">
        <v>263</v>
      </c>
      <c r="B201" s="12" t="s">
        <v>264</v>
      </c>
      <c r="C201" s="12" t="s">
        <v>235</v>
      </c>
      <c r="D201" s="12" t="s">
        <v>48</v>
      </c>
      <c r="E201" s="13">
        <f>'2023'!E201</f>
        <v>556.45100000000002</v>
      </c>
      <c r="F201" s="13">
        <f>'2023'!F201</f>
        <v>195.88799999999998</v>
      </c>
      <c r="G201" s="13">
        <f>'2023'!G201</f>
        <v>100</v>
      </c>
      <c r="H201" s="13">
        <f>'2023'!H201</f>
        <v>382.99099999999999</v>
      </c>
      <c r="I201" s="13">
        <f t="shared" si="45"/>
        <v>1235.33</v>
      </c>
      <c r="J201" s="40">
        <v>7141.0152319999997</v>
      </c>
      <c r="K201" s="40">
        <v>7141.0152320000007</v>
      </c>
      <c r="L201" s="40">
        <f>'2023'!M201</f>
        <v>1654.8480000000002</v>
      </c>
      <c r="M201" s="40">
        <v>1721.0419200000003</v>
      </c>
      <c r="N201" s="41" t="e">
        <f>(J201-L201)*#REF!</f>
        <v>#REF!</v>
      </c>
      <c r="O201" s="41">
        <f t="shared" si="55"/>
        <v>3052783.2424136321</v>
      </c>
      <c r="P201" s="41">
        <f t="shared" si="56"/>
        <v>1074674.3267420158</v>
      </c>
      <c r="Q201" s="41">
        <f t="shared" si="57"/>
        <v>541997.33120000002</v>
      </c>
      <c r="R201" s="41">
        <f t="shared" si="58"/>
        <v>2075800.998736192</v>
      </c>
      <c r="S201" s="41">
        <f t="shared" si="46"/>
        <v>6745255.8990918398</v>
      </c>
      <c r="T201" s="14"/>
      <c r="U201" s="14"/>
      <c r="V201" s="14"/>
    </row>
    <row r="202" spans="1:22" s="1" customFormat="1" ht="64.5" customHeight="1">
      <c r="A202" s="11" t="s">
        <v>265</v>
      </c>
      <c r="B202" s="12" t="s">
        <v>266</v>
      </c>
      <c r="C202" s="12" t="s">
        <v>235</v>
      </c>
      <c r="D202" s="12" t="s">
        <v>258</v>
      </c>
      <c r="E202" s="13">
        <f>'2023'!E202</f>
        <v>3675.777</v>
      </c>
      <c r="F202" s="13">
        <f>'2023'!F202</f>
        <v>1444.57</v>
      </c>
      <c r="G202" s="13">
        <f>'2023'!G202</f>
        <v>547.79399999999998</v>
      </c>
      <c r="H202" s="13">
        <f>'2023'!H202</f>
        <v>2634.1410000000001</v>
      </c>
      <c r="I202" s="13">
        <f t="shared" si="45"/>
        <v>8302.2819999999992</v>
      </c>
      <c r="J202" s="40">
        <f>'2023'!K202</f>
        <v>4627.8980072000004</v>
      </c>
      <c r="K202" s="40">
        <v>5090.6878079199996</v>
      </c>
      <c r="L202" s="40">
        <f>'2023'!M202</f>
        <v>1654.8480000000002</v>
      </c>
      <c r="M202" s="40">
        <v>1721.0419200000003</v>
      </c>
      <c r="N202" s="41" t="e">
        <f>(J202-L202)*#REF!</f>
        <v>#REF!</v>
      </c>
      <c r="O202" s="41">
        <f t="shared" si="55"/>
        <v>10928268.836315596</v>
      </c>
      <c r="P202" s="41">
        <f t="shared" si="56"/>
        <v>4294778.8489009049</v>
      </c>
      <c r="Q202" s="41">
        <f t="shared" si="57"/>
        <v>1845871.7995272479</v>
      </c>
      <c r="R202" s="41">
        <f t="shared" si="58"/>
        <v>8876122.388851475</v>
      </c>
      <c r="S202" s="41">
        <f t="shared" si="46"/>
        <v>25945041.873595223</v>
      </c>
      <c r="T202" s="14"/>
      <c r="U202" s="14"/>
      <c r="V202" s="14"/>
    </row>
    <row r="203" spans="1:22" s="1" customFormat="1" ht="64.5" customHeight="1">
      <c r="A203" s="11" t="s">
        <v>265</v>
      </c>
      <c r="B203" s="12" t="s">
        <v>266</v>
      </c>
      <c r="C203" s="12" t="s">
        <v>235</v>
      </c>
      <c r="D203" s="12" t="s">
        <v>267</v>
      </c>
      <c r="E203" s="13">
        <f>'2023'!E203</f>
        <v>1448.8980000000001</v>
      </c>
      <c r="F203" s="13">
        <f>'2023'!F203</f>
        <v>673.702</v>
      </c>
      <c r="G203" s="13">
        <f>'2023'!G203</f>
        <v>237.422</v>
      </c>
      <c r="H203" s="13">
        <f>'2023'!H203</f>
        <v>1086.4870000000001</v>
      </c>
      <c r="I203" s="13">
        <f t="shared" ref="I203:I212" si="59">E203+F203+G203+H203</f>
        <v>3446.5090000000005</v>
      </c>
      <c r="J203" s="40">
        <f>'2023'!K203</f>
        <v>6455.3894835000019</v>
      </c>
      <c r="K203" s="40">
        <v>6715.4014065899983</v>
      </c>
      <c r="L203" s="40">
        <f>'2023'!M203</f>
        <v>1654.8480000000002</v>
      </c>
      <c r="M203" s="40">
        <v>1721.0419200000003</v>
      </c>
      <c r="N203" s="41" t="e">
        <f>(J203-L203)*#REF!</f>
        <v>#REF!</v>
      </c>
      <c r="O203" s="41">
        <f t="shared" si="55"/>
        <v>6955494.9543601861</v>
      </c>
      <c r="P203" s="41">
        <f t="shared" si="56"/>
        <v>3234134.3985169185</v>
      </c>
      <c r="Q203" s="41">
        <f t="shared" si="57"/>
        <v>1185770.8180251704</v>
      </c>
      <c r="R203" s="41">
        <f t="shared" si="58"/>
        <v>5426306.6555067068</v>
      </c>
      <c r="S203" s="41">
        <f t="shared" ref="S203:S212" si="60">SUM(O203:R203)</f>
        <v>16801706.826408982</v>
      </c>
      <c r="T203" s="14"/>
      <c r="U203" s="14"/>
      <c r="V203" s="14"/>
    </row>
    <row r="204" spans="1:22" s="1" customFormat="1" ht="85.5" customHeight="1">
      <c r="A204" s="11" t="s">
        <v>359</v>
      </c>
      <c r="B204" s="12" t="s">
        <v>424</v>
      </c>
      <c r="C204" s="12" t="s">
        <v>235</v>
      </c>
      <c r="D204" s="12" t="s">
        <v>360</v>
      </c>
      <c r="E204" s="13">
        <f>'2023'!E204</f>
        <v>36.115201425599999</v>
      </c>
      <c r="F204" s="13">
        <f>'2023'!F204</f>
        <v>52.784999999999997</v>
      </c>
      <c r="G204" s="13">
        <f>'2023'!G204</f>
        <v>13.937144000000002</v>
      </c>
      <c r="H204" s="13">
        <f>'2023'!H204</f>
        <v>55.748576000000007</v>
      </c>
      <c r="I204" s="13">
        <f t="shared" si="59"/>
        <v>158.58592142559999</v>
      </c>
      <c r="J204" s="40">
        <f>'2023'!K204</f>
        <v>2651.1614700765322</v>
      </c>
      <c r="K204" s="40">
        <v>2935.8777222519775</v>
      </c>
      <c r="L204" s="40">
        <f>'2023'!M204</f>
        <v>1297.92</v>
      </c>
      <c r="M204" s="40">
        <v>1349.8368</v>
      </c>
      <c r="N204" s="41" t="e">
        <f>(J204-L204)*#REF!</f>
        <v>#REF!</v>
      </c>
      <c r="O204" s="41">
        <f t="shared" si="55"/>
        <v>48872.588269289008</v>
      </c>
      <c r="P204" s="41">
        <f t="shared" si="56"/>
        <v>71430.850997989735</v>
      </c>
      <c r="Q204" s="41">
        <f t="shared" si="57"/>
        <v>22104.880723318616</v>
      </c>
      <c r="R204" s="41">
        <f t="shared" si="58"/>
        <v>88419.522893274465</v>
      </c>
      <c r="S204" s="41">
        <f t="shared" si="60"/>
        <v>230827.84288387181</v>
      </c>
      <c r="T204" s="14"/>
      <c r="U204" s="14"/>
      <c r="V204" s="14"/>
    </row>
    <row r="205" spans="1:22" s="1" customFormat="1" ht="14.25" customHeight="1">
      <c r="A205" s="11"/>
      <c r="B205" s="12"/>
      <c r="C205" s="12"/>
      <c r="D205" s="12"/>
      <c r="E205" s="13"/>
      <c r="F205" s="13"/>
      <c r="G205" s="13"/>
      <c r="H205" s="13"/>
      <c r="I205" s="13"/>
      <c r="J205" s="40"/>
      <c r="K205" s="40"/>
      <c r="L205" s="40"/>
      <c r="M205" s="40"/>
      <c r="N205" s="41"/>
      <c r="O205" s="41"/>
      <c r="P205" s="41"/>
      <c r="Q205" s="41"/>
      <c r="R205" s="41"/>
      <c r="S205" s="41"/>
      <c r="T205" s="14"/>
      <c r="U205" s="14"/>
      <c r="V205" s="14"/>
    </row>
    <row r="206" spans="1:22" s="1" customFormat="1" ht="51" customHeight="1">
      <c r="A206" s="11" t="s">
        <v>59</v>
      </c>
      <c r="B206" s="12" t="s">
        <v>60</v>
      </c>
      <c r="C206" s="12" t="s">
        <v>268</v>
      </c>
      <c r="D206" s="12" t="s">
        <v>269</v>
      </c>
      <c r="E206" s="13">
        <f>'2023'!E206</f>
        <v>147.16300000000001</v>
      </c>
      <c r="F206" s="13">
        <f>'2023'!F206</f>
        <v>70.412999999999997</v>
      </c>
      <c r="G206" s="13">
        <f>'2023'!G206</f>
        <v>27.416</v>
      </c>
      <c r="H206" s="13">
        <f>'2023'!H206</f>
        <v>156.38800000000001</v>
      </c>
      <c r="I206" s="13">
        <f t="shared" si="59"/>
        <v>401.38</v>
      </c>
      <c r="J206" s="40">
        <f>'2023'!K206</f>
        <v>7404.5906526509398</v>
      </c>
      <c r="K206" s="40">
        <v>8106.2361824144846</v>
      </c>
      <c r="L206" s="40">
        <f>'2023'!M206</f>
        <v>1898.2080000000001</v>
      </c>
      <c r="M206" s="40">
        <v>1974.1363200000001</v>
      </c>
      <c r="N206" s="41" t="e">
        <f>(J206-L206)*#REF!</f>
        <v>#REF!</v>
      </c>
      <c r="O206" s="41">
        <f t="shared" ref="O206:O212" si="61">(J206-L206)*E206</f>
        <v>810335.7903120704</v>
      </c>
      <c r="P206" s="41">
        <f t="shared" ref="P206:Q212" si="62">(J206-L206)*F206</f>
        <v>387720.92172111064</v>
      </c>
      <c r="Q206" s="41">
        <f t="shared" si="62"/>
        <v>168117.64982795552</v>
      </c>
      <c r="R206" s="41">
        <f t="shared" ref="R206:R212" si="63">(K206-M206)*H206</f>
        <v>958986.83328327653</v>
      </c>
      <c r="S206" s="41">
        <f t="shared" si="60"/>
        <v>2325161.195144413</v>
      </c>
      <c r="T206" s="14"/>
      <c r="U206" s="14"/>
      <c r="V206" s="14"/>
    </row>
    <row r="207" spans="1:22" s="1" customFormat="1" ht="51" customHeight="1">
      <c r="A207" s="11" t="s">
        <v>59</v>
      </c>
      <c r="B207" s="12" t="s">
        <v>60</v>
      </c>
      <c r="C207" s="12" t="s">
        <v>268</v>
      </c>
      <c r="D207" s="12" t="s">
        <v>303</v>
      </c>
      <c r="E207" s="13">
        <f>'2023'!E207</f>
        <v>67.391999999999996</v>
      </c>
      <c r="F207" s="13">
        <f>'2023'!F207</f>
        <v>36.231999999999999</v>
      </c>
      <c r="G207" s="13">
        <f>'2023'!G207</f>
        <v>22.463999999999999</v>
      </c>
      <c r="H207" s="13">
        <f>'2023'!H207</f>
        <v>67.391999999999996</v>
      </c>
      <c r="I207" s="13">
        <f t="shared" si="59"/>
        <v>193.48</v>
      </c>
      <c r="J207" s="40">
        <v>7085.7562880000005</v>
      </c>
      <c r="K207" s="40">
        <v>7085.7562880000005</v>
      </c>
      <c r="L207" s="40">
        <f>'2023'!M207</f>
        <v>1898.2080000000001</v>
      </c>
      <c r="M207" s="40">
        <v>1974.1363200000001</v>
      </c>
      <c r="N207" s="41" t="e">
        <f>(J207-L207)*#REF!</f>
        <v>#REF!</v>
      </c>
      <c r="O207" s="41">
        <f t="shared" si="61"/>
        <v>349599.25422489597</v>
      </c>
      <c r="P207" s="41">
        <f t="shared" si="62"/>
        <v>187955.249570816</v>
      </c>
      <c r="Q207" s="41">
        <f t="shared" si="62"/>
        <v>114827.43096115201</v>
      </c>
      <c r="R207" s="41">
        <f t="shared" si="63"/>
        <v>344482.29288345604</v>
      </c>
      <c r="S207" s="41">
        <f t="shared" si="60"/>
        <v>996864.22764032008</v>
      </c>
      <c r="T207" s="14"/>
      <c r="U207" s="14"/>
      <c r="V207" s="14"/>
    </row>
    <row r="208" spans="1:22" s="1" customFormat="1" ht="51" customHeight="1">
      <c r="A208" s="11" t="s">
        <v>59</v>
      </c>
      <c r="B208" s="12" t="s">
        <v>60</v>
      </c>
      <c r="C208" s="12" t="s">
        <v>268</v>
      </c>
      <c r="D208" s="12" t="s">
        <v>304</v>
      </c>
      <c r="E208" s="13">
        <f>'2023'!E208</f>
        <v>121.74300000000001</v>
      </c>
      <c r="F208" s="13">
        <f>'2023'!F208</f>
        <v>61.526000000000003</v>
      </c>
      <c r="G208" s="13">
        <f>'2023'!G208</f>
        <v>21.643000000000001</v>
      </c>
      <c r="H208" s="13">
        <f>'2023'!H208</f>
        <v>121.74299999999999</v>
      </c>
      <c r="I208" s="13">
        <f t="shared" si="59"/>
        <v>326.65499999999997</v>
      </c>
      <c r="J208" s="40">
        <v>14670.097728000001</v>
      </c>
      <c r="K208" s="40">
        <v>14670.097727999999</v>
      </c>
      <c r="L208" s="40">
        <f>'2023'!M208</f>
        <v>1898.2080000000001</v>
      </c>
      <c r="M208" s="40">
        <v>1974.1363200000001</v>
      </c>
      <c r="N208" s="41" t="e">
        <f>(J208-L208)*#REF!</f>
        <v>#REF!</v>
      </c>
      <c r="O208" s="41">
        <f t="shared" si="61"/>
        <v>1554888.1711559042</v>
      </c>
      <c r="P208" s="41">
        <f t="shared" si="62"/>
        <v>785803.28740492801</v>
      </c>
      <c r="Q208" s="41">
        <f t="shared" si="62"/>
        <v>274778.69275334402</v>
      </c>
      <c r="R208" s="41">
        <f t="shared" si="63"/>
        <v>1545644.4296941438</v>
      </c>
      <c r="S208" s="41">
        <f t="shared" si="60"/>
        <v>4161114.5810083197</v>
      </c>
      <c r="T208" s="14"/>
      <c r="U208" s="14"/>
      <c r="V208" s="14"/>
    </row>
    <row r="209" spans="1:16136" s="1" customFormat="1" ht="51" customHeight="1">
      <c r="A209" s="11" t="s">
        <v>46</v>
      </c>
      <c r="B209" s="12" t="s">
        <v>47</v>
      </c>
      <c r="C209" s="12" t="s">
        <v>268</v>
      </c>
      <c r="D209" s="12" t="s">
        <v>270</v>
      </c>
      <c r="E209" s="13">
        <f>'2023'!E209</f>
        <v>2303.6559999999999</v>
      </c>
      <c r="F209" s="13">
        <f>'2023'!F209</f>
        <v>1104.1010000000001</v>
      </c>
      <c r="G209" s="13">
        <f>'2023'!G209</f>
        <v>535.07899999999995</v>
      </c>
      <c r="H209" s="13">
        <f>'2023'!H209</f>
        <v>2358.6660000000002</v>
      </c>
      <c r="I209" s="13">
        <f t="shared" si="59"/>
        <v>6301.5020000000004</v>
      </c>
      <c r="J209" s="40">
        <v>7615.6537600000011</v>
      </c>
      <c r="K209" s="40">
        <v>7615.6537600000011</v>
      </c>
      <c r="L209" s="40">
        <f>'2023'!M209</f>
        <v>2163.2000000000003</v>
      </c>
      <c r="M209" s="40">
        <v>2249.7280000000005</v>
      </c>
      <c r="N209" s="41" t="e">
        <f>(J209-L209)*#REF!</f>
        <v>#REF!</v>
      </c>
      <c r="O209" s="41">
        <f t="shared" si="61"/>
        <v>12560577.818946561</v>
      </c>
      <c r="P209" s="41">
        <f t="shared" si="62"/>
        <v>6020059.6488697613</v>
      </c>
      <c r="Q209" s="41">
        <f t="shared" si="62"/>
        <v>2871194.1897350396</v>
      </c>
      <c r="R209" s="41">
        <f t="shared" si="63"/>
        <v>12656426.64863616</v>
      </c>
      <c r="S209" s="41">
        <f t="shared" si="60"/>
        <v>34108258.306187525</v>
      </c>
      <c r="T209" s="14"/>
      <c r="U209" s="14"/>
      <c r="V209" s="14"/>
    </row>
    <row r="210" spans="1:16136" s="1" customFormat="1" ht="51" customHeight="1">
      <c r="A210" s="11" t="s">
        <v>46</v>
      </c>
      <c r="B210" s="12" t="s">
        <v>47</v>
      </c>
      <c r="C210" s="12" t="s">
        <v>268</v>
      </c>
      <c r="D210" s="12" t="s">
        <v>271</v>
      </c>
      <c r="E210" s="13">
        <f>'2023'!E210</f>
        <v>549.43200000000002</v>
      </c>
      <c r="F210" s="13">
        <f>'2023'!F210</f>
        <v>258.48199999999997</v>
      </c>
      <c r="G210" s="13">
        <f>'2023'!G210</f>
        <v>127.776</v>
      </c>
      <c r="H210" s="13">
        <f>'2023'!H210</f>
        <v>552.63</v>
      </c>
      <c r="I210" s="13">
        <f t="shared" si="59"/>
        <v>1488.32</v>
      </c>
      <c r="J210" s="40">
        <v>7615.6537600000011</v>
      </c>
      <c r="K210" s="40">
        <v>7615.6537600000011</v>
      </c>
      <c r="L210" s="40">
        <f>'2023'!M210</f>
        <v>2163.2000000000003</v>
      </c>
      <c r="M210" s="40">
        <v>2249.7280000000005</v>
      </c>
      <c r="N210" s="41" t="e">
        <f>(J210-L210)*#REF!</f>
        <v>#REF!</v>
      </c>
      <c r="O210" s="41">
        <f t="shared" si="61"/>
        <v>2995752.5742643201</v>
      </c>
      <c r="P210" s="41">
        <f t="shared" si="62"/>
        <v>1409361.1527923199</v>
      </c>
      <c r="Q210" s="41">
        <f t="shared" si="62"/>
        <v>685636.52990975999</v>
      </c>
      <c r="R210" s="41">
        <f t="shared" si="63"/>
        <v>2965371.5527487998</v>
      </c>
      <c r="S210" s="41">
        <f t="shared" si="60"/>
        <v>8056121.8097152002</v>
      </c>
      <c r="T210" s="14"/>
      <c r="U210" s="14"/>
      <c r="V210" s="14"/>
    </row>
    <row r="211" spans="1:16136" s="1" customFormat="1" ht="51" customHeight="1">
      <c r="A211" s="11" t="s">
        <v>46</v>
      </c>
      <c r="B211" s="12" t="s">
        <v>47</v>
      </c>
      <c r="C211" s="12" t="s">
        <v>268</v>
      </c>
      <c r="D211" s="12" t="s">
        <v>272</v>
      </c>
      <c r="E211" s="13">
        <f>'2023'!E211</f>
        <v>79.956999999999994</v>
      </c>
      <c r="F211" s="13">
        <f>'2023'!F211</f>
        <v>35.704000000000001</v>
      </c>
      <c r="G211" s="13">
        <f>'2023'!G211</f>
        <v>15.36</v>
      </c>
      <c r="H211" s="13">
        <f>'2023'!H211</f>
        <v>70.658000000000001</v>
      </c>
      <c r="I211" s="13">
        <f t="shared" si="59"/>
        <v>201.67900000000003</v>
      </c>
      <c r="J211" s="40">
        <f>'2023'!K211</f>
        <v>7008.3489765914419</v>
      </c>
      <c r="K211" s="40">
        <v>7662.8261711596788</v>
      </c>
      <c r="L211" s="40">
        <f>'2023'!M211</f>
        <v>1460.16</v>
      </c>
      <c r="M211" s="40">
        <v>1518.5664000000002</v>
      </c>
      <c r="N211" s="41" t="e">
        <f>(J211-L211)*#REF!</f>
        <v>#REF!</v>
      </c>
      <c r="O211" s="41">
        <f t="shared" si="61"/>
        <v>443616.54600132187</v>
      </c>
      <c r="P211" s="41">
        <f t="shared" si="62"/>
        <v>198092.53922022085</v>
      </c>
      <c r="Q211" s="41">
        <f t="shared" si="62"/>
        <v>94375.830085012669</v>
      </c>
      <c r="R211" s="41">
        <f t="shared" si="63"/>
        <v>434141.10691060062</v>
      </c>
      <c r="S211" s="41">
        <f t="shared" si="60"/>
        <v>1170226.0222171561</v>
      </c>
      <c r="T211" s="14"/>
      <c r="U211" s="14"/>
      <c r="V211" s="14"/>
    </row>
    <row r="212" spans="1:16136" s="1" customFormat="1" ht="51" customHeight="1">
      <c r="A212" s="11" t="s">
        <v>343</v>
      </c>
      <c r="B212" s="12" t="s">
        <v>344</v>
      </c>
      <c r="C212" s="12" t="s">
        <v>268</v>
      </c>
      <c r="D212" s="12" t="s">
        <v>345</v>
      </c>
      <c r="E212" s="13">
        <f>'2023'!E212</f>
        <v>1800.394</v>
      </c>
      <c r="F212" s="13">
        <f>'2023'!F212</f>
        <v>835.803</v>
      </c>
      <c r="G212" s="13">
        <f>'2023'!G212</f>
        <v>396.93200000000002</v>
      </c>
      <c r="H212" s="13">
        <f>'2023'!H212</f>
        <v>1794.883</v>
      </c>
      <c r="I212" s="13">
        <f t="shared" si="59"/>
        <v>4828.0119999999997</v>
      </c>
      <c r="J212" s="40">
        <v>8262.8507520000003</v>
      </c>
      <c r="K212" s="40">
        <v>8262.8507520000003</v>
      </c>
      <c r="L212" s="40">
        <f>'2023'!M212</f>
        <v>2163.2000000000003</v>
      </c>
      <c r="M212" s="40">
        <v>2249.7280000000005</v>
      </c>
      <c r="N212" s="41" t="e">
        <f>(J212-L212)*#REF!</f>
        <v>#REF!</v>
      </c>
      <c r="O212" s="41">
        <f t="shared" si="61"/>
        <v>10981774.615996288</v>
      </c>
      <c r="P212" s="41">
        <f t="shared" si="62"/>
        <v>5098106.3974738559</v>
      </c>
      <c r="Q212" s="41">
        <f t="shared" si="62"/>
        <v>2386800.8401968637</v>
      </c>
      <c r="R212" s="41">
        <f t="shared" si="63"/>
        <v>10792851.804478016</v>
      </c>
      <c r="S212" s="41">
        <f t="shared" si="60"/>
        <v>29259533.658145022</v>
      </c>
      <c r="T212" s="14"/>
      <c r="U212" s="14"/>
      <c r="V212" s="14"/>
    </row>
    <row r="213" spans="1:16136" s="8" customFormat="1" ht="47.25" customHeight="1">
      <c r="A213" s="93" t="s">
        <v>361</v>
      </c>
      <c r="B213" s="94"/>
      <c r="C213" s="94"/>
      <c r="D213" s="95"/>
      <c r="E213" s="13">
        <f t="shared" ref="E213:I213" si="64">SUM(E8:E212)</f>
        <v>1890710.9775605786</v>
      </c>
      <c r="F213" s="13">
        <f t="shared" si="64"/>
        <v>840790.10644242063</v>
      </c>
      <c r="G213" s="13">
        <f t="shared" si="64"/>
        <v>356333.89402385778</v>
      </c>
      <c r="H213" s="13">
        <f t="shared" si="64"/>
        <v>1433312.2298437774</v>
      </c>
      <c r="I213" s="13">
        <f t="shared" si="64"/>
        <v>4521147.2078706352</v>
      </c>
      <c r="J213" s="13"/>
      <c r="K213" s="13"/>
      <c r="L213" s="13"/>
      <c r="M213" s="13"/>
      <c r="N213" s="40" t="e">
        <f t="shared" ref="N213:S213" si="65">SUM(N8:N212)</f>
        <v>#REF!</v>
      </c>
      <c r="O213" s="40">
        <f t="shared" si="65"/>
        <v>1593646550.9540889</v>
      </c>
      <c r="P213" s="40">
        <f t="shared" si="65"/>
        <v>718158367.55357313</v>
      </c>
      <c r="Q213" s="40">
        <f t="shared" si="65"/>
        <v>345731156.68676382</v>
      </c>
      <c r="R213" s="40">
        <f t="shared" si="65"/>
        <v>1450987262.3839104</v>
      </c>
      <c r="S213" s="40">
        <f t="shared" si="65"/>
        <v>4108523337.5783362</v>
      </c>
      <c r="T213" s="41">
        <f>'2023'!U213</f>
        <v>454291012.34097868</v>
      </c>
      <c r="U213" s="41">
        <f>R213*0.36</f>
        <v>522355414.45820773</v>
      </c>
      <c r="V213" s="40">
        <f>S213+T213-U213</f>
        <v>4040458935.4611077</v>
      </c>
    </row>
    <row r="214" spans="1:16136" s="8" customFormat="1" ht="47.25" customHeight="1">
      <c r="A214" s="96" t="s">
        <v>388</v>
      </c>
      <c r="B214" s="97"/>
      <c r="C214" s="97"/>
      <c r="D214" s="97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100"/>
    </row>
    <row r="215" spans="1:16136" s="52" customFormat="1" ht="56.25" customHeight="1">
      <c r="A215" s="37">
        <v>2914001089</v>
      </c>
      <c r="B215" s="12" t="s">
        <v>363</v>
      </c>
      <c r="C215" s="12" t="s">
        <v>121</v>
      </c>
      <c r="D215" s="12" t="s">
        <v>364</v>
      </c>
      <c r="E215" s="13">
        <f>'2023'!E215</f>
        <v>77.650000000000006</v>
      </c>
      <c r="F215" s="13">
        <f>'2023'!F215</f>
        <v>20.990000000000002</v>
      </c>
      <c r="G215" s="13">
        <f>'2023'!G215</f>
        <v>3.49</v>
      </c>
      <c r="H215" s="13">
        <f>'2023'!H215</f>
        <v>48.17</v>
      </c>
      <c r="I215" s="38">
        <f>SUM(E215:H215)</f>
        <v>150.30000000000001</v>
      </c>
      <c r="J215" s="40">
        <f>'2023'!K215</f>
        <v>8079.2694320000019</v>
      </c>
      <c r="K215" s="40">
        <v>8813.7484712727255</v>
      </c>
      <c r="L215" s="40">
        <f>'2023'!M215</f>
        <v>1946.88</v>
      </c>
      <c r="M215" s="40">
        <v>2024.7552000000003</v>
      </c>
      <c r="N215" s="42" t="e">
        <f>(J215-L215)*#REF!</f>
        <v>#REF!</v>
      </c>
      <c r="O215" s="41">
        <f t="shared" ref="O215:O228" si="66">(J215-L215)*E215</f>
        <v>476180.03939480014</v>
      </c>
      <c r="P215" s="42">
        <f t="shared" ref="P215:P229" si="67">(J215-L215)*F215</f>
        <v>128718.85417768006</v>
      </c>
      <c r="Q215" s="42">
        <f t="shared" ref="Q215:Q229" si="68">(K215-M215)*G215</f>
        <v>23693.586516741812</v>
      </c>
      <c r="R215" s="42">
        <f t="shared" ref="R215:R229" si="69">(H215*(K215-M215))</f>
        <v>327025.8058772072</v>
      </c>
      <c r="S215" s="42">
        <f>SUM(O215:R215)</f>
        <v>955618.28596642916</v>
      </c>
      <c r="T215" s="43"/>
      <c r="U215" s="44"/>
      <c r="V215" s="44"/>
      <c r="W215" s="101"/>
      <c r="X215" s="101"/>
      <c r="Y215" s="101"/>
      <c r="Z215" s="101"/>
      <c r="AA215" s="101"/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/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/>
      <c r="AZ215" s="101"/>
      <c r="BA215" s="101"/>
      <c r="BB215" s="101"/>
      <c r="BC215" s="101"/>
      <c r="BD215" s="101"/>
      <c r="BE215" s="101"/>
      <c r="BF215" s="101"/>
      <c r="BG215" s="101"/>
      <c r="BH215" s="101"/>
      <c r="BI215" s="101"/>
      <c r="BJ215" s="101"/>
      <c r="BK215" s="101"/>
      <c r="BL215" s="101"/>
      <c r="BM215" s="101"/>
      <c r="BN215" s="101"/>
      <c r="BO215" s="101"/>
      <c r="BP215" s="101"/>
      <c r="BQ215" s="101"/>
      <c r="BR215" s="101"/>
      <c r="BS215" s="101"/>
      <c r="BT215" s="101"/>
      <c r="BU215" s="101"/>
      <c r="BV215" s="101"/>
      <c r="BW215" s="101"/>
      <c r="BX215" s="101"/>
      <c r="BY215" s="101"/>
      <c r="BZ215" s="101"/>
      <c r="CA215" s="101"/>
      <c r="CB215" s="101"/>
      <c r="CC215" s="101"/>
      <c r="CD215" s="101"/>
      <c r="CE215" s="101"/>
      <c r="CF215" s="101"/>
      <c r="CG215" s="101"/>
      <c r="CH215" s="101"/>
      <c r="CI215" s="101"/>
      <c r="CJ215" s="101"/>
      <c r="CK215" s="101"/>
      <c r="CL215" s="101"/>
      <c r="CM215" s="101"/>
      <c r="CN215" s="101"/>
      <c r="CO215" s="101"/>
      <c r="CP215" s="101"/>
      <c r="CQ215" s="101"/>
      <c r="CR215" s="101"/>
      <c r="CS215" s="101"/>
      <c r="CT215" s="101"/>
      <c r="CU215" s="101"/>
      <c r="CV215" s="101"/>
      <c r="CW215" s="101"/>
      <c r="CX215" s="101"/>
      <c r="CY215" s="101"/>
      <c r="CZ215" s="101"/>
      <c r="DA215" s="101"/>
      <c r="DB215" s="101"/>
      <c r="DC215" s="101"/>
      <c r="DD215" s="101"/>
      <c r="DE215" s="101"/>
      <c r="DF215" s="101"/>
      <c r="DG215" s="101"/>
      <c r="DH215" s="101"/>
      <c r="DI215" s="101"/>
      <c r="DJ215" s="101"/>
      <c r="DK215" s="101"/>
      <c r="DL215" s="101"/>
      <c r="DM215" s="101"/>
      <c r="DN215" s="101"/>
      <c r="DO215" s="101"/>
      <c r="DP215" s="101"/>
      <c r="DQ215" s="101"/>
      <c r="DR215" s="101"/>
      <c r="DS215" s="101"/>
      <c r="DT215" s="101"/>
      <c r="DU215" s="101"/>
      <c r="DV215" s="101"/>
      <c r="DW215" s="101"/>
      <c r="DX215" s="101"/>
      <c r="DY215" s="101"/>
      <c r="DZ215" s="101"/>
      <c r="EA215" s="101"/>
      <c r="EB215" s="101"/>
      <c r="EC215" s="101"/>
      <c r="ED215" s="101"/>
      <c r="EE215" s="101"/>
      <c r="EF215" s="101"/>
      <c r="EG215" s="101"/>
      <c r="EH215" s="101"/>
      <c r="EI215" s="101"/>
      <c r="EJ215" s="101"/>
      <c r="EK215" s="101"/>
      <c r="EL215" s="101"/>
      <c r="EM215" s="101"/>
      <c r="EN215" s="101"/>
      <c r="EO215" s="101"/>
      <c r="EP215" s="101"/>
      <c r="EQ215" s="101"/>
      <c r="ER215" s="101"/>
      <c r="ES215" s="101"/>
      <c r="ET215" s="101"/>
      <c r="EU215" s="101"/>
      <c r="EV215" s="101"/>
      <c r="EW215" s="101"/>
      <c r="EX215" s="101"/>
      <c r="EY215" s="101"/>
      <c r="EZ215" s="101"/>
      <c r="FA215" s="101"/>
      <c r="FB215" s="101"/>
      <c r="FC215" s="101"/>
      <c r="FD215" s="101"/>
      <c r="FE215" s="101"/>
      <c r="FF215" s="101"/>
      <c r="FG215" s="101"/>
      <c r="FH215" s="101"/>
      <c r="FI215" s="101"/>
      <c r="FJ215" s="101"/>
      <c r="FK215" s="101"/>
      <c r="FL215" s="101"/>
      <c r="FM215" s="101"/>
      <c r="FN215" s="101"/>
      <c r="FO215" s="101"/>
      <c r="FP215" s="101"/>
      <c r="FQ215" s="101"/>
      <c r="FR215" s="101"/>
      <c r="FS215" s="101"/>
      <c r="FT215" s="101"/>
      <c r="FU215" s="101"/>
      <c r="FV215" s="101"/>
      <c r="FW215" s="101"/>
      <c r="FX215" s="101"/>
      <c r="FY215" s="101"/>
    </row>
    <row r="216" spans="1:16136" s="52" customFormat="1" ht="56.25" customHeight="1">
      <c r="A216" s="37">
        <v>2919003788</v>
      </c>
      <c r="B216" s="12" t="s">
        <v>365</v>
      </c>
      <c r="C216" s="12" t="s">
        <v>170</v>
      </c>
      <c r="D216" s="12" t="s">
        <v>366</v>
      </c>
      <c r="E216" s="13">
        <f>'2023'!E216</f>
        <v>15.561</v>
      </c>
      <c r="F216" s="13">
        <f>'2023'!F216</f>
        <v>8.0310000000000006</v>
      </c>
      <c r="G216" s="13">
        <f>'2023'!G216</f>
        <v>5.1870000000000003</v>
      </c>
      <c r="H216" s="13">
        <f>'2023'!H216</f>
        <v>15.561</v>
      </c>
      <c r="I216" s="38">
        <f t="shared" ref="I216:I228" si="70">SUM(E216:H216)</f>
        <v>44.34</v>
      </c>
      <c r="J216" s="40">
        <f>'2023'!K216</f>
        <v>5223.7088172727854</v>
      </c>
      <c r="K216" s="40">
        <v>5709.5762074908607</v>
      </c>
      <c r="L216" s="40">
        <f>'2023'!M216</f>
        <v>1817.0880000000002</v>
      </c>
      <c r="M216" s="40">
        <v>1889.7715200000002</v>
      </c>
      <c r="N216" s="42" t="e">
        <f>(J216-L216)*#REF!</f>
        <v>#REF!</v>
      </c>
      <c r="O216" s="41">
        <f t="shared" si="66"/>
        <v>53010.426537581807</v>
      </c>
      <c r="P216" s="42">
        <f t="shared" si="67"/>
        <v>27358.571783517738</v>
      </c>
      <c r="Q216" s="42">
        <f t="shared" si="68"/>
        <v>19813.326914015095</v>
      </c>
      <c r="R216" s="42">
        <f t="shared" si="69"/>
        <v>59439.980742045278</v>
      </c>
      <c r="S216" s="42">
        <f t="shared" ref="S216:S228" si="71">SUM(O216:R216)</f>
        <v>159622.30597715991</v>
      </c>
      <c r="T216" s="47"/>
      <c r="U216" s="44"/>
      <c r="V216" s="44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/>
      <c r="BO216" s="102"/>
      <c r="BP216" s="102"/>
      <c r="BQ216" s="102"/>
      <c r="BR216" s="102"/>
      <c r="BS216" s="102"/>
      <c r="BT216" s="102"/>
      <c r="BU216" s="102"/>
      <c r="BV216" s="102"/>
      <c r="BW216" s="102"/>
      <c r="BX216" s="102"/>
      <c r="BY216" s="102"/>
      <c r="BZ216" s="102"/>
      <c r="CA216" s="102"/>
      <c r="CB216" s="102"/>
      <c r="CC216" s="102"/>
      <c r="CD216" s="102"/>
      <c r="CE216" s="102"/>
      <c r="CF216" s="102"/>
      <c r="CG216" s="102"/>
      <c r="CH216" s="102"/>
      <c r="CI216" s="102"/>
      <c r="CJ216" s="102"/>
      <c r="CK216" s="102"/>
      <c r="CL216" s="102"/>
      <c r="CM216" s="102"/>
      <c r="CN216" s="102"/>
      <c r="CO216" s="102"/>
      <c r="CP216" s="102"/>
      <c r="CQ216" s="102"/>
      <c r="CR216" s="102"/>
      <c r="CS216" s="102"/>
      <c r="CT216" s="102"/>
      <c r="CU216" s="102"/>
      <c r="CV216" s="102"/>
      <c r="CW216" s="102"/>
      <c r="CX216" s="102"/>
      <c r="CY216" s="102"/>
      <c r="CZ216" s="102"/>
      <c r="DA216" s="102"/>
      <c r="DB216" s="102"/>
      <c r="DC216" s="102"/>
      <c r="DD216" s="102"/>
      <c r="DE216" s="102"/>
      <c r="DF216" s="102"/>
      <c r="DG216" s="102"/>
      <c r="DH216" s="102"/>
      <c r="DI216" s="102"/>
      <c r="DJ216" s="102"/>
      <c r="DK216" s="102"/>
      <c r="DL216" s="102"/>
      <c r="DM216" s="102"/>
      <c r="DN216" s="102"/>
      <c r="DO216" s="102"/>
      <c r="DP216" s="102"/>
      <c r="DQ216" s="102"/>
      <c r="DR216" s="102"/>
      <c r="DS216" s="102"/>
      <c r="DT216" s="102"/>
      <c r="DU216" s="102"/>
      <c r="DV216" s="102"/>
      <c r="DW216" s="102"/>
      <c r="DX216" s="102"/>
      <c r="DY216" s="102"/>
      <c r="DZ216" s="102"/>
      <c r="EA216" s="102"/>
      <c r="EB216" s="102"/>
      <c r="EC216" s="102"/>
      <c r="ED216" s="102"/>
      <c r="EE216" s="102"/>
      <c r="EF216" s="102"/>
      <c r="EG216" s="102"/>
      <c r="EH216" s="102"/>
      <c r="EI216" s="102"/>
      <c r="EJ216" s="102"/>
      <c r="EK216" s="102"/>
      <c r="EL216" s="102"/>
      <c r="EM216" s="102"/>
      <c r="EN216" s="102"/>
      <c r="EO216" s="102"/>
      <c r="EP216" s="102"/>
      <c r="EQ216" s="102"/>
      <c r="ER216" s="102"/>
      <c r="ES216" s="102"/>
      <c r="ET216" s="102"/>
      <c r="EU216" s="102"/>
      <c r="EV216" s="102"/>
      <c r="EW216" s="102"/>
      <c r="EX216" s="102"/>
      <c r="EY216" s="102"/>
      <c r="EZ216" s="102"/>
      <c r="FA216" s="102"/>
      <c r="FB216" s="102"/>
      <c r="FC216" s="102"/>
      <c r="FD216" s="102"/>
      <c r="FE216" s="102"/>
      <c r="FF216" s="102"/>
      <c r="FG216" s="102"/>
      <c r="FH216" s="102"/>
      <c r="FI216" s="102"/>
      <c r="FJ216" s="102"/>
      <c r="FK216" s="102"/>
      <c r="FL216" s="102"/>
      <c r="FM216" s="102"/>
      <c r="FN216" s="102"/>
      <c r="FO216" s="102"/>
      <c r="FP216" s="102"/>
      <c r="FQ216" s="102"/>
      <c r="FR216" s="102"/>
      <c r="FS216" s="102"/>
      <c r="FT216" s="102"/>
      <c r="FU216" s="102"/>
      <c r="FV216" s="102"/>
      <c r="FW216" s="102"/>
      <c r="FX216" s="102"/>
      <c r="FY216" s="102"/>
      <c r="FZ216" s="102"/>
      <c r="GA216" s="102"/>
      <c r="GB216" s="102"/>
      <c r="GC216" s="102"/>
      <c r="GD216" s="102"/>
      <c r="GE216" s="102"/>
      <c r="GF216" s="102"/>
      <c r="GG216" s="102"/>
      <c r="GH216" s="102"/>
      <c r="GI216" s="102"/>
      <c r="GJ216" s="102"/>
      <c r="GK216" s="102"/>
      <c r="GL216" s="102"/>
      <c r="GM216" s="102"/>
      <c r="GN216" s="102"/>
      <c r="GO216" s="102"/>
      <c r="GP216" s="102"/>
      <c r="GQ216" s="102"/>
      <c r="GR216" s="102"/>
      <c r="GS216" s="102"/>
      <c r="GT216" s="102"/>
      <c r="GU216" s="102"/>
      <c r="GV216" s="102"/>
      <c r="GW216" s="102"/>
      <c r="GX216" s="102"/>
      <c r="GY216" s="102"/>
      <c r="GZ216" s="102"/>
      <c r="HA216" s="102"/>
      <c r="HB216" s="102"/>
      <c r="HC216" s="102"/>
      <c r="HD216" s="102"/>
      <c r="HE216" s="102"/>
      <c r="HF216" s="102"/>
      <c r="HG216" s="102"/>
      <c r="HH216" s="102"/>
      <c r="HI216" s="102"/>
      <c r="HJ216" s="102"/>
      <c r="HK216" s="102"/>
      <c r="HL216" s="102"/>
      <c r="HM216" s="102"/>
      <c r="HN216" s="102"/>
      <c r="HO216" s="102"/>
      <c r="HP216" s="102"/>
      <c r="HQ216" s="102"/>
      <c r="HR216" s="102"/>
      <c r="HS216" s="102"/>
      <c r="HT216" s="102"/>
      <c r="HU216" s="102"/>
      <c r="HV216" s="102"/>
      <c r="HW216" s="102"/>
      <c r="HX216" s="102"/>
      <c r="HY216" s="102"/>
      <c r="HZ216" s="102"/>
      <c r="IA216" s="102"/>
      <c r="IB216" s="102"/>
      <c r="IC216" s="102"/>
      <c r="ID216" s="102"/>
      <c r="IE216" s="102"/>
      <c r="IF216" s="102"/>
      <c r="IG216" s="102"/>
      <c r="IH216" s="102"/>
      <c r="II216" s="102"/>
      <c r="IJ216" s="102"/>
      <c r="IK216" s="102"/>
      <c r="IL216" s="102"/>
      <c r="IM216" s="102"/>
      <c r="IN216" s="102"/>
      <c r="IO216" s="102"/>
      <c r="IP216" s="102"/>
      <c r="IQ216" s="102"/>
      <c r="IR216" s="102"/>
      <c r="IS216" s="102"/>
      <c r="IT216" s="102"/>
      <c r="IU216" s="102"/>
      <c r="IV216" s="102"/>
      <c r="IW216" s="102"/>
      <c r="IX216" s="102"/>
      <c r="IY216" s="102"/>
      <c r="IZ216" s="102"/>
      <c r="JA216" s="102"/>
      <c r="JB216" s="102"/>
      <c r="JC216" s="102"/>
      <c r="JD216" s="102"/>
      <c r="JE216" s="102"/>
      <c r="JF216" s="102"/>
      <c r="JG216" s="102"/>
      <c r="JH216" s="102"/>
      <c r="JI216" s="102"/>
      <c r="JJ216" s="102"/>
      <c r="JK216" s="102"/>
      <c r="JL216" s="102"/>
      <c r="JM216" s="102"/>
      <c r="JN216" s="102"/>
      <c r="JO216" s="102"/>
      <c r="JP216" s="102"/>
      <c r="JQ216" s="102"/>
      <c r="JR216" s="102"/>
      <c r="JS216" s="102"/>
      <c r="JT216" s="102"/>
      <c r="JU216" s="102"/>
      <c r="JV216" s="102"/>
      <c r="JW216" s="102"/>
      <c r="JX216" s="102"/>
      <c r="JY216" s="102"/>
      <c r="JZ216" s="102"/>
      <c r="KA216" s="102"/>
      <c r="KB216" s="102"/>
      <c r="KC216" s="102"/>
      <c r="KD216" s="102"/>
      <c r="KE216" s="102"/>
      <c r="KF216" s="102"/>
      <c r="KG216" s="102"/>
      <c r="KH216" s="102"/>
      <c r="KI216" s="102"/>
      <c r="KJ216" s="102"/>
      <c r="KK216" s="102"/>
      <c r="KL216" s="102"/>
      <c r="KM216" s="102"/>
      <c r="KN216" s="102"/>
      <c r="KO216" s="102"/>
      <c r="KP216" s="102"/>
      <c r="KQ216" s="102"/>
      <c r="KR216" s="102"/>
      <c r="KS216" s="102"/>
      <c r="KT216" s="102"/>
      <c r="KU216" s="102"/>
      <c r="KV216" s="102"/>
      <c r="KW216" s="102"/>
      <c r="KX216" s="102"/>
      <c r="KY216" s="102"/>
      <c r="KZ216" s="102"/>
      <c r="LA216" s="102"/>
      <c r="LB216" s="102"/>
      <c r="LC216" s="102"/>
      <c r="LD216" s="102"/>
      <c r="LE216" s="102"/>
      <c r="LF216" s="102"/>
      <c r="LG216" s="102"/>
      <c r="LH216" s="102"/>
      <c r="LI216" s="102"/>
      <c r="LJ216" s="102"/>
      <c r="LK216" s="102"/>
      <c r="LL216" s="102"/>
      <c r="LM216" s="102"/>
      <c r="LN216" s="102"/>
      <c r="LO216" s="102"/>
      <c r="LP216" s="102"/>
      <c r="LQ216" s="102"/>
      <c r="LR216" s="102"/>
      <c r="LS216" s="102"/>
      <c r="LT216" s="102"/>
      <c r="LU216" s="102"/>
      <c r="LV216" s="102"/>
      <c r="LW216" s="102"/>
      <c r="LX216" s="102"/>
      <c r="LY216" s="102"/>
      <c r="LZ216" s="102"/>
      <c r="MA216" s="102"/>
      <c r="MB216" s="102"/>
      <c r="MC216" s="102"/>
      <c r="MD216" s="102"/>
      <c r="ME216" s="102"/>
      <c r="MF216" s="102"/>
      <c r="MG216" s="102"/>
      <c r="MH216" s="102"/>
      <c r="MI216" s="102"/>
      <c r="MJ216" s="102"/>
      <c r="MK216" s="102"/>
      <c r="ML216" s="102"/>
      <c r="MM216" s="102"/>
      <c r="MN216" s="102"/>
      <c r="MO216" s="102"/>
      <c r="MP216" s="102"/>
      <c r="MQ216" s="102"/>
      <c r="MR216" s="102"/>
      <c r="MS216" s="102"/>
      <c r="MT216" s="102"/>
      <c r="MU216" s="102"/>
      <c r="MV216" s="102"/>
      <c r="MW216" s="102"/>
      <c r="MX216" s="102"/>
      <c r="MY216" s="102"/>
      <c r="MZ216" s="102"/>
      <c r="NA216" s="102"/>
      <c r="NB216" s="102"/>
      <c r="NC216" s="102"/>
      <c r="ND216" s="102"/>
      <c r="NE216" s="102"/>
      <c r="NF216" s="102"/>
      <c r="NG216" s="102"/>
      <c r="NH216" s="102"/>
      <c r="NI216" s="102"/>
      <c r="NJ216" s="102"/>
      <c r="NK216" s="102"/>
      <c r="NL216" s="102"/>
      <c r="NM216" s="102"/>
      <c r="NN216" s="102"/>
      <c r="NO216" s="102"/>
      <c r="NP216" s="102"/>
      <c r="NQ216" s="102"/>
      <c r="NR216" s="102"/>
      <c r="NS216" s="102"/>
      <c r="NT216" s="102"/>
      <c r="NU216" s="102"/>
      <c r="NV216" s="102"/>
      <c r="NW216" s="102"/>
      <c r="NX216" s="102"/>
      <c r="NY216" s="102"/>
      <c r="NZ216" s="102"/>
      <c r="OA216" s="102"/>
      <c r="OB216" s="102"/>
      <c r="OC216" s="102"/>
      <c r="OD216" s="102"/>
      <c r="OE216" s="102"/>
      <c r="OF216" s="102"/>
      <c r="OG216" s="102"/>
      <c r="OH216" s="102"/>
      <c r="OI216" s="102"/>
      <c r="OJ216" s="102"/>
      <c r="OK216" s="102"/>
      <c r="OL216" s="102"/>
      <c r="OM216" s="102"/>
      <c r="ON216" s="102"/>
      <c r="OO216" s="102"/>
      <c r="OP216" s="102"/>
      <c r="OQ216" s="102"/>
      <c r="OR216" s="102"/>
      <c r="OS216" s="102"/>
      <c r="OT216" s="102"/>
      <c r="OU216" s="102"/>
      <c r="OV216" s="102"/>
      <c r="OW216" s="102"/>
      <c r="OX216" s="102"/>
      <c r="OY216" s="102"/>
      <c r="OZ216" s="102"/>
      <c r="PA216" s="102"/>
      <c r="PB216" s="102"/>
      <c r="PC216" s="102"/>
      <c r="PD216" s="102"/>
      <c r="PE216" s="102"/>
      <c r="PF216" s="102"/>
      <c r="PG216" s="102"/>
      <c r="PH216" s="102"/>
      <c r="PI216" s="102"/>
      <c r="PJ216" s="102"/>
      <c r="PK216" s="102"/>
      <c r="PL216" s="102"/>
      <c r="PM216" s="102"/>
      <c r="PN216" s="102"/>
      <c r="PO216" s="102"/>
      <c r="PP216" s="102"/>
      <c r="PQ216" s="102"/>
      <c r="PR216" s="102"/>
      <c r="PS216" s="102"/>
      <c r="PT216" s="102"/>
      <c r="PU216" s="102"/>
      <c r="PV216" s="102"/>
      <c r="PW216" s="102"/>
      <c r="PX216" s="102"/>
      <c r="PY216" s="102"/>
      <c r="PZ216" s="102"/>
      <c r="QA216" s="102"/>
      <c r="QB216" s="102"/>
      <c r="QC216" s="102"/>
      <c r="QD216" s="102"/>
      <c r="QE216" s="102"/>
      <c r="QF216" s="102"/>
      <c r="QG216" s="102"/>
      <c r="QH216" s="102"/>
      <c r="QI216" s="102"/>
      <c r="QJ216" s="102"/>
      <c r="QK216" s="102"/>
      <c r="QL216" s="102"/>
      <c r="QM216" s="102"/>
      <c r="QN216" s="102"/>
      <c r="QO216" s="102"/>
      <c r="QP216" s="102"/>
      <c r="QQ216" s="102"/>
      <c r="QR216" s="102"/>
      <c r="QS216" s="102"/>
      <c r="QT216" s="102"/>
      <c r="QU216" s="102"/>
      <c r="QV216" s="102"/>
      <c r="QW216" s="102"/>
      <c r="QX216" s="102"/>
      <c r="QY216" s="102"/>
      <c r="QZ216" s="102"/>
      <c r="RA216" s="102"/>
      <c r="RB216" s="102"/>
      <c r="RC216" s="102"/>
      <c r="RD216" s="102"/>
      <c r="RE216" s="102"/>
      <c r="RF216" s="102"/>
      <c r="RG216" s="102"/>
      <c r="RH216" s="102"/>
      <c r="RI216" s="102"/>
      <c r="RJ216" s="102"/>
      <c r="RK216" s="102"/>
      <c r="RL216" s="102"/>
      <c r="RM216" s="102"/>
      <c r="RN216" s="102"/>
      <c r="RO216" s="102"/>
      <c r="RP216" s="102"/>
      <c r="RQ216" s="102"/>
      <c r="RR216" s="102"/>
      <c r="RS216" s="102"/>
      <c r="RT216" s="102"/>
      <c r="RU216" s="102"/>
      <c r="RV216" s="102"/>
      <c r="RW216" s="102"/>
      <c r="RX216" s="102"/>
      <c r="RY216" s="102"/>
      <c r="RZ216" s="102"/>
      <c r="SA216" s="102"/>
      <c r="SB216" s="102"/>
      <c r="SC216" s="102"/>
      <c r="SD216" s="102"/>
      <c r="SE216" s="102"/>
      <c r="SF216" s="102"/>
      <c r="SG216" s="102"/>
      <c r="SH216" s="102"/>
      <c r="SI216" s="102"/>
      <c r="SJ216" s="102"/>
      <c r="SK216" s="102"/>
      <c r="SL216" s="102"/>
      <c r="SM216" s="102"/>
      <c r="SN216" s="102"/>
      <c r="SO216" s="102"/>
      <c r="SP216" s="102"/>
      <c r="SQ216" s="102"/>
      <c r="SR216" s="102"/>
      <c r="SS216" s="102"/>
      <c r="ST216" s="102"/>
      <c r="SU216" s="102"/>
      <c r="SV216" s="102"/>
      <c r="SW216" s="102"/>
      <c r="SX216" s="102"/>
      <c r="SY216" s="102"/>
      <c r="SZ216" s="102"/>
      <c r="TA216" s="102"/>
      <c r="TB216" s="102"/>
      <c r="TC216" s="102"/>
      <c r="TD216" s="102"/>
      <c r="TE216" s="102"/>
      <c r="TF216" s="102"/>
      <c r="TG216" s="102"/>
      <c r="TH216" s="102"/>
      <c r="TI216" s="102"/>
      <c r="TJ216" s="102"/>
      <c r="TK216" s="102"/>
      <c r="TL216" s="102"/>
      <c r="TM216" s="102"/>
      <c r="TN216" s="102"/>
      <c r="TO216" s="102"/>
      <c r="TP216" s="102"/>
      <c r="TQ216" s="102"/>
      <c r="TR216" s="102"/>
      <c r="TS216" s="102"/>
      <c r="TT216" s="102"/>
      <c r="TU216" s="102"/>
      <c r="TV216" s="102"/>
      <c r="TW216" s="102"/>
      <c r="TX216" s="102"/>
      <c r="TY216" s="102"/>
      <c r="TZ216" s="102"/>
      <c r="UA216" s="102"/>
      <c r="UB216" s="102"/>
      <c r="UC216" s="102"/>
      <c r="UD216" s="102"/>
      <c r="UE216" s="102"/>
      <c r="UF216" s="102"/>
      <c r="UG216" s="102"/>
      <c r="UH216" s="102"/>
      <c r="UI216" s="102"/>
      <c r="UJ216" s="102"/>
      <c r="UK216" s="102"/>
      <c r="UL216" s="102"/>
      <c r="UM216" s="102"/>
      <c r="UN216" s="102"/>
      <c r="UO216" s="102"/>
      <c r="UP216" s="102"/>
      <c r="UQ216" s="102"/>
      <c r="UR216" s="102"/>
      <c r="US216" s="102"/>
      <c r="UT216" s="102"/>
      <c r="UU216" s="102"/>
      <c r="UV216" s="102"/>
      <c r="UW216" s="102"/>
      <c r="UX216" s="102"/>
      <c r="UY216" s="102"/>
      <c r="UZ216" s="102"/>
      <c r="VA216" s="102"/>
      <c r="VB216" s="102"/>
      <c r="VC216" s="102"/>
      <c r="VD216" s="102"/>
      <c r="VE216" s="102"/>
      <c r="VF216" s="102"/>
      <c r="VG216" s="102"/>
      <c r="VH216" s="102"/>
      <c r="VI216" s="102"/>
      <c r="VJ216" s="102"/>
      <c r="VK216" s="102"/>
      <c r="VL216" s="102"/>
      <c r="VM216" s="102"/>
      <c r="VN216" s="102"/>
      <c r="VO216" s="102"/>
      <c r="VP216" s="102"/>
      <c r="VQ216" s="102"/>
      <c r="VR216" s="102"/>
      <c r="VS216" s="102"/>
      <c r="VT216" s="102"/>
      <c r="VU216" s="102"/>
      <c r="VV216" s="102"/>
      <c r="VW216" s="102"/>
      <c r="VX216" s="102"/>
      <c r="VY216" s="102"/>
      <c r="VZ216" s="102"/>
      <c r="WA216" s="102"/>
      <c r="WB216" s="102"/>
      <c r="WC216" s="102"/>
      <c r="WD216" s="102"/>
      <c r="WE216" s="102"/>
      <c r="WF216" s="102"/>
      <c r="WG216" s="102"/>
      <c r="WH216" s="102"/>
      <c r="WI216" s="102"/>
      <c r="WJ216" s="102"/>
      <c r="WK216" s="102"/>
      <c r="WL216" s="102"/>
      <c r="WM216" s="102"/>
      <c r="WN216" s="102"/>
      <c r="WO216" s="102"/>
      <c r="WP216" s="102"/>
      <c r="WQ216" s="102"/>
      <c r="WR216" s="102"/>
      <c r="WS216" s="102"/>
      <c r="WT216" s="102"/>
      <c r="WU216" s="102"/>
      <c r="WV216" s="102"/>
      <c r="WW216" s="102"/>
      <c r="WX216" s="102"/>
      <c r="WY216" s="102"/>
      <c r="WZ216" s="102"/>
      <c r="XA216" s="102"/>
      <c r="XB216" s="102"/>
      <c r="XC216" s="102"/>
      <c r="XD216" s="102"/>
      <c r="XE216" s="102"/>
      <c r="XF216" s="102"/>
      <c r="XG216" s="102"/>
      <c r="XH216" s="102"/>
      <c r="XI216" s="102"/>
      <c r="XJ216" s="102"/>
      <c r="XK216" s="102"/>
      <c r="XL216" s="102"/>
      <c r="XM216" s="102"/>
      <c r="XN216" s="102"/>
      <c r="XO216" s="102"/>
      <c r="XP216" s="102"/>
      <c r="XQ216" s="102"/>
      <c r="XR216" s="102"/>
      <c r="XS216" s="102"/>
      <c r="XT216" s="102"/>
      <c r="XU216" s="102"/>
      <c r="XV216" s="102"/>
      <c r="XW216" s="102"/>
      <c r="XX216" s="102"/>
      <c r="XY216" s="102"/>
      <c r="XZ216" s="102"/>
      <c r="YA216" s="102"/>
      <c r="YB216" s="102"/>
      <c r="YC216" s="102"/>
      <c r="YD216" s="102"/>
      <c r="YE216" s="102"/>
      <c r="YF216" s="102"/>
      <c r="YG216" s="102"/>
      <c r="YH216" s="102"/>
      <c r="YI216" s="102"/>
      <c r="YJ216" s="102"/>
      <c r="YK216" s="102"/>
      <c r="YL216" s="102"/>
      <c r="YM216" s="102"/>
      <c r="YN216" s="102"/>
      <c r="YO216" s="102"/>
      <c r="YP216" s="102"/>
      <c r="YQ216" s="102"/>
      <c r="YR216" s="102"/>
      <c r="YS216" s="102"/>
      <c r="YT216" s="102"/>
      <c r="YU216" s="102"/>
      <c r="YV216" s="102"/>
      <c r="YW216" s="102"/>
      <c r="YX216" s="102"/>
      <c r="YY216" s="102"/>
      <c r="YZ216" s="102"/>
      <c r="ZA216" s="102"/>
      <c r="ZB216" s="102"/>
      <c r="ZC216" s="102"/>
      <c r="ZD216" s="102"/>
      <c r="ZE216" s="102"/>
      <c r="ZF216" s="102"/>
      <c r="ZG216" s="102"/>
      <c r="ZH216" s="102"/>
      <c r="ZI216" s="102"/>
      <c r="ZJ216" s="102"/>
      <c r="ZK216" s="102"/>
      <c r="ZL216" s="102"/>
      <c r="ZM216" s="102"/>
      <c r="ZN216" s="102"/>
      <c r="ZO216" s="102"/>
      <c r="ZP216" s="102"/>
      <c r="ZQ216" s="102"/>
      <c r="ZR216" s="102"/>
      <c r="ZS216" s="102"/>
      <c r="ZT216" s="102"/>
      <c r="ZU216" s="102"/>
      <c r="ZV216" s="102"/>
      <c r="ZW216" s="102"/>
      <c r="ZX216" s="102"/>
      <c r="ZY216" s="102"/>
      <c r="ZZ216" s="102"/>
      <c r="AAA216" s="102"/>
      <c r="AAB216" s="102"/>
      <c r="AAC216" s="102"/>
      <c r="AAD216" s="102"/>
      <c r="AAE216" s="102"/>
      <c r="AAF216" s="102"/>
      <c r="AAG216" s="102"/>
      <c r="AAH216" s="102"/>
      <c r="AAI216" s="102"/>
      <c r="AAJ216" s="102"/>
      <c r="AAK216" s="102"/>
      <c r="AAL216" s="102"/>
      <c r="AAM216" s="102"/>
      <c r="AAN216" s="102"/>
      <c r="AAO216" s="102"/>
      <c r="AAP216" s="102"/>
      <c r="AAQ216" s="102"/>
      <c r="AAR216" s="102"/>
      <c r="AAS216" s="102"/>
      <c r="AAT216" s="102"/>
      <c r="AAU216" s="102"/>
      <c r="AAV216" s="102"/>
      <c r="AAW216" s="102"/>
      <c r="AAX216" s="102"/>
      <c r="AAY216" s="102"/>
      <c r="AAZ216" s="102"/>
      <c r="ABA216" s="102"/>
      <c r="ABB216" s="102"/>
      <c r="ABC216" s="102"/>
      <c r="ABD216" s="102"/>
      <c r="ABE216" s="102"/>
      <c r="ABF216" s="102"/>
      <c r="ABG216" s="102"/>
      <c r="ABH216" s="102"/>
      <c r="ABI216" s="102"/>
      <c r="ABJ216" s="102"/>
      <c r="ABK216" s="102"/>
      <c r="ABL216" s="102"/>
      <c r="ABM216" s="102"/>
      <c r="ABN216" s="102"/>
      <c r="ABO216" s="102"/>
      <c r="ABP216" s="102"/>
      <c r="ABQ216" s="102"/>
      <c r="ABR216" s="102"/>
      <c r="ABS216" s="102"/>
      <c r="ABT216" s="102"/>
      <c r="ABU216" s="102"/>
      <c r="ABV216" s="102"/>
      <c r="ABW216" s="102"/>
      <c r="ABX216" s="102"/>
      <c r="ABY216" s="102"/>
      <c r="ABZ216" s="102"/>
      <c r="ACA216" s="102"/>
      <c r="ACB216" s="102"/>
      <c r="ACC216" s="102"/>
      <c r="ACD216" s="102"/>
      <c r="ACE216" s="102"/>
      <c r="ACF216" s="102"/>
      <c r="ACG216" s="102"/>
      <c r="ACH216" s="102"/>
      <c r="ACI216" s="102"/>
      <c r="ACJ216" s="102"/>
      <c r="ACK216" s="102"/>
      <c r="ACL216" s="102"/>
      <c r="ACM216" s="102"/>
      <c r="ACN216" s="102"/>
      <c r="ACO216" s="102"/>
      <c r="ACP216" s="102"/>
      <c r="ACQ216" s="102"/>
      <c r="ACR216" s="102"/>
      <c r="ACS216" s="102"/>
      <c r="ACT216" s="102"/>
      <c r="ACU216" s="102"/>
      <c r="ACV216" s="102"/>
      <c r="ACW216" s="102"/>
      <c r="ACX216" s="102"/>
      <c r="ACY216" s="102"/>
      <c r="ACZ216" s="102"/>
      <c r="ADA216" s="102"/>
      <c r="ADB216" s="102"/>
      <c r="ADC216" s="102"/>
      <c r="ADD216" s="102"/>
      <c r="ADE216" s="102"/>
      <c r="ADF216" s="102"/>
      <c r="ADG216" s="102"/>
      <c r="ADH216" s="102"/>
      <c r="ADI216" s="102"/>
      <c r="ADJ216" s="102"/>
      <c r="ADK216" s="102"/>
      <c r="ADL216" s="102"/>
      <c r="ADM216" s="102"/>
      <c r="ADN216" s="102"/>
      <c r="ADO216" s="102"/>
      <c r="ADP216" s="102"/>
      <c r="ADQ216" s="102"/>
      <c r="ADR216" s="102"/>
      <c r="ADS216" s="102"/>
      <c r="ADT216" s="102"/>
      <c r="ADU216" s="102"/>
      <c r="ADV216" s="102"/>
      <c r="ADW216" s="102"/>
      <c r="ADX216" s="102"/>
      <c r="ADY216" s="102"/>
      <c r="ADZ216" s="102"/>
      <c r="AEA216" s="102"/>
      <c r="AEB216" s="102"/>
      <c r="AEC216" s="102"/>
      <c r="AED216" s="102"/>
      <c r="AEE216" s="102"/>
      <c r="AEF216" s="102"/>
      <c r="AEG216" s="102"/>
      <c r="AEH216" s="102"/>
      <c r="AEI216" s="102"/>
      <c r="AEJ216" s="102"/>
      <c r="AEK216" s="102"/>
      <c r="AEL216" s="102"/>
      <c r="AEM216" s="102"/>
      <c r="AEN216" s="102"/>
      <c r="AEO216" s="102"/>
      <c r="AEP216" s="102"/>
      <c r="AEQ216" s="102"/>
      <c r="AER216" s="102"/>
      <c r="AES216" s="102"/>
      <c r="AET216" s="102"/>
      <c r="AEU216" s="102"/>
      <c r="AEV216" s="102"/>
      <c r="AEW216" s="102"/>
      <c r="AEX216" s="102"/>
      <c r="AEY216" s="102"/>
      <c r="AEZ216" s="102"/>
      <c r="AFA216" s="102"/>
      <c r="AFB216" s="102"/>
      <c r="AFC216" s="102"/>
      <c r="AFD216" s="102"/>
      <c r="AFE216" s="102"/>
      <c r="AFF216" s="102"/>
      <c r="AFG216" s="102"/>
      <c r="AFH216" s="102"/>
      <c r="AFI216" s="102"/>
      <c r="AFJ216" s="102"/>
      <c r="AFK216" s="102"/>
      <c r="AFL216" s="102"/>
      <c r="AFM216" s="102"/>
      <c r="AFN216" s="102"/>
      <c r="AFO216" s="102"/>
      <c r="AFP216" s="102"/>
      <c r="AFQ216" s="102"/>
      <c r="AFR216" s="102"/>
      <c r="AFS216" s="102"/>
      <c r="AFT216" s="102"/>
      <c r="AFU216" s="102"/>
      <c r="AFV216" s="102"/>
      <c r="AFW216" s="102"/>
      <c r="AFX216" s="102"/>
      <c r="AFY216" s="102"/>
      <c r="AFZ216" s="102"/>
      <c r="AGA216" s="102"/>
      <c r="AGB216" s="102"/>
      <c r="AGC216" s="102"/>
      <c r="AGD216" s="102"/>
      <c r="AGE216" s="102"/>
      <c r="AGF216" s="102"/>
      <c r="AGG216" s="102"/>
      <c r="AGH216" s="102"/>
      <c r="AGI216" s="102"/>
      <c r="AGJ216" s="102"/>
      <c r="AGK216" s="102"/>
      <c r="AGL216" s="102"/>
      <c r="AGM216" s="102"/>
      <c r="AGN216" s="102"/>
      <c r="AGO216" s="102"/>
      <c r="AGP216" s="102"/>
      <c r="AGQ216" s="102"/>
      <c r="AGR216" s="102"/>
      <c r="AGS216" s="102"/>
      <c r="AGT216" s="102"/>
      <c r="AGU216" s="102"/>
      <c r="AGV216" s="102"/>
      <c r="AGW216" s="102"/>
      <c r="AGX216" s="102"/>
      <c r="AGY216" s="102"/>
      <c r="AGZ216" s="102"/>
      <c r="AHA216" s="102"/>
      <c r="AHB216" s="102"/>
      <c r="AHC216" s="102"/>
      <c r="AHD216" s="102"/>
      <c r="AHE216" s="102"/>
      <c r="AHF216" s="102"/>
      <c r="AHG216" s="102"/>
      <c r="AHH216" s="102"/>
      <c r="AHI216" s="102"/>
      <c r="AHJ216" s="102"/>
      <c r="AHK216" s="102"/>
      <c r="AHL216" s="102"/>
      <c r="AHM216" s="102"/>
      <c r="AHN216" s="102"/>
      <c r="AHO216" s="102"/>
      <c r="AHP216" s="102"/>
      <c r="AHQ216" s="102"/>
      <c r="AHR216" s="102"/>
      <c r="AHS216" s="102"/>
      <c r="AHT216" s="102"/>
      <c r="AHU216" s="102"/>
      <c r="AHV216" s="102"/>
      <c r="AHW216" s="102"/>
      <c r="AHX216" s="102"/>
      <c r="AHY216" s="102"/>
      <c r="AHZ216" s="102"/>
      <c r="AIA216" s="102"/>
      <c r="AIB216" s="102"/>
      <c r="AIC216" s="102"/>
      <c r="AID216" s="102"/>
      <c r="AIE216" s="102"/>
      <c r="AIF216" s="102"/>
      <c r="AIG216" s="102"/>
      <c r="AIH216" s="102"/>
      <c r="AII216" s="102"/>
      <c r="AIJ216" s="102"/>
      <c r="AIK216" s="102"/>
      <c r="AIL216" s="102"/>
      <c r="AIM216" s="102"/>
      <c r="AIN216" s="102"/>
      <c r="AIO216" s="102"/>
      <c r="AIP216" s="102"/>
      <c r="AIQ216" s="102"/>
      <c r="AIR216" s="102"/>
      <c r="AIS216" s="102"/>
      <c r="AIT216" s="102"/>
      <c r="AIU216" s="102"/>
      <c r="AIV216" s="102"/>
      <c r="AIW216" s="102"/>
      <c r="AIX216" s="102"/>
      <c r="AIY216" s="102"/>
      <c r="AIZ216" s="102"/>
      <c r="AJA216" s="102"/>
      <c r="AJB216" s="102"/>
      <c r="AJC216" s="102"/>
      <c r="AJD216" s="102"/>
      <c r="AJE216" s="102"/>
      <c r="AJF216" s="102"/>
      <c r="AJG216" s="102"/>
      <c r="AJH216" s="102"/>
      <c r="AJI216" s="102"/>
      <c r="AJJ216" s="102"/>
      <c r="AJK216" s="102"/>
      <c r="AJL216" s="102"/>
      <c r="AJM216" s="102"/>
      <c r="AJN216" s="102"/>
      <c r="AJO216" s="102"/>
      <c r="AJP216" s="102"/>
      <c r="AJQ216" s="102"/>
      <c r="AJR216" s="102"/>
      <c r="AJS216" s="102"/>
      <c r="AJT216" s="102"/>
      <c r="AJU216" s="102"/>
      <c r="AJV216" s="102"/>
      <c r="AJW216" s="102"/>
      <c r="AJX216" s="102"/>
      <c r="AJY216" s="102"/>
      <c r="AJZ216" s="102"/>
      <c r="AKA216" s="102"/>
      <c r="AKB216" s="102"/>
      <c r="AKC216" s="102"/>
      <c r="AKD216" s="102"/>
      <c r="AKE216" s="102"/>
      <c r="AKF216" s="102"/>
      <c r="AKG216" s="102"/>
      <c r="AKH216" s="102"/>
      <c r="AKI216" s="102"/>
      <c r="AKJ216" s="102"/>
      <c r="AKK216" s="102"/>
      <c r="AKL216" s="102"/>
      <c r="AKM216" s="102"/>
      <c r="AKN216" s="102"/>
      <c r="AKO216" s="102"/>
      <c r="AKP216" s="102"/>
      <c r="AKQ216" s="102"/>
      <c r="AKR216" s="102"/>
      <c r="AKS216" s="102"/>
      <c r="AKT216" s="102"/>
      <c r="AKU216" s="102"/>
      <c r="AKV216" s="102"/>
      <c r="AKW216" s="102"/>
      <c r="AKX216" s="102"/>
      <c r="AKY216" s="102"/>
      <c r="AKZ216" s="102"/>
      <c r="ALA216" s="102"/>
      <c r="ALB216" s="102"/>
      <c r="ALC216" s="102"/>
      <c r="ALD216" s="102"/>
      <c r="ALE216" s="102"/>
      <c r="ALF216" s="102"/>
      <c r="ALG216" s="102"/>
      <c r="ALH216" s="102"/>
      <c r="ALI216" s="102"/>
      <c r="ALJ216" s="102"/>
      <c r="ALK216" s="102"/>
      <c r="ALL216" s="102"/>
      <c r="ALM216" s="102"/>
      <c r="ALN216" s="102"/>
      <c r="ALO216" s="102"/>
      <c r="ALP216" s="102"/>
      <c r="ALQ216" s="102"/>
      <c r="ALR216" s="102"/>
      <c r="ALS216" s="102"/>
      <c r="ALT216" s="102"/>
      <c r="ALU216" s="102"/>
      <c r="ALV216" s="102"/>
      <c r="ALW216" s="102"/>
      <c r="ALX216" s="102"/>
      <c r="ALY216" s="102"/>
      <c r="ALZ216" s="102"/>
      <c r="AMA216" s="102"/>
      <c r="AMB216" s="102"/>
      <c r="AMC216" s="102"/>
      <c r="AMD216" s="102"/>
      <c r="AME216" s="102"/>
      <c r="AMF216" s="102"/>
      <c r="AMG216" s="102"/>
      <c r="AMH216" s="102"/>
      <c r="AMI216" s="102"/>
      <c r="AMJ216" s="102"/>
      <c r="AMK216" s="102"/>
      <c r="AML216" s="102"/>
      <c r="AMM216" s="102"/>
      <c r="AMN216" s="102"/>
      <c r="AMO216" s="102"/>
      <c r="AMP216" s="102"/>
      <c r="AMQ216" s="102"/>
      <c r="AMR216" s="102"/>
      <c r="AMS216" s="102"/>
      <c r="AMT216" s="102"/>
      <c r="AMU216" s="102"/>
      <c r="AMV216" s="102"/>
      <c r="AMW216" s="102"/>
      <c r="AMX216" s="102"/>
      <c r="AMY216" s="102"/>
      <c r="AMZ216" s="102"/>
      <c r="ANA216" s="102"/>
      <c r="ANB216" s="102"/>
      <c r="ANC216" s="102"/>
      <c r="AND216" s="102"/>
      <c r="ANE216" s="102"/>
      <c r="ANF216" s="102"/>
      <c r="ANG216" s="102"/>
      <c r="ANH216" s="102"/>
      <c r="ANI216" s="102"/>
      <c r="ANJ216" s="102"/>
      <c r="ANK216" s="102"/>
      <c r="ANL216" s="102"/>
      <c r="ANM216" s="102"/>
      <c r="ANN216" s="102"/>
      <c r="ANO216" s="102"/>
      <c r="ANP216" s="102"/>
      <c r="ANQ216" s="102"/>
      <c r="ANR216" s="102"/>
      <c r="ANS216" s="102"/>
      <c r="ANT216" s="102"/>
      <c r="ANU216" s="102"/>
      <c r="ANV216" s="102"/>
      <c r="ANW216" s="102"/>
      <c r="ANX216" s="102"/>
      <c r="ANY216" s="102"/>
      <c r="ANZ216" s="102"/>
      <c r="AOA216" s="102"/>
      <c r="AOB216" s="102"/>
      <c r="AOC216" s="102"/>
      <c r="AOD216" s="102"/>
      <c r="AOE216" s="102"/>
      <c r="AOF216" s="102"/>
      <c r="AOG216" s="102"/>
      <c r="AOH216" s="102"/>
      <c r="AOI216" s="102"/>
      <c r="AOJ216" s="102"/>
      <c r="AOK216" s="102"/>
      <c r="AOL216" s="102"/>
      <c r="AOM216" s="102"/>
      <c r="AON216" s="102"/>
      <c r="AOO216" s="102"/>
      <c r="AOP216" s="102"/>
      <c r="AOQ216" s="102"/>
      <c r="AOR216" s="102"/>
      <c r="AOS216" s="102"/>
      <c r="AOT216" s="102"/>
      <c r="AOU216" s="102"/>
      <c r="AOV216" s="102"/>
      <c r="AOW216" s="102"/>
      <c r="AOX216" s="102"/>
      <c r="AOY216" s="102"/>
      <c r="AOZ216" s="102"/>
      <c r="APA216" s="102"/>
      <c r="APB216" s="102"/>
      <c r="APC216" s="102"/>
      <c r="APD216" s="102"/>
      <c r="APE216" s="102"/>
      <c r="APF216" s="102"/>
      <c r="APG216" s="102"/>
      <c r="APH216" s="102"/>
      <c r="API216" s="102"/>
      <c r="APJ216" s="102"/>
      <c r="APK216" s="102"/>
      <c r="APL216" s="102"/>
      <c r="APM216" s="102"/>
      <c r="APN216" s="102"/>
      <c r="APO216" s="102"/>
      <c r="APP216" s="102"/>
      <c r="APQ216" s="102"/>
      <c r="APR216" s="102"/>
      <c r="APS216" s="102"/>
      <c r="APT216" s="102"/>
      <c r="APU216" s="102"/>
      <c r="APV216" s="102"/>
      <c r="APW216" s="102"/>
      <c r="APX216" s="102"/>
      <c r="APY216" s="102"/>
      <c r="APZ216" s="102"/>
      <c r="AQA216" s="102"/>
      <c r="AQB216" s="102"/>
      <c r="AQC216" s="102"/>
      <c r="AQD216" s="102"/>
      <c r="AQE216" s="102"/>
      <c r="AQF216" s="102"/>
      <c r="AQG216" s="102"/>
      <c r="AQH216" s="102"/>
      <c r="AQI216" s="102"/>
      <c r="AQJ216" s="102"/>
      <c r="AQK216" s="102"/>
      <c r="AQL216" s="102"/>
      <c r="AQM216" s="102"/>
      <c r="AQN216" s="102"/>
      <c r="AQO216" s="102"/>
      <c r="AQP216" s="102"/>
      <c r="AQQ216" s="102"/>
      <c r="AQR216" s="102"/>
      <c r="AQS216" s="102"/>
      <c r="AQT216" s="102"/>
      <c r="AQU216" s="102"/>
      <c r="AQV216" s="102"/>
      <c r="AQW216" s="102"/>
      <c r="AQX216" s="102"/>
      <c r="AQY216" s="102"/>
      <c r="AQZ216" s="102"/>
      <c r="ARA216" s="102"/>
      <c r="ARB216" s="102"/>
      <c r="ARC216" s="102"/>
      <c r="ARD216" s="102"/>
      <c r="ARE216" s="102"/>
      <c r="ARF216" s="102"/>
      <c r="ARG216" s="102"/>
      <c r="ARH216" s="102"/>
      <c r="ARI216" s="102"/>
      <c r="ARJ216" s="102"/>
      <c r="ARK216" s="102"/>
      <c r="ARL216" s="102"/>
      <c r="ARM216" s="102"/>
      <c r="ARN216" s="102"/>
      <c r="ARO216" s="102"/>
      <c r="ARP216" s="102"/>
      <c r="ARQ216" s="102"/>
      <c r="ARR216" s="102"/>
      <c r="ARS216" s="102"/>
      <c r="ART216" s="102"/>
      <c r="ARU216" s="102"/>
      <c r="ARV216" s="102"/>
      <c r="ARW216" s="102"/>
      <c r="ARX216" s="102"/>
      <c r="ARY216" s="102"/>
      <c r="ARZ216" s="102"/>
      <c r="ASA216" s="102"/>
      <c r="ASB216" s="102"/>
      <c r="ASC216" s="102"/>
      <c r="ASD216" s="102"/>
      <c r="ASE216" s="102"/>
      <c r="ASF216" s="102"/>
      <c r="ASG216" s="102"/>
      <c r="ASH216" s="102"/>
      <c r="ASI216" s="102"/>
      <c r="ASJ216" s="102"/>
      <c r="ASK216" s="102"/>
      <c r="ASL216" s="102"/>
      <c r="ASM216" s="102"/>
      <c r="ASN216" s="102"/>
      <c r="ASO216" s="102"/>
      <c r="ASP216" s="102"/>
      <c r="ASQ216" s="102"/>
      <c r="ASR216" s="102"/>
      <c r="ASS216" s="102"/>
      <c r="AST216" s="102"/>
      <c r="ASU216" s="102"/>
      <c r="ASV216" s="102"/>
      <c r="ASW216" s="102"/>
      <c r="ASX216" s="102"/>
      <c r="ASY216" s="102"/>
      <c r="ASZ216" s="102"/>
      <c r="ATA216" s="102"/>
      <c r="ATB216" s="102"/>
      <c r="ATC216" s="102"/>
      <c r="ATD216" s="102"/>
      <c r="ATE216" s="102"/>
      <c r="ATF216" s="102"/>
      <c r="ATG216" s="102"/>
      <c r="ATH216" s="102"/>
      <c r="ATI216" s="102"/>
      <c r="ATJ216" s="102"/>
      <c r="ATK216" s="102"/>
      <c r="ATL216" s="102"/>
      <c r="ATM216" s="102"/>
      <c r="ATN216" s="102"/>
      <c r="ATO216" s="102"/>
      <c r="ATP216" s="102"/>
      <c r="ATQ216" s="102"/>
      <c r="ATR216" s="102"/>
      <c r="ATS216" s="102"/>
      <c r="ATT216" s="102"/>
      <c r="ATU216" s="102"/>
      <c r="ATV216" s="102"/>
      <c r="ATW216" s="102"/>
      <c r="ATX216" s="102"/>
      <c r="ATY216" s="102"/>
      <c r="ATZ216" s="102"/>
      <c r="AUA216" s="102"/>
      <c r="AUB216" s="102"/>
      <c r="AUC216" s="102"/>
      <c r="AUD216" s="102"/>
      <c r="AUE216" s="102"/>
      <c r="AUF216" s="102"/>
      <c r="AUG216" s="102"/>
      <c r="AUH216" s="102"/>
      <c r="AUI216" s="102"/>
      <c r="AUJ216" s="102"/>
      <c r="AUK216" s="102"/>
      <c r="AUL216" s="102"/>
      <c r="AUM216" s="102"/>
      <c r="AUN216" s="102"/>
      <c r="AUO216" s="102"/>
      <c r="AUP216" s="102"/>
      <c r="AUQ216" s="102"/>
      <c r="AUR216" s="102"/>
      <c r="AUS216" s="102"/>
      <c r="AUT216" s="102"/>
      <c r="AUU216" s="102"/>
      <c r="AUV216" s="102"/>
      <c r="AUW216" s="102"/>
      <c r="AUX216" s="102"/>
      <c r="AUY216" s="102"/>
      <c r="AUZ216" s="102"/>
      <c r="AVA216" s="102"/>
      <c r="AVB216" s="102"/>
      <c r="AVC216" s="102"/>
      <c r="AVD216" s="102"/>
      <c r="AVE216" s="102"/>
      <c r="AVF216" s="102"/>
      <c r="AVG216" s="102"/>
      <c r="AVH216" s="102"/>
      <c r="AVI216" s="102"/>
      <c r="AVJ216" s="102"/>
      <c r="AVK216" s="102"/>
      <c r="AVL216" s="102"/>
      <c r="AVM216" s="102"/>
      <c r="AVN216" s="102"/>
      <c r="AVO216" s="102"/>
      <c r="AVP216" s="102"/>
      <c r="AVQ216" s="102"/>
      <c r="AVR216" s="102"/>
      <c r="AVS216" s="102"/>
      <c r="AVT216" s="102"/>
      <c r="AVU216" s="102"/>
      <c r="AVV216" s="102"/>
      <c r="AVW216" s="102"/>
      <c r="AVX216" s="102"/>
      <c r="AVY216" s="102"/>
      <c r="AVZ216" s="102"/>
      <c r="AWA216" s="102"/>
      <c r="AWB216" s="102"/>
      <c r="AWC216" s="102"/>
      <c r="AWD216" s="102"/>
      <c r="AWE216" s="102"/>
      <c r="AWF216" s="102"/>
      <c r="AWG216" s="102"/>
      <c r="AWH216" s="102"/>
      <c r="AWI216" s="102"/>
      <c r="AWJ216" s="102"/>
      <c r="AWK216" s="102"/>
      <c r="AWL216" s="102"/>
      <c r="AWM216" s="102"/>
      <c r="AWN216" s="102"/>
      <c r="AWO216" s="102"/>
      <c r="AWP216" s="102"/>
      <c r="AWQ216" s="102"/>
      <c r="AWR216" s="102"/>
      <c r="AWS216" s="102"/>
      <c r="AWT216" s="102"/>
      <c r="AWU216" s="102"/>
      <c r="AWV216" s="102"/>
      <c r="AWW216" s="102"/>
      <c r="AWX216" s="102"/>
      <c r="AWY216" s="102"/>
      <c r="AWZ216" s="102"/>
      <c r="AXA216" s="102"/>
      <c r="AXB216" s="102"/>
      <c r="AXC216" s="102"/>
      <c r="AXD216" s="102"/>
      <c r="AXE216" s="102"/>
      <c r="AXF216" s="102"/>
      <c r="AXG216" s="102"/>
      <c r="AXH216" s="102"/>
      <c r="AXI216" s="102"/>
      <c r="AXJ216" s="102"/>
      <c r="AXK216" s="102"/>
      <c r="AXL216" s="102"/>
      <c r="AXM216" s="102"/>
      <c r="AXN216" s="102"/>
      <c r="AXO216" s="102"/>
      <c r="AXP216" s="102"/>
      <c r="AXQ216" s="102"/>
      <c r="AXR216" s="102"/>
      <c r="AXS216" s="102"/>
      <c r="AXT216" s="102"/>
      <c r="AXU216" s="102"/>
      <c r="AXV216" s="102"/>
      <c r="AXW216" s="102"/>
      <c r="AXX216" s="102"/>
      <c r="AXY216" s="102"/>
      <c r="AXZ216" s="102"/>
      <c r="AYA216" s="102"/>
      <c r="AYB216" s="102"/>
      <c r="AYC216" s="102"/>
      <c r="AYD216" s="102"/>
      <c r="AYE216" s="102"/>
      <c r="AYF216" s="102"/>
      <c r="AYG216" s="102"/>
      <c r="AYH216" s="102"/>
      <c r="AYI216" s="102"/>
      <c r="AYJ216" s="102"/>
      <c r="AYK216" s="102"/>
      <c r="AYL216" s="102"/>
      <c r="AYM216" s="102"/>
      <c r="AYN216" s="102"/>
      <c r="AYO216" s="102"/>
      <c r="AYP216" s="102"/>
      <c r="AYQ216" s="102"/>
      <c r="AYR216" s="102"/>
      <c r="AYS216" s="102"/>
      <c r="AYT216" s="102"/>
      <c r="AYU216" s="102"/>
      <c r="AYV216" s="102"/>
      <c r="AYW216" s="102"/>
      <c r="AYX216" s="102"/>
      <c r="AYY216" s="102"/>
      <c r="AYZ216" s="102"/>
      <c r="AZA216" s="102"/>
      <c r="AZB216" s="102"/>
      <c r="AZC216" s="102"/>
      <c r="AZD216" s="102"/>
      <c r="AZE216" s="102"/>
      <c r="AZF216" s="102"/>
      <c r="AZG216" s="102"/>
      <c r="AZH216" s="102"/>
      <c r="AZI216" s="102"/>
      <c r="AZJ216" s="102"/>
      <c r="AZK216" s="102"/>
      <c r="AZL216" s="102"/>
      <c r="AZM216" s="102"/>
      <c r="AZN216" s="102"/>
      <c r="AZO216" s="102"/>
      <c r="AZP216" s="102"/>
      <c r="AZQ216" s="102"/>
      <c r="AZR216" s="102"/>
      <c r="AZS216" s="102"/>
      <c r="AZT216" s="102"/>
      <c r="AZU216" s="102"/>
      <c r="AZV216" s="102"/>
      <c r="AZW216" s="102"/>
      <c r="AZX216" s="102"/>
      <c r="AZY216" s="102"/>
      <c r="AZZ216" s="102"/>
      <c r="BAA216" s="102"/>
      <c r="BAB216" s="102"/>
      <c r="BAC216" s="102"/>
      <c r="BAD216" s="102"/>
      <c r="BAE216" s="102"/>
      <c r="BAF216" s="102"/>
      <c r="BAG216" s="102"/>
      <c r="BAH216" s="102"/>
      <c r="BAI216" s="102"/>
      <c r="BAJ216" s="102"/>
      <c r="BAK216" s="102"/>
      <c r="BAL216" s="102"/>
      <c r="BAM216" s="102"/>
      <c r="BAN216" s="102"/>
      <c r="BAO216" s="102"/>
      <c r="BAP216" s="102"/>
      <c r="BAQ216" s="102"/>
      <c r="BAR216" s="102"/>
      <c r="BAS216" s="102"/>
      <c r="BAT216" s="102"/>
      <c r="BAU216" s="102"/>
      <c r="BAV216" s="102"/>
      <c r="BAW216" s="102"/>
      <c r="BAX216" s="102"/>
      <c r="BAY216" s="102"/>
      <c r="BAZ216" s="102"/>
      <c r="BBA216" s="102"/>
      <c r="BBB216" s="102"/>
      <c r="BBC216" s="102"/>
      <c r="BBD216" s="102"/>
      <c r="BBE216" s="102"/>
      <c r="BBF216" s="102"/>
      <c r="BBG216" s="102"/>
      <c r="BBH216" s="102"/>
      <c r="BBI216" s="102"/>
      <c r="BBJ216" s="102"/>
      <c r="BBK216" s="102"/>
      <c r="BBL216" s="102"/>
      <c r="BBM216" s="102"/>
      <c r="BBN216" s="102"/>
      <c r="BBO216" s="102"/>
      <c r="BBP216" s="102"/>
      <c r="BBQ216" s="102"/>
      <c r="BBR216" s="102"/>
      <c r="BBS216" s="102"/>
      <c r="BBT216" s="102"/>
      <c r="BBU216" s="102"/>
      <c r="BBV216" s="102"/>
      <c r="BBW216" s="102"/>
      <c r="BBX216" s="102"/>
      <c r="BBY216" s="102"/>
      <c r="BBZ216" s="102"/>
      <c r="BCA216" s="102"/>
      <c r="BCB216" s="102"/>
      <c r="BCC216" s="102"/>
      <c r="BCD216" s="102"/>
      <c r="BCE216" s="102"/>
      <c r="BCF216" s="102"/>
      <c r="BCG216" s="102"/>
      <c r="BCH216" s="102"/>
      <c r="BCI216" s="102"/>
      <c r="BCJ216" s="102"/>
      <c r="BCK216" s="102"/>
      <c r="BCL216" s="102"/>
      <c r="BCM216" s="102"/>
      <c r="BCN216" s="102"/>
      <c r="BCO216" s="102"/>
      <c r="BCP216" s="102"/>
      <c r="BCQ216" s="102"/>
      <c r="BCR216" s="102"/>
      <c r="BCS216" s="102"/>
      <c r="BCT216" s="102"/>
      <c r="BCU216" s="102"/>
      <c r="BCV216" s="102"/>
      <c r="BCW216" s="102"/>
      <c r="BCX216" s="102"/>
      <c r="BCY216" s="102"/>
      <c r="BCZ216" s="102"/>
      <c r="BDA216" s="102"/>
      <c r="BDB216" s="102"/>
      <c r="BDC216" s="102"/>
      <c r="BDD216" s="102"/>
      <c r="BDE216" s="102"/>
      <c r="BDF216" s="102"/>
      <c r="BDG216" s="102"/>
      <c r="BDH216" s="102"/>
      <c r="BDI216" s="102"/>
      <c r="BDJ216" s="102"/>
      <c r="BDK216" s="102"/>
      <c r="BDL216" s="102"/>
      <c r="BDM216" s="102"/>
      <c r="BDN216" s="102"/>
      <c r="BDO216" s="102"/>
      <c r="BDP216" s="102"/>
      <c r="BDQ216" s="102"/>
      <c r="BDR216" s="102"/>
      <c r="BDS216" s="102"/>
      <c r="BDT216" s="102"/>
      <c r="BDU216" s="102"/>
      <c r="BDV216" s="102"/>
      <c r="BDW216" s="102"/>
      <c r="BDX216" s="102"/>
      <c r="BDY216" s="102"/>
      <c r="BDZ216" s="102"/>
      <c r="BEA216" s="102"/>
      <c r="BEB216" s="102"/>
      <c r="BEC216" s="102"/>
      <c r="BED216" s="102"/>
      <c r="BEE216" s="102"/>
      <c r="BEF216" s="102"/>
      <c r="BEG216" s="102"/>
      <c r="BEH216" s="102"/>
      <c r="BEI216" s="102"/>
      <c r="BEJ216" s="102"/>
      <c r="BEK216" s="102"/>
      <c r="BEL216" s="102"/>
      <c r="BEM216" s="102"/>
      <c r="BEN216" s="102"/>
      <c r="BEO216" s="102"/>
      <c r="BEP216" s="102"/>
      <c r="BEQ216" s="102"/>
      <c r="BER216" s="102"/>
      <c r="BES216" s="102"/>
      <c r="BET216" s="102"/>
      <c r="BEU216" s="102"/>
      <c r="BEV216" s="102"/>
      <c r="BEW216" s="102"/>
      <c r="BEX216" s="102"/>
      <c r="BEY216" s="102"/>
      <c r="BEZ216" s="102"/>
      <c r="BFA216" s="102"/>
      <c r="BFB216" s="102"/>
      <c r="BFC216" s="102"/>
      <c r="BFD216" s="102"/>
      <c r="BFE216" s="102"/>
      <c r="BFF216" s="102"/>
      <c r="BFG216" s="102"/>
      <c r="BFH216" s="102"/>
      <c r="BFI216" s="102"/>
      <c r="BFJ216" s="102"/>
      <c r="BFK216" s="102"/>
      <c r="BFL216" s="102"/>
      <c r="BFM216" s="102"/>
      <c r="BFN216" s="102"/>
      <c r="BFO216" s="102"/>
      <c r="BFP216" s="102"/>
      <c r="BFQ216" s="102"/>
      <c r="BFR216" s="102"/>
      <c r="BFS216" s="102"/>
      <c r="BFT216" s="102"/>
      <c r="BFU216" s="102"/>
      <c r="BFV216" s="102"/>
      <c r="BFW216" s="102"/>
      <c r="BFX216" s="102"/>
      <c r="BFY216" s="102"/>
      <c r="BFZ216" s="102"/>
      <c r="BGA216" s="102"/>
      <c r="BGB216" s="102"/>
      <c r="BGC216" s="102"/>
      <c r="BGD216" s="102"/>
      <c r="BGE216" s="102"/>
      <c r="BGF216" s="102"/>
      <c r="BGG216" s="102"/>
      <c r="BGH216" s="102"/>
      <c r="BGI216" s="102"/>
      <c r="BGJ216" s="102"/>
      <c r="BGK216" s="102"/>
      <c r="BGL216" s="102"/>
      <c r="BGM216" s="102"/>
      <c r="BGN216" s="102"/>
      <c r="BGO216" s="102"/>
      <c r="BGP216" s="102"/>
      <c r="BGQ216" s="102"/>
      <c r="BGR216" s="102"/>
      <c r="BGS216" s="102"/>
      <c r="BGT216" s="102"/>
      <c r="BGU216" s="102"/>
      <c r="BGV216" s="102"/>
      <c r="BGW216" s="102"/>
      <c r="BGX216" s="102"/>
      <c r="BGY216" s="102"/>
      <c r="BGZ216" s="102"/>
      <c r="BHA216" s="102"/>
      <c r="BHB216" s="102"/>
      <c r="BHC216" s="102"/>
      <c r="BHD216" s="102"/>
      <c r="BHE216" s="102"/>
      <c r="BHF216" s="102"/>
      <c r="BHG216" s="102"/>
      <c r="BHH216" s="102"/>
      <c r="BHI216" s="102"/>
      <c r="BHJ216" s="102"/>
      <c r="BHK216" s="102"/>
      <c r="BHL216" s="102"/>
      <c r="BHM216" s="102"/>
      <c r="BHN216" s="102"/>
      <c r="BHO216" s="102"/>
      <c r="BHP216" s="102"/>
      <c r="BHQ216" s="102"/>
      <c r="BHR216" s="102"/>
      <c r="BHS216" s="102"/>
      <c r="BHT216" s="102"/>
      <c r="BHU216" s="102"/>
      <c r="BHV216" s="102"/>
      <c r="BHW216" s="102"/>
      <c r="BHX216" s="102"/>
      <c r="BHY216" s="102"/>
      <c r="BHZ216" s="102"/>
      <c r="BIA216" s="102"/>
      <c r="BIB216" s="102"/>
      <c r="BIC216" s="102"/>
      <c r="BID216" s="102"/>
      <c r="BIE216" s="102"/>
      <c r="BIF216" s="102"/>
      <c r="BIG216" s="102"/>
      <c r="BIH216" s="102"/>
      <c r="BII216" s="102"/>
      <c r="BIJ216" s="102"/>
      <c r="BIK216" s="102"/>
      <c r="BIL216" s="102"/>
      <c r="BIM216" s="102"/>
      <c r="BIN216" s="102"/>
      <c r="BIO216" s="102"/>
      <c r="BIP216" s="102"/>
      <c r="BIQ216" s="102"/>
      <c r="BIR216" s="102"/>
      <c r="BIS216" s="102"/>
      <c r="BIT216" s="102"/>
      <c r="BIU216" s="102"/>
      <c r="BIV216" s="102"/>
      <c r="BIW216" s="102"/>
      <c r="BIX216" s="102"/>
      <c r="BIY216" s="102"/>
      <c r="BIZ216" s="102"/>
      <c r="BJA216" s="102"/>
      <c r="BJB216" s="102"/>
      <c r="BJC216" s="102"/>
      <c r="BJD216" s="102"/>
      <c r="BJE216" s="102"/>
      <c r="BJF216" s="102"/>
      <c r="BJG216" s="102"/>
      <c r="BJH216" s="102"/>
      <c r="BJI216" s="102"/>
      <c r="BJJ216" s="102"/>
      <c r="BJK216" s="102"/>
      <c r="BJL216" s="102"/>
      <c r="BJM216" s="102"/>
      <c r="BJN216" s="102"/>
      <c r="BJO216" s="102"/>
      <c r="BJP216" s="102"/>
      <c r="BJQ216" s="102"/>
      <c r="BJR216" s="102"/>
      <c r="BJS216" s="102"/>
      <c r="BJT216" s="102"/>
      <c r="BJU216" s="102"/>
      <c r="BJV216" s="102"/>
      <c r="BJW216" s="102"/>
      <c r="BJX216" s="102"/>
      <c r="BJY216" s="102"/>
      <c r="BJZ216" s="102"/>
      <c r="BKA216" s="102"/>
      <c r="BKB216" s="102"/>
      <c r="BKC216" s="102"/>
      <c r="BKD216" s="102"/>
      <c r="BKE216" s="102"/>
      <c r="BKF216" s="102"/>
      <c r="BKG216" s="102"/>
      <c r="BKH216" s="102"/>
      <c r="BKI216" s="102"/>
      <c r="BKJ216" s="102"/>
      <c r="BKK216" s="102"/>
      <c r="BKL216" s="102"/>
      <c r="BKM216" s="102"/>
      <c r="BKN216" s="102"/>
      <c r="BKO216" s="102"/>
      <c r="BKP216" s="102"/>
      <c r="BKQ216" s="102"/>
      <c r="BKR216" s="102"/>
      <c r="BKS216" s="102"/>
      <c r="BKT216" s="102"/>
      <c r="BKU216" s="102"/>
      <c r="BKV216" s="102"/>
      <c r="BKW216" s="102"/>
      <c r="BKX216" s="102"/>
      <c r="BKY216" s="102"/>
      <c r="BKZ216" s="102"/>
      <c r="BLA216" s="102"/>
      <c r="BLB216" s="102"/>
      <c r="BLC216" s="102"/>
      <c r="BLD216" s="102"/>
      <c r="BLE216" s="102"/>
      <c r="BLF216" s="102"/>
      <c r="BLG216" s="102"/>
      <c r="BLH216" s="102"/>
      <c r="BLI216" s="102"/>
      <c r="BLJ216" s="102"/>
      <c r="BLK216" s="102"/>
      <c r="BLL216" s="102"/>
      <c r="BLM216" s="102"/>
      <c r="BLN216" s="102"/>
      <c r="BLO216" s="102"/>
      <c r="BLP216" s="102"/>
      <c r="BLQ216" s="102"/>
      <c r="BLR216" s="102"/>
      <c r="BLS216" s="102"/>
      <c r="BLT216" s="102"/>
      <c r="BLU216" s="102"/>
      <c r="BLV216" s="102"/>
      <c r="BLW216" s="102"/>
      <c r="BLX216" s="102"/>
      <c r="BLY216" s="102"/>
      <c r="BLZ216" s="102"/>
      <c r="BMA216" s="102"/>
      <c r="BMB216" s="102"/>
      <c r="BMC216" s="102"/>
      <c r="BMD216" s="102"/>
      <c r="BME216" s="102"/>
      <c r="BMF216" s="102"/>
      <c r="BMG216" s="102"/>
      <c r="BMH216" s="102"/>
      <c r="BMI216" s="102"/>
      <c r="BMJ216" s="102"/>
      <c r="BMK216" s="102"/>
      <c r="BML216" s="102"/>
      <c r="BMM216" s="102"/>
      <c r="BMN216" s="102"/>
      <c r="BMO216" s="102"/>
      <c r="BMP216" s="102"/>
      <c r="BMQ216" s="102"/>
      <c r="BMR216" s="102"/>
      <c r="BMS216" s="102"/>
      <c r="BMT216" s="102"/>
      <c r="BMU216" s="102"/>
      <c r="BMV216" s="102"/>
      <c r="BMW216" s="102"/>
      <c r="BMX216" s="102"/>
      <c r="BMY216" s="102"/>
      <c r="BMZ216" s="102"/>
      <c r="BNA216" s="102"/>
      <c r="BNB216" s="102"/>
      <c r="BNC216" s="102"/>
      <c r="BND216" s="102"/>
      <c r="BNE216" s="102"/>
      <c r="BNF216" s="102"/>
      <c r="BNG216" s="102"/>
      <c r="BNH216" s="102"/>
      <c r="BNI216" s="102"/>
      <c r="BNJ216" s="102"/>
      <c r="BNK216" s="102"/>
      <c r="BNL216" s="102"/>
      <c r="BNM216" s="102"/>
      <c r="BNN216" s="102"/>
      <c r="BNO216" s="102"/>
      <c r="BNP216" s="102"/>
      <c r="BNQ216" s="102"/>
      <c r="BNR216" s="102"/>
      <c r="BNS216" s="102"/>
      <c r="BNT216" s="102"/>
      <c r="BNU216" s="102"/>
      <c r="BNV216" s="102"/>
      <c r="BNW216" s="102"/>
      <c r="BNX216" s="102"/>
      <c r="BNY216" s="102"/>
      <c r="BNZ216" s="102"/>
      <c r="BOA216" s="102"/>
      <c r="BOB216" s="102"/>
      <c r="BOC216" s="102"/>
      <c r="BOD216" s="102"/>
      <c r="BOE216" s="102"/>
      <c r="BOF216" s="102"/>
      <c r="BOG216" s="102"/>
      <c r="BOH216" s="102"/>
      <c r="BOI216" s="102"/>
      <c r="BOJ216" s="102"/>
      <c r="BOK216" s="102"/>
      <c r="BOL216" s="102"/>
      <c r="BOM216" s="102"/>
      <c r="BON216" s="102"/>
      <c r="BOO216" s="102"/>
      <c r="BOP216" s="102"/>
      <c r="BOQ216" s="102"/>
      <c r="BOR216" s="102"/>
      <c r="BOS216" s="102"/>
      <c r="BOT216" s="102"/>
      <c r="BOU216" s="102"/>
      <c r="BOV216" s="102"/>
      <c r="BOW216" s="102"/>
      <c r="BOX216" s="102"/>
      <c r="BOY216" s="102"/>
      <c r="BOZ216" s="102"/>
      <c r="BPA216" s="102"/>
      <c r="BPB216" s="102"/>
      <c r="BPC216" s="102"/>
      <c r="BPD216" s="102"/>
      <c r="BPE216" s="102"/>
      <c r="BPF216" s="102"/>
      <c r="BPG216" s="102"/>
      <c r="BPH216" s="102"/>
      <c r="BPI216" s="102"/>
      <c r="BPJ216" s="102"/>
      <c r="BPK216" s="102"/>
      <c r="BPL216" s="102"/>
      <c r="BPM216" s="102"/>
      <c r="BPN216" s="102"/>
      <c r="BPO216" s="102"/>
      <c r="BPP216" s="102"/>
      <c r="BPQ216" s="102"/>
      <c r="BPR216" s="102"/>
      <c r="BPS216" s="102"/>
      <c r="BPT216" s="102"/>
      <c r="BPU216" s="102"/>
      <c r="BPV216" s="102"/>
      <c r="BPW216" s="102"/>
      <c r="BPX216" s="102"/>
      <c r="BPY216" s="102"/>
      <c r="BPZ216" s="102"/>
      <c r="BQA216" s="102"/>
      <c r="BQB216" s="102"/>
      <c r="BQC216" s="102"/>
      <c r="BQD216" s="102"/>
      <c r="BQE216" s="102"/>
      <c r="BQF216" s="102"/>
      <c r="BQG216" s="102"/>
      <c r="BQH216" s="102"/>
      <c r="BQI216" s="102"/>
      <c r="BQJ216" s="102"/>
      <c r="BQK216" s="102"/>
      <c r="BQL216" s="102"/>
      <c r="BQM216" s="102"/>
      <c r="BQN216" s="102"/>
      <c r="BQO216" s="102"/>
      <c r="BQP216" s="102"/>
      <c r="BQQ216" s="102"/>
      <c r="BQR216" s="102"/>
      <c r="BQS216" s="102"/>
      <c r="BQT216" s="102"/>
      <c r="BQU216" s="102"/>
      <c r="BQV216" s="102"/>
      <c r="BQW216" s="102"/>
      <c r="BQX216" s="102"/>
      <c r="BQY216" s="102"/>
      <c r="BQZ216" s="102"/>
      <c r="BRA216" s="102"/>
      <c r="BRB216" s="102"/>
      <c r="BRC216" s="102"/>
      <c r="BRD216" s="102"/>
      <c r="BRE216" s="102"/>
      <c r="BRF216" s="102"/>
      <c r="BRG216" s="102"/>
      <c r="BRH216" s="102"/>
      <c r="BRI216" s="102"/>
      <c r="BRJ216" s="102"/>
      <c r="BRK216" s="102"/>
      <c r="BRL216" s="102"/>
      <c r="BRM216" s="102"/>
      <c r="BRN216" s="102"/>
      <c r="BRO216" s="102"/>
      <c r="BRP216" s="102"/>
      <c r="BRQ216" s="102"/>
      <c r="BRR216" s="102"/>
      <c r="BRS216" s="102"/>
      <c r="BRT216" s="102"/>
      <c r="BRU216" s="102"/>
      <c r="BRV216" s="102"/>
      <c r="BRW216" s="102"/>
      <c r="BRX216" s="102"/>
      <c r="BRY216" s="102"/>
      <c r="BRZ216" s="102"/>
      <c r="BSA216" s="102"/>
      <c r="BSB216" s="102"/>
      <c r="BSC216" s="102"/>
      <c r="BSD216" s="102"/>
      <c r="BSE216" s="102"/>
      <c r="BSF216" s="102"/>
      <c r="BSG216" s="102"/>
      <c r="BSH216" s="102"/>
      <c r="BSI216" s="102"/>
      <c r="BSJ216" s="102"/>
      <c r="BSK216" s="102"/>
      <c r="BSL216" s="102"/>
      <c r="BSM216" s="102"/>
      <c r="BSN216" s="102"/>
      <c r="BSO216" s="102"/>
      <c r="BSP216" s="102"/>
      <c r="BSQ216" s="102"/>
      <c r="BSR216" s="102"/>
      <c r="BSS216" s="102"/>
      <c r="BST216" s="102"/>
      <c r="BSU216" s="102"/>
      <c r="BSV216" s="102"/>
      <c r="BSW216" s="102"/>
      <c r="BSX216" s="102"/>
      <c r="BSY216" s="102"/>
      <c r="BSZ216" s="102"/>
      <c r="BTA216" s="102"/>
      <c r="BTB216" s="102"/>
      <c r="BTC216" s="102"/>
      <c r="BTD216" s="102"/>
      <c r="BTE216" s="102"/>
      <c r="BTF216" s="102"/>
      <c r="BTG216" s="102"/>
      <c r="BTH216" s="102"/>
      <c r="BTI216" s="102"/>
      <c r="BTJ216" s="102"/>
      <c r="BTK216" s="102"/>
      <c r="BTL216" s="102"/>
      <c r="BTM216" s="102"/>
      <c r="BTN216" s="102"/>
      <c r="BTO216" s="102"/>
      <c r="BTP216" s="102"/>
      <c r="BTQ216" s="102"/>
      <c r="BTR216" s="102"/>
      <c r="BTS216" s="102"/>
      <c r="BTT216" s="102"/>
      <c r="BTU216" s="102"/>
      <c r="BTV216" s="102"/>
      <c r="BTW216" s="102"/>
      <c r="BTX216" s="102"/>
      <c r="BTY216" s="102"/>
      <c r="BTZ216" s="102"/>
      <c r="BUA216" s="102"/>
      <c r="BUB216" s="102"/>
      <c r="BUC216" s="102"/>
      <c r="BUD216" s="102"/>
      <c r="BUE216" s="102"/>
      <c r="BUF216" s="102"/>
      <c r="BUG216" s="102"/>
      <c r="BUH216" s="102"/>
      <c r="BUI216" s="102"/>
      <c r="BUJ216" s="102"/>
      <c r="BUK216" s="102"/>
      <c r="BUL216" s="102"/>
      <c r="BUM216" s="102"/>
      <c r="BUN216" s="102"/>
      <c r="BUO216" s="102"/>
      <c r="BUP216" s="102"/>
      <c r="BUQ216" s="102"/>
      <c r="BUR216" s="102"/>
      <c r="BUS216" s="102"/>
      <c r="BUT216" s="102"/>
      <c r="BUU216" s="102"/>
      <c r="BUV216" s="102"/>
      <c r="BUW216" s="102"/>
      <c r="BUX216" s="102"/>
      <c r="BUY216" s="102"/>
      <c r="BUZ216" s="102"/>
      <c r="BVA216" s="102"/>
      <c r="BVB216" s="102"/>
      <c r="BVC216" s="102"/>
      <c r="BVD216" s="102"/>
      <c r="BVE216" s="102"/>
      <c r="BVF216" s="102"/>
      <c r="BVG216" s="102"/>
      <c r="BVH216" s="102"/>
      <c r="BVI216" s="102"/>
      <c r="BVJ216" s="102"/>
      <c r="BVK216" s="102"/>
      <c r="BVL216" s="102"/>
      <c r="BVM216" s="102"/>
      <c r="BVN216" s="102"/>
      <c r="BVO216" s="102"/>
      <c r="BVP216" s="102"/>
      <c r="BVQ216" s="102"/>
      <c r="BVR216" s="102"/>
      <c r="BVS216" s="102"/>
      <c r="BVT216" s="102"/>
      <c r="BVU216" s="102"/>
      <c r="BVV216" s="102"/>
      <c r="BVW216" s="102"/>
      <c r="BVX216" s="102"/>
      <c r="BVY216" s="102"/>
      <c r="BVZ216" s="102"/>
      <c r="BWA216" s="102"/>
      <c r="BWB216" s="102"/>
      <c r="BWC216" s="102"/>
      <c r="BWD216" s="102"/>
      <c r="BWE216" s="102"/>
      <c r="BWF216" s="102"/>
      <c r="BWG216" s="102"/>
      <c r="BWH216" s="102"/>
      <c r="BWI216" s="102"/>
      <c r="BWJ216" s="102"/>
      <c r="BWK216" s="102"/>
      <c r="BWL216" s="102"/>
      <c r="BWM216" s="102"/>
      <c r="BWN216" s="102"/>
      <c r="BWO216" s="102"/>
      <c r="BWP216" s="102"/>
      <c r="BWQ216" s="102"/>
      <c r="BWR216" s="102"/>
      <c r="BWS216" s="102"/>
      <c r="BWT216" s="102"/>
      <c r="BWU216" s="102"/>
      <c r="BWV216" s="102"/>
      <c r="BWW216" s="102"/>
      <c r="BWX216" s="102"/>
      <c r="BWY216" s="102"/>
      <c r="BWZ216" s="102"/>
      <c r="BXA216" s="102"/>
      <c r="BXB216" s="102"/>
      <c r="BXC216" s="102"/>
      <c r="BXD216" s="102"/>
      <c r="BXE216" s="102"/>
      <c r="BXF216" s="102"/>
      <c r="BXG216" s="102"/>
      <c r="BXH216" s="102"/>
      <c r="BXI216" s="102"/>
      <c r="BXJ216" s="102"/>
      <c r="BXK216" s="102"/>
      <c r="BXL216" s="102"/>
      <c r="BXM216" s="102"/>
      <c r="BXN216" s="102"/>
      <c r="BXO216" s="102"/>
      <c r="BXP216" s="102"/>
      <c r="BXQ216" s="102"/>
      <c r="BXR216" s="102"/>
      <c r="BXS216" s="102"/>
      <c r="BXT216" s="102"/>
      <c r="BXU216" s="102"/>
      <c r="BXV216" s="102"/>
      <c r="BXW216" s="102"/>
      <c r="BXX216" s="102"/>
      <c r="BXY216" s="102"/>
      <c r="BXZ216" s="102"/>
      <c r="BYA216" s="102"/>
      <c r="BYB216" s="102"/>
      <c r="BYC216" s="102"/>
      <c r="BYD216" s="102"/>
      <c r="BYE216" s="102"/>
      <c r="BYF216" s="102"/>
      <c r="BYG216" s="102"/>
      <c r="BYH216" s="102"/>
      <c r="BYI216" s="102"/>
      <c r="BYJ216" s="102"/>
      <c r="BYK216" s="102"/>
      <c r="BYL216" s="102"/>
      <c r="BYM216" s="102"/>
      <c r="BYN216" s="102"/>
      <c r="BYO216" s="102"/>
      <c r="BYP216" s="102"/>
      <c r="BYQ216" s="102"/>
      <c r="BYR216" s="102"/>
      <c r="BYS216" s="102"/>
      <c r="BYT216" s="102"/>
      <c r="BYU216" s="102"/>
      <c r="BYV216" s="102"/>
      <c r="BYW216" s="102"/>
      <c r="BYX216" s="102"/>
      <c r="BYY216" s="102"/>
      <c r="BYZ216" s="102"/>
      <c r="BZA216" s="102"/>
      <c r="BZB216" s="102"/>
      <c r="BZC216" s="102"/>
      <c r="BZD216" s="102"/>
      <c r="BZE216" s="102"/>
      <c r="BZF216" s="102"/>
      <c r="BZG216" s="102"/>
      <c r="BZH216" s="102"/>
      <c r="BZI216" s="102"/>
      <c r="BZJ216" s="102"/>
      <c r="BZK216" s="102"/>
      <c r="BZL216" s="102"/>
      <c r="BZM216" s="102"/>
      <c r="BZN216" s="102"/>
      <c r="BZO216" s="102"/>
      <c r="BZP216" s="102"/>
      <c r="BZQ216" s="102"/>
      <c r="BZR216" s="102"/>
      <c r="BZS216" s="102"/>
      <c r="BZT216" s="102"/>
      <c r="BZU216" s="102"/>
      <c r="BZV216" s="102"/>
      <c r="BZW216" s="102"/>
      <c r="BZX216" s="102"/>
      <c r="BZY216" s="102"/>
      <c r="BZZ216" s="102"/>
      <c r="CAA216" s="102"/>
      <c r="CAB216" s="102"/>
      <c r="CAC216" s="102"/>
      <c r="CAD216" s="102"/>
      <c r="CAE216" s="102"/>
      <c r="CAF216" s="102"/>
      <c r="CAG216" s="102"/>
      <c r="CAH216" s="102"/>
      <c r="CAI216" s="102"/>
      <c r="CAJ216" s="102"/>
      <c r="CAK216" s="102"/>
      <c r="CAL216" s="102"/>
      <c r="CAM216" s="102"/>
      <c r="CAN216" s="102"/>
      <c r="CAO216" s="102"/>
      <c r="CAP216" s="102"/>
      <c r="CAQ216" s="102"/>
      <c r="CAR216" s="102"/>
      <c r="CAS216" s="102"/>
      <c r="CAT216" s="102"/>
      <c r="CAU216" s="102"/>
      <c r="CAV216" s="102"/>
      <c r="CAW216" s="102"/>
      <c r="CAX216" s="102"/>
      <c r="CAY216" s="102"/>
      <c r="CAZ216" s="102"/>
      <c r="CBA216" s="102"/>
      <c r="CBB216" s="102"/>
      <c r="CBC216" s="102"/>
      <c r="CBD216" s="102"/>
      <c r="CBE216" s="102"/>
      <c r="CBF216" s="102"/>
      <c r="CBG216" s="102"/>
      <c r="CBH216" s="102"/>
      <c r="CBI216" s="102"/>
      <c r="CBJ216" s="102"/>
      <c r="CBK216" s="102"/>
      <c r="CBL216" s="102"/>
      <c r="CBM216" s="102"/>
      <c r="CBN216" s="102"/>
      <c r="CBO216" s="102"/>
      <c r="CBP216" s="102"/>
      <c r="CBQ216" s="102"/>
      <c r="CBR216" s="102"/>
      <c r="CBS216" s="102"/>
      <c r="CBT216" s="102"/>
      <c r="CBU216" s="102"/>
      <c r="CBV216" s="102"/>
      <c r="CBW216" s="102"/>
      <c r="CBX216" s="102"/>
      <c r="CBY216" s="102"/>
      <c r="CBZ216" s="102"/>
      <c r="CCA216" s="102"/>
      <c r="CCB216" s="102"/>
      <c r="CCC216" s="102"/>
      <c r="CCD216" s="102"/>
      <c r="CCE216" s="102"/>
      <c r="CCF216" s="102"/>
      <c r="CCG216" s="102"/>
      <c r="CCH216" s="102"/>
      <c r="CCI216" s="102"/>
      <c r="CCJ216" s="102"/>
      <c r="CCK216" s="102"/>
      <c r="CCL216" s="102"/>
      <c r="CCM216" s="102"/>
      <c r="CCN216" s="102"/>
      <c r="CCO216" s="102"/>
      <c r="CCP216" s="102"/>
      <c r="CCQ216" s="102"/>
      <c r="CCR216" s="102"/>
      <c r="CCS216" s="102"/>
      <c r="CCT216" s="102"/>
      <c r="CCU216" s="102"/>
      <c r="CCV216" s="102"/>
      <c r="CCW216" s="102"/>
      <c r="CCX216" s="102"/>
      <c r="CCY216" s="102"/>
      <c r="CCZ216" s="102"/>
      <c r="CDA216" s="102"/>
      <c r="CDB216" s="102"/>
      <c r="CDC216" s="102"/>
      <c r="CDD216" s="102"/>
      <c r="CDE216" s="102"/>
      <c r="CDF216" s="102"/>
      <c r="CDG216" s="102"/>
      <c r="CDH216" s="102"/>
      <c r="CDI216" s="102"/>
      <c r="CDJ216" s="102"/>
      <c r="CDK216" s="102"/>
      <c r="CDL216" s="102"/>
      <c r="CDM216" s="102"/>
      <c r="CDN216" s="102"/>
      <c r="CDO216" s="102"/>
      <c r="CDP216" s="102"/>
      <c r="CDQ216" s="102"/>
      <c r="CDR216" s="102"/>
      <c r="CDS216" s="102"/>
      <c r="CDT216" s="102"/>
      <c r="CDU216" s="102"/>
      <c r="CDV216" s="102"/>
      <c r="CDW216" s="102"/>
      <c r="CDX216" s="102"/>
      <c r="CDY216" s="102"/>
      <c r="CDZ216" s="102"/>
      <c r="CEA216" s="102"/>
      <c r="CEB216" s="102"/>
      <c r="CEC216" s="102"/>
      <c r="CED216" s="102"/>
      <c r="CEE216" s="102"/>
      <c r="CEF216" s="102"/>
      <c r="CEG216" s="102"/>
      <c r="CEH216" s="102"/>
      <c r="CEI216" s="102"/>
      <c r="CEJ216" s="102"/>
      <c r="CEK216" s="102"/>
      <c r="CEL216" s="102"/>
      <c r="CEM216" s="102"/>
      <c r="CEN216" s="102"/>
      <c r="CEO216" s="102"/>
      <c r="CEP216" s="102"/>
      <c r="CEQ216" s="102"/>
      <c r="CER216" s="102"/>
      <c r="CES216" s="102"/>
      <c r="CET216" s="102"/>
      <c r="CEU216" s="102"/>
      <c r="CEV216" s="102"/>
      <c r="CEW216" s="102"/>
      <c r="CEX216" s="102"/>
      <c r="CEY216" s="102"/>
      <c r="CEZ216" s="102"/>
      <c r="CFA216" s="102"/>
      <c r="CFB216" s="102"/>
      <c r="CFC216" s="102"/>
      <c r="CFD216" s="102"/>
      <c r="CFE216" s="102"/>
      <c r="CFF216" s="102"/>
      <c r="CFG216" s="102"/>
      <c r="CFH216" s="102"/>
      <c r="CFI216" s="102"/>
      <c r="CFJ216" s="102"/>
      <c r="CFK216" s="102"/>
      <c r="CFL216" s="102"/>
      <c r="CFM216" s="102"/>
      <c r="CFN216" s="102"/>
      <c r="CFO216" s="102"/>
      <c r="CFP216" s="102"/>
      <c r="CFQ216" s="102"/>
      <c r="CFR216" s="102"/>
      <c r="CFS216" s="102"/>
      <c r="CFT216" s="102"/>
      <c r="CFU216" s="102"/>
      <c r="CFV216" s="102"/>
      <c r="CFW216" s="102"/>
      <c r="CFX216" s="102"/>
      <c r="CFY216" s="102"/>
      <c r="CFZ216" s="102"/>
      <c r="CGA216" s="102"/>
      <c r="CGB216" s="102"/>
      <c r="CGC216" s="102"/>
      <c r="CGD216" s="102"/>
      <c r="CGE216" s="102"/>
      <c r="CGF216" s="102"/>
      <c r="CGG216" s="102"/>
      <c r="CGH216" s="102"/>
      <c r="CGI216" s="102"/>
      <c r="CGJ216" s="102"/>
      <c r="CGK216" s="102"/>
      <c r="CGL216" s="102"/>
      <c r="CGM216" s="102"/>
      <c r="CGN216" s="102"/>
      <c r="CGO216" s="102"/>
      <c r="CGP216" s="102"/>
      <c r="CGQ216" s="102"/>
      <c r="CGR216" s="102"/>
      <c r="CGS216" s="102"/>
      <c r="CGT216" s="102"/>
      <c r="CGU216" s="102"/>
      <c r="CGV216" s="102"/>
      <c r="CGW216" s="102"/>
      <c r="CGX216" s="102"/>
      <c r="CGY216" s="102"/>
      <c r="CGZ216" s="102"/>
      <c r="CHA216" s="102"/>
      <c r="CHB216" s="102"/>
      <c r="CHC216" s="102"/>
      <c r="CHD216" s="102"/>
      <c r="CHE216" s="102"/>
      <c r="CHF216" s="102"/>
      <c r="CHG216" s="102"/>
      <c r="CHH216" s="102"/>
      <c r="CHI216" s="102"/>
      <c r="CHJ216" s="102"/>
      <c r="CHK216" s="102"/>
      <c r="CHL216" s="102"/>
      <c r="CHM216" s="102"/>
      <c r="CHN216" s="102"/>
      <c r="CHO216" s="102"/>
      <c r="CHP216" s="102"/>
      <c r="CHQ216" s="102"/>
      <c r="CHR216" s="102"/>
      <c r="CHS216" s="102"/>
      <c r="CHT216" s="102"/>
      <c r="CHU216" s="102"/>
      <c r="CHV216" s="102"/>
      <c r="CHW216" s="102"/>
      <c r="CHX216" s="102"/>
      <c r="CHY216" s="102"/>
      <c r="CHZ216" s="102"/>
      <c r="CIA216" s="102"/>
      <c r="CIB216" s="102"/>
      <c r="CIC216" s="102"/>
      <c r="CID216" s="102"/>
      <c r="CIE216" s="102"/>
      <c r="CIF216" s="102"/>
      <c r="CIG216" s="102"/>
      <c r="CIH216" s="102"/>
      <c r="CII216" s="102"/>
      <c r="CIJ216" s="102"/>
      <c r="CIK216" s="102"/>
      <c r="CIL216" s="102"/>
      <c r="CIM216" s="102"/>
      <c r="CIN216" s="102"/>
      <c r="CIO216" s="102"/>
      <c r="CIP216" s="102"/>
      <c r="CIQ216" s="102"/>
      <c r="CIR216" s="102"/>
      <c r="CIS216" s="102"/>
      <c r="CIT216" s="102"/>
      <c r="CIU216" s="102"/>
      <c r="CIV216" s="102"/>
      <c r="CIW216" s="102"/>
      <c r="CIX216" s="102"/>
      <c r="CIY216" s="102"/>
      <c r="CIZ216" s="102"/>
      <c r="CJA216" s="102"/>
      <c r="CJB216" s="102"/>
      <c r="CJC216" s="102"/>
      <c r="CJD216" s="102"/>
      <c r="CJE216" s="102"/>
      <c r="CJF216" s="102"/>
      <c r="CJG216" s="102"/>
      <c r="CJH216" s="102"/>
      <c r="CJI216" s="102"/>
      <c r="CJJ216" s="102"/>
      <c r="CJK216" s="102"/>
      <c r="CJL216" s="102"/>
      <c r="CJM216" s="102"/>
      <c r="CJN216" s="102"/>
      <c r="CJO216" s="102"/>
      <c r="CJP216" s="102"/>
      <c r="CJQ216" s="102"/>
      <c r="CJR216" s="102"/>
      <c r="CJS216" s="102"/>
      <c r="CJT216" s="102"/>
      <c r="CJU216" s="102"/>
      <c r="CJV216" s="102"/>
      <c r="CJW216" s="102"/>
      <c r="CJX216" s="102"/>
      <c r="CJY216" s="102"/>
      <c r="CJZ216" s="102"/>
      <c r="CKA216" s="102"/>
      <c r="CKB216" s="102"/>
      <c r="CKC216" s="102"/>
      <c r="CKD216" s="102"/>
      <c r="CKE216" s="102"/>
      <c r="CKF216" s="102"/>
      <c r="CKG216" s="102"/>
      <c r="CKH216" s="102"/>
      <c r="CKI216" s="102"/>
      <c r="CKJ216" s="102"/>
      <c r="CKK216" s="102"/>
      <c r="CKL216" s="102"/>
      <c r="CKM216" s="102"/>
      <c r="CKN216" s="102"/>
      <c r="CKO216" s="102"/>
      <c r="CKP216" s="102"/>
      <c r="CKQ216" s="102"/>
      <c r="CKR216" s="102"/>
      <c r="CKS216" s="102"/>
      <c r="CKT216" s="102"/>
      <c r="CKU216" s="102"/>
      <c r="CKV216" s="102"/>
      <c r="CKW216" s="102"/>
      <c r="CKX216" s="102"/>
      <c r="CKY216" s="102"/>
      <c r="CKZ216" s="102"/>
      <c r="CLA216" s="102"/>
      <c r="CLB216" s="102"/>
      <c r="CLC216" s="102"/>
      <c r="CLD216" s="102"/>
      <c r="CLE216" s="102"/>
      <c r="CLF216" s="102"/>
      <c r="CLG216" s="102"/>
      <c r="CLH216" s="102"/>
      <c r="CLI216" s="102"/>
      <c r="CLJ216" s="102"/>
      <c r="CLK216" s="102"/>
      <c r="CLL216" s="102"/>
      <c r="CLM216" s="102"/>
      <c r="CLN216" s="102"/>
      <c r="CLO216" s="102"/>
      <c r="CLP216" s="102"/>
      <c r="CLQ216" s="102"/>
      <c r="CLR216" s="102"/>
      <c r="CLS216" s="102"/>
      <c r="CLT216" s="102"/>
      <c r="CLU216" s="102"/>
      <c r="CLV216" s="102"/>
      <c r="CLW216" s="102"/>
      <c r="CLX216" s="102"/>
      <c r="CLY216" s="102"/>
      <c r="CLZ216" s="102"/>
      <c r="CMA216" s="102"/>
      <c r="CMB216" s="102"/>
      <c r="CMC216" s="102"/>
      <c r="CMD216" s="102"/>
      <c r="CME216" s="102"/>
      <c r="CMF216" s="102"/>
      <c r="CMG216" s="102"/>
      <c r="CMH216" s="102"/>
      <c r="CMI216" s="102"/>
      <c r="CMJ216" s="102"/>
      <c r="CMK216" s="102"/>
      <c r="CML216" s="102"/>
      <c r="CMM216" s="102"/>
      <c r="CMN216" s="102"/>
      <c r="CMO216" s="102"/>
      <c r="CMP216" s="102"/>
      <c r="CMQ216" s="102"/>
      <c r="CMR216" s="102"/>
      <c r="CMS216" s="102"/>
      <c r="CMT216" s="102"/>
      <c r="CMU216" s="102"/>
      <c r="CMV216" s="102"/>
      <c r="CMW216" s="102"/>
      <c r="CMX216" s="102"/>
      <c r="CMY216" s="102"/>
      <c r="CMZ216" s="102"/>
      <c r="CNA216" s="102"/>
      <c r="CNB216" s="102"/>
      <c r="CNC216" s="102"/>
      <c r="CND216" s="102"/>
      <c r="CNE216" s="102"/>
      <c r="CNF216" s="102"/>
      <c r="CNG216" s="102"/>
      <c r="CNH216" s="102"/>
      <c r="CNI216" s="102"/>
      <c r="CNJ216" s="102"/>
      <c r="CNK216" s="102"/>
      <c r="CNL216" s="102"/>
      <c r="CNM216" s="102"/>
      <c r="CNN216" s="102"/>
      <c r="CNO216" s="102"/>
      <c r="CNP216" s="102"/>
      <c r="CNQ216" s="102"/>
      <c r="CNR216" s="102"/>
      <c r="CNS216" s="102"/>
      <c r="CNT216" s="102"/>
      <c r="CNU216" s="102"/>
      <c r="CNV216" s="102"/>
      <c r="CNW216" s="102"/>
      <c r="CNX216" s="102"/>
      <c r="CNY216" s="102"/>
      <c r="CNZ216" s="102"/>
      <c r="COA216" s="102"/>
      <c r="COB216" s="102"/>
      <c r="COC216" s="102"/>
      <c r="COD216" s="102"/>
      <c r="COE216" s="102"/>
      <c r="COF216" s="102"/>
      <c r="COG216" s="102"/>
      <c r="COH216" s="102"/>
      <c r="COI216" s="102"/>
      <c r="COJ216" s="102"/>
      <c r="COK216" s="102"/>
      <c r="COL216" s="102"/>
      <c r="COM216" s="102"/>
      <c r="CON216" s="102"/>
      <c r="COO216" s="102"/>
      <c r="COP216" s="102"/>
      <c r="COQ216" s="102"/>
      <c r="COR216" s="102"/>
      <c r="COS216" s="102"/>
      <c r="COT216" s="102"/>
      <c r="COU216" s="102"/>
      <c r="COV216" s="102"/>
      <c r="COW216" s="102"/>
      <c r="COX216" s="102"/>
      <c r="COY216" s="102"/>
      <c r="COZ216" s="102"/>
      <c r="CPA216" s="102"/>
      <c r="CPB216" s="102"/>
      <c r="CPC216" s="102"/>
      <c r="CPD216" s="102"/>
      <c r="CPE216" s="102"/>
      <c r="CPF216" s="102"/>
      <c r="CPG216" s="102"/>
      <c r="CPH216" s="102"/>
      <c r="CPI216" s="102"/>
      <c r="CPJ216" s="102"/>
      <c r="CPK216" s="102"/>
      <c r="CPL216" s="102"/>
      <c r="CPM216" s="102"/>
      <c r="CPN216" s="102"/>
      <c r="CPO216" s="102"/>
      <c r="CPP216" s="102"/>
      <c r="CPQ216" s="102"/>
      <c r="CPR216" s="102"/>
      <c r="CPS216" s="102"/>
      <c r="CPT216" s="102"/>
      <c r="CPU216" s="102"/>
      <c r="CPV216" s="102"/>
      <c r="CPW216" s="102"/>
      <c r="CPX216" s="102"/>
      <c r="CPY216" s="102"/>
      <c r="CPZ216" s="102"/>
      <c r="CQA216" s="102"/>
      <c r="CQB216" s="102"/>
      <c r="CQC216" s="102"/>
      <c r="CQD216" s="102"/>
      <c r="CQE216" s="102"/>
      <c r="CQF216" s="102"/>
      <c r="CQG216" s="102"/>
      <c r="CQH216" s="102"/>
      <c r="CQI216" s="102"/>
      <c r="CQJ216" s="102"/>
      <c r="CQK216" s="102"/>
      <c r="CQL216" s="102"/>
      <c r="CQM216" s="102"/>
      <c r="CQN216" s="102"/>
      <c r="CQO216" s="102"/>
      <c r="CQP216" s="102"/>
      <c r="CQQ216" s="102"/>
      <c r="CQR216" s="102"/>
      <c r="CQS216" s="102"/>
      <c r="CQT216" s="102"/>
      <c r="CQU216" s="102"/>
      <c r="CQV216" s="102"/>
      <c r="CQW216" s="102"/>
      <c r="CQX216" s="102"/>
      <c r="CQY216" s="102"/>
      <c r="CQZ216" s="102"/>
      <c r="CRA216" s="102"/>
      <c r="CRB216" s="102"/>
      <c r="CRC216" s="102"/>
      <c r="CRD216" s="102"/>
      <c r="CRE216" s="102"/>
      <c r="CRF216" s="102"/>
      <c r="CRG216" s="102"/>
      <c r="CRH216" s="102"/>
      <c r="CRI216" s="102"/>
      <c r="CRJ216" s="102"/>
      <c r="CRK216" s="102"/>
      <c r="CRL216" s="102"/>
      <c r="CRM216" s="102"/>
      <c r="CRN216" s="102"/>
      <c r="CRO216" s="102"/>
      <c r="CRP216" s="102"/>
      <c r="CRQ216" s="102"/>
      <c r="CRR216" s="102"/>
      <c r="CRS216" s="102"/>
      <c r="CRT216" s="102"/>
      <c r="CRU216" s="102"/>
      <c r="CRV216" s="102"/>
      <c r="CRW216" s="102"/>
      <c r="CRX216" s="102"/>
      <c r="CRY216" s="102"/>
      <c r="CRZ216" s="102"/>
      <c r="CSA216" s="102"/>
      <c r="CSB216" s="102"/>
      <c r="CSC216" s="102"/>
      <c r="CSD216" s="102"/>
      <c r="CSE216" s="102"/>
      <c r="CSF216" s="102"/>
      <c r="CSG216" s="102"/>
      <c r="CSH216" s="102"/>
      <c r="CSI216" s="102"/>
      <c r="CSJ216" s="102"/>
      <c r="CSK216" s="102"/>
      <c r="CSL216" s="102"/>
      <c r="CSM216" s="102"/>
      <c r="CSN216" s="102"/>
      <c r="CSO216" s="102"/>
      <c r="CSP216" s="102"/>
      <c r="CSQ216" s="102"/>
      <c r="CSR216" s="102"/>
      <c r="CSS216" s="102"/>
      <c r="CST216" s="102"/>
      <c r="CSU216" s="102"/>
      <c r="CSV216" s="102"/>
      <c r="CSW216" s="102"/>
      <c r="CSX216" s="102"/>
      <c r="CSY216" s="102"/>
      <c r="CSZ216" s="102"/>
      <c r="CTA216" s="102"/>
      <c r="CTB216" s="102"/>
      <c r="CTC216" s="102"/>
      <c r="CTD216" s="102"/>
      <c r="CTE216" s="102"/>
      <c r="CTF216" s="102"/>
      <c r="CTG216" s="102"/>
      <c r="CTH216" s="102"/>
      <c r="CTI216" s="102"/>
      <c r="CTJ216" s="102"/>
      <c r="CTK216" s="102"/>
      <c r="CTL216" s="102"/>
      <c r="CTM216" s="102"/>
      <c r="CTN216" s="102"/>
      <c r="CTO216" s="102"/>
      <c r="CTP216" s="102"/>
      <c r="CTQ216" s="102"/>
      <c r="CTR216" s="102"/>
      <c r="CTS216" s="102"/>
      <c r="CTT216" s="102"/>
      <c r="CTU216" s="102"/>
      <c r="CTV216" s="102"/>
      <c r="CTW216" s="102"/>
      <c r="CTX216" s="102"/>
      <c r="CTY216" s="102"/>
      <c r="CTZ216" s="102"/>
      <c r="CUA216" s="102"/>
      <c r="CUB216" s="102"/>
      <c r="CUC216" s="102"/>
      <c r="CUD216" s="102"/>
      <c r="CUE216" s="102"/>
      <c r="CUF216" s="102"/>
      <c r="CUG216" s="102"/>
      <c r="CUH216" s="102"/>
      <c r="CUI216" s="102"/>
      <c r="CUJ216" s="102"/>
      <c r="CUK216" s="102"/>
      <c r="CUL216" s="102"/>
      <c r="CUM216" s="102"/>
      <c r="CUN216" s="102"/>
      <c r="CUO216" s="102"/>
      <c r="CUP216" s="102"/>
      <c r="CUQ216" s="102"/>
      <c r="CUR216" s="102"/>
      <c r="CUS216" s="102"/>
      <c r="CUT216" s="102"/>
      <c r="CUU216" s="102"/>
      <c r="CUV216" s="102"/>
      <c r="CUW216" s="102"/>
      <c r="CUX216" s="102"/>
      <c r="CUY216" s="102"/>
      <c r="CUZ216" s="102"/>
      <c r="CVA216" s="102"/>
      <c r="CVB216" s="102"/>
      <c r="CVC216" s="102"/>
      <c r="CVD216" s="102"/>
      <c r="CVE216" s="102"/>
      <c r="CVF216" s="102"/>
      <c r="CVG216" s="102"/>
      <c r="CVH216" s="102"/>
      <c r="CVI216" s="102"/>
      <c r="CVJ216" s="102"/>
      <c r="CVK216" s="102"/>
      <c r="CVL216" s="102"/>
      <c r="CVM216" s="102"/>
      <c r="CVN216" s="102"/>
      <c r="CVO216" s="102"/>
      <c r="CVP216" s="102"/>
      <c r="CVQ216" s="102"/>
      <c r="CVR216" s="102"/>
      <c r="CVS216" s="102"/>
      <c r="CVT216" s="102"/>
      <c r="CVU216" s="102"/>
      <c r="CVV216" s="102"/>
      <c r="CVW216" s="102"/>
      <c r="CVX216" s="102"/>
      <c r="CVY216" s="102"/>
      <c r="CVZ216" s="102"/>
      <c r="CWA216" s="102"/>
      <c r="CWB216" s="102"/>
      <c r="CWC216" s="102"/>
      <c r="CWD216" s="102"/>
      <c r="CWE216" s="102"/>
      <c r="CWF216" s="102"/>
      <c r="CWG216" s="102"/>
      <c r="CWH216" s="102"/>
      <c r="CWI216" s="102"/>
      <c r="CWJ216" s="102"/>
      <c r="CWK216" s="102"/>
      <c r="CWL216" s="102"/>
      <c r="CWM216" s="102"/>
      <c r="CWN216" s="102"/>
      <c r="CWO216" s="102"/>
      <c r="CWP216" s="102"/>
      <c r="CWQ216" s="102"/>
      <c r="CWR216" s="102"/>
      <c r="CWS216" s="102"/>
      <c r="CWT216" s="102"/>
      <c r="CWU216" s="102"/>
      <c r="CWV216" s="102"/>
      <c r="CWW216" s="102"/>
      <c r="CWX216" s="102"/>
      <c r="CWY216" s="102"/>
      <c r="CWZ216" s="102"/>
      <c r="CXA216" s="102"/>
      <c r="CXB216" s="102"/>
      <c r="CXC216" s="102"/>
      <c r="CXD216" s="102"/>
      <c r="CXE216" s="102"/>
      <c r="CXF216" s="102"/>
      <c r="CXG216" s="102"/>
      <c r="CXH216" s="102"/>
      <c r="CXI216" s="102"/>
      <c r="CXJ216" s="102"/>
      <c r="CXK216" s="102"/>
      <c r="CXL216" s="102"/>
      <c r="CXM216" s="102"/>
      <c r="CXN216" s="102"/>
      <c r="CXO216" s="102"/>
      <c r="CXP216" s="102"/>
      <c r="CXQ216" s="102"/>
      <c r="CXR216" s="102"/>
      <c r="CXS216" s="102"/>
      <c r="CXT216" s="102"/>
      <c r="CXU216" s="102"/>
      <c r="CXV216" s="102"/>
      <c r="CXW216" s="102"/>
      <c r="CXX216" s="102"/>
      <c r="CXY216" s="102"/>
      <c r="CXZ216" s="102"/>
      <c r="CYA216" s="102"/>
      <c r="CYB216" s="102"/>
      <c r="CYC216" s="102"/>
      <c r="CYD216" s="102"/>
      <c r="CYE216" s="102"/>
      <c r="CYF216" s="102"/>
      <c r="CYG216" s="102"/>
      <c r="CYH216" s="102"/>
      <c r="CYI216" s="102"/>
      <c r="CYJ216" s="102"/>
      <c r="CYK216" s="102"/>
      <c r="CYL216" s="102"/>
      <c r="CYM216" s="102"/>
      <c r="CYN216" s="102"/>
      <c r="CYO216" s="102"/>
      <c r="CYP216" s="102"/>
      <c r="CYQ216" s="102"/>
      <c r="CYR216" s="102"/>
      <c r="CYS216" s="102"/>
      <c r="CYT216" s="102"/>
      <c r="CYU216" s="102"/>
      <c r="CYV216" s="102"/>
      <c r="CYW216" s="102"/>
      <c r="CYX216" s="102"/>
      <c r="CYY216" s="102"/>
      <c r="CYZ216" s="102"/>
      <c r="CZA216" s="102"/>
      <c r="CZB216" s="102"/>
      <c r="CZC216" s="102"/>
      <c r="CZD216" s="102"/>
      <c r="CZE216" s="102"/>
      <c r="CZF216" s="102"/>
      <c r="CZG216" s="102"/>
      <c r="CZH216" s="102"/>
      <c r="CZI216" s="102"/>
      <c r="CZJ216" s="102"/>
      <c r="CZK216" s="102"/>
      <c r="CZL216" s="102"/>
      <c r="CZM216" s="102"/>
      <c r="CZN216" s="102"/>
      <c r="CZO216" s="102"/>
      <c r="CZP216" s="102"/>
      <c r="CZQ216" s="102"/>
      <c r="CZR216" s="102"/>
      <c r="CZS216" s="102"/>
      <c r="CZT216" s="102"/>
      <c r="CZU216" s="102"/>
      <c r="CZV216" s="102"/>
      <c r="CZW216" s="102"/>
      <c r="CZX216" s="102"/>
      <c r="CZY216" s="102"/>
      <c r="CZZ216" s="102"/>
      <c r="DAA216" s="102"/>
      <c r="DAB216" s="102"/>
      <c r="DAC216" s="102"/>
      <c r="DAD216" s="102"/>
      <c r="DAE216" s="102"/>
      <c r="DAF216" s="102"/>
      <c r="DAG216" s="102"/>
      <c r="DAH216" s="102"/>
      <c r="DAI216" s="102"/>
      <c r="DAJ216" s="102"/>
      <c r="DAK216" s="102"/>
      <c r="DAL216" s="102"/>
      <c r="DAM216" s="102"/>
      <c r="DAN216" s="102"/>
      <c r="DAO216" s="102"/>
      <c r="DAP216" s="102"/>
      <c r="DAQ216" s="102"/>
      <c r="DAR216" s="102"/>
      <c r="DAS216" s="102"/>
      <c r="DAT216" s="102"/>
      <c r="DAU216" s="102"/>
      <c r="DAV216" s="102"/>
      <c r="DAW216" s="102"/>
      <c r="DAX216" s="102"/>
      <c r="DAY216" s="102"/>
      <c r="DAZ216" s="102"/>
      <c r="DBA216" s="102"/>
      <c r="DBB216" s="102"/>
      <c r="DBC216" s="102"/>
      <c r="DBD216" s="102"/>
      <c r="DBE216" s="102"/>
      <c r="DBF216" s="102"/>
      <c r="DBG216" s="102"/>
      <c r="DBH216" s="102"/>
      <c r="DBI216" s="102"/>
      <c r="DBJ216" s="102"/>
      <c r="DBK216" s="102"/>
      <c r="DBL216" s="102"/>
      <c r="DBM216" s="102"/>
      <c r="DBN216" s="102"/>
      <c r="DBO216" s="102"/>
      <c r="DBP216" s="102"/>
      <c r="DBQ216" s="102"/>
      <c r="DBR216" s="102"/>
      <c r="DBS216" s="102"/>
      <c r="DBT216" s="102"/>
      <c r="DBU216" s="102"/>
      <c r="DBV216" s="102"/>
      <c r="DBW216" s="102"/>
      <c r="DBX216" s="102"/>
      <c r="DBY216" s="102"/>
      <c r="DBZ216" s="102"/>
      <c r="DCA216" s="102"/>
      <c r="DCB216" s="102"/>
      <c r="DCC216" s="102"/>
      <c r="DCD216" s="102"/>
      <c r="DCE216" s="102"/>
      <c r="DCF216" s="102"/>
      <c r="DCG216" s="102"/>
      <c r="DCH216" s="102"/>
      <c r="DCI216" s="102"/>
      <c r="DCJ216" s="102"/>
      <c r="DCK216" s="102"/>
      <c r="DCL216" s="102"/>
      <c r="DCM216" s="102"/>
      <c r="DCN216" s="102"/>
      <c r="DCO216" s="102"/>
      <c r="DCP216" s="102"/>
      <c r="DCQ216" s="102"/>
      <c r="DCR216" s="102"/>
      <c r="DCS216" s="102"/>
      <c r="DCT216" s="102"/>
      <c r="DCU216" s="102"/>
      <c r="DCV216" s="102"/>
      <c r="DCW216" s="102"/>
      <c r="DCX216" s="102"/>
      <c r="DCY216" s="102"/>
      <c r="DCZ216" s="102"/>
      <c r="DDA216" s="102"/>
      <c r="DDB216" s="102"/>
      <c r="DDC216" s="102"/>
      <c r="DDD216" s="102"/>
      <c r="DDE216" s="102"/>
      <c r="DDF216" s="102"/>
      <c r="DDG216" s="102"/>
      <c r="DDH216" s="102"/>
      <c r="DDI216" s="102"/>
      <c r="DDJ216" s="102"/>
      <c r="DDK216" s="102"/>
      <c r="DDL216" s="102"/>
      <c r="DDM216" s="102"/>
      <c r="DDN216" s="102"/>
      <c r="DDO216" s="102"/>
      <c r="DDP216" s="102"/>
      <c r="DDQ216" s="102"/>
      <c r="DDR216" s="102"/>
      <c r="DDS216" s="102"/>
      <c r="DDT216" s="102"/>
      <c r="DDU216" s="102"/>
      <c r="DDV216" s="102"/>
      <c r="DDW216" s="102"/>
      <c r="DDX216" s="102"/>
      <c r="DDY216" s="102"/>
      <c r="DDZ216" s="102"/>
      <c r="DEA216" s="102"/>
      <c r="DEB216" s="102"/>
      <c r="DEC216" s="102"/>
      <c r="DED216" s="102"/>
      <c r="DEE216" s="102"/>
      <c r="DEF216" s="102"/>
      <c r="DEG216" s="102"/>
      <c r="DEH216" s="102"/>
      <c r="DEI216" s="102"/>
      <c r="DEJ216" s="102"/>
      <c r="DEK216" s="102"/>
      <c r="DEL216" s="102"/>
      <c r="DEM216" s="102"/>
      <c r="DEN216" s="102"/>
      <c r="DEO216" s="102"/>
      <c r="DEP216" s="102"/>
      <c r="DEQ216" s="102"/>
      <c r="DER216" s="102"/>
      <c r="DES216" s="102"/>
      <c r="DET216" s="102"/>
      <c r="DEU216" s="102"/>
      <c r="DEV216" s="102"/>
      <c r="DEW216" s="102"/>
      <c r="DEX216" s="102"/>
      <c r="DEY216" s="102"/>
      <c r="DEZ216" s="102"/>
      <c r="DFA216" s="102"/>
      <c r="DFB216" s="102"/>
      <c r="DFC216" s="102"/>
      <c r="DFD216" s="102"/>
      <c r="DFE216" s="102"/>
      <c r="DFF216" s="102"/>
      <c r="DFG216" s="102"/>
      <c r="DFH216" s="102"/>
      <c r="DFI216" s="102"/>
      <c r="DFJ216" s="102"/>
      <c r="DFK216" s="102"/>
      <c r="DFL216" s="102"/>
      <c r="DFM216" s="102"/>
      <c r="DFN216" s="102"/>
      <c r="DFO216" s="102"/>
      <c r="DFP216" s="102"/>
      <c r="DFQ216" s="102"/>
      <c r="DFR216" s="102"/>
      <c r="DFS216" s="102"/>
      <c r="DFT216" s="102"/>
      <c r="DFU216" s="102"/>
      <c r="DFV216" s="102"/>
      <c r="DFW216" s="102"/>
      <c r="DFX216" s="102"/>
      <c r="DFY216" s="102"/>
      <c r="DFZ216" s="102"/>
      <c r="DGA216" s="102"/>
      <c r="DGB216" s="102"/>
      <c r="DGC216" s="102"/>
      <c r="DGD216" s="102"/>
      <c r="DGE216" s="102"/>
      <c r="DGF216" s="102"/>
      <c r="DGG216" s="102"/>
      <c r="DGH216" s="102"/>
      <c r="DGI216" s="102"/>
      <c r="DGJ216" s="102"/>
      <c r="DGK216" s="102"/>
      <c r="DGL216" s="102"/>
      <c r="DGM216" s="102"/>
      <c r="DGN216" s="102"/>
      <c r="DGO216" s="102"/>
      <c r="DGP216" s="102"/>
      <c r="DGQ216" s="102"/>
      <c r="DGR216" s="102"/>
      <c r="DGS216" s="102"/>
      <c r="DGT216" s="102"/>
      <c r="DGU216" s="102"/>
      <c r="DGV216" s="102"/>
      <c r="DGW216" s="102"/>
      <c r="DGX216" s="102"/>
      <c r="DGY216" s="102"/>
      <c r="DGZ216" s="102"/>
      <c r="DHA216" s="102"/>
      <c r="DHB216" s="102"/>
      <c r="DHC216" s="102"/>
      <c r="DHD216" s="102"/>
      <c r="DHE216" s="102"/>
      <c r="DHF216" s="102"/>
      <c r="DHG216" s="102"/>
      <c r="DHH216" s="102"/>
      <c r="DHI216" s="102"/>
      <c r="DHJ216" s="102"/>
      <c r="DHK216" s="102"/>
      <c r="DHL216" s="102"/>
      <c r="DHM216" s="102"/>
      <c r="DHN216" s="102"/>
      <c r="DHO216" s="102"/>
      <c r="DHP216" s="102"/>
      <c r="DHQ216" s="102"/>
      <c r="DHR216" s="102"/>
      <c r="DHS216" s="102"/>
      <c r="DHT216" s="102"/>
      <c r="DHU216" s="102"/>
      <c r="DHV216" s="102"/>
      <c r="DHW216" s="102"/>
      <c r="DHX216" s="102"/>
      <c r="DHY216" s="102"/>
      <c r="DHZ216" s="102"/>
      <c r="DIA216" s="102"/>
      <c r="DIB216" s="102"/>
      <c r="DIC216" s="102"/>
      <c r="DID216" s="102"/>
      <c r="DIE216" s="102"/>
      <c r="DIF216" s="102"/>
      <c r="DIG216" s="102"/>
      <c r="DIH216" s="102"/>
      <c r="DII216" s="102"/>
      <c r="DIJ216" s="102"/>
      <c r="DIK216" s="102"/>
      <c r="DIL216" s="102"/>
      <c r="DIM216" s="102"/>
      <c r="DIN216" s="102"/>
      <c r="DIO216" s="102"/>
      <c r="DIP216" s="102"/>
      <c r="DIQ216" s="102"/>
      <c r="DIR216" s="102"/>
      <c r="DIS216" s="102"/>
      <c r="DIT216" s="102"/>
      <c r="DIU216" s="102"/>
      <c r="DIV216" s="102"/>
      <c r="DIW216" s="102"/>
      <c r="DIX216" s="102"/>
      <c r="DIY216" s="102"/>
      <c r="DIZ216" s="102"/>
      <c r="DJA216" s="102"/>
      <c r="DJB216" s="102"/>
      <c r="DJC216" s="102"/>
      <c r="DJD216" s="102"/>
      <c r="DJE216" s="102"/>
      <c r="DJF216" s="102"/>
      <c r="DJG216" s="102"/>
      <c r="DJH216" s="102"/>
      <c r="DJI216" s="102"/>
      <c r="DJJ216" s="102"/>
      <c r="DJK216" s="102"/>
      <c r="DJL216" s="102"/>
      <c r="DJM216" s="102"/>
      <c r="DJN216" s="102"/>
      <c r="DJO216" s="102"/>
      <c r="DJP216" s="102"/>
      <c r="DJQ216" s="102"/>
      <c r="DJR216" s="102"/>
      <c r="DJS216" s="102"/>
      <c r="DJT216" s="102"/>
      <c r="DJU216" s="102"/>
      <c r="DJV216" s="102"/>
      <c r="DJW216" s="102"/>
      <c r="DJX216" s="102"/>
      <c r="DJY216" s="102"/>
      <c r="DJZ216" s="102"/>
      <c r="DKA216" s="102"/>
      <c r="DKB216" s="102"/>
      <c r="DKC216" s="102"/>
      <c r="DKD216" s="102"/>
      <c r="DKE216" s="102"/>
      <c r="DKF216" s="102"/>
      <c r="DKG216" s="102"/>
      <c r="DKH216" s="102"/>
      <c r="DKI216" s="102"/>
      <c r="DKJ216" s="102"/>
      <c r="DKK216" s="102"/>
      <c r="DKL216" s="102"/>
      <c r="DKM216" s="102"/>
      <c r="DKN216" s="102"/>
      <c r="DKO216" s="102"/>
      <c r="DKP216" s="102"/>
      <c r="DKQ216" s="102"/>
      <c r="DKR216" s="102"/>
      <c r="DKS216" s="102"/>
      <c r="DKT216" s="102"/>
      <c r="DKU216" s="102"/>
      <c r="DKV216" s="102"/>
      <c r="DKW216" s="102"/>
      <c r="DKX216" s="102"/>
      <c r="DKY216" s="102"/>
      <c r="DKZ216" s="102"/>
      <c r="DLA216" s="102"/>
      <c r="DLB216" s="102"/>
      <c r="DLC216" s="102"/>
      <c r="DLD216" s="102"/>
      <c r="DLE216" s="102"/>
      <c r="DLF216" s="102"/>
      <c r="DLG216" s="102"/>
      <c r="DLH216" s="102"/>
      <c r="DLI216" s="102"/>
      <c r="DLJ216" s="102"/>
      <c r="DLK216" s="102"/>
      <c r="DLL216" s="102"/>
      <c r="DLM216" s="102"/>
      <c r="DLN216" s="102"/>
      <c r="DLO216" s="102"/>
      <c r="DLP216" s="102"/>
      <c r="DLQ216" s="102"/>
      <c r="DLR216" s="102"/>
      <c r="DLS216" s="102"/>
      <c r="DLT216" s="102"/>
      <c r="DLU216" s="102"/>
      <c r="DLV216" s="102"/>
      <c r="DLW216" s="102"/>
      <c r="DLX216" s="102"/>
      <c r="DLY216" s="102"/>
      <c r="DLZ216" s="102"/>
      <c r="DMA216" s="102"/>
      <c r="DMB216" s="102"/>
      <c r="DMC216" s="102"/>
      <c r="DMD216" s="102"/>
      <c r="DME216" s="102"/>
      <c r="DMF216" s="102"/>
      <c r="DMG216" s="102"/>
      <c r="DMH216" s="102"/>
      <c r="DMI216" s="102"/>
      <c r="DMJ216" s="102"/>
      <c r="DMK216" s="102"/>
      <c r="DML216" s="102"/>
      <c r="DMM216" s="102"/>
      <c r="DMN216" s="102"/>
      <c r="DMO216" s="102"/>
      <c r="DMP216" s="102"/>
      <c r="DMQ216" s="102"/>
      <c r="DMR216" s="102"/>
      <c r="DMS216" s="102"/>
      <c r="DMT216" s="102"/>
      <c r="DMU216" s="102"/>
      <c r="DMV216" s="102"/>
      <c r="DMW216" s="102"/>
      <c r="DMX216" s="102"/>
      <c r="DMY216" s="102"/>
      <c r="DMZ216" s="102"/>
      <c r="DNA216" s="102"/>
      <c r="DNB216" s="102"/>
      <c r="DNC216" s="102"/>
      <c r="DND216" s="102"/>
      <c r="DNE216" s="102"/>
      <c r="DNF216" s="102"/>
      <c r="DNG216" s="102"/>
      <c r="DNH216" s="102"/>
      <c r="DNI216" s="102"/>
      <c r="DNJ216" s="102"/>
      <c r="DNK216" s="102"/>
      <c r="DNL216" s="102"/>
      <c r="DNM216" s="102"/>
      <c r="DNN216" s="102"/>
      <c r="DNO216" s="102"/>
      <c r="DNP216" s="102"/>
      <c r="DNQ216" s="102"/>
      <c r="DNR216" s="102"/>
      <c r="DNS216" s="102"/>
      <c r="DNT216" s="102"/>
      <c r="DNU216" s="102"/>
      <c r="DNV216" s="102"/>
      <c r="DNW216" s="102"/>
      <c r="DNX216" s="102"/>
      <c r="DNY216" s="102"/>
      <c r="DNZ216" s="102"/>
      <c r="DOA216" s="102"/>
      <c r="DOB216" s="102"/>
      <c r="DOC216" s="102"/>
      <c r="DOD216" s="102"/>
      <c r="DOE216" s="102"/>
      <c r="DOF216" s="102"/>
      <c r="DOG216" s="102"/>
      <c r="DOH216" s="102"/>
      <c r="DOI216" s="102"/>
      <c r="DOJ216" s="102"/>
      <c r="DOK216" s="102"/>
      <c r="DOL216" s="102"/>
      <c r="DOM216" s="102"/>
      <c r="DON216" s="102"/>
      <c r="DOO216" s="102"/>
      <c r="DOP216" s="102"/>
      <c r="DOQ216" s="102"/>
      <c r="DOR216" s="102"/>
      <c r="DOS216" s="102"/>
      <c r="DOT216" s="102"/>
      <c r="DOU216" s="102"/>
      <c r="DOV216" s="102"/>
      <c r="DOW216" s="102"/>
      <c r="DOX216" s="102"/>
      <c r="DOY216" s="102"/>
      <c r="DOZ216" s="102"/>
      <c r="DPA216" s="102"/>
      <c r="DPB216" s="102"/>
      <c r="DPC216" s="102"/>
      <c r="DPD216" s="102"/>
      <c r="DPE216" s="102"/>
      <c r="DPF216" s="102"/>
      <c r="DPG216" s="102"/>
      <c r="DPH216" s="102"/>
      <c r="DPI216" s="102"/>
      <c r="DPJ216" s="102"/>
      <c r="DPK216" s="102"/>
      <c r="DPL216" s="102"/>
      <c r="DPM216" s="102"/>
      <c r="DPN216" s="102"/>
      <c r="DPO216" s="102"/>
      <c r="DPP216" s="102"/>
      <c r="DPQ216" s="102"/>
      <c r="DPR216" s="102"/>
      <c r="DPS216" s="102"/>
      <c r="DPT216" s="102"/>
      <c r="DPU216" s="102"/>
      <c r="DPV216" s="102"/>
      <c r="DPW216" s="102"/>
      <c r="DPX216" s="102"/>
      <c r="DPY216" s="102"/>
      <c r="DPZ216" s="102"/>
      <c r="DQA216" s="102"/>
      <c r="DQB216" s="102"/>
      <c r="DQC216" s="102"/>
      <c r="DQD216" s="102"/>
      <c r="DQE216" s="102"/>
      <c r="DQF216" s="102"/>
      <c r="DQG216" s="102"/>
      <c r="DQH216" s="102"/>
      <c r="DQI216" s="102"/>
      <c r="DQJ216" s="102"/>
      <c r="DQK216" s="102"/>
      <c r="DQL216" s="102"/>
      <c r="DQM216" s="102"/>
      <c r="DQN216" s="102"/>
      <c r="DQO216" s="102"/>
      <c r="DQP216" s="102"/>
      <c r="DQQ216" s="102"/>
      <c r="DQR216" s="102"/>
      <c r="DQS216" s="102"/>
      <c r="DQT216" s="102"/>
      <c r="DQU216" s="102"/>
      <c r="DQV216" s="102"/>
      <c r="DQW216" s="102"/>
      <c r="DQX216" s="102"/>
      <c r="DQY216" s="102"/>
      <c r="DQZ216" s="102"/>
      <c r="DRA216" s="102"/>
      <c r="DRB216" s="102"/>
      <c r="DRC216" s="102"/>
      <c r="DRD216" s="102"/>
      <c r="DRE216" s="102"/>
      <c r="DRF216" s="102"/>
      <c r="DRG216" s="102"/>
      <c r="DRH216" s="102"/>
      <c r="DRI216" s="102"/>
      <c r="DRJ216" s="102"/>
      <c r="DRK216" s="102"/>
      <c r="DRL216" s="102"/>
      <c r="DRM216" s="102"/>
      <c r="DRN216" s="102"/>
      <c r="DRO216" s="102"/>
      <c r="DRP216" s="102"/>
      <c r="DRQ216" s="102"/>
      <c r="DRR216" s="102"/>
      <c r="DRS216" s="102"/>
      <c r="DRT216" s="102"/>
      <c r="DRU216" s="102"/>
      <c r="DRV216" s="102"/>
      <c r="DRW216" s="102"/>
      <c r="DRX216" s="102"/>
      <c r="DRY216" s="102"/>
      <c r="DRZ216" s="102"/>
      <c r="DSA216" s="102"/>
      <c r="DSB216" s="102"/>
      <c r="DSC216" s="102"/>
      <c r="DSD216" s="102"/>
      <c r="DSE216" s="102"/>
      <c r="DSF216" s="102"/>
      <c r="DSG216" s="102"/>
      <c r="DSH216" s="102"/>
      <c r="DSI216" s="102"/>
      <c r="DSJ216" s="102"/>
      <c r="DSK216" s="102"/>
      <c r="DSL216" s="102"/>
      <c r="DSM216" s="102"/>
      <c r="DSN216" s="102"/>
      <c r="DSO216" s="102"/>
      <c r="DSP216" s="102"/>
      <c r="DSQ216" s="102"/>
      <c r="DSR216" s="102"/>
      <c r="DSS216" s="102"/>
      <c r="DST216" s="102"/>
      <c r="DSU216" s="102"/>
      <c r="DSV216" s="102"/>
      <c r="DSW216" s="102"/>
      <c r="DSX216" s="102"/>
      <c r="DSY216" s="102"/>
      <c r="DSZ216" s="102"/>
      <c r="DTA216" s="102"/>
      <c r="DTB216" s="102"/>
      <c r="DTC216" s="102"/>
      <c r="DTD216" s="102"/>
      <c r="DTE216" s="102"/>
      <c r="DTF216" s="102"/>
      <c r="DTG216" s="102"/>
      <c r="DTH216" s="102"/>
      <c r="DTI216" s="102"/>
      <c r="DTJ216" s="102"/>
      <c r="DTK216" s="102"/>
      <c r="DTL216" s="102"/>
      <c r="DTM216" s="102"/>
      <c r="DTN216" s="102"/>
      <c r="DTO216" s="102"/>
      <c r="DTP216" s="102"/>
      <c r="DTQ216" s="102"/>
      <c r="DTR216" s="102"/>
      <c r="DTS216" s="102"/>
      <c r="DTT216" s="102"/>
      <c r="DTU216" s="102"/>
      <c r="DTV216" s="102"/>
      <c r="DTW216" s="102"/>
      <c r="DTX216" s="102"/>
      <c r="DTY216" s="102"/>
      <c r="DTZ216" s="102"/>
      <c r="DUA216" s="102"/>
      <c r="DUB216" s="102"/>
      <c r="DUC216" s="102"/>
      <c r="DUD216" s="102"/>
      <c r="DUE216" s="102"/>
      <c r="DUF216" s="102"/>
      <c r="DUG216" s="102"/>
      <c r="DUH216" s="102"/>
      <c r="DUI216" s="102"/>
      <c r="DUJ216" s="102"/>
      <c r="DUK216" s="102"/>
      <c r="DUL216" s="102"/>
      <c r="DUM216" s="102"/>
      <c r="DUN216" s="102"/>
      <c r="DUO216" s="102"/>
      <c r="DUP216" s="102"/>
      <c r="DUQ216" s="102"/>
      <c r="DUR216" s="102"/>
      <c r="DUS216" s="102"/>
      <c r="DUT216" s="102"/>
      <c r="DUU216" s="102"/>
      <c r="DUV216" s="102"/>
      <c r="DUW216" s="102"/>
      <c r="DUX216" s="102"/>
      <c r="DUY216" s="102"/>
      <c r="DUZ216" s="102"/>
      <c r="DVA216" s="102"/>
      <c r="DVB216" s="102"/>
      <c r="DVC216" s="102"/>
      <c r="DVD216" s="102"/>
      <c r="DVE216" s="102"/>
      <c r="DVF216" s="102"/>
      <c r="DVG216" s="102"/>
      <c r="DVH216" s="102"/>
      <c r="DVI216" s="102"/>
      <c r="DVJ216" s="102"/>
      <c r="DVK216" s="102"/>
      <c r="DVL216" s="102"/>
      <c r="DVM216" s="102"/>
      <c r="DVN216" s="102"/>
      <c r="DVO216" s="102"/>
      <c r="DVP216" s="102"/>
      <c r="DVQ216" s="102"/>
      <c r="DVR216" s="102"/>
      <c r="DVS216" s="102"/>
      <c r="DVT216" s="102"/>
      <c r="DVU216" s="102"/>
      <c r="DVV216" s="102"/>
      <c r="DVW216" s="102"/>
      <c r="DVX216" s="102"/>
      <c r="DVY216" s="102"/>
      <c r="DVZ216" s="102"/>
      <c r="DWA216" s="102"/>
      <c r="DWB216" s="102"/>
      <c r="DWC216" s="102"/>
      <c r="DWD216" s="102"/>
      <c r="DWE216" s="102"/>
      <c r="DWF216" s="102"/>
      <c r="DWG216" s="102"/>
      <c r="DWH216" s="102"/>
      <c r="DWI216" s="102"/>
      <c r="DWJ216" s="102"/>
      <c r="DWK216" s="102"/>
      <c r="DWL216" s="102"/>
      <c r="DWM216" s="102"/>
      <c r="DWN216" s="102"/>
      <c r="DWO216" s="102"/>
      <c r="DWP216" s="102"/>
      <c r="DWQ216" s="102"/>
      <c r="DWR216" s="102"/>
      <c r="DWS216" s="102"/>
      <c r="DWT216" s="102"/>
      <c r="DWU216" s="102"/>
      <c r="DWV216" s="102"/>
      <c r="DWW216" s="102"/>
      <c r="DWX216" s="102"/>
      <c r="DWY216" s="102"/>
      <c r="DWZ216" s="102"/>
      <c r="DXA216" s="102"/>
      <c r="DXB216" s="102"/>
      <c r="DXC216" s="102"/>
      <c r="DXD216" s="102"/>
      <c r="DXE216" s="102"/>
      <c r="DXF216" s="102"/>
      <c r="DXG216" s="102"/>
      <c r="DXH216" s="102"/>
      <c r="DXI216" s="102"/>
      <c r="DXJ216" s="102"/>
      <c r="DXK216" s="102"/>
      <c r="DXL216" s="102"/>
      <c r="DXM216" s="102"/>
      <c r="DXN216" s="102"/>
      <c r="DXO216" s="102"/>
      <c r="DXP216" s="102"/>
      <c r="DXQ216" s="102"/>
      <c r="DXR216" s="102"/>
      <c r="DXS216" s="102"/>
      <c r="DXT216" s="102"/>
      <c r="DXU216" s="102"/>
      <c r="DXV216" s="102"/>
      <c r="DXW216" s="102"/>
      <c r="DXX216" s="102"/>
      <c r="DXY216" s="102"/>
      <c r="DXZ216" s="102"/>
      <c r="DYA216" s="102"/>
      <c r="DYB216" s="102"/>
      <c r="DYC216" s="102"/>
      <c r="DYD216" s="102"/>
      <c r="DYE216" s="102"/>
      <c r="DYF216" s="102"/>
      <c r="DYG216" s="102"/>
      <c r="DYH216" s="102"/>
      <c r="DYI216" s="102"/>
      <c r="DYJ216" s="102"/>
      <c r="DYK216" s="102"/>
      <c r="DYL216" s="102"/>
      <c r="DYM216" s="102"/>
      <c r="DYN216" s="102"/>
      <c r="DYO216" s="102"/>
      <c r="DYP216" s="102"/>
      <c r="DYQ216" s="102"/>
      <c r="DYR216" s="102"/>
      <c r="DYS216" s="102"/>
      <c r="DYT216" s="102"/>
      <c r="DYU216" s="102"/>
      <c r="DYV216" s="102"/>
      <c r="DYW216" s="102"/>
      <c r="DYX216" s="102"/>
      <c r="DYY216" s="102"/>
      <c r="DYZ216" s="102"/>
      <c r="DZA216" s="102"/>
      <c r="DZB216" s="102"/>
      <c r="DZC216" s="102"/>
      <c r="DZD216" s="102"/>
      <c r="DZE216" s="102"/>
      <c r="DZF216" s="102"/>
      <c r="DZG216" s="102"/>
      <c r="DZH216" s="102"/>
      <c r="DZI216" s="102"/>
      <c r="DZJ216" s="102"/>
      <c r="DZK216" s="102"/>
      <c r="DZL216" s="102"/>
      <c r="DZM216" s="102"/>
      <c r="DZN216" s="102"/>
      <c r="DZO216" s="102"/>
      <c r="DZP216" s="102"/>
      <c r="DZQ216" s="102"/>
      <c r="DZR216" s="102"/>
      <c r="DZS216" s="102"/>
      <c r="DZT216" s="102"/>
      <c r="DZU216" s="102"/>
      <c r="DZV216" s="102"/>
      <c r="DZW216" s="102"/>
      <c r="DZX216" s="102"/>
      <c r="DZY216" s="102"/>
      <c r="DZZ216" s="102"/>
      <c r="EAA216" s="102"/>
      <c r="EAB216" s="102"/>
      <c r="EAC216" s="102"/>
      <c r="EAD216" s="102"/>
      <c r="EAE216" s="102"/>
      <c r="EAF216" s="102"/>
      <c r="EAG216" s="102"/>
      <c r="EAH216" s="102"/>
      <c r="EAI216" s="102"/>
      <c r="EAJ216" s="102"/>
      <c r="EAK216" s="102"/>
      <c r="EAL216" s="102"/>
      <c r="EAM216" s="102"/>
      <c r="EAN216" s="102"/>
      <c r="EAO216" s="102"/>
      <c r="EAP216" s="102"/>
      <c r="EAQ216" s="102"/>
      <c r="EAR216" s="102"/>
      <c r="EAS216" s="102"/>
      <c r="EAT216" s="102"/>
      <c r="EAU216" s="102"/>
      <c r="EAV216" s="102"/>
      <c r="EAW216" s="102"/>
      <c r="EAX216" s="102"/>
      <c r="EAY216" s="102"/>
      <c r="EAZ216" s="102"/>
      <c r="EBA216" s="102"/>
      <c r="EBB216" s="102"/>
      <c r="EBC216" s="102"/>
      <c r="EBD216" s="102"/>
      <c r="EBE216" s="102"/>
      <c r="EBF216" s="102"/>
      <c r="EBG216" s="102"/>
      <c r="EBH216" s="102"/>
      <c r="EBI216" s="102"/>
      <c r="EBJ216" s="102"/>
      <c r="EBK216" s="102"/>
      <c r="EBL216" s="102"/>
      <c r="EBM216" s="102"/>
      <c r="EBN216" s="102"/>
      <c r="EBO216" s="102"/>
      <c r="EBP216" s="102"/>
      <c r="EBQ216" s="102"/>
      <c r="EBR216" s="102"/>
      <c r="EBS216" s="102"/>
      <c r="EBT216" s="102"/>
      <c r="EBU216" s="102"/>
      <c r="EBV216" s="102"/>
      <c r="EBW216" s="102"/>
      <c r="EBX216" s="102"/>
      <c r="EBY216" s="102"/>
      <c r="EBZ216" s="102"/>
      <c r="ECA216" s="102"/>
      <c r="ECB216" s="102"/>
      <c r="ECC216" s="102"/>
      <c r="ECD216" s="102"/>
      <c r="ECE216" s="102"/>
      <c r="ECF216" s="102"/>
      <c r="ECG216" s="102"/>
      <c r="ECH216" s="102"/>
      <c r="ECI216" s="102"/>
      <c r="ECJ216" s="102"/>
      <c r="ECK216" s="102"/>
      <c r="ECL216" s="102"/>
      <c r="ECM216" s="102"/>
      <c r="ECN216" s="102"/>
      <c r="ECO216" s="102"/>
      <c r="ECP216" s="102"/>
      <c r="ECQ216" s="102"/>
      <c r="ECR216" s="102"/>
      <c r="ECS216" s="102"/>
      <c r="ECT216" s="102"/>
      <c r="ECU216" s="102"/>
      <c r="ECV216" s="102"/>
      <c r="ECW216" s="102"/>
      <c r="ECX216" s="102"/>
      <c r="ECY216" s="102"/>
      <c r="ECZ216" s="102"/>
      <c r="EDA216" s="102"/>
      <c r="EDB216" s="102"/>
      <c r="EDC216" s="102"/>
      <c r="EDD216" s="102"/>
      <c r="EDE216" s="102"/>
      <c r="EDF216" s="102"/>
      <c r="EDG216" s="102"/>
      <c r="EDH216" s="102"/>
      <c r="EDI216" s="102"/>
      <c r="EDJ216" s="102"/>
      <c r="EDK216" s="102"/>
      <c r="EDL216" s="102"/>
      <c r="EDM216" s="102"/>
      <c r="EDN216" s="102"/>
      <c r="EDO216" s="102"/>
      <c r="EDP216" s="102"/>
      <c r="EDQ216" s="102"/>
      <c r="EDR216" s="102"/>
      <c r="EDS216" s="102"/>
      <c r="EDT216" s="102"/>
      <c r="EDU216" s="102"/>
      <c r="EDV216" s="102"/>
      <c r="EDW216" s="102"/>
      <c r="EDX216" s="102"/>
      <c r="EDY216" s="102"/>
      <c r="EDZ216" s="102"/>
      <c r="EEA216" s="102"/>
      <c r="EEB216" s="102"/>
      <c r="EEC216" s="102"/>
      <c r="EED216" s="102"/>
      <c r="EEE216" s="102"/>
      <c r="EEF216" s="102"/>
      <c r="EEG216" s="102"/>
      <c r="EEH216" s="102"/>
      <c r="EEI216" s="102"/>
      <c r="EEJ216" s="102"/>
      <c r="EEK216" s="102"/>
      <c r="EEL216" s="102"/>
      <c r="EEM216" s="102"/>
      <c r="EEN216" s="102"/>
      <c r="EEO216" s="102"/>
      <c r="EEP216" s="102"/>
      <c r="EEQ216" s="102"/>
      <c r="EER216" s="102"/>
      <c r="EES216" s="102"/>
      <c r="EET216" s="102"/>
      <c r="EEU216" s="102"/>
      <c r="EEV216" s="102"/>
      <c r="EEW216" s="102"/>
      <c r="EEX216" s="102"/>
      <c r="EEY216" s="102"/>
      <c r="EEZ216" s="102"/>
      <c r="EFA216" s="102"/>
      <c r="EFB216" s="102"/>
      <c r="EFC216" s="102"/>
      <c r="EFD216" s="102"/>
      <c r="EFE216" s="102"/>
      <c r="EFF216" s="102"/>
      <c r="EFG216" s="102"/>
      <c r="EFH216" s="102"/>
      <c r="EFI216" s="102"/>
      <c r="EFJ216" s="102"/>
      <c r="EFK216" s="102"/>
      <c r="EFL216" s="102"/>
      <c r="EFM216" s="102"/>
      <c r="EFN216" s="102"/>
      <c r="EFO216" s="102"/>
      <c r="EFP216" s="102"/>
      <c r="EFQ216" s="102"/>
      <c r="EFR216" s="102"/>
      <c r="EFS216" s="102"/>
      <c r="EFT216" s="102"/>
      <c r="EFU216" s="102"/>
      <c r="EFV216" s="102"/>
      <c r="EFW216" s="102"/>
      <c r="EFX216" s="102"/>
      <c r="EFY216" s="102"/>
      <c r="EFZ216" s="102"/>
      <c r="EGA216" s="102"/>
      <c r="EGB216" s="102"/>
      <c r="EGC216" s="102"/>
      <c r="EGD216" s="102"/>
      <c r="EGE216" s="102"/>
      <c r="EGF216" s="102"/>
      <c r="EGG216" s="102"/>
      <c r="EGH216" s="102"/>
      <c r="EGI216" s="102"/>
      <c r="EGJ216" s="102"/>
      <c r="EGK216" s="102"/>
      <c r="EGL216" s="102"/>
      <c r="EGM216" s="102"/>
      <c r="EGN216" s="102"/>
      <c r="EGO216" s="102"/>
      <c r="EGP216" s="102"/>
      <c r="EGQ216" s="102"/>
      <c r="EGR216" s="102"/>
      <c r="EGS216" s="102"/>
      <c r="EGT216" s="102"/>
      <c r="EGU216" s="102"/>
      <c r="EGV216" s="102"/>
      <c r="EGW216" s="102"/>
      <c r="EGX216" s="102"/>
      <c r="EGY216" s="102"/>
      <c r="EGZ216" s="102"/>
      <c r="EHA216" s="102"/>
      <c r="EHB216" s="102"/>
      <c r="EHC216" s="102"/>
      <c r="EHD216" s="102"/>
      <c r="EHE216" s="102"/>
      <c r="EHF216" s="102"/>
      <c r="EHG216" s="102"/>
      <c r="EHH216" s="102"/>
      <c r="EHI216" s="102"/>
      <c r="EHJ216" s="102"/>
      <c r="EHK216" s="102"/>
      <c r="EHL216" s="102"/>
      <c r="EHM216" s="102"/>
      <c r="EHN216" s="102"/>
      <c r="EHO216" s="102"/>
      <c r="EHP216" s="102"/>
      <c r="EHQ216" s="102"/>
      <c r="EHR216" s="102"/>
      <c r="EHS216" s="102"/>
      <c r="EHT216" s="102"/>
      <c r="EHU216" s="102"/>
      <c r="EHV216" s="102"/>
      <c r="EHW216" s="102"/>
      <c r="EHX216" s="102"/>
      <c r="EHY216" s="102"/>
      <c r="EHZ216" s="102"/>
      <c r="EIA216" s="102"/>
      <c r="EIB216" s="102"/>
      <c r="EIC216" s="102"/>
      <c r="EID216" s="102"/>
      <c r="EIE216" s="102"/>
      <c r="EIF216" s="102"/>
      <c r="EIG216" s="102"/>
      <c r="EIH216" s="102"/>
      <c r="EII216" s="102"/>
      <c r="EIJ216" s="102"/>
      <c r="EIK216" s="102"/>
      <c r="EIL216" s="102"/>
      <c r="EIM216" s="102"/>
      <c r="EIN216" s="102"/>
      <c r="EIO216" s="102"/>
      <c r="EIP216" s="102"/>
      <c r="EIQ216" s="102"/>
      <c r="EIR216" s="102"/>
      <c r="EIS216" s="102"/>
      <c r="EIT216" s="102"/>
      <c r="EIU216" s="102"/>
      <c r="EIV216" s="102"/>
      <c r="EIW216" s="102"/>
      <c r="EIX216" s="102"/>
      <c r="EIY216" s="102"/>
      <c r="EIZ216" s="102"/>
      <c r="EJA216" s="102"/>
      <c r="EJB216" s="102"/>
      <c r="EJC216" s="102"/>
      <c r="EJD216" s="102"/>
      <c r="EJE216" s="102"/>
      <c r="EJF216" s="102"/>
      <c r="EJG216" s="102"/>
      <c r="EJH216" s="102"/>
      <c r="EJI216" s="102"/>
      <c r="EJJ216" s="102"/>
      <c r="EJK216" s="102"/>
      <c r="EJL216" s="102"/>
      <c r="EJM216" s="102"/>
      <c r="EJN216" s="102"/>
      <c r="EJO216" s="102"/>
      <c r="EJP216" s="102"/>
      <c r="EJQ216" s="102"/>
      <c r="EJR216" s="102"/>
      <c r="EJS216" s="102"/>
      <c r="EJT216" s="102"/>
      <c r="EJU216" s="102"/>
      <c r="EJV216" s="102"/>
      <c r="EJW216" s="102"/>
      <c r="EJX216" s="102"/>
      <c r="EJY216" s="102"/>
      <c r="EJZ216" s="102"/>
      <c r="EKA216" s="102"/>
      <c r="EKB216" s="102"/>
      <c r="EKC216" s="102"/>
      <c r="EKD216" s="102"/>
      <c r="EKE216" s="102"/>
      <c r="EKF216" s="102"/>
      <c r="EKG216" s="102"/>
      <c r="EKH216" s="102"/>
      <c r="EKI216" s="102"/>
      <c r="EKJ216" s="102"/>
      <c r="EKK216" s="102"/>
      <c r="EKL216" s="102"/>
      <c r="EKM216" s="102"/>
      <c r="EKN216" s="102"/>
      <c r="EKO216" s="102"/>
      <c r="EKP216" s="102"/>
      <c r="EKQ216" s="102"/>
      <c r="EKR216" s="102"/>
      <c r="EKS216" s="102"/>
      <c r="EKT216" s="102"/>
      <c r="EKU216" s="102"/>
      <c r="EKV216" s="102"/>
      <c r="EKW216" s="102"/>
      <c r="EKX216" s="102"/>
      <c r="EKY216" s="102"/>
      <c r="EKZ216" s="102"/>
      <c r="ELA216" s="102"/>
      <c r="ELB216" s="102"/>
      <c r="ELC216" s="102"/>
      <c r="ELD216" s="102"/>
      <c r="ELE216" s="102"/>
      <c r="ELF216" s="102"/>
      <c r="ELG216" s="102"/>
      <c r="ELH216" s="102"/>
      <c r="ELI216" s="102"/>
      <c r="ELJ216" s="102"/>
      <c r="ELK216" s="102"/>
      <c r="ELL216" s="102"/>
      <c r="ELM216" s="102"/>
      <c r="ELN216" s="102"/>
      <c r="ELO216" s="102"/>
      <c r="ELP216" s="102"/>
      <c r="ELQ216" s="102"/>
      <c r="ELR216" s="102"/>
      <c r="ELS216" s="102"/>
      <c r="ELT216" s="102"/>
      <c r="ELU216" s="102"/>
      <c r="ELV216" s="102"/>
      <c r="ELW216" s="102"/>
      <c r="ELX216" s="102"/>
      <c r="ELY216" s="102"/>
      <c r="ELZ216" s="102"/>
      <c r="EMA216" s="102"/>
      <c r="EMB216" s="102"/>
      <c r="EMC216" s="102"/>
      <c r="EMD216" s="102"/>
      <c r="EME216" s="102"/>
      <c r="EMF216" s="102"/>
      <c r="EMG216" s="102"/>
      <c r="EMH216" s="102"/>
      <c r="EMI216" s="102"/>
      <c r="EMJ216" s="102"/>
      <c r="EMK216" s="102"/>
      <c r="EML216" s="102"/>
      <c r="EMM216" s="102"/>
      <c r="EMN216" s="102"/>
      <c r="EMO216" s="102"/>
      <c r="EMP216" s="102"/>
      <c r="EMQ216" s="102"/>
      <c r="EMR216" s="102"/>
      <c r="EMS216" s="102"/>
      <c r="EMT216" s="102"/>
      <c r="EMU216" s="102"/>
      <c r="EMV216" s="102"/>
      <c r="EMW216" s="102"/>
      <c r="EMX216" s="102"/>
      <c r="EMY216" s="102"/>
      <c r="EMZ216" s="102"/>
      <c r="ENA216" s="102"/>
      <c r="ENB216" s="102"/>
      <c r="ENC216" s="102"/>
      <c r="END216" s="102"/>
      <c r="ENE216" s="102"/>
      <c r="ENF216" s="102"/>
      <c r="ENG216" s="102"/>
      <c r="ENH216" s="102"/>
      <c r="ENI216" s="102"/>
      <c r="ENJ216" s="102"/>
      <c r="ENK216" s="102"/>
      <c r="ENL216" s="102"/>
      <c r="ENM216" s="102"/>
      <c r="ENN216" s="102"/>
      <c r="ENO216" s="102"/>
      <c r="ENP216" s="102"/>
      <c r="ENQ216" s="102"/>
      <c r="ENR216" s="102"/>
      <c r="ENS216" s="102"/>
      <c r="ENT216" s="102"/>
      <c r="ENU216" s="102"/>
      <c r="ENV216" s="102"/>
      <c r="ENW216" s="102"/>
      <c r="ENX216" s="102"/>
      <c r="ENY216" s="102"/>
      <c r="ENZ216" s="102"/>
      <c r="EOA216" s="102"/>
      <c r="EOB216" s="102"/>
      <c r="EOC216" s="102"/>
      <c r="EOD216" s="102"/>
      <c r="EOE216" s="102"/>
      <c r="EOF216" s="102"/>
      <c r="EOG216" s="102"/>
      <c r="EOH216" s="102"/>
      <c r="EOI216" s="102"/>
      <c r="EOJ216" s="102"/>
      <c r="EOK216" s="102"/>
      <c r="EOL216" s="102"/>
      <c r="EOM216" s="102"/>
      <c r="EON216" s="102"/>
      <c r="EOO216" s="102"/>
      <c r="EOP216" s="102"/>
      <c r="EOQ216" s="102"/>
      <c r="EOR216" s="102"/>
      <c r="EOS216" s="102"/>
      <c r="EOT216" s="102"/>
      <c r="EOU216" s="102"/>
      <c r="EOV216" s="102"/>
      <c r="EOW216" s="102"/>
      <c r="EOX216" s="102"/>
      <c r="EOY216" s="102"/>
      <c r="EOZ216" s="102"/>
      <c r="EPA216" s="102"/>
      <c r="EPB216" s="102"/>
      <c r="EPC216" s="102"/>
      <c r="EPD216" s="102"/>
      <c r="EPE216" s="102"/>
      <c r="EPF216" s="102"/>
      <c r="EPG216" s="102"/>
      <c r="EPH216" s="102"/>
      <c r="EPI216" s="102"/>
      <c r="EPJ216" s="102"/>
      <c r="EPK216" s="102"/>
      <c r="EPL216" s="102"/>
      <c r="EPM216" s="102"/>
      <c r="EPN216" s="102"/>
      <c r="EPO216" s="102"/>
      <c r="EPP216" s="102"/>
      <c r="EPQ216" s="102"/>
      <c r="EPR216" s="102"/>
      <c r="EPS216" s="102"/>
      <c r="EPT216" s="102"/>
      <c r="EPU216" s="102"/>
      <c r="EPV216" s="102"/>
      <c r="EPW216" s="102"/>
      <c r="EPX216" s="102"/>
      <c r="EPY216" s="102"/>
      <c r="EPZ216" s="102"/>
      <c r="EQA216" s="102"/>
      <c r="EQB216" s="102"/>
      <c r="EQC216" s="102"/>
      <c r="EQD216" s="102"/>
      <c r="EQE216" s="102"/>
      <c r="EQF216" s="102"/>
      <c r="EQG216" s="102"/>
      <c r="EQH216" s="102"/>
      <c r="EQI216" s="102"/>
      <c r="EQJ216" s="102"/>
      <c r="EQK216" s="102"/>
      <c r="EQL216" s="102"/>
      <c r="EQM216" s="102"/>
      <c r="EQN216" s="102"/>
      <c r="EQO216" s="102"/>
      <c r="EQP216" s="102"/>
      <c r="EQQ216" s="102"/>
      <c r="EQR216" s="102"/>
      <c r="EQS216" s="102"/>
      <c r="EQT216" s="102"/>
      <c r="EQU216" s="102"/>
      <c r="EQV216" s="102"/>
      <c r="EQW216" s="102"/>
      <c r="EQX216" s="102"/>
      <c r="EQY216" s="102"/>
      <c r="EQZ216" s="102"/>
      <c r="ERA216" s="102"/>
      <c r="ERB216" s="102"/>
      <c r="ERC216" s="102"/>
      <c r="ERD216" s="102"/>
      <c r="ERE216" s="102"/>
      <c r="ERF216" s="102"/>
      <c r="ERG216" s="102"/>
      <c r="ERH216" s="102"/>
      <c r="ERI216" s="102"/>
      <c r="ERJ216" s="102"/>
      <c r="ERK216" s="102"/>
      <c r="ERL216" s="102"/>
      <c r="ERM216" s="102"/>
      <c r="ERN216" s="102"/>
      <c r="ERO216" s="102"/>
      <c r="ERP216" s="102"/>
      <c r="ERQ216" s="102"/>
      <c r="ERR216" s="102"/>
      <c r="ERS216" s="102"/>
      <c r="ERT216" s="102"/>
      <c r="ERU216" s="102"/>
      <c r="ERV216" s="102"/>
      <c r="ERW216" s="102"/>
      <c r="ERX216" s="102"/>
      <c r="ERY216" s="102"/>
      <c r="ERZ216" s="102"/>
      <c r="ESA216" s="102"/>
      <c r="ESB216" s="102"/>
      <c r="ESC216" s="102"/>
      <c r="ESD216" s="102"/>
      <c r="ESE216" s="102"/>
      <c r="ESF216" s="102"/>
      <c r="ESG216" s="102"/>
      <c r="ESH216" s="102"/>
      <c r="ESI216" s="102"/>
      <c r="ESJ216" s="102"/>
      <c r="ESK216" s="102"/>
      <c r="ESL216" s="102"/>
      <c r="ESM216" s="102"/>
      <c r="ESN216" s="102"/>
      <c r="ESO216" s="102"/>
      <c r="ESP216" s="102"/>
      <c r="ESQ216" s="102"/>
      <c r="ESR216" s="102"/>
      <c r="ESS216" s="102"/>
      <c r="EST216" s="102"/>
      <c r="ESU216" s="102"/>
      <c r="ESV216" s="102"/>
      <c r="ESW216" s="102"/>
      <c r="ESX216" s="102"/>
      <c r="ESY216" s="102"/>
      <c r="ESZ216" s="102"/>
      <c r="ETA216" s="102"/>
      <c r="ETB216" s="102"/>
      <c r="ETC216" s="102"/>
      <c r="ETD216" s="102"/>
      <c r="ETE216" s="102"/>
      <c r="ETF216" s="102"/>
      <c r="ETG216" s="102"/>
      <c r="ETH216" s="102"/>
      <c r="ETI216" s="102"/>
      <c r="ETJ216" s="102"/>
      <c r="ETK216" s="102"/>
      <c r="ETL216" s="102"/>
      <c r="ETM216" s="102"/>
      <c r="ETN216" s="102"/>
      <c r="ETO216" s="102"/>
      <c r="ETP216" s="102"/>
      <c r="ETQ216" s="102"/>
      <c r="ETR216" s="102"/>
      <c r="ETS216" s="102"/>
      <c r="ETT216" s="102"/>
      <c r="ETU216" s="102"/>
      <c r="ETV216" s="102"/>
      <c r="ETW216" s="102"/>
      <c r="ETX216" s="102"/>
      <c r="ETY216" s="102"/>
      <c r="ETZ216" s="102"/>
      <c r="EUA216" s="102"/>
      <c r="EUB216" s="102"/>
      <c r="EUC216" s="102"/>
      <c r="EUD216" s="102"/>
      <c r="EUE216" s="102"/>
      <c r="EUF216" s="102"/>
      <c r="EUG216" s="102"/>
      <c r="EUH216" s="102"/>
      <c r="EUI216" s="102"/>
      <c r="EUJ216" s="102"/>
      <c r="EUK216" s="102"/>
      <c r="EUL216" s="102"/>
      <c r="EUM216" s="102"/>
      <c r="EUN216" s="102"/>
      <c r="EUO216" s="102"/>
      <c r="EUP216" s="102"/>
      <c r="EUQ216" s="102"/>
      <c r="EUR216" s="102"/>
      <c r="EUS216" s="102"/>
      <c r="EUT216" s="102"/>
      <c r="EUU216" s="102"/>
      <c r="EUV216" s="102"/>
      <c r="EUW216" s="102"/>
      <c r="EUX216" s="102"/>
      <c r="EUY216" s="102"/>
      <c r="EUZ216" s="102"/>
      <c r="EVA216" s="102"/>
      <c r="EVB216" s="102"/>
      <c r="EVC216" s="102"/>
      <c r="EVD216" s="102"/>
      <c r="EVE216" s="102"/>
      <c r="EVF216" s="102"/>
      <c r="EVG216" s="102"/>
      <c r="EVH216" s="102"/>
      <c r="EVI216" s="102"/>
      <c r="EVJ216" s="102"/>
      <c r="EVK216" s="102"/>
      <c r="EVL216" s="102"/>
      <c r="EVM216" s="102"/>
      <c r="EVN216" s="102"/>
      <c r="EVO216" s="102"/>
      <c r="EVP216" s="102"/>
      <c r="EVQ216" s="102"/>
      <c r="EVR216" s="102"/>
      <c r="EVS216" s="102"/>
      <c r="EVT216" s="102"/>
      <c r="EVU216" s="102"/>
      <c r="EVV216" s="102"/>
      <c r="EVW216" s="102"/>
      <c r="EVX216" s="102"/>
      <c r="EVY216" s="102"/>
      <c r="EVZ216" s="102"/>
      <c r="EWA216" s="102"/>
      <c r="EWB216" s="102"/>
      <c r="EWC216" s="102"/>
      <c r="EWD216" s="102"/>
      <c r="EWE216" s="102"/>
      <c r="EWF216" s="102"/>
      <c r="EWG216" s="102"/>
      <c r="EWH216" s="102"/>
      <c r="EWI216" s="102"/>
      <c r="EWJ216" s="102"/>
      <c r="EWK216" s="102"/>
      <c r="EWL216" s="102"/>
      <c r="EWM216" s="102"/>
      <c r="EWN216" s="102"/>
      <c r="EWO216" s="102"/>
      <c r="EWP216" s="102"/>
      <c r="EWQ216" s="102"/>
      <c r="EWR216" s="102"/>
      <c r="EWS216" s="102"/>
      <c r="EWT216" s="102"/>
      <c r="EWU216" s="102"/>
      <c r="EWV216" s="102"/>
      <c r="EWW216" s="102"/>
      <c r="EWX216" s="102"/>
      <c r="EWY216" s="102"/>
      <c r="EWZ216" s="102"/>
      <c r="EXA216" s="102"/>
      <c r="EXB216" s="102"/>
      <c r="EXC216" s="102"/>
      <c r="EXD216" s="102"/>
      <c r="EXE216" s="102"/>
      <c r="EXF216" s="102"/>
      <c r="EXG216" s="102"/>
      <c r="EXH216" s="102"/>
      <c r="EXI216" s="102"/>
      <c r="EXJ216" s="102"/>
      <c r="EXK216" s="102"/>
      <c r="EXL216" s="102"/>
      <c r="EXM216" s="102"/>
      <c r="EXN216" s="102"/>
      <c r="EXO216" s="102"/>
      <c r="EXP216" s="102"/>
      <c r="EXQ216" s="102"/>
      <c r="EXR216" s="102"/>
      <c r="EXS216" s="102"/>
      <c r="EXT216" s="102"/>
      <c r="EXU216" s="102"/>
      <c r="EXV216" s="102"/>
      <c r="EXW216" s="102"/>
      <c r="EXX216" s="102"/>
      <c r="EXY216" s="102"/>
      <c r="EXZ216" s="102"/>
      <c r="EYA216" s="102"/>
      <c r="EYB216" s="102"/>
      <c r="EYC216" s="102"/>
      <c r="EYD216" s="102"/>
      <c r="EYE216" s="102"/>
      <c r="EYF216" s="102"/>
      <c r="EYG216" s="102"/>
      <c r="EYH216" s="102"/>
      <c r="EYI216" s="102"/>
      <c r="EYJ216" s="102"/>
      <c r="EYK216" s="102"/>
      <c r="EYL216" s="102"/>
      <c r="EYM216" s="102"/>
      <c r="EYN216" s="102"/>
      <c r="EYO216" s="102"/>
      <c r="EYP216" s="102"/>
      <c r="EYQ216" s="102"/>
      <c r="EYR216" s="102"/>
      <c r="EYS216" s="102"/>
      <c r="EYT216" s="102"/>
      <c r="EYU216" s="102"/>
      <c r="EYV216" s="102"/>
      <c r="EYW216" s="102"/>
      <c r="EYX216" s="102"/>
      <c r="EYY216" s="102"/>
      <c r="EYZ216" s="102"/>
      <c r="EZA216" s="102"/>
      <c r="EZB216" s="102"/>
      <c r="EZC216" s="102"/>
      <c r="EZD216" s="102"/>
      <c r="EZE216" s="102"/>
      <c r="EZF216" s="102"/>
      <c r="EZG216" s="102"/>
      <c r="EZH216" s="102"/>
      <c r="EZI216" s="102"/>
      <c r="EZJ216" s="102"/>
      <c r="EZK216" s="102"/>
      <c r="EZL216" s="102"/>
      <c r="EZM216" s="102"/>
      <c r="EZN216" s="102"/>
      <c r="EZO216" s="102"/>
      <c r="EZP216" s="102"/>
      <c r="EZQ216" s="102"/>
      <c r="EZR216" s="102"/>
      <c r="EZS216" s="102"/>
      <c r="EZT216" s="102"/>
      <c r="EZU216" s="102"/>
      <c r="EZV216" s="102"/>
      <c r="EZW216" s="102"/>
      <c r="EZX216" s="102"/>
      <c r="EZY216" s="102"/>
      <c r="EZZ216" s="102"/>
      <c r="FAA216" s="102"/>
      <c r="FAB216" s="102"/>
      <c r="FAC216" s="102"/>
      <c r="FAD216" s="102"/>
      <c r="FAE216" s="102"/>
      <c r="FAF216" s="102"/>
      <c r="FAG216" s="102"/>
      <c r="FAH216" s="102"/>
      <c r="FAI216" s="102"/>
      <c r="FAJ216" s="102"/>
      <c r="FAK216" s="102"/>
      <c r="FAL216" s="102"/>
      <c r="FAM216" s="102"/>
      <c r="FAN216" s="102"/>
      <c r="FAO216" s="102"/>
      <c r="FAP216" s="102"/>
      <c r="FAQ216" s="102"/>
      <c r="FAR216" s="102"/>
      <c r="FAS216" s="102"/>
      <c r="FAT216" s="102"/>
      <c r="FAU216" s="102"/>
      <c r="FAV216" s="102"/>
      <c r="FAW216" s="102"/>
      <c r="FAX216" s="102"/>
      <c r="FAY216" s="102"/>
      <c r="FAZ216" s="102"/>
      <c r="FBA216" s="102"/>
      <c r="FBB216" s="102"/>
      <c r="FBC216" s="102"/>
      <c r="FBD216" s="102"/>
      <c r="FBE216" s="102"/>
      <c r="FBF216" s="102"/>
      <c r="FBG216" s="102"/>
      <c r="FBH216" s="102"/>
      <c r="FBI216" s="102"/>
      <c r="FBJ216" s="102"/>
      <c r="FBK216" s="102"/>
      <c r="FBL216" s="102"/>
      <c r="FBM216" s="102"/>
      <c r="FBN216" s="102"/>
      <c r="FBO216" s="102"/>
      <c r="FBP216" s="102"/>
      <c r="FBQ216" s="102"/>
      <c r="FBR216" s="102"/>
      <c r="FBS216" s="102"/>
      <c r="FBT216" s="102"/>
      <c r="FBU216" s="102"/>
      <c r="FBV216" s="102"/>
      <c r="FBW216" s="102"/>
      <c r="FBX216" s="102"/>
      <c r="FBY216" s="102"/>
      <c r="FBZ216" s="102"/>
      <c r="FCA216" s="102"/>
      <c r="FCB216" s="102"/>
      <c r="FCC216" s="102"/>
      <c r="FCD216" s="102"/>
      <c r="FCE216" s="102"/>
      <c r="FCF216" s="102"/>
      <c r="FCG216" s="102"/>
      <c r="FCH216" s="102"/>
      <c r="FCI216" s="102"/>
      <c r="FCJ216" s="102"/>
      <c r="FCK216" s="102"/>
      <c r="FCL216" s="102"/>
      <c r="FCM216" s="102"/>
      <c r="FCN216" s="102"/>
      <c r="FCO216" s="102"/>
      <c r="FCP216" s="102"/>
      <c r="FCQ216" s="102"/>
      <c r="FCR216" s="102"/>
      <c r="FCS216" s="102"/>
      <c r="FCT216" s="102"/>
      <c r="FCU216" s="102"/>
      <c r="FCV216" s="102"/>
      <c r="FCW216" s="102"/>
      <c r="FCX216" s="102"/>
      <c r="FCY216" s="102"/>
      <c r="FCZ216" s="102"/>
      <c r="FDA216" s="102"/>
      <c r="FDB216" s="102"/>
      <c r="FDC216" s="102"/>
      <c r="FDD216" s="102"/>
      <c r="FDE216" s="102"/>
      <c r="FDF216" s="102"/>
      <c r="FDG216" s="102"/>
      <c r="FDH216" s="102"/>
      <c r="FDI216" s="102"/>
      <c r="FDJ216" s="102"/>
      <c r="FDK216" s="102"/>
      <c r="FDL216" s="102"/>
      <c r="FDM216" s="102"/>
      <c r="FDN216" s="102"/>
      <c r="FDO216" s="102"/>
      <c r="FDP216" s="102"/>
      <c r="FDQ216" s="102"/>
      <c r="FDR216" s="102"/>
      <c r="FDS216" s="102"/>
      <c r="FDT216" s="102"/>
      <c r="FDU216" s="102"/>
      <c r="FDV216" s="102"/>
      <c r="FDW216" s="102"/>
      <c r="FDX216" s="102"/>
      <c r="FDY216" s="102"/>
      <c r="FDZ216" s="102"/>
      <c r="FEA216" s="102"/>
      <c r="FEB216" s="102"/>
      <c r="FEC216" s="102"/>
      <c r="FED216" s="102"/>
      <c r="FEE216" s="102"/>
      <c r="FEF216" s="102"/>
      <c r="FEG216" s="102"/>
      <c r="FEH216" s="102"/>
      <c r="FEI216" s="102"/>
      <c r="FEJ216" s="102"/>
      <c r="FEK216" s="102"/>
      <c r="FEL216" s="102"/>
      <c r="FEM216" s="102"/>
      <c r="FEN216" s="102"/>
      <c r="FEO216" s="102"/>
      <c r="FEP216" s="102"/>
      <c r="FEQ216" s="102"/>
      <c r="FER216" s="102"/>
      <c r="FES216" s="102"/>
      <c r="FET216" s="102"/>
      <c r="FEU216" s="102"/>
      <c r="FEV216" s="102"/>
      <c r="FEW216" s="102"/>
      <c r="FEX216" s="102"/>
      <c r="FEY216" s="102"/>
      <c r="FEZ216" s="102"/>
      <c r="FFA216" s="102"/>
      <c r="FFB216" s="102"/>
      <c r="FFC216" s="102"/>
      <c r="FFD216" s="102"/>
      <c r="FFE216" s="102"/>
      <c r="FFF216" s="102"/>
      <c r="FFG216" s="102"/>
      <c r="FFH216" s="102"/>
      <c r="FFI216" s="102"/>
      <c r="FFJ216" s="102"/>
      <c r="FFK216" s="102"/>
      <c r="FFL216" s="102"/>
      <c r="FFM216" s="102"/>
      <c r="FFN216" s="102"/>
      <c r="FFO216" s="102"/>
      <c r="FFP216" s="102"/>
      <c r="FFQ216" s="102"/>
      <c r="FFR216" s="102"/>
      <c r="FFS216" s="102"/>
      <c r="FFT216" s="102"/>
      <c r="FFU216" s="102"/>
      <c r="FFV216" s="102"/>
      <c r="FFW216" s="102"/>
      <c r="FFX216" s="102"/>
      <c r="FFY216" s="102"/>
      <c r="FFZ216" s="102"/>
      <c r="FGA216" s="102"/>
      <c r="FGB216" s="102"/>
      <c r="FGC216" s="102"/>
      <c r="FGD216" s="102"/>
      <c r="FGE216" s="102"/>
      <c r="FGF216" s="102"/>
      <c r="FGG216" s="102"/>
      <c r="FGH216" s="102"/>
      <c r="FGI216" s="102"/>
      <c r="FGJ216" s="102"/>
      <c r="FGK216" s="102"/>
      <c r="FGL216" s="102"/>
      <c r="FGM216" s="102"/>
      <c r="FGN216" s="102"/>
      <c r="FGO216" s="102"/>
      <c r="FGP216" s="102"/>
      <c r="FGQ216" s="102"/>
      <c r="FGR216" s="102"/>
      <c r="FGS216" s="102"/>
      <c r="FGT216" s="102"/>
      <c r="FGU216" s="102"/>
      <c r="FGV216" s="102"/>
      <c r="FGW216" s="102"/>
      <c r="FGX216" s="102"/>
      <c r="FGY216" s="102"/>
      <c r="FGZ216" s="102"/>
      <c r="FHA216" s="102"/>
      <c r="FHB216" s="102"/>
      <c r="FHC216" s="102"/>
      <c r="FHD216" s="102"/>
      <c r="FHE216" s="102"/>
      <c r="FHF216" s="102"/>
      <c r="FHG216" s="102"/>
      <c r="FHH216" s="102"/>
      <c r="FHI216" s="102"/>
      <c r="FHJ216" s="102"/>
      <c r="FHK216" s="102"/>
      <c r="FHL216" s="102"/>
      <c r="FHM216" s="102"/>
      <c r="FHN216" s="102"/>
      <c r="FHO216" s="102"/>
      <c r="FHP216" s="102"/>
      <c r="FHQ216" s="102"/>
      <c r="FHR216" s="102"/>
      <c r="FHS216" s="102"/>
      <c r="FHT216" s="102"/>
      <c r="FHU216" s="102"/>
      <c r="FHV216" s="102"/>
      <c r="FHW216" s="102"/>
      <c r="FHX216" s="102"/>
      <c r="FHY216" s="102"/>
      <c r="FHZ216" s="102"/>
      <c r="FIA216" s="102"/>
      <c r="FIB216" s="102"/>
      <c r="FIC216" s="102"/>
      <c r="FID216" s="102"/>
      <c r="FIE216" s="102"/>
      <c r="FIF216" s="102"/>
      <c r="FIG216" s="102"/>
      <c r="FIH216" s="102"/>
      <c r="FII216" s="102"/>
      <c r="FIJ216" s="102"/>
      <c r="FIK216" s="102"/>
      <c r="FIL216" s="102"/>
      <c r="FIM216" s="102"/>
      <c r="FIN216" s="102"/>
      <c r="FIO216" s="102"/>
      <c r="FIP216" s="102"/>
      <c r="FIQ216" s="102"/>
      <c r="FIR216" s="102"/>
      <c r="FIS216" s="102"/>
      <c r="FIT216" s="102"/>
      <c r="FIU216" s="102"/>
      <c r="FIV216" s="102"/>
      <c r="FIW216" s="102"/>
      <c r="FIX216" s="102"/>
      <c r="FIY216" s="102"/>
      <c r="FIZ216" s="102"/>
      <c r="FJA216" s="102"/>
      <c r="FJB216" s="102"/>
      <c r="FJC216" s="102"/>
      <c r="FJD216" s="102"/>
      <c r="FJE216" s="102"/>
      <c r="FJF216" s="102"/>
      <c r="FJG216" s="102"/>
      <c r="FJH216" s="102"/>
      <c r="FJI216" s="102"/>
      <c r="FJJ216" s="102"/>
      <c r="FJK216" s="102"/>
      <c r="FJL216" s="102"/>
      <c r="FJM216" s="102"/>
      <c r="FJN216" s="102"/>
      <c r="FJO216" s="102"/>
      <c r="FJP216" s="102"/>
      <c r="FJQ216" s="102"/>
      <c r="FJR216" s="102"/>
      <c r="FJS216" s="102"/>
      <c r="FJT216" s="102"/>
      <c r="FJU216" s="102"/>
      <c r="FJV216" s="102"/>
      <c r="FJW216" s="102"/>
      <c r="FJX216" s="102"/>
      <c r="FJY216" s="102"/>
      <c r="FJZ216" s="102"/>
      <c r="FKA216" s="102"/>
      <c r="FKB216" s="102"/>
      <c r="FKC216" s="102"/>
      <c r="FKD216" s="102"/>
      <c r="FKE216" s="102"/>
      <c r="FKF216" s="102"/>
      <c r="FKG216" s="102"/>
      <c r="FKH216" s="102"/>
      <c r="FKI216" s="102"/>
      <c r="FKJ216" s="102"/>
      <c r="FKK216" s="102"/>
      <c r="FKL216" s="102"/>
      <c r="FKM216" s="102"/>
      <c r="FKN216" s="102"/>
      <c r="FKO216" s="102"/>
      <c r="FKP216" s="102"/>
      <c r="FKQ216" s="102"/>
      <c r="FKR216" s="102"/>
      <c r="FKS216" s="102"/>
      <c r="FKT216" s="102"/>
      <c r="FKU216" s="102"/>
      <c r="FKV216" s="102"/>
      <c r="FKW216" s="102"/>
      <c r="FKX216" s="102"/>
      <c r="FKY216" s="102"/>
      <c r="FKZ216" s="102"/>
      <c r="FLA216" s="102"/>
      <c r="FLB216" s="102"/>
      <c r="FLC216" s="102"/>
      <c r="FLD216" s="102"/>
      <c r="FLE216" s="102"/>
      <c r="FLF216" s="102"/>
      <c r="FLG216" s="102"/>
      <c r="FLH216" s="102"/>
      <c r="FLI216" s="102"/>
      <c r="FLJ216" s="102"/>
      <c r="FLK216" s="102"/>
      <c r="FLL216" s="102"/>
      <c r="FLM216" s="102"/>
      <c r="FLN216" s="102"/>
      <c r="FLO216" s="102"/>
      <c r="FLP216" s="102"/>
      <c r="FLQ216" s="102"/>
      <c r="FLR216" s="102"/>
      <c r="FLS216" s="102"/>
      <c r="FLT216" s="102"/>
      <c r="FLU216" s="102"/>
      <c r="FLV216" s="102"/>
      <c r="FLW216" s="102"/>
      <c r="FLX216" s="102"/>
      <c r="FLY216" s="102"/>
      <c r="FLZ216" s="102"/>
      <c r="FMA216" s="102"/>
      <c r="FMB216" s="102"/>
      <c r="FMC216" s="102"/>
      <c r="FMD216" s="102"/>
      <c r="FME216" s="102"/>
      <c r="FMF216" s="102"/>
      <c r="FMG216" s="102"/>
      <c r="FMH216" s="102"/>
      <c r="FMI216" s="102"/>
      <c r="FMJ216" s="102"/>
      <c r="FMK216" s="102"/>
      <c r="FML216" s="102"/>
      <c r="FMM216" s="102"/>
      <c r="FMN216" s="102"/>
      <c r="FMO216" s="102"/>
      <c r="FMP216" s="102"/>
      <c r="FMQ216" s="102"/>
      <c r="FMR216" s="102"/>
      <c r="FMS216" s="102"/>
      <c r="FMT216" s="102"/>
      <c r="FMU216" s="102"/>
      <c r="FMV216" s="102"/>
      <c r="FMW216" s="102"/>
      <c r="FMX216" s="102"/>
      <c r="FMY216" s="102"/>
      <c r="FMZ216" s="102"/>
      <c r="FNA216" s="102"/>
      <c r="FNB216" s="102"/>
      <c r="FNC216" s="102"/>
      <c r="FND216" s="102"/>
      <c r="FNE216" s="102"/>
      <c r="FNF216" s="102"/>
      <c r="FNG216" s="102"/>
      <c r="FNH216" s="102"/>
      <c r="FNI216" s="102"/>
      <c r="FNJ216" s="102"/>
      <c r="FNK216" s="102"/>
      <c r="FNL216" s="102"/>
      <c r="FNM216" s="102"/>
      <c r="FNN216" s="102"/>
      <c r="FNO216" s="102"/>
      <c r="FNP216" s="102"/>
      <c r="FNQ216" s="102"/>
      <c r="FNR216" s="102"/>
      <c r="FNS216" s="102"/>
      <c r="FNT216" s="102"/>
      <c r="FNU216" s="102"/>
      <c r="FNV216" s="102"/>
      <c r="FNW216" s="102"/>
      <c r="FNX216" s="102"/>
      <c r="FNY216" s="102"/>
      <c r="FNZ216" s="102"/>
      <c r="FOA216" s="102"/>
      <c r="FOB216" s="102"/>
      <c r="FOC216" s="102"/>
      <c r="FOD216" s="102"/>
      <c r="FOE216" s="102"/>
      <c r="FOF216" s="102"/>
      <c r="FOG216" s="102"/>
      <c r="FOH216" s="102"/>
      <c r="FOI216" s="102"/>
      <c r="FOJ216" s="102"/>
      <c r="FOK216" s="102"/>
      <c r="FOL216" s="102"/>
      <c r="FOM216" s="102"/>
      <c r="FON216" s="102"/>
      <c r="FOO216" s="102"/>
      <c r="FOP216" s="102"/>
      <c r="FOQ216" s="102"/>
      <c r="FOR216" s="102"/>
      <c r="FOS216" s="102"/>
      <c r="FOT216" s="102"/>
      <c r="FOU216" s="102"/>
      <c r="FOV216" s="102"/>
      <c r="FOW216" s="102"/>
      <c r="FOX216" s="102"/>
      <c r="FOY216" s="102"/>
      <c r="FOZ216" s="102"/>
      <c r="FPA216" s="102"/>
      <c r="FPB216" s="102"/>
      <c r="FPC216" s="102"/>
      <c r="FPD216" s="102"/>
      <c r="FPE216" s="102"/>
      <c r="FPF216" s="102"/>
      <c r="FPG216" s="102"/>
      <c r="FPH216" s="102"/>
      <c r="FPI216" s="102"/>
      <c r="FPJ216" s="102"/>
      <c r="FPK216" s="102"/>
      <c r="FPL216" s="102"/>
      <c r="FPM216" s="102"/>
      <c r="FPN216" s="102"/>
      <c r="FPO216" s="102"/>
      <c r="FPP216" s="102"/>
      <c r="FPQ216" s="102"/>
      <c r="FPR216" s="102"/>
      <c r="FPS216" s="102"/>
      <c r="FPT216" s="102"/>
      <c r="FPU216" s="102"/>
      <c r="FPV216" s="102"/>
      <c r="FPW216" s="102"/>
      <c r="FPX216" s="102"/>
      <c r="FPY216" s="102"/>
      <c r="FPZ216" s="102"/>
      <c r="FQA216" s="102"/>
      <c r="FQB216" s="102"/>
      <c r="FQC216" s="102"/>
      <c r="FQD216" s="102"/>
      <c r="FQE216" s="102"/>
      <c r="FQF216" s="102"/>
      <c r="FQG216" s="102"/>
      <c r="FQH216" s="102"/>
      <c r="FQI216" s="102"/>
      <c r="FQJ216" s="102"/>
      <c r="FQK216" s="102"/>
      <c r="FQL216" s="102"/>
      <c r="FQM216" s="102"/>
      <c r="FQN216" s="102"/>
      <c r="FQO216" s="102"/>
      <c r="FQP216" s="102"/>
      <c r="FQQ216" s="102"/>
      <c r="FQR216" s="102"/>
      <c r="FQS216" s="102"/>
      <c r="FQT216" s="102"/>
      <c r="FQU216" s="102"/>
      <c r="FQV216" s="102"/>
      <c r="FQW216" s="102"/>
      <c r="FQX216" s="102"/>
      <c r="FQY216" s="102"/>
      <c r="FQZ216" s="102"/>
      <c r="FRA216" s="102"/>
      <c r="FRB216" s="102"/>
      <c r="FRC216" s="102"/>
      <c r="FRD216" s="102"/>
      <c r="FRE216" s="102"/>
      <c r="FRF216" s="102"/>
      <c r="FRG216" s="102"/>
      <c r="FRH216" s="102"/>
      <c r="FRI216" s="102"/>
      <c r="FRJ216" s="102"/>
      <c r="FRK216" s="102"/>
      <c r="FRL216" s="102"/>
      <c r="FRM216" s="102"/>
      <c r="FRN216" s="102"/>
      <c r="FRO216" s="102"/>
      <c r="FRP216" s="102"/>
      <c r="FRQ216" s="102"/>
      <c r="FRR216" s="102"/>
      <c r="FRS216" s="102"/>
      <c r="FRT216" s="102"/>
      <c r="FRU216" s="102"/>
      <c r="FRV216" s="102"/>
      <c r="FRW216" s="102"/>
      <c r="FRX216" s="102"/>
      <c r="FRY216" s="102"/>
      <c r="FRZ216" s="102"/>
      <c r="FSA216" s="102"/>
      <c r="FSB216" s="102"/>
      <c r="FSC216" s="102"/>
      <c r="FSD216" s="102"/>
      <c r="FSE216" s="102"/>
      <c r="FSF216" s="102"/>
      <c r="FSG216" s="102"/>
      <c r="FSH216" s="102"/>
      <c r="FSI216" s="102"/>
      <c r="FSJ216" s="102"/>
      <c r="FSK216" s="102"/>
      <c r="FSL216" s="102"/>
      <c r="FSM216" s="102"/>
      <c r="FSN216" s="102"/>
      <c r="FSO216" s="102"/>
      <c r="FSP216" s="102"/>
      <c r="FSQ216" s="102"/>
      <c r="FSR216" s="102"/>
      <c r="FSS216" s="102"/>
      <c r="FST216" s="102"/>
      <c r="FSU216" s="102"/>
      <c r="FSV216" s="102"/>
      <c r="FSW216" s="102"/>
      <c r="FSX216" s="102"/>
      <c r="FSY216" s="102"/>
      <c r="FSZ216" s="102"/>
      <c r="FTA216" s="102"/>
      <c r="FTB216" s="102"/>
      <c r="FTC216" s="102"/>
      <c r="FTD216" s="102"/>
      <c r="FTE216" s="102"/>
      <c r="FTF216" s="102"/>
      <c r="FTG216" s="102"/>
      <c r="FTH216" s="102"/>
      <c r="FTI216" s="102"/>
      <c r="FTJ216" s="102"/>
      <c r="FTK216" s="102"/>
      <c r="FTL216" s="102"/>
      <c r="FTM216" s="102"/>
      <c r="FTN216" s="102"/>
      <c r="FTO216" s="102"/>
      <c r="FTP216" s="102"/>
      <c r="FTQ216" s="102"/>
      <c r="FTR216" s="102"/>
      <c r="FTS216" s="102"/>
      <c r="FTT216" s="102"/>
      <c r="FTU216" s="102"/>
      <c r="FTV216" s="102"/>
      <c r="FTW216" s="102"/>
      <c r="FTX216" s="102"/>
      <c r="FTY216" s="102"/>
      <c r="FTZ216" s="102"/>
      <c r="FUA216" s="102"/>
      <c r="FUB216" s="102"/>
      <c r="FUC216" s="102"/>
      <c r="FUD216" s="102"/>
      <c r="FUE216" s="102"/>
      <c r="FUF216" s="102"/>
      <c r="FUG216" s="102"/>
      <c r="FUH216" s="102"/>
      <c r="FUI216" s="102"/>
      <c r="FUJ216" s="102"/>
      <c r="FUK216" s="102"/>
      <c r="FUL216" s="102"/>
      <c r="FUM216" s="102"/>
      <c r="FUN216" s="102"/>
      <c r="FUO216" s="102"/>
      <c r="FUP216" s="102"/>
      <c r="FUQ216" s="102"/>
      <c r="FUR216" s="102"/>
      <c r="FUS216" s="102"/>
      <c r="FUT216" s="102"/>
      <c r="FUU216" s="102"/>
      <c r="FUV216" s="102"/>
      <c r="FUW216" s="102"/>
      <c r="FUX216" s="102"/>
      <c r="FUY216" s="102"/>
      <c r="FUZ216" s="102"/>
      <c r="FVA216" s="102"/>
      <c r="FVB216" s="102"/>
      <c r="FVC216" s="102"/>
      <c r="FVD216" s="102"/>
      <c r="FVE216" s="102"/>
      <c r="FVF216" s="102"/>
      <c r="FVG216" s="102"/>
      <c r="FVH216" s="102"/>
      <c r="FVI216" s="102"/>
      <c r="FVJ216" s="102"/>
      <c r="FVK216" s="102"/>
      <c r="FVL216" s="102"/>
      <c r="FVM216" s="102"/>
      <c r="FVN216" s="102"/>
      <c r="FVO216" s="102"/>
      <c r="FVP216" s="102"/>
      <c r="FVQ216" s="102"/>
      <c r="FVR216" s="102"/>
      <c r="FVS216" s="102"/>
      <c r="FVT216" s="102"/>
      <c r="FVU216" s="102"/>
      <c r="FVV216" s="102"/>
      <c r="FVW216" s="102"/>
      <c r="FVX216" s="102"/>
      <c r="FVY216" s="102"/>
      <c r="FVZ216" s="102"/>
      <c r="FWA216" s="102"/>
      <c r="FWB216" s="102"/>
      <c r="FWC216" s="102"/>
      <c r="FWD216" s="102"/>
      <c r="FWE216" s="102"/>
      <c r="FWF216" s="102"/>
      <c r="FWG216" s="102"/>
      <c r="FWH216" s="102"/>
      <c r="FWI216" s="102"/>
      <c r="FWJ216" s="102"/>
      <c r="FWK216" s="102"/>
      <c r="FWL216" s="102"/>
      <c r="FWM216" s="102"/>
      <c r="FWN216" s="102"/>
      <c r="FWO216" s="102"/>
      <c r="FWP216" s="102"/>
      <c r="FWQ216" s="102"/>
      <c r="FWR216" s="102"/>
      <c r="FWS216" s="102"/>
      <c r="FWT216" s="102"/>
      <c r="FWU216" s="102"/>
      <c r="FWV216" s="102"/>
      <c r="FWW216" s="102"/>
      <c r="FWX216" s="102"/>
      <c r="FWY216" s="102"/>
      <c r="FWZ216" s="102"/>
      <c r="FXA216" s="102"/>
      <c r="FXB216" s="102"/>
      <c r="FXC216" s="102"/>
      <c r="FXD216" s="102"/>
      <c r="FXE216" s="102"/>
      <c r="FXF216" s="102"/>
      <c r="FXG216" s="102"/>
      <c r="FXH216" s="102"/>
      <c r="FXI216" s="102"/>
      <c r="FXJ216" s="102"/>
      <c r="FXK216" s="102"/>
      <c r="FXL216" s="102"/>
      <c r="FXM216" s="102"/>
      <c r="FXN216" s="102"/>
      <c r="FXO216" s="102"/>
      <c r="FXP216" s="102"/>
      <c r="FXQ216" s="102"/>
      <c r="FXR216" s="102"/>
      <c r="FXS216" s="102"/>
      <c r="FXT216" s="102"/>
      <c r="FXU216" s="102"/>
      <c r="FXV216" s="102"/>
      <c r="FXW216" s="102"/>
      <c r="FXX216" s="102"/>
      <c r="FXY216" s="102"/>
      <c r="FXZ216" s="102"/>
      <c r="FYA216" s="102"/>
      <c r="FYB216" s="102"/>
      <c r="FYC216" s="102"/>
      <c r="FYD216" s="102"/>
      <c r="FYE216" s="102"/>
      <c r="FYF216" s="102"/>
      <c r="FYG216" s="102"/>
      <c r="FYH216" s="102"/>
      <c r="FYI216" s="102"/>
      <c r="FYJ216" s="102"/>
      <c r="FYK216" s="102"/>
      <c r="FYL216" s="102"/>
      <c r="FYM216" s="102"/>
      <c r="FYN216" s="102"/>
      <c r="FYO216" s="102"/>
      <c r="FYP216" s="102"/>
      <c r="FYQ216" s="102"/>
      <c r="FYR216" s="102"/>
      <c r="FYS216" s="102"/>
      <c r="FYT216" s="102"/>
      <c r="FYU216" s="102"/>
      <c r="FYV216" s="102"/>
      <c r="FYW216" s="102"/>
      <c r="FYX216" s="102"/>
      <c r="FYY216" s="102"/>
      <c r="FYZ216" s="102"/>
      <c r="FZA216" s="102"/>
      <c r="FZB216" s="102"/>
      <c r="FZC216" s="102"/>
      <c r="FZD216" s="102"/>
      <c r="FZE216" s="102"/>
      <c r="FZF216" s="102"/>
      <c r="FZG216" s="102"/>
      <c r="FZH216" s="102"/>
      <c r="FZI216" s="102"/>
      <c r="FZJ216" s="102"/>
      <c r="FZK216" s="102"/>
      <c r="FZL216" s="102"/>
      <c r="FZM216" s="102"/>
      <c r="FZN216" s="102"/>
      <c r="FZO216" s="102"/>
      <c r="FZP216" s="102"/>
      <c r="FZQ216" s="102"/>
      <c r="FZR216" s="102"/>
      <c r="FZS216" s="102"/>
      <c r="FZT216" s="102"/>
      <c r="FZU216" s="102"/>
      <c r="FZV216" s="102"/>
      <c r="FZW216" s="102"/>
      <c r="FZX216" s="102"/>
      <c r="FZY216" s="102"/>
      <c r="FZZ216" s="102"/>
      <c r="GAA216" s="102"/>
      <c r="GAB216" s="102"/>
      <c r="GAC216" s="102"/>
      <c r="GAD216" s="102"/>
      <c r="GAE216" s="102"/>
      <c r="GAF216" s="102"/>
      <c r="GAG216" s="102"/>
      <c r="GAH216" s="102"/>
      <c r="GAI216" s="102"/>
      <c r="GAJ216" s="102"/>
      <c r="GAK216" s="102"/>
      <c r="GAL216" s="102"/>
      <c r="GAM216" s="102"/>
      <c r="GAN216" s="102"/>
      <c r="GAO216" s="102"/>
      <c r="GAP216" s="102"/>
      <c r="GAQ216" s="102"/>
      <c r="GAR216" s="102"/>
      <c r="GAS216" s="102"/>
      <c r="GAT216" s="102"/>
      <c r="GAU216" s="102"/>
      <c r="GAV216" s="102"/>
      <c r="GAW216" s="102"/>
      <c r="GAX216" s="102"/>
      <c r="GAY216" s="102"/>
      <c r="GAZ216" s="102"/>
      <c r="GBA216" s="102"/>
      <c r="GBB216" s="102"/>
      <c r="GBC216" s="102"/>
      <c r="GBD216" s="102"/>
      <c r="GBE216" s="102"/>
      <c r="GBF216" s="102"/>
      <c r="GBG216" s="102"/>
      <c r="GBH216" s="102"/>
      <c r="GBI216" s="102"/>
      <c r="GBJ216" s="102"/>
      <c r="GBK216" s="102"/>
      <c r="GBL216" s="102"/>
      <c r="GBM216" s="102"/>
      <c r="GBN216" s="102"/>
      <c r="GBO216" s="102"/>
      <c r="GBP216" s="102"/>
      <c r="GBQ216" s="102"/>
      <c r="GBR216" s="102"/>
      <c r="GBS216" s="102"/>
      <c r="GBT216" s="102"/>
      <c r="GBU216" s="102"/>
      <c r="GBV216" s="102"/>
      <c r="GBW216" s="102"/>
      <c r="GBX216" s="102"/>
      <c r="GBY216" s="102"/>
      <c r="GBZ216" s="102"/>
      <c r="GCA216" s="102"/>
      <c r="GCB216" s="102"/>
      <c r="GCC216" s="102"/>
      <c r="GCD216" s="102"/>
      <c r="GCE216" s="102"/>
      <c r="GCF216" s="102"/>
      <c r="GCG216" s="102"/>
      <c r="GCH216" s="102"/>
      <c r="GCI216" s="102"/>
      <c r="GCJ216" s="102"/>
      <c r="GCK216" s="102"/>
      <c r="GCL216" s="102"/>
      <c r="GCM216" s="102"/>
      <c r="GCN216" s="102"/>
      <c r="GCO216" s="102"/>
      <c r="GCP216" s="102"/>
      <c r="GCQ216" s="102"/>
      <c r="GCR216" s="102"/>
      <c r="GCS216" s="102"/>
      <c r="GCT216" s="102"/>
      <c r="GCU216" s="102"/>
      <c r="GCV216" s="102"/>
      <c r="GCW216" s="102"/>
      <c r="GCX216" s="102"/>
      <c r="GCY216" s="102"/>
      <c r="GCZ216" s="102"/>
      <c r="GDA216" s="102"/>
      <c r="GDB216" s="102"/>
      <c r="GDC216" s="102"/>
      <c r="GDD216" s="102"/>
      <c r="GDE216" s="102"/>
      <c r="GDF216" s="102"/>
      <c r="GDG216" s="102"/>
      <c r="GDH216" s="102"/>
      <c r="GDI216" s="102"/>
      <c r="GDJ216" s="102"/>
      <c r="GDK216" s="102"/>
      <c r="GDL216" s="102"/>
      <c r="GDM216" s="102"/>
      <c r="GDN216" s="102"/>
      <c r="GDO216" s="102"/>
      <c r="GDP216" s="102"/>
      <c r="GDQ216" s="102"/>
      <c r="GDR216" s="102"/>
      <c r="GDS216" s="102"/>
      <c r="GDT216" s="102"/>
      <c r="GDU216" s="102"/>
      <c r="GDV216" s="102"/>
      <c r="GDW216" s="102"/>
      <c r="GDX216" s="102"/>
      <c r="GDY216" s="102"/>
      <c r="GDZ216" s="102"/>
      <c r="GEA216" s="102"/>
      <c r="GEB216" s="102"/>
      <c r="GEC216" s="102"/>
      <c r="GED216" s="102"/>
      <c r="GEE216" s="102"/>
      <c r="GEF216" s="102"/>
      <c r="GEG216" s="102"/>
      <c r="GEH216" s="102"/>
      <c r="GEI216" s="102"/>
      <c r="GEJ216" s="102"/>
      <c r="GEK216" s="102"/>
      <c r="GEL216" s="102"/>
      <c r="GEM216" s="102"/>
      <c r="GEN216" s="102"/>
      <c r="GEO216" s="102"/>
      <c r="GEP216" s="102"/>
      <c r="GEQ216" s="102"/>
      <c r="GER216" s="102"/>
      <c r="GES216" s="102"/>
      <c r="GET216" s="102"/>
      <c r="GEU216" s="102"/>
      <c r="GEV216" s="102"/>
      <c r="GEW216" s="102"/>
      <c r="GEX216" s="102"/>
      <c r="GEY216" s="102"/>
      <c r="GEZ216" s="102"/>
      <c r="GFA216" s="102"/>
      <c r="GFB216" s="102"/>
      <c r="GFC216" s="102"/>
      <c r="GFD216" s="102"/>
      <c r="GFE216" s="102"/>
      <c r="GFF216" s="102"/>
      <c r="GFG216" s="102"/>
      <c r="GFH216" s="102"/>
      <c r="GFI216" s="102"/>
      <c r="GFJ216" s="102"/>
      <c r="GFK216" s="102"/>
      <c r="GFL216" s="102"/>
      <c r="GFM216" s="102"/>
      <c r="GFN216" s="102"/>
      <c r="GFO216" s="102"/>
      <c r="GFP216" s="102"/>
      <c r="GFQ216" s="102"/>
      <c r="GFR216" s="102"/>
      <c r="GFS216" s="102"/>
      <c r="GFT216" s="102"/>
      <c r="GFU216" s="102"/>
      <c r="GFV216" s="102"/>
      <c r="GFW216" s="102"/>
      <c r="GFX216" s="102"/>
      <c r="GFY216" s="102"/>
      <c r="GFZ216" s="102"/>
      <c r="GGA216" s="102"/>
      <c r="GGB216" s="102"/>
      <c r="GGC216" s="102"/>
      <c r="GGD216" s="102"/>
      <c r="GGE216" s="102"/>
      <c r="GGF216" s="102"/>
      <c r="GGG216" s="102"/>
      <c r="GGH216" s="102"/>
      <c r="GGI216" s="102"/>
      <c r="GGJ216" s="102"/>
      <c r="GGK216" s="102"/>
      <c r="GGL216" s="102"/>
      <c r="GGM216" s="102"/>
      <c r="GGN216" s="102"/>
      <c r="GGO216" s="102"/>
      <c r="GGP216" s="102"/>
      <c r="GGQ216" s="102"/>
      <c r="GGR216" s="102"/>
      <c r="GGS216" s="102"/>
      <c r="GGT216" s="102"/>
      <c r="GGU216" s="102"/>
      <c r="GGV216" s="102"/>
      <c r="GGW216" s="102"/>
      <c r="GGX216" s="102"/>
      <c r="GGY216" s="102"/>
      <c r="GGZ216" s="102"/>
      <c r="GHA216" s="102"/>
      <c r="GHB216" s="102"/>
      <c r="GHC216" s="102"/>
      <c r="GHD216" s="102"/>
      <c r="GHE216" s="102"/>
      <c r="GHF216" s="102"/>
      <c r="GHG216" s="102"/>
      <c r="GHH216" s="102"/>
      <c r="GHI216" s="102"/>
      <c r="GHJ216" s="102"/>
      <c r="GHK216" s="102"/>
      <c r="GHL216" s="102"/>
      <c r="GHM216" s="102"/>
      <c r="GHN216" s="102"/>
      <c r="GHO216" s="102"/>
      <c r="GHP216" s="102"/>
      <c r="GHQ216" s="102"/>
      <c r="GHR216" s="102"/>
      <c r="GHS216" s="102"/>
      <c r="GHT216" s="102"/>
      <c r="GHU216" s="102"/>
      <c r="GHV216" s="102"/>
      <c r="GHW216" s="102"/>
      <c r="GHX216" s="102"/>
      <c r="GHY216" s="102"/>
      <c r="GHZ216" s="102"/>
      <c r="GIA216" s="102"/>
      <c r="GIB216" s="102"/>
      <c r="GIC216" s="102"/>
      <c r="GID216" s="102"/>
      <c r="GIE216" s="102"/>
      <c r="GIF216" s="102"/>
      <c r="GIG216" s="102"/>
      <c r="GIH216" s="102"/>
      <c r="GII216" s="102"/>
      <c r="GIJ216" s="102"/>
      <c r="GIK216" s="102"/>
      <c r="GIL216" s="102"/>
      <c r="GIM216" s="102"/>
      <c r="GIN216" s="102"/>
      <c r="GIO216" s="102"/>
      <c r="GIP216" s="102"/>
      <c r="GIQ216" s="102"/>
      <c r="GIR216" s="102"/>
      <c r="GIS216" s="102"/>
      <c r="GIT216" s="102"/>
      <c r="GIU216" s="102"/>
      <c r="GIV216" s="102"/>
      <c r="GIW216" s="102"/>
      <c r="GIX216" s="102"/>
      <c r="GIY216" s="102"/>
      <c r="GIZ216" s="102"/>
      <c r="GJA216" s="102"/>
      <c r="GJB216" s="102"/>
      <c r="GJC216" s="102"/>
      <c r="GJD216" s="102"/>
      <c r="GJE216" s="102"/>
      <c r="GJF216" s="102"/>
      <c r="GJG216" s="102"/>
      <c r="GJH216" s="102"/>
      <c r="GJI216" s="102"/>
      <c r="GJJ216" s="102"/>
      <c r="GJK216" s="102"/>
      <c r="GJL216" s="102"/>
      <c r="GJM216" s="102"/>
      <c r="GJN216" s="102"/>
      <c r="GJO216" s="102"/>
      <c r="GJP216" s="102"/>
      <c r="GJQ216" s="102"/>
      <c r="GJR216" s="102"/>
      <c r="GJS216" s="102"/>
      <c r="GJT216" s="102"/>
      <c r="GJU216" s="102"/>
      <c r="GJV216" s="102"/>
      <c r="GJW216" s="102"/>
      <c r="GJX216" s="102"/>
      <c r="GJY216" s="102"/>
      <c r="GJZ216" s="102"/>
      <c r="GKA216" s="102"/>
      <c r="GKB216" s="102"/>
      <c r="GKC216" s="102"/>
      <c r="GKD216" s="102"/>
      <c r="GKE216" s="102"/>
      <c r="GKF216" s="102"/>
      <c r="GKG216" s="102"/>
      <c r="GKH216" s="102"/>
      <c r="GKI216" s="102"/>
      <c r="GKJ216" s="102"/>
      <c r="GKK216" s="102"/>
      <c r="GKL216" s="102"/>
      <c r="GKM216" s="102"/>
      <c r="GKN216" s="102"/>
      <c r="GKO216" s="102"/>
      <c r="GKP216" s="102"/>
      <c r="GKQ216" s="102"/>
      <c r="GKR216" s="102"/>
      <c r="GKS216" s="102"/>
      <c r="GKT216" s="102"/>
      <c r="GKU216" s="102"/>
      <c r="GKV216" s="102"/>
      <c r="GKW216" s="102"/>
      <c r="GKX216" s="102"/>
      <c r="GKY216" s="102"/>
      <c r="GKZ216" s="102"/>
      <c r="GLA216" s="102"/>
      <c r="GLB216" s="102"/>
      <c r="GLC216" s="102"/>
      <c r="GLD216" s="102"/>
      <c r="GLE216" s="102"/>
      <c r="GLF216" s="102"/>
      <c r="GLG216" s="102"/>
      <c r="GLH216" s="102"/>
      <c r="GLI216" s="102"/>
      <c r="GLJ216" s="102"/>
      <c r="GLK216" s="102"/>
      <c r="GLL216" s="102"/>
      <c r="GLM216" s="102"/>
      <c r="GLN216" s="102"/>
      <c r="GLO216" s="102"/>
      <c r="GLP216" s="102"/>
      <c r="GLQ216" s="102"/>
      <c r="GLR216" s="102"/>
      <c r="GLS216" s="102"/>
      <c r="GLT216" s="102"/>
      <c r="GLU216" s="102"/>
      <c r="GLV216" s="102"/>
      <c r="GLW216" s="102"/>
      <c r="GLX216" s="102"/>
      <c r="GLY216" s="102"/>
      <c r="GLZ216" s="102"/>
      <c r="GMA216" s="102"/>
      <c r="GMB216" s="102"/>
      <c r="GMC216" s="102"/>
      <c r="GMD216" s="102"/>
      <c r="GME216" s="102"/>
      <c r="GMF216" s="102"/>
      <c r="GMG216" s="102"/>
      <c r="GMH216" s="102"/>
      <c r="GMI216" s="102"/>
      <c r="GMJ216" s="102"/>
      <c r="GMK216" s="102"/>
      <c r="GML216" s="102"/>
      <c r="GMM216" s="102"/>
      <c r="GMN216" s="102"/>
      <c r="GMO216" s="102"/>
      <c r="GMP216" s="102"/>
      <c r="GMQ216" s="102"/>
      <c r="GMR216" s="102"/>
      <c r="GMS216" s="102"/>
      <c r="GMT216" s="102"/>
      <c r="GMU216" s="102"/>
      <c r="GMV216" s="102"/>
      <c r="GMW216" s="102"/>
      <c r="GMX216" s="102"/>
      <c r="GMY216" s="102"/>
      <c r="GMZ216" s="102"/>
      <c r="GNA216" s="102"/>
      <c r="GNB216" s="102"/>
      <c r="GNC216" s="102"/>
      <c r="GND216" s="102"/>
      <c r="GNE216" s="102"/>
      <c r="GNF216" s="102"/>
      <c r="GNG216" s="102"/>
      <c r="GNH216" s="102"/>
      <c r="GNI216" s="102"/>
      <c r="GNJ216" s="102"/>
      <c r="GNK216" s="102"/>
      <c r="GNL216" s="102"/>
      <c r="GNM216" s="102"/>
      <c r="GNN216" s="102"/>
      <c r="GNO216" s="102"/>
      <c r="GNP216" s="102"/>
      <c r="GNQ216" s="102"/>
      <c r="GNR216" s="102"/>
      <c r="GNS216" s="102"/>
      <c r="GNT216" s="102"/>
      <c r="GNU216" s="102"/>
      <c r="GNV216" s="102"/>
      <c r="GNW216" s="102"/>
      <c r="GNX216" s="102"/>
      <c r="GNY216" s="102"/>
      <c r="GNZ216" s="102"/>
      <c r="GOA216" s="102"/>
      <c r="GOB216" s="102"/>
      <c r="GOC216" s="102"/>
      <c r="GOD216" s="102"/>
      <c r="GOE216" s="102"/>
      <c r="GOF216" s="102"/>
      <c r="GOG216" s="102"/>
      <c r="GOH216" s="102"/>
      <c r="GOI216" s="102"/>
      <c r="GOJ216" s="102"/>
      <c r="GOK216" s="102"/>
      <c r="GOL216" s="102"/>
      <c r="GOM216" s="102"/>
      <c r="GON216" s="102"/>
      <c r="GOO216" s="102"/>
      <c r="GOP216" s="102"/>
      <c r="GOQ216" s="102"/>
      <c r="GOR216" s="102"/>
      <c r="GOS216" s="102"/>
      <c r="GOT216" s="102"/>
      <c r="GOU216" s="102"/>
      <c r="GOV216" s="102"/>
      <c r="GOW216" s="102"/>
      <c r="GOX216" s="102"/>
      <c r="GOY216" s="102"/>
      <c r="GOZ216" s="102"/>
      <c r="GPA216" s="102"/>
      <c r="GPB216" s="102"/>
      <c r="GPC216" s="102"/>
      <c r="GPD216" s="102"/>
      <c r="GPE216" s="102"/>
      <c r="GPF216" s="102"/>
      <c r="GPG216" s="102"/>
      <c r="GPH216" s="102"/>
      <c r="GPI216" s="102"/>
      <c r="GPJ216" s="102"/>
      <c r="GPK216" s="102"/>
      <c r="GPL216" s="102"/>
      <c r="GPM216" s="102"/>
      <c r="GPN216" s="102"/>
      <c r="GPO216" s="102"/>
      <c r="GPP216" s="102"/>
      <c r="GPQ216" s="102"/>
      <c r="GPR216" s="102"/>
      <c r="GPS216" s="102"/>
      <c r="GPT216" s="102"/>
      <c r="GPU216" s="102"/>
      <c r="GPV216" s="102"/>
      <c r="GPW216" s="102"/>
      <c r="GPX216" s="102"/>
      <c r="GPY216" s="102"/>
      <c r="GPZ216" s="102"/>
      <c r="GQA216" s="102"/>
      <c r="GQB216" s="102"/>
      <c r="GQC216" s="102"/>
      <c r="GQD216" s="102"/>
      <c r="GQE216" s="102"/>
      <c r="GQF216" s="102"/>
      <c r="GQG216" s="102"/>
      <c r="GQH216" s="102"/>
      <c r="GQI216" s="102"/>
      <c r="GQJ216" s="102"/>
      <c r="GQK216" s="102"/>
      <c r="GQL216" s="102"/>
      <c r="GQM216" s="102"/>
      <c r="GQN216" s="102"/>
      <c r="GQO216" s="102"/>
      <c r="GQP216" s="102"/>
      <c r="GQQ216" s="102"/>
      <c r="GQR216" s="102"/>
      <c r="GQS216" s="102"/>
      <c r="GQT216" s="102"/>
      <c r="GQU216" s="102"/>
      <c r="GQV216" s="102"/>
      <c r="GQW216" s="102"/>
      <c r="GQX216" s="102"/>
      <c r="GQY216" s="102"/>
      <c r="GQZ216" s="102"/>
      <c r="GRA216" s="102"/>
      <c r="GRB216" s="102"/>
      <c r="GRC216" s="102"/>
      <c r="GRD216" s="102"/>
      <c r="GRE216" s="102"/>
      <c r="GRF216" s="102"/>
      <c r="GRG216" s="102"/>
      <c r="GRH216" s="102"/>
      <c r="GRI216" s="102"/>
      <c r="GRJ216" s="102"/>
      <c r="GRK216" s="102"/>
      <c r="GRL216" s="102"/>
      <c r="GRM216" s="102"/>
      <c r="GRN216" s="102"/>
      <c r="GRO216" s="102"/>
      <c r="GRP216" s="102"/>
      <c r="GRQ216" s="102"/>
      <c r="GRR216" s="102"/>
      <c r="GRS216" s="102"/>
      <c r="GRT216" s="102"/>
      <c r="GRU216" s="102"/>
      <c r="GRV216" s="102"/>
      <c r="GRW216" s="102"/>
      <c r="GRX216" s="102"/>
      <c r="GRY216" s="102"/>
      <c r="GRZ216" s="102"/>
      <c r="GSA216" s="102"/>
      <c r="GSB216" s="102"/>
      <c r="GSC216" s="102"/>
      <c r="GSD216" s="102"/>
      <c r="GSE216" s="102"/>
      <c r="GSF216" s="102"/>
      <c r="GSG216" s="102"/>
      <c r="GSH216" s="102"/>
      <c r="GSI216" s="102"/>
      <c r="GSJ216" s="102"/>
      <c r="GSK216" s="102"/>
      <c r="GSL216" s="102"/>
      <c r="GSM216" s="102"/>
      <c r="GSN216" s="102"/>
      <c r="GSO216" s="102"/>
      <c r="GSP216" s="102"/>
      <c r="GSQ216" s="102"/>
      <c r="GSR216" s="102"/>
      <c r="GSS216" s="102"/>
      <c r="GST216" s="102"/>
      <c r="GSU216" s="102"/>
      <c r="GSV216" s="102"/>
      <c r="GSW216" s="102"/>
      <c r="GSX216" s="102"/>
      <c r="GSY216" s="102"/>
      <c r="GSZ216" s="102"/>
      <c r="GTA216" s="102"/>
      <c r="GTB216" s="102"/>
      <c r="GTC216" s="102"/>
      <c r="GTD216" s="102"/>
      <c r="GTE216" s="102"/>
      <c r="GTF216" s="102"/>
      <c r="GTG216" s="102"/>
      <c r="GTH216" s="102"/>
      <c r="GTI216" s="102"/>
      <c r="GTJ216" s="102"/>
      <c r="GTK216" s="102"/>
      <c r="GTL216" s="102"/>
      <c r="GTM216" s="102"/>
      <c r="GTN216" s="102"/>
      <c r="GTO216" s="102"/>
      <c r="GTP216" s="102"/>
      <c r="GTQ216" s="102"/>
      <c r="GTR216" s="102"/>
      <c r="GTS216" s="102"/>
      <c r="GTT216" s="102"/>
      <c r="GTU216" s="102"/>
      <c r="GTV216" s="102"/>
      <c r="GTW216" s="102"/>
      <c r="GTX216" s="102"/>
      <c r="GTY216" s="102"/>
      <c r="GTZ216" s="102"/>
      <c r="GUA216" s="102"/>
      <c r="GUB216" s="102"/>
      <c r="GUC216" s="102"/>
      <c r="GUD216" s="102"/>
      <c r="GUE216" s="102"/>
      <c r="GUF216" s="102"/>
      <c r="GUG216" s="102"/>
      <c r="GUH216" s="102"/>
      <c r="GUI216" s="102"/>
      <c r="GUJ216" s="102"/>
      <c r="GUK216" s="102"/>
      <c r="GUL216" s="102"/>
      <c r="GUM216" s="102"/>
      <c r="GUN216" s="102"/>
      <c r="GUO216" s="102"/>
      <c r="GUP216" s="102"/>
      <c r="GUQ216" s="102"/>
      <c r="GUR216" s="102"/>
      <c r="GUS216" s="102"/>
      <c r="GUT216" s="102"/>
      <c r="GUU216" s="102"/>
      <c r="GUV216" s="102"/>
      <c r="GUW216" s="102"/>
      <c r="GUX216" s="102"/>
      <c r="GUY216" s="102"/>
      <c r="GUZ216" s="102"/>
      <c r="GVA216" s="102"/>
      <c r="GVB216" s="102"/>
      <c r="GVC216" s="102"/>
      <c r="GVD216" s="102"/>
      <c r="GVE216" s="102"/>
      <c r="GVF216" s="102"/>
      <c r="GVG216" s="102"/>
      <c r="GVH216" s="102"/>
      <c r="GVI216" s="102"/>
      <c r="GVJ216" s="102"/>
      <c r="GVK216" s="102"/>
      <c r="GVL216" s="102"/>
      <c r="GVM216" s="102"/>
      <c r="GVN216" s="102"/>
      <c r="GVO216" s="102"/>
      <c r="GVP216" s="102"/>
      <c r="GVQ216" s="102"/>
      <c r="GVR216" s="102"/>
      <c r="GVS216" s="102"/>
      <c r="GVT216" s="102"/>
      <c r="GVU216" s="102"/>
      <c r="GVV216" s="102"/>
      <c r="GVW216" s="102"/>
      <c r="GVX216" s="102"/>
      <c r="GVY216" s="102"/>
      <c r="GVZ216" s="102"/>
      <c r="GWA216" s="102"/>
      <c r="GWB216" s="102"/>
      <c r="GWC216" s="102"/>
      <c r="GWD216" s="102"/>
      <c r="GWE216" s="102"/>
      <c r="GWF216" s="102"/>
      <c r="GWG216" s="102"/>
      <c r="GWH216" s="102"/>
      <c r="GWI216" s="102"/>
      <c r="GWJ216" s="102"/>
      <c r="GWK216" s="102"/>
      <c r="GWL216" s="102"/>
      <c r="GWM216" s="102"/>
      <c r="GWN216" s="102"/>
      <c r="GWO216" s="102"/>
      <c r="GWP216" s="102"/>
      <c r="GWQ216" s="102"/>
      <c r="GWR216" s="102"/>
      <c r="GWS216" s="102"/>
      <c r="GWT216" s="102"/>
      <c r="GWU216" s="102"/>
      <c r="GWV216" s="102"/>
      <c r="GWW216" s="102"/>
      <c r="GWX216" s="102"/>
      <c r="GWY216" s="102"/>
      <c r="GWZ216" s="102"/>
      <c r="GXA216" s="102"/>
      <c r="GXB216" s="102"/>
      <c r="GXC216" s="102"/>
      <c r="GXD216" s="102"/>
      <c r="GXE216" s="102"/>
      <c r="GXF216" s="102"/>
      <c r="GXG216" s="102"/>
      <c r="GXH216" s="102"/>
      <c r="GXI216" s="102"/>
      <c r="GXJ216" s="102"/>
      <c r="GXK216" s="102"/>
      <c r="GXL216" s="102"/>
      <c r="GXM216" s="102"/>
      <c r="GXN216" s="102"/>
      <c r="GXO216" s="102"/>
      <c r="GXP216" s="102"/>
      <c r="GXQ216" s="102"/>
      <c r="GXR216" s="102"/>
      <c r="GXS216" s="102"/>
      <c r="GXT216" s="102"/>
      <c r="GXU216" s="102"/>
      <c r="GXV216" s="102"/>
      <c r="GXW216" s="102"/>
      <c r="GXX216" s="102"/>
      <c r="GXY216" s="102"/>
      <c r="GXZ216" s="102"/>
      <c r="GYA216" s="102"/>
      <c r="GYB216" s="102"/>
      <c r="GYC216" s="102"/>
      <c r="GYD216" s="102"/>
      <c r="GYE216" s="102"/>
      <c r="GYF216" s="102"/>
      <c r="GYG216" s="102"/>
      <c r="GYH216" s="102"/>
      <c r="GYI216" s="102"/>
      <c r="GYJ216" s="102"/>
      <c r="GYK216" s="102"/>
      <c r="GYL216" s="102"/>
      <c r="GYM216" s="102"/>
      <c r="GYN216" s="102"/>
      <c r="GYO216" s="102"/>
      <c r="GYP216" s="102"/>
      <c r="GYQ216" s="102"/>
      <c r="GYR216" s="102"/>
      <c r="GYS216" s="102"/>
      <c r="GYT216" s="102"/>
      <c r="GYU216" s="102"/>
      <c r="GYV216" s="102"/>
      <c r="GYW216" s="102"/>
      <c r="GYX216" s="102"/>
      <c r="GYY216" s="102"/>
      <c r="GYZ216" s="102"/>
      <c r="GZA216" s="102"/>
      <c r="GZB216" s="102"/>
      <c r="GZC216" s="102"/>
      <c r="GZD216" s="102"/>
      <c r="GZE216" s="102"/>
      <c r="GZF216" s="102"/>
      <c r="GZG216" s="102"/>
      <c r="GZH216" s="102"/>
      <c r="GZI216" s="102"/>
      <c r="GZJ216" s="102"/>
      <c r="GZK216" s="102"/>
      <c r="GZL216" s="102"/>
      <c r="GZM216" s="102"/>
      <c r="GZN216" s="102"/>
      <c r="GZO216" s="102"/>
      <c r="GZP216" s="102"/>
      <c r="GZQ216" s="102"/>
      <c r="GZR216" s="102"/>
      <c r="GZS216" s="102"/>
      <c r="GZT216" s="102"/>
      <c r="GZU216" s="102"/>
      <c r="GZV216" s="102"/>
      <c r="GZW216" s="102"/>
      <c r="GZX216" s="102"/>
      <c r="GZY216" s="102"/>
      <c r="GZZ216" s="102"/>
      <c r="HAA216" s="102"/>
      <c r="HAB216" s="102"/>
      <c r="HAC216" s="102"/>
      <c r="HAD216" s="102"/>
      <c r="HAE216" s="102"/>
      <c r="HAF216" s="102"/>
      <c r="HAG216" s="102"/>
      <c r="HAH216" s="102"/>
      <c r="HAI216" s="102"/>
      <c r="HAJ216" s="102"/>
      <c r="HAK216" s="102"/>
      <c r="HAL216" s="102"/>
      <c r="HAM216" s="102"/>
      <c r="HAN216" s="102"/>
      <c r="HAO216" s="102"/>
      <c r="HAP216" s="102"/>
      <c r="HAQ216" s="102"/>
      <c r="HAR216" s="102"/>
      <c r="HAS216" s="102"/>
      <c r="HAT216" s="102"/>
      <c r="HAU216" s="102"/>
      <c r="HAV216" s="102"/>
      <c r="HAW216" s="102"/>
      <c r="HAX216" s="102"/>
      <c r="HAY216" s="102"/>
      <c r="HAZ216" s="102"/>
      <c r="HBA216" s="102"/>
      <c r="HBB216" s="102"/>
      <c r="HBC216" s="102"/>
      <c r="HBD216" s="102"/>
      <c r="HBE216" s="102"/>
      <c r="HBF216" s="102"/>
      <c r="HBG216" s="102"/>
      <c r="HBH216" s="102"/>
      <c r="HBI216" s="102"/>
      <c r="HBJ216" s="102"/>
      <c r="HBK216" s="102"/>
      <c r="HBL216" s="102"/>
      <c r="HBM216" s="102"/>
      <c r="HBN216" s="102"/>
      <c r="HBO216" s="102"/>
      <c r="HBP216" s="102"/>
      <c r="HBQ216" s="102"/>
      <c r="HBR216" s="102"/>
      <c r="HBS216" s="102"/>
      <c r="HBT216" s="102"/>
      <c r="HBU216" s="102"/>
      <c r="HBV216" s="102"/>
      <c r="HBW216" s="102"/>
      <c r="HBX216" s="102"/>
      <c r="HBY216" s="102"/>
      <c r="HBZ216" s="102"/>
      <c r="HCA216" s="102"/>
      <c r="HCB216" s="102"/>
      <c r="HCC216" s="102"/>
      <c r="HCD216" s="102"/>
      <c r="HCE216" s="102"/>
      <c r="HCF216" s="102"/>
      <c r="HCG216" s="102"/>
      <c r="HCH216" s="102"/>
      <c r="HCI216" s="102"/>
      <c r="HCJ216" s="102"/>
      <c r="HCK216" s="102"/>
      <c r="HCL216" s="102"/>
      <c r="HCM216" s="102"/>
      <c r="HCN216" s="102"/>
      <c r="HCO216" s="102"/>
      <c r="HCP216" s="102"/>
      <c r="HCQ216" s="102"/>
      <c r="HCR216" s="102"/>
      <c r="HCS216" s="102"/>
      <c r="HCT216" s="102"/>
      <c r="HCU216" s="102"/>
      <c r="HCV216" s="102"/>
      <c r="HCW216" s="102"/>
      <c r="HCX216" s="102"/>
      <c r="HCY216" s="102"/>
      <c r="HCZ216" s="102"/>
      <c r="HDA216" s="102"/>
      <c r="HDB216" s="102"/>
      <c r="HDC216" s="102"/>
      <c r="HDD216" s="102"/>
      <c r="HDE216" s="102"/>
      <c r="HDF216" s="102"/>
      <c r="HDG216" s="102"/>
      <c r="HDH216" s="102"/>
      <c r="HDI216" s="102"/>
      <c r="HDJ216" s="102"/>
      <c r="HDK216" s="102"/>
      <c r="HDL216" s="102"/>
      <c r="HDM216" s="102"/>
      <c r="HDN216" s="102"/>
      <c r="HDO216" s="102"/>
      <c r="HDP216" s="102"/>
      <c r="HDQ216" s="102"/>
      <c r="HDR216" s="102"/>
      <c r="HDS216" s="102"/>
      <c r="HDT216" s="102"/>
      <c r="HDU216" s="102"/>
      <c r="HDV216" s="102"/>
      <c r="HDW216" s="102"/>
      <c r="HDX216" s="102"/>
      <c r="HDY216" s="102"/>
      <c r="HDZ216" s="102"/>
      <c r="HEA216" s="102"/>
      <c r="HEB216" s="102"/>
      <c r="HEC216" s="102"/>
      <c r="HED216" s="102"/>
      <c r="HEE216" s="102"/>
      <c r="HEF216" s="102"/>
      <c r="HEG216" s="102"/>
      <c r="HEH216" s="102"/>
      <c r="HEI216" s="102"/>
      <c r="HEJ216" s="102"/>
      <c r="HEK216" s="102"/>
      <c r="HEL216" s="102"/>
      <c r="HEM216" s="102"/>
      <c r="HEN216" s="102"/>
      <c r="HEO216" s="102"/>
      <c r="HEP216" s="102"/>
      <c r="HEQ216" s="102"/>
      <c r="HER216" s="102"/>
      <c r="HES216" s="102"/>
      <c r="HET216" s="102"/>
      <c r="HEU216" s="102"/>
      <c r="HEV216" s="102"/>
      <c r="HEW216" s="102"/>
      <c r="HEX216" s="102"/>
      <c r="HEY216" s="102"/>
      <c r="HEZ216" s="102"/>
      <c r="HFA216" s="102"/>
      <c r="HFB216" s="102"/>
      <c r="HFC216" s="102"/>
      <c r="HFD216" s="102"/>
      <c r="HFE216" s="102"/>
      <c r="HFF216" s="102"/>
      <c r="HFG216" s="102"/>
      <c r="HFH216" s="102"/>
      <c r="HFI216" s="102"/>
      <c r="HFJ216" s="102"/>
      <c r="HFK216" s="102"/>
      <c r="HFL216" s="102"/>
      <c r="HFM216" s="102"/>
      <c r="HFN216" s="102"/>
      <c r="HFO216" s="102"/>
      <c r="HFP216" s="102"/>
      <c r="HFQ216" s="102"/>
      <c r="HFR216" s="102"/>
      <c r="HFS216" s="102"/>
      <c r="HFT216" s="102"/>
      <c r="HFU216" s="102"/>
      <c r="HFV216" s="102"/>
      <c r="HFW216" s="102"/>
      <c r="HFX216" s="102"/>
      <c r="HFY216" s="102"/>
      <c r="HFZ216" s="102"/>
      <c r="HGA216" s="102"/>
      <c r="HGB216" s="102"/>
      <c r="HGC216" s="102"/>
      <c r="HGD216" s="102"/>
      <c r="HGE216" s="102"/>
      <c r="HGF216" s="102"/>
      <c r="HGG216" s="102"/>
      <c r="HGH216" s="102"/>
      <c r="HGI216" s="102"/>
      <c r="HGJ216" s="102"/>
      <c r="HGK216" s="102"/>
      <c r="HGL216" s="102"/>
      <c r="HGM216" s="102"/>
      <c r="HGN216" s="102"/>
      <c r="HGO216" s="102"/>
      <c r="HGP216" s="102"/>
      <c r="HGQ216" s="102"/>
      <c r="HGR216" s="102"/>
      <c r="HGS216" s="102"/>
      <c r="HGT216" s="102"/>
      <c r="HGU216" s="102"/>
      <c r="HGV216" s="102"/>
      <c r="HGW216" s="102"/>
      <c r="HGX216" s="102"/>
      <c r="HGY216" s="102"/>
      <c r="HGZ216" s="102"/>
      <c r="HHA216" s="102"/>
      <c r="HHB216" s="102"/>
      <c r="HHC216" s="102"/>
      <c r="HHD216" s="102"/>
      <c r="HHE216" s="102"/>
      <c r="HHF216" s="102"/>
      <c r="HHG216" s="102"/>
      <c r="HHH216" s="102"/>
      <c r="HHI216" s="102"/>
      <c r="HHJ216" s="102"/>
      <c r="HHK216" s="102"/>
      <c r="HHL216" s="102"/>
      <c r="HHM216" s="102"/>
      <c r="HHN216" s="102"/>
      <c r="HHO216" s="102"/>
      <c r="HHP216" s="102"/>
      <c r="HHQ216" s="102"/>
      <c r="HHR216" s="102"/>
      <c r="HHS216" s="102"/>
      <c r="HHT216" s="102"/>
      <c r="HHU216" s="102"/>
      <c r="HHV216" s="102"/>
      <c r="HHW216" s="102"/>
      <c r="HHX216" s="102"/>
      <c r="HHY216" s="102"/>
      <c r="HHZ216" s="102"/>
      <c r="HIA216" s="102"/>
      <c r="HIB216" s="102"/>
      <c r="HIC216" s="102"/>
      <c r="HID216" s="102"/>
      <c r="HIE216" s="102"/>
      <c r="HIF216" s="102"/>
      <c r="HIG216" s="102"/>
      <c r="HIH216" s="102"/>
      <c r="HII216" s="102"/>
      <c r="HIJ216" s="102"/>
      <c r="HIK216" s="102"/>
      <c r="HIL216" s="102"/>
      <c r="HIM216" s="102"/>
      <c r="HIN216" s="102"/>
      <c r="HIO216" s="102"/>
      <c r="HIP216" s="102"/>
      <c r="HIQ216" s="102"/>
      <c r="HIR216" s="102"/>
      <c r="HIS216" s="102"/>
      <c r="HIT216" s="102"/>
      <c r="HIU216" s="102"/>
      <c r="HIV216" s="102"/>
      <c r="HIW216" s="102"/>
      <c r="HIX216" s="102"/>
      <c r="HIY216" s="102"/>
      <c r="HIZ216" s="102"/>
      <c r="HJA216" s="102"/>
      <c r="HJB216" s="102"/>
      <c r="HJC216" s="102"/>
      <c r="HJD216" s="102"/>
      <c r="HJE216" s="102"/>
      <c r="HJF216" s="102"/>
      <c r="HJG216" s="102"/>
      <c r="HJH216" s="102"/>
      <c r="HJI216" s="102"/>
      <c r="HJJ216" s="102"/>
      <c r="HJK216" s="102"/>
      <c r="HJL216" s="102"/>
      <c r="HJM216" s="102"/>
      <c r="HJN216" s="102"/>
      <c r="HJO216" s="102"/>
      <c r="HJP216" s="102"/>
      <c r="HJQ216" s="102"/>
      <c r="HJR216" s="102"/>
      <c r="HJS216" s="102"/>
      <c r="HJT216" s="102"/>
      <c r="HJU216" s="102"/>
      <c r="HJV216" s="102"/>
      <c r="HJW216" s="102"/>
      <c r="HJX216" s="102"/>
      <c r="HJY216" s="102"/>
      <c r="HJZ216" s="102"/>
      <c r="HKA216" s="102"/>
      <c r="HKB216" s="102"/>
      <c r="HKC216" s="102"/>
      <c r="HKD216" s="102"/>
      <c r="HKE216" s="102"/>
      <c r="HKF216" s="102"/>
      <c r="HKG216" s="102"/>
      <c r="HKH216" s="102"/>
      <c r="HKI216" s="102"/>
      <c r="HKJ216" s="102"/>
      <c r="HKK216" s="102"/>
      <c r="HKL216" s="102"/>
      <c r="HKM216" s="102"/>
      <c r="HKN216" s="102"/>
      <c r="HKO216" s="102"/>
      <c r="HKP216" s="102"/>
      <c r="HKQ216" s="102"/>
      <c r="HKR216" s="102"/>
      <c r="HKS216" s="102"/>
      <c r="HKT216" s="102"/>
      <c r="HKU216" s="102"/>
      <c r="HKV216" s="102"/>
      <c r="HKW216" s="102"/>
      <c r="HKX216" s="102"/>
      <c r="HKY216" s="102"/>
      <c r="HKZ216" s="102"/>
      <c r="HLA216" s="102"/>
      <c r="HLB216" s="102"/>
      <c r="HLC216" s="102"/>
      <c r="HLD216" s="102"/>
      <c r="HLE216" s="102"/>
      <c r="HLF216" s="102"/>
      <c r="HLG216" s="102"/>
      <c r="HLH216" s="102"/>
      <c r="HLI216" s="102"/>
      <c r="HLJ216" s="102"/>
      <c r="HLK216" s="102"/>
      <c r="HLL216" s="102"/>
      <c r="HLM216" s="102"/>
      <c r="HLN216" s="102"/>
      <c r="HLO216" s="102"/>
      <c r="HLP216" s="102"/>
      <c r="HLQ216" s="102"/>
      <c r="HLR216" s="102"/>
      <c r="HLS216" s="102"/>
      <c r="HLT216" s="102"/>
      <c r="HLU216" s="102"/>
      <c r="HLV216" s="102"/>
      <c r="HLW216" s="102"/>
      <c r="HLX216" s="102"/>
      <c r="HLY216" s="102"/>
      <c r="HLZ216" s="102"/>
      <c r="HMA216" s="102"/>
      <c r="HMB216" s="102"/>
      <c r="HMC216" s="102"/>
      <c r="HMD216" s="102"/>
      <c r="HME216" s="102"/>
      <c r="HMF216" s="102"/>
      <c r="HMG216" s="102"/>
      <c r="HMH216" s="102"/>
      <c r="HMI216" s="102"/>
      <c r="HMJ216" s="102"/>
      <c r="HMK216" s="102"/>
      <c r="HML216" s="102"/>
      <c r="HMM216" s="102"/>
      <c r="HMN216" s="102"/>
      <c r="HMO216" s="102"/>
      <c r="HMP216" s="102"/>
      <c r="HMQ216" s="102"/>
      <c r="HMR216" s="102"/>
      <c r="HMS216" s="102"/>
      <c r="HMT216" s="102"/>
      <c r="HMU216" s="102"/>
      <c r="HMV216" s="102"/>
      <c r="HMW216" s="102"/>
      <c r="HMX216" s="102"/>
      <c r="HMY216" s="102"/>
      <c r="HMZ216" s="102"/>
      <c r="HNA216" s="102"/>
      <c r="HNB216" s="102"/>
      <c r="HNC216" s="102"/>
      <c r="HND216" s="102"/>
      <c r="HNE216" s="102"/>
      <c r="HNF216" s="102"/>
      <c r="HNG216" s="102"/>
      <c r="HNH216" s="102"/>
      <c r="HNI216" s="102"/>
      <c r="HNJ216" s="102"/>
      <c r="HNK216" s="102"/>
      <c r="HNL216" s="102"/>
      <c r="HNM216" s="102"/>
      <c r="HNN216" s="102"/>
      <c r="HNO216" s="102"/>
      <c r="HNP216" s="102"/>
      <c r="HNQ216" s="102"/>
      <c r="HNR216" s="102"/>
      <c r="HNS216" s="102"/>
      <c r="HNT216" s="102"/>
      <c r="HNU216" s="102"/>
      <c r="HNV216" s="102"/>
      <c r="HNW216" s="102"/>
      <c r="HNX216" s="102"/>
      <c r="HNY216" s="102"/>
      <c r="HNZ216" s="102"/>
      <c r="HOA216" s="102"/>
      <c r="HOB216" s="102"/>
      <c r="HOC216" s="102"/>
      <c r="HOD216" s="102"/>
      <c r="HOE216" s="102"/>
      <c r="HOF216" s="102"/>
      <c r="HOG216" s="102"/>
      <c r="HOH216" s="102"/>
      <c r="HOI216" s="102"/>
      <c r="HOJ216" s="102"/>
      <c r="HOK216" s="102"/>
      <c r="HOL216" s="102"/>
      <c r="HOM216" s="102"/>
      <c r="HON216" s="102"/>
      <c r="HOO216" s="102"/>
      <c r="HOP216" s="102"/>
      <c r="HOQ216" s="102"/>
      <c r="HOR216" s="102"/>
      <c r="HOS216" s="102"/>
      <c r="HOT216" s="102"/>
      <c r="HOU216" s="102"/>
      <c r="HOV216" s="102"/>
      <c r="HOW216" s="102"/>
      <c r="HOX216" s="102"/>
      <c r="HOY216" s="102"/>
      <c r="HOZ216" s="102"/>
      <c r="HPA216" s="102"/>
      <c r="HPB216" s="102"/>
      <c r="HPC216" s="102"/>
      <c r="HPD216" s="102"/>
      <c r="HPE216" s="102"/>
      <c r="HPF216" s="102"/>
      <c r="HPG216" s="102"/>
      <c r="HPH216" s="102"/>
      <c r="HPI216" s="102"/>
      <c r="HPJ216" s="102"/>
      <c r="HPK216" s="102"/>
      <c r="HPL216" s="102"/>
      <c r="HPM216" s="102"/>
      <c r="HPN216" s="102"/>
      <c r="HPO216" s="102"/>
      <c r="HPP216" s="102"/>
      <c r="HPQ216" s="102"/>
      <c r="HPR216" s="102"/>
      <c r="HPS216" s="102"/>
      <c r="HPT216" s="102"/>
      <c r="HPU216" s="102"/>
      <c r="HPV216" s="102"/>
      <c r="HPW216" s="102"/>
      <c r="HPX216" s="102"/>
      <c r="HPY216" s="102"/>
      <c r="HPZ216" s="102"/>
      <c r="HQA216" s="102"/>
      <c r="HQB216" s="102"/>
      <c r="HQC216" s="102"/>
      <c r="HQD216" s="102"/>
      <c r="HQE216" s="102"/>
      <c r="HQF216" s="102"/>
      <c r="HQG216" s="102"/>
      <c r="HQH216" s="102"/>
      <c r="HQI216" s="102"/>
      <c r="HQJ216" s="102"/>
      <c r="HQK216" s="102"/>
      <c r="HQL216" s="102"/>
      <c r="HQM216" s="102"/>
      <c r="HQN216" s="102"/>
      <c r="HQO216" s="102"/>
      <c r="HQP216" s="102"/>
      <c r="HQQ216" s="102"/>
      <c r="HQR216" s="102"/>
      <c r="HQS216" s="102"/>
      <c r="HQT216" s="102"/>
      <c r="HQU216" s="102"/>
      <c r="HQV216" s="102"/>
      <c r="HQW216" s="102"/>
      <c r="HQX216" s="102"/>
      <c r="HQY216" s="102"/>
      <c r="HQZ216" s="102"/>
      <c r="HRA216" s="102"/>
      <c r="HRB216" s="102"/>
      <c r="HRC216" s="102"/>
      <c r="HRD216" s="102"/>
      <c r="HRE216" s="102"/>
      <c r="HRF216" s="102"/>
      <c r="HRG216" s="102"/>
      <c r="HRH216" s="102"/>
      <c r="HRI216" s="102"/>
      <c r="HRJ216" s="102"/>
      <c r="HRK216" s="102"/>
      <c r="HRL216" s="102"/>
      <c r="HRM216" s="102"/>
      <c r="HRN216" s="102"/>
      <c r="HRO216" s="102"/>
      <c r="HRP216" s="102"/>
      <c r="HRQ216" s="102"/>
      <c r="HRR216" s="102"/>
      <c r="HRS216" s="102"/>
      <c r="HRT216" s="102"/>
      <c r="HRU216" s="102"/>
      <c r="HRV216" s="102"/>
      <c r="HRW216" s="102"/>
      <c r="HRX216" s="102"/>
      <c r="HRY216" s="102"/>
      <c r="HRZ216" s="102"/>
      <c r="HSA216" s="102"/>
      <c r="HSB216" s="102"/>
      <c r="HSC216" s="102"/>
      <c r="HSD216" s="102"/>
      <c r="HSE216" s="102"/>
      <c r="HSF216" s="102"/>
      <c r="HSG216" s="102"/>
      <c r="HSH216" s="102"/>
      <c r="HSI216" s="102"/>
      <c r="HSJ216" s="102"/>
      <c r="HSK216" s="102"/>
      <c r="HSL216" s="102"/>
      <c r="HSM216" s="102"/>
      <c r="HSN216" s="102"/>
      <c r="HSO216" s="102"/>
      <c r="HSP216" s="102"/>
      <c r="HSQ216" s="102"/>
      <c r="HSR216" s="102"/>
      <c r="HSS216" s="102"/>
      <c r="HST216" s="102"/>
      <c r="HSU216" s="102"/>
      <c r="HSV216" s="102"/>
      <c r="HSW216" s="102"/>
      <c r="HSX216" s="102"/>
      <c r="HSY216" s="102"/>
      <c r="HSZ216" s="102"/>
      <c r="HTA216" s="102"/>
      <c r="HTB216" s="102"/>
      <c r="HTC216" s="102"/>
      <c r="HTD216" s="102"/>
      <c r="HTE216" s="102"/>
      <c r="HTF216" s="102"/>
      <c r="HTG216" s="102"/>
      <c r="HTH216" s="102"/>
      <c r="HTI216" s="102"/>
      <c r="HTJ216" s="102"/>
      <c r="HTK216" s="102"/>
      <c r="HTL216" s="102"/>
      <c r="HTM216" s="102"/>
      <c r="HTN216" s="102"/>
      <c r="HTO216" s="102"/>
      <c r="HTP216" s="102"/>
      <c r="HTQ216" s="102"/>
      <c r="HTR216" s="102"/>
      <c r="HTS216" s="102"/>
      <c r="HTT216" s="102"/>
      <c r="HTU216" s="102"/>
      <c r="HTV216" s="102"/>
      <c r="HTW216" s="102"/>
      <c r="HTX216" s="102"/>
      <c r="HTY216" s="102"/>
      <c r="HTZ216" s="102"/>
      <c r="HUA216" s="102"/>
      <c r="HUB216" s="102"/>
      <c r="HUC216" s="102"/>
      <c r="HUD216" s="102"/>
      <c r="HUE216" s="102"/>
      <c r="HUF216" s="102"/>
      <c r="HUG216" s="102"/>
      <c r="HUH216" s="102"/>
      <c r="HUI216" s="102"/>
      <c r="HUJ216" s="102"/>
      <c r="HUK216" s="102"/>
      <c r="HUL216" s="102"/>
      <c r="HUM216" s="102"/>
      <c r="HUN216" s="102"/>
      <c r="HUO216" s="102"/>
      <c r="HUP216" s="102"/>
      <c r="HUQ216" s="102"/>
      <c r="HUR216" s="102"/>
      <c r="HUS216" s="102"/>
      <c r="HUT216" s="102"/>
      <c r="HUU216" s="102"/>
      <c r="HUV216" s="102"/>
      <c r="HUW216" s="102"/>
      <c r="HUX216" s="102"/>
      <c r="HUY216" s="102"/>
      <c r="HUZ216" s="102"/>
      <c r="HVA216" s="102"/>
      <c r="HVB216" s="102"/>
      <c r="HVC216" s="102"/>
      <c r="HVD216" s="102"/>
      <c r="HVE216" s="102"/>
      <c r="HVF216" s="102"/>
      <c r="HVG216" s="102"/>
      <c r="HVH216" s="102"/>
      <c r="HVI216" s="102"/>
      <c r="HVJ216" s="102"/>
      <c r="HVK216" s="102"/>
      <c r="HVL216" s="102"/>
      <c r="HVM216" s="102"/>
      <c r="HVN216" s="102"/>
      <c r="HVO216" s="102"/>
      <c r="HVP216" s="102"/>
      <c r="HVQ216" s="102"/>
      <c r="HVR216" s="102"/>
      <c r="HVS216" s="102"/>
      <c r="HVT216" s="102"/>
      <c r="HVU216" s="102"/>
      <c r="HVV216" s="102"/>
      <c r="HVW216" s="102"/>
      <c r="HVX216" s="102"/>
      <c r="HVY216" s="102"/>
      <c r="HVZ216" s="102"/>
      <c r="HWA216" s="102"/>
      <c r="HWB216" s="102"/>
      <c r="HWC216" s="102"/>
      <c r="HWD216" s="102"/>
      <c r="HWE216" s="102"/>
      <c r="HWF216" s="102"/>
      <c r="HWG216" s="102"/>
      <c r="HWH216" s="102"/>
      <c r="HWI216" s="102"/>
      <c r="HWJ216" s="102"/>
      <c r="HWK216" s="102"/>
      <c r="HWL216" s="102"/>
      <c r="HWM216" s="102"/>
      <c r="HWN216" s="102"/>
      <c r="HWO216" s="102"/>
      <c r="HWP216" s="102"/>
      <c r="HWQ216" s="102"/>
      <c r="HWR216" s="102"/>
      <c r="HWS216" s="102"/>
      <c r="HWT216" s="102"/>
      <c r="HWU216" s="102"/>
      <c r="HWV216" s="102"/>
      <c r="HWW216" s="102"/>
      <c r="HWX216" s="102"/>
      <c r="HWY216" s="102"/>
      <c r="HWZ216" s="102"/>
      <c r="HXA216" s="102"/>
      <c r="HXB216" s="102"/>
      <c r="HXC216" s="102"/>
      <c r="HXD216" s="102"/>
      <c r="HXE216" s="102"/>
      <c r="HXF216" s="102"/>
      <c r="HXG216" s="102"/>
      <c r="HXH216" s="102"/>
      <c r="HXI216" s="102"/>
      <c r="HXJ216" s="102"/>
      <c r="HXK216" s="102"/>
      <c r="HXL216" s="102"/>
      <c r="HXM216" s="102"/>
      <c r="HXN216" s="102"/>
      <c r="HXO216" s="102"/>
      <c r="HXP216" s="102"/>
      <c r="HXQ216" s="102"/>
      <c r="HXR216" s="102"/>
      <c r="HXS216" s="102"/>
      <c r="HXT216" s="102"/>
      <c r="HXU216" s="102"/>
      <c r="HXV216" s="102"/>
      <c r="HXW216" s="102"/>
      <c r="HXX216" s="102"/>
      <c r="HXY216" s="102"/>
      <c r="HXZ216" s="102"/>
      <c r="HYA216" s="102"/>
      <c r="HYB216" s="102"/>
      <c r="HYC216" s="102"/>
      <c r="HYD216" s="102"/>
      <c r="HYE216" s="102"/>
      <c r="HYF216" s="102"/>
      <c r="HYG216" s="102"/>
      <c r="HYH216" s="102"/>
      <c r="HYI216" s="102"/>
      <c r="HYJ216" s="102"/>
      <c r="HYK216" s="102"/>
      <c r="HYL216" s="102"/>
      <c r="HYM216" s="102"/>
      <c r="HYN216" s="102"/>
      <c r="HYO216" s="102"/>
      <c r="HYP216" s="102"/>
      <c r="HYQ216" s="102"/>
      <c r="HYR216" s="102"/>
      <c r="HYS216" s="102"/>
      <c r="HYT216" s="102"/>
      <c r="HYU216" s="102"/>
      <c r="HYV216" s="102"/>
      <c r="HYW216" s="102"/>
      <c r="HYX216" s="102"/>
      <c r="HYY216" s="102"/>
      <c r="HYZ216" s="102"/>
      <c r="HZA216" s="102"/>
      <c r="HZB216" s="102"/>
      <c r="HZC216" s="102"/>
      <c r="HZD216" s="102"/>
      <c r="HZE216" s="102"/>
      <c r="HZF216" s="102"/>
      <c r="HZG216" s="102"/>
      <c r="HZH216" s="102"/>
      <c r="HZI216" s="102"/>
      <c r="HZJ216" s="102"/>
      <c r="HZK216" s="102"/>
      <c r="HZL216" s="102"/>
      <c r="HZM216" s="102"/>
      <c r="HZN216" s="102"/>
      <c r="HZO216" s="102"/>
      <c r="HZP216" s="102"/>
      <c r="HZQ216" s="102"/>
      <c r="HZR216" s="102"/>
      <c r="HZS216" s="102"/>
      <c r="HZT216" s="102"/>
      <c r="HZU216" s="102"/>
      <c r="HZV216" s="102"/>
      <c r="HZW216" s="102"/>
      <c r="HZX216" s="102"/>
      <c r="HZY216" s="102"/>
      <c r="HZZ216" s="102"/>
      <c r="IAA216" s="102"/>
      <c r="IAB216" s="102"/>
      <c r="IAC216" s="102"/>
      <c r="IAD216" s="102"/>
      <c r="IAE216" s="102"/>
      <c r="IAF216" s="102"/>
      <c r="IAG216" s="102"/>
      <c r="IAH216" s="102"/>
      <c r="IAI216" s="102"/>
      <c r="IAJ216" s="102"/>
      <c r="IAK216" s="102"/>
      <c r="IAL216" s="102"/>
      <c r="IAM216" s="102"/>
      <c r="IAN216" s="102"/>
      <c r="IAO216" s="102"/>
      <c r="IAP216" s="102"/>
      <c r="IAQ216" s="102"/>
      <c r="IAR216" s="102"/>
      <c r="IAS216" s="102"/>
      <c r="IAT216" s="102"/>
      <c r="IAU216" s="102"/>
      <c r="IAV216" s="102"/>
      <c r="IAW216" s="102"/>
      <c r="IAX216" s="102"/>
      <c r="IAY216" s="102"/>
      <c r="IAZ216" s="102"/>
      <c r="IBA216" s="102"/>
      <c r="IBB216" s="102"/>
      <c r="IBC216" s="102"/>
      <c r="IBD216" s="102"/>
      <c r="IBE216" s="102"/>
      <c r="IBF216" s="102"/>
      <c r="IBG216" s="102"/>
      <c r="IBH216" s="102"/>
      <c r="IBI216" s="102"/>
      <c r="IBJ216" s="102"/>
      <c r="IBK216" s="102"/>
      <c r="IBL216" s="102"/>
      <c r="IBM216" s="102"/>
      <c r="IBN216" s="102"/>
      <c r="IBO216" s="102"/>
      <c r="IBP216" s="102"/>
      <c r="IBQ216" s="102"/>
      <c r="IBR216" s="102"/>
      <c r="IBS216" s="102"/>
      <c r="IBT216" s="102"/>
      <c r="IBU216" s="102"/>
      <c r="IBV216" s="102"/>
      <c r="IBW216" s="102"/>
      <c r="IBX216" s="102"/>
      <c r="IBY216" s="102"/>
      <c r="IBZ216" s="102"/>
      <c r="ICA216" s="102"/>
      <c r="ICB216" s="102"/>
      <c r="ICC216" s="102"/>
      <c r="ICD216" s="102"/>
      <c r="ICE216" s="102"/>
      <c r="ICF216" s="102"/>
      <c r="ICG216" s="102"/>
      <c r="ICH216" s="102"/>
      <c r="ICI216" s="102"/>
      <c r="ICJ216" s="102"/>
      <c r="ICK216" s="102"/>
      <c r="ICL216" s="102"/>
      <c r="ICM216" s="102"/>
      <c r="ICN216" s="102"/>
      <c r="ICO216" s="102"/>
      <c r="ICP216" s="102"/>
      <c r="ICQ216" s="102"/>
      <c r="ICR216" s="102"/>
      <c r="ICS216" s="102"/>
      <c r="ICT216" s="102"/>
      <c r="ICU216" s="102"/>
      <c r="ICV216" s="102"/>
      <c r="ICW216" s="102"/>
      <c r="ICX216" s="102"/>
      <c r="ICY216" s="102"/>
      <c r="ICZ216" s="102"/>
      <c r="IDA216" s="102"/>
      <c r="IDB216" s="102"/>
      <c r="IDC216" s="102"/>
      <c r="IDD216" s="102"/>
      <c r="IDE216" s="102"/>
      <c r="IDF216" s="102"/>
      <c r="IDG216" s="102"/>
      <c r="IDH216" s="102"/>
      <c r="IDI216" s="102"/>
      <c r="IDJ216" s="102"/>
      <c r="IDK216" s="102"/>
      <c r="IDL216" s="102"/>
      <c r="IDM216" s="102"/>
      <c r="IDN216" s="102"/>
      <c r="IDO216" s="102"/>
      <c r="IDP216" s="102"/>
      <c r="IDQ216" s="102"/>
      <c r="IDR216" s="102"/>
      <c r="IDS216" s="102"/>
      <c r="IDT216" s="102"/>
      <c r="IDU216" s="102"/>
      <c r="IDV216" s="102"/>
      <c r="IDW216" s="102"/>
      <c r="IDX216" s="102"/>
      <c r="IDY216" s="102"/>
      <c r="IDZ216" s="102"/>
      <c r="IEA216" s="102"/>
      <c r="IEB216" s="102"/>
      <c r="IEC216" s="102"/>
      <c r="IED216" s="102"/>
      <c r="IEE216" s="102"/>
      <c r="IEF216" s="102"/>
      <c r="IEG216" s="102"/>
      <c r="IEH216" s="102"/>
      <c r="IEI216" s="102"/>
      <c r="IEJ216" s="102"/>
      <c r="IEK216" s="102"/>
      <c r="IEL216" s="102"/>
      <c r="IEM216" s="102"/>
      <c r="IEN216" s="102"/>
      <c r="IEO216" s="102"/>
      <c r="IEP216" s="102"/>
      <c r="IEQ216" s="102"/>
      <c r="IER216" s="102"/>
      <c r="IES216" s="102"/>
      <c r="IET216" s="102"/>
      <c r="IEU216" s="102"/>
      <c r="IEV216" s="102"/>
      <c r="IEW216" s="102"/>
      <c r="IEX216" s="102"/>
      <c r="IEY216" s="102"/>
      <c r="IEZ216" s="102"/>
      <c r="IFA216" s="102"/>
      <c r="IFB216" s="102"/>
      <c r="IFC216" s="102"/>
      <c r="IFD216" s="102"/>
      <c r="IFE216" s="102"/>
      <c r="IFF216" s="102"/>
      <c r="IFG216" s="102"/>
      <c r="IFH216" s="102"/>
      <c r="IFI216" s="102"/>
      <c r="IFJ216" s="102"/>
      <c r="IFK216" s="102"/>
      <c r="IFL216" s="102"/>
      <c r="IFM216" s="102"/>
      <c r="IFN216" s="102"/>
      <c r="IFO216" s="102"/>
      <c r="IFP216" s="102"/>
      <c r="IFQ216" s="102"/>
      <c r="IFR216" s="102"/>
      <c r="IFS216" s="102"/>
      <c r="IFT216" s="102"/>
      <c r="IFU216" s="102"/>
      <c r="IFV216" s="102"/>
      <c r="IFW216" s="102"/>
      <c r="IFX216" s="102"/>
      <c r="IFY216" s="102"/>
      <c r="IFZ216" s="102"/>
      <c r="IGA216" s="102"/>
      <c r="IGB216" s="102"/>
      <c r="IGC216" s="102"/>
      <c r="IGD216" s="102"/>
      <c r="IGE216" s="102"/>
      <c r="IGF216" s="102"/>
      <c r="IGG216" s="102"/>
      <c r="IGH216" s="102"/>
      <c r="IGI216" s="102"/>
      <c r="IGJ216" s="102"/>
      <c r="IGK216" s="102"/>
      <c r="IGL216" s="102"/>
      <c r="IGM216" s="102"/>
      <c r="IGN216" s="102"/>
      <c r="IGO216" s="102"/>
      <c r="IGP216" s="102"/>
      <c r="IGQ216" s="102"/>
      <c r="IGR216" s="102"/>
      <c r="IGS216" s="102"/>
      <c r="IGT216" s="102"/>
      <c r="IGU216" s="102"/>
      <c r="IGV216" s="102"/>
      <c r="IGW216" s="102"/>
      <c r="IGX216" s="102"/>
      <c r="IGY216" s="102"/>
      <c r="IGZ216" s="102"/>
      <c r="IHA216" s="102"/>
      <c r="IHB216" s="102"/>
      <c r="IHC216" s="102"/>
      <c r="IHD216" s="102"/>
      <c r="IHE216" s="102"/>
      <c r="IHF216" s="102"/>
      <c r="IHG216" s="102"/>
      <c r="IHH216" s="102"/>
      <c r="IHI216" s="102"/>
      <c r="IHJ216" s="102"/>
      <c r="IHK216" s="102"/>
      <c r="IHL216" s="102"/>
      <c r="IHM216" s="102"/>
      <c r="IHN216" s="102"/>
      <c r="IHO216" s="102"/>
      <c r="IHP216" s="102"/>
      <c r="IHQ216" s="102"/>
      <c r="IHR216" s="102"/>
      <c r="IHS216" s="102"/>
      <c r="IHT216" s="102"/>
      <c r="IHU216" s="102"/>
      <c r="IHV216" s="102"/>
      <c r="IHW216" s="102"/>
      <c r="IHX216" s="102"/>
      <c r="IHY216" s="102"/>
      <c r="IHZ216" s="102"/>
      <c r="IIA216" s="102"/>
      <c r="IIB216" s="102"/>
      <c r="IIC216" s="102"/>
      <c r="IID216" s="102"/>
      <c r="IIE216" s="102"/>
      <c r="IIF216" s="102"/>
      <c r="IIG216" s="102"/>
      <c r="IIH216" s="102"/>
      <c r="III216" s="102"/>
      <c r="IIJ216" s="102"/>
      <c r="IIK216" s="102"/>
      <c r="IIL216" s="102"/>
      <c r="IIM216" s="102"/>
      <c r="IIN216" s="102"/>
      <c r="IIO216" s="102"/>
      <c r="IIP216" s="102"/>
      <c r="IIQ216" s="102"/>
      <c r="IIR216" s="102"/>
      <c r="IIS216" s="102"/>
      <c r="IIT216" s="102"/>
      <c r="IIU216" s="102"/>
      <c r="IIV216" s="102"/>
      <c r="IIW216" s="102"/>
      <c r="IIX216" s="102"/>
      <c r="IIY216" s="102"/>
      <c r="IIZ216" s="102"/>
      <c r="IJA216" s="102"/>
      <c r="IJB216" s="102"/>
      <c r="IJC216" s="102"/>
      <c r="IJD216" s="102"/>
      <c r="IJE216" s="102"/>
      <c r="IJF216" s="102"/>
      <c r="IJG216" s="102"/>
      <c r="IJH216" s="102"/>
      <c r="IJI216" s="102"/>
      <c r="IJJ216" s="102"/>
      <c r="IJK216" s="102"/>
      <c r="IJL216" s="102"/>
      <c r="IJM216" s="102"/>
      <c r="IJN216" s="102"/>
      <c r="IJO216" s="102"/>
      <c r="IJP216" s="102"/>
      <c r="IJQ216" s="102"/>
      <c r="IJR216" s="102"/>
      <c r="IJS216" s="102"/>
      <c r="IJT216" s="102"/>
      <c r="IJU216" s="102"/>
      <c r="IJV216" s="102"/>
      <c r="IJW216" s="102"/>
      <c r="IJX216" s="102"/>
      <c r="IJY216" s="102"/>
      <c r="IJZ216" s="102"/>
      <c r="IKA216" s="102"/>
      <c r="IKB216" s="102"/>
      <c r="IKC216" s="102"/>
      <c r="IKD216" s="102"/>
      <c r="IKE216" s="102"/>
      <c r="IKF216" s="102"/>
      <c r="IKG216" s="102"/>
      <c r="IKH216" s="102"/>
      <c r="IKI216" s="102"/>
      <c r="IKJ216" s="102"/>
      <c r="IKK216" s="102"/>
      <c r="IKL216" s="102"/>
      <c r="IKM216" s="102"/>
      <c r="IKN216" s="102"/>
      <c r="IKO216" s="102"/>
      <c r="IKP216" s="102"/>
      <c r="IKQ216" s="102"/>
      <c r="IKR216" s="102"/>
      <c r="IKS216" s="102"/>
      <c r="IKT216" s="102"/>
      <c r="IKU216" s="102"/>
      <c r="IKV216" s="102"/>
      <c r="IKW216" s="102"/>
      <c r="IKX216" s="102"/>
      <c r="IKY216" s="102"/>
      <c r="IKZ216" s="102"/>
      <c r="ILA216" s="102"/>
      <c r="ILB216" s="102"/>
      <c r="ILC216" s="102"/>
      <c r="ILD216" s="102"/>
      <c r="ILE216" s="102"/>
      <c r="ILF216" s="102"/>
      <c r="ILG216" s="102"/>
      <c r="ILH216" s="102"/>
      <c r="ILI216" s="102"/>
      <c r="ILJ216" s="102"/>
      <c r="ILK216" s="102"/>
      <c r="ILL216" s="102"/>
      <c r="ILM216" s="102"/>
      <c r="ILN216" s="102"/>
      <c r="ILO216" s="102"/>
      <c r="ILP216" s="102"/>
      <c r="ILQ216" s="102"/>
      <c r="ILR216" s="102"/>
      <c r="ILS216" s="102"/>
      <c r="ILT216" s="102"/>
      <c r="ILU216" s="102"/>
      <c r="ILV216" s="102"/>
      <c r="ILW216" s="102"/>
      <c r="ILX216" s="102"/>
      <c r="ILY216" s="102"/>
      <c r="ILZ216" s="102"/>
      <c r="IMA216" s="102"/>
      <c r="IMB216" s="102"/>
      <c r="IMC216" s="102"/>
      <c r="IMD216" s="102"/>
      <c r="IME216" s="102"/>
      <c r="IMF216" s="102"/>
      <c r="IMG216" s="102"/>
      <c r="IMH216" s="102"/>
      <c r="IMI216" s="102"/>
      <c r="IMJ216" s="102"/>
      <c r="IMK216" s="102"/>
      <c r="IML216" s="102"/>
      <c r="IMM216" s="102"/>
      <c r="IMN216" s="102"/>
      <c r="IMO216" s="102"/>
      <c r="IMP216" s="102"/>
      <c r="IMQ216" s="102"/>
      <c r="IMR216" s="102"/>
      <c r="IMS216" s="102"/>
      <c r="IMT216" s="102"/>
      <c r="IMU216" s="102"/>
      <c r="IMV216" s="102"/>
      <c r="IMW216" s="102"/>
      <c r="IMX216" s="102"/>
      <c r="IMY216" s="102"/>
      <c r="IMZ216" s="102"/>
      <c r="INA216" s="102"/>
      <c r="INB216" s="102"/>
      <c r="INC216" s="102"/>
      <c r="IND216" s="102"/>
      <c r="INE216" s="102"/>
      <c r="INF216" s="102"/>
      <c r="ING216" s="102"/>
      <c r="INH216" s="102"/>
      <c r="INI216" s="102"/>
      <c r="INJ216" s="102"/>
      <c r="INK216" s="102"/>
      <c r="INL216" s="102"/>
      <c r="INM216" s="102"/>
      <c r="INN216" s="102"/>
      <c r="INO216" s="102"/>
      <c r="INP216" s="102"/>
      <c r="INQ216" s="102"/>
      <c r="INR216" s="102"/>
      <c r="INS216" s="102"/>
      <c r="INT216" s="102"/>
      <c r="INU216" s="102"/>
      <c r="INV216" s="102"/>
      <c r="INW216" s="102"/>
      <c r="INX216" s="102"/>
      <c r="INY216" s="102"/>
      <c r="INZ216" s="102"/>
      <c r="IOA216" s="102"/>
      <c r="IOB216" s="102"/>
      <c r="IOC216" s="102"/>
      <c r="IOD216" s="102"/>
      <c r="IOE216" s="102"/>
      <c r="IOF216" s="102"/>
      <c r="IOG216" s="102"/>
      <c r="IOH216" s="102"/>
      <c r="IOI216" s="102"/>
      <c r="IOJ216" s="102"/>
      <c r="IOK216" s="102"/>
      <c r="IOL216" s="102"/>
      <c r="IOM216" s="102"/>
      <c r="ION216" s="102"/>
      <c r="IOO216" s="102"/>
      <c r="IOP216" s="102"/>
      <c r="IOQ216" s="102"/>
      <c r="IOR216" s="102"/>
      <c r="IOS216" s="102"/>
      <c r="IOT216" s="102"/>
      <c r="IOU216" s="102"/>
      <c r="IOV216" s="102"/>
      <c r="IOW216" s="102"/>
      <c r="IOX216" s="102"/>
      <c r="IOY216" s="102"/>
      <c r="IOZ216" s="102"/>
      <c r="IPA216" s="102"/>
      <c r="IPB216" s="102"/>
      <c r="IPC216" s="102"/>
      <c r="IPD216" s="102"/>
      <c r="IPE216" s="102"/>
      <c r="IPF216" s="102"/>
      <c r="IPG216" s="102"/>
      <c r="IPH216" s="102"/>
      <c r="IPI216" s="102"/>
      <c r="IPJ216" s="102"/>
      <c r="IPK216" s="102"/>
      <c r="IPL216" s="102"/>
      <c r="IPM216" s="102"/>
      <c r="IPN216" s="102"/>
      <c r="IPO216" s="102"/>
      <c r="IPP216" s="102"/>
      <c r="IPQ216" s="102"/>
      <c r="IPR216" s="102"/>
      <c r="IPS216" s="102"/>
      <c r="IPT216" s="102"/>
      <c r="IPU216" s="102"/>
      <c r="IPV216" s="102"/>
      <c r="IPW216" s="102"/>
      <c r="IPX216" s="102"/>
      <c r="IPY216" s="102"/>
      <c r="IPZ216" s="102"/>
      <c r="IQA216" s="102"/>
      <c r="IQB216" s="102"/>
      <c r="IQC216" s="102"/>
      <c r="IQD216" s="102"/>
      <c r="IQE216" s="102"/>
      <c r="IQF216" s="102"/>
      <c r="IQG216" s="102"/>
      <c r="IQH216" s="102"/>
      <c r="IQI216" s="102"/>
      <c r="IQJ216" s="102"/>
      <c r="IQK216" s="102"/>
      <c r="IQL216" s="102"/>
      <c r="IQM216" s="102"/>
      <c r="IQN216" s="102"/>
      <c r="IQO216" s="102"/>
      <c r="IQP216" s="102"/>
      <c r="IQQ216" s="102"/>
      <c r="IQR216" s="102"/>
      <c r="IQS216" s="102"/>
      <c r="IQT216" s="102"/>
      <c r="IQU216" s="102"/>
      <c r="IQV216" s="102"/>
      <c r="IQW216" s="102"/>
      <c r="IQX216" s="102"/>
      <c r="IQY216" s="102"/>
      <c r="IQZ216" s="102"/>
      <c r="IRA216" s="102"/>
      <c r="IRB216" s="102"/>
      <c r="IRC216" s="102"/>
      <c r="IRD216" s="102"/>
      <c r="IRE216" s="102"/>
      <c r="IRF216" s="102"/>
      <c r="IRG216" s="102"/>
      <c r="IRH216" s="102"/>
      <c r="IRI216" s="102"/>
      <c r="IRJ216" s="102"/>
      <c r="IRK216" s="102"/>
      <c r="IRL216" s="102"/>
      <c r="IRM216" s="102"/>
      <c r="IRN216" s="102"/>
      <c r="IRO216" s="102"/>
      <c r="IRP216" s="102"/>
      <c r="IRQ216" s="102"/>
      <c r="IRR216" s="102"/>
      <c r="IRS216" s="102"/>
      <c r="IRT216" s="102"/>
      <c r="IRU216" s="102"/>
      <c r="IRV216" s="102"/>
      <c r="IRW216" s="102"/>
      <c r="IRX216" s="102"/>
      <c r="IRY216" s="102"/>
      <c r="IRZ216" s="102"/>
      <c r="ISA216" s="102"/>
      <c r="ISB216" s="102"/>
      <c r="ISC216" s="102"/>
      <c r="ISD216" s="102"/>
      <c r="ISE216" s="102"/>
      <c r="ISF216" s="102"/>
      <c r="ISG216" s="102"/>
      <c r="ISH216" s="102"/>
      <c r="ISI216" s="102"/>
      <c r="ISJ216" s="102"/>
      <c r="ISK216" s="102"/>
      <c r="ISL216" s="102"/>
      <c r="ISM216" s="102"/>
      <c r="ISN216" s="102"/>
      <c r="ISO216" s="102"/>
      <c r="ISP216" s="102"/>
      <c r="ISQ216" s="102"/>
      <c r="ISR216" s="102"/>
      <c r="ISS216" s="102"/>
      <c r="IST216" s="102"/>
      <c r="ISU216" s="102"/>
      <c r="ISV216" s="102"/>
      <c r="ISW216" s="102"/>
      <c r="ISX216" s="102"/>
      <c r="ISY216" s="102"/>
      <c r="ISZ216" s="102"/>
      <c r="ITA216" s="102"/>
      <c r="ITB216" s="102"/>
      <c r="ITC216" s="102"/>
      <c r="ITD216" s="102"/>
      <c r="ITE216" s="102"/>
      <c r="ITF216" s="102"/>
      <c r="ITG216" s="102"/>
      <c r="ITH216" s="102"/>
      <c r="ITI216" s="102"/>
      <c r="ITJ216" s="102"/>
      <c r="ITK216" s="102"/>
      <c r="ITL216" s="102"/>
      <c r="ITM216" s="102"/>
      <c r="ITN216" s="102"/>
      <c r="ITO216" s="102"/>
      <c r="ITP216" s="102"/>
      <c r="ITQ216" s="102"/>
      <c r="ITR216" s="102"/>
      <c r="ITS216" s="102"/>
      <c r="ITT216" s="102"/>
      <c r="ITU216" s="102"/>
      <c r="ITV216" s="102"/>
      <c r="ITW216" s="102"/>
      <c r="ITX216" s="102"/>
      <c r="ITY216" s="102"/>
      <c r="ITZ216" s="102"/>
      <c r="IUA216" s="102"/>
      <c r="IUB216" s="102"/>
      <c r="IUC216" s="102"/>
      <c r="IUD216" s="102"/>
      <c r="IUE216" s="102"/>
      <c r="IUF216" s="102"/>
      <c r="IUG216" s="102"/>
      <c r="IUH216" s="102"/>
      <c r="IUI216" s="102"/>
      <c r="IUJ216" s="102"/>
      <c r="IUK216" s="102"/>
      <c r="IUL216" s="102"/>
      <c r="IUM216" s="102"/>
      <c r="IUN216" s="102"/>
      <c r="IUO216" s="102"/>
      <c r="IUP216" s="102"/>
      <c r="IUQ216" s="102"/>
      <c r="IUR216" s="102"/>
      <c r="IUS216" s="102"/>
      <c r="IUT216" s="102"/>
      <c r="IUU216" s="102"/>
      <c r="IUV216" s="102"/>
      <c r="IUW216" s="102"/>
      <c r="IUX216" s="102"/>
      <c r="IUY216" s="102"/>
      <c r="IUZ216" s="102"/>
      <c r="IVA216" s="102"/>
      <c r="IVB216" s="102"/>
      <c r="IVC216" s="102"/>
      <c r="IVD216" s="102"/>
      <c r="IVE216" s="102"/>
      <c r="IVF216" s="102"/>
      <c r="IVG216" s="102"/>
      <c r="IVH216" s="102"/>
      <c r="IVI216" s="102"/>
      <c r="IVJ216" s="102"/>
      <c r="IVK216" s="102"/>
      <c r="IVL216" s="102"/>
      <c r="IVM216" s="102"/>
      <c r="IVN216" s="102"/>
      <c r="IVO216" s="102"/>
      <c r="IVP216" s="102"/>
      <c r="IVQ216" s="102"/>
      <c r="IVR216" s="102"/>
      <c r="IVS216" s="102"/>
      <c r="IVT216" s="102"/>
      <c r="IVU216" s="102"/>
      <c r="IVV216" s="102"/>
      <c r="IVW216" s="102"/>
      <c r="IVX216" s="102"/>
      <c r="IVY216" s="102"/>
      <c r="IVZ216" s="102"/>
      <c r="IWA216" s="102"/>
      <c r="IWB216" s="102"/>
      <c r="IWC216" s="102"/>
      <c r="IWD216" s="102"/>
      <c r="IWE216" s="102"/>
      <c r="IWF216" s="102"/>
      <c r="IWG216" s="102"/>
      <c r="IWH216" s="102"/>
      <c r="IWI216" s="102"/>
      <c r="IWJ216" s="102"/>
      <c r="IWK216" s="102"/>
      <c r="IWL216" s="102"/>
      <c r="IWM216" s="102"/>
      <c r="IWN216" s="102"/>
      <c r="IWO216" s="102"/>
      <c r="IWP216" s="102"/>
      <c r="IWQ216" s="102"/>
      <c r="IWR216" s="102"/>
      <c r="IWS216" s="102"/>
      <c r="IWT216" s="102"/>
      <c r="IWU216" s="102"/>
      <c r="IWV216" s="102"/>
      <c r="IWW216" s="102"/>
      <c r="IWX216" s="102"/>
      <c r="IWY216" s="102"/>
      <c r="IWZ216" s="102"/>
      <c r="IXA216" s="102"/>
      <c r="IXB216" s="102"/>
      <c r="IXC216" s="102"/>
      <c r="IXD216" s="102"/>
      <c r="IXE216" s="102"/>
      <c r="IXF216" s="102"/>
      <c r="IXG216" s="102"/>
      <c r="IXH216" s="102"/>
      <c r="IXI216" s="102"/>
      <c r="IXJ216" s="102"/>
      <c r="IXK216" s="102"/>
      <c r="IXL216" s="102"/>
      <c r="IXM216" s="102"/>
      <c r="IXN216" s="102"/>
      <c r="IXO216" s="102"/>
      <c r="IXP216" s="102"/>
      <c r="IXQ216" s="102"/>
      <c r="IXR216" s="102"/>
      <c r="IXS216" s="102"/>
      <c r="IXT216" s="102"/>
      <c r="IXU216" s="102"/>
      <c r="IXV216" s="102"/>
      <c r="IXW216" s="102"/>
      <c r="IXX216" s="102"/>
      <c r="IXY216" s="102"/>
      <c r="IXZ216" s="102"/>
      <c r="IYA216" s="102"/>
      <c r="IYB216" s="102"/>
      <c r="IYC216" s="102"/>
      <c r="IYD216" s="102"/>
      <c r="IYE216" s="102"/>
      <c r="IYF216" s="102"/>
      <c r="IYG216" s="102"/>
      <c r="IYH216" s="102"/>
      <c r="IYI216" s="102"/>
      <c r="IYJ216" s="102"/>
      <c r="IYK216" s="102"/>
      <c r="IYL216" s="102"/>
      <c r="IYM216" s="102"/>
      <c r="IYN216" s="102"/>
      <c r="IYO216" s="102"/>
      <c r="IYP216" s="102"/>
      <c r="IYQ216" s="102"/>
      <c r="IYR216" s="102"/>
      <c r="IYS216" s="102"/>
      <c r="IYT216" s="102"/>
      <c r="IYU216" s="102"/>
      <c r="IYV216" s="102"/>
      <c r="IYW216" s="102"/>
      <c r="IYX216" s="102"/>
      <c r="IYY216" s="102"/>
      <c r="IYZ216" s="102"/>
      <c r="IZA216" s="102"/>
      <c r="IZB216" s="102"/>
      <c r="IZC216" s="102"/>
      <c r="IZD216" s="102"/>
      <c r="IZE216" s="102"/>
      <c r="IZF216" s="102"/>
      <c r="IZG216" s="102"/>
      <c r="IZH216" s="102"/>
      <c r="IZI216" s="102"/>
      <c r="IZJ216" s="102"/>
      <c r="IZK216" s="102"/>
      <c r="IZL216" s="102"/>
      <c r="IZM216" s="102"/>
      <c r="IZN216" s="102"/>
      <c r="IZO216" s="102"/>
      <c r="IZP216" s="102"/>
      <c r="IZQ216" s="102"/>
      <c r="IZR216" s="102"/>
      <c r="IZS216" s="102"/>
      <c r="IZT216" s="102"/>
      <c r="IZU216" s="102"/>
      <c r="IZV216" s="102"/>
      <c r="IZW216" s="102"/>
      <c r="IZX216" s="102"/>
      <c r="IZY216" s="102"/>
      <c r="IZZ216" s="102"/>
      <c r="JAA216" s="102"/>
      <c r="JAB216" s="102"/>
      <c r="JAC216" s="102"/>
      <c r="JAD216" s="102"/>
      <c r="JAE216" s="102"/>
      <c r="JAF216" s="102"/>
      <c r="JAG216" s="102"/>
      <c r="JAH216" s="102"/>
      <c r="JAI216" s="102"/>
      <c r="JAJ216" s="102"/>
      <c r="JAK216" s="102"/>
      <c r="JAL216" s="102"/>
      <c r="JAM216" s="102"/>
      <c r="JAN216" s="102"/>
      <c r="JAO216" s="102"/>
      <c r="JAP216" s="102"/>
      <c r="JAQ216" s="102"/>
      <c r="JAR216" s="102"/>
      <c r="JAS216" s="102"/>
      <c r="JAT216" s="102"/>
      <c r="JAU216" s="102"/>
      <c r="JAV216" s="102"/>
      <c r="JAW216" s="102"/>
      <c r="JAX216" s="102"/>
      <c r="JAY216" s="102"/>
      <c r="JAZ216" s="102"/>
      <c r="JBA216" s="102"/>
      <c r="JBB216" s="102"/>
      <c r="JBC216" s="102"/>
      <c r="JBD216" s="102"/>
      <c r="JBE216" s="102"/>
      <c r="JBF216" s="102"/>
      <c r="JBG216" s="102"/>
      <c r="JBH216" s="102"/>
      <c r="JBI216" s="102"/>
      <c r="JBJ216" s="102"/>
      <c r="JBK216" s="102"/>
      <c r="JBL216" s="102"/>
      <c r="JBM216" s="102"/>
      <c r="JBN216" s="102"/>
      <c r="JBO216" s="102"/>
      <c r="JBP216" s="102"/>
      <c r="JBQ216" s="102"/>
      <c r="JBR216" s="102"/>
      <c r="JBS216" s="102"/>
      <c r="JBT216" s="102"/>
      <c r="JBU216" s="102"/>
      <c r="JBV216" s="102"/>
      <c r="JBW216" s="102"/>
      <c r="JBX216" s="102"/>
      <c r="JBY216" s="102"/>
      <c r="JBZ216" s="102"/>
      <c r="JCA216" s="102"/>
      <c r="JCB216" s="102"/>
      <c r="JCC216" s="102"/>
      <c r="JCD216" s="102"/>
      <c r="JCE216" s="102"/>
      <c r="JCF216" s="102"/>
      <c r="JCG216" s="102"/>
      <c r="JCH216" s="102"/>
      <c r="JCI216" s="102"/>
      <c r="JCJ216" s="102"/>
      <c r="JCK216" s="102"/>
      <c r="JCL216" s="102"/>
      <c r="JCM216" s="102"/>
      <c r="JCN216" s="102"/>
      <c r="JCO216" s="102"/>
      <c r="JCP216" s="102"/>
      <c r="JCQ216" s="102"/>
      <c r="JCR216" s="102"/>
      <c r="JCS216" s="102"/>
      <c r="JCT216" s="102"/>
      <c r="JCU216" s="102"/>
      <c r="JCV216" s="102"/>
      <c r="JCW216" s="102"/>
      <c r="JCX216" s="102"/>
      <c r="JCY216" s="102"/>
      <c r="JCZ216" s="102"/>
      <c r="JDA216" s="102"/>
      <c r="JDB216" s="102"/>
      <c r="JDC216" s="102"/>
      <c r="JDD216" s="102"/>
      <c r="JDE216" s="102"/>
      <c r="JDF216" s="102"/>
      <c r="JDG216" s="102"/>
      <c r="JDH216" s="102"/>
      <c r="JDI216" s="102"/>
      <c r="JDJ216" s="102"/>
      <c r="JDK216" s="102"/>
      <c r="JDL216" s="102"/>
      <c r="JDM216" s="102"/>
      <c r="JDN216" s="102"/>
      <c r="JDO216" s="102"/>
      <c r="JDP216" s="102"/>
      <c r="JDQ216" s="102"/>
      <c r="JDR216" s="102"/>
      <c r="JDS216" s="102"/>
      <c r="JDT216" s="102"/>
      <c r="JDU216" s="102"/>
      <c r="JDV216" s="102"/>
      <c r="JDW216" s="102"/>
      <c r="JDX216" s="102"/>
      <c r="JDY216" s="102"/>
      <c r="JDZ216" s="102"/>
      <c r="JEA216" s="102"/>
      <c r="JEB216" s="102"/>
      <c r="JEC216" s="102"/>
      <c r="JED216" s="102"/>
      <c r="JEE216" s="102"/>
      <c r="JEF216" s="102"/>
      <c r="JEG216" s="102"/>
      <c r="JEH216" s="102"/>
      <c r="JEI216" s="102"/>
      <c r="JEJ216" s="102"/>
      <c r="JEK216" s="102"/>
      <c r="JEL216" s="102"/>
      <c r="JEM216" s="102"/>
      <c r="JEN216" s="102"/>
      <c r="JEO216" s="102"/>
      <c r="JEP216" s="102"/>
      <c r="JEQ216" s="102"/>
      <c r="JER216" s="102"/>
      <c r="JES216" s="102"/>
      <c r="JET216" s="102"/>
      <c r="JEU216" s="102"/>
      <c r="JEV216" s="102"/>
      <c r="JEW216" s="102"/>
      <c r="JEX216" s="102"/>
      <c r="JEY216" s="102"/>
      <c r="JEZ216" s="102"/>
      <c r="JFA216" s="102"/>
      <c r="JFB216" s="102"/>
      <c r="JFC216" s="102"/>
      <c r="JFD216" s="102"/>
      <c r="JFE216" s="102"/>
      <c r="JFF216" s="102"/>
      <c r="JFG216" s="102"/>
      <c r="JFH216" s="102"/>
      <c r="JFI216" s="102"/>
      <c r="JFJ216" s="102"/>
      <c r="JFK216" s="102"/>
      <c r="JFL216" s="102"/>
      <c r="JFM216" s="102"/>
      <c r="JFN216" s="102"/>
      <c r="JFO216" s="102"/>
      <c r="JFP216" s="102"/>
      <c r="JFQ216" s="102"/>
      <c r="JFR216" s="102"/>
      <c r="JFS216" s="102"/>
      <c r="JFT216" s="102"/>
      <c r="JFU216" s="102"/>
      <c r="JFV216" s="102"/>
      <c r="JFW216" s="102"/>
      <c r="JFX216" s="102"/>
      <c r="JFY216" s="102"/>
      <c r="JFZ216" s="102"/>
      <c r="JGA216" s="102"/>
      <c r="JGB216" s="102"/>
      <c r="JGC216" s="102"/>
      <c r="JGD216" s="102"/>
      <c r="JGE216" s="102"/>
      <c r="JGF216" s="102"/>
      <c r="JGG216" s="102"/>
      <c r="JGH216" s="102"/>
      <c r="JGI216" s="102"/>
      <c r="JGJ216" s="102"/>
      <c r="JGK216" s="102"/>
      <c r="JGL216" s="102"/>
      <c r="JGM216" s="102"/>
      <c r="JGN216" s="102"/>
      <c r="JGO216" s="102"/>
      <c r="JGP216" s="102"/>
      <c r="JGQ216" s="102"/>
      <c r="JGR216" s="102"/>
      <c r="JGS216" s="102"/>
      <c r="JGT216" s="102"/>
      <c r="JGU216" s="102"/>
      <c r="JGV216" s="102"/>
      <c r="JGW216" s="102"/>
      <c r="JGX216" s="102"/>
      <c r="JGY216" s="102"/>
      <c r="JGZ216" s="102"/>
      <c r="JHA216" s="102"/>
      <c r="JHB216" s="102"/>
      <c r="JHC216" s="102"/>
      <c r="JHD216" s="102"/>
      <c r="JHE216" s="102"/>
      <c r="JHF216" s="102"/>
      <c r="JHG216" s="102"/>
      <c r="JHH216" s="102"/>
      <c r="JHI216" s="102"/>
      <c r="JHJ216" s="102"/>
      <c r="JHK216" s="102"/>
      <c r="JHL216" s="102"/>
      <c r="JHM216" s="102"/>
      <c r="JHN216" s="102"/>
      <c r="JHO216" s="102"/>
      <c r="JHP216" s="102"/>
      <c r="JHQ216" s="102"/>
      <c r="JHR216" s="102"/>
      <c r="JHS216" s="102"/>
      <c r="JHT216" s="102"/>
      <c r="JHU216" s="102"/>
      <c r="JHV216" s="102"/>
      <c r="JHW216" s="102"/>
      <c r="JHX216" s="102"/>
      <c r="JHY216" s="102"/>
      <c r="JHZ216" s="102"/>
      <c r="JIA216" s="102"/>
      <c r="JIB216" s="102"/>
      <c r="JIC216" s="102"/>
      <c r="JID216" s="102"/>
      <c r="JIE216" s="102"/>
      <c r="JIF216" s="102"/>
      <c r="JIG216" s="102"/>
      <c r="JIH216" s="102"/>
      <c r="JII216" s="102"/>
      <c r="JIJ216" s="102"/>
      <c r="JIK216" s="102"/>
      <c r="JIL216" s="102"/>
      <c r="JIM216" s="102"/>
      <c r="JIN216" s="102"/>
      <c r="JIO216" s="102"/>
      <c r="JIP216" s="102"/>
      <c r="JIQ216" s="102"/>
      <c r="JIR216" s="102"/>
      <c r="JIS216" s="102"/>
      <c r="JIT216" s="102"/>
      <c r="JIU216" s="102"/>
      <c r="JIV216" s="102"/>
      <c r="JIW216" s="102"/>
      <c r="JIX216" s="102"/>
      <c r="JIY216" s="102"/>
      <c r="JIZ216" s="102"/>
      <c r="JJA216" s="102"/>
      <c r="JJB216" s="102"/>
      <c r="JJC216" s="102"/>
      <c r="JJD216" s="102"/>
      <c r="JJE216" s="102"/>
      <c r="JJF216" s="102"/>
      <c r="JJG216" s="102"/>
      <c r="JJH216" s="102"/>
      <c r="JJI216" s="102"/>
      <c r="JJJ216" s="102"/>
      <c r="JJK216" s="102"/>
      <c r="JJL216" s="102"/>
      <c r="JJM216" s="102"/>
      <c r="JJN216" s="102"/>
      <c r="JJO216" s="102"/>
      <c r="JJP216" s="102"/>
      <c r="JJQ216" s="102"/>
      <c r="JJR216" s="102"/>
      <c r="JJS216" s="102"/>
      <c r="JJT216" s="102"/>
      <c r="JJU216" s="102"/>
      <c r="JJV216" s="102"/>
      <c r="JJW216" s="102"/>
      <c r="JJX216" s="102"/>
      <c r="JJY216" s="102"/>
      <c r="JJZ216" s="102"/>
      <c r="JKA216" s="102"/>
      <c r="JKB216" s="102"/>
      <c r="JKC216" s="102"/>
      <c r="JKD216" s="102"/>
      <c r="JKE216" s="102"/>
      <c r="JKF216" s="102"/>
      <c r="JKG216" s="102"/>
      <c r="JKH216" s="102"/>
      <c r="JKI216" s="102"/>
      <c r="JKJ216" s="102"/>
      <c r="JKK216" s="102"/>
      <c r="JKL216" s="102"/>
      <c r="JKM216" s="102"/>
      <c r="JKN216" s="102"/>
      <c r="JKO216" s="102"/>
      <c r="JKP216" s="102"/>
      <c r="JKQ216" s="102"/>
      <c r="JKR216" s="102"/>
      <c r="JKS216" s="102"/>
      <c r="JKT216" s="102"/>
      <c r="JKU216" s="102"/>
      <c r="JKV216" s="102"/>
      <c r="JKW216" s="102"/>
      <c r="JKX216" s="102"/>
      <c r="JKY216" s="102"/>
      <c r="JKZ216" s="102"/>
      <c r="JLA216" s="102"/>
      <c r="JLB216" s="102"/>
      <c r="JLC216" s="102"/>
      <c r="JLD216" s="102"/>
      <c r="JLE216" s="102"/>
      <c r="JLF216" s="102"/>
      <c r="JLG216" s="102"/>
      <c r="JLH216" s="102"/>
      <c r="JLI216" s="102"/>
      <c r="JLJ216" s="102"/>
      <c r="JLK216" s="102"/>
      <c r="JLL216" s="102"/>
      <c r="JLM216" s="102"/>
      <c r="JLN216" s="102"/>
      <c r="JLO216" s="102"/>
      <c r="JLP216" s="102"/>
      <c r="JLQ216" s="102"/>
      <c r="JLR216" s="102"/>
      <c r="JLS216" s="102"/>
      <c r="JLT216" s="102"/>
      <c r="JLU216" s="102"/>
      <c r="JLV216" s="102"/>
      <c r="JLW216" s="102"/>
      <c r="JLX216" s="102"/>
      <c r="JLY216" s="102"/>
      <c r="JLZ216" s="102"/>
      <c r="JMA216" s="102"/>
      <c r="JMB216" s="102"/>
      <c r="JMC216" s="102"/>
      <c r="JMD216" s="102"/>
      <c r="JME216" s="102"/>
      <c r="JMF216" s="102"/>
      <c r="JMG216" s="102"/>
      <c r="JMH216" s="102"/>
      <c r="JMI216" s="102"/>
      <c r="JMJ216" s="102"/>
      <c r="JMK216" s="102"/>
      <c r="JML216" s="102"/>
      <c r="JMM216" s="102"/>
      <c r="JMN216" s="102"/>
      <c r="JMO216" s="102"/>
      <c r="JMP216" s="102"/>
      <c r="JMQ216" s="102"/>
      <c r="JMR216" s="102"/>
      <c r="JMS216" s="102"/>
      <c r="JMT216" s="102"/>
      <c r="JMU216" s="102"/>
      <c r="JMV216" s="102"/>
      <c r="JMW216" s="102"/>
      <c r="JMX216" s="102"/>
      <c r="JMY216" s="102"/>
      <c r="JMZ216" s="102"/>
      <c r="JNA216" s="102"/>
      <c r="JNB216" s="102"/>
      <c r="JNC216" s="102"/>
      <c r="JND216" s="102"/>
      <c r="JNE216" s="102"/>
      <c r="JNF216" s="102"/>
      <c r="JNG216" s="102"/>
      <c r="JNH216" s="102"/>
      <c r="JNI216" s="102"/>
      <c r="JNJ216" s="102"/>
      <c r="JNK216" s="102"/>
      <c r="JNL216" s="102"/>
      <c r="JNM216" s="102"/>
      <c r="JNN216" s="102"/>
      <c r="JNO216" s="102"/>
      <c r="JNP216" s="102"/>
      <c r="JNQ216" s="102"/>
      <c r="JNR216" s="102"/>
      <c r="JNS216" s="102"/>
      <c r="JNT216" s="102"/>
      <c r="JNU216" s="102"/>
      <c r="JNV216" s="102"/>
      <c r="JNW216" s="102"/>
      <c r="JNX216" s="102"/>
      <c r="JNY216" s="102"/>
      <c r="JNZ216" s="102"/>
      <c r="JOA216" s="102"/>
      <c r="JOB216" s="102"/>
      <c r="JOC216" s="102"/>
      <c r="JOD216" s="102"/>
      <c r="JOE216" s="102"/>
      <c r="JOF216" s="102"/>
      <c r="JOG216" s="102"/>
      <c r="JOH216" s="102"/>
      <c r="JOI216" s="102"/>
      <c r="JOJ216" s="102"/>
      <c r="JOK216" s="102"/>
      <c r="JOL216" s="102"/>
      <c r="JOM216" s="102"/>
      <c r="JON216" s="102"/>
      <c r="JOO216" s="102"/>
      <c r="JOP216" s="102"/>
      <c r="JOQ216" s="102"/>
      <c r="JOR216" s="102"/>
      <c r="JOS216" s="102"/>
      <c r="JOT216" s="102"/>
      <c r="JOU216" s="102"/>
      <c r="JOV216" s="102"/>
      <c r="JOW216" s="102"/>
      <c r="JOX216" s="102"/>
      <c r="JOY216" s="102"/>
      <c r="JOZ216" s="102"/>
      <c r="JPA216" s="102"/>
      <c r="JPB216" s="102"/>
      <c r="JPC216" s="102"/>
      <c r="JPD216" s="102"/>
      <c r="JPE216" s="102"/>
      <c r="JPF216" s="102"/>
      <c r="JPG216" s="102"/>
      <c r="JPH216" s="102"/>
      <c r="JPI216" s="102"/>
      <c r="JPJ216" s="102"/>
      <c r="JPK216" s="102"/>
      <c r="JPL216" s="102"/>
      <c r="JPM216" s="102"/>
      <c r="JPN216" s="102"/>
      <c r="JPO216" s="102"/>
      <c r="JPP216" s="102"/>
      <c r="JPQ216" s="102"/>
      <c r="JPR216" s="102"/>
      <c r="JPS216" s="102"/>
      <c r="JPT216" s="102"/>
      <c r="JPU216" s="102"/>
      <c r="JPV216" s="102"/>
      <c r="JPW216" s="102"/>
      <c r="JPX216" s="102"/>
      <c r="JPY216" s="102"/>
      <c r="JPZ216" s="102"/>
      <c r="JQA216" s="102"/>
      <c r="JQB216" s="102"/>
      <c r="JQC216" s="102"/>
      <c r="JQD216" s="102"/>
      <c r="JQE216" s="102"/>
      <c r="JQF216" s="102"/>
      <c r="JQG216" s="102"/>
      <c r="JQH216" s="102"/>
      <c r="JQI216" s="102"/>
      <c r="JQJ216" s="102"/>
      <c r="JQK216" s="102"/>
      <c r="JQL216" s="102"/>
      <c r="JQM216" s="102"/>
      <c r="JQN216" s="102"/>
      <c r="JQO216" s="102"/>
      <c r="JQP216" s="102"/>
      <c r="JQQ216" s="102"/>
      <c r="JQR216" s="102"/>
      <c r="JQS216" s="102"/>
      <c r="JQT216" s="102"/>
      <c r="JQU216" s="102"/>
      <c r="JQV216" s="102"/>
      <c r="JQW216" s="102"/>
      <c r="JQX216" s="102"/>
      <c r="JQY216" s="102"/>
      <c r="JQZ216" s="102"/>
      <c r="JRA216" s="102"/>
      <c r="JRB216" s="102"/>
      <c r="JRC216" s="102"/>
      <c r="JRD216" s="102"/>
      <c r="JRE216" s="102"/>
      <c r="JRF216" s="102"/>
      <c r="JRG216" s="102"/>
      <c r="JRH216" s="102"/>
      <c r="JRI216" s="102"/>
      <c r="JRJ216" s="102"/>
      <c r="JRK216" s="102"/>
      <c r="JRL216" s="102"/>
      <c r="JRM216" s="102"/>
      <c r="JRN216" s="102"/>
      <c r="JRO216" s="102"/>
      <c r="JRP216" s="102"/>
      <c r="JRQ216" s="102"/>
      <c r="JRR216" s="102"/>
      <c r="JRS216" s="102"/>
      <c r="JRT216" s="102"/>
      <c r="JRU216" s="102"/>
      <c r="JRV216" s="102"/>
      <c r="JRW216" s="102"/>
      <c r="JRX216" s="102"/>
      <c r="JRY216" s="102"/>
      <c r="JRZ216" s="102"/>
      <c r="JSA216" s="102"/>
      <c r="JSB216" s="102"/>
      <c r="JSC216" s="102"/>
      <c r="JSD216" s="102"/>
      <c r="JSE216" s="102"/>
      <c r="JSF216" s="102"/>
      <c r="JSG216" s="102"/>
      <c r="JSH216" s="102"/>
      <c r="JSI216" s="102"/>
      <c r="JSJ216" s="102"/>
      <c r="JSK216" s="102"/>
      <c r="JSL216" s="102"/>
      <c r="JSM216" s="102"/>
      <c r="JSN216" s="102"/>
      <c r="JSO216" s="102"/>
      <c r="JSP216" s="102"/>
      <c r="JSQ216" s="102"/>
      <c r="JSR216" s="102"/>
      <c r="JSS216" s="102"/>
      <c r="JST216" s="102"/>
      <c r="JSU216" s="102"/>
      <c r="JSV216" s="102"/>
      <c r="JSW216" s="102"/>
      <c r="JSX216" s="102"/>
      <c r="JSY216" s="102"/>
      <c r="JSZ216" s="102"/>
      <c r="JTA216" s="102"/>
      <c r="JTB216" s="102"/>
      <c r="JTC216" s="102"/>
      <c r="JTD216" s="102"/>
      <c r="JTE216" s="102"/>
      <c r="JTF216" s="102"/>
      <c r="JTG216" s="102"/>
      <c r="JTH216" s="102"/>
      <c r="JTI216" s="102"/>
      <c r="JTJ216" s="102"/>
      <c r="JTK216" s="102"/>
      <c r="JTL216" s="102"/>
      <c r="JTM216" s="102"/>
      <c r="JTN216" s="102"/>
      <c r="JTO216" s="102"/>
      <c r="JTP216" s="102"/>
      <c r="JTQ216" s="102"/>
      <c r="JTR216" s="102"/>
      <c r="JTS216" s="102"/>
      <c r="JTT216" s="102"/>
      <c r="JTU216" s="102"/>
      <c r="JTV216" s="102"/>
      <c r="JTW216" s="102"/>
      <c r="JTX216" s="102"/>
      <c r="JTY216" s="102"/>
      <c r="JTZ216" s="102"/>
      <c r="JUA216" s="102"/>
      <c r="JUB216" s="102"/>
      <c r="JUC216" s="102"/>
      <c r="JUD216" s="102"/>
      <c r="JUE216" s="102"/>
      <c r="JUF216" s="102"/>
      <c r="JUG216" s="102"/>
      <c r="JUH216" s="102"/>
      <c r="JUI216" s="102"/>
      <c r="JUJ216" s="102"/>
      <c r="JUK216" s="102"/>
      <c r="JUL216" s="102"/>
      <c r="JUM216" s="102"/>
      <c r="JUN216" s="102"/>
      <c r="JUO216" s="102"/>
      <c r="JUP216" s="102"/>
      <c r="JUQ216" s="102"/>
      <c r="JUR216" s="102"/>
      <c r="JUS216" s="102"/>
      <c r="JUT216" s="102"/>
      <c r="JUU216" s="102"/>
      <c r="JUV216" s="102"/>
      <c r="JUW216" s="102"/>
      <c r="JUX216" s="102"/>
      <c r="JUY216" s="102"/>
      <c r="JUZ216" s="102"/>
      <c r="JVA216" s="102"/>
      <c r="JVB216" s="102"/>
      <c r="JVC216" s="102"/>
      <c r="JVD216" s="102"/>
      <c r="JVE216" s="102"/>
      <c r="JVF216" s="102"/>
      <c r="JVG216" s="102"/>
      <c r="JVH216" s="102"/>
      <c r="JVI216" s="102"/>
      <c r="JVJ216" s="102"/>
      <c r="JVK216" s="102"/>
      <c r="JVL216" s="102"/>
      <c r="JVM216" s="102"/>
      <c r="JVN216" s="102"/>
      <c r="JVO216" s="102"/>
      <c r="JVP216" s="102"/>
      <c r="JVQ216" s="102"/>
      <c r="JVR216" s="102"/>
      <c r="JVS216" s="102"/>
      <c r="JVT216" s="102"/>
      <c r="JVU216" s="102"/>
      <c r="JVV216" s="102"/>
      <c r="JVW216" s="102"/>
      <c r="JVX216" s="102"/>
      <c r="JVY216" s="102"/>
      <c r="JVZ216" s="102"/>
      <c r="JWA216" s="102"/>
      <c r="JWB216" s="102"/>
      <c r="JWC216" s="102"/>
      <c r="JWD216" s="102"/>
      <c r="JWE216" s="102"/>
      <c r="JWF216" s="102"/>
      <c r="JWG216" s="102"/>
      <c r="JWH216" s="102"/>
      <c r="JWI216" s="102"/>
      <c r="JWJ216" s="102"/>
      <c r="JWK216" s="102"/>
      <c r="JWL216" s="102"/>
      <c r="JWM216" s="102"/>
      <c r="JWN216" s="102"/>
      <c r="JWO216" s="102"/>
      <c r="JWP216" s="102"/>
      <c r="JWQ216" s="102"/>
      <c r="JWR216" s="102"/>
      <c r="JWS216" s="102"/>
      <c r="JWT216" s="102"/>
      <c r="JWU216" s="102"/>
      <c r="JWV216" s="102"/>
      <c r="JWW216" s="102"/>
      <c r="JWX216" s="102"/>
      <c r="JWY216" s="102"/>
      <c r="JWZ216" s="102"/>
      <c r="JXA216" s="102"/>
      <c r="JXB216" s="102"/>
      <c r="JXC216" s="102"/>
      <c r="JXD216" s="102"/>
      <c r="JXE216" s="102"/>
      <c r="JXF216" s="102"/>
      <c r="JXG216" s="102"/>
      <c r="JXH216" s="102"/>
      <c r="JXI216" s="102"/>
      <c r="JXJ216" s="102"/>
      <c r="JXK216" s="102"/>
      <c r="JXL216" s="102"/>
      <c r="JXM216" s="102"/>
      <c r="JXN216" s="102"/>
      <c r="JXO216" s="102"/>
      <c r="JXP216" s="102"/>
      <c r="JXQ216" s="102"/>
      <c r="JXR216" s="102"/>
      <c r="JXS216" s="102"/>
      <c r="JXT216" s="102"/>
      <c r="JXU216" s="102"/>
      <c r="JXV216" s="102"/>
      <c r="JXW216" s="102"/>
      <c r="JXX216" s="102"/>
      <c r="JXY216" s="102"/>
      <c r="JXZ216" s="102"/>
      <c r="JYA216" s="102"/>
      <c r="JYB216" s="102"/>
      <c r="JYC216" s="102"/>
      <c r="JYD216" s="102"/>
      <c r="JYE216" s="102"/>
      <c r="JYF216" s="102"/>
      <c r="JYG216" s="102"/>
      <c r="JYH216" s="102"/>
      <c r="JYI216" s="102"/>
      <c r="JYJ216" s="102"/>
      <c r="JYK216" s="102"/>
      <c r="JYL216" s="102"/>
      <c r="JYM216" s="102"/>
      <c r="JYN216" s="102"/>
      <c r="JYO216" s="102"/>
      <c r="JYP216" s="102"/>
      <c r="JYQ216" s="102"/>
      <c r="JYR216" s="102"/>
      <c r="JYS216" s="102"/>
      <c r="JYT216" s="102"/>
      <c r="JYU216" s="102"/>
      <c r="JYV216" s="102"/>
      <c r="JYW216" s="102"/>
      <c r="JYX216" s="102"/>
      <c r="JYY216" s="102"/>
      <c r="JYZ216" s="102"/>
      <c r="JZA216" s="102"/>
      <c r="JZB216" s="102"/>
      <c r="JZC216" s="102"/>
      <c r="JZD216" s="102"/>
      <c r="JZE216" s="102"/>
      <c r="JZF216" s="102"/>
      <c r="JZG216" s="102"/>
      <c r="JZH216" s="102"/>
      <c r="JZI216" s="102"/>
      <c r="JZJ216" s="102"/>
      <c r="JZK216" s="102"/>
      <c r="JZL216" s="102"/>
      <c r="JZM216" s="102"/>
      <c r="JZN216" s="102"/>
      <c r="JZO216" s="102"/>
      <c r="JZP216" s="102"/>
      <c r="JZQ216" s="102"/>
      <c r="JZR216" s="102"/>
      <c r="JZS216" s="102"/>
      <c r="JZT216" s="102"/>
      <c r="JZU216" s="102"/>
      <c r="JZV216" s="102"/>
      <c r="JZW216" s="102"/>
      <c r="JZX216" s="102"/>
      <c r="JZY216" s="102"/>
      <c r="JZZ216" s="102"/>
      <c r="KAA216" s="102"/>
      <c r="KAB216" s="102"/>
      <c r="KAC216" s="102"/>
      <c r="KAD216" s="102"/>
      <c r="KAE216" s="102"/>
      <c r="KAF216" s="102"/>
      <c r="KAG216" s="102"/>
      <c r="KAH216" s="102"/>
      <c r="KAI216" s="102"/>
      <c r="KAJ216" s="102"/>
      <c r="KAK216" s="102"/>
      <c r="KAL216" s="102"/>
      <c r="KAM216" s="102"/>
      <c r="KAN216" s="102"/>
      <c r="KAO216" s="102"/>
      <c r="KAP216" s="102"/>
      <c r="KAQ216" s="102"/>
      <c r="KAR216" s="102"/>
      <c r="KAS216" s="102"/>
      <c r="KAT216" s="102"/>
      <c r="KAU216" s="102"/>
      <c r="KAV216" s="102"/>
      <c r="KAW216" s="102"/>
      <c r="KAX216" s="102"/>
      <c r="KAY216" s="102"/>
      <c r="KAZ216" s="102"/>
      <c r="KBA216" s="102"/>
      <c r="KBB216" s="102"/>
      <c r="KBC216" s="102"/>
      <c r="KBD216" s="102"/>
      <c r="KBE216" s="102"/>
      <c r="KBF216" s="102"/>
      <c r="KBG216" s="102"/>
      <c r="KBH216" s="102"/>
      <c r="KBI216" s="102"/>
      <c r="KBJ216" s="102"/>
      <c r="KBK216" s="102"/>
      <c r="KBL216" s="102"/>
      <c r="KBM216" s="102"/>
      <c r="KBN216" s="102"/>
      <c r="KBO216" s="102"/>
      <c r="KBP216" s="102"/>
      <c r="KBQ216" s="102"/>
      <c r="KBR216" s="102"/>
      <c r="KBS216" s="102"/>
      <c r="KBT216" s="102"/>
      <c r="KBU216" s="102"/>
      <c r="KBV216" s="102"/>
      <c r="KBW216" s="102"/>
      <c r="KBX216" s="102"/>
      <c r="KBY216" s="102"/>
      <c r="KBZ216" s="102"/>
      <c r="KCA216" s="102"/>
      <c r="KCB216" s="102"/>
      <c r="KCC216" s="102"/>
      <c r="KCD216" s="102"/>
      <c r="KCE216" s="102"/>
      <c r="KCF216" s="102"/>
      <c r="KCG216" s="102"/>
      <c r="KCH216" s="102"/>
      <c r="KCI216" s="102"/>
      <c r="KCJ216" s="102"/>
      <c r="KCK216" s="102"/>
      <c r="KCL216" s="102"/>
      <c r="KCM216" s="102"/>
      <c r="KCN216" s="102"/>
      <c r="KCO216" s="102"/>
      <c r="KCP216" s="102"/>
      <c r="KCQ216" s="102"/>
      <c r="KCR216" s="102"/>
      <c r="KCS216" s="102"/>
      <c r="KCT216" s="102"/>
      <c r="KCU216" s="102"/>
      <c r="KCV216" s="102"/>
      <c r="KCW216" s="102"/>
      <c r="KCX216" s="102"/>
      <c r="KCY216" s="102"/>
      <c r="KCZ216" s="102"/>
      <c r="KDA216" s="102"/>
      <c r="KDB216" s="102"/>
      <c r="KDC216" s="102"/>
      <c r="KDD216" s="102"/>
      <c r="KDE216" s="102"/>
      <c r="KDF216" s="102"/>
      <c r="KDG216" s="102"/>
      <c r="KDH216" s="102"/>
      <c r="KDI216" s="102"/>
      <c r="KDJ216" s="102"/>
      <c r="KDK216" s="102"/>
      <c r="KDL216" s="102"/>
      <c r="KDM216" s="102"/>
      <c r="KDN216" s="102"/>
      <c r="KDO216" s="102"/>
      <c r="KDP216" s="102"/>
      <c r="KDQ216" s="102"/>
      <c r="KDR216" s="102"/>
      <c r="KDS216" s="102"/>
      <c r="KDT216" s="102"/>
      <c r="KDU216" s="102"/>
      <c r="KDV216" s="102"/>
      <c r="KDW216" s="102"/>
      <c r="KDX216" s="102"/>
      <c r="KDY216" s="102"/>
      <c r="KDZ216" s="102"/>
      <c r="KEA216" s="102"/>
      <c r="KEB216" s="102"/>
      <c r="KEC216" s="102"/>
      <c r="KED216" s="102"/>
      <c r="KEE216" s="102"/>
      <c r="KEF216" s="102"/>
      <c r="KEG216" s="102"/>
      <c r="KEH216" s="102"/>
      <c r="KEI216" s="102"/>
      <c r="KEJ216" s="102"/>
      <c r="KEK216" s="102"/>
      <c r="KEL216" s="102"/>
      <c r="KEM216" s="102"/>
      <c r="KEN216" s="102"/>
      <c r="KEO216" s="102"/>
      <c r="KEP216" s="102"/>
      <c r="KEQ216" s="102"/>
      <c r="KER216" s="102"/>
      <c r="KES216" s="102"/>
      <c r="KET216" s="102"/>
      <c r="KEU216" s="102"/>
      <c r="KEV216" s="102"/>
      <c r="KEW216" s="102"/>
      <c r="KEX216" s="102"/>
      <c r="KEY216" s="102"/>
      <c r="KEZ216" s="102"/>
      <c r="KFA216" s="102"/>
      <c r="KFB216" s="102"/>
      <c r="KFC216" s="102"/>
      <c r="KFD216" s="102"/>
      <c r="KFE216" s="102"/>
      <c r="KFF216" s="102"/>
      <c r="KFG216" s="102"/>
      <c r="KFH216" s="102"/>
      <c r="KFI216" s="102"/>
      <c r="KFJ216" s="102"/>
      <c r="KFK216" s="102"/>
      <c r="KFL216" s="102"/>
      <c r="KFM216" s="102"/>
      <c r="KFN216" s="102"/>
      <c r="KFO216" s="102"/>
      <c r="KFP216" s="102"/>
      <c r="KFQ216" s="102"/>
      <c r="KFR216" s="102"/>
      <c r="KFS216" s="102"/>
      <c r="KFT216" s="102"/>
      <c r="KFU216" s="102"/>
      <c r="KFV216" s="102"/>
      <c r="KFW216" s="102"/>
      <c r="KFX216" s="102"/>
      <c r="KFY216" s="102"/>
      <c r="KFZ216" s="102"/>
      <c r="KGA216" s="102"/>
      <c r="KGB216" s="102"/>
      <c r="KGC216" s="102"/>
      <c r="KGD216" s="102"/>
      <c r="KGE216" s="102"/>
      <c r="KGF216" s="102"/>
      <c r="KGG216" s="102"/>
      <c r="KGH216" s="102"/>
      <c r="KGI216" s="102"/>
      <c r="KGJ216" s="102"/>
      <c r="KGK216" s="102"/>
      <c r="KGL216" s="102"/>
      <c r="KGM216" s="102"/>
      <c r="KGN216" s="102"/>
      <c r="KGO216" s="102"/>
      <c r="KGP216" s="102"/>
      <c r="KGQ216" s="102"/>
      <c r="KGR216" s="102"/>
      <c r="KGS216" s="102"/>
      <c r="KGT216" s="102"/>
      <c r="KGU216" s="102"/>
      <c r="KGV216" s="102"/>
      <c r="KGW216" s="102"/>
      <c r="KGX216" s="102"/>
      <c r="KGY216" s="102"/>
      <c r="KGZ216" s="102"/>
      <c r="KHA216" s="102"/>
      <c r="KHB216" s="102"/>
      <c r="KHC216" s="102"/>
      <c r="KHD216" s="102"/>
      <c r="KHE216" s="102"/>
      <c r="KHF216" s="102"/>
      <c r="KHG216" s="102"/>
      <c r="KHH216" s="102"/>
      <c r="KHI216" s="102"/>
      <c r="KHJ216" s="102"/>
      <c r="KHK216" s="102"/>
      <c r="KHL216" s="102"/>
      <c r="KHM216" s="102"/>
      <c r="KHN216" s="102"/>
      <c r="KHO216" s="102"/>
      <c r="KHP216" s="102"/>
      <c r="KHQ216" s="102"/>
      <c r="KHR216" s="102"/>
      <c r="KHS216" s="102"/>
      <c r="KHT216" s="102"/>
      <c r="KHU216" s="102"/>
      <c r="KHV216" s="102"/>
      <c r="KHW216" s="102"/>
      <c r="KHX216" s="102"/>
      <c r="KHY216" s="102"/>
      <c r="KHZ216" s="102"/>
      <c r="KIA216" s="102"/>
      <c r="KIB216" s="102"/>
      <c r="KIC216" s="102"/>
      <c r="KID216" s="102"/>
      <c r="KIE216" s="102"/>
      <c r="KIF216" s="102"/>
      <c r="KIG216" s="102"/>
      <c r="KIH216" s="102"/>
      <c r="KII216" s="102"/>
      <c r="KIJ216" s="102"/>
      <c r="KIK216" s="102"/>
      <c r="KIL216" s="102"/>
      <c r="KIM216" s="102"/>
      <c r="KIN216" s="102"/>
      <c r="KIO216" s="102"/>
      <c r="KIP216" s="102"/>
      <c r="KIQ216" s="102"/>
      <c r="KIR216" s="102"/>
      <c r="KIS216" s="102"/>
      <c r="KIT216" s="102"/>
      <c r="KIU216" s="102"/>
      <c r="KIV216" s="102"/>
      <c r="KIW216" s="102"/>
      <c r="KIX216" s="102"/>
      <c r="KIY216" s="102"/>
      <c r="KIZ216" s="102"/>
      <c r="KJA216" s="102"/>
      <c r="KJB216" s="102"/>
      <c r="KJC216" s="102"/>
      <c r="KJD216" s="102"/>
      <c r="KJE216" s="102"/>
      <c r="KJF216" s="102"/>
      <c r="KJG216" s="102"/>
      <c r="KJH216" s="102"/>
      <c r="KJI216" s="102"/>
      <c r="KJJ216" s="102"/>
      <c r="KJK216" s="102"/>
      <c r="KJL216" s="102"/>
      <c r="KJM216" s="102"/>
      <c r="KJN216" s="102"/>
      <c r="KJO216" s="102"/>
      <c r="KJP216" s="102"/>
      <c r="KJQ216" s="102"/>
      <c r="KJR216" s="102"/>
      <c r="KJS216" s="102"/>
      <c r="KJT216" s="102"/>
      <c r="KJU216" s="102"/>
      <c r="KJV216" s="102"/>
      <c r="KJW216" s="102"/>
      <c r="KJX216" s="102"/>
      <c r="KJY216" s="102"/>
      <c r="KJZ216" s="102"/>
      <c r="KKA216" s="102"/>
      <c r="KKB216" s="102"/>
      <c r="KKC216" s="102"/>
      <c r="KKD216" s="102"/>
      <c r="KKE216" s="102"/>
      <c r="KKF216" s="102"/>
      <c r="KKG216" s="102"/>
      <c r="KKH216" s="102"/>
      <c r="KKI216" s="102"/>
      <c r="KKJ216" s="102"/>
      <c r="KKK216" s="102"/>
      <c r="KKL216" s="102"/>
      <c r="KKM216" s="102"/>
      <c r="KKN216" s="102"/>
      <c r="KKO216" s="102"/>
      <c r="KKP216" s="102"/>
      <c r="KKQ216" s="102"/>
      <c r="KKR216" s="102"/>
      <c r="KKS216" s="102"/>
      <c r="KKT216" s="102"/>
      <c r="KKU216" s="102"/>
      <c r="KKV216" s="102"/>
      <c r="KKW216" s="102"/>
      <c r="KKX216" s="102"/>
      <c r="KKY216" s="102"/>
      <c r="KKZ216" s="102"/>
      <c r="KLA216" s="102"/>
      <c r="KLB216" s="102"/>
      <c r="KLC216" s="102"/>
      <c r="KLD216" s="102"/>
      <c r="KLE216" s="102"/>
      <c r="KLF216" s="102"/>
      <c r="KLG216" s="102"/>
      <c r="KLH216" s="102"/>
      <c r="KLI216" s="102"/>
      <c r="KLJ216" s="102"/>
      <c r="KLK216" s="102"/>
      <c r="KLL216" s="102"/>
      <c r="KLM216" s="102"/>
      <c r="KLN216" s="102"/>
      <c r="KLO216" s="102"/>
      <c r="KLP216" s="102"/>
      <c r="KLQ216" s="102"/>
      <c r="KLR216" s="102"/>
      <c r="KLS216" s="102"/>
      <c r="KLT216" s="102"/>
      <c r="KLU216" s="102"/>
      <c r="KLV216" s="102"/>
      <c r="KLW216" s="102"/>
      <c r="KLX216" s="102"/>
      <c r="KLY216" s="102"/>
      <c r="KLZ216" s="102"/>
      <c r="KMA216" s="102"/>
      <c r="KMB216" s="102"/>
      <c r="KMC216" s="102"/>
      <c r="KMD216" s="102"/>
      <c r="KME216" s="102"/>
      <c r="KMF216" s="102"/>
      <c r="KMG216" s="102"/>
      <c r="KMH216" s="102"/>
      <c r="KMI216" s="102"/>
      <c r="KMJ216" s="102"/>
      <c r="KMK216" s="102"/>
      <c r="KML216" s="102"/>
      <c r="KMM216" s="102"/>
      <c r="KMN216" s="102"/>
      <c r="KMO216" s="102"/>
      <c r="KMP216" s="102"/>
      <c r="KMQ216" s="102"/>
      <c r="KMR216" s="102"/>
      <c r="KMS216" s="102"/>
      <c r="KMT216" s="102"/>
      <c r="KMU216" s="102"/>
      <c r="KMV216" s="102"/>
      <c r="KMW216" s="102"/>
      <c r="KMX216" s="102"/>
      <c r="KMY216" s="102"/>
      <c r="KMZ216" s="102"/>
      <c r="KNA216" s="102"/>
      <c r="KNB216" s="102"/>
      <c r="KNC216" s="102"/>
      <c r="KND216" s="102"/>
      <c r="KNE216" s="102"/>
      <c r="KNF216" s="102"/>
      <c r="KNG216" s="102"/>
      <c r="KNH216" s="102"/>
      <c r="KNI216" s="102"/>
      <c r="KNJ216" s="102"/>
      <c r="KNK216" s="102"/>
      <c r="KNL216" s="102"/>
      <c r="KNM216" s="102"/>
      <c r="KNN216" s="102"/>
      <c r="KNO216" s="102"/>
      <c r="KNP216" s="102"/>
      <c r="KNQ216" s="102"/>
      <c r="KNR216" s="102"/>
      <c r="KNS216" s="102"/>
      <c r="KNT216" s="102"/>
      <c r="KNU216" s="102"/>
      <c r="KNV216" s="102"/>
      <c r="KNW216" s="102"/>
      <c r="KNX216" s="102"/>
      <c r="KNY216" s="102"/>
      <c r="KNZ216" s="102"/>
      <c r="KOA216" s="102"/>
      <c r="KOB216" s="102"/>
      <c r="KOC216" s="102"/>
      <c r="KOD216" s="102"/>
      <c r="KOE216" s="102"/>
      <c r="KOF216" s="102"/>
      <c r="KOG216" s="102"/>
      <c r="KOH216" s="102"/>
      <c r="KOI216" s="102"/>
      <c r="KOJ216" s="102"/>
      <c r="KOK216" s="102"/>
      <c r="KOL216" s="102"/>
      <c r="KOM216" s="102"/>
      <c r="KON216" s="102"/>
      <c r="KOO216" s="102"/>
      <c r="KOP216" s="102"/>
      <c r="KOQ216" s="102"/>
      <c r="KOR216" s="102"/>
      <c r="KOS216" s="102"/>
      <c r="KOT216" s="102"/>
      <c r="KOU216" s="102"/>
      <c r="KOV216" s="102"/>
      <c r="KOW216" s="102"/>
      <c r="KOX216" s="102"/>
      <c r="KOY216" s="102"/>
      <c r="KOZ216" s="102"/>
      <c r="KPA216" s="102"/>
      <c r="KPB216" s="102"/>
      <c r="KPC216" s="102"/>
      <c r="KPD216" s="102"/>
      <c r="KPE216" s="102"/>
      <c r="KPF216" s="102"/>
      <c r="KPG216" s="102"/>
      <c r="KPH216" s="102"/>
      <c r="KPI216" s="102"/>
      <c r="KPJ216" s="102"/>
      <c r="KPK216" s="102"/>
      <c r="KPL216" s="102"/>
      <c r="KPM216" s="102"/>
      <c r="KPN216" s="102"/>
      <c r="KPO216" s="102"/>
      <c r="KPP216" s="102"/>
      <c r="KPQ216" s="102"/>
      <c r="KPR216" s="102"/>
      <c r="KPS216" s="102"/>
      <c r="KPT216" s="102"/>
      <c r="KPU216" s="102"/>
      <c r="KPV216" s="102"/>
      <c r="KPW216" s="102"/>
      <c r="KPX216" s="102"/>
      <c r="KPY216" s="102"/>
      <c r="KPZ216" s="102"/>
      <c r="KQA216" s="102"/>
      <c r="KQB216" s="102"/>
      <c r="KQC216" s="102"/>
      <c r="KQD216" s="102"/>
      <c r="KQE216" s="102"/>
      <c r="KQF216" s="102"/>
      <c r="KQG216" s="102"/>
      <c r="KQH216" s="102"/>
      <c r="KQI216" s="102"/>
      <c r="KQJ216" s="102"/>
      <c r="KQK216" s="102"/>
      <c r="KQL216" s="102"/>
      <c r="KQM216" s="102"/>
      <c r="KQN216" s="102"/>
      <c r="KQO216" s="102"/>
      <c r="KQP216" s="102"/>
      <c r="KQQ216" s="102"/>
      <c r="KQR216" s="102"/>
      <c r="KQS216" s="102"/>
      <c r="KQT216" s="102"/>
      <c r="KQU216" s="102"/>
      <c r="KQV216" s="102"/>
      <c r="KQW216" s="102"/>
      <c r="KQX216" s="102"/>
      <c r="KQY216" s="102"/>
      <c r="KQZ216" s="102"/>
      <c r="KRA216" s="102"/>
      <c r="KRB216" s="102"/>
      <c r="KRC216" s="102"/>
      <c r="KRD216" s="102"/>
      <c r="KRE216" s="102"/>
      <c r="KRF216" s="102"/>
      <c r="KRG216" s="102"/>
      <c r="KRH216" s="102"/>
      <c r="KRI216" s="102"/>
      <c r="KRJ216" s="102"/>
      <c r="KRK216" s="102"/>
      <c r="KRL216" s="102"/>
      <c r="KRM216" s="102"/>
      <c r="KRN216" s="102"/>
      <c r="KRO216" s="102"/>
      <c r="KRP216" s="102"/>
      <c r="KRQ216" s="102"/>
      <c r="KRR216" s="102"/>
      <c r="KRS216" s="102"/>
      <c r="KRT216" s="102"/>
      <c r="KRU216" s="102"/>
      <c r="KRV216" s="102"/>
      <c r="KRW216" s="102"/>
      <c r="KRX216" s="102"/>
      <c r="KRY216" s="102"/>
      <c r="KRZ216" s="102"/>
      <c r="KSA216" s="102"/>
      <c r="KSB216" s="102"/>
      <c r="KSC216" s="102"/>
      <c r="KSD216" s="102"/>
      <c r="KSE216" s="102"/>
      <c r="KSF216" s="102"/>
      <c r="KSG216" s="102"/>
      <c r="KSH216" s="102"/>
      <c r="KSI216" s="102"/>
      <c r="KSJ216" s="102"/>
      <c r="KSK216" s="102"/>
      <c r="KSL216" s="102"/>
      <c r="KSM216" s="102"/>
      <c r="KSN216" s="102"/>
      <c r="KSO216" s="102"/>
      <c r="KSP216" s="102"/>
      <c r="KSQ216" s="102"/>
      <c r="KSR216" s="102"/>
      <c r="KSS216" s="102"/>
      <c r="KST216" s="102"/>
      <c r="KSU216" s="102"/>
      <c r="KSV216" s="102"/>
      <c r="KSW216" s="102"/>
      <c r="KSX216" s="102"/>
      <c r="KSY216" s="102"/>
      <c r="KSZ216" s="102"/>
      <c r="KTA216" s="102"/>
      <c r="KTB216" s="102"/>
      <c r="KTC216" s="102"/>
      <c r="KTD216" s="102"/>
      <c r="KTE216" s="102"/>
      <c r="KTF216" s="102"/>
      <c r="KTG216" s="102"/>
      <c r="KTH216" s="102"/>
      <c r="KTI216" s="102"/>
      <c r="KTJ216" s="102"/>
      <c r="KTK216" s="102"/>
      <c r="KTL216" s="102"/>
      <c r="KTM216" s="102"/>
      <c r="KTN216" s="102"/>
      <c r="KTO216" s="102"/>
      <c r="KTP216" s="102"/>
      <c r="KTQ216" s="102"/>
      <c r="KTR216" s="102"/>
      <c r="KTS216" s="102"/>
      <c r="KTT216" s="102"/>
      <c r="KTU216" s="102"/>
      <c r="KTV216" s="102"/>
      <c r="KTW216" s="102"/>
      <c r="KTX216" s="102"/>
      <c r="KTY216" s="102"/>
      <c r="KTZ216" s="102"/>
      <c r="KUA216" s="102"/>
      <c r="KUB216" s="102"/>
      <c r="KUC216" s="102"/>
      <c r="KUD216" s="102"/>
      <c r="KUE216" s="102"/>
      <c r="KUF216" s="102"/>
      <c r="KUG216" s="102"/>
      <c r="KUH216" s="102"/>
      <c r="KUI216" s="102"/>
      <c r="KUJ216" s="102"/>
      <c r="KUK216" s="102"/>
      <c r="KUL216" s="102"/>
      <c r="KUM216" s="102"/>
      <c r="KUN216" s="102"/>
      <c r="KUO216" s="102"/>
      <c r="KUP216" s="102"/>
      <c r="KUQ216" s="102"/>
      <c r="KUR216" s="102"/>
      <c r="KUS216" s="102"/>
      <c r="KUT216" s="102"/>
      <c r="KUU216" s="102"/>
      <c r="KUV216" s="102"/>
      <c r="KUW216" s="102"/>
      <c r="KUX216" s="102"/>
      <c r="KUY216" s="102"/>
      <c r="KUZ216" s="102"/>
      <c r="KVA216" s="102"/>
      <c r="KVB216" s="102"/>
      <c r="KVC216" s="102"/>
      <c r="KVD216" s="102"/>
      <c r="KVE216" s="102"/>
      <c r="KVF216" s="102"/>
      <c r="KVG216" s="102"/>
      <c r="KVH216" s="102"/>
      <c r="KVI216" s="102"/>
      <c r="KVJ216" s="102"/>
      <c r="KVK216" s="102"/>
      <c r="KVL216" s="102"/>
      <c r="KVM216" s="102"/>
      <c r="KVN216" s="102"/>
      <c r="KVO216" s="102"/>
      <c r="KVP216" s="102"/>
      <c r="KVQ216" s="102"/>
      <c r="KVR216" s="102"/>
      <c r="KVS216" s="102"/>
      <c r="KVT216" s="102"/>
      <c r="KVU216" s="102"/>
      <c r="KVV216" s="102"/>
      <c r="KVW216" s="102"/>
      <c r="KVX216" s="102"/>
      <c r="KVY216" s="102"/>
      <c r="KVZ216" s="102"/>
      <c r="KWA216" s="102"/>
      <c r="KWB216" s="102"/>
      <c r="KWC216" s="102"/>
      <c r="KWD216" s="102"/>
      <c r="KWE216" s="102"/>
      <c r="KWF216" s="102"/>
      <c r="KWG216" s="102"/>
      <c r="KWH216" s="102"/>
      <c r="KWI216" s="102"/>
      <c r="KWJ216" s="102"/>
      <c r="KWK216" s="102"/>
      <c r="KWL216" s="102"/>
      <c r="KWM216" s="102"/>
      <c r="KWN216" s="102"/>
      <c r="KWO216" s="102"/>
      <c r="KWP216" s="102"/>
      <c r="KWQ216" s="102"/>
      <c r="KWR216" s="102"/>
      <c r="KWS216" s="102"/>
      <c r="KWT216" s="102"/>
      <c r="KWU216" s="102"/>
      <c r="KWV216" s="102"/>
      <c r="KWW216" s="102"/>
      <c r="KWX216" s="102"/>
      <c r="KWY216" s="102"/>
      <c r="KWZ216" s="102"/>
      <c r="KXA216" s="102"/>
      <c r="KXB216" s="102"/>
      <c r="KXC216" s="102"/>
      <c r="KXD216" s="102"/>
      <c r="KXE216" s="102"/>
      <c r="KXF216" s="102"/>
      <c r="KXG216" s="102"/>
      <c r="KXH216" s="102"/>
      <c r="KXI216" s="102"/>
      <c r="KXJ216" s="102"/>
      <c r="KXK216" s="102"/>
      <c r="KXL216" s="102"/>
      <c r="KXM216" s="102"/>
      <c r="KXN216" s="102"/>
      <c r="KXO216" s="102"/>
      <c r="KXP216" s="102"/>
      <c r="KXQ216" s="102"/>
      <c r="KXR216" s="102"/>
      <c r="KXS216" s="102"/>
      <c r="KXT216" s="102"/>
      <c r="KXU216" s="102"/>
      <c r="KXV216" s="102"/>
      <c r="KXW216" s="102"/>
      <c r="KXX216" s="102"/>
      <c r="KXY216" s="102"/>
      <c r="KXZ216" s="102"/>
      <c r="KYA216" s="102"/>
      <c r="KYB216" s="102"/>
      <c r="KYC216" s="102"/>
      <c r="KYD216" s="102"/>
      <c r="KYE216" s="102"/>
      <c r="KYF216" s="102"/>
      <c r="KYG216" s="102"/>
      <c r="KYH216" s="102"/>
      <c r="KYI216" s="102"/>
      <c r="KYJ216" s="102"/>
      <c r="KYK216" s="102"/>
      <c r="KYL216" s="102"/>
      <c r="KYM216" s="102"/>
      <c r="KYN216" s="102"/>
      <c r="KYO216" s="102"/>
      <c r="KYP216" s="102"/>
      <c r="KYQ216" s="102"/>
      <c r="KYR216" s="102"/>
      <c r="KYS216" s="102"/>
      <c r="KYT216" s="102"/>
      <c r="KYU216" s="102"/>
      <c r="KYV216" s="102"/>
      <c r="KYW216" s="102"/>
      <c r="KYX216" s="102"/>
      <c r="KYY216" s="102"/>
      <c r="KYZ216" s="102"/>
      <c r="KZA216" s="102"/>
      <c r="KZB216" s="102"/>
      <c r="KZC216" s="102"/>
      <c r="KZD216" s="102"/>
      <c r="KZE216" s="102"/>
      <c r="KZF216" s="102"/>
      <c r="KZG216" s="102"/>
      <c r="KZH216" s="102"/>
      <c r="KZI216" s="102"/>
      <c r="KZJ216" s="102"/>
      <c r="KZK216" s="102"/>
      <c r="KZL216" s="102"/>
      <c r="KZM216" s="102"/>
      <c r="KZN216" s="102"/>
      <c r="KZO216" s="102"/>
      <c r="KZP216" s="102"/>
      <c r="KZQ216" s="102"/>
      <c r="KZR216" s="102"/>
      <c r="KZS216" s="102"/>
      <c r="KZT216" s="102"/>
      <c r="KZU216" s="102"/>
      <c r="KZV216" s="102"/>
      <c r="KZW216" s="102"/>
      <c r="KZX216" s="102"/>
      <c r="KZY216" s="102"/>
      <c r="KZZ216" s="102"/>
      <c r="LAA216" s="102"/>
      <c r="LAB216" s="102"/>
      <c r="LAC216" s="102"/>
      <c r="LAD216" s="102"/>
      <c r="LAE216" s="102"/>
      <c r="LAF216" s="102"/>
      <c r="LAG216" s="102"/>
      <c r="LAH216" s="102"/>
      <c r="LAI216" s="102"/>
      <c r="LAJ216" s="102"/>
      <c r="LAK216" s="102"/>
      <c r="LAL216" s="102"/>
      <c r="LAM216" s="102"/>
      <c r="LAN216" s="102"/>
      <c r="LAO216" s="102"/>
      <c r="LAP216" s="102"/>
      <c r="LAQ216" s="102"/>
      <c r="LAR216" s="102"/>
      <c r="LAS216" s="102"/>
      <c r="LAT216" s="102"/>
      <c r="LAU216" s="102"/>
      <c r="LAV216" s="102"/>
      <c r="LAW216" s="102"/>
      <c r="LAX216" s="102"/>
      <c r="LAY216" s="102"/>
      <c r="LAZ216" s="102"/>
      <c r="LBA216" s="102"/>
      <c r="LBB216" s="102"/>
      <c r="LBC216" s="102"/>
      <c r="LBD216" s="102"/>
      <c r="LBE216" s="102"/>
      <c r="LBF216" s="102"/>
      <c r="LBG216" s="102"/>
      <c r="LBH216" s="102"/>
      <c r="LBI216" s="102"/>
      <c r="LBJ216" s="102"/>
      <c r="LBK216" s="102"/>
      <c r="LBL216" s="102"/>
      <c r="LBM216" s="102"/>
      <c r="LBN216" s="102"/>
      <c r="LBO216" s="102"/>
      <c r="LBP216" s="102"/>
      <c r="LBQ216" s="102"/>
      <c r="LBR216" s="102"/>
      <c r="LBS216" s="102"/>
      <c r="LBT216" s="102"/>
      <c r="LBU216" s="102"/>
      <c r="LBV216" s="102"/>
      <c r="LBW216" s="102"/>
      <c r="LBX216" s="102"/>
      <c r="LBY216" s="102"/>
      <c r="LBZ216" s="102"/>
      <c r="LCA216" s="102"/>
      <c r="LCB216" s="102"/>
      <c r="LCC216" s="102"/>
      <c r="LCD216" s="102"/>
      <c r="LCE216" s="102"/>
      <c r="LCF216" s="102"/>
      <c r="LCG216" s="102"/>
      <c r="LCH216" s="102"/>
      <c r="LCI216" s="102"/>
      <c r="LCJ216" s="102"/>
      <c r="LCK216" s="102"/>
      <c r="LCL216" s="102"/>
      <c r="LCM216" s="102"/>
      <c r="LCN216" s="102"/>
      <c r="LCO216" s="102"/>
      <c r="LCP216" s="102"/>
      <c r="LCQ216" s="102"/>
      <c r="LCR216" s="102"/>
      <c r="LCS216" s="102"/>
      <c r="LCT216" s="102"/>
      <c r="LCU216" s="102"/>
      <c r="LCV216" s="102"/>
      <c r="LCW216" s="102"/>
      <c r="LCX216" s="102"/>
      <c r="LCY216" s="102"/>
      <c r="LCZ216" s="102"/>
      <c r="LDA216" s="102"/>
      <c r="LDB216" s="102"/>
      <c r="LDC216" s="102"/>
      <c r="LDD216" s="102"/>
      <c r="LDE216" s="102"/>
      <c r="LDF216" s="102"/>
      <c r="LDG216" s="102"/>
      <c r="LDH216" s="102"/>
      <c r="LDI216" s="102"/>
      <c r="LDJ216" s="102"/>
      <c r="LDK216" s="102"/>
      <c r="LDL216" s="102"/>
      <c r="LDM216" s="102"/>
      <c r="LDN216" s="102"/>
      <c r="LDO216" s="102"/>
      <c r="LDP216" s="102"/>
      <c r="LDQ216" s="102"/>
      <c r="LDR216" s="102"/>
      <c r="LDS216" s="102"/>
      <c r="LDT216" s="102"/>
      <c r="LDU216" s="102"/>
      <c r="LDV216" s="102"/>
      <c r="LDW216" s="102"/>
      <c r="LDX216" s="102"/>
      <c r="LDY216" s="102"/>
      <c r="LDZ216" s="102"/>
      <c r="LEA216" s="102"/>
      <c r="LEB216" s="102"/>
      <c r="LEC216" s="102"/>
      <c r="LED216" s="102"/>
      <c r="LEE216" s="102"/>
      <c r="LEF216" s="102"/>
      <c r="LEG216" s="102"/>
      <c r="LEH216" s="102"/>
      <c r="LEI216" s="102"/>
      <c r="LEJ216" s="102"/>
      <c r="LEK216" s="102"/>
      <c r="LEL216" s="102"/>
      <c r="LEM216" s="102"/>
      <c r="LEN216" s="102"/>
      <c r="LEO216" s="102"/>
      <c r="LEP216" s="102"/>
      <c r="LEQ216" s="102"/>
      <c r="LER216" s="102"/>
      <c r="LES216" s="102"/>
      <c r="LET216" s="102"/>
      <c r="LEU216" s="102"/>
      <c r="LEV216" s="102"/>
      <c r="LEW216" s="102"/>
      <c r="LEX216" s="102"/>
      <c r="LEY216" s="102"/>
      <c r="LEZ216" s="102"/>
      <c r="LFA216" s="102"/>
      <c r="LFB216" s="102"/>
      <c r="LFC216" s="102"/>
      <c r="LFD216" s="102"/>
      <c r="LFE216" s="102"/>
      <c r="LFF216" s="102"/>
      <c r="LFG216" s="102"/>
      <c r="LFH216" s="102"/>
      <c r="LFI216" s="102"/>
      <c r="LFJ216" s="102"/>
      <c r="LFK216" s="102"/>
      <c r="LFL216" s="102"/>
      <c r="LFM216" s="102"/>
      <c r="LFN216" s="102"/>
      <c r="LFO216" s="102"/>
      <c r="LFP216" s="102"/>
      <c r="LFQ216" s="102"/>
      <c r="LFR216" s="102"/>
      <c r="LFS216" s="102"/>
      <c r="LFT216" s="102"/>
      <c r="LFU216" s="102"/>
      <c r="LFV216" s="102"/>
      <c r="LFW216" s="102"/>
      <c r="LFX216" s="102"/>
      <c r="LFY216" s="102"/>
      <c r="LFZ216" s="102"/>
      <c r="LGA216" s="102"/>
      <c r="LGB216" s="102"/>
      <c r="LGC216" s="102"/>
      <c r="LGD216" s="102"/>
      <c r="LGE216" s="102"/>
      <c r="LGF216" s="102"/>
      <c r="LGG216" s="102"/>
      <c r="LGH216" s="102"/>
      <c r="LGI216" s="102"/>
      <c r="LGJ216" s="102"/>
      <c r="LGK216" s="102"/>
      <c r="LGL216" s="102"/>
      <c r="LGM216" s="102"/>
      <c r="LGN216" s="102"/>
      <c r="LGO216" s="102"/>
      <c r="LGP216" s="102"/>
      <c r="LGQ216" s="102"/>
      <c r="LGR216" s="102"/>
      <c r="LGS216" s="102"/>
      <c r="LGT216" s="102"/>
      <c r="LGU216" s="102"/>
      <c r="LGV216" s="102"/>
      <c r="LGW216" s="102"/>
      <c r="LGX216" s="102"/>
      <c r="LGY216" s="102"/>
      <c r="LGZ216" s="102"/>
      <c r="LHA216" s="102"/>
      <c r="LHB216" s="102"/>
      <c r="LHC216" s="102"/>
      <c r="LHD216" s="102"/>
      <c r="LHE216" s="102"/>
      <c r="LHF216" s="102"/>
      <c r="LHG216" s="102"/>
      <c r="LHH216" s="102"/>
      <c r="LHI216" s="102"/>
      <c r="LHJ216" s="102"/>
      <c r="LHK216" s="102"/>
      <c r="LHL216" s="102"/>
      <c r="LHM216" s="102"/>
      <c r="LHN216" s="102"/>
      <c r="LHO216" s="102"/>
      <c r="LHP216" s="102"/>
      <c r="LHQ216" s="102"/>
      <c r="LHR216" s="102"/>
      <c r="LHS216" s="102"/>
      <c r="LHT216" s="102"/>
      <c r="LHU216" s="102"/>
      <c r="LHV216" s="102"/>
      <c r="LHW216" s="102"/>
      <c r="LHX216" s="102"/>
      <c r="LHY216" s="102"/>
      <c r="LHZ216" s="102"/>
      <c r="LIA216" s="102"/>
      <c r="LIB216" s="102"/>
      <c r="LIC216" s="102"/>
      <c r="LID216" s="102"/>
      <c r="LIE216" s="102"/>
      <c r="LIF216" s="102"/>
      <c r="LIG216" s="102"/>
      <c r="LIH216" s="102"/>
      <c r="LII216" s="102"/>
      <c r="LIJ216" s="102"/>
      <c r="LIK216" s="102"/>
      <c r="LIL216" s="102"/>
      <c r="LIM216" s="102"/>
      <c r="LIN216" s="102"/>
      <c r="LIO216" s="102"/>
      <c r="LIP216" s="102"/>
      <c r="LIQ216" s="102"/>
      <c r="LIR216" s="102"/>
      <c r="LIS216" s="102"/>
      <c r="LIT216" s="102"/>
      <c r="LIU216" s="102"/>
      <c r="LIV216" s="102"/>
      <c r="LIW216" s="102"/>
      <c r="LIX216" s="102"/>
      <c r="LIY216" s="102"/>
      <c r="LIZ216" s="102"/>
      <c r="LJA216" s="102"/>
      <c r="LJB216" s="102"/>
      <c r="LJC216" s="102"/>
      <c r="LJD216" s="102"/>
      <c r="LJE216" s="102"/>
      <c r="LJF216" s="102"/>
      <c r="LJG216" s="102"/>
      <c r="LJH216" s="102"/>
      <c r="LJI216" s="102"/>
      <c r="LJJ216" s="102"/>
      <c r="LJK216" s="102"/>
      <c r="LJL216" s="102"/>
      <c r="LJM216" s="102"/>
      <c r="LJN216" s="102"/>
      <c r="LJO216" s="102"/>
      <c r="LJP216" s="102"/>
      <c r="LJQ216" s="102"/>
      <c r="LJR216" s="102"/>
      <c r="LJS216" s="102"/>
      <c r="LJT216" s="102"/>
      <c r="LJU216" s="102"/>
      <c r="LJV216" s="102"/>
      <c r="LJW216" s="102"/>
      <c r="LJX216" s="102"/>
      <c r="LJY216" s="102"/>
      <c r="LJZ216" s="102"/>
      <c r="LKA216" s="102"/>
      <c r="LKB216" s="102"/>
      <c r="LKC216" s="102"/>
      <c r="LKD216" s="102"/>
      <c r="LKE216" s="102"/>
      <c r="LKF216" s="102"/>
      <c r="LKG216" s="102"/>
      <c r="LKH216" s="102"/>
      <c r="LKI216" s="102"/>
      <c r="LKJ216" s="102"/>
      <c r="LKK216" s="102"/>
      <c r="LKL216" s="102"/>
      <c r="LKM216" s="102"/>
      <c r="LKN216" s="102"/>
      <c r="LKO216" s="102"/>
      <c r="LKP216" s="102"/>
      <c r="LKQ216" s="102"/>
      <c r="LKR216" s="102"/>
      <c r="LKS216" s="102"/>
      <c r="LKT216" s="102"/>
      <c r="LKU216" s="102"/>
      <c r="LKV216" s="102"/>
      <c r="LKW216" s="102"/>
      <c r="LKX216" s="102"/>
      <c r="LKY216" s="102"/>
      <c r="LKZ216" s="102"/>
      <c r="LLA216" s="102"/>
      <c r="LLB216" s="102"/>
      <c r="LLC216" s="102"/>
      <c r="LLD216" s="102"/>
      <c r="LLE216" s="102"/>
      <c r="LLF216" s="102"/>
      <c r="LLG216" s="102"/>
      <c r="LLH216" s="102"/>
      <c r="LLI216" s="102"/>
      <c r="LLJ216" s="102"/>
      <c r="LLK216" s="102"/>
      <c r="LLL216" s="102"/>
      <c r="LLM216" s="102"/>
      <c r="LLN216" s="102"/>
      <c r="LLO216" s="102"/>
      <c r="LLP216" s="102"/>
      <c r="LLQ216" s="102"/>
      <c r="LLR216" s="102"/>
      <c r="LLS216" s="102"/>
      <c r="LLT216" s="102"/>
      <c r="LLU216" s="102"/>
      <c r="LLV216" s="102"/>
      <c r="LLW216" s="102"/>
      <c r="LLX216" s="102"/>
      <c r="LLY216" s="102"/>
      <c r="LLZ216" s="102"/>
      <c r="LMA216" s="102"/>
      <c r="LMB216" s="102"/>
      <c r="LMC216" s="102"/>
      <c r="LMD216" s="102"/>
      <c r="LME216" s="102"/>
      <c r="LMF216" s="102"/>
      <c r="LMG216" s="102"/>
      <c r="LMH216" s="102"/>
      <c r="LMI216" s="102"/>
      <c r="LMJ216" s="102"/>
      <c r="LMK216" s="102"/>
      <c r="LML216" s="102"/>
      <c r="LMM216" s="102"/>
      <c r="LMN216" s="102"/>
      <c r="LMO216" s="102"/>
      <c r="LMP216" s="102"/>
      <c r="LMQ216" s="102"/>
      <c r="LMR216" s="102"/>
      <c r="LMS216" s="102"/>
      <c r="LMT216" s="102"/>
      <c r="LMU216" s="102"/>
      <c r="LMV216" s="102"/>
      <c r="LMW216" s="102"/>
      <c r="LMX216" s="102"/>
      <c r="LMY216" s="102"/>
      <c r="LMZ216" s="102"/>
      <c r="LNA216" s="102"/>
      <c r="LNB216" s="102"/>
      <c r="LNC216" s="102"/>
      <c r="LND216" s="102"/>
      <c r="LNE216" s="102"/>
      <c r="LNF216" s="102"/>
      <c r="LNG216" s="102"/>
      <c r="LNH216" s="102"/>
      <c r="LNI216" s="102"/>
      <c r="LNJ216" s="102"/>
      <c r="LNK216" s="102"/>
      <c r="LNL216" s="102"/>
      <c r="LNM216" s="102"/>
      <c r="LNN216" s="102"/>
      <c r="LNO216" s="102"/>
      <c r="LNP216" s="102"/>
      <c r="LNQ216" s="102"/>
      <c r="LNR216" s="102"/>
      <c r="LNS216" s="102"/>
      <c r="LNT216" s="102"/>
      <c r="LNU216" s="102"/>
      <c r="LNV216" s="102"/>
      <c r="LNW216" s="102"/>
      <c r="LNX216" s="102"/>
      <c r="LNY216" s="102"/>
      <c r="LNZ216" s="102"/>
      <c r="LOA216" s="102"/>
      <c r="LOB216" s="102"/>
      <c r="LOC216" s="102"/>
      <c r="LOD216" s="102"/>
      <c r="LOE216" s="102"/>
      <c r="LOF216" s="102"/>
      <c r="LOG216" s="102"/>
      <c r="LOH216" s="102"/>
      <c r="LOI216" s="102"/>
      <c r="LOJ216" s="102"/>
      <c r="LOK216" s="102"/>
      <c r="LOL216" s="102"/>
      <c r="LOM216" s="102"/>
      <c r="LON216" s="102"/>
      <c r="LOO216" s="102"/>
      <c r="LOP216" s="102"/>
      <c r="LOQ216" s="102"/>
      <c r="LOR216" s="102"/>
      <c r="LOS216" s="102"/>
      <c r="LOT216" s="102"/>
      <c r="LOU216" s="102"/>
      <c r="LOV216" s="102"/>
      <c r="LOW216" s="102"/>
      <c r="LOX216" s="102"/>
      <c r="LOY216" s="102"/>
      <c r="LOZ216" s="102"/>
      <c r="LPA216" s="102"/>
      <c r="LPB216" s="102"/>
      <c r="LPC216" s="102"/>
      <c r="LPD216" s="102"/>
      <c r="LPE216" s="102"/>
      <c r="LPF216" s="102"/>
      <c r="LPG216" s="102"/>
      <c r="LPH216" s="102"/>
      <c r="LPI216" s="102"/>
      <c r="LPJ216" s="102"/>
      <c r="LPK216" s="102"/>
      <c r="LPL216" s="102"/>
      <c r="LPM216" s="102"/>
      <c r="LPN216" s="102"/>
      <c r="LPO216" s="102"/>
      <c r="LPP216" s="102"/>
      <c r="LPQ216" s="102"/>
      <c r="LPR216" s="102"/>
      <c r="LPS216" s="102"/>
      <c r="LPT216" s="102"/>
      <c r="LPU216" s="102"/>
      <c r="LPV216" s="102"/>
      <c r="LPW216" s="102"/>
      <c r="LPX216" s="102"/>
      <c r="LPY216" s="102"/>
      <c r="LPZ216" s="102"/>
      <c r="LQA216" s="102"/>
      <c r="LQB216" s="102"/>
      <c r="LQC216" s="102"/>
      <c r="LQD216" s="102"/>
      <c r="LQE216" s="102"/>
      <c r="LQF216" s="102"/>
      <c r="LQG216" s="102"/>
      <c r="LQH216" s="102"/>
      <c r="LQI216" s="102"/>
      <c r="LQJ216" s="102"/>
      <c r="LQK216" s="102"/>
      <c r="LQL216" s="102"/>
      <c r="LQM216" s="102"/>
      <c r="LQN216" s="102"/>
      <c r="LQO216" s="102"/>
      <c r="LQP216" s="102"/>
      <c r="LQQ216" s="102"/>
      <c r="LQR216" s="102"/>
      <c r="LQS216" s="102"/>
      <c r="LQT216" s="102"/>
      <c r="LQU216" s="102"/>
      <c r="LQV216" s="102"/>
      <c r="LQW216" s="102"/>
      <c r="LQX216" s="102"/>
      <c r="LQY216" s="102"/>
      <c r="LQZ216" s="102"/>
      <c r="LRA216" s="102"/>
      <c r="LRB216" s="102"/>
      <c r="LRC216" s="102"/>
      <c r="LRD216" s="102"/>
      <c r="LRE216" s="102"/>
      <c r="LRF216" s="102"/>
      <c r="LRG216" s="102"/>
      <c r="LRH216" s="102"/>
      <c r="LRI216" s="102"/>
      <c r="LRJ216" s="102"/>
      <c r="LRK216" s="102"/>
      <c r="LRL216" s="102"/>
      <c r="LRM216" s="102"/>
      <c r="LRN216" s="102"/>
      <c r="LRO216" s="102"/>
      <c r="LRP216" s="102"/>
      <c r="LRQ216" s="102"/>
      <c r="LRR216" s="102"/>
      <c r="LRS216" s="102"/>
      <c r="LRT216" s="102"/>
      <c r="LRU216" s="102"/>
      <c r="LRV216" s="102"/>
      <c r="LRW216" s="102"/>
      <c r="LRX216" s="102"/>
      <c r="LRY216" s="102"/>
      <c r="LRZ216" s="102"/>
      <c r="LSA216" s="102"/>
      <c r="LSB216" s="102"/>
      <c r="LSC216" s="102"/>
      <c r="LSD216" s="102"/>
      <c r="LSE216" s="102"/>
      <c r="LSF216" s="102"/>
      <c r="LSG216" s="102"/>
      <c r="LSH216" s="102"/>
      <c r="LSI216" s="102"/>
      <c r="LSJ216" s="102"/>
      <c r="LSK216" s="102"/>
      <c r="LSL216" s="102"/>
      <c r="LSM216" s="102"/>
      <c r="LSN216" s="102"/>
      <c r="LSO216" s="102"/>
      <c r="LSP216" s="102"/>
      <c r="LSQ216" s="102"/>
      <c r="LSR216" s="102"/>
      <c r="LSS216" s="102"/>
      <c r="LST216" s="102"/>
      <c r="LSU216" s="102"/>
      <c r="LSV216" s="102"/>
      <c r="LSW216" s="102"/>
      <c r="LSX216" s="102"/>
      <c r="LSY216" s="102"/>
      <c r="LSZ216" s="102"/>
      <c r="LTA216" s="102"/>
      <c r="LTB216" s="102"/>
      <c r="LTC216" s="102"/>
      <c r="LTD216" s="102"/>
      <c r="LTE216" s="102"/>
      <c r="LTF216" s="102"/>
      <c r="LTG216" s="102"/>
      <c r="LTH216" s="102"/>
      <c r="LTI216" s="102"/>
      <c r="LTJ216" s="102"/>
      <c r="LTK216" s="102"/>
      <c r="LTL216" s="102"/>
      <c r="LTM216" s="102"/>
      <c r="LTN216" s="102"/>
      <c r="LTO216" s="102"/>
      <c r="LTP216" s="102"/>
      <c r="LTQ216" s="102"/>
      <c r="LTR216" s="102"/>
      <c r="LTS216" s="102"/>
      <c r="LTT216" s="102"/>
      <c r="LTU216" s="102"/>
      <c r="LTV216" s="102"/>
      <c r="LTW216" s="102"/>
      <c r="LTX216" s="102"/>
      <c r="LTY216" s="102"/>
      <c r="LTZ216" s="102"/>
      <c r="LUA216" s="102"/>
      <c r="LUB216" s="102"/>
      <c r="LUC216" s="102"/>
      <c r="LUD216" s="102"/>
      <c r="LUE216" s="102"/>
      <c r="LUF216" s="102"/>
      <c r="LUG216" s="102"/>
      <c r="LUH216" s="102"/>
      <c r="LUI216" s="102"/>
      <c r="LUJ216" s="102"/>
      <c r="LUK216" s="102"/>
      <c r="LUL216" s="102"/>
      <c r="LUM216" s="102"/>
      <c r="LUN216" s="102"/>
      <c r="LUO216" s="102"/>
      <c r="LUP216" s="102"/>
      <c r="LUQ216" s="102"/>
      <c r="LUR216" s="102"/>
      <c r="LUS216" s="102"/>
      <c r="LUT216" s="102"/>
      <c r="LUU216" s="102"/>
      <c r="LUV216" s="102"/>
      <c r="LUW216" s="102"/>
      <c r="LUX216" s="102"/>
      <c r="LUY216" s="102"/>
      <c r="LUZ216" s="102"/>
      <c r="LVA216" s="102"/>
      <c r="LVB216" s="102"/>
      <c r="LVC216" s="102"/>
      <c r="LVD216" s="102"/>
      <c r="LVE216" s="102"/>
      <c r="LVF216" s="102"/>
      <c r="LVG216" s="102"/>
      <c r="LVH216" s="102"/>
      <c r="LVI216" s="102"/>
      <c r="LVJ216" s="102"/>
      <c r="LVK216" s="102"/>
      <c r="LVL216" s="102"/>
      <c r="LVM216" s="102"/>
      <c r="LVN216" s="102"/>
      <c r="LVO216" s="102"/>
      <c r="LVP216" s="102"/>
      <c r="LVQ216" s="102"/>
      <c r="LVR216" s="102"/>
      <c r="LVS216" s="102"/>
      <c r="LVT216" s="102"/>
      <c r="LVU216" s="102"/>
      <c r="LVV216" s="102"/>
      <c r="LVW216" s="102"/>
      <c r="LVX216" s="102"/>
      <c r="LVY216" s="102"/>
      <c r="LVZ216" s="102"/>
      <c r="LWA216" s="102"/>
      <c r="LWB216" s="102"/>
      <c r="LWC216" s="102"/>
      <c r="LWD216" s="102"/>
      <c r="LWE216" s="102"/>
      <c r="LWF216" s="102"/>
      <c r="LWG216" s="102"/>
      <c r="LWH216" s="102"/>
      <c r="LWI216" s="102"/>
      <c r="LWJ216" s="102"/>
      <c r="LWK216" s="102"/>
      <c r="LWL216" s="102"/>
      <c r="LWM216" s="102"/>
      <c r="LWN216" s="102"/>
      <c r="LWO216" s="102"/>
      <c r="LWP216" s="102"/>
      <c r="LWQ216" s="102"/>
      <c r="LWR216" s="102"/>
      <c r="LWS216" s="102"/>
      <c r="LWT216" s="102"/>
      <c r="LWU216" s="102"/>
      <c r="LWV216" s="102"/>
      <c r="LWW216" s="102"/>
      <c r="LWX216" s="102"/>
      <c r="LWY216" s="102"/>
      <c r="LWZ216" s="102"/>
      <c r="LXA216" s="102"/>
      <c r="LXB216" s="102"/>
      <c r="LXC216" s="102"/>
      <c r="LXD216" s="102"/>
      <c r="LXE216" s="102"/>
      <c r="LXF216" s="102"/>
      <c r="LXG216" s="102"/>
      <c r="LXH216" s="102"/>
      <c r="LXI216" s="102"/>
      <c r="LXJ216" s="102"/>
      <c r="LXK216" s="102"/>
      <c r="LXL216" s="102"/>
      <c r="LXM216" s="102"/>
      <c r="LXN216" s="102"/>
      <c r="LXO216" s="102"/>
      <c r="LXP216" s="102"/>
      <c r="LXQ216" s="102"/>
      <c r="LXR216" s="102"/>
      <c r="LXS216" s="102"/>
      <c r="LXT216" s="102"/>
      <c r="LXU216" s="102"/>
      <c r="LXV216" s="102"/>
      <c r="LXW216" s="102"/>
      <c r="LXX216" s="102"/>
      <c r="LXY216" s="102"/>
      <c r="LXZ216" s="102"/>
      <c r="LYA216" s="102"/>
      <c r="LYB216" s="102"/>
      <c r="LYC216" s="102"/>
      <c r="LYD216" s="102"/>
      <c r="LYE216" s="102"/>
      <c r="LYF216" s="102"/>
      <c r="LYG216" s="102"/>
      <c r="LYH216" s="102"/>
      <c r="LYI216" s="102"/>
      <c r="LYJ216" s="102"/>
      <c r="LYK216" s="102"/>
      <c r="LYL216" s="102"/>
      <c r="LYM216" s="102"/>
      <c r="LYN216" s="102"/>
      <c r="LYO216" s="102"/>
      <c r="LYP216" s="102"/>
      <c r="LYQ216" s="102"/>
      <c r="LYR216" s="102"/>
      <c r="LYS216" s="102"/>
      <c r="LYT216" s="102"/>
      <c r="LYU216" s="102"/>
      <c r="LYV216" s="102"/>
      <c r="LYW216" s="102"/>
      <c r="LYX216" s="102"/>
      <c r="LYY216" s="102"/>
      <c r="LYZ216" s="102"/>
      <c r="LZA216" s="102"/>
      <c r="LZB216" s="102"/>
      <c r="LZC216" s="102"/>
      <c r="LZD216" s="102"/>
      <c r="LZE216" s="102"/>
      <c r="LZF216" s="102"/>
      <c r="LZG216" s="102"/>
      <c r="LZH216" s="102"/>
      <c r="LZI216" s="102"/>
      <c r="LZJ216" s="102"/>
      <c r="LZK216" s="102"/>
      <c r="LZL216" s="102"/>
      <c r="LZM216" s="102"/>
      <c r="LZN216" s="102"/>
      <c r="LZO216" s="102"/>
      <c r="LZP216" s="102"/>
      <c r="LZQ216" s="102"/>
      <c r="LZR216" s="102"/>
      <c r="LZS216" s="102"/>
      <c r="LZT216" s="102"/>
      <c r="LZU216" s="102"/>
      <c r="LZV216" s="102"/>
      <c r="LZW216" s="102"/>
      <c r="LZX216" s="102"/>
      <c r="LZY216" s="102"/>
      <c r="LZZ216" s="102"/>
      <c r="MAA216" s="102"/>
      <c r="MAB216" s="102"/>
      <c r="MAC216" s="102"/>
      <c r="MAD216" s="102"/>
      <c r="MAE216" s="102"/>
      <c r="MAF216" s="102"/>
      <c r="MAG216" s="102"/>
      <c r="MAH216" s="102"/>
      <c r="MAI216" s="102"/>
      <c r="MAJ216" s="102"/>
      <c r="MAK216" s="102"/>
      <c r="MAL216" s="102"/>
      <c r="MAM216" s="102"/>
      <c r="MAN216" s="102"/>
      <c r="MAO216" s="102"/>
      <c r="MAP216" s="102"/>
      <c r="MAQ216" s="102"/>
      <c r="MAR216" s="102"/>
      <c r="MAS216" s="102"/>
      <c r="MAT216" s="102"/>
      <c r="MAU216" s="102"/>
      <c r="MAV216" s="102"/>
      <c r="MAW216" s="102"/>
      <c r="MAX216" s="102"/>
      <c r="MAY216" s="102"/>
      <c r="MAZ216" s="102"/>
      <c r="MBA216" s="102"/>
      <c r="MBB216" s="102"/>
      <c r="MBC216" s="102"/>
      <c r="MBD216" s="102"/>
      <c r="MBE216" s="102"/>
      <c r="MBF216" s="102"/>
      <c r="MBG216" s="102"/>
      <c r="MBH216" s="102"/>
      <c r="MBI216" s="102"/>
      <c r="MBJ216" s="102"/>
      <c r="MBK216" s="102"/>
      <c r="MBL216" s="102"/>
      <c r="MBM216" s="102"/>
      <c r="MBN216" s="102"/>
      <c r="MBO216" s="102"/>
      <c r="MBP216" s="102"/>
      <c r="MBQ216" s="102"/>
      <c r="MBR216" s="102"/>
      <c r="MBS216" s="102"/>
      <c r="MBT216" s="102"/>
      <c r="MBU216" s="102"/>
      <c r="MBV216" s="102"/>
      <c r="MBW216" s="102"/>
      <c r="MBX216" s="102"/>
      <c r="MBY216" s="102"/>
      <c r="MBZ216" s="102"/>
      <c r="MCA216" s="102"/>
      <c r="MCB216" s="102"/>
      <c r="MCC216" s="102"/>
      <c r="MCD216" s="102"/>
      <c r="MCE216" s="102"/>
      <c r="MCF216" s="102"/>
      <c r="MCG216" s="102"/>
      <c r="MCH216" s="102"/>
      <c r="MCI216" s="102"/>
      <c r="MCJ216" s="102"/>
      <c r="MCK216" s="102"/>
      <c r="MCL216" s="102"/>
      <c r="MCM216" s="102"/>
      <c r="MCN216" s="102"/>
      <c r="MCO216" s="102"/>
      <c r="MCP216" s="102"/>
      <c r="MCQ216" s="102"/>
      <c r="MCR216" s="102"/>
      <c r="MCS216" s="102"/>
      <c r="MCT216" s="102"/>
      <c r="MCU216" s="102"/>
      <c r="MCV216" s="102"/>
      <c r="MCW216" s="102"/>
      <c r="MCX216" s="102"/>
      <c r="MCY216" s="102"/>
      <c r="MCZ216" s="102"/>
      <c r="MDA216" s="102"/>
      <c r="MDB216" s="102"/>
      <c r="MDC216" s="102"/>
      <c r="MDD216" s="102"/>
      <c r="MDE216" s="102"/>
      <c r="MDF216" s="102"/>
      <c r="MDG216" s="102"/>
      <c r="MDH216" s="102"/>
      <c r="MDI216" s="102"/>
      <c r="MDJ216" s="102"/>
      <c r="MDK216" s="102"/>
      <c r="MDL216" s="102"/>
      <c r="MDM216" s="102"/>
      <c r="MDN216" s="102"/>
      <c r="MDO216" s="102"/>
      <c r="MDP216" s="102"/>
      <c r="MDQ216" s="102"/>
      <c r="MDR216" s="102"/>
      <c r="MDS216" s="102"/>
      <c r="MDT216" s="102"/>
      <c r="MDU216" s="102"/>
      <c r="MDV216" s="102"/>
      <c r="MDW216" s="102"/>
      <c r="MDX216" s="102"/>
      <c r="MDY216" s="102"/>
      <c r="MDZ216" s="102"/>
      <c r="MEA216" s="102"/>
      <c r="MEB216" s="102"/>
      <c r="MEC216" s="102"/>
      <c r="MED216" s="102"/>
      <c r="MEE216" s="102"/>
      <c r="MEF216" s="102"/>
      <c r="MEG216" s="102"/>
      <c r="MEH216" s="102"/>
      <c r="MEI216" s="102"/>
      <c r="MEJ216" s="102"/>
      <c r="MEK216" s="102"/>
      <c r="MEL216" s="102"/>
      <c r="MEM216" s="102"/>
      <c r="MEN216" s="102"/>
      <c r="MEO216" s="102"/>
      <c r="MEP216" s="102"/>
      <c r="MEQ216" s="102"/>
      <c r="MER216" s="102"/>
      <c r="MES216" s="102"/>
      <c r="MET216" s="102"/>
      <c r="MEU216" s="102"/>
      <c r="MEV216" s="102"/>
      <c r="MEW216" s="102"/>
      <c r="MEX216" s="102"/>
      <c r="MEY216" s="102"/>
      <c r="MEZ216" s="102"/>
      <c r="MFA216" s="102"/>
      <c r="MFB216" s="102"/>
      <c r="MFC216" s="102"/>
      <c r="MFD216" s="102"/>
      <c r="MFE216" s="102"/>
      <c r="MFF216" s="102"/>
      <c r="MFG216" s="102"/>
      <c r="MFH216" s="102"/>
      <c r="MFI216" s="102"/>
      <c r="MFJ216" s="102"/>
      <c r="MFK216" s="102"/>
      <c r="MFL216" s="102"/>
      <c r="MFM216" s="102"/>
      <c r="MFN216" s="102"/>
      <c r="MFO216" s="102"/>
      <c r="MFP216" s="102"/>
      <c r="MFQ216" s="102"/>
      <c r="MFR216" s="102"/>
      <c r="MFS216" s="102"/>
      <c r="MFT216" s="102"/>
      <c r="MFU216" s="102"/>
      <c r="MFV216" s="102"/>
      <c r="MFW216" s="102"/>
      <c r="MFX216" s="102"/>
      <c r="MFY216" s="102"/>
      <c r="MFZ216" s="102"/>
      <c r="MGA216" s="102"/>
      <c r="MGB216" s="102"/>
      <c r="MGC216" s="102"/>
      <c r="MGD216" s="102"/>
      <c r="MGE216" s="102"/>
      <c r="MGF216" s="102"/>
      <c r="MGG216" s="102"/>
      <c r="MGH216" s="102"/>
      <c r="MGI216" s="102"/>
      <c r="MGJ216" s="102"/>
      <c r="MGK216" s="102"/>
      <c r="MGL216" s="102"/>
      <c r="MGM216" s="102"/>
      <c r="MGN216" s="102"/>
      <c r="MGO216" s="102"/>
      <c r="MGP216" s="102"/>
      <c r="MGQ216" s="102"/>
      <c r="MGR216" s="102"/>
      <c r="MGS216" s="102"/>
      <c r="MGT216" s="102"/>
      <c r="MGU216" s="102"/>
      <c r="MGV216" s="102"/>
      <c r="MGW216" s="102"/>
      <c r="MGX216" s="102"/>
      <c r="MGY216" s="102"/>
      <c r="MGZ216" s="102"/>
      <c r="MHA216" s="102"/>
      <c r="MHB216" s="102"/>
      <c r="MHC216" s="102"/>
      <c r="MHD216" s="102"/>
      <c r="MHE216" s="102"/>
      <c r="MHF216" s="102"/>
      <c r="MHG216" s="102"/>
      <c r="MHH216" s="102"/>
      <c r="MHI216" s="102"/>
      <c r="MHJ216" s="102"/>
      <c r="MHK216" s="102"/>
      <c r="MHL216" s="102"/>
      <c r="MHM216" s="102"/>
      <c r="MHN216" s="102"/>
      <c r="MHO216" s="102"/>
      <c r="MHP216" s="102"/>
      <c r="MHQ216" s="102"/>
      <c r="MHR216" s="102"/>
      <c r="MHS216" s="102"/>
      <c r="MHT216" s="102"/>
      <c r="MHU216" s="102"/>
      <c r="MHV216" s="102"/>
      <c r="MHW216" s="102"/>
      <c r="MHX216" s="102"/>
      <c r="MHY216" s="102"/>
      <c r="MHZ216" s="102"/>
      <c r="MIA216" s="102"/>
      <c r="MIB216" s="102"/>
      <c r="MIC216" s="102"/>
      <c r="MID216" s="102"/>
      <c r="MIE216" s="102"/>
      <c r="MIF216" s="102"/>
      <c r="MIG216" s="102"/>
      <c r="MIH216" s="102"/>
      <c r="MII216" s="102"/>
      <c r="MIJ216" s="102"/>
      <c r="MIK216" s="102"/>
      <c r="MIL216" s="102"/>
      <c r="MIM216" s="102"/>
      <c r="MIN216" s="102"/>
      <c r="MIO216" s="102"/>
      <c r="MIP216" s="102"/>
      <c r="MIQ216" s="102"/>
      <c r="MIR216" s="102"/>
      <c r="MIS216" s="102"/>
      <c r="MIT216" s="102"/>
      <c r="MIU216" s="102"/>
      <c r="MIV216" s="102"/>
      <c r="MIW216" s="102"/>
      <c r="MIX216" s="102"/>
      <c r="MIY216" s="102"/>
      <c r="MIZ216" s="102"/>
      <c r="MJA216" s="102"/>
      <c r="MJB216" s="102"/>
      <c r="MJC216" s="102"/>
      <c r="MJD216" s="102"/>
      <c r="MJE216" s="102"/>
      <c r="MJF216" s="102"/>
      <c r="MJG216" s="102"/>
      <c r="MJH216" s="102"/>
      <c r="MJI216" s="102"/>
      <c r="MJJ216" s="102"/>
      <c r="MJK216" s="102"/>
      <c r="MJL216" s="102"/>
      <c r="MJM216" s="102"/>
      <c r="MJN216" s="102"/>
      <c r="MJO216" s="102"/>
      <c r="MJP216" s="102"/>
      <c r="MJQ216" s="102"/>
      <c r="MJR216" s="102"/>
      <c r="MJS216" s="102"/>
      <c r="MJT216" s="102"/>
      <c r="MJU216" s="102"/>
      <c r="MJV216" s="102"/>
      <c r="MJW216" s="102"/>
      <c r="MJX216" s="102"/>
      <c r="MJY216" s="102"/>
      <c r="MJZ216" s="102"/>
      <c r="MKA216" s="102"/>
      <c r="MKB216" s="102"/>
      <c r="MKC216" s="102"/>
      <c r="MKD216" s="102"/>
      <c r="MKE216" s="102"/>
      <c r="MKF216" s="102"/>
      <c r="MKG216" s="102"/>
      <c r="MKH216" s="102"/>
      <c r="MKI216" s="102"/>
      <c r="MKJ216" s="102"/>
      <c r="MKK216" s="102"/>
      <c r="MKL216" s="102"/>
      <c r="MKM216" s="102"/>
      <c r="MKN216" s="102"/>
      <c r="MKO216" s="102"/>
      <c r="MKP216" s="102"/>
      <c r="MKQ216" s="102"/>
      <c r="MKR216" s="102"/>
      <c r="MKS216" s="102"/>
      <c r="MKT216" s="102"/>
      <c r="MKU216" s="102"/>
      <c r="MKV216" s="102"/>
      <c r="MKW216" s="102"/>
      <c r="MKX216" s="102"/>
      <c r="MKY216" s="102"/>
      <c r="MKZ216" s="102"/>
      <c r="MLA216" s="102"/>
      <c r="MLB216" s="102"/>
      <c r="MLC216" s="102"/>
      <c r="MLD216" s="102"/>
      <c r="MLE216" s="102"/>
      <c r="MLF216" s="102"/>
      <c r="MLG216" s="102"/>
      <c r="MLH216" s="102"/>
      <c r="MLI216" s="102"/>
      <c r="MLJ216" s="102"/>
      <c r="MLK216" s="102"/>
      <c r="MLL216" s="102"/>
      <c r="MLM216" s="102"/>
      <c r="MLN216" s="102"/>
      <c r="MLO216" s="102"/>
      <c r="MLP216" s="102"/>
      <c r="MLQ216" s="102"/>
      <c r="MLR216" s="102"/>
      <c r="MLS216" s="102"/>
      <c r="MLT216" s="102"/>
      <c r="MLU216" s="102"/>
      <c r="MLV216" s="102"/>
      <c r="MLW216" s="102"/>
      <c r="MLX216" s="102"/>
      <c r="MLY216" s="102"/>
      <c r="MLZ216" s="102"/>
      <c r="MMA216" s="102"/>
      <c r="MMB216" s="102"/>
      <c r="MMC216" s="102"/>
      <c r="MMD216" s="102"/>
      <c r="MME216" s="102"/>
      <c r="MMF216" s="102"/>
      <c r="MMG216" s="102"/>
      <c r="MMH216" s="102"/>
      <c r="MMI216" s="102"/>
      <c r="MMJ216" s="102"/>
      <c r="MMK216" s="102"/>
      <c r="MML216" s="102"/>
      <c r="MMM216" s="102"/>
      <c r="MMN216" s="102"/>
      <c r="MMO216" s="102"/>
      <c r="MMP216" s="102"/>
      <c r="MMQ216" s="102"/>
      <c r="MMR216" s="102"/>
      <c r="MMS216" s="102"/>
      <c r="MMT216" s="102"/>
      <c r="MMU216" s="102"/>
      <c r="MMV216" s="102"/>
      <c r="MMW216" s="102"/>
      <c r="MMX216" s="102"/>
      <c r="MMY216" s="102"/>
      <c r="MMZ216" s="102"/>
      <c r="MNA216" s="102"/>
      <c r="MNB216" s="102"/>
      <c r="MNC216" s="102"/>
      <c r="MND216" s="102"/>
      <c r="MNE216" s="102"/>
      <c r="MNF216" s="102"/>
      <c r="MNG216" s="102"/>
      <c r="MNH216" s="102"/>
      <c r="MNI216" s="102"/>
      <c r="MNJ216" s="102"/>
      <c r="MNK216" s="102"/>
      <c r="MNL216" s="102"/>
      <c r="MNM216" s="102"/>
      <c r="MNN216" s="102"/>
      <c r="MNO216" s="102"/>
      <c r="MNP216" s="102"/>
      <c r="MNQ216" s="102"/>
      <c r="MNR216" s="102"/>
      <c r="MNS216" s="102"/>
      <c r="MNT216" s="102"/>
      <c r="MNU216" s="102"/>
      <c r="MNV216" s="102"/>
      <c r="MNW216" s="102"/>
      <c r="MNX216" s="102"/>
      <c r="MNY216" s="102"/>
      <c r="MNZ216" s="102"/>
      <c r="MOA216" s="102"/>
      <c r="MOB216" s="102"/>
      <c r="MOC216" s="102"/>
      <c r="MOD216" s="102"/>
      <c r="MOE216" s="102"/>
      <c r="MOF216" s="102"/>
      <c r="MOG216" s="102"/>
      <c r="MOH216" s="102"/>
      <c r="MOI216" s="102"/>
      <c r="MOJ216" s="102"/>
      <c r="MOK216" s="102"/>
      <c r="MOL216" s="102"/>
      <c r="MOM216" s="102"/>
      <c r="MON216" s="102"/>
      <c r="MOO216" s="102"/>
      <c r="MOP216" s="102"/>
      <c r="MOQ216" s="102"/>
      <c r="MOR216" s="102"/>
      <c r="MOS216" s="102"/>
      <c r="MOT216" s="102"/>
      <c r="MOU216" s="102"/>
      <c r="MOV216" s="102"/>
      <c r="MOW216" s="102"/>
      <c r="MOX216" s="102"/>
      <c r="MOY216" s="102"/>
      <c r="MOZ216" s="102"/>
      <c r="MPA216" s="102"/>
      <c r="MPB216" s="102"/>
      <c r="MPC216" s="102"/>
      <c r="MPD216" s="102"/>
      <c r="MPE216" s="102"/>
      <c r="MPF216" s="102"/>
      <c r="MPG216" s="102"/>
      <c r="MPH216" s="102"/>
      <c r="MPI216" s="102"/>
      <c r="MPJ216" s="102"/>
      <c r="MPK216" s="102"/>
      <c r="MPL216" s="102"/>
      <c r="MPM216" s="102"/>
      <c r="MPN216" s="102"/>
      <c r="MPO216" s="102"/>
      <c r="MPP216" s="102"/>
      <c r="MPQ216" s="102"/>
      <c r="MPR216" s="102"/>
      <c r="MPS216" s="102"/>
      <c r="MPT216" s="102"/>
      <c r="MPU216" s="102"/>
      <c r="MPV216" s="102"/>
      <c r="MPW216" s="102"/>
      <c r="MPX216" s="102"/>
      <c r="MPY216" s="102"/>
      <c r="MPZ216" s="102"/>
      <c r="MQA216" s="102"/>
      <c r="MQB216" s="102"/>
      <c r="MQC216" s="102"/>
      <c r="MQD216" s="102"/>
      <c r="MQE216" s="102"/>
      <c r="MQF216" s="102"/>
      <c r="MQG216" s="102"/>
      <c r="MQH216" s="102"/>
      <c r="MQI216" s="102"/>
      <c r="MQJ216" s="102"/>
      <c r="MQK216" s="102"/>
      <c r="MQL216" s="102"/>
      <c r="MQM216" s="102"/>
      <c r="MQN216" s="102"/>
      <c r="MQO216" s="102"/>
      <c r="MQP216" s="102"/>
      <c r="MQQ216" s="102"/>
      <c r="MQR216" s="102"/>
      <c r="MQS216" s="102"/>
      <c r="MQT216" s="102"/>
      <c r="MQU216" s="102"/>
      <c r="MQV216" s="102"/>
      <c r="MQW216" s="102"/>
      <c r="MQX216" s="102"/>
      <c r="MQY216" s="102"/>
      <c r="MQZ216" s="102"/>
      <c r="MRA216" s="102"/>
      <c r="MRB216" s="102"/>
      <c r="MRC216" s="102"/>
      <c r="MRD216" s="102"/>
      <c r="MRE216" s="102"/>
      <c r="MRF216" s="102"/>
      <c r="MRG216" s="102"/>
      <c r="MRH216" s="102"/>
      <c r="MRI216" s="102"/>
      <c r="MRJ216" s="102"/>
      <c r="MRK216" s="102"/>
      <c r="MRL216" s="102"/>
      <c r="MRM216" s="102"/>
      <c r="MRN216" s="102"/>
      <c r="MRO216" s="102"/>
      <c r="MRP216" s="102"/>
      <c r="MRQ216" s="102"/>
      <c r="MRR216" s="102"/>
      <c r="MRS216" s="102"/>
      <c r="MRT216" s="102"/>
      <c r="MRU216" s="102"/>
      <c r="MRV216" s="102"/>
      <c r="MRW216" s="102"/>
      <c r="MRX216" s="102"/>
      <c r="MRY216" s="102"/>
      <c r="MRZ216" s="102"/>
      <c r="MSA216" s="102"/>
      <c r="MSB216" s="102"/>
      <c r="MSC216" s="102"/>
      <c r="MSD216" s="102"/>
      <c r="MSE216" s="102"/>
      <c r="MSF216" s="102"/>
      <c r="MSG216" s="102"/>
      <c r="MSH216" s="102"/>
      <c r="MSI216" s="102"/>
      <c r="MSJ216" s="102"/>
      <c r="MSK216" s="102"/>
      <c r="MSL216" s="102"/>
      <c r="MSM216" s="102"/>
      <c r="MSN216" s="102"/>
      <c r="MSO216" s="102"/>
      <c r="MSP216" s="102"/>
      <c r="MSQ216" s="102"/>
      <c r="MSR216" s="102"/>
      <c r="MSS216" s="102"/>
      <c r="MST216" s="102"/>
      <c r="MSU216" s="102"/>
      <c r="MSV216" s="102"/>
      <c r="MSW216" s="102"/>
      <c r="MSX216" s="102"/>
      <c r="MSY216" s="102"/>
      <c r="MSZ216" s="102"/>
      <c r="MTA216" s="102"/>
      <c r="MTB216" s="102"/>
      <c r="MTC216" s="102"/>
      <c r="MTD216" s="102"/>
      <c r="MTE216" s="102"/>
      <c r="MTF216" s="102"/>
      <c r="MTG216" s="102"/>
      <c r="MTH216" s="102"/>
      <c r="MTI216" s="102"/>
      <c r="MTJ216" s="102"/>
      <c r="MTK216" s="102"/>
      <c r="MTL216" s="102"/>
      <c r="MTM216" s="102"/>
      <c r="MTN216" s="102"/>
      <c r="MTO216" s="102"/>
      <c r="MTP216" s="102"/>
      <c r="MTQ216" s="102"/>
      <c r="MTR216" s="102"/>
      <c r="MTS216" s="102"/>
      <c r="MTT216" s="102"/>
      <c r="MTU216" s="102"/>
      <c r="MTV216" s="102"/>
      <c r="MTW216" s="102"/>
      <c r="MTX216" s="102"/>
      <c r="MTY216" s="102"/>
      <c r="MTZ216" s="102"/>
      <c r="MUA216" s="102"/>
      <c r="MUB216" s="102"/>
      <c r="MUC216" s="102"/>
      <c r="MUD216" s="102"/>
      <c r="MUE216" s="102"/>
      <c r="MUF216" s="102"/>
      <c r="MUG216" s="102"/>
      <c r="MUH216" s="102"/>
      <c r="MUI216" s="102"/>
      <c r="MUJ216" s="102"/>
      <c r="MUK216" s="102"/>
      <c r="MUL216" s="102"/>
      <c r="MUM216" s="102"/>
      <c r="MUN216" s="102"/>
      <c r="MUO216" s="102"/>
      <c r="MUP216" s="102"/>
      <c r="MUQ216" s="102"/>
      <c r="MUR216" s="102"/>
      <c r="MUS216" s="102"/>
      <c r="MUT216" s="102"/>
      <c r="MUU216" s="102"/>
      <c r="MUV216" s="102"/>
      <c r="MUW216" s="102"/>
      <c r="MUX216" s="102"/>
      <c r="MUY216" s="102"/>
      <c r="MUZ216" s="102"/>
      <c r="MVA216" s="102"/>
      <c r="MVB216" s="102"/>
      <c r="MVC216" s="102"/>
      <c r="MVD216" s="102"/>
      <c r="MVE216" s="102"/>
      <c r="MVF216" s="102"/>
      <c r="MVG216" s="102"/>
      <c r="MVH216" s="102"/>
      <c r="MVI216" s="102"/>
      <c r="MVJ216" s="102"/>
      <c r="MVK216" s="102"/>
      <c r="MVL216" s="102"/>
      <c r="MVM216" s="102"/>
      <c r="MVN216" s="102"/>
      <c r="MVO216" s="102"/>
      <c r="MVP216" s="102"/>
      <c r="MVQ216" s="102"/>
      <c r="MVR216" s="102"/>
      <c r="MVS216" s="102"/>
      <c r="MVT216" s="102"/>
      <c r="MVU216" s="102"/>
      <c r="MVV216" s="102"/>
      <c r="MVW216" s="102"/>
      <c r="MVX216" s="102"/>
      <c r="MVY216" s="102"/>
      <c r="MVZ216" s="102"/>
      <c r="MWA216" s="102"/>
      <c r="MWB216" s="102"/>
      <c r="MWC216" s="102"/>
      <c r="MWD216" s="102"/>
      <c r="MWE216" s="102"/>
      <c r="MWF216" s="102"/>
      <c r="MWG216" s="102"/>
      <c r="MWH216" s="102"/>
      <c r="MWI216" s="102"/>
      <c r="MWJ216" s="102"/>
      <c r="MWK216" s="102"/>
      <c r="MWL216" s="102"/>
      <c r="MWM216" s="102"/>
      <c r="MWN216" s="102"/>
      <c r="MWO216" s="102"/>
      <c r="MWP216" s="102"/>
      <c r="MWQ216" s="102"/>
      <c r="MWR216" s="102"/>
      <c r="MWS216" s="102"/>
      <c r="MWT216" s="102"/>
      <c r="MWU216" s="102"/>
      <c r="MWV216" s="102"/>
      <c r="MWW216" s="102"/>
      <c r="MWX216" s="102"/>
      <c r="MWY216" s="102"/>
      <c r="MWZ216" s="102"/>
      <c r="MXA216" s="102"/>
      <c r="MXB216" s="102"/>
      <c r="MXC216" s="102"/>
      <c r="MXD216" s="102"/>
      <c r="MXE216" s="102"/>
      <c r="MXF216" s="102"/>
      <c r="MXG216" s="102"/>
      <c r="MXH216" s="102"/>
      <c r="MXI216" s="102"/>
      <c r="MXJ216" s="102"/>
      <c r="MXK216" s="102"/>
      <c r="MXL216" s="102"/>
      <c r="MXM216" s="102"/>
      <c r="MXN216" s="102"/>
      <c r="MXO216" s="102"/>
      <c r="MXP216" s="102"/>
      <c r="MXQ216" s="102"/>
      <c r="MXR216" s="102"/>
      <c r="MXS216" s="102"/>
      <c r="MXT216" s="102"/>
      <c r="MXU216" s="102"/>
      <c r="MXV216" s="102"/>
      <c r="MXW216" s="102"/>
      <c r="MXX216" s="102"/>
      <c r="MXY216" s="102"/>
      <c r="MXZ216" s="102"/>
      <c r="MYA216" s="102"/>
      <c r="MYB216" s="102"/>
      <c r="MYC216" s="102"/>
      <c r="MYD216" s="102"/>
      <c r="MYE216" s="102"/>
      <c r="MYF216" s="102"/>
      <c r="MYG216" s="102"/>
      <c r="MYH216" s="102"/>
      <c r="MYI216" s="102"/>
      <c r="MYJ216" s="102"/>
      <c r="MYK216" s="102"/>
      <c r="MYL216" s="102"/>
      <c r="MYM216" s="102"/>
      <c r="MYN216" s="102"/>
      <c r="MYO216" s="102"/>
      <c r="MYP216" s="102"/>
      <c r="MYQ216" s="102"/>
      <c r="MYR216" s="102"/>
      <c r="MYS216" s="102"/>
      <c r="MYT216" s="102"/>
      <c r="MYU216" s="102"/>
      <c r="MYV216" s="102"/>
      <c r="MYW216" s="102"/>
      <c r="MYX216" s="102"/>
      <c r="MYY216" s="102"/>
      <c r="MYZ216" s="102"/>
      <c r="MZA216" s="102"/>
      <c r="MZB216" s="102"/>
      <c r="MZC216" s="102"/>
      <c r="MZD216" s="102"/>
      <c r="MZE216" s="102"/>
      <c r="MZF216" s="102"/>
      <c r="MZG216" s="102"/>
      <c r="MZH216" s="102"/>
      <c r="MZI216" s="102"/>
      <c r="MZJ216" s="102"/>
      <c r="MZK216" s="102"/>
      <c r="MZL216" s="102"/>
      <c r="MZM216" s="102"/>
      <c r="MZN216" s="102"/>
      <c r="MZO216" s="102"/>
      <c r="MZP216" s="102"/>
      <c r="MZQ216" s="102"/>
      <c r="MZR216" s="102"/>
      <c r="MZS216" s="102"/>
      <c r="MZT216" s="102"/>
      <c r="MZU216" s="102"/>
      <c r="MZV216" s="102"/>
      <c r="MZW216" s="102"/>
      <c r="MZX216" s="102"/>
      <c r="MZY216" s="102"/>
      <c r="MZZ216" s="102"/>
      <c r="NAA216" s="102"/>
      <c r="NAB216" s="102"/>
      <c r="NAC216" s="102"/>
      <c r="NAD216" s="102"/>
      <c r="NAE216" s="102"/>
      <c r="NAF216" s="102"/>
      <c r="NAG216" s="102"/>
      <c r="NAH216" s="102"/>
      <c r="NAI216" s="102"/>
      <c r="NAJ216" s="102"/>
      <c r="NAK216" s="102"/>
      <c r="NAL216" s="102"/>
      <c r="NAM216" s="102"/>
      <c r="NAN216" s="102"/>
      <c r="NAO216" s="102"/>
      <c r="NAP216" s="102"/>
      <c r="NAQ216" s="102"/>
      <c r="NAR216" s="102"/>
      <c r="NAS216" s="102"/>
      <c r="NAT216" s="102"/>
      <c r="NAU216" s="102"/>
      <c r="NAV216" s="102"/>
      <c r="NAW216" s="102"/>
      <c r="NAX216" s="102"/>
      <c r="NAY216" s="102"/>
      <c r="NAZ216" s="102"/>
      <c r="NBA216" s="102"/>
      <c r="NBB216" s="102"/>
      <c r="NBC216" s="102"/>
      <c r="NBD216" s="102"/>
      <c r="NBE216" s="102"/>
      <c r="NBF216" s="102"/>
      <c r="NBG216" s="102"/>
      <c r="NBH216" s="102"/>
      <c r="NBI216" s="102"/>
      <c r="NBJ216" s="102"/>
      <c r="NBK216" s="102"/>
      <c r="NBL216" s="102"/>
      <c r="NBM216" s="102"/>
      <c r="NBN216" s="102"/>
      <c r="NBO216" s="102"/>
      <c r="NBP216" s="102"/>
      <c r="NBQ216" s="102"/>
      <c r="NBR216" s="102"/>
      <c r="NBS216" s="102"/>
      <c r="NBT216" s="102"/>
      <c r="NBU216" s="102"/>
      <c r="NBV216" s="102"/>
      <c r="NBW216" s="102"/>
      <c r="NBX216" s="102"/>
      <c r="NBY216" s="102"/>
      <c r="NBZ216" s="102"/>
      <c r="NCA216" s="102"/>
      <c r="NCB216" s="102"/>
      <c r="NCC216" s="102"/>
      <c r="NCD216" s="102"/>
      <c r="NCE216" s="102"/>
      <c r="NCF216" s="102"/>
      <c r="NCG216" s="102"/>
      <c r="NCH216" s="102"/>
      <c r="NCI216" s="102"/>
      <c r="NCJ216" s="102"/>
      <c r="NCK216" s="102"/>
      <c r="NCL216" s="102"/>
      <c r="NCM216" s="102"/>
      <c r="NCN216" s="102"/>
      <c r="NCO216" s="102"/>
      <c r="NCP216" s="102"/>
      <c r="NCQ216" s="102"/>
      <c r="NCR216" s="102"/>
      <c r="NCS216" s="102"/>
      <c r="NCT216" s="102"/>
      <c r="NCU216" s="102"/>
      <c r="NCV216" s="102"/>
      <c r="NCW216" s="102"/>
      <c r="NCX216" s="102"/>
      <c r="NCY216" s="102"/>
      <c r="NCZ216" s="102"/>
      <c r="NDA216" s="102"/>
      <c r="NDB216" s="102"/>
      <c r="NDC216" s="102"/>
      <c r="NDD216" s="102"/>
      <c r="NDE216" s="102"/>
      <c r="NDF216" s="102"/>
      <c r="NDG216" s="102"/>
      <c r="NDH216" s="102"/>
      <c r="NDI216" s="102"/>
      <c r="NDJ216" s="102"/>
      <c r="NDK216" s="102"/>
      <c r="NDL216" s="102"/>
      <c r="NDM216" s="102"/>
      <c r="NDN216" s="102"/>
      <c r="NDO216" s="102"/>
      <c r="NDP216" s="102"/>
      <c r="NDQ216" s="102"/>
      <c r="NDR216" s="102"/>
      <c r="NDS216" s="102"/>
      <c r="NDT216" s="102"/>
      <c r="NDU216" s="102"/>
      <c r="NDV216" s="102"/>
      <c r="NDW216" s="102"/>
      <c r="NDX216" s="102"/>
      <c r="NDY216" s="102"/>
      <c r="NDZ216" s="102"/>
      <c r="NEA216" s="102"/>
      <c r="NEB216" s="102"/>
      <c r="NEC216" s="102"/>
      <c r="NED216" s="102"/>
      <c r="NEE216" s="102"/>
      <c r="NEF216" s="102"/>
      <c r="NEG216" s="102"/>
      <c r="NEH216" s="102"/>
      <c r="NEI216" s="102"/>
      <c r="NEJ216" s="102"/>
      <c r="NEK216" s="102"/>
      <c r="NEL216" s="102"/>
      <c r="NEM216" s="102"/>
      <c r="NEN216" s="102"/>
      <c r="NEO216" s="102"/>
      <c r="NEP216" s="102"/>
      <c r="NEQ216" s="102"/>
      <c r="NER216" s="102"/>
      <c r="NES216" s="102"/>
      <c r="NET216" s="102"/>
      <c r="NEU216" s="102"/>
      <c r="NEV216" s="102"/>
      <c r="NEW216" s="102"/>
      <c r="NEX216" s="102"/>
      <c r="NEY216" s="102"/>
      <c r="NEZ216" s="102"/>
      <c r="NFA216" s="102"/>
      <c r="NFB216" s="102"/>
      <c r="NFC216" s="102"/>
      <c r="NFD216" s="102"/>
      <c r="NFE216" s="102"/>
      <c r="NFF216" s="102"/>
      <c r="NFG216" s="102"/>
      <c r="NFH216" s="102"/>
      <c r="NFI216" s="102"/>
      <c r="NFJ216" s="102"/>
      <c r="NFK216" s="102"/>
      <c r="NFL216" s="102"/>
      <c r="NFM216" s="102"/>
      <c r="NFN216" s="102"/>
      <c r="NFO216" s="102"/>
      <c r="NFP216" s="102"/>
      <c r="NFQ216" s="102"/>
      <c r="NFR216" s="102"/>
      <c r="NFS216" s="102"/>
      <c r="NFT216" s="102"/>
      <c r="NFU216" s="102"/>
      <c r="NFV216" s="102"/>
      <c r="NFW216" s="102"/>
      <c r="NFX216" s="102"/>
      <c r="NFY216" s="102"/>
      <c r="NFZ216" s="102"/>
      <c r="NGA216" s="102"/>
      <c r="NGB216" s="102"/>
      <c r="NGC216" s="102"/>
      <c r="NGD216" s="102"/>
      <c r="NGE216" s="102"/>
      <c r="NGF216" s="102"/>
      <c r="NGG216" s="102"/>
      <c r="NGH216" s="102"/>
      <c r="NGI216" s="102"/>
      <c r="NGJ216" s="102"/>
      <c r="NGK216" s="102"/>
      <c r="NGL216" s="102"/>
      <c r="NGM216" s="102"/>
      <c r="NGN216" s="102"/>
      <c r="NGO216" s="102"/>
      <c r="NGP216" s="102"/>
      <c r="NGQ216" s="102"/>
      <c r="NGR216" s="102"/>
      <c r="NGS216" s="102"/>
      <c r="NGT216" s="102"/>
      <c r="NGU216" s="102"/>
      <c r="NGV216" s="102"/>
      <c r="NGW216" s="102"/>
      <c r="NGX216" s="102"/>
      <c r="NGY216" s="102"/>
      <c r="NGZ216" s="102"/>
      <c r="NHA216" s="102"/>
      <c r="NHB216" s="102"/>
      <c r="NHC216" s="102"/>
      <c r="NHD216" s="102"/>
      <c r="NHE216" s="102"/>
      <c r="NHF216" s="102"/>
      <c r="NHG216" s="102"/>
      <c r="NHH216" s="102"/>
      <c r="NHI216" s="102"/>
      <c r="NHJ216" s="102"/>
      <c r="NHK216" s="102"/>
      <c r="NHL216" s="102"/>
      <c r="NHM216" s="102"/>
      <c r="NHN216" s="102"/>
      <c r="NHO216" s="102"/>
      <c r="NHP216" s="102"/>
      <c r="NHQ216" s="102"/>
      <c r="NHR216" s="102"/>
      <c r="NHS216" s="102"/>
      <c r="NHT216" s="102"/>
      <c r="NHU216" s="102"/>
      <c r="NHV216" s="102"/>
      <c r="NHW216" s="102"/>
      <c r="NHX216" s="102"/>
      <c r="NHY216" s="102"/>
      <c r="NHZ216" s="102"/>
      <c r="NIA216" s="102"/>
      <c r="NIB216" s="102"/>
      <c r="NIC216" s="102"/>
      <c r="NID216" s="102"/>
      <c r="NIE216" s="102"/>
      <c r="NIF216" s="102"/>
      <c r="NIG216" s="102"/>
      <c r="NIH216" s="102"/>
      <c r="NII216" s="102"/>
      <c r="NIJ216" s="102"/>
      <c r="NIK216" s="102"/>
      <c r="NIL216" s="102"/>
      <c r="NIM216" s="102"/>
      <c r="NIN216" s="102"/>
      <c r="NIO216" s="102"/>
      <c r="NIP216" s="102"/>
      <c r="NIQ216" s="102"/>
      <c r="NIR216" s="102"/>
      <c r="NIS216" s="102"/>
      <c r="NIT216" s="102"/>
      <c r="NIU216" s="102"/>
      <c r="NIV216" s="102"/>
      <c r="NIW216" s="102"/>
      <c r="NIX216" s="102"/>
      <c r="NIY216" s="102"/>
      <c r="NIZ216" s="102"/>
      <c r="NJA216" s="102"/>
      <c r="NJB216" s="102"/>
      <c r="NJC216" s="102"/>
      <c r="NJD216" s="102"/>
      <c r="NJE216" s="102"/>
      <c r="NJF216" s="102"/>
      <c r="NJG216" s="102"/>
      <c r="NJH216" s="102"/>
      <c r="NJI216" s="102"/>
      <c r="NJJ216" s="102"/>
      <c r="NJK216" s="102"/>
      <c r="NJL216" s="102"/>
      <c r="NJM216" s="102"/>
      <c r="NJN216" s="102"/>
      <c r="NJO216" s="102"/>
      <c r="NJP216" s="102"/>
      <c r="NJQ216" s="102"/>
      <c r="NJR216" s="102"/>
      <c r="NJS216" s="102"/>
      <c r="NJT216" s="102"/>
      <c r="NJU216" s="102"/>
      <c r="NJV216" s="102"/>
      <c r="NJW216" s="102"/>
      <c r="NJX216" s="102"/>
      <c r="NJY216" s="102"/>
      <c r="NJZ216" s="102"/>
      <c r="NKA216" s="102"/>
      <c r="NKB216" s="102"/>
      <c r="NKC216" s="102"/>
      <c r="NKD216" s="102"/>
      <c r="NKE216" s="102"/>
      <c r="NKF216" s="102"/>
      <c r="NKG216" s="102"/>
      <c r="NKH216" s="102"/>
      <c r="NKI216" s="102"/>
      <c r="NKJ216" s="102"/>
      <c r="NKK216" s="102"/>
      <c r="NKL216" s="102"/>
      <c r="NKM216" s="102"/>
      <c r="NKN216" s="102"/>
      <c r="NKO216" s="102"/>
      <c r="NKP216" s="102"/>
      <c r="NKQ216" s="102"/>
      <c r="NKR216" s="102"/>
      <c r="NKS216" s="102"/>
      <c r="NKT216" s="102"/>
      <c r="NKU216" s="102"/>
      <c r="NKV216" s="102"/>
      <c r="NKW216" s="102"/>
      <c r="NKX216" s="102"/>
      <c r="NKY216" s="102"/>
      <c r="NKZ216" s="102"/>
      <c r="NLA216" s="102"/>
      <c r="NLB216" s="102"/>
      <c r="NLC216" s="102"/>
      <c r="NLD216" s="102"/>
      <c r="NLE216" s="102"/>
      <c r="NLF216" s="102"/>
      <c r="NLG216" s="102"/>
      <c r="NLH216" s="102"/>
      <c r="NLI216" s="102"/>
      <c r="NLJ216" s="102"/>
      <c r="NLK216" s="102"/>
      <c r="NLL216" s="102"/>
      <c r="NLM216" s="102"/>
      <c r="NLN216" s="102"/>
      <c r="NLO216" s="102"/>
      <c r="NLP216" s="102"/>
      <c r="NLQ216" s="102"/>
      <c r="NLR216" s="102"/>
      <c r="NLS216" s="102"/>
      <c r="NLT216" s="102"/>
      <c r="NLU216" s="102"/>
      <c r="NLV216" s="102"/>
      <c r="NLW216" s="102"/>
      <c r="NLX216" s="102"/>
      <c r="NLY216" s="102"/>
      <c r="NLZ216" s="102"/>
      <c r="NMA216" s="102"/>
      <c r="NMB216" s="102"/>
      <c r="NMC216" s="102"/>
      <c r="NMD216" s="102"/>
      <c r="NME216" s="102"/>
      <c r="NMF216" s="102"/>
      <c r="NMG216" s="102"/>
      <c r="NMH216" s="102"/>
      <c r="NMI216" s="102"/>
      <c r="NMJ216" s="102"/>
      <c r="NMK216" s="102"/>
      <c r="NML216" s="102"/>
      <c r="NMM216" s="102"/>
      <c r="NMN216" s="102"/>
      <c r="NMO216" s="102"/>
      <c r="NMP216" s="102"/>
      <c r="NMQ216" s="102"/>
      <c r="NMR216" s="102"/>
      <c r="NMS216" s="102"/>
      <c r="NMT216" s="102"/>
      <c r="NMU216" s="102"/>
      <c r="NMV216" s="102"/>
      <c r="NMW216" s="102"/>
      <c r="NMX216" s="102"/>
      <c r="NMY216" s="102"/>
      <c r="NMZ216" s="102"/>
      <c r="NNA216" s="102"/>
      <c r="NNB216" s="102"/>
      <c r="NNC216" s="102"/>
      <c r="NND216" s="102"/>
      <c r="NNE216" s="102"/>
      <c r="NNF216" s="102"/>
      <c r="NNG216" s="102"/>
      <c r="NNH216" s="102"/>
      <c r="NNI216" s="102"/>
      <c r="NNJ216" s="102"/>
      <c r="NNK216" s="102"/>
      <c r="NNL216" s="102"/>
      <c r="NNM216" s="102"/>
      <c r="NNN216" s="102"/>
      <c r="NNO216" s="102"/>
      <c r="NNP216" s="102"/>
      <c r="NNQ216" s="102"/>
      <c r="NNR216" s="102"/>
      <c r="NNS216" s="102"/>
      <c r="NNT216" s="102"/>
      <c r="NNU216" s="102"/>
      <c r="NNV216" s="102"/>
      <c r="NNW216" s="102"/>
      <c r="NNX216" s="102"/>
      <c r="NNY216" s="102"/>
      <c r="NNZ216" s="102"/>
      <c r="NOA216" s="102"/>
      <c r="NOB216" s="102"/>
      <c r="NOC216" s="102"/>
      <c r="NOD216" s="102"/>
      <c r="NOE216" s="102"/>
      <c r="NOF216" s="102"/>
      <c r="NOG216" s="102"/>
      <c r="NOH216" s="102"/>
      <c r="NOI216" s="102"/>
      <c r="NOJ216" s="102"/>
      <c r="NOK216" s="102"/>
      <c r="NOL216" s="102"/>
      <c r="NOM216" s="102"/>
      <c r="NON216" s="102"/>
      <c r="NOO216" s="102"/>
      <c r="NOP216" s="102"/>
      <c r="NOQ216" s="102"/>
      <c r="NOR216" s="102"/>
      <c r="NOS216" s="102"/>
      <c r="NOT216" s="102"/>
      <c r="NOU216" s="102"/>
      <c r="NOV216" s="102"/>
      <c r="NOW216" s="102"/>
      <c r="NOX216" s="102"/>
      <c r="NOY216" s="102"/>
      <c r="NOZ216" s="102"/>
      <c r="NPA216" s="102"/>
      <c r="NPB216" s="102"/>
      <c r="NPC216" s="102"/>
      <c r="NPD216" s="102"/>
      <c r="NPE216" s="102"/>
      <c r="NPF216" s="102"/>
      <c r="NPG216" s="102"/>
      <c r="NPH216" s="102"/>
      <c r="NPI216" s="102"/>
      <c r="NPJ216" s="102"/>
      <c r="NPK216" s="102"/>
      <c r="NPL216" s="102"/>
      <c r="NPM216" s="102"/>
      <c r="NPN216" s="102"/>
      <c r="NPO216" s="102"/>
      <c r="NPP216" s="102"/>
      <c r="NPQ216" s="102"/>
      <c r="NPR216" s="102"/>
      <c r="NPS216" s="102"/>
      <c r="NPT216" s="102"/>
      <c r="NPU216" s="102"/>
      <c r="NPV216" s="102"/>
      <c r="NPW216" s="102"/>
      <c r="NPX216" s="102"/>
      <c r="NPY216" s="102"/>
      <c r="NPZ216" s="102"/>
      <c r="NQA216" s="102"/>
      <c r="NQB216" s="102"/>
      <c r="NQC216" s="102"/>
      <c r="NQD216" s="102"/>
      <c r="NQE216" s="102"/>
      <c r="NQF216" s="102"/>
      <c r="NQG216" s="102"/>
      <c r="NQH216" s="102"/>
      <c r="NQI216" s="102"/>
      <c r="NQJ216" s="102"/>
      <c r="NQK216" s="102"/>
      <c r="NQL216" s="102"/>
      <c r="NQM216" s="102"/>
      <c r="NQN216" s="102"/>
      <c r="NQO216" s="102"/>
      <c r="NQP216" s="102"/>
      <c r="NQQ216" s="102"/>
      <c r="NQR216" s="102"/>
      <c r="NQS216" s="102"/>
      <c r="NQT216" s="102"/>
      <c r="NQU216" s="102"/>
      <c r="NQV216" s="102"/>
      <c r="NQW216" s="102"/>
      <c r="NQX216" s="102"/>
      <c r="NQY216" s="102"/>
      <c r="NQZ216" s="102"/>
      <c r="NRA216" s="102"/>
      <c r="NRB216" s="102"/>
      <c r="NRC216" s="102"/>
      <c r="NRD216" s="102"/>
      <c r="NRE216" s="102"/>
      <c r="NRF216" s="102"/>
      <c r="NRG216" s="102"/>
      <c r="NRH216" s="102"/>
      <c r="NRI216" s="102"/>
      <c r="NRJ216" s="102"/>
      <c r="NRK216" s="102"/>
      <c r="NRL216" s="102"/>
      <c r="NRM216" s="102"/>
      <c r="NRN216" s="102"/>
      <c r="NRO216" s="102"/>
      <c r="NRP216" s="102"/>
      <c r="NRQ216" s="102"/>
      <c r="NRR216" s="102"/>
      <c r="NRS216" s="102"/>
      <c r="NRT216" s="102"/>
      <c r="NRU216" s="102"/>
      <c r="NRV216" s="102"/>
      <c r="NRW216" s="102"/>
      <c r="NRX216" s="102"/>
      <c r="NRY216" s="102"/>
      <c r="NRZ216" s="102"/>
      <c r="NSA216" s="102"/>
      <c r="NSB216" s="102"/>
      <c r="NSC216" s="102"/>
      <c r="NSD216" s="102"/>
      <c r="NSE216" s="102"/>
      <c r="NSF216" s="102"/>
      <c r="NSG216" s="102"/>
      <c r="NSH216" s="102"/>
      <c r="NSI216" s="102"/>
      <c r="NSJ216" s="102"/>
      <c r="NSK216" s="102"/>
      <c r="NSL216" s="102"/>
      <c r="NSM216" s="102"/>
      <c r="NSN216" s="102"/>
      <c r="NSO216" s="102"/>
      <c r="NSP216" s="102"/>
      <c r="NSQ216" s="102"/>
      <c r="NSR216" s="102"/>
      <c r="NSS216" s="102"/>
      <c r="NST216" s="102"/>
      <c r="NSU216" s="102"/>
      <c r="NSV216" s="102"/>
      <c r="NSW216" s="102"/>
      <c r="NSX216" s="102"/>
      <c r="NSY216" s="102"/>
      <c r="NSZ216" s="102"/>
      <c r="NTA216" s="102"/>
      <c r="NTB216" s="102"/>
      <c r="NTC216" s="102"/>
      <c r="NTD216" s="102"/>
      <c r="NTE216" s="102"/>
      <c r="NTF216" s="102"/>
      <c r="NTG216" s="102"/>
      <c r="NTH216" s="102"/>
      <c r="NTI216" s="102"/>
      <c r="NTJ216" s="102"/>
      <c r="NTK216" s="102"/>
      <c r="NTL216" s="102"/>
      <c r="NTM216" s="102"/>
      <c r="NTN216" s="102"/>
      <c r="NTO216" s="102"/>
      <c r="NTP216" s="102"/>
      <c r="NTQ216" s="102"/>
      <c r="NTR216" s="102"/>
      <c r="NTS216" s="102"/>
      <c r="NTT216" s="102"/>
      <c r="NTU216" s="102"/>
      <c r="NTV216" s="102"/>
      <c r="NTW216" s="102"/>
      <c r="NTX216" s="102"/>
      <c r="NTY216" s="102"/>
      <c r="NTZ216" s="102"/>
      <c r="NUA216" s="102"/>
      <c r="NUB216" s="102"/>
      <c r="NUC216" s="102"/>
      <c r="NUD216" s="102"/>
      <c r="NUE216" s="102"/>
      <c r="NUF216" s="102"/>
      <c r="NUG216" s="102"/>
      <c r="NUH216" s="102"/>
      <c r="NUI216" s="102"/>
      <c r="NUJ216" s="102"/>
      <c r="NUK216" s="102"/>
      <c r="NUL216" s="102"/>
      <c r="NUM216" s="102"/>
      <c r="NUN216" s="102"/>
      <c r="NUO216" s="102"/>
      <c r="NUP216" s="102"/>
      <c r="NUQ216" s="102"/>
      <c r="NUR216" s="102"/>
      <c r="NUS216" s="102"/>
      <c r="NUT216" s="102"/>
      <c r="NUU216" s="102"/>
      <c r="NUV216" s="102"/>
      <c r="NUW216" s="102"/>
      <c r="NUX216" s="102"/>
      <c r="NUY216" s="102"/>
      <c r="NUZ216" s="102"/>
      <c r="NVA216" s="102"/>
      <c r="NVB216" s="102"/>
      <c r="NVC216" s="102"/>
      <c r="NVD216" s="102"/>
      <c r="NVE216" s="102"/>
      <c r="NVF216" s="102"/>
      <c r="NVG216" s="102"/>
      <c r="NVH216" s="102"/>
      <c r="NVI216" s="102"/>
      <c r="NVJ216" s="102"/>
      <c r="NVK216" s="102"/>
      <c r="NVL216" s="102"/>
      <c r="NVM216" s="102"/>
      <c r="NVN216" s="102"/>
      <c r="NVO216" s="102"/>
      <c r="NVP216" s="102"/>
      <c r="NVQ216" s="102"/>
      <c r="NVR216" s="102"/>
      <c r="NVS216" s="102"/>
      <c r="NVT216" s="102"/>
      <c r="NVU216" s="102"/>
      <c r="NVV216" s="102"/>
      <c r="NVW216" s="102"/>
      <c r="NVX216" s="102"/>
      <c r="NVY216" s="102"/>
      <c r="NVZ216" s="102"/>
      <c r="NWA216" s="102"/>
      <c r="NWB216" s="102"/>
      <c r="NWC216" s="102"/>
      <c r="NWD216" s="102"/>
      <c r="NWE216" s="102"/>
      <c r="NWF216" s="102"/>
      <c r="NWG216" s="102"/>
      <c r="NWH216" s="102"/>
      <c r="NWI216" s="102"/>
      <c r="NWJ216" s="102"/>
      <c r="NWK216" s="102"/>
      <c r="NWL216" s="102"/>
      <c r="NWM216" s="102"/>
      <c r="NWN216" s="102"/>
      <c r="NWO216" s="102"/>
      <c r="NWP216" s="102"/>
      <c r="NWQ216" s="102"/>
      <c r="NWR216" s="102"/>
      <c r="NWS216" s="102"/>
      <c r="NWT216" s="102"/>
      <c r="NWU216" s="102"/>
      <c r="NWV216" s="102"/>
      <c r="NWW216" s="102"/>
      <c r="NWX216" s="102"/>
      <c r="NWY216" s="102"/>
      <c r="NWZ216" s="102"/>
      <c r="NXA216" s="102"/>
      <c r="NXB216" s="102"/>
      <c r="NXC216" s="102"/>
      <c r="NXD216" s="102"/>
      <c r="NXE216" s="102"/>
      <c r="NXF216" s="102"/>
      <c r="NXG216" s="102"/>
      <c r="NXH216" s="102"/>
      <c r="NXI216" s="102"/>
      <c r="NXJ216" s="102"/>
      <c r="NXK216" s="102"/>
      <c r="NXL216" s="102"/>
      <c r="NXM216" s="102"/>
      <c r="NXN216" s="102"/>
      <c r="NXO216" s="102"/>
      <c r="NXP216" s="102"/>
      <c r="NXQ216" s="102"/>
      <c r="NXR216" s="102"/>
      <c r="NXS216" s="102"/>
      <c r="NXT216" s="102"/>
      <c r="NXU216" s="102"/>
      <c r="NXV216" s="102"/>
      <c r="NXW216" s="102"/>
      <c r="NXX216" s="102"/>
      <c r="NXY216" s="102"/>
      <c r="NXZ216" s="102"/>
      <c r="NYA216" s="102"/>
      <c r="NYB216" s="102"/>
      <c r="NYC216" s="102"/>
      <c r="NYD216" s="102"/>
      <c r="NYE216" s="102"/>
      <c r="NYF216" s="102"/>
      <c r="NYG216" s="102"/>
      <c r="NYH216" s="102"/>
      <c r="NYI216" s="102"/>
      <c r="NYJ216" s="102"/>
      <c r="NYK216" s="102"/>
      <c r="NYL216" s="102"/>
      <c r="NYM216" s="102"/>
      <c r="NYN216" s="102"/>
      <c r="NYO216" s="102"/>
      <c r="NYP216" s="102"/>
      <c r="NYQ216" s="102"/>
      <c r="NYR216" s="102"/>
      <c r="NYS216" s="102"/>
      <c r="NYT216" s="102"/>
      <c r="NYU216" s="102"/>
      <c r="NYV216" s="102"/>
      <c r="NYW216" s="102"/>
      <c r="NYX216" s="102"/>
      <c r="NYY216" s="102"/>
      <c r="NYZ216" s="102"/>
      <c r="NZA216" s="102"/>
      <c r="NZB216" s="102"/>
      <c r="NZC216" s="102"/>
      <c r="NZD216" s="102"/>
      <c r="NZE216" s="102"/>
      <c r="NZF216" s="102"/>
      <c r="NZG216" s="102"/>
      <c r="NZH216" s="102"/>
      <c r="NZI216" s="102"/>
      <c r="NZJ216" s="102"/>
      <c r="NZK216" s="102"/>
      <c r="NZL216" s="102"/>
      <c r="NZM216" s="102"/>
      <c r="NZN216" s="102"/>
      <c r="NZO216" s="102"/>
      <c r="NZP216" s="102"/>
      <c r="NZQ216" s="102"/>
      <c r="NZR216" s="102"/>
      <c r="NZS216" s="102"/>
      <c r="NZT216" s="102"/>
      <c r="NZU216" s="102"/>
      <c r="NZV216" s="102"/>
      <c r="NZW216" s="102"/>
      <c r="NZX216" s="102"/>
      <c r="NZY216" s="102"/>
      <c r="NZZ216" s="102"/>
      <c r="OAA216" s="102"/>
      <c r="OAB216" s="102"/>
      <c r="OAC216" s="102"/>
      <c r="OAD216" s="102"/>
      <c r="OAE216" s="102"/>
      <c r="OAF216" s="102"/>
      <c r="OAG216" s="102"/>
      <c r="OAH216" s="102"/>
      <c r="OAI216" s="102"/>
      <c r="OAJ216" s="102"/>
      <c r="OAK216" s="102"/>
      <c r="OAL216" s="102"/>
      <c r="OAM216" s="102"/>
      <c r="OAN216" s="102"/>
      <c r="OAO216" s="102"/>
      <c r="OAP216" s="102"/>
      <c r="OAQ216" s="102"/>
      <c r="OAR216" s="102"/>
      <c r="OAS216" s="102"/>
      <c r="OAT216" s="102"/>
      <c r="OAU216" s="102"/>
      <c r="OAV216" s="102"/>
      <c r="OAW216" s="102"/>
      <c r="OAX216" s="102"/>
      <c r="OAY216" s="102"/>
      <c r="OAZ216" s="102"/>
      <c r="OBA216" s="102"/>
      <c r="OBB216" s="102"/>
      <c r="OBC216" s="102"/>
      <c r="OBD216" s="102"/>
      <c r="OBE216" s="102"/>
      <c r="OBF216" s="102"/>
      <c r="OBG216" s="102"/>
      <c r="OBH216" s="102"/>
      <c r="OBI216" s="102"/>
      <c r="OBJ216" s="102"/>
      <c r="OBK216" s="102"/>
      <c r="OBL216" s="102"/>
      <c r="OBM216" s="102"/>
      <c r="OBN216" s="102"/>
      <c r="OBO216" s="102"/>
      <c r="OBP216" s="102"/>
      <c r="OBQ216" s="102"/>
      <c r="OBR216" s="102"/>
      <c r="OBS216" s="102"/>
      <c r="OBT216" s="102"/>
      <c r="OBU216" s="102"/>
      <c r="OBV216" s="102"/>
      <c r="OBW216" s="102"/>
      <c r="OBX216" s="102"/>
      <c r="OBY216" s="102"/>
      <c r="OBZ216" s="102"/>
      <c r="OCA216" s="102"/>
      <c r="OCB216" s="102"/>
      <c r="OCC216" s="102"/>
      <c r="OCD216" s="102"/>
      <c r="OCE216" s="102"/>
      <c r="OCF216" s="102"/>
      <c r="OCG216" s="102"/>
      <c r="OCH216" s="102"/>
      <c r="OCI216" s="102"/>
      <c r="OCJ216" s="102"/>
      <c r="OCK216" s="102"/>
      <c r="OCL216" s="102"/>
      <c r="OCM216" s="102"/>
      <c r="OCN216" s="102"/>
      <c r="OCO216" s="102"/>
      <c r="OCP216" s="102"/>
      <c r="OCQ216" s="102"/>
      <c r="OCR216" s="102"/>
      <c r="OCS216" s="102"/>
      <c r="OCT216" s="102"/>
      <c r="OCU216" s="102"/>
      <c r="OCV216" s="102"/>
      <c r="OCW216" s="102"/>
      <c r="OCX216" s="102"/>
      <c r="OCY216" s="102"/>
      <c r="OCZ216" s="102"/>
      <c r="ODA216" s="102"/>
      <c r="ODB216" s="102"/>
      <c r="ODC216" s="102"/>
      <c r="ODD216" s="102"/>
      <c r="ODE216" s="102"/>
      <c r="ODF216" s="102"/>
      <c r="ODG216" s="102"/>
      <c r="ODH216" s="102"/>
      <c r="ODI216" s="102"/>
      <c r="ODJ216" s="102"/>
      <c r="ODK216" s="102"/>
      <c r="ODL216" s="102"/>
      <c r="ODM216" s="102"/>
      <c r="ODN216" s="102"/>
      <c r="ODO216" s="102"/>
      <c r="ODP216" s="102"/>
      <c r="ODQ216" s="102"/>
      <c r="ODR216" s="102"/>
      <c r="ODS216" s="102"/>
      <c r="ODT216" s="102"/>
      <c r="ODU216" s="102"/>
      <c r="ODV216" s="102"/>
      <c r="ODW216" s="102"/>
      <c r="ODX216" s="102"/>
      <c r="ODY216" s="102"/>
      <c r="ODZ216" s="102"/>
      <c r="OEA216" s="102"/>
      <c r="OEB216" s="102"/>
      <c r="OEC216" s="102"/>
      <c r="OED216" s="102"/>
      <c r="OEE216" s="102"/>
      <c r="OEF216" s="102"/>
      <c r="OEG216" s="102"/>
      <c r="OEH216" s="102"/>
      <c r="OEI216" s="102"/>
      <c r="OEJ216" s="102"/>
      <c r="OEK216" s="102"/>
      <c r="OEL216" s="102"/>
      <c r="OEM216" s="102"/>
      <c r="OEN216" s="102"/>
      <c r="OEO216" s="102"/>
      <c r="OEP216" s="102"/>
      <c r="OEQ216" s="102"/>
      <c r="OER216" s="102"/>
      <c r="OES216" s="102"/>
      <c r="OET216" s="102"/>
      <c r="OEU216" s="102"/>
      <c r="OEV216" s="102"/>
      <c r="OEW216" s="102"/>
      <c r="OEX216" s="102"/>
      <c r="OEY216" s="102"/>
      <c r="OEZ216" s="102"/>
      <c r="OFA216" s="102"/>
      <c r="OFB216" s="102"/>
      <c r="OFC216" s="102"/>
      <c r="OFD216" s="102"/>
      <c r="OFE216" s="102"/>
      <c r="OFF216" s="102"/>
      <c r="OFG216" s="102"/>
      <c r="OFH216" s="102"/>
      <c r="OFI216" s="102"/>
      <c r="OFJ216" s="102"/>
      <c r="OFK216" s="102"/>
      <c r="OFL216" s="102"/>
      <c r="OFM216" s="102"/>
      <c r="OFN216" s="102"/>
      <c r="OFO216" s="102"/>
      <c r="OFP216" s="102"/>
      <c r="OFQ216" s="102"/>
      <c r="OFR216" s="102"/>
      <c r="OFS216" s="102"/>
      <c r="OFT216" s="102"/>
      <c r="OFU216" s="102"/>
      <c r="OFV216" s="102"/>
      <c r="OFW216" s="102"/>
      <c r="OFX216" s="102"/>
      <c r="OFY216" s="102"/>
      <c r="OFZ216" s="102"/>
      <c r="OGA216" s="102"/>
      <c r="OGB216" s="102"/>
      <c r="OGC216" s="102"/>
      <c r="OGD216" s="102"/>
      <c r="OGE216" s="102"/>
      <c r="OGF216" s="102"/>
      <c r="OGG216" s="102"/>
      <c r="OGH216" s="102"/>
      <c r="OGI216" s="102"/>
      <c r="OGJ216" s="102"/>
      <c r="OGK216" s="102"/>
      <c r="OGL216" s="102"/>
      <c r="OGM216" s="102"/>
      <c r="OGN216" s="102"/>
      <c r="OGO216" s="102"/>
      <c r="OGP216" s="102"/>
      <c r="OGQ216" s="102"/>
      <c r="OGR216" s="102"/>
      <c r="OGS216" s="102"/>
      <c r="OGT216" s="102"/>
      <c r="OGU216" s="102"/>
      <c r="OGV216" s="102"/>
      <c r="OGW216" s="102"/>
      <c r="OGX216" s="102"/>
      <c r="OGY216" s="102"/>
      <c r="OGZ216" s="102"/>
      <c r="OHA216" s="102"/>
      <c r="OHB216" s="102"/>
      <c r="OHC216" s="102"/>
      <c r="OHD216" s="102"/>
      <c r="OHE216" s="102"/>
      <c r="OHF216" s="102"/>
      <c r="OHG216" s="102"/>
      <c r="OHH216" s="102"/>
      <c r="OHI216" s="102"/>
      <c r="OHJ216" s="102"/>
      <c r="OHK216" s="102"/>
      <c r="OHL216" s="102"/>
      <c r="OHM216" s="102"/>
      <c r="OHN216" s="102"/>
      <c r="OHO216" s="102"/>
      <c r="OHP216" s="102"/>
      <c r="OHQ216" s="102"/>
      <c r="OHR216" s="102"/>
      <c r="OHS216" s="102"/>
      <c r="OHT216" s="102"/>
      <c r="OHU216" s="102"/>
      <c r="OHV216" s="102"/>
      <c r="OHW216" s="102"/>
      <c r="OHX216" s="102"/>
      <c r="OHY216" s="102"/>
      <c r="OHZ216" s="102"/>
      <c r="OIA216" s="102"/>
      <c r="OIB216" s="102"/>
      <c r="OIC216" s="102"/>
      <c r="OID216" s="102"/>
      <c r="OIE216" s="102"/>
      <c r="OIF216" s="102"/>
      <c r="OIG216" s="102"/>
      <c r="OIH216" s="102"/>
      <c r="OII216" s="102"/>
      <c r="OIJ216" s="102"/>
      <c r="OIK216" s="102"/>
      <c r="OIL216" s="102"/>
      <c r="OIM216" s="102"/>
      <c r="OIN216" s="102"/>
      <c r="OIO216" s="102"/>
      <c r="OIP216" s="102"/>
      <c r="OIQ216" s="102"/>
      <c r="OIR216" s="102"/>
      <c r="OIS216" s="102"/>
      <c r="OIT216" s="102"/>
      <c r="OIU216" s="102"/>
      <c r="OIV216" s="102"/>
      <c r="OIW216" s="102"/>
      <c r="OIX216" s="102"/>
      <c r="OIY216" s="102"/>
      <c r="OIZ216" s="102"/>
      <c r="OJA216" s="102"/>
      <c r="OJB216" s="102"/>
      <c r="OJC216" s="102"/>
      <c r="OJD216" s="102"/>
      <c r="OJE216" s="102"/>
      <c r="OJF216" s="102"/>
      <c r="OJG216" s="102"/>
      <c r="OJH216" s="102"/>
      <c r="OJI216" s="102"/>
      <c r="OJJ216" s="102"/>
      <c r="OJK216" s="102"/>
      <c r="OJL216" s="102"/>
      <c r="OJM216" s="102"/>
      <c r="OJN216" s="102"/>
      <c r="OJO216" s="102"/>
      <c r="OJP216" s="102"/>
      <c r="OJQ216" s="102"/>
      <c r="OJR216" s="102"/>
      <c r="OJS216" s="102"/>
      <c r="OJT216" s="102"/>
      <c r="OJU216" s="102"/>
      <c r="OJV216" s="102"/>
      <c r="OJW216" s="102"/>
      <c r="OJX216" s="102"/>
      <c r="OJY216" s="102"/>
      <c r="OJZ216" s="102"/>
      <c r="OKA216" s="102"/>
      <c r="OKB216" s="102"/>
      <c r="OKC216" s="102"/>
      <c r="OKD216" s="102"/>
      <c r="OKE216" s="102"/>
      <c r="OKF216" s="102"/>
      <c r="OKG216" s="102"/>
      <c r="OKH216" s="102"/>
      <c r="OKI216" s="102"/>
      <c r="OKJ216" s="102"/>
      <c r="OKK216" s="102"/>
      <c r="OKL216" s="102"/>
      <c r="OKM216" s="102"/>
      <c r="OKN216" s="102"/>
      <c r="OKO216" s="102"/>
      <c r="OKP216" s="102"/>
      <c r="OKQ216" s="102"/>
      <c r="OKR216" s="102"/>
      <c r="OKS216" s="102"/>
      <c r="OKT216" s="102"/>
      <c r="OKU216" s="102"/>
      <c r="OKV216" s="102"/>
      <c r="OKW216" s="102"/>
      <c r="OKX216" s="102"/>
      <c r="OKY216" s="102"/>
      <c r="OKZ216" s="102"/>
      <c r="OLA216" s="102"/>
      <c r="OLB216" s="102"/>
      <c r="OLC216" s="102"/>
      <c r="OLD216" s="102"/>
      <c r="OLE216" s="102"/>
      <c r="OLF216" s="102"/>
      <c r="OLG216" s="102"/>
      <c r="OLH216" s="102"/>
      <c r="OLI216" s="102"/>
      <c r="OLJ216" s="102"/>
      <c r="OLK216" s="102"/>
      <c r="OLL216" s="102"/>
      <c r="OLM216" s="102"/>
      <c r="OLN216" s="102"/>
      <c r="OLO216" s="102"/>
      <c r="OLP216" s="102"/>
      <c r="OLQ216" s="102"/>
      <c r="OLR216" s="102"/>
      <c r="OLS216" s="102"/>
      <c r="OLT216" s="102"/>
      <c r="OLU216" s="102"/>
      <c r="OLV216" s="102"/>
      <c r="OLW216" s="102"/>
      <c r="OLX216" s="102"/>
      <c r="OLY216" s="102"/>
      <c r="OLZ216" s="102"/>
      <c r="OMA216" s="102"/>
      <c r="OMB216" s="102"/>
      <c r="OMC216" s="102"/>
      <c r="OMD216" s="102"/>
      <c r="OME216" s="102"/>
      <c r="OMF216" s="102"/>
      <c r="OMG216" s="102"/>
      <c r="OMH216" s="102"/>
      <c r="OMI216" s="102"/>
      <c r="OMJ216" s="102"/>
      <c r="OMK216" s="102"/>
      <c r="OML216" s="102"/>
      <c r="OMM216" s="102"/>
      <c r="OMN216" s="102"/>
      <c r="OMO216" s="102"/>
      <c r="OMP216" s="102"/>
      <c r="OMQ216" s="102"/>
      <c r="OMR216" s="102"/>
      <c r="OMS216" s="102"/>
      <c r="OMT216" s="102"/>
      <c r="OMU216" s="102"/>
      <c r="OMV216" s="102"/>
      <c r="OMW216" s="102"/>
      <c r="OMX216" s="102"/>
      <c r="OMY216" s="102"/>
      <c r="OMZ216" s="102"/>
      <c r="ONA216" s="102"/>
      <c r="ONB216" s="102"/>
      <c r="ONC216" s="102"/>
      <c r="OND216" s="102"/>
      <c r="ONE216" s="102"/>
      <c r="ONF216" s="102"/>
      <c r="ONG216" s="102"/>
      <c r="ONH216" s="102"/>
      <c r="ONI216" s="102"/>
      <c r="ONJ216" s="102"/>
      <c r="ONK216" s="102"/>
      <c r="ONL216" s="102"/>
      <c r="ONM216" s="102"/>
      <c r="ONN216" s="102"/>
      <c r="ONO216" s="102"/>
      <c r="ONP216" s="102"/>
      <c r="ONQ216" s="102"/>
      <c r="ONR216" s="102"/>
      <c r="ONS216" s="102"/>
      <c r="ONT216" s="102"/>
      <c r="ONU216" s="102"/>
      <c r="ONV216" s="102"/>
      <c r="ONW216" s="102"/>
      <c r="ONX216" s="102"/>
      <c r="ONY216" s="102"/>
      <c r="ONZ216" s="102"/>
      <c r="OOA216" s="102"/>
      <c r="OOB216" s="102"/>
      <c r="OOC216" s="102"/>
      <c r="OOD216" s="102"/>
      <c r="OOE216" s="102"/>
      <c r="OOF216" s="102"/>
      <c r="OOG216" s="102"/>
      <c r="OOH216" s="102"/>
      <c r="OOI216" s="102"/>
      <c r="OOJ216" s="102"/>
      <c r="OOK216" s="102"/>
      <c r="OOL216" s="102"/>
      <c r="OOM216" s="102"/>
      <c r="OON216" s="102"/>
      <c r="OOO216" s="102"/>
      <c r="OOP216" s="102"/>
      <c r="OOQ216" s="102"/>
      <c r="OOR216" s="102"/>
      <c r="OOS216" s="102"/>
      <c r="OOT216" s="102"/>
      <c r="OOU216" s="102"/>
      <c r="OOV216" s="102"/>
      <c r="OOW216" s="102"/>
      <c r="OOX216" s="102"/>
      <c r="OOY216" s="102"/>
      <c r="OOZ216" s="102"/>
      <c r="OPA216" s="102"/>
      <c r="OPB216" s="102"/>
      <c r="OPC216" s="102"/>
      <c r="OPD216" s="102"/>
      <c r="OPE216" s="102"/>
      <c r="OPF216" s="102"/>
      <c r="OPG216" s="102"/>
      <c r="OPH216" s="102"/>
      <c r="OPI216" s="102"/>
      <c r="OPJ216" s="102"/>
      <c r="OPK216" s="102"/>
      <c r="OPL216" s="102"/>
      <c r="OPM216" s="102"/>
      <c r="OPN216" s="102"/>
      <c r="OPO216" s="102"/>
      <c r="OPP216" s="102"/>
      <c r="OPQ216" s="102"/>
      <c r="OPR216" s="102"/>
      <c r="OPS216" s="102"/>
      <c r="OPT216" s="102"/>
      <c r="OPU216" s="102"/>
      <c r="OPV216" s="102"/>
      <c r="OPW216" s="102"/>
      <c r="OPX216" s="102"/>
      <c r="OPY216" s="102"/>
      <c r="OPZ216" s="102"/>
      <c r="OQA216" s="102"/>
      <c r="OQB216" s="102"/>
      <c r="OQC216" s="102"/>
      <c r="OQD216" s="102"/>
      <c r="OQE216" s="102"/>
      <c r="OQF216" s="102"/>
      <c r="OQG216" s="102"/>
      <c r="OQH216" s="102"/>
      <c r="OQI216" s="102"/>
      <c r="OQJ216" s="102"/>
      <c r="OQK216" s="102"/>
      <c r="OQL216" s="102"/>
      <c r="OQM216" s="102"/>
      <c r="OQN216" s="102"/>
      <c r="OQO216" s="102"/>
      <c r="OQP216" s="102"/>
      <c r="OQQ216" s="102"/>
      <c r="OQR216" s="102"/>
      <c r="OQS216" s="102"/>
      <c r="OQT216" s="102"/>
      <c r="OQU216" s="102"/>
      <c r="OQV216" s="102"/>
      <c r="OQW216" s="102"/>
      <c r="OQX216" s="102"/>
      <c r="OQY216" s="102"/>
      <c r="OQZ216" s="102"/>
      <c r="ORA216" s="102"/>
      <c r="ORB216" s="102"/>
      <c r="ORC216" s="102"/>
      <c r="ORD216" s="102"/>
      <c r="ORE216" s="102"/>
      <c r="ORF216" s="102"/>
      <c r="ORG216" s="102"/>
      <c r="ORH216" s="102"/>
      <c r="ORI216" s="102"/>
      <c r="ORJ216" s="102"/>
      <c r="ORK216" s="102"/>
      <c r="ORL216" s="102"/>
      <c r="ORM216" s="102"/>
      <c r="ORN216" s="102"/>
      <c r="ORO216" s="102"/>
      <c r="ORP216" s="102"/>
      <c r="ORQ216" s="102"/>
      <c r="ORR216" s="102"/>
      <c r="ORS216" s="102"/>
      <c r="ORT216" s="102"/>
      <c r="ORU216" s="102"/>
      <c r="ORV216" s="102"/>
      <c r="ORW216" s="102"/>
      <c r="ORX216" s="102"/>
      <c r="ORY216" s="102"/>
      <c r="ORZ216" s="102"/>
      <c r="OSA216" s="102"/>
      <c r="OSB216" s="102"/>
      <c r="OSC216" s="102"/>
      <c r="OSD216" s="102"/>
      <c r="OSE216" s="102"/>
      <c r="OSF216" s="102"/>
      <c r="OSG216" s="102"/>
      <c r="OSH216" s="102"/>
      <c r="OSI216" s="102"/>
      <c r="OSJ216" s="102"/>
      <c r="OSK216" s="102"/>
      <c r="OSL216" s="102"/>
      <c r="OSM216" s="102"/>
      <c r="OSN216" s="102"/>
      <c r="OSO216" s="102"/>
      <c r="OSP216" s="102"/>
      <c r="OSQ216" s="102"/>
      <c r="OSR216" s="102"/>
      <c r="OSS216" s="102"/>
      <c r="OST216" s="102"/>
      <c r="OSU216" s="102"/>
      <c r="OSV216" s="102"/>
      <c r="OSW216" s="102"/>
      <c r="OSX216" s="102"/>
      <c r="OSY216" s="102"/>
      <c r="OSZ216" s="102"/>
      <c r="OTA216" s="102"/>
      <c r="OTB216" s="102"/>
      <c r="OTC216" s="102"/>
      <c r="OTD216" s="102"/>
      <c r="OTE216" s="102"/>
      <c r="OTF216" s="102"/>
      <c r="OTG216" s="102"/>
      <c r="OTH216" s="102"/>
      <c r="OTI216" s="102"/>
      <c r="OTJ216" s="102"/>
      <c r="OTK216" s="102"/>
      <c r="OTL216" s="102"/>
      <c r="OTM216" s="102"/>
      <c r="OTN216" s="102"/>
      <c r="OTO216" s="102"/>
      <c r="OTP216" s="102"/>
      <c r="OTQ216" s="102"/>
      <c r="OTR216" s="102"/>
      <c r="OTS216" s="102"/>
      <c r="OTT216" s="102"/>
      <c r="OTU216" s="102"/>
      <c r="OTV216" s="102"/>
      <c r="OTW216" s="102"/>
      <c r="OTX216" s="102"/>
      <c r="OTY216" s="102"/>
      <c r="OTZ216" s="102"/>
      <c r="OUA216" s="102"/>
      <c r="OUB216" s="102"/>
      <c r="OUC216" s="102"/>
      <c r="OUD216" s="102"/>
      <c r="OUE216" s="102"/>
      <c r="OUF216" s="102"/>
      <c r="OUG216" s="102"/>
      <c r="OUH216" s="102"/>
      <c r="OUI216" s="102"/>
      <c r="OUJ216" s="102"/>
      <c r="OUK216" s="102"/>
      <c r="OUL216" s="102"/>
      <c r="OUM216" s="102"/>
      <c r="OUN216" s="102"/>
      <c r="OUO216" s="102"/>
      <c r="OUP216" s="102"/>
      <c r="OUQ216" s="102"/>
      <c r="OUR216" s="102"/>
      <c r="OUS216" s="102"/>
      <c r="OUT216" s="102"/>
      <c r="OUU216" s="102"/>
      <c r="OUV216" s="102"/>
      <c r="OUW216" s="102"/>
      <c r="OUX216" s="102"/>
      <c r="OUY216" s="102"/>
      <c r="OUZ216" s="102"/>
      <c r="OVA216" s="102"/>
      <c r="OVB216" s="102"/>
      <c r="OVC216" s="102"/>
      <c r="OVD216" s="102"/>
      <c r="OVE216" s="102"/>
      <c r="OVF216" s="102"/>
      <c r="OVG216" s="102"/>
      <c r="OVH216" s="102"/>
      <c r="OVI216" s="102"/>
      <c r="OVJ216" s="102"/>
      <c r="OVK216" s="102"/>
      <c r="OVL216" s="102"/>
      <c r="OVM216" s="102"/>
      <c r="OVN216" s="102"/>
      <c r="OVO216" s="102"/>
      <c r="OVP216" s="102"/>
      <c r="OVQ216" s="102"/>
      <c r="OVR216" s="102"/>
      <c r="OVS216" s="102"/>
      <c r="OVT216" s="102"/>
      <c r="OVU216" s="102"/>
      <c r="OVV216" s="102"/>
      <c r="OVW216" s="102"/>
      <c r="OVX216" s="102"/>
      <c r="OVY216" s="102"/>
      <c r="OVZ216" s="102"/>
      <c r="OWA216" s="102"/>
      <c r="OWB216" s="102"/>
      <c r="OWC216" s="102"/>
      <c r="OWD216" s="102"/>
      <c r="OWE216" s="102"/>
      <c r="OWF216" s="102"/>
      <c r="OWG216" s="102"/>
      <c r="OWH216" s="102"/>
      <c r="OWI216" s="102"/>
      <c r="OWJ216" s="102"/>
      <c r="OWK216" s="102"/>
      <c r="OWL216" s="102"/>
      <c r="OWM216" s="102"/>
      <c r="OWN216" s="102"/>
      <c r="OWO216" s="102"/>
      <c r="OWP216" s="102"/>
      <c r="OWQ216" s="102"/>
      <c r="OWR216" s="102"/>
      <c r="OWS216" s="102"/>
      <c r="OWT216" s="102"/>
      <c r="OWU216" s="102"/>
      <c r="OWV216" s="102"/>
      <c r="OWW216" s="102"/>
      <c r="OWX216" s="102"/>
      <c r="OWY216" s="102"/>
      <c r="OWZ216" s="102"/>
      <c r="OXA216" s="102"/>
      <c r="OXB216" s="102"/>
      <c r="OXC216" s="102"/>
      <c r="OXD216" s="102"/>
      <c r="OXE216" s="102"/>
      <c r="OXF216" s="102"/>
      <c r="OXG216" s="102"/>
      <c r="OXH216" s="102"/>
      <c r="OXI216" s="102"/>
      <c r="OXJ216" s="102"/>
      <c r="OXK216" s="102"/>
      <c r="OXL216" s="102"/>
      <c r="OXM216" s="102"/>
      <c r="OXN216" s="102"/>
      <c r="OXO216" s="102"/>
      <c r="OXP216" s="102"/>
      <c r="OXQ216" s="102"/>
      <c r="OXR216" s="102"/>
      <c r="OXS216" s="102"/>
      <c r="OXT216" s="102"/>
      <c r="OXU216" s="102"/>
      <c r="OXV216" s="102"/>
      <c r="OXW216" s="102"/>
      <c r="OXX216" s="102"/>
      <c r="OXY216" s="102"/>
      <c r="OXZ216" s="102"/>
      <c r="OYA216" s="102"/>
      <c r="OYB216" s="102"/>
      <c r="OYC216" s="102"/>
      <c r="OYD216" s="102"/>
      <c r="OYE216" s="102"/>
      <c r="OYF216" s="102"/>
      <c r="OYG216" s="102"/>
      <c r="OYH216" s="102"/>
      <c r="OYI216" s="102"/>
      <c r="OYJ216" s="102"/>
      <c r="OYK216" s="102"/>
      <c r="OYL216" s="102"/>
      <c r="OYM216" s="102"/>
      <c r="OYN216" s="102"/>
      <c r="OYO216" s="102"/>
      <c r="OYP216" s="102"/>
      <c r="OYQ216" s="102"/>
      <c r="OYR216" s="102"/>
      <c r="OYS216" s="102"/>
      <c r="OYT216" s="102"/>
      <c r="OYU216" s="102"/>
      <c r="OYV216" s="102"/>
      <c r="OYW216" s="102"/>
      <c r="OYX216" s="102"/>
      <c r="OYY216" s="102"/>
      <c r="OYZ216" s="102"/>
      <c r="OZA216" s="102"/>
      <c r="OZB216" s="102"/>
      <c r="OZC216" s="102"/>
      <c r="OZD216" s="102"/>
      <c r="OZE216" s="102"/>
      <c r="OZF216" s="102"/>
      <c r="OZG216" s="102"/>
      <c r="OZH216" s="102"/>
      <c r="OZI216" s="102"/>
      <c r="OZJ216" s="102"/>
      <c r="OZK216" s="102"/>
      <c r="OZL216" s="102"/>
      <c r="OZM216" s="102"/>
      <c r="OZN216" s="102"/>
      <c r="OZO216" s="102"/>
      <c r="OZP216" s="102"/>
      <c r="OZQ216" s="102"/>
      <c r="OZR216" s="102"/>
      <c r="OZS216" s="102"/>
      <c r="OZT216" s="102"/>
      <c r="OZU216" s="102"/>
      <c r="OZV216" s="102"/>
      <c r="OZW216" s="102"/>
      <c r="OZX216" s="102"/>
      <c r="OZY216" s="102"/>
      <c r="OZZ216" s="102"/>
      <c r="PAA216" s="102"/>
      <c r="PAB216" s="102"/>
      <c r="PAC216" s="102"/>
      <c r="PAD216" s="102"/>
      <c r="PAE216" s="102"/>
      <c r="PAF216" s="102"/>
      <c r="PAG216" s="102"/>
      <c r="PAH216" s="102"/>
      <c r="PAI216" s="102"/>
      <c r="PAJ216" s="102"/>
      <c r="PAK216" s="102"/>
      <c r="PAL216" s="102"/>
      <c r="PAM216" s="102"/>
      <c r="PAN216" s="102"/>
      <c r="PAO216" s="102"/>
      <c r="PAP216" s="102"/>
      <c r="PAQ216" s="102"/>
      <c r="PAR216" s="102"/>
      <c r="PAS216" s="102"/>
      <c r="PAT216" s="102"/>
      <c r="PAU216" s="102"/>
      <c r="PAV216" s="102"/>
      <c r="PAW216" s="102"/>
      <c r="PAX216" s="102"/>
      <c r="PAY216" s="102"/>
      <c r="PAZ216" s="102"/>
      <c r="PBA216" s="102"/>
      <c r="PBB216" s="102"/>
      <c r="PBC216" s="102"/>
      <c r="PBD216" s="102"/>
      <c r="PBE216" s="102"/>
      <c r="PBF216" s="102"/>
      <c r="PBG216" s="102"/>
      <c r="PBH216" s="102"/>
      <c r="PBI216" s="102"/>
      <c r="PBJ216" s="102"/>
      <c r="PBK216" s="102"/>
      <c r="PBL216" s="102"/>
      <c r="PBM216" s="102"/>
      <c r="PBN216" s="102"/>
      <c r="PBO216" s="102"/>
      <c r="PBP216" s="102"/>
      <c r="PBQ216" s="102"/>
      <c r="PBR216" s="102"/>
      <c r="PBS216" s="102"/>
      <c r="PBT216" s="102"/>
      <c r="PBU216" s="102"/>
      <c r="PBV216" s="102"/>
      <c r="PBW216" s="102"/>
      <c r="PBX216" s="102"/>
      <c r="PBY216" s="102"/>
      <c r="PBZ216" s="102"/>
      <c r="PCA216" s="102"/>
      <c r="PCB216" s="102"/>
      <c r="PCC216" s="102"/>
      <c r="PCD216" s="102"/>
      <c r="PCE216" s="102"/>
      <c r="PCF216" s="102"/>
      <c r="PCG216" s="102"/>
      <c r="PCH216" s="102"/>
      <c r="PCI216" s="102"/>
      <c r="PCJ216" s="102"/>
      <c r="PCK216" s="102"/>
      <c r="PCL216" s="102"/>
      <c r="PCM216" s="102"/>
      <c r="PCN216" s="102"/>
      <c r="PCO216" s="102"/>
      <c r="PCP216" s="102"/>
      <c r="PCQ216" s="102"/>
      <c r="PCR216" s="102"/>
      <c r="PCS216" s="102"/>
      <c r="PCT216" s="102"/>
      <c r="PCU216" s="102"/>
      <c r="PCV216" s="102"/>
      <c r="PCW216" s="102"/>
      <c r="PCX216" s="102"/>
      <c r="PCY216" s="102"/>
      <c r="PCZ216" s="102"/>
      <c r="PDA216" s="102"/>
      <c r="PDB216" s="102"/>
      <c r="PDC216" s="102"/>
      <c r="PDD216" s="102"/>
      <c r="PDE216" s="102"/>
      <c r="PDF216" s="102"/>
      <c r="PDG216" s="102"/>
      <c r="PDH216" s="102"/>
      <c r="PDI216" s="102"/>
      <c r="PDJ216" s="102"/>
      <c r="PDK216" s="102"/>
      <c r="PDL216" s="102"/>
      <c r="PDM216" s="102"/>
      <c r="PDN216" s="102"/>
      <c r="PDO216" s="102"/>
      <c r="PDP216" s="102"/>
      <c r="PDQ216" s="102"/>
      <c r="PDR216" s="102"/>
      <c r="PDS216" s="102"/>
      <c r="PDT216" s="102"/>
      <c r="PDU216" s="102"/>
      <c r="PDV216" s="102"/>
      <c r="PDW216" s="102"/>
      <c r="PDX216" s="102"/>
      <c r="PDY216" s="102"/>
      <c r="PDZ216" s="102"/>
      <c r="PEA216" s="102"/>
      <c r="PEB216" s="102"/>
      <c r="PEC216" s="102"/>
      <c r="PED216" s="102"/>
      <c r="PEE216" s="102"/>
      <c r="PEF216" s="102"/>
      <c r="PEG216" s="102"/>
      <c r="PEH216" s="102"/>
      <c r="PEI216" s="102"/>
      <c r="PEJ216" s="102"/>
      <c r="PEK216" s="102"/>
      <c r="PEL216" s="102"/>
      <c r="PEM216" s="102"/>
      <c r="PEN216" s="102"/>
      <c r="PEO216" s="102"/>
      <c r="PEP216" s="102"/>
      <c r="PEQ216" s="102"/>
      <c r="PER216" s="102"/>
      <c r="PES216" s="102"/>
      <c r="PET216" s="102"/>
      <c r="PEU216" s="102"/>
      <c r="PEV216" s="102"/>
      <c r="PEW216" s="102"/>
      <c r="PEX216" s="102"/>
      <c r="PEY216" s="102"/>
      <c r="PEZ216" s="102"/>
      <c r="PFA216" s="102"/>
      <c r="PFB216" s="102"/>
      <c r="PFC216" s="102"/>
      <c r="PFD216" s="102"/>
      <c r="PFE216" s="102"/>
      <c r="PFF216" s="102"/>
      <c r="PFG216" s="102"/>
      <c r="PFH216" s="102"/>
      <c r="PFI216" s="102"/>
      <c r="PFJ216" s="102"/>
      <c r="PFK216" s="102"/>
      <c r="PFL216" s="102"/>
      <c r="PFM216" s="102"/>
      <c r="PFN216" s="102"/>
      <c r="PFO216" s="102"/>
      <c r="PFP216" s="102"/>
      <c r="PFQ216" s="102"/>
      <c r="PFR216" s="102"/>
      <c r="PFS216" s="102"/>
      <c r="PFT216" s="102"/>
      <c r="PFU216" s="102"/>
      <c r="PFV216" s="102"/>
      <c r="PFW216" s="102"/>
      <c r="PFX216" s="102"/>
      <c r="PFY216" s="102"/>
      <c r="PFZ216" s="102"/>
      <c r="PGA216" s="102"/>
      <c r="PGB216" s="102"/>
      <c r="PGC216" s="102"/>
      <c r="PGD216" s="102"/>
      <c r="PGE216" s="102"/>
      <c r="PGF216" s="102"/>
      <c r="PGG216" s="102"/>
      <c r="PGH216" s="102"/>
      <c r="PGI216" s="102"/>
      <c r="PGJ216" s="102"/>
      <c r="PGK216" s="102"/>
      <c r="PGL216" s="102"/>
      <c r="PGM216" s="102"/>
      <c r="PGN216" s="102"/>
      <c r="PGO216" s="102"/>
      <c r="PGP216" s="102"/>
      <c r="PGQ216" s="102"/>
      <c r="PGR216" s="102"/>
      <c r="PGS216" s="102"/>
      <c r="PGT216" s="102"/>
      <c r="PGU216" s="102"/>
      <c r="PGV216" s="102"/>
      <c r="PGW216" s="102"/>
      <c r="PGX216" s="102"/>
      <c r="PGY216" s="102"/>
      <c r="PGZ216" s="102"/>
      <c r="PHA216" s="102"/>
      <c r="PHB216" s="102"/>
      <c r="PHC216" s="102"/>
      <c r="PHD216" s="102"/>
      <c r="PHE216" s="102"/>
      <c r="PHF216" s="102"/>
      <c r="PHG216" s="102"/>
      <c r="PHH216" s="102"/>
      <c r="PHI216" s="102"/>
      <c r="PHJ216" s="102"/>
      <c r="PHK216" s="102"/>
      <c r="PHL216" s="102"/>
      <c r="PHM216" s="102"/>
      <c r="PHN216" s="102"/>
      <c r="PHO216" s="102"/>
      <c r="PHP216" s="102"/>
      <c r="PHQ216" s="102"/>
      <c r="PHR216" s="102"/>
      <c r="PHS216" s="102"/>
      <c r="PHT216" s="102"/>
      <c r="PHU216" s="102"/>
      <c r="PHV216" s="102"/>
      <c r="PHW216" s="102"/>
      <c r="PHX216" s="102"/>
      <c r="PHY216" s="102"/>
      <c r="PHZ216" s="102"/>
      <c r="PIA216" s="102"/>
      <c r="PIB216" s="102"/>
      <c r="PIC216" s="102"/>
      <c r="PID216" s="102"/>
      <c r="PIE216" s="102"/>
      <c r="PIF216" s="102"/>
      <c r="PIG216" s="102"/>
      <c r="PIH216" s="102"/>
      <c r="PII216" s="102"/>
      <c r="PIJ216" s="102"/>
      <c r="PIK216" s="102"/>
      <c r="PIL216" s="102"/>
      <c r="PIM216" s="102"/>
      <c r="PIN216" s="102"/>
      <c r="PIO216" s="102"/>
      <c r="PIP216" s="102"/>
      <c r="PIQ216" s="102"/>
      <c r="PIR216" s="102"/>
      <c r="PIS216" s="102"/>
      <c r="PIT216" s="102"/>
      <c r="PIU216" s="102"/>
      <c r="PIV216" s="102"/>
      <c r="PIW216" s="102"/>
      <c r="PIX216" s="102"/>
      <c r="PIY216" s="102"/>
      <c r="PIZ216" s="102"/>
      <c r="PJA216" s="102"/>
      <c r="PJB216" s="102"/>
      <c r="PJC216" s="102"/>
      <c r="PJD216" s="102"/>
      <c r="PJE216" s="102"/>
      <c r="PJF216" s="102"/>
      <c r="PJG216" s="102"/>
      <c r="PJH216" s="102"/>
      <c r="PJI216" s="102"/>
      <c r="PJJ216" s="102"/>
      <c r="PJK216" s="102"/>
      <c r="PJL216" s="102"/>
      <c r="PJM216" s="102"/>
      <c r="PJN216" s="102"/>
      <c r="PJO216" s="102"/>
      <c r="PJP216" s="102"/>
      <c r="PJQ216" s="102"/>
      <c r="PJR216" s="102"/>
      <c r="PJS216" s="102"/>
      <c r="PJT216" s="102"/>
      <c r="PJU216" s="102"/>
      <c r="PJV216" s="102"/>
      <c r="PJW216" s="102"/>
      <c r="PJX216" s="102"/>
      <c r="PJY216" s="102"/>
      <c r="PJZ216" s="102"/>
      <c r="PKA216" s="102"/>
      <c r="PKB216" s="102"/>
      <c r="PKC216" s="102"/>
      <c r="PKD216" s="102"/>
      <c r="PKE216" s="102"/>
      <c r="PKF216" s="102"/>
      <c r="PKG216" s="102"/>
      <c r="PKH216" s="102"/>
      <c r="PKI216" s="102"/>
      <c r="PKJ216" s="102"/>
      <c r="PKK216" s="102"/>
      <c r="PKL216" s="102"/>
      <c r="PKM216" s="102"/>
      <c r="PKN216" s="102"/>
      <c r="PKO216" s="102"/>
      <c r="PKP216" s="102"/>
      <c r="PKQ216" s="102"/>
      <c r="PKR216" s="102"/>
      <c r="PKS216" s="102"/>
      <c r="PKT216" s="102"/>
      <c r="PKU216" s="102"/>
      <c r="PKV216" s="102"/>
      <c r="PKW216" s="102"/>
      <c r="PKX216" s="102"/>
      <c r="PKY216" s="102"/>
      <c r="PKZ216" s="102"/>
      <c r="PLA216" s="102"/>
      <c r="PLB216" s="102"/>
      <c r="PLC216" s="102"/>
      <c r="PLD216" s="102"/>
      <c r="PLE216" s="102"/>
      <c r="PLF216" s="102"/>
      <c r="PLG216" s="102"/>
      <c r="PLH216" s="102"/>
      <c r="PLI216" s="102"/>
      <c r="PLJ216" s="102"/>
      <c r="PLK216" s="102"/>
      <c r="PLL216" s="102"/>
      <c r="PLM216" s="102"/>
      <c r="PLN216" s="102"/>
      <c r="PLO216" s="102"/>
      <c r="PLP216" s="102"/>
      <c r="PLQ216" s="102"/>
      <c r="PLR216" s="102"/>
      <c r="PLS216" s="102"/>
      <c r="PLT216" s="102"/>
      <c r="PLU216" s="102"/>
      <c r="PLV216" s="102"/>
      <c r="PLW216" s="102"/>
      <c r="PLX216" s="102"/>
      <c r="PLY216" s="102"/>
      <c r="PLZ216" s="102"/>
      <c r="PMA216" s="102"/>
      <c r="PMB216" s="102"/>
      <c r="PMC216" s="102"/>
      <c r="PMD216" s="102"/>
      <c r="PME216" s="102"/>
      <c r="PMF216" s="102"/>
      <c r="PMG216" s="102"/>
      <c r="PMH216" s="102"/>
      <c r="PMI216" s="102"/>
      <c r="PMJ216" s="102"/>
      <c r="PMK216" s="102"/>
      <c r="PML216" s="102"/>
      <c r="PMM216" s="102"/>
      <c r="PMN216" s="102"/>
      <c r="PMO216" s="102"/>
      <c r="PMP216" s="102"/>
      <c r="PMQ216" s="102"/>
      <c r="PMR216" s="102"/>
      <c r="PMS216" s="102"/>
      <c r="PMT216" s="102"/>
      <c r="PMU216" s="102"/>
      <c r="PMV216" s="102"/>
      <c r="PMW216" s="102"/>
      <c r="PMX216" s="102"/>
      <c r="PMY216" s="102"/>
      <c r="PMZ216" s="102"/>
      <c r="PNA216" s="102"/>
      <c r="PNB216" s="102"/>
      <c r="PNC216" s="102"/>
      <c r="PND216" s="102"/>
      <c r="PNE216" s="102"/>
      <c r="PNF216" s="102"/>
      <c r="PNG216" s="102"/>
      <c r="PNH216" s="102"/>
      <c r="PNI216" s="102"/>
      <c r="PNJ216" s="102"/>
      <c r="PNK216" s="102"/>
      <c r="PNL216" s="102"/>
      <c r="PNM216" s="102"/>
      <c r="PNN216" s="102"/>
      <c r="PNO216" s="102"/>
      <c r="PNP216" s="102"/>
      <c r="PNQ216" s="102"/>
      <c r="PNR216" s="102"/>
      <c r="PNS216" s="102"/>
      <c r="PNT216" s="102"/>
      <c r="PNU216" s="102"/>
      <c r="PNV216" s="102"/>
      <c r="PNW216" s="102"/>
      <c r="PNX216" s="102"/>
      <c r="PNY216" s="102"/>
      <c r="PNZ216" s="102"/>
      <c r="POA216" s="102"/>
      <c r="POB216" s="102"/>
      <c r="POC216" s="102"/>
      <c r="POD216" s="102"/>
      <c r="POE216" s="102"/>
      <c r="POF216" s="102"/>
      <c r="POG216" s="102"/>
      <c r="POH216" s="102"/>
      <c r="POI216" s="102"/>
      <c r="POJ216" s="102"/>
      <c r="POK216" s="102"/>
      <c r="POL216" s="102"/>
      <c r="POM216" s="102"/>
      <c r="PON216" s="102"/>
      <c r="POO216" s="102"/>
      <c r="POP216" s="102"/>
      <c r="POQ216" s="102"/>
      <c r="POR216" s="102"/>
      <c r="POS216" s="102"/>
      <c r="POT216" s="102"/>
      <c r="POU216" s="102"/>
      <c r="POV216" s="102"/>
      <c r="POW216" s="102"/>
      <c r="POX216" s="102"/>
      <c r="POY216" s="102"/>
      <c r="POZ216" s="102"/>
      <c r="PPA216" s="102"/>
      <c r="PPB216" s="102"/>
      <c r="PPC216" s="102"/>
      <c r="PPD216" s="102"/>
      <c r="PPE216" s="102"/>
      <c r="PPF216" s="102"/>
      <c r="PPG216" s="102"/>
      <c r="PPH216" s="102"/>
      <c r="PPI216" s="102"/>
      <c r="PPJ216" s="102"/>
      <c r="PPK216" s="102"/>
      <c r="PPL216" s="102"/>
      <c r="PPM216" s="102"/>
      <c r="PPN216" s="102"/>
      <c r="PPO216" s="102"/>
      <c r="PPP216" s="102"/>
      <c r="PPQ216" s="102"/>
      <c r="PPR216" s="102"/>
      <c r="PPS216" s="102"/>
      <c r="PPT216" s="102"/>
      <c r="PPU216" s="102"/>
      <c r="PPV216" s="102"/>
      <c r="PPW216" s="102"/>
      <c r="PPX216" s="102"/>
      <c r="PPY216" s="102"/>
      <c r="PPZ216" s="102"/>
      <c r="PQA216" s="102"/>
      <c r="PQB216" s="102"/>
      <c r="PQC216" s="102"/>
      <c r="PQD216" s="102"/>
      <c r="PQE216" s="102"/>
      <c r="PQF216" s="102"/>
      <c r="PQG216" s="102"/>
      <c r="PQH216" s="102"/>
      <c r="PQI216" s="102"/>
      <c r="PQJ216" s="102"/>
      <c r="PQK216" s="102"/>
      <c r="PQL216" s="102"/>
      <c r="PQM216" s="102"/>
      <c r="PQN216" s="102"/>
      <c r="PQO216" s="102"/>
      <c r="PQP216" s="102"/>
      <c r="PQQ216" s="102"/>
      <c r="PQR216" s="102"/>
      <c r="PQS216" s="102"/>
      <c r="PQT216" s="102"/>
      <c r="PQU216" s="102"/>
      <c r="PQV216" s="102"/>
      <c r="PQW216" s="102"/>
      <c r="PQX216" s="102"/>
      <c r="PQY216" s="102"/>
      <c r="PQZ216" s="102"/>
      <c r="PRA216" s="102"/>
      <c r="PRB216" s="102"/>
      <c r="PRC216" s="102"/>
      <c r="PRD216" s="102"/>
      <c r="PRE216" s="102"/>
      <c r="PRF216" s="102"/>
      <c r="PRG216" s="102"/>
      <c r="PRH216" s="102"/>
      <c r="PRI216" s="102"/>
      <c r="PRJ216" s="102"/>
      <c r="PRK216" s="102"/>
      <c r="PRL216" s="102"/>
      <c r="PRM216" s="102"/>
      <c r="PRN216" s="102"/>
      <c r="PRO216" s="102"/>
      <c r="PRP216" s="102"/>
      <c r="PRQ216" s="102"/>
      <c r="PRR216" s="102"/>
      <c r="PRS216" s="102"/>
      <c r="PRT216" s="102"/>
      <c r="PRU216" s="102"/>
      <c r="PRV216" s="102"/>
      <c r="PRW216" s="102"/>
      <c r="PRX216" s="102"/>
      <c r="PRY216" s="102"/>
      <c r="PRZ216" s="102"/>
      <c r="PSA216" s="102"/>
      <c r="PSB216" s="102"/>
      <c r="PSC216" s="102"/>
      <c r="PSD216" s="102"/>
      <c r="PSE216" s="102"/>
      <c r="PSF216" s="102"/>
      <c r="PSG216" s="102"/>
      <c r="PSH216" s="102"/>
      <c r="PSI216" s="102"/>
      <c r="PSJ216" s="102"/>
      <c r="PSK216" s="102"/>
      <c r="PSL216" s="102"/>
      <c r="PSM216" s="102"/>
      <c r="PSN216" s="102"/>
      <c r="PSO216" s="102"/>
      <c r="PSP216" s="102"/>
      <c r="PSQ216" s="102"/>
      <c r="PSR216" s="102"/>
      <c r="PSS216" s="102"/>
      <c r="PST216" s="102"/>
      <c r="PSU216" s="102"/>
      <c r="PSV216" s="102"/>
      <c r="PSW216" s="102"/>
      <c r="PSX216" s="102"/>
      <c r="PSY216" s="102"/>
      <c r="PSZ216" s="102"/>
      <c r="PTA216" s="102"/>
      <c r="PTB216" s="102"/>
      <c r="PTC216" s="102"/>
      <c r="PTD216" s="102"/>
      <c r="PTE216" s="102"/>
      <c r="PTF216" s="102"/>
      <c r="PTG216" s="102"/>
      <c r="PTH216" s="102"/>
      <c r="PTI216" s="102"/>
      <c r="PTJ216" s="102"/>
      <c r="PTK216" s="102"/>
      <c r="PTL216" s="102"/>
      <c r="PTM216" s="102"/>
      <c r="PTN216" s="102"/>
      <c r="PTO216" s="102"/>
      <c r="PTP216" s="102"/>
      <c r="PTQ216" s="102"/>
      <c r="PTR216" s="102"/>
      <c r="PTS216" s="102"/>
      <c r="PTT216" s="102"/>
      <c r="PTU216" s="102"/>
      <c r="PTV216" s="102"/>
      <c r="PTW216" s="102"/>
      <c r="PTX216" s="102"/>
      <c r="PTY216" s="102"/>
      <c r="PTZ216" s="102"/>
      <c r="PUA216" s="102"/>
      <c r="PUB216" s="102"/>
      <c r="PUC216" s="102"/>
      <c r="PUD216" s="102"/>
      <c r="PUE216" s="102"/>
      <c r="PUF216" s="102"/>
      <c r="PUG216" s="102"/>
      <c r="PUH216" s="102"/>
      <c r="PUI216" s="102"/>
      <c r="PUJ216" s="102"/>
      <c r="PUK216" s="102"/>
      <c r="PUL216" s="102"/>
      <c r="PUM216" s="102"/>
      <c r="PUN216" s="102"/>
      <c r="PUO216" s="102"/>
      <c r="PUP216" s="102"/>
      <c r="PUQ216" s="102"/>
      <c r="PUR216" s="102"/>
      <c r="PUS216" s="102"/>
      <c r="PUT216" s="102"/>
      <c r="PUU216" s="102"/>
      <c r="PUV216" s="102"/>
      <c r="PUW216" s="102"/>
      <c r="PUX216" s="102"/>
      <c r="PUY216" s="102"/>
      <c r="PUZ216" s="102"/>
      <c r="PVA216" s="102"/>
      <c r="PVB216" s="102"/>
      <c r="PVC216" s="102"/>
      <c r="PVD216" s="102"/>
      <c r="PVE216" s="102"/>
      <c r="PVF216" s="102"/>
      <c r="PVG216" s="102"/>
      <c r="PVH216" s="102"/>
      <c r="PVI216" s="102"/>
      <c r="PVJ216" s="102"/>
      <c r="PVK216" s="102"/>
      <c r="PVL216" s="102"/>
      <c r="PVM216" s="102"/>
      <c r="PVN216" s="102"/>
      <c r="PVO216" s="102"/>
      <c r="PVP216" s="102"/>
      <c r="PVQ216" s="102"/>
      <c r="PVR216" s="102"/>
      <c r="PVS216" s="102"/>
      <c r="PVT216" s="102"/>
      <c r="PVU216" s="102"/>
      <c r="PVV216" s="102"/>
      <c r="PVW216" s="102"/>
      <c r="PVX216" s="102"/>
      <c r="PVY216" s="102"/>
      <c r="PVZ216" s="102"/>
      <c r="PWA216" s="102"/>
      <c r="PWB216" s="102"/>
      <c r="PWC216" s="102"/>
      <c r="PWD216" s="102"/>
      <c r="PWE216" s="102"/>
      <c r="PWF216" s="102"/>
      <c r="PWG216" s="102"/>
      <c r="PWH216" s="102"/>
      <c r="PWI216" s="102"/>
      <c r="PWJ216" s="102"/>
      <c r="PWK216" s="102"/>
      <c r="PWL216" s="102"/>
      <c r="PWM216" s="102"/>
      <c r="PWN216" s="102"/>
      <c r="PWO216" s="102"/>
      <c r="PWP216" s="102"/>
      <c r="PWQ216" s="102"/>
      <c r="PWR216" s="102"/>
      <c r="PWS216" s="102"/>
      <c r="PWT216" s="102"/>
      <c r="PWU216" s="102"/>
      <c r="PWV216" s="102"/>
      <c r="PWW216" s="102"/>
      <c r="PWX216" s="102"/>
      <c r="PWY216" s="102"/>
      <c r="PWZ216" s="102"/>
      <c r="PXA216" s="102"/>
      <c r="PXB216" s="102"/>
      <c r="PXC216" s="102"/>
      <c r="PXD216" s="102"/>
      <c r="PXE216" s="102"/>
      <c r="PXF216" s="102"/>
      <c r="PXG216" s="102"/>
      <c r="PXH216" s="102"/>
      <c r="PXI216" s="102"/>
      <c r="PXJ216" s="102"/>
      <c r="PXK216" s="102"/>
      <c r="PXL216" s="102"/>
      <c r="PXM216" s="102"/>
      <c r="PXN216" s="102"/>
      <c r="PXO216" s="102"/>
      <c r="PXP216" s="102"/>
      <c r="PXQ216" s="102"/>
      <c r="PXR216" s="102"/>
      <c r="PXS216" s="102"/>
      <c r="PXT216" s="102"/>
      <c r="PXU216" s="102"/>
      <c r="PXV216" s="102"/>
      <c r="PXW216" s="102"/>
      <c r="PXX216" s="102"/>
      <c r="PXY216" s="102"/>
      <c r="PXZ216" s="102"/>
      <c r="PYA216" s="102"/>
      <c r="PYB216" s="102"/>
      <c r="PYC216" s="102"/>
      <c r="PYD216" s="102"/>
      <c r="PYE216" s="102"/>
      <c r="PYF216" s="102"/>
      <c r="PYG216" s="102"/>
      <c r="PYH216" s="102"/>
      <c r="PYI216" s="102"/>
      <c r="PYJ216" s="102"/>
      <c r="PYK216" s="102"/>
      <c r="PYL216" s="102"/>
      <c r="PYM216" s="102"/>
      <c r="PYN216" s="102"/>
      <c r="PYO216" s="102"/>
      <c r="PYP216" s="102"/>
      <c r="PYQ216" s="102"/>
      <c r="PYR216" s="102"/>
      <c r="PYS216" s="102"/>
      <c r="PYT216" s="102"/>
      <c r="PYU216" s="102"/>
      <c r="PYV216" s="102"/>
      <c r="PYW216" s="102"/>
      <c r="PYX216" s="102"/>
      <c r="PYY216" s="102"/>
      <c r="PYZ216" s="102"/>
      <c r="PZA216" s="102"/>
      <c r="PZB216" s="102"/>
      <c r="PZC216" s="102"/>
      <c r="PZD216" s="102"/>
      <c r="PZE216" s="102"/>
      <c r="PZF216" s="102"/>
      <c r="PZG216" s="102"/>
      <c r="PZH216" s="102"/>
      <c r="PZI216" s="102"/>
      <c r="PZJ216" s="102"/>
      <c r="PZK216" s="102"/>
      <c r="PZL216" s="102"/>
      <c r="PZM216" s="102"/>
      <c r="PZN216" s="102"/>
      <c r="PZO216" s="102"/>
      <c r="PZP216" s="102"/>
      <c r="PZQ216" s="102"/>
      <c r="PZR216" s="102"/>
      <c r="PZS216" s="102"/>
      <c r="PZT216" s="102"/>
      <c r="PZU216" s="102"/>
      <c r="PZV216" s="102"/>
      <c r="PZW216" s="102"/>
      <c r="PZX216" s="102"/>
      <c r="PZY216" s="102"/>
      <c r="PZZ216" s="102"/>
      <c r="QAA216" s="102"/>
      <c r="QAB216" s="102"/>
      <c r="QAC216" s="102"/>
      <c r="QAD216" s="102"/>
      <c r="QAE216" s="102"/>
      <c r="QAF216" s="102"/>
      <c r="QAG216" s="102"/>
      <c r="QAH216" s="102"/>
      <c r="QAI216" s="102"/>
      <c r="QAJ216" s="102"/>
      <c r="QAK216" s="102"/>
      <c r="QAL216" s="102"/>
      <c r="QAM216" s="102"/>
      <c r="QAN216" s="102"/>
      <c r="QAO216" s="102"/>
      <c r="QAP216" s="102"/>
      <c r="QAQ216" s="102"/>
      <c r="QAR216" s="102"/>
      <c r="QAS216" s="102"/>
      <c r="QAT216" s="102"/>
      <c r="QAU216" s="102"/>
      <c r="QAV216" s="102"/>
      <c r="QAW216" s="102"/>
      <c r="QAX216" s="102"/>
      <c r="QAY216" s="102"/>
      <c r="QAZ216" s="102"/>
      <c r="QBA216" s="102"/>
      <c r="QBB216" s="102"/>
      <c r="QBC216" s="102"/>
      <c r="QBD216" s="102"/>
      <c r="QBE216" s="102"/>
      <c r="QBF216" s="102"/>
      <c r="QBG216" s="102"/>
      <c r="QBH216" s="102"/>
      <c r="QBI216" s="102"/>
      <c r="QBJ216" s="102"/>
      <c r="QBK216" s="102"/>
      <c r="QBL216" s="102"/>
      <c r="QBM216" s="102"/>
      <c r="QBN216" s="102"/>
      <c r="QBO216" s="102"/>
      <c r="QBP216" s="102"/>
      <c r="QBQ216" s="102"/>
      <c r="QBR216" s="102"/>
      <c r="QBS216" s="102"/>
      <c r="QBT216" s="102"/>
      <c r="QBU216" s="102"/>
      <c r="QBV216" s="102"/>
      <c r="QBW216" s="102"/>
      <c r="QBX216" s="102"/>
      <c r="QBY216" s="102"/>
      <c r="QBZ216" s="102"/>
      <c r="QCA216" s="102"/>
      <c r="QCB216" s="102"/>
      <c r="QCC216" s="102"/>
      <c r="QCD216" s="102"/>
      <c r="QCE216" s="102"/>
      <c r="QCF216" s="102"/>
      <c r="QCG216" s="102"/>
      <c r="QCH216" s="102"/>
      <c r="QCI216" s="102"/>
      <c r="QCJ216" s="102"/>
      <c r="QCK216" s="102"/>
      <c r="QCL216" s="102"/>
      <c r="QCM216" s="102"/>
      <c r="QCN216" s="102"/>
      <c r="QCO216" s="102"/>
      <c r="QCP216" s="102"/>
      <c r="QCQ216" s="102"/>
      <c r="QCR216" s="102"/>
      <c r="QCS216" s="102"/>
      <c r="QCT216" s="102"/>
      <c r="QCU216" s="102"/>
      <c r="QCV216" s="102"/>
      <c r="QCW216" s="102"/>
      <c r="QCX216" s="102"/>
      <c r="QCY216" s="102"/>
      <c r="QCZ216" s="102"/>
      <c r="QDA216" s="102"/>
      <c r="QDB216" s="102"/>
      <c r="QDC216" s="102"/>
      <c r="QDD216" s="102"/>
      <c r="QDE216" s="102"/>
      <c r="QDF216" s="102"/>
      <c r="QDG216" s="102"/>
      <c r="QDH216" s="102"/>
      <c r="QDI216" s="102"/>
      <c r="QDJ216" s="102"/>
      <c r="QDK216" s="102"/>
      <c r="QDL216" s="102"/>
      <c r="QDM216" s="102"/>
      <c r="QDN216" s="102"/>
      <c r="QDO216" s="102"/>
      <c r="QDP216" s="102"/>
      <c r="QDQ216" s="102"/>
      <c r="QDR216" s="102"/>
      <c r="QDS216" s="102"/>
      <c r="QDT216" s="102"/>
      <c r="QDU216" s="102"/>
      <c r="QDV216" s="102"/>
      <c r="QDW216" s="102"/>
      <c r="QDX216" s="102"/>
      <c r="QDY216" s="102"/>
      <c r="QDZ216" s="102"/>
      <c r="QEA216" s="102"/>
      <c r="QEB216" s="102"/>
      <c r="QEC216" s="102"/>
      <c r="QED216" s="102"/>
      <c r="QEE216" s="102"/>
      <c r="QEF216" s="102"/>
      <c r="QEG216" s="102"/>
      <c r="QEH216" s="102"/>
      <c r="QEI216" s="102"/>
      <c r="QEJ216" s="102"/>
      <c r="QEK216" s="102"/>
      <c r="QEL216" s="102"/>
      <c r="QEM216" s="102"/>
      <c r="QEN216" s="102"/>
      <c r="QEO216" s="102"/>
      <c r="QEP216" s="102"/>
      <c r="QEQ216" s="102"/>
      <c r="QER216" s="102"/>
      <c r="QES216" s="102"/>
      <c r="QET216" s="102"/>
      <c r="QEU216" s="102"/>
      <c r="QEV216" s="102"/>
      <c r="QEW216" s="102"/>
      <c r="QEX216" s="102"/>
      <c r="QEY216" s="102"/>
      <c r="QEZ216" s="102"/>
      <c r="QFA216" s="102"/>
      <c r="QFB216" s="102"/>
      <c r="QFC216" s="102"/>
      <c r="QFD216" s="102"/>
      <c r="QFE216" s="102"/>
      <c r="QFF216" s="102"/>
      <c r="QFG216" s="102"/>
      <c r="QFH216" s="102"/>
      <c r="QFI216" s="102"/>
      <c r="QFJ216" s="102"/>
      <c r="QFK216" s="102"/>
      <c r="QFL216" s="102"/>
      <c r="QFM216" s="102"/>
      <c r="QFN216" s="102"/>
      <c r="QFO216" s="102"/>
      <c r="QFP216" s="102"/>
      <c r="QFQ216" s="102"/>
      <c r="QFR216" s="102"/>
      <c r="QFS216" s="102"/>
      <c r="QFT216" s="102"/>
      <c r="QFU216" s="102"/>
      <c r="QFV216" s="102"/>
      <c r="QFW216" s="102"/>
      <c r="QFX216" s="102"/>
      <c r="QFY216" s="102"/>
      <c r="QFZ216" s="102"/>
      <c r="QGA216" s="102"/>
      <c r="QGB216" s="102"/>
      <c r="QGC216" s="102"/>
      <c r="QGD216" s="102"/>
      <c r="QGE216" s="102"/>
      <c r="QGF216" s="102"/>
      <c r="QGG216" s="102"/>
      <c r="QGH216" s="102"/>
      <c r="QGI216" s="102"/>
      <c r="QGJ216" s="102"/>
      <c r="QGK216" s="102"/>
      <c r="QGL216" s="102"/>
      <c r="QGM216" s="102"/>
      <c r="QGN216" s="102"/>
      <c r="QGO216" s="102"/>
      <c r="QGP216" s="102"/>
      <c r="QGQ216" s="102"/>
      <c r="QGR216" s="102"/>
      <c r="QGS216" s="102"/>
      <c r="QGT216" s="102"/>
      <c r="QGU216" s="102"/>
      <c r="QGV216" s="102"/>
      <c r="QGW216" s="102"/>
      <c r="QGX216" s="102"/>
      <c r="QGY216" s="102"/>
      <c r="QGZ216" s="102"/>
      <c r="QHA216" s="102"/>
      <c r="QHB216" s="102"/>
      <c r="QHC216" s="102"/>
      <c r="QHD216" s="102"/>
      <c r="QHE216" s="102"/>
      <c r="QHF216" s="102"/>
      <c r="QHG216" s="102"/>
      <c r="QHH216" s="102"/>
      <c r="QHI216" s="102"/>
      <c r="QHJ216" s="102"/>
      <c r="QHK216" s="102"/>
      <c r="QHL216" s="102"/>
      <c r="QHM216" s="102"/>
      <c r="QHN216" s="102"/>
      <c r="QHO216" s="102"/>
      <c r="QHP216" s="102"/>
      <c r="QHQ216" s="102"/>
      <c r="QHR216" s="102"/>
      <c r="QHS216" s="102"/>
      <c r="QHT216" s="102"/>
      <c r="QHU216" s="102"/>
      <c r="QHV216" s="102"/>
      <c r="QHW216" s="102"/>
      <c r="QHX216" s="102"/>
      <c r="QHY216" s="102"/>
      <c r="QHZ216" s="102"/>
      <c r="QIA216" s="102"/>
      <c r="QIB216" s="102"/>
      <c r="QIC216" s="102"/>
      <c r="QID216" s="102"/>
      <c r="QIE216" s="102"/>
      <c r="QIF216" s="102"/>
      <c r="QIG216" s="102"/>
      <c r="QIH216" s="102"/>
      <c r="QII216" s="102"/>
      <c r="QIJ216" s="102"/>
      <c r="QIK216" s="102"/>
      <c r="QIL216" s="102"/>
      <c r="QIM216" s="102"/>
      <c r="QIN216" s="102"/>
      <c r="QIO216" s="102"/>
      <c r="QIP216" s="102"/>
      <c r="QIQ216" s="102"/>
      <c r="QIR216" s="102"/>
      <c r="QIS216" s="102"/>
      <c r="QIT216" s="102"/>
      <c r="QIU216" s="102"/>
      <c r="QIV216" s="102"/>
      <c r="QIW216" s="102"/>
      <c r="QIX216" s="102"/>
      <c r="QIY216" s="102"/>
      <c r="QIZ216" s="102"/>
      <c r="QJA216" s="102"/>
      <c r="QJB216" s="102"/>
      <c r="QJC216" s="102"/>
      <c r="QJD216" s="102"/>
      <c r="QJE216" s="102"/>
      <c r="QJF216" s="102"/>
      <c r="QJG216" s="102"/>
      <c r="QJH216" s="102"/>
      <c r="QJI216" s="102"/>
      <c r="QJJ216" s="102"/>
      <c r="QJK216" s="102"/>
      <c r="QJL216" s="102"/>
      <c r="QJM216" s="102"/>
      <c r="QJN216" s="102"/>
      <c r="QJO216" s="102"/>
      <c r="QJP216" s="102"/>
      <c r="QJQ216" s="102"/>
      <c r="QJR216" s="102"/>
      <c r="QJS216" s="102"/>
      <c r="QJT216" s="102"/>
      <c r="QJU216" s="102"/>
      <c r="QJV216" s="102"/>
      <c r="QJW216" s="102"/>
      <c r="QJX216" s="102"/>
      <c r="QJY216" s="102"/>
      <c r="QJZ216" s="102"/>
      <c r="QKA216" s="102"/>
      <c r="QKB216" s="102"/>
      <c r="QKC216" s="102"/>
      <c r="QKD216" s="102"/>
      <c r="QKE216" s="102"/>
      <c r="QKF216" s="102"/>
      <c r="QKG216" s="102"/>
      <c r="QKH216" s="102"/>
      <c r="QKI216" s="102"/>
      <c r="QKJ216" s="102"/>
      <c r="QKK216" s="102"/>
      <c r="QKL216" s="102"/>
      <c r="QKM216" s="102"/>
      <c r="QKN216" s="102"/>
      <c r="QKO216" s="102"/>
      <c r="QKP216" s="102"/>
      <c r="QKQ216" s="102"/>
      <c r="QKR216" s="102"/>
      <c r="QKS216" s="102"/>
      <c r="QKT216" s="102"/>
      <c r="QKU216" s="102"/>
      <c r="QKV216" s="102"/>
      <c r="QKW216" s="102"/>
      <c r="QKX216" s="102"/>
      <c r="QKY216" s="102"/>
      <c r="QKZ216" s="102"/>
      <c r="QLA216" s="102"/>
      <c r="QLB216" s="102"/>
      <c r="QLC216" s="102"/>
      <c r="QLD216" s="102"/>
      <c r="QLE216" s="102"/>
      <c r="QLF216" s="102"/>
      <c r="QLG216" s="102"/>
      <c r="QLH216" s="102"/>
      <c r="QLI216" s="102"/>
      <c r="QLJ216" s="102"/>
      <c r="QLK216" s="102"/>
      <c r="QLL216" s="102"/>
      <c r="QLM216" s="102"/>
      <c r="QLN216" s="102"/>
      <c r="QLO216" s="102"/>
      <c r="QLP216" s="102"/>
      <c r="QLQ216" s="102"/>
      <c r="QLR216" s="102"/>
      <c r="QLS216" s="102"/>
      <c r="QLT216" s="102"/>
      <c r="QLU216" s="102"/>
      <c r="QLV216" s="102"/>
      <c r="QLW216" s="102"/>
      <c r="QLX216" s="102"/>
      <c r="QLY216" s="102"/>
      <c r="QLZ216" s="102"/>
      <c r="QMA216" s="102"/>
      <c r="QMB216" s="102"/>
      <c r="QMC216" s="102"/>
      <c r="QMD216" s="102"/>
      <c r="QME216" s="102"/>
      <c r="QMF216" s="102"/>
      <c r="QMG216" s="102"/>
      <c r="QMH216" s="102"/>
      <c r="QMI216" s="102"/>
      <c r="QMJ216" s="102"/>
      <c r="QMK216" s="102"/>
      <c r="QML216" s="102"/>
      <c r="QMM216" s="102"/>
      <c r="QMN216" s="102"/>
      <c r="QMO216" s="102"/>
      <c r="QMP216" s="102"/>
      <c r="QMQ216" s="102"/>
      <c r="QMR216" s="102"/>
      <c r="QMS216" s="102"/>
      <c r="QMT216" s="102"/>
      <c r="QMU216" s="102"/>
      <c r="QMV216" s="102"/>
      <c r="QMW216" s="102"/>
      <c r="QMX216" s="102"/>
      <c r="QMY216" s="102"/>
      <c r="QMZ216" s="102"/>
      <c r="QNA216" s="102"/>
      <c r="QNB216" s="102"/>
      <c r="QNC216" s="102"/>
      <c r="QND216" s="102"/>
      <c r="QNE216" s="102"/>
      <c r="QNF216" s="102"/>
      <c r="QNG216" s="102"/>
      <c r="QNH216" s="102"/>
      <c r="QNI216" s="102"/>
      <c r="QNJ216" s="102"/>
      <c r="QNK216" s="102"/>
      <c r="QNL216" s="102"/>
      <c r="QNM216" s="102"/>
      <c r="QNN216" s="102"/>
      <c r="QNO216" s="102"/>
      <c r="QNP216" s="102"/>
      <c r="QNQ216" s="102"/>
      <c r="QNR216" s="102"/>
      <c r="QNS216" s="102"/>
      <c r="QNT216" s="102"/>
      <c r="QNU216" s="102"/>
      <c r="QNV216" s="102"/>
      <c r="QNW216" s="102"/>
      <c r="QNX216" s="102"/>
      <c r="QNY216" s="102"/>
      <c r="QNZ216" s="102"/>
      <c r="QOA216" s="102"/>
      <c r="QOB216" s="102"/>
      <c r="QOC216" s="102"/>
      <c r="QOD216" s="102"/>
      <c r="QOE216" s="102"/>
      <c r="QOF216" s="102"/>
      <c r="QOG216" s="102"/>
      <c r="QOH216" s="102"/>
      <c r="QOI216" s="102"/>
      <c r="QOJ216" s="102"/>
      <c r="QOK216" s="102"/>
      <c r="QOL216" s="102"/>
      <c r="QOM216" s="102"/>
      <c r="QON216" s="102"/>
      <c r="QOO216" s="102"/>
      <c r="QOP216" s="102"/>
      <c r="QOQ216" s="102"/>
      <c r="QOR216" s="102"/>
      <c r="QOS216" s="102"/>
      <c r="QOT216" s="102"/>
      <c r="QOU216" s="102"/>
      <c r="QOV216" s="102"/>
      <c r="QOW216" s="102"/>
      <c r="QOX216" s="102"/>
      <c r="QOY216" s="102"/>
      <c r="QOZ216" s="102"/>
      <c r="QPA216" s="102"/>
      <c r="QPB216" s="102"/>
      <c r="QPC216" s="102"/>
      <c r="QPD216" s="102"/>
      <c r="QPE216" s="102"/>
      <c r="QPF216" s="102"/>
      <c r="QPG216" s="102"/>
      <c r="QPH216" s="102"/>
      <c r="QPI216" s="102"/>
      <c r="QPJ216" s="102"/>
      <c r="QPK216" s="102"/>
      <c r="QPL216" s="102"/>
      <c r="QPM216" s="102"/>
      <c r="QPN216" s="102"/>
      <c r="QPO216" s="102"/>
      <c r="QPP216" s="102"/>
      <c r="QPQ216" s="102"/>
      <c r="QPR216" s="102"/>
      <c r="QPS216" s="102"/>
      <c r="QPT216" s="102"/>
      <c r="QPU216" s="102"/>
      <c r="QPV216" s="102"/>
      <c r="QPW216" s="102"/>
      <c r="QPX216" s="102"/>
      <c r="QPY216" s="102"/>
      <c r="QPZ216" s="102"/>
      <c r="QQA216" s="102"/>
      <c r="QQB216" s="102"/>
      <c r="QQC216" s="102"/>
      <c r="QQD216" s="102"/>
      <c r="QQE216" s="102"/>
      <c r="QQF216" s="102"/>
      <c r="QQG216" s="102"/>
      <c r="QQH216" s="102"/>
      <c r="QQI216" s="102"/>
      <c r="QQJ216" s="102"/>
      <c r="QQK216" s="102"/>
      <c r="QQL216" s="102"/>
      <c r="QQM216" s="102"/>
      <c r="QQN216" s="102"/>
      <c r="QQO216" s="102"/>
      <c r="QQP216" s="102"/>
      <c r="QQQ216" s="102"/>
      <c r="QQR216" s="102"/>
      <c r="QQS216" s="102"/>
      <c r="QQT216" s="102"/>
      <c r="QQU216" s="102"/>
      <c r="QQV216" s="102"/>
      <c r="QQW216" s="102"/>
      <c r="QQX216" s="102"/>
      <c r="QQY216" s="102"/>
      <c r="QQZ216" s="102"/>
      <c r="QRA216" s="102"/>
      <c r="QRB216" s="102"/>
      <c r="QRC216" s="102"/>
      <c r="QRD216" s="102"/>
      <c r="QRE216" s="102"/>
      <c r="QRF216" s="102"/>
      <c r="QRG216" s="102"/>
      <c r="QRH216" s="102"/>
      <c r="QRI216" s="102"/>
      <c r="QRJ216" s="102"/>
      <c r="QRK216" s="102"/>
      <c r="QRL216" s="102"/>
      <c r="QRM216" s="102"/>
      <c r="QRN216" s="102"/>
      <c r="QRO216" s="102"/>
      <c r="QRP216" s="102"/>
      <c r="QRQ216" s="102"/>
      <c r="QRR216" s="102"/>
      <c r="QRS216" s="102"/>
      <c r="QRT216" s="102"/>
      <c r="QRU216" s="102"/>
      <c r="QRV216" s="102"/>
      <c r="QRW216" s="102"/>
      <c r="QRX216" s="102"/>
      <c r="QRY216" s="102"/>
      <c r="QRZ216" s="102"/>
      <c r="QSA216" s="102"/>
      <c r="QSB216" s="102"/>
      <c r="QSC216" s="102"/>
      <c r="QSD216" s="102"/>
      <c r="QSE216" s="102"/>
      <c r="QSF216" s="102"/>
      <c r="QSG216" s="102"/>
      <c r="QSH216" s="102"/>
      <c r="QSI216" s="102"/>
      <c r="QSJ216" s="102"/>
      <c r="QSK216" s="102"/>
      <c r="QSL216" s="102"/>
      <c r="QSM216" s="102"/>
      <c r="QSN216" s="102"/>
      <c r="QSO216" s="102"/>
      <c r="QSP216" s="102"/>
      <c r="QSQ216" s="102"/>
      <c r="QSR216" s="102"/>
      <c r="QSS216" s="102"/>
      <c r="QST216" s="102"/>
      <c r="QSU216" s="102"/>
      <c r="QSV216" s="102"/>
      <c r="QSW216" s="102"/>
      <c r="QSX216" s="102"/>
      <c r="QSY216" s="102"/>
      <c r="QSZ216" s="102"/>
      <c r="QTA216" s="102"/>
      <c r="QTB216" s="102"/>
      <c r="QTC216" s="102"/>
      <c r="QTD216" s="102"/>
      <c r="QTE216" s="102"/>
      <c r="QTF216" s="102"/>
      <c r="QTG216" s="102"/>
      <c r="QTH216" s="102"/>
      <c r="QTI216" s="102"/>
      <c r="QTJ216" s="102"/>
      <c r="QTK216" s="102"/>
      <c r="QTL216" s="102"/>
      <c r="QTM216" s="102"/>
      <c r="QTN216" s="102"/>
      <c r="QTO216" s="102"/>
      <c r="QTP216" s="102"/>
      <c r="QTQ216" s="102"/>
      <c r="QTR216" s="102"/>
      <c r="QTS216" s="102"/>
      <c r="QTT216" s="102"/>
      <c r="QTU216" s="102"/>
      <c r="QTV216" s="102"/>
      <c r="QTW216" s="102"/>
      <c r="QTX216" s="102"/>
      <c r="QTY216" s="102"/>
      <c r="QTZ216" s="102"/>
      <c r="QUA216" s="102"/>
      <c r="QUB216" s="102"/>
      <c r="QUC216" s="102"/>
      <c r="QUD216" s="102"/>
      <c r="QUE216" s="102"/>
      <c r="QUF216" s="102"/>
      <c r="QUG216" s="102"/>
      <c r="QUH216" s="102"/>
      <c r="QUI216" s="102"/>
      <c r="QUJ216" s="102"/>
      <c r="QUK216" s="102"/>
      <c r="QUL216" s="102"/>
      <c r="QUM216" s="102"/>
      <c r="QUN216" s="102"/>
      <c r="QUO216" s="102"/>
      <c r="QUP216" s="102"/>
      <c r="QUQ216" s="102"/>
      <c r="QUR216" s="102"/>
      <c r="QUS216" s="102"/>
      <c r="QUT216" s="102"/>
      <c r="QUU216" s="102"/>
      <c r="QUV216" s="102"/>
      <c r="QUW216" s="102"/>
      <c r="QUX216" s="102"/>
      <c r="QUY216" s="102"/>
      <c r="QUZ216" s="102"/>
      <c r="QVA216" s="102"/>
      <c r="QVB216" s="102"/>
      <c r="QVC216" s="102"/>
      <c r="QVD216" s="102"/>
      <c r="QVE216" s="102"/>
      <c r="QVF216" s="102"/>
      <c r="QVG216" s="102"/>
      <c r="QVH216" s="102"/>
      <c r="QVI216" s="102"/>
      <c r="QVJ216" s="102"/>
      <c r="QVK216" s="102"/>
      <c r="QVL216" s="102"/>
      <c r="QVM216" s="102"/>
      <c r="QVN216" s="102"/>
      <c r="QVO216" s="102"/>
      <c r="QVP216" s="102"/>
      <c r="QVQ216" s="102"/>
      <c r="QVR216" s="102"/>
      <c r="QVS216" s="102"/>
      <c r="QVT216" s="102"/>
      <c r="QVU216" s="102"/>
      <c r="QVV216" s="102"/>
      <c r="QVW216" s="102"/>
      <c r="QVX216" s="102"/>
      <c r="QVY216" s="102"/>
      <c r="QVZ216" s="102"/>
      <c r="QWA216" s="102"/>
      <c r="QWB216" s="102"/>
      <c r="QWC216" s="102"/>
      <c r="QWD216" s="102"/>
      <c r="QWE216" s="102"/>
      <c r="QWF216" s="102"/>
      <c r="QWG216" s="102"/>
      <c r="QWH216" s="102"/>
      <c r="QWI216" s="102"/>
      <c r="QWJ216" s="102"/>
      <c r="QWK216" s="102"/>
      <c r="QWL216" s="102"/>
      <c r="QWM216" s="102"/>
      <c r="QWN216" s="102"/>
      <c r="QWO216" s="102"/>
      <c r="QWP216" s="102"/>
      <c r="QWQ216" s="102"/>
      <c r="QWR216" s="102"/>
      <c r="QWS216" s="102"/>
      <c r="QWT216" s="102"/>
      <c r="QWU216" s="102"/>
      <c r="QWV216" s="102"/>
      <c r="QWW216" s="102"/>
      <c r="QWX216" s="102"/>
      <c r="QWY216" s="102"/>
      <c r="QWZ216" s="102"/>
      <c r="QXA216" s="102"/>
      <c r="QXB216" s="102"/>
      <c r="QXC216" s="102"/>
      <c r="QXD216" s="102"/>
      <c r="QXE216" s="102"/>
      <c r="QXF216" s="102"/>
      <c r="QXG216" s="102"/>
      <c r="QXH216" s="102"/>
      <c r="QXI216" s="102"/>
      <c r="QXJ216" s="102"/>
      <c r="QXK216" s="102"/>
      <c r="QXL216" s="102"/>
      <c r="QXM216" s="102"/>
      <c r="QXN216" s="102"/>
      <c r="QXO216" s="102"/>
      <c r="QXP216" s="102"/>
      <c r="QXQ216" s="102"/>
      <c r="QXR216" s="102"/>
      <c r="QXS216" s="102"/>
      <c r="QXT216" s="102"/>
      <c r="QXU216" s="102"/>
      <c r="QXV216" s="102"/>
      <c r="QXW216" s="102"/>
      <c r="QXX216" s="102"/>
      <c r="QXY216" s="102"/>
      <c r="QXZ216" s="102"/>
      <c r="QYA216" s="102"/>
      <c r="QYB216" s="102"/>
      <c r="QYC216" s="102"/>
      <c r="QYD216" s="102"/>
      <c r="QYE216" s="102"/>
      <c r="QYF216" s="102"/>
      <c r="QYG216" s="102"/>
      <c r="QYH216" s="102"/>
      <c r="QYI216" s="102"/>
      <c r="QYJ216" s="102"/>
      <c r="QYK216" s="102"/>
      <c r="QYL216" s="102"/>
      <c r="QYM216" s="102"/>
      <c r="QYN216" s="102"/>
      <c r="QYO216" s="102"/>
      <c r="QYP216" s="102"/>
      <c r="QYQ216" s="102"/>
      <c r="QYR216" s="102"/>
      <c r="QYS216" s="102"/>
      <c r="QYT216" s="102"/>
      <c r="QYU216" s="102"/>
      <c r="QYV216" s="102"/>
      <c r="QYW216" s="102"/>
      <c r="QYX216" s="102"/>
      <c r="QYY216" s="102"/>
      <c r="QYZ216" s="102"/>
      <c r="QZA216" s="102"/>
      <c r="QZB216" s="102"/>
      <c r="QZC216" s="102"/>
      <c r="QZD216" s="102"/>
      <c r="QZE216" s="102"/>
      <c r="QZF216" s="102"/>
      <c r="QZG216" s="102"/>
      <c r="QZH216" s="102"/>
      <c r="QZI216" s="102"/>
      <c r="QZJ216" s="102"/>
      <c r="QZK216" s="102"/>
      <c r="QZL216" s="102"/>
      <c r="QZM216" s="102"/>
      <c r="QZN216" s="102"/>
      <c r="QZO216" s="102"/>
      <c r="QZP216" s="102"/>
      <c r="QZQ216" s="102"/>
      <c r="QZR216" s="102"/>
      <c r="QZS216" s="102"/>
      <c r="QZT216" s="102"/>
      <c r="QZU216" s="102"/>
      <c r="QZV216" s="102"/>
      <c r="QZW216" s="102"/>
      <c r="QZX216" s="102"/>
      <c r="QZY216" s="102"/>
      <c r="QZZ216" s="102"/>
      <c r="RAA216" s="102"/>
      <c r="RAB216" s="102"/>
      <c r="RAC216" s="102"/>
      <c r="RAD216" s="102"/>
      <c r="RAE216" s="102"/>
      <c r="RAF216" s="102"/>
      <c r="RAG216" s="102"/>
      <c r="RAH216" s="102"/>
      <c r="RAI216" s="102"/>
      <c r="RAJ216" s="102"/>
      <c r="RAK216" s="102"/>
      <c r="RAL216" s="102"/>
      <c r="RAM216" s="102"/>
      <c r="RAN216" s="102"/>
      <c r="RAO216" s="102"/>
      <c r="RAP216" s="102"/>
      <c r="RAQ216" s="102"/>
      <c r="RAR216" s="102"/>
      <c r="RAS216" s="102"/>
      <c r="RAT216" s="102"/>
      <c r="RAU216" s="102"/>
      <c r="RAV216" s="102"/>
      <c r="RAW216" s="102"/>
      <c r="RAX216" s="102"/>
      <c r="RAY216" s="102"/>
      <c r="RAZ216" s="102"/>
      <c r="RBA216" s="102"/>
      <c r="RBB216" s="102"/>
      <c r="RBC216" s="102"/>
      <c r="RBD216" s="102"/>
      <c r="RBE216" s="102"/>
      <c r="RBF216" s="102"/>
      <c r="RBG216" s="102"/>
      <c r="RBH216" s="102"/>
      <c r="RBI216" s="102"/>
      <c r="RBJ216" s="102"/>
      <c r="RBK216" s="102"/>
      <c r="RBL216" s="102"/>
      <c r="RBM216" s="102"/>
      <c r="RBN216" s="102"/>
      <c r="RBO216" s="102"/>
      <c r="RBP216" s="102"/>
      <c r="RBQ216" s="102"/>
      <c r="RBR216" s="102"/>
      <c r="RBS216" s="102"/>
      <c r="RBT216" s="102"/>
      <c r="RBU216" s="102"/>
      <c r="RBV216" s="102"/>
      <c r="RBW216" s="102"/>
      <c r="RBX216" s="102"/>
      <c r="RBY216" s="102"/>
      <c r="RBZ216" s="102"/>
      <c r="RCA216" s="102"/>
      <c r="RCB216" s="102"/>
      <c r="RCC216" s="102"/>
      <c r="RCD216" s="102"/>
      <c r="RCE216" s="102"/>
      <c r="RCF216" s="102"/>
      <c r="RCG216" s="102"/>
      <c r="RCH216" s="102"/>
      <c r="RCI216" s="102"/>
      <c r="RCJ216" s="102"/>
      <c r="RCK216" s="102"/>
      <c r="RCL216" s="102"/>
      <c r="RCM216" s="102"/>
      <c r="RCN216" s="102"/>
      <c r="RCO216" s="102"/>
      <c r="RCP216" s="102"/>
      <c r="RCQ216" s="102"/>
      <c r="RCR216" s="102"/>
      <c r="RCS216" s="102"/>
      <c r="RCT216" s="102"/>
      <c r="RCU216" s="102"/>
      <c r="RCV216" s="102"/>
      <c r="RCW216" s="102"/>
      <c r="RCX216" s="102"/>
      <c r="RCY216" s="102"/>
      <c r="RCZ216" s="102"/>
      <c r="RDA216" s="102"/>
      <c r="RDB216" s="102"/>
      <c r="RDC216" s="102"/>
      <c r="RDD216" s="102"/>
      <c r="RDE216" s="102"/>
      <c r="RDF216" s="102"/>
      <c r="RDG216" s="102"/>
      <c r="RDH216" s="102"/>
      <c r="RDI216" s="102"/>
      <c r="RDJ216" s="102"/>
      <c r="RDK216" s="102"/>
      <c r="RDL216" s="102"/>
      <c r="RDM216" s="102"/>
      <c r="RDN216" s="102"/>
      <c r="RDO216" s="102"/>
      <c r="RDP216" s="102"/>
      <c r="RDQ216" s="102"/>
      <c r="RDR216" s="102"/>
      <c r="RDS216" s="102"/>
      <c r="RDT216" s="102"/>
      <c r="RDU216" s="102"/>
      <c r="RDV216" s="102"/>
      <c r="RDW216" s="102"/>
      <c r="RDX216" s="102"/>
      <c r="RDY216" s="102"/>
      <c r="RDZ216" s="102"/>
      <c r="REA216" s="102"/>
      <c r="REB216" s="102"/>
      <c r="REC216" s="102"/>
      <c r="RED216" s="102"/>
      <c r="REE216" s="102"/>
      <c r="REF216" s="102"/>
      <c r="REG216" s="102"/>
      <c r="REH216" s="102"/>
      <c r="REI216" s="102"/>
      <c r="REJ216" s="102"/>
      <c r="REK216" s="102"/>
      <c r="REL216" s="102"/>
      <c r="REM216" s="102"/>
      <c r="REN216" s="102"/>
      <c r="REO216" s="102"/>
      <c r="REP216" s="102"/>
      <c r="REQ216" s="102"/>
      <c r="RER216" s="102"/>
      <c r="RES216" s="102"/>
      <c r="RET216" s="102"/>
      <c r="REU216" s="102"/>
      <c r="REV216" s="102"/>
      <c r="REW216" s="102"/>
      <c r="REX216" s="102"/>
      <c r="REY216" s="102"/>
      <c r="REZ216" s="102"/>
      <c r="RFA216" s="102"/>
      <c r="RFB216" s="102"/>
      <c r="RFC216" s="102"/>
      <c r="RFD216" s="102"/>
      <c r="RFE216" s="102"/>
      <c r="RFF216" s="102"/>
      <c r="RFG216" s="102"/>
      <c r="RFH216" s="102"/>
      <c r="RFI216" s="102"/>
      <c r="RFJ216" s="102"/>
      <c r="RFK216" s="102"/>
      <c r="RFL216" s="102"/>
      <c r="RFM216" s="102"/>
      <c r="RFN216" s="102"/>
      <c r="RFO216" s="102"/>
      <c r="RFP216" s="102"/>
      <c r="RFQ216" s="102"/>
      <c r="RFR216" s="102"/>
      <c r="RFS216" s="102"/>
      <c r="RFT216" s="102"/>
      <c r="RFU216" s="102"/>
      <c r="RFV216" s="102"/>
      <c r="RFW216" s="102"/>
      <c r="RFX216" s="102"/>
      <c r="RFY216" s="102"/>
      <c r="RFZ216" s="102"/>
      <c r="RGA216" s="102"/>
      <c r="RGB216" s="102"/>
      <c r="RGC216" s="102"/>
      <c r="RGD216" s="102"/>
      <c r="RGE216" s="102"/>
      <c r="RGF216" s="102"/>
      <c r="RGG216" s="102"/>
      <c r="RGH216" s="102"/>
      <c r="RGI216" s="102"/>
      <c r="RGJ216" s="102"/>
      <c r="RGK216" s="102"/>
      <c r="RGL216" s="102"/>
      <c r="RGM216" s="102"/>
      <c r="RGN216" s="102"/>
      <c r="RGO216" s="102"/>
      <c r="RGP216" s="102"/>
      <c r="RGQ216" s="102"/>
      <c r="RGR216" s="102"/>
      <c r="RGS216" s="102"/>
      <c r="RGT216" s="102"/>
      <c r="RGU216" s="102"/>
      <c r="RGV216" s="102"/>
      <c r="RGW216" s="102"/>
      <c r="RGX216" s="102"/>
      <c r="RGY216" s="102"/>
      <c r="RGZ216" s="102"/>
      <c r="RHA216" s="102"/>
      <c r="RHB216" s="102"/>
      <c r="RHC216" s="102"/>
      <c r="RHD216" s="102"/>
      <c r="RHE216" s="102"/>
      <c r="RHF216" s="102"/>
      <c r="RHG216" s="102"/>
      <c r="RHH216" s="102"/>
      <c r="RHI216" s="102"/>
      <c r="RHJ216" s="102"/>
      <c r="RHK216" s="102"/>
      <c r="RHL216" s="102"/>
      <c r="RHM216" s="102"/>
      <c r="RHN216" s="102"/>
      <c r="RHO216" s="102"/>
      <c r="RHP216" s="102"/>
      <c r="RHQ216" s="102"/>
      <c r="RHR216" s="102"/>
      <c r="RHS216" s="102"/>
      <c r="RHT216" s="102"/>
      <c r="RHU216" s="102"/>
      <c r="RHV216" s="102"/>
      <c r="RHW216" s="102"/>
      <c r="RHX216" s="102"/>
      <c r="RHY216" s="102"/>
      <c r="RHZ216" s="102"/>
      <c r="RIA216" s="102"/>
      <c r="RIB216" s="102"/>
      <c r="RIC216" s="102"/>
      <c r="RID216" s="102"/>
      <c r="RIE216" s="102"/>
      <c r="RIF216" s="102"/>
      <c r="RIG216" s="102"/>
      <c r="RIH216" s="102"/>
      <c r="RII216" s="102"/>
      <c r="RIJ216" s="102"/>
      <c r="RIK216" s="102"/>
      <c r="RIL216" s="102"/>
      <c r="RIM216" s="102"/>
      <c r="RIN216" s="102"/>
      <c r="RIO216" s="102"/>
      <c r="RIP216" s="102"/>
      <c r="RIQ216" s="102"/>
      <c r="RIR216" s="102"/>
      <c r="RIS216" s="102"/>
      <c r="RIT216" s="102"/>
      <c r="RIU216" s="102"/>
      <c r="RIV216" s="102"/>
      <c r="RIW216" s="102"/>
      <c r="RIX216" s="102"/>
      <c r="RIY216" s="102"/>
      <c r="RIZ216" s="102"/>
      <c r="RJA216" s="102"/>
      <c r="RJB216" s="102"/>
      <c r="RJC216" s="102"/>
      <c r="RJD216" s="102"/>
      <c r="RJE216" s="102"/>
      <c r="RJF216" s="102"/>
      <c r="RJG216" s="102"/>
      <c r="RJH216" s="102"/>
      <c r="RJI216" s="102"/>
      <c r="RJJ216" s="102"/>
      <c r="RJK216" s="102"/>
      <c r="RJL216" s="102"/>
      <c r="RJM216" s="102"/>
      <c r="RJN216" s="102"/>
      <c r="RJO216" s="102"/>
      <c r="RJP216" s="102"/>
      <c r="RJQ216" s="102"/>
      <c r="RJR216" s="102"/>
      <c r="RJS216" s="102"/>
      <c r="RJT216" s="102"/>
      <c r="RJU216" s="102"/>
      <c r="RJV216" s="102"/>
      <c r="RJW216" s="102"/>
      <c r="RJX216" s="102"/>
      <c r="RJY216" s="102"/>
      <c r="RJZ216" s="102"/>
      <c r="RKA216" s="102"/>
      <c r="RKB216" s="102"/>
      <c r="RKC216" s="102"/>
      <c r="RKD216" s="102"/>
      <c r="RKE216" s="102"/>
      <c r="RKF216" s="102"/>
      <c r="RKG216" s="102"/>
      <c r="RKH216" s="102"/>
      <c r="RKI216" s="102"/>
      <c r="RKJ216" s="102"/>
      <c r="RKK216" s="102"/>
      <c r="RKL216" s="102"/>
      <c r="RKM216" s="102"/>
      <c r="RKN216" s="102"/>
      <c r="RKO216" s="102"/>
      <c r="RKP216" s="102"/>
      <c r="RKQ216" s="102"/>
      <c r="RKR216" s="102"/>
      <c r="RKS216" s="102"/>
      <c r="RKT216" s="102"/>
      <c r="RKU216" s="102"/>
      <c r="RKV216" s="102"/>
      <c r="RKW216" s="102"/>
      <c r="RKX216" s="102"/>
      <c r="RKY216" s="102"/>
      <c r="RKZ216" s="102"/>
      <c r="RLA216" s="102"/>
      <c r="RLB216" s="102"/>
      <c r="RLC216" s="102"/>
      <c r="RLD216" s="102"/>
      <c r="RLE216" s="102"/>
      <c r="RLF216" s="102"/>
      <c r="RLG216" s="102"/>
      <c r="RLH216" s="102"/>
      <c r="RLI216" s="102"/>
      <c r="RLJ216" s="102"/>
      <c r="RLK216" s="102"/>
      <c r="RLL216" s="102"/>
      <c r="RLM216" s="102"/>
      <c r="RLN216" s="102"/>
      <c r="RLO216" s="102"/>
      <c r="RLP216" s="102"/>
      <c r="RLQ216" s="102"/>
      <c r="RLR216" s="102"/>
      <c r="RLS216" s="102"/>
      <c r="RLT216" s="102"/>
      <c r="RLU216" s="102"/>
      <c r="RLV216" s="102"/>
      <c r="RLW216" s="102"/>
      <c r="RLX216" s="102"/>
      <c r="RLY216" s="102"/>
      <c r="RLZ216" s="102"/>
      <c r="RMA216" s="102"/>
      <c r="RMB216" s="102"/>
      <c r="RMC216" s="102"/>
      <c r="RMD216" s="102"/>
      <c r="RME216" s="102"/>
      <c r="RMF216" s="102"/>
      <c r="RMG216" s="102"/>
      <c r="RMH216" s="102"/>
      <c r="RMI216" s="102"/>
      <c r="RMJ216" s="102"/>
      <c r="RMK216" s="102"/>
      <c r="RML216" s="102"/>
      <c r="RMM216" s="102"/>
      <c r="RMN216" s="102"/>
      <c r="RMO216" s="102"/>
      <c r="RMP216" s="102"/>
      <c r="RMQ216" s="102"/>
      <c r="RMR216" s="102"/>
      <c r="RMS216" s="102"/>
      <c r="RMT216" s="102"/>
      <c r="RMU216" s="102"/>
      <c r="RMV216" s="102"/>
      <c r="RMW216" s="102"/>
      <c r="RMX216" s="102"/>
      <c r="RMY216" s="102"/>
      <c r="RMZ216" s="102"/>
      <c r="RNA216" s="102"/>
      <c r="RNB216" s="102"/>
      <c r="RNC216" s="102"/>
      <c r="RND216" s="102"/>
      <c r="RNE216" s="102"/>
      <c r="RNF216" s="102"/>
      <c r="RNG216" s="102"/>
      <c r="RNH216" s="102"/>
      <c r="RNI216" s="102"/>
      <c r="RNJ216" s="102"/>
      <c r="RNK216" s="102"/>
      <c r="RNL216" s="102"/>
      <c r="RNM216" s="102"/>
      <c r="RNN216" s="102"/>
      <c r="RNO216" s="102"/>
      <c r="RNP216" s="102"/>
      <c r="RNQ216" s="102"/>
      <c r="RNR216" s="102"/>
      <c r="RNS216" s="102"/>
      <c r="RNT216" s="102"/>
      <c r="RNU216" s="102"/>
      <c r="RNV216" s="102"/>
      <c r="RNW216" s="102"/>
      <c r="RNX216" s="102"/>
      <c r="RNY216" s="102"/>
      <c r="RNZ216" s="102"/>
      <c r="ROA216" s="102"/>
      <c r="ROB216" s="102"/>
      <c r="ROC216" s="102"/>
      <c r="ROD216" s="102"/>
      <c r="ROE216" s="102"/>
      <c r="ROF216" s="102"/>
      <c r="ROG216" s="102"/>
      <c r="ROH216" s="102"/>
      <c r="ROI216" s="102"/>
      <c r="ROJ216" s="102"/>
      <c r="ROK216" s="102"/>
      <c r="ROL216" s="102"/>
      <c r="ROM216" s="102"/>
      <c r="RON216" s="102"/>
      <c r="ROO216" s="102"/>
      <c r="ROP216" s="102"/>
      <c r="ROQ216" s="102"/>
      <c r="ROR216" s="102"/>
      <c r="ROS216" s="102"/>
      <c r="ROT216" s="102"/>
      <c r="ROU216" s="102"/>
      <c r="ROV216" s="102"/>
      <c r="ROW216" s="102"/>
      <c r="ROX216" s="102"/>
      <c r="ROY216" s="102"/>
      <c r="ROZ216" s="102"/>
      <c r="RPA216" s="102"/>
      <c r="RPB216" s="102"/>
      <c r="RPC216" s="102"/>
      <c r="RPD216" s="102"/>
      <c r="RPE216" s="102"/>
      <c r="RPF216" s="102"/>
      <c r="RPG216" s="102"/>
      <c r="RPH216" s="102"/>
      <c r="RPI216" s="102"/>
      <c r="RPJ216" s="102"/>
      <c r="RPK216" s="102"/>
      <c r="RPL216" s="102"/>
      <c r="RPM216" s="102"/>
      <c r="RPN216" s="102"/>
      <c r="RPO216" s="102"/>
      <c r="RPP216" s="102"/>
      <c r="RPQ216" s="102"/>
      <c r="RPR216" s="102"/>
      <c r="RPS216" s="102"/>
      <c r="RPT216" s="102"/>
      <c r="RPU216" s="102"/>
      <c r="RPV216" s="102"/>
      <c r="RPW216" s="102"/>
      <c r="RPX216" s="102"/>
      <c r="RPY216" s="102"/>
      <c r="RPZ216" s="102"/>
      <c r="RQA216" s="102"/>
      <c r="RQB216" s="102"/>
      <c r="RQC216" s="102"/>
      <c r="RQD216" s="102"/>
      <c r="RQE216" s="102"/>
      <c r="RQF216" s="102"/>
      <c r="RQG216" s="102"/>
      <c r="RQH216" s="102"/>
      <c r="RQI216" s="102"/>
      <c r="RQJ216" s="102"/>
      <c r="RQK216" s="102"/>
      <c r="RQL216" s="102"/>
      <c r="RQM216" s="102"/>
      <c r="RQN216" s="102"/>
      <c r="RQO216" s="102"/>
      <c r="RQP216" s="102"/>
      <c r="RQQ216" s="102"/>
      <c r="RQR216" s="102"/>
      <c r="RQS216" s="102"/>
      <c r="RQT216" s="102"/>
      <c r="RQU216" s="102"/>
      <c r="RQV216" s="102"/>
      <c r="RQW216" s="102"/>
      <c r="RQX216" s="102"/>
      <c r="RQY216" s="102"/>
      <c r="RQZ216" s="102"/>
      <c r="RRA216" s="102"/>
      <c r="RRB216" s="102"/>
      <c r="RRC216" s="102"/>
      <c r="RRD216" s="102"/>
      <c r="RRE216" s="102"/>
      <c r="RRF216" s="102"/>
      <c r="RRG216" s="102"/>
      <c r="RRH216" s="102"/>
      <c r="RRI216" s="102"/>
      <c r="RRJ216" s="102"/>
      <c r="RRK216" s="102"/>
      <c r="RRL216" s="102"/>
      <c r="RRM216" s="102"/>
      <c r="RRN216" s="102"/>
      <c r="RRO216" s="102"/>
      <c r="RRP216" s="102"/>
      <c r="RRQ216" s="102"/>
      <c r="RRR216" s="102"/>
      <c r="RRS216" s="102"/>
      <c r="RRT216" s="102"/>
      <c r="RRU216" s="102"/>
      <c r="RRV216" s="102"/>
      <c r="RRW216" s="102"/>
      <c r="RRX216" s="102"/>
      <c r="RRY216" s="102"/>
      <c r="RRZ216" s="102"/>
      <c r="RSA216" s="102"/>
      <c r="RSB216" s="102"/>
      <c r="RSC216" s="102"/>
      <c r="RSD216" s="102"/>
      <c r="RSE216" s="102"/>
      <c r="RSF216" s="102"/>
      <c r="RSG216" s="102"/>
      <c r="RSH216" s="102"/>
      <c r="RSI216" s="102"/>
      <c r="RSJ216" s="102"/>
      <c r="RSK216" s="102"/>
      <c r="RSL216" s="102"/>
      <c r="RSM216" s="102"/>
      <c r="RSN216" s="102"/>
      <c r="RSO216" s="102"/>
      <c r="RSP216" s="102"/>
      <c r="RSQ216" s="102"/>
      <c r="RSR216" s="102"/>
      <c r="RSS216" s="102"/>
      <c r="RST216" s="102"/>
      <c r="RSU216" s="102"/>
      <c r="RSV216" s="102"/>
      <c r="RSW216" s="102"/>
      <c r="RSX216" s="102"/>
      <c r="RSY216" s="102"/>
      <c r="RSZ216" s="102"/>
      <c r="RTA216" s="102"/>
      <c r="RTB216" s="102"/>
      <c r="RTC216" s="102"/>
      <c r="RTD216" s="102"/>
      <c r="RTE216" s="102"/>
      <c r="RTF216" s="102"/>
      <c r="RTG216" s="102"/>
      <c r="RTH216" s="102"/>
      <c r="RTI216" s="102"/>
      <c r="RTJ216" s="102"/>
      <c r="RTK216" s="102"/>
      <c r="RTL216" s="102"/>
      <c r="RTM216" s="102"/>
      <c r="RTN216" s="102"/>
      <c r="RTO216" s="102"/>
      <c r="RTP216" s="102"/>
      <c r="RTQ216" s="102"/>
      <c r="RTR216" s="102"/>
      <c r="RTS216" s="102"/>
      <c r="RTT216" s="102"/>
      <c r="RTU216" s="102"/>
      <c r="RTV216" s="102"/>
      <c r="RTW216" s="102"/>
      <c r="RTX216" s="102"/>
      <c r="RTY216" s="102"/>
      <c r="RTZ216" s="102"/>
      <c r="RUA216" s="102"/>
      <c r="RUB216" s="102"/>
      <c r="RUC216" s="102"/>
      <c r="RUD216" s="102"/>
      <c r="RUE216" s="102"/>
      <c r="RUF216" s="102"/>
      <c r="RUG216" s="102"/>
      <c r="RUH216" s="102"/>
      <c r="RUI216" s="102"/>
      <c r="RUJ216" s="102"/>
      <c r="RUK216" s="102"/>
      <c r="RUL216" s="102"/>
      <c r="RUM216" s="102"/>
      <c r="RUN216" s="102"/>
      <c r="RUO216" s="102"/>
      <c r="RUP216" s="102"/>
      <c r="RUQ216" s="102"/>
      <c r="RUR216" s="102"/>
      <c r="RUS216" s="102"/>
      <c r="RUT216" s="102"/>
      <c r="RUU216" s="102"/>
      <c r="RUV216" s="102"/>
      <c r="RUW216" s="102"/>
      <c r="RUX216" s="102"/>
      <c r="RUY216" s="102"/>
      <c r="RUZ216" s="102"/>
      <c r="RVA216" s="102"/>
      <c r="RVB216" s="102"/>
      <c r="RVC216" s="102"/>
      <c r="RVD216" s="102"/>
      <c r="RVE216" s="102"/>
      <c r="RVF216" s="102"/>
      <c r="RVG216" s="102"/>
      <c r="RVH216" s="102"/>
      <c r="RVI216" s="102"/>
      <c r="RVJ216" s="102"/>
      <c r="RVK216" s="102"/>
      <c r="RVL216" s="102"/>
      <c r="RVM216" s="102"/>
      <c r="RVN216" s="102"/>
      <c r="RVO216" s="102"/>
      <c r="RVP216" s="102"/>
      <c r="RVQ216" s="102"/>
      <c r="RVR216" s="102"/>
      <c r="RVS216" s="102"/>
      <c r="RVT216" s="102"/>
      <c r="RVU216" s="102"/>
      <c r="RVV216" s="102"/>
      <c r="RVW216" s="102"/>
      <c r="RVX216" s="102"/>
      <c r="RVY216" s="102"/>
      <c r="RVZ216" s="102"/>
      <c r="RWA216" s="102"/>
      <c r="RWB216" s="102"/>
      <c r="RWC216" s="102"/>
      <c r="RWD216" s="102"/>
      <c r="RWE216" s="102"/>
      <c r="RWF216" s="102"/>
      <c r="RWG216" s="102"/>
      <c r="RWH216" s="102"/>
      <c r="RWI216" s="102"/>
      <c r="RWJ216" s="102"/>
      <c r="RWK216" s="102"/>
      <c r="RWL216" s="102"/>
      <c r="RWM216" s="102"/>
      <c r="RWN216" s="102"/>
      <c r="RWO216" s="102"/>
      <c r="RWP216" s="102"/>
      <c r="RWQ216" s="102"/>
      <c r="RWR216" s="102"/>
      <c r="RWS216" s="102"/>
      <c r="RWT216" s="102"/>
      <c r="RWU216" s="102"/>
      <c r="RWV216" s="102"/>
      <c r="RWW216" s="102"/>
      <c r="RWX216" s="102"/>
      <c r="RWY216" s="102"/>
      <c r="RWZ216" s="102"/>
      <c r="RXA216" s="102"/>
      <c r="RXB216" s="102"/>
      <c r="RXC216" s="102"/>
      <c r="RXD216" s="102"/>
      <c r="RXE216" s="102"/>
      <c r="RXF216" s="102"/>
      <c r="RXG216" s="102"/>
      <c r="RXH216" s="102"/>
      <c r="RXI216" s="102"/>
      <c r="RXJ216" s="102"/>
      <c r="RXK216" s="102"/>
      <c r="RXL216" s="102"/>
      <c r="RXM216" s="102"/>
      <c r="RXN216" s="102"/>
      <c r="RXO216" s="102"/>
      <c r="RXP216" s="102"/>
      <c r="RXQ216" s="102"/>
      <c r="RXR216" s="102"/>
      <c r="RXS216" s="102"/>
      <c r="RXT216" s="102"/>
      <c r="RXU216" s="102"/>
      <c r="RXV216" s="102"/>
      <c r="RXW216" s="102"/>
      <c r="RXX216" s="102"/>
      <c r="RXY216" s="102"/>
      <c r="RXZ216" s="102"/>
      <c r="RYA216" s="102"/>
      <c r="RYB216" s="102"/>
      <c r="RYC216" s="102"/>
      <c r="RYD216" s="102"/>
      <c r="RYE216" s="102"/>
      <c r="RYF216" s="102"/>
      <c r="RYG216" s="102"/>
      <c r="RYH216" s="102"/>
      <c r="RYI216" s="102"/>
      <c r="RYJ216" s="102"/>
      <c r="RYK216" s="102"/>
      <c r="RYL216" s="102"/>
      <c r="RYM216" s="102"/>
      <c r="RYN216" s="102"/>
      <c r="RYO216" s="102"/>
      <c r="RYP216" s="102"/>
      <c r="RYQ216" s="102"/>
      <c r="RYR216" s="102"/>
      <c r="RYS216" s="102"/>
      <c r="RYT216" s="102"/>
      <c r="RYU216" s="102"/>
      <c r="RYV216" s="102"/>
      <c r="RYW216" s="102"/>
      <c r="RYX216" s="102"/>
      <c r="RYY216" s="102"/>
      <c r="RYZ216" s="102"/>
      <c r="RZA216" s="102"/>
      <c r="RZB216" s="102"/>
      <c r="RZC216" s="102"/>
      <c r="RZD216" s="102"/>
      <c r="RZE216" s="102"/>
      <c r="RZF216" s="102"/>
      <c r="RZG216" s="102"/>
      <c r="RZH216" s="102"/>
      <c r="RZI216" s="102"/>
      <c r="RZJ216" s="102"/>
      <c r="RZK216" s="102"/>
      <c r="RZL216" s="102"/>
      <c r="RZM216" s="102"/>
      <c r="RZN216" s="102"/>
      <c r="RZO216" s="102"/>
      <c r="RZP216" s="102"/>
      <c r="RZQ216" s="102"/>
      <c r="RZR216" s="102"/>
      <c r="RZS216" s="102"/>
      <c r="RZT216" s="102"/>
      <c r="RZU216" s="102"/>
      <c r="RZV216" s="102"/>
      <c r="RZW216" s="102"/>
      <c r="RZX216" s="102"/>
      <c r="RZY216" s="102"/>
      <c r="RZZ216" s="102"/>
      <c r="SAA216" s="102"/>
      <c r="SAB216" s="102"/>
      <c r="SAC216" s="102"/>
      <c r="SAD216" s="102"/>
      <c r="SAE216" s="102"/>
      <c r="SAF216" s="102"/>
      <c r="SAG216" s="102"/>
      <c r="SAH216" s="102"/>
      <c r="SAI216" s="102"/>
      <c r="SAJ216" s="102"/>
      <c r="SAK216" s="102"/>
      <c r="SAL216" s="102"/>
      <c r="SAM216" s="102"/>
      <c r="SAN216" s="102"/>
      <c r="SAO216" s="102"/>
      <c r="SAP216" s="102"/>
      <c r="SAQ216" s="102"/>
      <c r="SAR216" s="102"/>
      <c r="SAS216" s="102"/>
      <c r="SAT216" s="102"/>
      <c r="SAU216" s="102"/>
      <c r="SAV216" s="102"/>
      <c r="SAW216" s="102"/>
      <c r="SAX216" s="102"/>
      <c r="SAY216" s="102"/>
      <c r="SAZ216" s="102"/>
      <c r="SBA216" s="102"/>
      <c r="SBB216" s="102"/>
      <c r="SBC216" s="102"/>
      <c r="SBD216" s="102"/>
      <c r="SBE216" s="102"/>
      <c r="SBF216" s="102"/>
      <c r="SBG216" s="102"/>
      <c r="SBH216" s="102"/>
      <c r="SBI216" s="102"/>
      <c r="SBJ216" s="102"/>
      <c r="SBK216" s="102"/>
      <c r="SBL216" s="102"/>
      <c r="SBM216" s="102"/>
      <c r="SBN216" s="102"/>
      <c r="SBO216" s="102"/>
      <c r="SBP216" s="102"/>
      <c r="SBQ216" s="102"/>
      <c r="SBR216" s="102"/>
      <c r="SBS216" s="102"/>
      <c r="SBT216" s="102"/>
      <c r="SBU216" s="102"/>
      <c r="SBV216" s="102"/>
      <c r="SBW216" s="102"/>
      <c r="SBX216" s="102"/>
      <c r="SBY216" s="102"/>
      <c r="SBZ216" s="102"/>
      <c r="SCA216" s="102"/>
      <c r="SCB216" s="102"/>
      <c r="SCC216" s="102"/>
      <c r="SCD216" s="102"/>
      <c r="SCE216" s="102"/>
      <c r="SCF216" s="102"/>
      <c r="SCG216" s="102"/>
      <c r="SCH216" s="102"/>
      <c r="SCI216" s="102"/>
      <c r="SCJ216" s="102"/>
      <c r="SCK216" s="102"/>
      <c r="SCL216" s="102"/>
      <c r="SCM216" s="102"/>
      <c r="SCN216" s="102"/>
      <c r="SCO216" s="102"/>
      <c r="SCP216" s="102"/>
      <c r="SCQ216" s="102"/>
      <c r="SCR216" s="102"/>
      <c r="SCS216" s="102"/>
      <c r="SCT216" s="102"/>
      <c r="SCU216" s="102"/>
      <c r="SCV216" s="102"/>
      <c r="SCW216" s="102"/>
      <c r="SCX216" s="102"/>
      <c r="SCY216" s="102"/>
      <c r="SCZ216" s="102"/>
      <c r="SDA216" s="102"/>
      <c r="SDB216" s="102"/>
      <c r="SDC216" s="102"/>
      <c r="SDD216" s="102"/>
      <c r="SDE216" s="102"/>
      <c r="SDF216" s="102"/>
      <c r="SDG216" s="102"/>
      <c r="SDH216" s="102"/>
      <c r="SDI216" s="102"/>
      <c r="SDJ216" s="102"/>
      <c r="SDK216" s="102"/>
      <c r="SDL216" s="102"/>
      <c r="SDM216" s="102"/>
      <c r="SDN216" s="102"/>
      <c r="SDO216" s="102"/>
      <c r="SDP216" s="102"/>
      <c r="SDQ216" s="102"/>
      <c r="SDR216" s="102"/>
      <c r="SDS216" s="102"/>
      <c r="SDT216" s="102"/>
      <c r="SDU216" s="102"/>
      <c r="SDV216" s="102"/>
      <c r="SDW216" s="102"/>
      <c r="SDX216" s="102"/>
      <c r="SDY216" s="102"/>
      <c r="SDZ216" s="102"/>
      <c r="SEA216" s="102"/>
      <c r="SEB216" s="102"/>
      <c r="SEC216" s="102"/>
      <c r="SED216" s="102"/>
      <c r="SEE216" s="102"/>
      <c r="SEF216" s="102"/>
      <c r="SEG216" s="102"/>
      <c r="SEH216" s="102"/>
      <c r="SEI216" s="102"/>
      <c r="SEJ216" s="102"/>
      <c r="SEK216" s="102"/>
      <c r="SEL216" s="102"/>
      <c r="SEM216" s="102"/>
      <c r="SEN216" s="102"/>
      <c r="SEO216" s="102"/>
      <c r="SEP216" s="102"/>
      <c r="SEQ216" s="102"/>
      <c r="SER216" s="102"/>
      <c r="SES216" s="102"/>
      <c r="SET216" s="102"/>
      <c r="SEU216" s="102"/>
      <c r="SEV216" s="102"/>
      <c r="SEW216" s="102"/>
      <c r="SEX216" s="102"/>
      <c r="SEY216" s="102"/>
      <c r="SEZ216" s="102"/>
      <c r="SFA216" s="102"/>
      <c r="SFB216" s="102"/>
      <c r="SFC216" s="102"/>
      <c r="SFD216" s="102"/>
      <c r="SFE216" s="102"/>
      <c r="SFF216" s="102"/>
      <c r="SFG216" s="102"/>
      <c r="SFH216" s="102"/>
      <c r="SFI216" s="102"/>
      <c r="SFJ216" s="102"/>
      <c r="SFK216" s="102"/>
      <c r="SFL216" s="102"/>
      <c r="SFM216" s="102"/>
      <c r="SFN216" s="102"/>
      <c r="SFO216" s="102"/>
      <c r="SFP216" s="102"/>
      <c r="SFQ216" s="102"/>
      <c r="SFR216" s="102"/>
      <c r="SFS216" s="102"/>
      <c r="SFT216" s="102"/>
      <c r="SFU216" s="102"/>
      <c r="SFV216" s="102"/>
      <c r="SFW216" s="102"/>
      <c r="SFX216" s="102"/>
      <c r="SFY216" s="102"/>
      <c r="SFZ216" s="102"/>
      <c r="SGA216" s="102"/>
      <c r="SGB216" s="102"/>
      <c r="SGC216" s="102"/>
      <c r="SGD216" s="102"/>
      <c r="SGE216" s="102"/>
      <c r="SGF216" s="102"/>
      <c r="SGG216" s="102"/>
      <c r="SGH216" s="102"/>
      <c r="SGI216" s="102"/>
      <c r="SGJ216" s="102"/>
      <c r="SGK216" s="102"/>
      <c r="SGL216" s="102"/>
      <c r="SGM216" s="102"/>
      <c r="SGN216" s="102"/>
      <c r="SGO216" s="102"/>
      <c r="SGP216" s="102"/>
      <c r="SGQ216" s="102"/>
      <c r="SGR216" s="102"/>
      <c r="SGS216" s="102"/>
      <c r="SGT216" s="102"/>
      <c r="SGU216" s="102"/>
      <c r="SGV216" s="102"/>
      <c r="SGW216" s="102"/>
      <c r="SGX216" s="102"/>
      <c r="SGY216" s="102"/>
      <c r="SGZ216" s="102"/>
      <c r="SHA216" s="102"/>
      <c r="SHB216" s="102"/>
      <c r="SHC216" s="102"/>
      <c r="SHD216" s="102"/>
      <c r="SHE216" s="102"/>
      <c r="SHF216" s="102"/>
      <c r="SHG216" s="102"/>
      <c r="SHH216" s="102"/>
      <c r="SHI216" s="102"/>
      <c r="SHJ216" s="102"/>
      <c r="SHK216" s="102"/>
      <c r="SHL216" s="102"/>
      <c r="SHM216" s="102"/>
      <c r="SHN216" s="102"/>
      <c r="SHO216" s="102"/>
      <c r="SHP216" s="102"/>
      <c r="SHQ216" s="102"/>
      <c r="SHR216" s="102"/>
      <c r="SHS216" s="102"/>
      <c r="SHT216" s="102"/>
      <c r="SHU216" s="102"/>
      <c r="SHV216" s="102"/>
      <c r="SHW216" s="102"/>
      <c r="SHX216" s="102"/>
      <c r="SHY216" s="102"/>
      <c r="SHZ216" s="102"/>
      <c r="SIA216" s="102"/>
      <c r="SIB216" s="102"/>
      <c r="SIC216" s="102"/>
      <c r="SID216" s="102"/>
      <c r="SIE216" s="102"/>
      <c r="SIF216" s="102"/>
      <c r="SIG216" s="102"/>
      <c r="SIH216" s="102"/>
      <c r="SII216" s="102"/>
      <c r="SIJ216" s="102"/>
      <c r="SIK216" s="102"/>
      <c r="SIL216" s="102"/>
      <c r="SIM216" s="102"/>
      <c r="SIN216" s="102"/>
      <c r="SIO216" s="102"/>
      <c r="SIP216" s="102"/>
      <c r="SIQ216" s="102"/>
      <c r="SIR216" s="102"/>
      <c r="SIS216" s="102"/>
      <c r="SIT216" s="102"/>
      <c r="SIU216" s="102"/>
      <c r="SIV216" s="102"/>
      <c r="SIW216" s="102"/>
      <c r="SIX216" s="102"/>
      <c r="SIY216" s="102"/>
      <c r="SIZ216" s="102"/>
      <c r="SJA216" s="102"/>
      <c r="SJB216" s="102"/>
      <c r="SJC216" s="102"/>
      <c r="SJD216" s="102"/>
      <c r="SJE216" s="102"/>
      <c r="SJF216" s="102"/>
      <c r="SJG216" s="102"/>
      <c r="SJH216" s="102"/>
      <c r="SJI216" s="102"/>
      <c r="SJJ216" s="102"/>
      <c r="SJK216" s="102"/>
      <c r="SJL216" s="102"/>
      <c r="SJM216" s="102"/>
      <c r="SJN216" s="102"/>
      <c r="SJO216" s="102"/>
      <c r="SJP216" s="102"/>
      <c r="SJQ216" s="102"/>
      <c r="SJR216" s="102"/>
      <c r="SJS216" s="102"/>
      <c r="SJT216" s="102"/>
      <c r="SJU216" s="102"/>
      <c r="SJV216" s="102"/>
      <c r="SJW216" s="102"/>
      <c r="SJX216" s="102"/>
      <c r="SJY216" s="102"/>
      <c r="SJZ216" s="102"/>
      <c r="SKA216" s="102"/>
      <c r="SKB216" s="102"/>
      <c r="SKC216" s="102"/>
      <c r="SKD216" s="102"/>
      <c r="SKE216" s="102"/>
      <c r="SKF216" s="102"/>
      <c r="SKG216" s="102"/>
      <c r="SKH216" s="102"/>
      <c r="SKI216" s="102"/>
      <c r="SKJ216" s="102"/>
      <c r="SKK216" s="102"/>
      <c r="SKL216" s="102"/>
      <c r="SKM216" s="102"/>
      <c r="SKN216" s="102"/>
      <c r="SKO216" s="102"/>
      <c r="SKP216" s="102"/>
      <c r="SKQ216" s="102"/>
      <c r="SKR216" s="102"/>
      <c r="SKS216" s="102"/>
      <c r="SKT216" s="102"/>
      <c r="SKU216" s="102"/>
      <c r="SKV216" s="102"/>
      <c r="SKW216" s="102"/>
      <c r="SKX216" s="102"/>
      <c r="SKY216" s="102"/>
      <c r="SKZ216" s="102"/>
      <c r="SLA216" s="102"/>
      <c r="SLB216" s="102"/>
      <c r="SLC216" s="102"/>
      <c r="SLD216" s="102"/>
      <c r="SLE216" s="102"/>
      <c r="SLF216" s="102"/>
      <c r="SLG216" s="102"/>
      <c r="SLH216" s="102"/>
      <c r="SLI216" s="102"/>
      <c r="SLJ216" s="102"/>
      <c r="SLK216" s="102"/>
      <c r="SLL216" s="102"/>
      <c r="SLM216" s="102"/>
      <c r="SLN216" s="102"/>
      <c r="SLO216" s="102"/>
      <c r="SLP216" s="102"/>
      <c r="SLQ216" s="102"/>
      <c r="SLR216" s="102"/>
      <c r="SLS216" s="102"/>
      <c r="SLT216" s="102"/>
      <c r="SLU216" s="102"/>
      <c r="SLV216" s="102"/>
      <c r="SLW216" s="102"/>
      <c r="SLX216" s="102"/>
      <c r="SLY216" s="102"/>
      <c r="SLZ216" s="102"/>
      <c r="SMA216" s="102"/>
      <c r="SMB216" s="102"/>
      <c r="SMC216" s="102"/>
      <c r="SMD216" s="102"/>
      <c r="SME216" s="102"/>
      <c r="SMF216" s="102"/>
      <c r="SMG216" s="102"/>
      <c r="SMH216" s="102"/>
      <c r="SMI216" s="102"/>
      <c r="SMJ216" s="102"/>
      <c r="SMK216" s="102"/>
      <c r="SML216" s="102"/>
      <c r="SMM216" s="102"/>
      <c r="SMN216" s="102"/>
      <c r="SMO216" s="102"/>
      <c r="SMP216" s="102"/>
      <c r="SMQ216" s="102"/>
      <c r="SMR216" s="102"/>
      <c r="SMS216" s="102"/>
      <c r="SMT216" s="102"/>
      <c r="SMU216" s="102"/>
      <c r="SMV216" s="102"/>
      <c r="SMW216" s="102"/>
      <c r="SMX216" s="102"/>
      <c r="SMY216" s="102"/>
      <c r="SMZ216" s="102"/>
      <c r="SNA216" s="102"/>
      <c r="SNB216" s="102"/>
      <c r="SNC216" s="102"/>
      <c r="SND216" s="102"/>
      <c r="SNE216" s="102"/>
      <c r="SNF216" s="102"/>
      <c r="SNG216" s="102"/>
      <c r="SNH216" s="102"/>
      <c r="SNI216" s="102"/>
      <c r="SNJ216" s="102"/>
      <c r="SNK216" s="102"/>
      <c r="SNL216" s="102"/>
      <c r="SNM216" s="102"/>
      <c r="SNN216" s="102"/>
      <c r="SNO216" s="102"/>
      <c r="SNP216" s="102"/>
      <c r="SNQ216" s="102"/>
      <c r="SNR216" s="102"/>
      <c r="SNS216" s="102"/>
      <c r="SNT216" s="102"/>
      <c r="SNU216" s="102"/>
      <c r="SNV216" s="102"/>
      <c r="SNW216" s="102"/>
      <c r="SNX216" s="102"/>
      <c r="SNY216" s="102"/>
      <c r="SNZ216" s="102"/>
      <c r="SOA216" s="102"/>
      <c r="SOB216" s="102"/>
      <c r="SOC216" s="102"/>
      <c r="SOD216" s="102"/>
      <c r="SOE216" s="102"/>
      <c r="SOF216" s="102"/>
      <c r="SOG216" s="102"/>
      <c r="SOH216" s="102"/>
      <c r="SOI216" s="102"/>
      <c r="SOJ216" s="102"/>
      <c r="SOK216" s="102"/>
      <c r="SOL216" s="102"/>
      <c r="SOM216" s="102"/>
      <c r="SON216" s="102"/>
      <c r="SOO216" s="102"/>
      <c r="SOP216" s="102"/>
      <c r="SOQ216" s="102"/>
      <c r="SOR216" s="102"/>
      <c r="SOS216" s="102"/>
      <c r="SOT216" s="102"/>
      <c r="SOU216" s="102"/>
      <c r="SOV216" s="102"/>
      <c r="SOW216" s="102"/>
      <c r="SOX216" s="102"/>
      <c r="SOY216" s="102"/>
      <c r="SOZ216" s="102"/>
      <c r="SPA216" s="102"/>
      <c r="SPB216" s="102"/>
      <c r="SPC216" s="102"/>
      <c r="SPD216" s="102"/>
      <c r="SPE216" s="102"/>
      <c r="SPF216" s="102"/>
      <c r="SPG216" s="102"/>
      <c r="SPH216" s="102"/>
      <c r="SPI216" s="102"/>
      <c r="SPJ216" s="102"/>
      <c r="SPK216" s="102"/>
      <c r="SPL216" s="102"/>
      <c r="SPM216" s="102"/>
      <c r="SPN216" s="102"/>
      <c r="SPO216" s="102"/>
      <c r="SPP216" s="102"/>
      <c r="SPQ216" s="102"/>
      <c r="SPR216" s="102"/>
      <c r="SPS216" s="102"/>
      <c r="SPT216" s="102"/>
      <c r="SPU216" s="102"/>
      <c r="SPV216" s="102"/>
      <c r="SPW216" s="102"/>
      <c r="SPX216" s="102"/>
      <c r="SPY216" s="102"/>
      <c r="SPZ216" s="102"/>
      <c r="SQA216" s="102"/>
      <c r="SQB216" s="102"/>
      <c r="SQC216" s="102"/>
      <c r="SQD216" s="102"/>
      <c r="SQE216" s="102"/>
      <c r="SQF216" s="102"/>
      <c r="SQG216" s="102"/>
      <c r="SQH216" s="102"/>
      <c r="SQI216" s="102"/>
      <c r="SQJ216" s="102"/>
      <c r="SQK216" s="102"/>
      <c r="SQL216" s="102"/>
      <c r="SQM216" s="102"/>
      <c r="SQN216" s="102"/>
      <c r="SQO216" s="102"/>
      <c r="SQP216" s="102"/>
      <c r="SQQ216" s="102"/>
      <c r="SQR216" s="102"/>
      <c r="SQS216" s="102"/>
      <c r="SQT216" s="102"/>
      <c r="SQU216" s="102"/>
      <c r="SQV216" s="102"/>
      <c r="SQW216" s="102"/>
      <c r="SQX216" s="102"/>
      <c r="SQY216" s="102"/>
      <c r="SQZ216" s="102"/>
      <c r="SRA216" s="102"/>
      <c r="SRB216" s="102"/>
      <c r="SRC216" s="102"/>
      <c r="SRD216" s="102"/>
      <c r="SRE216" s="102"/>
      <c r="SRF216" s="102"/>
      <c r="SRG216" s="102"/>
      <c r="SRH216" s="102"/>
      <c r="SRI216" s="102"/>
      <c r="SRJ216" s="102"/>
      <c r="SRK216" s="102"/>
      <c r="SRL216" s="102"/>
      <c r="SRM216" s="102"/>
      <c r="SRN216" s="102"/>
      <c r="SRO216" s="102"/>
      <c r="SRP216" s="102"/>
      <c r="SRQ216" s="102"/>
      <c r="SRR216" s="102"/>
      <c r="SRS216" s="102"/>
      <c r="SRT216" s="102"/>
      <c r="SRU216" s="102"/>
      <c r="SRV216" s="102"/>
      <c r="SRW216" s="102"/>
      <c r="SRX216" s="102"/>
      <c r="SRY216" s="102"/>
      <c r="SRZ216" s="102"/>
      <c r="SSA216" s="102"/>
      <c r="SSB216" s="102"/>
      <c r="SSC216" s="102"/>
      <c r="SSD216" s="102"/>
      <c r="SSE216" s="102"/>
      <c r="SSF216" s="102"/>
      <c r="SSG216" s="102"/>
      <c r="SSH216" s="102"/>
      <c r="SSI216" s="102"/>
      <c r="SSJ216" s="102"/>
      <c r="SSK216" s="102"/>
      <c r="SSL216" s="102"/>
      <c r="SSM216" s="102"/>
      <c r="SSN216" s="102"/>
      <c r="SSO216" s="102"/>
      <c r="SSP216" s="102"/>
      <c r="SSQ216" s="102"/>
      <c r="SSR216" s="102"/>
      <c r="SSS216" s="102"/>
      <c r="SST216" s="102"/>
      <c r="SSU216" s="102"/>
      <c r="SSV216" s="102"/>
      <c r="SSW216" s="102"/>
      <c r="SSX216" s="102"/>
      <c r="SSY216" s="102"/>
      <c r="SSZ216" s="102"/>
      <c r="STA216" s="102"/>
      <c r="STB216" s="102"/>
      <c r="STC216" s="102"/>
      <c r="STD216" s="102"/>
      <c r="STE216" s="102"/>
      <c r="STF216" s="102"/>
      <c r="STG216" s="102"/>
      <c r="STH216" s="102"/>
      <c r="STI216" s="102"/>
      <c r="STJ216" s="102"/>
      <c r="STK216" s="102"/>
      <c r="STL216" s="102"/>
      <c r="STM216" s="102"/>
      <c r="STN216" s="102"/>
      <c r="STO216" s="102"/>
      <c r="STP216" s="102"/>
      <c r="STQ216" s="102"/>
      <c r="STR216" s="102"/>
      <c r="STS216" s="102"/>
      <c r="STT216" s="102"/>
      <c r="STU216" s="102"/>
      <c r="STV216" s="102"/>
      <c r="STW216" s="102"/>
      <c r="STX216" s="102"/>
      <c r="STY216" s="102"/>
      <c r="STZ216" s="102"/>
      <c r="SUA216" s="102"/>
      <c r="SUB216" s="102"/>
      <c r="SUC216" s="102"/>
      <c r="SUD216" s="102"/>
      <c r="SUE216" s="102"/>
      <c r="SUF216" s="102"/>
      <c r="SUG216" s="102"/>
      <c r="SUH216" s="102"/>
      <c r="SUI216" s="102"/>
      <c r="SUJ216" s="102"/>
      <c r="SUK216" s="102"/>
      <c r="SUL216" s="102"/>
      <c r="SUM216" s="102"/>
      <c r="SUN216" s="102"/>
      <c r="SUO216" s="102"/>
      <c r="SUP216" s="102"/>
      <c r="SUQ216" s="102"/>
      <c r="SUR216" s="102"/>
      <c r="SUS216" s="102"/>
      <c r="SUT216" s="102"/>
      <c r="SUU216" s="102"/>
      <c r="SUV216" s="102"/>
      <c r="SUW216" s="102"/>
      <c r="SUX216" s="102"/>
      <c r="SUY216" s="102"/>
      <c r="SUZ216" s="102"/>
      <c r="SVA216" s="102"/>
      <c r="SVB216" s="102"/>
      <c r="SVC216" s="102"/>
      <c r="SVD216" s="102"/>
      <c r="SVE216" s="102"/>
      <c r="SVF216" s="102"/>
      <c r="SVG216" s="102"/>
      <c r="SVH216" s="102"/>
      <c r="SVI216" s="102"/>
      <c r="SVJ216" s="102"/>
      <c r="SVK216" s="102"/>
      <c r="SVL216" s="102"/>
      <c r="SVM216" s="102"/>
      <c r="SVN216" s="102"/>
      <c r="SVO216" s="102"/>
      <c r="SVP216" s="102"/>
      <c r="SVQ216" s="102"/>
      <c r="SVR216" s="102"/>
      <c r="SVS216" s="102"/>
      <c r="SVT216" s="102"/>
      <c r="SVU216" s="102"/>
      <c r="SVV216" s="102"/>
      <c r="SVW216" s="102"/>
      <c r="SVX216" s="102"/>
      <c r="SVY216" s="102"/>
      <c r="SVZ216" s="102"/>
      <c r="SWA216" s="102"/>
      <c r="SWB216" s="102"/>
      <c r="SWC216" s="102"/>
      <c r="SWD216" s="102"/>
      <c r="SWE216" s="102"/>
      <c r="SWF216" s="102"/>
      <c r="SWG216" s="102"/>
      <c r="SWH216" s="102"/>
      <c r="SWI216" s="102"/>
      <c r="SWJ216" s="102"/>
      <c r="SWK216" s="102"/>
      <c r="SWL216" s="102"/>
      <c r="SWM216" s="102"/>
      <c r="SWN216" s="102"/>
      <c r="SWO216" s="102"/>
      <c r="SWP216" s="102"/>
      <c r="SWQ216" s="102"/>
      <c r="SWR216" s="102"/>
      <c r="SWS216" s="102"/>
      <c r="SWT216" s="102"/>
      <c r="SWU216" s="102"/>
      <c r="SWV216" s="102"/>
      <c r="SWW216" s="102"/>
      <c r="SWX216" s="102"/>
      <c r="SWY216" s="102"/>
      <c r="SWZ216" s="102"/>
      <c r="SXA216" s="102"/>
      <c r="SXB216" s="102"/>
      <c r="SXC216" s="102"/>
      <c r="SXD216" s="102"/>
      <c r="SXE216" s="102"/>
      <c r="SXF216" s="102"/>
      <c r="SXG216" s="102"/>
      <c r="SXH216" s="102"/>
      <c r="SXI216" s="102"/>
      <c r="SXJ216" s="102"/>
      <c r="SXK216" s="102"/>
      <c r="SXL216" s="102"/>
      <c r="SXM216" s="102"/>
      <c r="SXN216" s="102"/>
      <c r="SXO216" s="102"/>
      <c r="SXP216" s="102"/>
      <c r="SXQ216" s="102"/>
      <c r="SXR216" s="102"/>
      <c r="SXS216" s="102"/>
      <c r="SXT216" s="102"/>
      <c r="SXU216" s="102"/>
      <c r="SXV216" s="102"/>
      <c r="SXW216" s="102"/>
      <c r="SXX216" s="102"/>
      <c r="SXY216" s="102"/>
      <c r="SXZ216" s="102"/>
      <c r="SYA216" s="102"/>
      <c r="SYB216" s="102"/>
      <c r="SYC216" s="102"/>
      <c r="SYD216" s="102"/>
      <c r="SYE216" s="102"/>
      <c r="SYF216" s="102"/>
      <c r="SYG216" s="102"/>
      <c r="SYH216" s="102"/>
      <c r="SYI216" s="102"/>
      <c r="SYJ216" s="102"/>
      <c r="SYK216" s="102"/>
      <c r="SYL216" s="102"/>
      <c r="SYM216" s="102"/>
      <c r="SYN216" s="102"/>
      <c r="SYO216" s="102"/>
      <c r="SYP216" s="102"/>
      <c r="SYQ216" s="102"/>
      <c r="SYR216" s="102"/>
      <c r="SYS216" s="102"/>
      <c r="SYT216" s="102"/>
      <c r="SYU216" s="102"/>
      <c r="SYV216" s="102"/>
      <c r="SYW216" s="102"/>
      <c r="SYX216" s="102"/>
      <c r="SYY216" s="102"/>
      <c r="SYZ216" s="102"/>
      <c r="SZA216" s="102"/>
      <c r="SZB216" s="102"/>
      <c r="SZC216" s="102"/>
      <c r="SZD216" s="102"/>
      <c r="SZE216" s="102"/>
      <c r="SZF216" s="102"/>
      <c r="SZG216" s="102"/>
      <c r="SZH216" s="102"/>
      <c r="SZI216" s="102"/>
      <c r="SZJ216" s="102"/>
      <c r="SZK216" s="102"/>
      <c r="SZL216" s="102"/>
      <c r="SZM216" s="102"/>
      <c r="SZN216" s="102"/>
      <c r="SZO216" s="102"/>
      <c r="SZP216" s="102"/>
      <c r="SZQ216" s="102"/>
      <c r="SZR216" s="102"/>
      <c r="SZS216" s="102"/>
      <c r="SZT216" s="102"/>
      <c r="SZU216" s="102"/>
      <c r="SZV216" s="102"/>
      <c r="SZW216" s="102"/>
      <c r="SZX216" s="102"/>
      <c r="SZY216" s="102"/>
      <c r="SZZ216" s="102"/>
      <c r="TAA216" s="102"/>
      <c r="TAB216" s="102"/>
      <c r="TAC216" s="102"/>
      <c r="TAD216" s="102"/>
      <c r="TAE216" s="102"/>
      <c r="TAF216" s="102"/>
      <c r="TAG216" s="102"/>
      <c r="TAH216" s="102"/>
      <c r="TAI216" s="102"/>
      <c r="TAJ216" s="102"/>
      <c r="TAK216" s="102"/>
      <c r="TAL216" s="102"/>
      <c r="TAM216" s="102"/>
      <c r="TAN216" s="102"/>
      <c r="TAO216" s="102"/>
      <c r="TAP216" s="102"/>
      <c r="TAQ216" s="102"/>
      <c r="TAR216" s="102"/>
      <c r="TAS216" s="102"/>
      <c r="TAT216" s="102"/>
      <c r="TAU216" s="102"/>
      <c r="TAV216" s="102"/>
      <c r="TAW216" s="102"/>
      <c r="TAX216" s="102"/>
      <c r="TAY216" s="102"/>
      <c r="TAZ216" s="102"/>
      <c r="TBA216" s="102"/>
      <c r="TBB216" s="102"/>
      <c r="TBC216" s="102"/>
      <c r="TBD216" s="102"/>
      <c r="TBE216" s="102"/>
      <c r="TBF216" s="102"/>
      <c r="TBG216" s="102"/>
      <c r="TBH216" s="102"/>
      <c r="TBI216" s="102"/>
      <c r="TBJ216" s="102"/>
      <c r="TBK216" s="102"/>
      <c r="TBL216" s="102"/>
      <c r="TBM216" s="102"/>
      <c r="TBN216" s="102"/>
      <c r="TBO216" s="102"/>
      <c r="TBP216" s="102"/>
      <c r="TBQ216" s="102"/>
      <c r="TBR216" s="102"/>
      <c r="TBS216" s="102"/>
      <c r="TBT216" s="102"/>
      <c r="TBU216" s="102"/>
      <c r="TBV216" s="102"/>
      <c r="TBW216" s="102"/>
      <c r="TBX216" s="102"/>
      <c r="TBY216" s="102"/>
      <c r="TBZ216" s="102"/>
      <c r="TCA216" s="102"/>
      <c r="TCB216" s="102"/>
      <c r="TCC216" s="102"/>
      <c r="TCD216" s="102"/>
      <c r="TCE216" s="102"/>
      <c r="TCF216" s="102"/>
      <c r="TCG216" s="102"/>
      <c r="TCH216" s="102"/>
      <c r="TCI216" s="102"/>
      <c r="TCJ216" s="102"/>
      <c r="TCK216" s="102"/>
      <c r="TCL216" s="102"/>
      <c r="TCM216" s="102"/>
      <c r="TCN216" s="102"/>
      <c r="TCO216" s="102"/>
      <c r="TCP216" s="102"/>
      <c r="TCQ216" s="102"/>
      <c r="TCR216" s="102"/>
      <c r="TCS216" s="102"/>
      <c r="TCT216" s="102"/>
      <c r="TCU216" s="102"/>
      <c r="TCV216" s="102"/>
      <c r="TCW216" s="102"/>
      <c r="TCX216" s="102"/>
      <c r="TCY216" s="102"/>
      <c r="TCZ216" s="102"/>
      <c r="TDA216" s="102"/>
      <c r="TDB216" s="102"/>
      <c r="TDC216" s="102"/>
      <c r="TDD216" s="102"/>
      <c r="TDE216" s="102"/>
      <c r="TDF216" s="102"/>
      <c r="TDG216" s="102"/>
      <c r="TDH216" s="102"/>
      <c r="TDI216" s="102"/>
      <c r="TDJ216" s="102"/>
      <c r="TDK216" s="102"/>
      <c r="TDL216" s="102"/>
      <c r="TDM216" s="102"/>
      <c r="TDN216" s="102"/>
      <c r="TDO216" s="102"/>
      <c r="TDP216" s="102"/>
      <c r="TDQ216" s="102"/>
      <c r="TDR216" s="102"/>
      <c r="TDS216" s="102"/>
      <c r="TDT216" s="102"/>
      <c r="TDU216" s="102"/>
      <c r="TDV216" s="102"/>
      <c r="TDW216" s="102"/>
      <c r="TDX216" s="102"/>
      <c r="TDY216" s="102"/>
      <c r="TDZ216" s="102"/>
      <c r="TEA216" s="102"/>
      <c r="TEB216" s="102"/>
      <c r="TEC216" s="102"/>
      <c r="TED216" s="102"/>
      <c r="TEE216" s="102"/>
      <c r="TEF216" s="102"/>
      <c r="TEG216" s="102"/>
      <c r="TEH216" s="102"/>
      <c r="TEI216" s="102"/>
      <c r="TEJ216" s="102"/>
      <c r="TEK216" s="102"/>
      <c r="TEL216" s="102"/>
      <c r="TEM216" s="102"/>
      <c r="TEN216" s="102"/>
      <c r="TEO216" s="102"/>
      <c r="TEP216" s="102"/>
      <c r="TEQ216" s="102"/>
      <c r="TER216" s="102"/>
      <c r="TES216" s="102"/>
      <c r="TET216" s="102"/>
      <c r="TEU216" s="102"/>
      <c r="TEV216" s="102"/>
      <c r="TEW216" s="102"/>
      <c r="TEX216" s="102"/>
      <c r="TEY216" s="102"/>
      <c r="TEZ216" s="102"/>
      <c r="TFA216" s="102"/>
      <c r="TFB216" s="102"/>
      <c r="TFC216" s="102"/>
      <c r="TFD216" s="102"/>
      <c r="TFE216" s="102"/>
      <c r="TFF216" s="102"/>
      <c r="TFG216" s="102"/>
      <c r="TFH216" s="102"/>
      <c r="TFI216" s="102"/>
      <c r="TFJ216" s="102"/>
      <c r="TFK216" s="102"/>
      <c r="TFL216" s="102"/>
      <c r="TFM216" s="102"/>
      <c r="TFN216" s="102"/>
      <c r="TFO216" s="102"/>
      <c r="TFP216" s="102"/>
      <c r="TFQ216" s="102"/>
      <c r="TFR216" s="102"/>
      <c r="TFS216" s="102"/>
      <c r="TFT216" s="102"/>
      <c r="TFU216" s="102"/>
      <c r="TFV216" s="102"/>
      <c r="TFW216" s="102"/>
      <c r="TFX216" s="102"/>
      <c r="TFY216" s="102"/>
      <c r="TFZ216" s="102"/>
      <c r="TGA216" s="102"/>
      <c r="TGB216" s="102"/>
      <c r="TGC216" s="102"/>
      <c r="TGD216" s="102"/>
      <c r="TGE216" s="102"/>
      <c r="TGF216" s="102"/>
      <c r="TGG216" s="102"/>
      <c r="TGH216" s="102"/>
      <c r="TGI216" s="102"/>
      <c r="TGJ216" s="102"/>
      <c r="TGK216" s="102"/>
      <c r="TGL216" s="102"/>
      <c r="TGM216" s="102"/>
      <c r="TGN216" s="102"/>
      <c r="TGO216" s="102"/>
      <c r="TGP216" s="102"/>
      <c r="TGQ216" s="102"/>
      <c r="TGR216" s="102"/>
      <c r="TGS216" s="102"/>
      <c r="TGT216" s="102"/>
      <c r="TGU216" s="102"/>
      <c r="TGV216" s="102"/>
      <c r="TGW216" s="102"/>
      <c r="TGX216" s="102"/>
      <c r="TGY216" s="102"/>
      <c r="TGZ216" s="102"/>
      <c r="THA216" s="102"/>
      <c r="THB216" s="102"/>
      <c r="THC216" s="102"/>
      <c r="THD216" s="102"/>
      <c r="THE216" s="102"/>
      <c r="THF216" s="102"/>
      <c r="THG216" s="102"/>
      <c r="THH216" s="102"/>
      <c r="THI216" s="102"/>
      <c r="THJ216" s="102"/>
      <c r="THK216" s="102"/>
      <c r="THL216" s="102"/>
      <c r="THM216" s="102"/>
      <c r="THN216" s="102"/>
      <c r="THO216" s="102"/>
      <c r="THP216" s="102"/>
      <c r="THQ216" s="102"/>
      <c r="THR216" s="102"/>
      <c r="THS216" s="102"/>
      <c r="THT216" s="102"/>
      <c r="THU216" s="102"/>
      <c r="THV216" s="102"/>
      <c r="THW216" s="102"/>
      <c r="THX216" s="102"/>
      <c r="THY216" s="102"/>
      <c r="THZ216" s="102"/>
      <c r="TIA216" s="102"/>
      <c r="TIB216" s="102"/>
      <c r="TIC216" s="102"/>
      <c r="TID216" s="102"/>
      <c r="TIE216" s="102"/>
      <c r="TIF216" s="102"/>
      <c r="TIG216" s="102"/>
      <c r="TIH216" s="102"/>
      <c r="TII216" s="102"/>
      <c r="TIJ216" s="102"/>
      <c r="TIK216" s="102"/>
      <c r="TIL216" s="102"/>
      <c r="TIM216" s="102"/>
      <c r="TIN216" s="102"/>
      <c r="TIO216" s="102"/>
      <c r="TIP216" s="102"/>
      <c r="TIQ216" s="102"/>
      <c r="TIR216" s="102"/>
      <c r="TIS216" s="102"/>
      <c r="TIT216" s="102"/>
      <c r="TIU216" s="102"/>
      <c r="TIV216" s="102"/>
      <c r="TIW216" s="102"/>
      <c r="TIX216" s="102"/>
      <c r="TIY216" s="102"/>
      <c r="TIZ216" s="102"/>
      <c r="TJA216" s="102"/>
      <c r="TJB216" s="102"/>
      <c r="TJC216" s="102"/>
      <c r="TJD216" s="102"/>
      <c r="TJE216" s="102"/>
      <c r="TJF216" s="102"/>
      <c r="TJG216" s="102"/>
      <c r="TJH216" s="102"/>
      <c r="TJI216" s="102"/>
      <c r="TJJ216" s="102"/>
      <c r="TJK216" s="102"/>
      <c r="TJL216" s="102"/>
      <c r="TJM216" s="102"/>
      <c r="TJN216" s="102"/>
      <c r="TJO216" s="102"/>
      <c r="TJP216" s="102"/>
      <c r="TJQ216" s="102"/>
      <c r="TJR216" s="102"/>
      <c r="TJS216" s="102"/>
      <c r="TJT216" s="102"/>
      <c r="TJU216" s="102"/>
      <c r="TJV216" s="102"/>
      <c r="TJW216" s="102"/>
      <c r="TJX216" s="102"/>
      <c r="TJY216" s="102"/>
      <c r="TJZ216" s="102"/>
      <c r="TKA216" s="102"/>
      <c r="TKB216" s="102"/>
      <c r="TKC216" s="102"/>
      <c r="TKD216" s="102"/>
      <c r="TKE216" s="102"/>
      <c r="TKF216" s="102"/>
      <c r="TKG216" s="102"/>
      <c r="TKH216" s="102"/>
      <c r="TKI216" s="102"/>
      <c r="TKJ216" s="102"/>
      <c r="TKK216" s="102"/>
      <c r="TKL216" s="102"/>
      <c r="TKM216" s="102"/>
      <c r="TKN216" s="102"/>
      <c r="TKO216" s="102"/>
      <c r="TKP216" s="102"/>
      <c r="TKQ216" s="102"/>
      <c r="TKR216" s="102"/>
      <c r="TKS216" s="102"/>
      <c r="TKT216" s="102"/>
      <c r="TKU216" s="102"/>
      <c r="TKV216" s="102"/>
      <c r="TKW216" s="102"/>
      <c r="TKX216" s="102"/>
      <c r="TKY216" s="102"/>
      <c r="TKZ216" s="102"/>
      <c r="TLA216" s="102"/>
      <c r="TLB216" s="102"/>
      <c r="TLC216" s="102"/>
      <c r="TLD216" s="102"/>
      <c r="TLE216" s="102"/>
      <c r="TLF216" s="102"/>
      <c r="TLG216" s="102"/>
      <c r="TLH216" s="102"/>
      <c r="TLI216" s="102"/>
      <c r="TLJ216" s="102"/>
      <c r="TLK216" s="102"/>
      <c r="TLL216" s="102"/>
      <c r="TLM216" s="102"/>
      <c r="TLN216" s="102"/>
      <c r="TLO216" s="102"/>
      <c r="TLP216" s="102"/>
      <c r="TLQ216" s="102"/>
      <c r="TLR216" s="102"/>
      <c r="TLS216" s="102"/>
      <c r="TLT216" s="102"/>
      <c r="TLU216" s="102"/>
      <c r="TLV216" s="102"/>
      <c r="TLW216" s="102"/>
      <c r="TLX216" s="102"/>
      <c r="TLY216" s="102"/>
      <c r="TLZ216" s="102"/>
      <c r="TMA216" s="102"/>
      <c r="TMB216" s="102"/>
      <c r="TMC216" s="102"/>
      <c r="TMD216" s="102"/>
      <c r="TME216" s="102"/>
      <c r="TMF216" s="102"/>
      <c r="TMG216" s="102"/>
      <c r="TMH216" s="102"/>
      <c r="TMI216" s="102"/>
      <c r="TMJ216" s="102"/>
      <c r="TMK216" s="102"/>
      <c r="TML216" s="102"/>
      <c r="TMM216" s="102"/>
      <c r="TMN216" s="102"/>
      <c r="TMO216" s="102"/>
      <c r="TMP216" s="102"/>
      <c r="TMQ216" s="102"/>
      <c r="TMR216" s="102"/>
      <c r="TMS216" s="102"/>
      <c r="TMT216" s="102"/>
      <c r="TMU216" s="102"/>
      <c r="TMV216" s="102"/>
      <c r="TMW216" s="102"/>
      <c r="TMX216" s="102"/>
      <c r="TMY216" s="102"/>
      <c r="TMZ216" s="102"/>
      <c r="TNA216" s="102"/>
      <c r="TNB216" s="102"/>
      <c r="TNC216" s="102"/>
      <c r="TND216" s="102"/>
      <c r="TNE216" s="102"/>
      <c r="TNF216" s="102"/>
      <c r="TNG216" s="102"/>
      <c r="TNH216" s="102"/>
      <c r="TNI216" s="102"/>
      <c r="TNJ216" s="102"/>
      <c r="TNK216" s="102"/>
      <c r="TNL216" s="102"/>
      <c r="TNM216" s="102"/>
      <c r="TNN216" s="102"/>
      <c r="TNO216" s="102"/>
      <c r="TNP216" s="102"/>
      <c r="TNQ216" s="102"/>
      <c r="TNR216" s="102"/>
      <c r="TNS216" s="102"/>
      <c r="TNT216" s="102"/>
      <c r="TNU216" s="102"/>
      <c r="TNV216" s="102"/>
      <c r="TNW216" s="102"/>
      <c r="TNX216" s="102"/>
      <c r="TNY216" s="102"/>
      <c r="TNZ216" s="102"/>
      <c r="TOA216" s="102"/>
      <c r="TOB216" s="102"/>
      <c r="TOC216" s="102"/>
      <c r="TOD216" s="102"/>
      <c r="TOE216" s="102"/>
      <c r="TOF216" s="102"/>
      <c r="TOG216" s="102"/>
      <c r="TOH216" s="102"/>
      <c r="TOI216" s="102"/>
      <c r="TOJ216" s="102"/>
      <c r="TOK216" s="102"/>
      <c r="TOL216" s="102"/>
      <c r="TOM216" s="102"/>
      <c r="TON216" s="102"/>
      <c r="TOO216" s="102"/>
      <c r="TOP216" s="102"/>
      <c r="TOQ216" s="102"/>
      <c r="TOR216" s="102"/>
      <c r="TOS216" s="102"/>
      <c r="TOT216" s="102"/>
      <c r="TOU216" s="102"/>
      <c r="TOV216" s="102"/>
      <c r="TOW216" s="102"/>
      <c r="TOX216" s="102"/>
      <c r="TOY216" s="102"/>
      <c r="TOZ216" s="102"/>
      <c r="TPA216" s="102"/>
      <c r="TPB216" s="102"/>
      <c r="TPC216" s="102"/>
      <c r="TPD216" s="102"/>
      <c r="TPE216" s="102"/>
      <c r="TPF216" s="102"/>
      <c r="TPG216" s="102"/>
      <c r="TPH216" s="102"/>
      <c r="TPI216" s="102"/>
      <c r="TPJ216" s="102"/>
      <c r="TPK216" s="102"/>
      <c r="TPL216" s="102"/>
      <c r="TPM216" s="102"/>
      <c r="TPN216" s="102"/>
      <c r="TPO216" s="102"/>
      <c r="TPP216" s="102"/>
      <c r="TPQ216" s="102"/>
      <c r="TPR216" s="102"/>
      <c r="TPS216" s="102"/>
      <c r="TPT216" s="102"/>
      <c r="TPU216" s="102"/>
      <c r="TPV216" s="102"/>
      <c r="TPW216" s="102"/>
      <c r="TPX216" s="102"/>
      <c r="TPY216" s="102"/>
      <c r="TPZ216" s="102"/>
      <c r="TQA216" s="102"/>
      <c r="TQB216" s="102"/>
      <c r="TQC216" s="102"/>
      <c r="TQD216" s="102"/>
      <c r="TQE216" s="102"/>
      <c r="TQF216" s="102"/>
      <c r="TQG216" s="102"/>
      <c r="TQH216" s="102"/>
      <c r="TQI216" s="102"/>
      <c r="TQJ216" s="102"/>
      <c r="TQK216" s="102"/>
      <c r="TQL216" s="102"/>
      <c r="TQM216" s="102"/>
      <c r="TQN216" s="102"/>
      <c r="TQO216" s="102"/>
      <c r="TQP216" s="102"/>
      <c r="TQQ216" s="102"/>
      <c r="TQR216" s="102"/>
      <c r="TQS216" s="102"/>
      <c r="TQT216" s="102"/>
      <c r="TQU216" s="102"/>
      <c r="TQV216" s="102"/>
      <c r="TQW216" s="102"/>
      <c r="TQX216" s="102"/>
      <c r="TQY216" s="102"/>
      <c r="TQZ216" s="102"/>
      <c r="TRA216" s="102"/>
      <c r="TRB216" s="102"/>
      <c r="TRC216" s="102"/>
      <c r="TRD216" s="102"/>
      <c r="TRE216" s="102"/>
      <c r="TRF216" s="102"/>
      <c r="TRG216" s="102"/>
      <c r="TRH216" s="102"/>
      <c r="TRI216" s="102"/>
      <c r="TRJ216" s="102"/>
      <c r="TRK216" s="102"/>
      <c r="TRL216" s="102"/>
      <c r="TRM216" s="102"/>
      <c r="TRN216" s="102"/>
      <c r="TRO216" s="102"/>
      <c r="TRP216" s="102"/>
      <c r="TRQ216" s="102"/>
      <c r="TRR216" s="102"/>
      <c r="TRS216" s="102"/>
      <c r="TRT216" s="102"/>
      <c r="TRU216" s="102"/>
      <c r="TRV216" s="102"/>
      <c r="TRW216" s="102"/>
      <c r="TRX216" s="102"/>
      <c r="TRY216" s="102"/>
      <c r="TRZ216" s="102"/>
      <c r="TSA216" s="102"/>
      <c r="TSB216" s="102"/>
      <c r="TSC216" s="102"/>
      <c r="TSD216" s="102"/>
      <c r="TSE216" s="102"/>
      <c r="TSF216" s="102"/>
      <c r="TSG216" s="102"/>
      <c r="TSH216" s="102"/>
      <c r="TSI216" s="102"/>
      <c r="TSJ216" s="102"/>
      <c r="TSK216" s="102"/>
      <c r="TSL216" s="102"/>
      <c r="TSM216" s="102"/>
      <c r="TSN216" s="102"/>
      <c r="TSO216" s="102"/>
      <c r="TSP216" s="102"/>
      <c r="TSQ216" s="102"/>
      <c r="TSR216" s="102"/>
      <c r="TSS216" s="102"/>
      <c r="TST216" s="102"/>
      <c r="TSU216" s="102"/>
      <c r="TSV216" s="102"/>
      <c r="TSW216" s="102"/>
      <c r="TSX216" s="102"/>
      <c r="TSY216" s="102"/>
      <c r="TSZ216" s="102"/>
      <c r="TTA216" s="102"/>
      <c r="TTB216" s="102"/>
      <c r="TTC216" s="102"/>
      <c r="TTD216" s="102"/>
      <c r="TTE216" s="102"/>
      <c r="TTF216" s="102"/>
      <c r="TTG216" s="102"/>
      <c r="TTH216" s="102"/>
      <c r="TTI216" s="102"/>
      <c r="TTJ216" s="102"/>
      <c r="TTK216" s="102"/>
      <c r="TTL216" s="102"/>
      <c r="TTM216" s="102"/>
      <c r="TTN216" s="102"/>
      <c r="TTO216" s="102"/>
      <c r="TTP216" s="102"/>
      <c r="TTQ216" s="102"/>
      <c r="TTR216" s="102"/>
      <c r="TTS216" s="102"/>
      <c r="TTT216" s="102"/>
      <c r="TTU216" s="102"/>
      <c r="TTV216" s="102"/>
      <c r="TTW216" s="102"/>
      <c r="TTX216" s="102"/>
      <c r="TTY216" s="102"/>
      <c r="TTZ216" s="102"/>
      <c r="TUA216" s="102"/>
      <c r="TUB216" s="102"/>
      <c r="TUC216" s="102"/>
      <c r="TUD216" s="102"/>
      <c r="TUE216" s="102"/>
      <c r="TUF216" s="102"/>
      <c r="TUG216" s="102"/>
      <c r="TUH216" s="102"/>
      <c r="TUI216" s="102"/>
      <c r="TUJ216" s="102"/>
      <c r="TUK216" s="102"/>
      <c r="TUL216" s="102"/>
      <c r="TUM216" s="102"/>
      <c r="TUN216" s="102"/>
      <c r="TUO216" s="102"/>
      <c r="TUP216" s="102"/>
      <c r="TUQ216" s="102"/>
      <c r="TUR216" s="102"/>
      <c r="TUS216" s="102"/>
      <c r="TUT216" s="102"/>
      <c r="TUU216" s="102"/>
      <c r="TUV216" s="102"/>
      <c r="TUW216" s="102"/>
      <c r="TUX216" s="102"/>
      <c r="TUY216" s="102"/>
      <c r="TUZ216" s="102"/>
      <c r="TVA216" s="102"/>
      <c r="TVB216" s="102"/>
      <c r="TVC216" s="102"/>
      <c r="TVD216" s="102"/>
      <c r="TVE216" s="102"/>
      <c r="TVF216" s="102"/>
      <c r="TVG216" s="102"/>
      <c r="TVH216" s="102"/>
      <c r="TVI216" s="102"/>
      <c r="TVJ216" s="102"/>
      <c r="TVK216" s="102"/>
      <c r="TVL216" s="102"/>
      <c r="TVM216" s="102"/>
      <c r="TVN216" s="102"/>
      <c r="TVO216" s="102"/>
      <c r="TVP216" s="102"/>
      <c r="TVQ216" s="102"/>
      <c r="TVR216" s="102"/>
      <c r="TVS216" s="102"/>
      <c r="TVT216" s="102"/>
      <c r="TVU216" s="102"/>
      <c r="TVV216" s="102"/>
      <c r="TVW216" s="102"/>
      <c r="TVX216" s="102"/>
      <c r="TVY216" s="102"/>
      <c r="TVZ216" s="102"/>
      <c r="TWA216" s="102"/>
      <c r="TWB216" s="102"/>
      <c r="TWC216" s="102"/>
      <c r="TWD216" s="102"/>
      <c r="TWE216" s="102"/>
      <c r="TWF216" s="102"/>
      <c r="TWG216" s="102"/>
      <c r="TWH216" s="102"/>
      <c r="TWI216" s="102"/>
      <c r="TWJ216" s="102"/>
      <c r="TWK216" s="102"/>
      <c r="TWL216" s="102"/>
      <c r="TWM216" s="102"/>
      <c r="TWN216" s="102"/>
      <c r="TWO216" s="102"/>
      <c r="TWP216" s="102"/>
      <c r="TWQ216" s="102"/>
      <c r="TWR216" s="102"/>
      <c r="TWS216" s="102"/>
      <c r="TWT216" s="102"/>
      <c r="TWU216" s="102"/>
      <c r="TWV216" s="102"/>
      <c r="TWW216" s="102"/>
      <c r="TWX216" s="102"/>
      <c r="TWY216" s="102"/>
      <c r="TWZ216" s="102"/>
      <c r="TXA216" s="102"/>
      <c r="TXB216" s="102"/>
      <c r="TXC216" s="102"/>
      <c r="TXD216" s="102"/>
      <c r="TXE216" s="102"/>
      <c r="TXF216" s="102"/>
      <c r="TXG216" s="102"/>
      <c r="TXH216" s="102"/>
      <c r="TXI216" s="102"/>
      <c r="TXJ216" s="102"/>
      <c r="TXK216" s="102"/>
      <c r="TXL216" s="102"/>
      <c r="TXM216" s="102"/>
      <c r="TXN216" s="102"/>
      <c r="TXO216" s="102"/>
      <c r="TXP216" s="102"/>
      <c r="TXQ216" s="102"/>
      <c r="TXR216" s="102"/>
      <c r="TXS216" s="102"/>
      <c r="TXT216" s="102"/>
      <c r="TXU216" s="102"/>
      <c r="TXV216" s="102"/>
      <c r="TXW216" s="102"/>
      <c r="TXX216" s="102"/>
      <c r="TXY216" s="102"/>
      <c r="TXZ216" s="102"/>
      <c r="TYA216" s="102"/>
      <c r="TYB216" s="102"/>
      <c r="TYC216" s="102"/>
      <c r="TYD216" s="102"/>
      <c r="TYE216" s="102"/>
      <c r="TYF216" s="102"/>
      <c r="TYG216" s="102"/>
      <c r="TYH216" s="102"/>
      <c r="TYI216" s="102"/>
      <c r="TYJ216" s="102"/>
      <c r="TYK216" s="102"/>
      <c r="TYL216" s="102"/>
      <c r="TYM216" s="102"/>
      <c r="TYN216" s="102"/>
      <c r="TYO216" s="102"/>
      <c r="TYP216" s="102"/>
      <c r="TYQ216" s="102"/>
      <c r="TYR216" s="102"/>
      <c r="TYS216" s="102"/>
      <c r="TYT216" s="102"/>
      <c r="TYU216" s="102"/>
      <c r="TYV216" s="102"/>
      <c r="TYW216" s="102"/>
      <c r="TYX216" s="102"/>
      <c r="TYY216" s="102"/>
      <c r="TYZ216" s="102"/>
      <c r="TZA216" s="102"/>
      <c r="TZB216" s="102"/>
      <c r="TZC216" s="102"/>
      <c r="TZD216" s="102"/>
      <c r="TZE216" s="102"/>
      <c r="TZF216" s="102"/>
      <c r="TZG216" s="102"/>
      <c r="TZH216" s="102"/>
      <c r="TZI216" s="102"/>
      <c r="TZJ216" s="102"/>
      <c r="TZK216" s="102"/>
      <c r="TZL216" s="102"/>
      <c r="TZM216" s="102"/>
      <c r="TZN216" s="102"/>
      <c r="TZO216" s="102"/>
      <c r="TZP216" s="102"/>
      <c r="TZQ216" s="102"/>
      <c r="TZR216" s="102"/>
      <c r="TZS216" s="102"/>
      <c r="TZT216" s="102"/>
      <c r="TZU216" s="102"/>
      <c r="TZV216" s="102"/>
      <c r="TZW216" s="102"/>
      <c r="TZX216" s="102"/>
      <c r="TZY216" s="102"/>
      <c r="TZZ216" s="102"/>
      <c r="UAA216" s="102"/>
      <c r="UAB216" s="102"/>
      <c r="UAC216" s="102"/>
      <c r="UAD216" s="102"/>
      <c r="UAE216" s="102"/>
      <c r="UAF216" s="102"/>
      <c r="UAG216" s="102"/>
      <c r="UAH216" s="102"/>
      <c r="UAI216" s="102"/>
      <c r="UAJ216" s="102"/>
      <c r="UAK216" s="102"/>
      <c r="UAL216" s="102"/>
      <c r="UAM216" s="102"/>
      <c r="UAN216" s="102"/>
      <c r="UAO216" s="102"/>
      <c r="UAP216" s="102"/>
      <c r="UAQ216" s="102"/>
      <c r="UAR216" s="102"/>
      <c r="UAS216" s="102"/>
      <c r="UAT216" s="102"/>
      <c r="UAU216" s="102"/>
      <c r="UAV216" s="102"/>
      <c r="UAW216" s="102"/>
      <c r="UAX216" s="102"/>
      <c r="UAY216" s="102"/>
      <c r="UAZ216" s="102"/>
      <c r="UBA216" s="102"/>
      <c r="UBB216" s="102"/>
      <c r="UBC216" s="102"/>
      <c r="UBD216" s="102"/>
      <c r="UBE216" s="102"/>
      <c r="UBF216" s="102"/>
      <c r="UBG216" s="102"/>
      <c r="UBH216" s="102"/>
      <c r="UBI216" s="102"/>
      <c r="UBJ216" s="102"/>
      <c r="UBK216" s="102"/>
      <c r="UBL216" s="102"/>
      <c r="UBM216" s="102"/>
      <c r="UBN216" s="102"/>
      <c r="UBO216" s="102"/>
      <c r="UBP216" s="102"/>
      <c r="UBQ216" s="102"/>
      <c r="UBR216" s="102"/>
      <c r="UBS216" s="102"/>
      <c r="UBT216" s="102"/>
      <c r="UBU216" s="102"/>
      <c r="UBV216" s="102"/>
      <c r="UBW216" s="102"/>
      <c r="UBX216" s="102"/>
      <c r="UBY216" s="102"/>
      <c r="UBZ216" s="102"/>
      <c r="UCA216" s="102"/>
      <c r="UCB216" s="102"/>
      <c r="UCC216" s="102"/>
      <c r="UCD216" s="102"/>
      <c r="UCE216" s="102"/>
      <c r="UCF216" s="102"/>
      <c r="UCG216" s="102"/>
      <c r="UCH216" s="102"/>
      <c r="UCI216" s="102"/>
      <c r="UCJ216" s="102"/>
      <c r="UCK216" s="102"/>
      <c r="UCL216" s="102"/>
      <c r="UCM216" s="102"/>
      <c r="UCN216" s="102"/>
      <c r="UCO216" s="102"/>
      <c r="UCP216" s="102"/>
      <c r="UCQ216" s="102"/>
      <c r="UCR216" s="102"/>
      <c r="UCS216" s="102"/>
      <c r="UCT216" s="102"/>
      <c r="UCU216" s="102"/>
      <c r="UCV216" s="102"/>
      <c r="UCW216" s="102"/>
      <c r="UCX216" s="102"/>
      <c r="UCY216" s="102"/>
      <c r="UCZ216" s="102"/>
      <c r="UDA216" s="102"/>
      <c r="UDB216" s="102"/>
      <c r="UDC216" s="102"/>
      <c r="UDD216" s="102"/>
      <c r="UDE216" s="102"/>
      <c r="UDF216" s="102"/>
      <c r="UDG216" s="102"/>
      <c r="UDH216" s="102"/>
      <c r="UDI216" s="102"/>
      <c r="UDJ216" s="102"/>
      <c r="UDK216" s="102"/>
      <c r="UDL216" s="102"/>
      <c r="UDM216" s="102"/>
      <c r="UDN216" s="102"/>
      <c r="UDO216" s="102"/>
      <c r="UDP216" s="102"/>
      <c r="UDQ216" s="102"/>
      <c r="UDR216" s="102"/>
      <c r="UDS216" s="102"/>
      <c r="UDT216" s="102"/>
      <c r="UDU216" s="102"/>
      <c r="UDV216" s="102"/>
      <c r="UDW216" s="102"/>
      <c r="UDX216" s="102"/>
      <c r="UDY216" s="102"/>
      <c r="UDZ216" s="102"/>
      <c r="UEA216" s="102"/>
      <c r="UEB216" s="102"/>
      <c r="UEC216" s="102"/>
      <c r="UED216" s="102"/>
      <c r="UEE216" s="102"/>
      <c r="UEF216" s="102"/>
      <c r="UEG216" s="102"/>
      <c r="UEH216" s="102"/>
      <c r="UEI216" s="102"/>
      <c r="UEJ216" s="102"/>
      <c r="UEK216" s="102"/>
      <c r="UEL216" s="102"/>
      <c r="UEM216" s="102"/>
      <c r="UEN216" s="102"/>
      <c r="UEO216" s="102"/>
      <c r="UEP216" s="102"/>
      <c r="UEQ216" s="102"/>
      <c r="UER216" s="102"/>
      <c r="UES216" s="102"/>
      <c r="UET216" s="102"/>
      <c r="UEU216" s="102"/>
      <c r="UEV216" s="102"/>
      <c r="UEW216" s="102"/>
      <c r="UEX216" s="102"/>
      <c r="UEY216" s="102"/>
      <c r="UEZ216" s="102"/>
      <c r="UFA216" s="102"/>
      <c r="UFB216" s="102"/>
      <c r="UFC216" s="102"/>
      <c r="UFD216" s="102"/>
      <c r="UFE216" s="102"/>
      <c r="UFF216" s="102"/>
      <c r="UFG216" s="102"/>
      <c r="UFH216" s="102"/>
      <c r="UFI216" s="102"/>
      <c r="UFJ216" s="102"/>
      <c r="UFK216" s="102"/>
      <c r="UFL216" s="102"/>
      <c r="UFM216" s="102"/>
      <c r="UFN216" s="102"/>
      <c r="UFO216" s="102"/>
      <c r="UFP216" s="102"/>
      <c r="UFQ216" s="102"/>
      <c r="UFR216" s="102"/>
      <c r="UFS216" s="102"/>
      <c r="UFT216" s="102"/>
      <c r="UFU216" s="102"/>
      <c r="UFV216" s="102"/>
      <c r="UFW216" s="102"/>
      <c r="UFX216" s="102"/>
      <c r="UFY216" s="102"/>
      <c r="UFZ216" s="102"/>
      <c r="UGA216" s="102"/>
      <c r="UGB216" s="102"/>
      <c r="UGC216" s="102"/>
      <c r="UGD216" s="102"/>
      <c r="UGE216" s="102"/>
      <c r="UGF216" s="102"/>
      <c r="UGG216" s="102"/>
      <c r="UGH216" s="102"/>
      <c r="UGI216" s="102"/>
      <c r="UGJ216" s="102"/>
      <c r="UGK216" s="102"/>
      <c r="UGL216" s="102"/>
      <c r="UGM216" s="102"/>
      <c r="UGN216" s="102"/>
      <c r="UGO216" s="102"/>
      <c r="UGP216" s="102"/>
      <c r="UGQ216" s="102"/>
      <c r="UGR216" s="102"/>
      <c r="UGS216" s="102"/>
      <c r="UGT216" s="102"/>
      <c r="UGU216" s="102"/>
      <c r="UGV216" s="102"/>
      <c r="UGW216" s="102"/>
      <c r="UGX216" s="102"/>
      <c r="UGY216" s="102"/>
      <c r="UGZ216" s="102"/>
      <c r="UHA216" s="102"/>
      <c r="UHB216" s="102"/>
      <c r="UHC216" s="102"/>
      <c r="UHD216" s="102"/>
      <c r="UHE216" s="102"/>
      <c r="UHF216" s="102"/>
      <c r="UHG216" s="102"/>
      <c r="UHH216" s="102"/>
      <c r="UHI216" s="102"/>
      <c r="UHJ216" s="102"/>
      <c r="UHK216" s="102"/>
      <c r="UHL216" s="102"/>
      <c r="UHM216" s="102"/>
      <c r="UHN216" s="102"/>
      <c r="UHO216" s="102"/>
      <c r="UHP216" s="102"/>
      <c r="UHQ216" s="102"/>
      <c r="UHR216" s="102"/>
      <c r="UHS216" s="102"/>
      <c r="UHT216" s="102"/>
      <c r="UHU216" s="102"/>
      <c r="UHV216" s="102"/>
      <c r="UHW216" s="102"/>
      <c r="UHX216" s="102"/>
      <c r="UHY216" s="102"/>
      <c r="UHZ216" s="102"/>
      <c r="UIA216" s="102"/>
      <c r="UIB216" s="102"/>
      <c r="UIC216" s="102"/>
      <c r="UID216" s="102"/>
      <c r="UIE216" s="102"/>
      <c r="UIF216" s="102"/>
      <c r="UIG216" s="102"/>
      <c r="UIH216" s="102"/>
      <c r="UII216" s="102"/>
      <c r="UIJ216" s="102"/>
      <c r="UIK216" s="102"/>
      <c r="UIL216" s="102"/>
      <c r="UIM216" s="102"/>
      <c r="UIN216" s="102"/>
      <c r="UIO216" s="102"/>
      <c r="UIP216" s="102"/>
      <c r="UIQ216" s="102"/>
      <c r="UIR216" s="102"/>
      <c r="UIS216" s="102"/>
      <c r="UIT216" s="102"/>
      <c r="UIU216" s="102"/>
      <c r="UIV216" s="102"/>
      <c r="UIW216" s="102"/>
      <c r="UIX216" s="102"/>
      <c r="UIY216" s="102"/>
      <c r="UIZ216" s="102"/>
      <c r="UJA216" s="102"/>
      <c r="UJB216" s="102"/>
      <c r="UJC216" s="102"/>
      <c r="UJD216" s="102"/>
      <c r="UJE216" s="102"/>
      <c r="UJF216" s="102"/>
      <c r="UJG216" s="102"/>
      <c r="UJH216" s="102"/>
      <c r="UJI216" s="102"/>
      <c r="UJJ216" s="102"/>
      <c r="UJK216" s="102"/>
      <c r="UJL216" s="102"/>
      <c r="UJM216" s="102"/>
      <c r="UJN216" s="102"/>
      <c r="UJO216" s="102"/>
      <c r="UJP216" s="102"/>
      <c r="UJQ216" s="102"/>
      <c r="UJR216" s="102"/>
      <c r="UJS216" s="102"/>
      <c r="UJT216" s="102"/>
      <c r="UJU216" s="102"/>
      <c r="UJV216" s="102"/>
      <c r="UJW216" s="102"/>
      <c r="UJX216" s="102"/>
      <c r="UJY216" s="102"/>
      <c r="UJZ216" s="102"/>
      <c r="UKA216" s="102"/>
      <c r="UKB216" s="102"/>
      <c r="UKC216" s="102"/>
      <c r="UKD216" s="102"/>
      <c r="UKE216" s="102"/>
      <c r="UKF216" s="102"/>
      <c r="UKG216" s="102"/>
      <c r="UKH216" s="102"/>
      <c r="UKI216" s="102"/>
      <c r="UKJ216" s="102"/>
      <c r="UKK216" s="102"/>
      <c r="UKL216" s="102"/>
      <c r="UKM216" s="102"/>
      <c r="UKN216" s="102"/>
      <c r="UKO216" s="102"/>
      <c r="UKP216" s="102"/>
      <c r="UKQ216" s="102"/>
      <c r="UKR216" s="102"/>
      <c r="UKS216" s="102"/>
      <c r="UKT216" s="102"/>
      <c r="UKU216" s="102"/>
      <c r="UKV216" s="102"/>
      <c r="UKW216" s="102"/>
      <c r="UKX216" s="102"/>
      <c r="UKY216" s="102"/>
      <c r="UKZ216" s="102"/>
      <c r="ULA216" s="102"/>
      <c r="ULB216" s="102"/>
      <c r="ULC216" s="102"/>
      <c r="ULD216" s="102"/>
      <c r="ULE216" s="102"/>
      <c r="ULF216" s="102"/>
      <c r="ULG216" s="102"/>
      <c r="ULH216" s="102"/>
      <c r="ULI216" s="102"/>
      <c r="ULJ216" s="102"/>
      <c r="ULK216" s="102"/>
      <c r="ULL216" s="102"/>
      <c r="ULM216" s="102"/>
      <c r="ULN216" s="102"/>
      <c r="ULO216" s="102"/>
      <c r="ULP216" s="102"/>
      <c r="ULQ216" s="102"/>
      <c r="ULR216" s="102"/>
      <c r="ULS216" s="102"/>
      <c r="ULT216" s="102"/>
      <c r="ULU216" s="102"/>
      <c r="ULV216" s="102"/>
      <c r="ULW216" s="102"/>
      <c r="ULX216" s="102"/>
      <c r="ULY216" s="102"/>
      <c r="ULZ216" s="102"/>
      <c r="UMA216" s="102"/>
      <c r="UMB216" s="102"/>
      <c r="UMC216" s="102"/>
      <c r="UMD216" s="102"/>
      <c r="UME216" s="102"/>
      <c r="UMF216" s="102"/>
      <c r="UMG216" s="102"/>
      <c r="UMH216" s="102"/>
      <c r="UMI216" s="102"/>
      <c r="UMJ216" s="102"/>
      <c r="UMK216" s="102"/>
      <c r="UML216" s="102"/>
      <c r="UMM216" s="102"/>
      <c r="UMN216" s="102"/>
      <c r="UMO216" s="102"/>
      <c r="UMP216" s="102"/>
      <c r="UMQ216" s="102"/>
      <c r="UMR216" s="102"/>
      <c r="UMS216" s="102"/>
      <c r="UMT216" s="102"/>
      <c r="UMU216" s="102"/>
      <c r="UMV216" s="102"/>
      <c r="UMW216" s="102"/>
      <c r="UMX216" s="102"/>
      <c r="UMY216" s="102"/>
      <c r="UMZ216" s="102"/>
      <c r="UNA216" s="102"/>
      <c r="UNB216" s="102"/>
      <c r="UNC216" s="102"/>
      <c r="UND216" s="102"/>
      <c r="UNE216" s="102"/>
      <c r="UNF216" s="102"/>
      <c r="UNG216" s="102"/>
      <c r="UNH216" s="102"/>
      <c r="UNI216" s="102"/>
      <c r="UNJ216" s="102"/>
      <c r="UNK216" s="102"/>
      <c r="UNL216" s="102"/>
      <c r="UNM216" s="102"/>
      <c r="UNN216" s="102"/>
      <c r="UNO216" s="102"/>
      <c r="UNP216" s="102"/>
      <c r="UNQ216" s="102"/>
      <c r="UNR216" s="102"/>
      <c r="UNS216" s="102"/>
      <c r="UNT216" s="102"/>
      <c r="UNU216" s="102"/>
      <c r="UNV216" s="102"/>
      <c r="UNW216" s="102"/>
      <c r="UNX216" s="102"/>
      <c r="UNY216" s="102"/>
      <c r="UNZ216" s="102"/>
      <c r="UOA216" s="102"/>
      <c r="UOB216" s="102"/>
      <c r="UOC216" s="102"/>
      <c r="UOD216" s="102"/>
      <c r="UOE216" s="102"/>
      <c r="UOF216" s="102"/>
      <c r="UOG216" s="102"/>
      <c r="UOH216" s="102"/>
      <c r="UOI216" s="102"/>
      <c r="UOJ216" s="102"/>
      <c r="UOK216" s="102"/>
      <c r="UOL216" s="102"/>
      <c r="UOM216" s="102"/>
      <c r="UON216" s="102"/>
      <c r="UOO216" s="102"/>
      <c r="UOP216" s="102"/>
      <c r="UOQ216" s="102"/>
      <c r="UOR216" s="102"/>
      <c r="UOS216" s="102"/>
      <c r="UOT216" s="102"/>
      <c r="UOU216" s="102"/>
      <c r="UOV216" s="102"/>
      <c r="UOW216" s="102"/>
      <c r="UOX216" s="102"/>
      <c r="UOY216" s="102"/>
      <c r="UOZ216" s="102"/>
      <c r="UPA216" s="102"/>
      <c r="UPB216" s="102"/>
      <c r="UPC216" s="102"/>
      <c r="UPD216" s="102"/>
      <c r="UPE216" s="102"/>
      <c r="UPF216" s="102"/>
      <c r="UPG216" s="102"/>
      <c r="UPH216" s="102"/>
      <c r="UPI216" s="102"/>
      <c r="UPJ216" s="102"/>
      <c r="UPK216" s="102"/>
      <c r="UPL216" s="102"/>
      <c r="UPM216" s="102"/>
      <c r="UPN216" s="102"/>
      <c r="UPO216" s="102"/>
      <c r="UPP216" s="102"/>
      <c r="UPQ216" s="102"/>
      <c r="UPR216" s="102"/>
      <c r="UPS216" s="102"/>
      <c r="UPT216" s="102"/>
      <c r="UPU216" s="102"/>
      <c r="UPV216" s="102"/>
      <c r="UPW216" s="102"/>
      <c r="UPX216" s="102"/>
      <c r="UPY216" s="102"/>
      <c r="UPZ216" s="102"/>
      <c r="UQA216" s="102"/>
      <c r="UQB216" s="102"/>
      <c r="UQC216" s="102"/>
      <c r="UQD216" s="102"/>
      <c r="UQE216" s="102"/>
      <c r="UQF216" s="102"/>
      <c r="UQG216" s="102"/>
      <c r="UQH216" s="102"/>
      <c r="UQI216" s="102"/>
      <c r="UQJ216" s="102"/>
      <c r="UQK216" s="102"/>
      <c r="UQL216" s="102"/>
      <c r="UQM216" s="102"/>
      <c r="UQN216" s="102"/>
      <c r="UQO216" s="102"/>
      <c r="UQP216" s="102"/>
      <c r="UQQ216" s="102"/>
      <c r="UQR216" s="102"/>
      <c r="UQS216" s="102"/>
      <c r="UQT216" s="102"/>
      <c r="UQU216" s="102"/>
      <c r="UQV216" s="102"/>
      <c r="UQW216" s="102"/>
      <c r="UQX216" s="102"/>
      <c r="UQY216" s="102"/>
      <c r="UQZ216" s="102"/>
      <c r="URA216" s="102"/>
      <c r="URB216" s="102"/>
      <c r="URC216" s="102"/>
      <c r="URD216" s="102"/>
      <c r="URE216" s="102"/>
      <c r="URF216" s="102"/>
      <c r="URG216" s="102"/>
      <c r="URH216" s="102"/>
      <c r="URI216" s="102"/>
      <c r="URJ216" s="102"/>
      <c r="URK216" s="102"/>
      <c r="URL216" s="102"/>
      <c r="URM216" s="102"/>
      <c r="URN216" s="102"/>
      <c r="URO216" s="102"/>
      <c r="URP216" s="102"/>
      <c r="URQ216" s="102"/>
      <c r="URR216" s="102"/>
      <c r="URS216" s="102"/>
      <c r="URT216" s="102"/>
      <c r="URU216" s="102"/>
      <c r="URV216" s="102"/>
      <c r="URW216" s="102"/>
      <c r="URX216" s="102"/>
      <c r="URY216" s="102"/>
      <c r="URZ216" s="102"/>
      <c r="USA216" s="102"/>
      <c r="USB216" s="102"/>
      <c r="USC216" s="102"/>
      <c r="USD216" s="102"/>
      <c r="USE216" s="102"/>
      <c r="USF216" s="102"/>
      <c r="USG216" s="102"/>
      <c r="USH216" s="102"/>
      <c r="USI216" s="102"/>
      <c r="USJ216" s="102"/>
      <c r="USK216" s="102"/>
      <c r="USL216" s="102"/>
      <c r="USM216" s="102"/>
      <c r="USN216" s="102"/>
      <c r="USO216" s="102"/>
      <c r="USP216" s="102"/>
      <c r="USQ216" s="102"/>
      <c r="USR216" s="102"/>
      <c r="USS216" s="102"/>
      <c r="UST216" s="102"/>
      <c r="USU216" s="102"/>
      <c r="USV216" s="102"/>
      <c r="USW216" s="102"/>
      <c r="USX216" s="102"/>
      <c r="USY216" s="102"/>
      <c r="USZ216" s="102"/>
      <c r="UTA216" s="102"/>
      <c r="UTB216" s="102"/>
      <c r="UTC216" s="102"/>
      <c r="UTD216" s="102"/>
      <c r="UTE216" s="102"/>
      <c r="UTF216" s="102"/>
      <c r="UTG216" s="102"/>
      <c r="UTH216" s="102"/>
      <c r="UTI216" s="102"/>
      <c r="UTJ216" s="102"/>
      <c r="UTK216" s="102"/>
      <c r="UTL216" s="102"/>
      <c r="UTM216" s="102"/>
      <c r="UTN216" s="102"/>
      <c r="UTO216" s="102"/>
      <c r="UTP216" s="102"/>
      <c r="UTQ216" s="102"/>
      <c r="UTR216" s="102"/>
      <c r="UTS216" s="102"/>
      <c r="UTT216" s="102"/>
      <c r="UTU216" s="102"/>
      <c r="UTV216" s="102"/>
      <c r="UTW216" s="102"/>
      <c r="UTX216" s="102"/>
      <c r="UTY216" s="102"/>
      <c r="UTZ216" s="102"/>
      <c r="UUA216" s="102"/>
      <c r="UUB216" s="102"/>
      <c r="UUC216" s="102"/>
      <c r="UUD216" s="102"/>
      <c r="UUE216" s="102"/>
      <c r="UUF216" s="102"/>
      <c r="UUG216" s="102"/>
      <c r="UUH216" s="102"/>
      <c r="UUI216" s="102"/>
      <c r="UUJ216" s="102"/>
      <c r="UUK216" s="102"/>
      <c r="UUL216" s="102"/>
      <c r="UUM216" s="102"/>
      <c r="UUN216" s="102"/>
      <c r="UUO216" s="102"/>
      <c r="UUP216" s="102"/>
      <c r="UUQ216" s="102"/>
      <c r="UUR216" s="102"/>
      <c r="UUS216" s="102"/>
      <c r="UUT216" s="102"/>
      <c r="UUU216" s="102"/>
      <c r="UUV216" s="102"/>
      <c r="UUW216" s="102"/>
      <c r="UUX216" s="102"/>
      <c r="UUY216" s="102"/>
      <c r="UUZ216" s="102"/>
      <c r="UVA216" s="102"/>
      <c r="UVB216" s="102"/>
      <c r="UVC216" s="102"/>
      <c r="UVD216" s="102"/>
      <c r="UVE216" s="102"/>
      <c r="UVF216" s="102"/>
      <c r="UVG216" s="102"/>
      <c r="UVH216" s="102"/>
      <c r="UVI216" s="102"/>
      <c r="UVJ216" s="102"/>
      <c r="UVK216" s="102"/>
      <c r="UVL216" s="102"/>
      <c r="UVM216" s="102"/>
      <c r="UVN216" s="102"/>
      <c r="UVO216" s="102"/>
      <c r="UVP216" s="102"/>
      <c r="UVQ216" s="102"/>
      <c r="UVR216" s="102"/>
      <c r="UVS216" s="102"/>
      <c r="UVT216" s="102"/>
      <c r="UVU216" s="102"/>
      <c r="UVV216" s="102"/>
      <c r="UVW216" s="102"/>
      <c r="UVX216" s="102"/>
      <c r="UVY216" s="102"/>
      <c r="UVZ216" s="102"/>
      <c r="UWA216" s="102"/>
      <c r="UWB216" s="102"/>
      <c r="UWC216" s="102"/>
      <c r="UWD216" s="102"/>
      <c r="UWE216" s="102"/>
      <c r="UWF216" s="102"/>
      <c r="UWG216" s="102"/>
      <c r="UWH216" s="102"/>
      <c r="UWI216" s="102"/>
      <c r="UWJ216" s="102"/>
      <c r="UWK216" s="102"/>
      <c r="UWL216" s="102"/>
      <c r="UWM216" s="102"/>
      <c r="UWN216" s="102"/>
      <c r="UWO216" s="102"/>
      <c r="UWP216" s="102"/>
      <c r="UWQ216" s="102"/>
      <c r="UWR216" s="102"/>
      <c r="UWS216" s="102"/>
      <c r="UWT216" s="102"/>
      <c r="UWU216" s="102"/>
      <c r="UWV216" s="102"/>
      <c r="UWW216" s="102"/>
      <c r="UWX216" s="102"/>
      <c r="UWY216" s="102"/>
      <c r="UWZ216" s="102"/>
      <c r="UXA216" s="102"/>
      <c r="UXB216" s="102"/>
      <c r="UXC216" s="102"/>
      <c r="UXD216" s="102"/>
      <c r="UXE216" s="102"/>
      <c r="UXF216" s="102"/>
      <c r="UXG216" s="102"/>
      <c r="UXH216" s="102"/>
      <c r="UXI216" s="102"/>
      <c r="UXJ216" s="102"/>
      <c r="UXK216" s="102"/>
      <c r="UXL216" s="102"/>
      <c r="UXM216" s="102"/>
      <c r="UXN216" s="102"/>
      <c r="UXO216" s="102"/>
      <c r="UXP216" s="102"/>
      <c r="UXQ216" s="102"/>
      <c r="UXR216" s="102"/>
      <c r="UXS216" s="102"/>
      <c r="UXT216" s="102"/>
      <c r="UXU216" s="102"/>
      <c r="UXV216" s="102"/>
      <c r="UXW216" s="102"/>
      <c r="UXX216" s="102"/>
      <c r="UXY216" s="102"/>
      <c r="UXZ216" s="102"/>
      <c r="UYA216" s="102"/>
      <c r="UYB216" s="102"/>
      <c r="UYC216" s="102"/>
      <c r="UYD216" s="102"/>
      <c r="UYE216" s="102"/>
      <c r="UYF216" s="102"/>
      <c r="UYG216" s="102"/>
      <c r="UYH216" s="102"/>
      <c r="UYI216" s="102"/>
      <c r="UYJ216" s="102"/>
      <c r="UYK216" s="102"/>
      <c r="UYL216" s="102"/>
      <c r="UYM216" s="102"/>
      <c r="UYN216" s="102"/>
      <c r="UYO216" s="102"/>
      <c r="UYP216" s="102"/>
      <c r="UYQ216" s="102"/>
      <c r="UYR216" s="102"/>
      <c r="UYS216" s="102"/>
      <c r="UYT216" s="102"/>
      <c r="UYU216" s="102"/>
      <c r="UYV216" s="102"/>
      <c r="UYW216" s="102"/>
      <c r="UYX216" s="102"/>
      <c r="UYY216" s="102"/>
      <c r="UYZ216" s="102"/>
      <c r="UZA216" s="102"/>
      <c r="UZB216" s="102"/>
      <c r="UZC216" s="102"/>
      <c r="UZD216" s="102"/>
      <c r="UZE216" s="102"/>
      <c r="UZF216" s="102"/>
      <c r="UZG216" s="102"/>
      <c r="UZH216" s="102"/>
      <c r="UZI216" s="102"/>
      <c r="UZJ216" s="102"/>
      <c r="UZK216" s="102"/>
      <c r="UZL216" s="102"/>
      <c r="UZM216" s="102"/>
      <c r="UZN216" s="102"/>
      <c r="UZO216" s="102"/>
      <c r="UZP216" s="102"/>
      <c r="UZQ216" s="102"/>
      <c r="UZR216" s="102"/>
      <c r="UZS216" s="102"/>
      <c r="UZT216" s="102"/>
      <c r="UZU216" s="102"/>
      <c r="UZV216" s="102"/>
      <c r="UZW216" s="102"/>
      <c r="UZX216" s="102"/>
      <c r="UZY216" s="102"/>
      <c r="UZZ216" s="102"/>
      <c r="VAA216" s="102"/>
      <c r="VAB216" s="102"/>
      <c r="VAC216" s="102"/>
      <c r="VAD216" s="102"/>
      <c r="VAE216" s="102"/>
      <c r="VAF216" s="102"/>
      <c r="VAG216" s="102"/>
      <c r="VAH216" s="102"/>
      <c r="VAI216" s="102"/>
      <c r="VAJ216" s="102"/>
      <c r="VAK216" s="102"/>
      <c r="VAL216" s="102"/>
      <c r="VAM216" s="102"/>
      <c r="VAN216" s="102"/>
      <c r="VAO216" s="102"/>
      <c r="VAP216" s="102"/>
      <c r="VAQ216" s="102"/>
      <c r="VAR216" s="102"/>
      <c r="VAS216" s="102"/>
      <c r="VAT216" s="102"/>
      <c r="VAU216" s="102"/>
      <c r="VAV216" s="102"/>
      <c r="VAW216" s="102"/>
      <c r="VAX216" s="102"/>
      <c r="VAY216" s="102"/>
      <c r="VAZ216" s="102"/>
      <c r="VBA216" s="102"/>
      <c r="VBB216" s="102"/>
      <c r="VBC216" s="102"/>
      <c r="VBD216" s="102"/>
      <c r="VBE216" s="102"/>
      <c r="VBF216" s="102"/>
      <c r="VBG216" s="102"/>
      <c r="VBH216" s="102"/>
      <c r="VBI216" s="102"/>
      <c r="VBJ216" s="102"/>
      <c r="VBK216" s="102"/>
      <c r="VBL216" s="102"/>
      <c r="VBM216" s="102"/>
      <c r="VBN216" s="102"/>
      <c r="VBO216" s="102"/>
      <c r="VBP216" s="102"/>
      <c r="VBQ216" s="102"/>
      <c r="VBR216" s="102"/>
      <c r="VBS216" s="102"/>
      <c r="VBT216" s="102"/>
      <c r="VBU216" s="102"/>
      <c r="VBV216" s="102"/>
      <c r="VBW216" s="102"/>
      <c r="VBX216" s="102"/>
      <c r="VBY216" s="102"/>
      <c r="VBZ216" s="102"/>
      <c r="VCA216" s="102"/>
      <c r="VCB216" s="102"/>
      <c r="VCC216" s="102"/>
      <c r="VCD216" s="102"/>
      <c r="VCE216" s="102"/>
      <c r="VCF216" s="102"/>
      <c r="VCG216" s="102"/>
      <c r="VCH216" s="102"/>
      <c r="VCI216" s="102"/>
      <c r="VCJ216" s="102"/>
      <c r="VCK216" s="102"/>
      <c r="VCL216" s="102"/>
      <c r="VCM216" s="102"/>
      <c r="VCN216" s="102"/>
      <c r="VCO216" s="102"/>
      <c r="VCP216" s="102"/>
      <c r="VCQ216" s="102"/>
      <c r="VCR216" s="102"/>
      <c r="VCS216" s="102"/>
      <c r="VCT216" s="102"/>
      <c r="VCU216" s="102"/>
      <c r="VCV216" s="102"/>
      <c r="VCW216" s="102"/>
      <c r="VCX216" s="102"/>
      <c r="VCY216" s="102"/>
      <c r="VCZ216" s="102"/>
      <c r="VDA216" s="102"/>
      <c r="VDB216" s="102"/>
      <c r="VDC216" s="102"/>
      <c r="VDD216" s="102"/>
      <c r="VDE216" s="102"/>
      <c r="VDF216" s="102"/>
      <c r="VDG216" s="102"/>
      <c r="VDH216" s="102"/>
      <c r="VDI216" s="102"/>
      <c r="VDJ216" s="102"/>
      <c r="VDK216" s="102"/>
      <c r="VDL216" s="102"/>
      <c r="VDM216" s="102"/>
      <c r="VDN216" s="102"/>
      <c r="VDO216" s="102"/>
      <c r="VDP216" s="102"/>
      <c r="VDQ216" s="102"/>
      <c r="VDR216" s="102"/>
      <c r="VDS216" s="102"/>
      <c r="VDT216" s="102"/>
      <c r="VDU216" s="102"/>
      <c r="VDV216" s="102"/>
      <c r="VDW216" s="102"/>
      <c r="VDX216" s="102"/>
      <c r="VDY216" s="102"/>
      <c r="VDZ216" s="102"/>
      <c r="VEA216" s="102"/>
      <c r="VEB216" s="102"/>
      <c r="VEC216" s="102"/>
      <c r="VED216" s="102"/>
      <c r="VEE216" s="102"/>
      <c r="VEF216" s="102"/>
      <c r="VEG216" s="102"/>
      <c r="VEH216" s="102"/>
      <c r="VEI216" s="102"/>
      <c r="VEJ216" s="102"/>
      <c r="VEK216" s="102"/>
      <c r="VEL216" s="102"/>
      <c r="VEM216" s="102"/>
      <c r="VEN216" s="102"/>
      <c r="VEO216" s="102"/>
      <c r="VEP216" s="102"/>
      <c r="VEQ216" s="102"/>
      <c r="VER216" s="102"/>
      <c r="VES216" s="102"/>
      <c r="VET216" s="102"/>
      <c r="VEU216" s="102"/>
      <c r="VEV216" s="102"/>
      <c r="VEW216" s="102"/>
      <c r="VEX216" s="102"/>
      <c r="VEY216" s="102"/>
      <c r="VEZ216" s="102"/>
      <c r="VFA216" s="102"/>
      <c r="VFB216" s="102"/>
      <c r="VFC216" s="102"/>
      <c r="VFD216" s="102"/>
      <c r="VFE216" s="102"/>
      <c r="VFF216" s="102"/>
      <c r="VFG216" s="102"/>
      <c r="VFH216" s="102"/>
      <c r="VFI216" s="102"/>
      <c r="VFJ216" s="102"/>
      <c r="VFK216" s="102"/>
      <c r="VFL216" s="102"/>
      <c r="VFM216" s="102"/>
      <c r="VFN216" s="102"/>
      <c r="VFO216" s="102"/>
      <c r="VFP216" s="102"/>
      <c r="VFQ216" s="102"/>
      <c r="VFR216" s="102"/>
      <c r="VFS216" s="102"/>
      <c r="VFT216" s="102"/>
      <c r="VFU216" s="102"/>
      <c r="VFV216" s="102"/>
      <c r="VFW216" s="102"/>
      <c r="VFX216" s="102"/>
      <c r="VFY216" s="102"/>
      <c r="VFZ216" s="102"/>
      <c r="VGA216" s="102"/>
      <c r="VGB216" s="102"/>
      <c r="VGC216" s="102"/>
      <c r="VGD216" s="102"/>
      <c r="VGE216" s="102"/>
      <c r="VGF216" s="102"/>
      <c r="VGG216" s="102"/>
      <c r="VGH216" s="102"/>
      <c r="VGI216" s="102"/>
      <c r="VGJ216" s="102"/>
      <c r="VGK216" s="102"/>
      <c r="VGL216" s="102"/>
      <c r="VGM216" s="102"/>
      <c r="VGN216" s="102"/>
      <c r="VGO216" s="102"/>
      <c r="VGP216" s="102"/>
      <c r="VGQ216" s="102"/>
      <c r="VGR216" s="102"/>
      <c r="VGS216" s="102"/>
      <c r="VGT216" s="102"/>
      <c r="VGU216" s="102"/>
      <c r="VGV216" s="102"/>
      <c r="VGW216" s="102"/>
      <c r="VGX216" s="102"/>
      <c r="VGY216" s="102"/>
      <c r="VGZ216" s="102"/>
      <c r="VHA216" s="102"/>
      <c r="VHB216" s="102"/>
      <c r="VHC216" s="102"/>
      <c r="VHD216" s="102"/>
      <c r="VHE216" s="102"/>
      <c r="VHF216" s="102"/>
      <c r="VHG216" s="102"/>
      <c r="VHH216" s="102"/>
      <c r="VHI216" s="102"/>
      <c r="VHJ216" s="102"/>
      <c r="VHK216" s="102"/>
      <c r="VHL216" s="102"/>
      <c r="VHM216" s="102"/>
      <c r="VHN216" s="102"/>
      <c r="VHO216" s="102"/>
      <c r="VHP216" s="102"/>
      <c r="VHQ216" s="102"/>
      <c r="VHR216" s="102"/>
      <c r="VHS216" s="102"/>
      <c r="VHT216" s="102"/>
      <c r="VHU216" s="102"/>
      <c r="VHV216" s="102"/>
      <c r="VHW216" s="102"/>
      <c r="VHX216" s="102"/>
      <c r="VHY216" s="102"/>
      <c r="VHZ216" s="102"/>
      <c r="VIA216" s="102"/>
      <c r="VIB216" s="102"/>
      <c r="VIC216" s="102"/>
      <c r="VID216" s="102"/>
      <c r="VIE216" s="102"/>
      <c r="VIF216" s="102"/>
      <c r="VIG216" s="102"/>
      <c r="VIH216" s="102"/>
      <c r="VII216" s="102"/>
      <c r="VIJ216" s="102"/>
      <c r="VIK216" s="102"/>
      <c r="VIL216" s="102"/>
      <c r="VIM216" s="102"/>
      <c r="VIN216" s="102"/>
      <c r="VIO216" s="102"/>
      <c r="VIP216" s="102"/>
      <c r="VIQ216" s="102"/>
      <c r="VIR216" s="102"/>
      <c r="VIS216" s="102"/>
      <c r="VIT216" s="102"/>
      <c r="VIU216" s="102"/>
      <c r="VIV216" s="102"/>
      <c r="VIW216" s="102"/>
      <c r="VIX216" s="102"/>
      <c r="VIY216" s="102"/>
      <c r="VIZ216" s="102"/>
      <c r="VJA216" s="102"/>
      <c r="VJB216" s="102"/>
      <c r="VJC216" s="102"/>
      <c r="VJD216" s="102"/>
      <c r="VJE216" s="102"/>
      <c r="VJF216" s="102"/>
      <c r="VJG216" s="102"/>
      <c r="VJH216" s="102"/>
      <c r="VJI216" s="102"/>
      <c r="VJJ216" s="102"/>
      <c r="VJK216" s="102"/>
      <c r="VJL216" s="102"/>
      <c r="VJM216" s="102"/>
      <c r="VJN216" s="102"/>
      <c r="VJO216" s="102"/>
      <c r="VJP216" s="102"/>
      <c r="VJQ216" s="102"/>
      <c r="VJR216" s="102"/>
      <c r="VJS216" s="102"/>
      <c r="VJT216" s="102"/>
      <c r="VJU216" s="102"/>
      <c r="VJV216" s="102"/>
      <c r="VJW216" s="102"/>
      <c r="VJX216" s="102"/>
      <c r="VJY216" s="102"/>
      <c r="VJZ216" s="102"/>
      <c r="VKA216" s="102"/>
      <c r="VKB216" s="102"/>
      <c r="VKC216" s="102"/>
      <c r="VKD216" s="102"/>
      <c r="VKE216" s="102"/>
      <c r="VKF216" s="102"/>
      <c r="VKG216" s="102"/>
      <c r="VKH216" s="102"/>
      <c r="VKI216" s="102"/>
      <c r="VKJ216" s="102"/>
      <c r="VKK216" s="102"/>
      <c r="VKL216" s="102"/>
      <c r="VKM216" s="102"/>
      <c r="VKN216" s="102"/>
      <c r="VKO216" s="102"/>
      <c r="VKP216" s="102"/>
      <c r="VKQ216" s="102"/>
      <c r="VKR216" s="102"/>
      <c r="VKS216" s="102"/>
      <c r="VKT216" s="102"/>
      <c r="VKU216" s="102"/>
      <c r="VKV216" s="102"/>
      <c r="VKW216" s="102"/>
      <c r="VKX216" s="102"/>
      <c r="VKY216" s="102"/>
      <c r="VKZ216" s="102"/>
      <c r="VLA216" s="102"/>
      <c r="VLB216" s="102"/>
      <c r="VLC216" s="102"/>
      <c r="VLD216" s="102"/>
      <c r="VLE216" s="102"/>
      <c r="VLF216" s="102"/>
      <c r="VLG216" s="102"/>
      <c r="VLH216" s="102"/>
      <c r="VLI216" s="102"/>
      <c r="VLJ216" s="102"/>
      <c r="VLK216" s="102"/>
      <c r="VLL216" s="102"/>
      <c r="VLM216" s="102"/>
      <c r="VLN216" s="102"/>
      <c r="VLO216" s="102"/>
      <c r="VLP216" s="102"/>
      <c r="VLQ216" s="102"/>
      <c r="VLR216" s="102"/>
      <c r="VLS216" s="102"/>
      <c r="VLT216" s="102"/>
      <c r="VLU216" s="102"/>
      <c r="VLV216" s="102"/>
      <c r="VLW216" s="102"/>
      <c r="VLX216" s="102"/>
      <c r="VLY216" s="102"/>
      <c r="VLZ216" s="102"/>
      <c r="VMA216" s="102"/>
      <c r="VMB216" s="102"/>
      <c r="VMC216" s="102"/>
      <c r="VMD216" s="102"/>
      <c r="VME216" s="102"/>
      <c r="VMF216" s="102"/>
      <c r="VMG216" s="102"/>
      <c r="VMH216" s="102"/>
      <c r="VMI216" s="102"/>
      <c r="VMJ216" s="102"/>
      <c r="VMK216" s="102"/>
      <c r="VML216" s="102"/>
      <c r="VMM216" s="102"/>
      <c r="VMN216" s="102"/>
      <c r="VMO216" s="102"/>
      <c r="VMP216" s="102"/>
      <c r="VMQ216" s="102"/>
      <c r="VMR216" s="102"/>
      <c r="VMS216" s="102"/>
      <c r="VMT216" s="102"/>
      <c r="VMU216" s="102"/>
      <c r="VMV216" s="102"/>
      <c r="VMW216" s="102"/>
      <c r="VMX216" s="102"/>
      <c r="VMY216" s="102"/>
      <c r="VMZ216" s="102"/>
      <c r="VNA216" s="102"/>
      <c r="VNB216" s="102"/>
      <c r="VNC216" s="102"/>
      <c r="VND216" s="102"/>
      <c r="VNE216" s="102"/>
      <c r="VNF216" s="102"/>
      <c r="VNG216" s="102"/>
      <c r="VNH216" s="102"/>
      <c r="VNI216" s="102"/>
      <c r="VNJ216" s="102"/>
      <c r="VNK216" s="102"/>
      <c r="VNL216" s="102"/>
      <c r="VNM216" s="102"/>
      <c r="VNN216" s="102"/>
      <c r="VNO216" s="102"/>
      <c r="VNP216" s="102"/>
      <c r="VNQ216" s="102"/>
      <c r="VNR216" s="102"/>
      <c r="VNS216" s="102"/>
      <c r="VNT216" s="102"/>
      <c r="VNU216" s="102"/>
      <c r="VNV216" s="102"/>
      <c r="VNW216" s="102"/>
      <c r="VNX216" s="102"/>
      <c r="VNY216" s="102"/>
      <c r="VNZ216" s="102"/>
      <c r="VOA216" s="102"/>
      <c r="VOB216" s="102"/>
      <c r="VOC216" s="102"/>
      <c r="VOD216" s="102"/>
      <c r="VOE216" s="102"/>
      <c r="VOF216" s="102"/>
      <c r="VOG216" s="102"/>
      <c r="VOH216" s="102"/>
      <c r="VOI216" s="102"/>
      <c r="VOJ216" s="102"/>
      <c r="VOK216" s="102"/>
      <c r="VOL216" s="102"/>
      <c r="VOM216" s="102"/>
      <c r="VON216" s="102"/>
      <c r="VOO216" s="102"/>
      <c r="VOP216" s="102"/>
      <c r="VOQ216" s="102"/>
      <c r="VOR216" s="102"/>
      <c r="VOS216" s="102"/>
      <c r="VOT216" s="102"/>
      <c r="VOU216" s="102"/>
      <c r="VOV216" s="102"/>
      <c r="VOW216" s="102"/>
      <c r="VOX216" s="102"/>
      <c r="VOY216" s="102"/>
      <c r="VOZ216" s="102"/>
      <c r="VPA216" s="102"/>
      <c r="VPB216" s="102"/>
      <c r="VPC216" s="102"/>
      <c r="VPD216" s="102"/>
      <c r="VPE216" s="102"/>
      <c r="VPF216" s="102"/>
      <c r="VPG216" s="102"/>
      <c r="VPH216" s="102"/>
      <c r="VPI216" s="102"/>
      <c r="VPJ216" s="102"/>
      <c r="VPK216" s="102"/>
      <c r="VPL216" s="102"/>
      <c r="VPM216" s="102"/>
      <c r="VPN216" s="102"/>
      <c r="VPO216" s="102"/>
      <c r="VPP216" s="102"/>
      <c r="VPQ216" s="102"/>
      <c r="VPR216" s="102"/>
      <c r="VPS216" s="102"/>
      <c r="VPT216" s="102"/>
      <c r="VPU216" s="102"/>
      <c r="VPV216" s="102"/>
      <c r="VPW216" s="102"/>
      <c r="VPX216" s="102"/>
      <c r="VPY216" s="102"/>
      <c r="VPZ216" s="102"/>
      <c r="VQA216" s="102"/>
      <c r="VQB216" s="102"/>
      <c r="VQC216" s="102"/>
      <c r="VQD216" s="102"/>
      <c r="VQE216" s="102"/>
      <c r="VQF216" s="102"/>
      <c r="VQG216" s="102"/>
      <c r="VQH216" s="102"/>
      <c r="VQI216" s="102"/>
      <c r="VQJ216" s="102"/>
      <c r="VQK216" s="102"/>
      <c r="VQL216" s="102"/>
      <c r="VQM216" s="102"/>
      <c r="VQN216" s="102"/>
      <c r="VQO216" s="102"/>
      <c r="VQP216" s="102"/>
      <c r="VQQ216" s="102"/>
      <c r="VQR216" s="102"/>
      <c r="VQS216" s="102"/>
      <c r="VQT216" s="102"/>
      <c r="VQU216" s="102"/>
      <c r="VQV216" s="102"/>
      <c r="VQW216" s="102"/>
      <c r="VQX216" s="102"/>
      <c r="VQY216" s="102"/>
      <c r="VQZ216" s="102"/>
      <c r="VRA216" s="102"/>
      <c r="VRB216" s="102"/>
      <c r="VRC216" s="102"/>
      <c r="VRD216" s="102"/>
      <c r="VRE216" s="102"/>
      <c r="VRF216" s="102"/>
      <c r="VRG216" s="102"/>
      <c r="VRH216" s="102"/>
      <c r="VRI216" s="102"/>
      <c r="VRJ216" s="102"/>
      <c r="VRK216" s="102"/>
      <c r="VRL216" s="102"/>
      <c r="VRM216" s="102"/>
      <c r="VRN216" s="102"/>
      <c r="VRO216" s="102"/>
      <c r="VRP216" s="102"/>
      <c r="VRQ216" s="102"/>
      <c r="VRR216" s="102"/>
      <c r="VRS216" s="102"/>
      <c r="VRT216" s="102"/>
      <c r="VRU216" s="102"/>
      <c r="VRV216" s="102"/>
      <c r="VRW216" s="102"/>
      <c r="VRX216" s="102"/>
      <c r="VRY216" s="102"/>
      <c r="VRZ216" s="102"/>
      <c r="VSA216" s="102"/>
      <c r="VSB216" s="102"/>
      <c r="VSC216" s="102"/>
      <c r="VSD216" s="102"/>
      <c r="VSE216" s="102"/>
      <c r="VSF216" s="102"/>
      <c r="VSG216" s="102"/>
      <c r="VSH216" s="102"/>
      <c r="VSI216" s="102"/>
      <c r="VSJ216" s="102"/>
      <c r="VSK216" s="102"/>
      <c r="VSL216" s="102"/>
      <c r="VSM216" s="102"/>
      <c r="VSN216" s="102"/>
      <c r="VSO216" s="102"/>
      <c r="VSP216" s="102"/>
      <c r="VSQ216" s="102"/>
      <c r="VSR216" s="102"/>
      <c r="VSS216" s="102"/>
      <c r="VST216" s="102"/>
      <c r="VSU216" s="102"/>
      <c r="VSV216" s="102"/>
      <c r="VSW216" s="102"/>
      <c r="VSX216" s="102"/>
      <c r="VSY216" s="102"/>
      <c r="VSZ216" s="102"/>
      <c r="VTA216" s="102"/>
      <c r="VTB216" s="102"/>
      <c r="VTC216" s="102"/>
      <c r="VTD216" s="102"/>
      <c r="VTE216" s="102"/>
      <c r="VTF216" s="102"/>
      <c r="VTG216" s="102"/>
      <c r="VTH216" s="102"/>
      <c r="VTI216" s="102"/>
      <c r="VTJ216" s="102"/>
      <c r="VTK216" s="102"/>
      <c r="VTL216" s="102"/>
      <c r="VTM216" s="102"/>
      <c r="VTN216" s="102"/>
      <c r="VTO216" s="102"/>
      <c r="VTP216" s="102"/>
      <c r="VTQ216" s="102"/>
      <c r="VTR216" s="102"/>
      <c r="VTS216" s="102"/>
      <c r="VTT216" s="102"/>
      <c r="VTU216" s="102"/>
      <c r="VTV216" s="102"/>
      <c r="VTW216" s="102"/>
      <c r="VTX216" s="102"/>
      <c r="VTY216" s="102"/>
      <c r="VTZ216" s="102"/>
      <c r="VUA216" s="102"/>
      <c r="VUB216" s="102"/>
      <c r="VUC216" s="102"/>
      <c r="VUD216" s="102"/>
      <c r="VUE216" s="102"/>
      <c r="VUF216" s="102"/>
      <c r="VUG216" s="102"/>
      <c r="VUH216" s="102"/>
      <c r="VUI216" s="102"/>
      <c r="VUJ216" s="102"/>
      <c r="VUK216" s="102"/>
      <c r="VUL216" s="102"/>
      <c r="VUM216" s="102"/>
      <c r="VUN216" s="102"/>
      <c r="VUO216" s="102"/>
      <c r="VUP216" s="102"/>
      <c r="VUQ216" s="102"/>
      <c r="VUR216" s="102"/>
      <c r="VUS216" s="102"/>
      <c r="VUT216" s="102"/>
      <c r="VUU216" s="102"/>
      <c r="VUV216" s="102"/>
      <c r="VUW216" s="102"/>
      <c r="VUX216" s="102"/>
      <c r="VUY216" s="102"/>
      <c r="VUZ216" s="102"/>
      <c r="VVA216" s="102"/>
      <c r="VVB216" s="102"/>
      <c r="VVC216" s="102"/>
      <c r="VVD216" s="102"/>
      <c r="VVE216" s="102"/>
      <c r="VVF216" s="102"/>
      <c r="VVG216" s="102"/>
      <c r="VVH216" s="102"/>
      <c r="VVI216" s="102"/>
      <c r="VVJ216" s="102"/>
      <c r="VVK216" s="102"/>
      <c r="VVL216" s="102"/>
      <c r="VVM216" s="102"/>
      <c r="VVN216" s="102"/>
      <c r="VVO216" s="102"/>
      <c r="VVP216" s="102"/>
      <c r="VVQ216" s="102"/>
      <c r="VVR216" s="102"/>
      <c r="VVS216" s="102"/>
      <c r="VVT216" s="102"/>
      <c r="VVU216" s="102"/>
      <c r="VVV216" s="102"/>
      <c r="VVW216" s="102"/>
      <c r="VVX216" s="102"/>
      <c r="VVY216" s="102"/>
      <c r="VVZ216" s="102"/>
      <c r="VWA216" s="102"/>
      <c r="VWB216" s="102"/>
      <c r="VWC216" s="102"/>
      <c r="VWD216" s="102"/>
      <c r="VWE216" s="102"/>
      <c r="VWF216" s="102"/>
      <c r="VWG216" s="102"/>
      <c r="VWH216" s="102"/>
      <c r="VWI216" s="102"/>
      <c r="VWJ216" s="102"/>
      <c r="VWK216" s="102"/>
      <c r="VWL216" s="102"/>
      <c r="VWM216" s="102"/>
      <c r="VWN216" s="102"/>
      <c r="VWO216" s="102"/>
      <c r="VWP216" s="102"/>
      <c r="VWQ216" s="102"/>
      <c r="VWR216" s="102"/>
      <c r="VWS216" s="102"/>
      <c r="VWT216" s="102"/>
      <c r="VWU216" s="102"/>
      <c r="VWV216" s="102"/>
      <c r="VWW216" s="102"/>
      <c r="VWX216" s="102"/>
      <c r="VWY216" s="102"/>
      <c r="VWZ216" s="102"/>
      <c r="VXA216" s="102"/>
      <c r="VXB216" s="102"/>
      <c r="VXC216" s="102"/>
      <c r="VXD216" s="102"/>
      <c r="VXE216" s="102"/>
      <c r="VXF216" s="102"/>
      <c r="VXG216" s="102"/>
      <c r="VXH216" s="102"/>
      <c r="VXI216" s="102"/>
      <c r="VXJ216" s="102"/>
      <c r="VXK216" s="102"/>
      <c r="VXL216" s="102"/>
      <c r="VXM216" s="102"/>
      <c r="VXN216" s="102"/>
      <c r="VXO216" s="102"/>
      <c r="VXP216" s="102"/>
      <c r="VXQ216" s="102"/>
      <c r="VXR216" s="102"/>
      <c r="VXS216" s="102"/>
      <c r="VXT216" s="102"/>
      <c r="VXU216" s="102"/>
      <c r="VXV216" s="102"/>
      <c r="VXW216" s="102"/>
      <c r="VXX216" s="102"/>
      <c r="VXY216" s="102"/>
      <c r="VXZ216" s="102"/>
      <c r="VYA216" s="102"/>
      <c r="VYB216" s="102"/>
      <c r="VYC216" s="102"/>
      <c r="VYD216" s="102"/>
      <c r="VYE216" s="102"/>
      <c r="VYF216" s="102"/>
      <c r="VYG216" s="102"/>
      <c r="VYH216" s="102"/>
      <c r="VYI216" s="102"/>
      <c r="VYJ216" s="102"/>
      <c r="VYK216" s="102"/>
      <c r="VYL216" s="102"/>
      <c r="VYM216" s="102"/>
      <c r="VYN216" s="102"/>
      <c r="VYO216" s="102"/>
      <c r="VYP216" s="102"/>
      <c r="VYQ216" s="102"/>
      <c r="VYR216" s="102"/>
      <c r="VYS216" s="102"/>
      <c r="VYT216" s="102"/>
      <c r="VYU216" s="102"/>
      <c r="VYV216" s="102"/>
      <c r="VYW216" s="102"/>
      <c r="VYX216" s="102"/>
      <c r="VYY216" s="102"/>
      <c r="VYZ216" s="102"/>
      <c r="VZA216" s="102"/>
      <c r="VZB216" s="102"/>
      <c r="VZC216" s="102"/>
      <c r="VZD216" s="102"/>
      <c r="VZE216" s="102"/>
      <c r="VZF216" s="102"/>
      <c r="VZG216" s="102"/>
      <c r="VZH216" s="102"/>
      <c r="VZI216" s="102"/>
      <c r="VZJ216" s="102"/>
      <c r="VZK216" s="102"/>
      <c r="VZL216" s="102"/>
      <c r="VZM216" s="102"/>
      <c r="VZN216" s="102"/>
      <c r="VZO216" s="102"/>
      <c r="VZP216" s="102"/>
      <c r="VZQ216" s="102"/>
      <c r="VZR216" s="102"/>
      <c r="VZS216" s="102"/>
      <c r="VZT216" s="102"/>
      <c r="VZU216" s="102"/>
      <c r="VZV216" s="102"/>
      <c r="VZW216" s="102"/>
      <c r="VZX216" s="102"/>
      <c r="VZY216" s="102"/>
      <c r="VZZ216" s="102"/>
      <c r="WAA216" s="102"/>
      <c r="WAB216" s="102"/>
      <c r="WAC216" s="102"/>
      <c r="WAD216" s="102"/>
      <c r="WAE216" s="102"/>
      <c r="WAF216" s="102"/>
      <c r="WAG216" s="102"/>
      <c r="WAH216" s="102"/>
      <c r="WAI216" s="102"/>
      <c r="WAJ216" s="102"/>
      <c r="WAK216" s="102"/>
      <c r="WAL216" s="102"/>
      <c r="WAM216" s="102"/>
      <c r="WAN216" s="102"/>
      <c r="WAO216" s="102"/>
      <c r="WAP216" s="102"/>
      <c r="WAQ216" s="102"/>
      <c r="WAR216" s="102"/>
      <c r="WAS216" s="102"/>
      <c r="WAT216" s="102"/>
      <c r="WAU216" s="102"/>
      <c r="WAV216" s="102"/>
      <c r="WAW216" s="102"/>
      <c r="WAX216" s="102"/>
      <c r="WAY216" s="102"/>
      <c r="WAZ216" s="102"/>
      <c r="WBA216" s="102"/>
      <c r="WBB216" s="102"/>
      <c r="WBC216" s="102"/>
      <c r="WBD216" s="102"/>
      <c r="WBE216" s="102"/>
      <c r="WBF216" s="102"/>
      <c r="WBG216" s="102"/>
      <c r="WBH216" s="102"/>
      <c r="WBI216" s="102"/>
      <c r="WBJ216" s="102"/>
      <c r="WBK216" s="102"/>
      <c r="WBL216" s="102"/>
      <c r="WBM216" s="102"/>
      <c r="WBN216" s="102"/>
      <c r="WBO216" s="102"/>
      <c r="WBP216" s="102"/>
      <c r="WBQ216" s="102"/>
      <c r="WBR216" s="102"/>
      <c r="WBS216" s="102"/>
      <c r="WBT216" s="102"/>
      <c r="WBU216" s="102"/>
      <c r="WBV216" s="102"/>
      <c r="WBW216" s="102"/>
      <c r="WBX216" s="102"/>
      <c r="WBY216" s="102"/>
      <c r="WBZ216" s="102"/>
      <c r="WCA216" s="102"/>
      <c r="WCB216" s="102"/>
      <c r="WCC216" s="102"/>
      <c r="WCD216" s="102"/>
      <c r="WCE216" s="102"/>
      <c r="WCF216" s="102"/>
      <c r="WCG216" s="102"/>
      <c r="WCH216" s="102"/>
      <c r="WCI216" s="102"/>
      <c r="WCJ216" s="102"/>
      <c r="WCK216" s="102"/>
      <c r="WCL216" s="102"/>
      <c r="WCM216" s="102"/>
      <c r="WCN216" s="102"/>
      <c r="WCO216" s="102"/>
      <c r="WCP216" s="102"/>
      <c r="WCQ216" s="102"/>
      <c r="WCR216" s="102"/>
      <c r="WCS216" s="102"/>
      <c r="WCT216" s="102"/>
      <c r="WCU216" s="102"/>
      <c r="WCV216" s="102"/>
      <c r="WCW216" s="102"/>
      <c r="WCX216" s="102"/>
      <c r="WCY216" s="102"/>
      <c r="WCZ216" s="102"/>
      <c r="WDA216" s="102"/>
      <c r="WDB216" s="102"/>
      <c r="WDC216" s="102"/>
      <c r="WDD216" s="102"/>
      <c r="WDE216" s="102"/>
      <c r="WDF216" s="102"/>
      <c r="WDG216" s="102"/>
      <c r="WDH216" s="102"/>
      <c r="WDI216" s="102"/>
      <c r="WDJ216" s="102"/>
      <c r="WDK216" s="102"/>
      <c r="WDL216" s="102"/>
      <c r="WDM216" s="102"/>
      <c r="WDN216" s="102"/>
      <c r="WDO216" s="102"/>
      <c r="WDP216" s="102"/>
      <c r="WDQ216" s="102"/>
      <c r="WDR216" s="102"/>
      <c r="WDS216" s="102"/>
      <c r="WDT216" s="102"/>
      <c r="WDU216" s="102"/>
      <c r="WDV216" s="102"/>
      <c r="WDW216" s="102"/>
      <c r="WDX216" s="102"/>
      <c r="WDY216" s="102"/>
      <c r="WDZ216" s="102"/>
      <c r="WEA216" s="102"/>
      <c r="WEB216" s="102"/>
      <c r="WEC216" s="102"/>
      <c r="WED216" s="102"/>
      <c r="WEE216" s="102"/>
      <c r="WEF216" s="102"/>
      <c r="WEG216" s="102"/>
      <c r="WEH216" s="102"/>
      <c r="WEI216" s="102"/>
      <c r="WEJ216" s="102"/>
      <c r="WEK216" s="102"/>
      <c r="WEL216" s="102"/>
      <c r="WEM216" s="102"/>
      <c r="WEN216" s="102"/>
      <c r="WEO216" s="102"/>
      <c r="WEP216" s="102"/>
      <c r="WEQ216" s="102"/>
      <c r="WER216" s="102"/>
      <c r="WES216" s="102"/>
      <c r="WET216" s="102"/>
      <c r="WEU216" s="102"/>
      <c r="WEV216" s="102"/>
      <c r="WEW216" s="102"/>
      <c r="WEX216" s="102"/>
      <c r="WEY216" s="102"/>
      <c r="WEZ216" s="102"/>
      <c r="WFA216" s="102"/>
      <c r="WFB216" s="102"/>
      <c r="WFC216" s="102"/>
      <c r="WFD216" s="102"/>
      <c r="WFE216" s="102"/>
      <c r="WFF216" s="102"/>
      <c r="WFG216" s="102"/>
      <c r="WFH216" s="102"/>
      <c r="WFI216" s="102"/>
      <c r="WFJ216" s="102"/>
      <c r="WFK216" s="102"/>
      <c r="WFL216" s="102"/>
      <c r="WFM216" s="102"/>
      <c r="WFN216" s="102"/>
      <c r="WFO216" s="102"/>
      <c r="WFP216" s="102"/>
      <c r="WFQ216" s="102"/>
      <c r="WFR216" s="102"/>
      <c r="WFS216" s="102"/>
      <c r="WFT216" s="102"/>
      <c r="WFU216" s="102"/>
      <c r="WFV216" s="102"/>
      <c r="WFW216" s="102"/>
      <c r="WFX216" s="102"/>
      <c r="WFY216" s="102"/>
      <c r="WFZ216" s="102"/>
      <c r="WGA216" s="102"/>
      <c r="WGB216" s="102"/>
      <c r="WGC216" s="102"/>
      <c r="WGD216" s="102"/>
      <c r="WGE216" s="102"/>
      <c r="WGF216" s="102"/>
      <c r="WGG216" s="102"/>
      <c r="WGH216" s="102"/>
      <c r="WGI216" s="102"/>
      <c r="WGJ216" s="102"/>
      <c r="WGK216" s="102"/>
      <c r="WGL216" s="102"/>
      <c r="WGM216" s="102"/>
      <c r="WGN216" s="102"/>
      <c r="WGO216" s="102"/>
      <c r="WGP216" s="102"/>
      <c r="WGQ216" s="102"/>
      <c r="WGR216" s="102"/>
      <c r="WGS216" s="102"/>
      <c r="WGT216" s="102"/>
      <c r="WGU216" s="102"/>
      <c r="WGV216" s="102"/>
      <c r="WGW216" s="102"/>
      <c r="WGX216" s="102"/>
      <c r="WGY216" s="102"/>
      <c r="WGZ216" s="102"/>
      <c r="WHA216" s="102"/>
      <c r="WHB216" s="102"/>
      <c r="WHC216" s="102"/>
      <c r="WHD216" s="102"/>
      <c r="WHE216" s="102"/>
      <c r="WHF216" s="102"/>
      <c r="WHG216" s="102"/>
      <c r="WHH216" s="102"/>
      <c r="WHI216" s="102"/>
      <c r="WHJ216" s="102"/>
      <c r="WHK216" s="102"/>
      <c r="WHL216" s="102"/>
      <c r="WHM216" s="102"/>
      <c r="WHN216" s="102"/>
      <c r="WHO216" s="102"/>
      <c r="WHP216" s="102"/>
      <c r="WHQ216" s="102"/>
      <c r="WHR216" s="102"/>
      <c r="WHS216" s="102"/>
      <c r="WHT216" s="102"/>
      <c r="WHU216" s="102"/>
      <c r="WHV216" s="102"/>
      <c r="WHW216" s="102"/>
      <c r="WHX216" s="102"/>
      <c r="WHY216" s="102"/>
      <c r="WHZ216" s="102"/>
      <c r="WIA216" s="102"/>
      <c r="WIB216" s="102"/>
      <c r="WIC216" s="102"/>
      <c r="WID216" s="102"/>
      <c r="WIE216" s="102"/>
      <c r="WIF216" s="102"/>
      <c r="WIG216" s="102"/>
      <c r="WIH216" s="102"/>
      <c r="WII216" s="102"/>
      <c r="WIJ216" s="102"/>
      <c r="WIK216" s="102"/>
      <c r="WIL216" s="102"/>
      <c r="WIM216" s="102"/>
      <c r="WIN216" s="102"/>
      <c r="WIO216" s="102"/>
      <c r="WIP216" s="102"/>
      <c r="WIQ216" s="102"/>
      <c r="WIR216" s="102"/>
      <c r="WIS216" s="102"/>
      <c r="WIT216" s="102"/>
      <c r="WIU216" s="102"/>
      <c r="WIV216" s="102"/>
      <c r="WIW216" s="102"/>
      <c r="WIX216" s="102"/>
      <c r="WIY216" s="102"/>
      <c r="WIZ216" s="102"/>
      <c r="WJA216" s="102"/>
      <c r="WJB216" s="102"/>
      <c r="WJC216" s="102"/>
      <c r="WJD216" s="102"/>
      <c r="WJE216" s="102"/>
      <c r="WJF216" s="102"/>
      <c r="WJG216" s="102"/>
      <c r="WJH216" s="102"/>
      <c r="WJI216" s="102"/>
      <c r="WJJ216" s="102"/>
      <c r="WJK216" s="102"/>
      <c r="WJL216" s="102"/>
      <c r="WJM216" s="102"/>
      <c r="WJN216" s="102"/>
      <c r="WJO216" s="102"/>
      <c r="WJP216" s="102"/>
      <c r="WJQ216" s="102"/>
      <c r="WJR216" s="102"/>
      <c r="WJS216" s="102"/>
      <c r="WJT216" s="102"/>
      <c r="WJU216" s="102"/>
      <c r="WJV216" s="102"/>
      <c r="WJW216" s="102"/>
      <c r="WJX216" s="102"/>
      <c r="WJY216" s="102"/>
      <c r="WJZ216" s="102"/>
      <c r="WKA216" s="102"/>
      <c r="WKB216" s="102"/>
      <c r="WKC216" s="102"/>
      <c r="WKD216" s="102"/>
      <c r="WKE216" s="102"/>
      <c r="WKF216" s="102"/>
      <c r="WKG216" s="102"/>
      <c r="WKH216" s="102"/>
      <c r="WKI216" s="102"/>
      <c r="WKJ216" s="102"/>
      <c r="WKK216" s="102"/>
      <c r="WKL216" s="102"/>
      <c r="WKM216" s="102"/>
      <c r="WKN216" s="102"/>
      <c r="WKO216" s="102"/>
      <c r="WKP216" s="102"/>
      <c r="WKQ216" s="102"/>
      <c r="WKR216" s="102"/>
      <c r="WKS216" s="102"/>
      <c r="WKT216" s="102"/>
      <c r="WKU216" s="102"/>
      <c r="WKV216" s="102"/>
      <c r="WKW216" s="102"/>
      <c r="WKX216" s="102"/>
      <c r="WKY216" s="102"/>
      <c r="WKZ216" s="102"/>
      <c r="WLA216" s="102"/>
      <c r="WLB216" s="102"/>
      <c r="WLC216" s="102"/>
      <c r="WLD216" s="102"/>
      <c r="WLE216" s="102"/>
      <c r="WLF216" s="102"/>
      <c r="WLG216" s="102"/>
      <c r="WLH216" s="102"/>
      <c r="WLI216" s="102"/>
      <c r="WLJ216" s="102"/>
      <c r="WLK216" s="102"/>
      <c r="WLL216" s="102"/>
      <c r="WLM216" s="102"/>
      <c r="WLN216" s="102"/>
      <c r="WLO216" s="102"/>
      <c r="WLP216" s="102"/>
      <c r="WLQ216" s="102"/>
      <c r="WLR216" s="102"/>
      <c r="WLS216" s="102"/>
      <c r="WLT216" s="102"/>
      <c r="WLU216" s="102"/>
      <c r="WLV216" s="102"/>
      <c r="WLW216" s="102"/>
      <c r="WLX216" s="102"/>
      <c r="WLY216" s="102"/>
      <c r="WLZ216" s="102"/>
      <c r="WMA216" s="102"/>
      <c r="WMB216" s="102"/>
      <c r="WMC216" s="102"/>
      <c r="WMD216" s="102"/>
      <c r="WME216" s="102"/>
      <c r="WMF216" s="102"/>
      <c r="WMG216" s="102"/>
      <c r="WMH216" s="102"/>
      <c r="WMI216" s="102"/>
      <c r="WMJ216" s="102"/>
      <c r="WMK216" s="102"/>
      <c r="WML216" s="102"/>
      <c r="WMM216" s="102"/>
      <c r="WMN216" s="102"/>
      <c r="WMO216" s="102"/>
      <c r="WMP216" s="102"/>
      <c r="WMQ216" s="102"/>
      <c r="WMR216" s="102"/>
      <c r="WMS216" s="102"/>
      <c r="WMT216" s="102"/>
      <c r="WMU216" s="102"/>
      <c r="WMV216" s="102"/>
      <c r="WMW216" s="102"/>
      <c r="WMX216" s="102"/>
      <c r="WMY216" s="102"/>
      <c r="WMZ216" s="102"/>
      <c r="WNA216" s="102"/>
      <c r="WNB216" s="102"/>
      <c r="WNC216" s="102"/>
      <c r="WND216" s="102"/>
      <c r="WNE216" s="102"/>
      <c r="WNF216" s="102"/>
      <c r="WNG216" s="102"/>
      <c r="WNH216" s="102"/>
      <c r="WNI216" s="102"/>
      <c r="WNJ216" s="102"/>
      <c r="WNK216" s="102"/>
      <c r="WNL216" s="102"/>
      <c r="WNM216" s="102"/>
      <c r="WNN216" s="102"/>
      <c r="WNO216" s="102"/>
      <c r="WNP216" s="102"/>
      <c r="WNQ216" s="102"/>
      <c r="WNR216" s="102"/>
      <c r="WNS216" s="102"/>
      <c r="WNT216" s="102"/>
      <c r="WNU216" s="102"/>
      <c r="WNV216" s="102"/>
      <c r="WNW216" s="102"/>
      <c r="WNX216" s="102"/>
      <c r="WNY216" s="102"/>
      <c r="WNZ216" s="102"/>
      <c r="WOA216" s="102"/>
      <c r="WOB216" s="102"/>
      <c r="WOC216" s="102"/>
      <c r="WOD216" s="102"/>
      <c r="WOE216" s="102"/>
      <c r="WOF216" s="102"/>
      <c r="WOG216" s="102"/>
      <c r="WOH216" s="102"/>
      <c r="WOI216" s="102"/>
      <c r="WOJ216" s="102"/>
      <c r="WOK216" s="102"/>
      <c r="WOL216" s="102"/>
      <c r="WOM216" s="102"/>
      <c r="WON216" s="102"/>
      <c r="WOO216" s="102"/>
      <c r="WOP216" s="102"/>
      <c r="WOQ216" s="102"/>
      <c r="WOR216" s="102"/>
      <c r="WOS216" s="102"/>
      <c r="WOT216" s="102"/>
      <c r="WOU216" s="102"/>
      <c r="WOV216" s="102"/>
      <c r="WOW216" s="102"/>
      <c r="WOX216" s="102"/>
      <c r="WOY216" s="102"/>
      <c r="WOZ216" s="102"/>
      <c r="WPA216" s="102"/>
      <c r="WPB216" s="102"/>
      <c r="WPC216" s="102"/>
      <c r="WPD216" s="102"/>
      <c r="WPE216" s="102"/>
      <c r="WPF216" s="102"/>
      <c r="WPG216" s="102"/>
      <c r="WPH216" s="102"/>
      <c r="WPI216" s="102"/>
      <c r="WPJ216" s="102"/>
      <c r="WPK216" s="102"/>
      <c r="WPL216" s="102"/>
      <c r="WPM216" s="102"/>
      <c r="WPN216" s="102"/>
      <c r="WPO216" s="102"/>
      <c r="WPP216" s="102"/>
      <c r="WPQ216" s="102"/>
      <c r="WPR216" s="102"/>
      <c r="WPS216" s="102"/>
      <c r="WPT216" s="102"/>
      <c r="WPU216" s="102"/>
      <c r="WPV216" s="102"/>
      <c r="WPW216" s="102"/>
      <c r="WPX216" s="102"/>
      <c r="WPY216" s="102"/>
      <c r="WPZ216" s="102"/>
      <c r="WQA216" s="102"/>
      <c r="WQB216" s="102"/>
      <c r="WQC216" s="102"/>
      <c r="WQD216" s="102"/>
      <c r="WQE216" s="102"/>
      <c r="WQF216" s="102"/>
      <c r="WQG216" s="102"/>
      <c r="WQH216" s="102"/>
      <c r="WQI216" s="102"/>
      <c r="WQJ216" s="102"/>
      <c r="WQK216" s="102"/>
      <c r="WQL216" s="102"/>
      <c r="WQM216" s="102"/>
      <c r="WQN216" s="102"/>
      <c r="WQO216" s="102"/>
      <c r="WQP216" s="102"/>
      <c r="WQQ216" s="102"/>
      <c r="WQR216" s="102"/>
      <c r="WQS216" s="102"/>
      <c r="WQT216" s="102"/>
      <c r="WQU216" s="102"/>
      <c r="WQV216" s="102"/>
      <c r="WQW216" s="102"/>
      <c r="WQX216" s="102"/>
      <c r="WQY216" s="102"/>
      <c r="WQZ216" s="102"/>
      <c r="WRA216" s="102"/>
      <c r="WRB216" s="102"/>
      <c r="WRC216" s="102"/>
      <c r="WRD216" s="102"/>
      <c r="WRE216" s="102"/>
      <c r="WRF216" s="102"/>
      <c r="WRG216" s="102"/>
      <c r="WRH216" s="102"/>
      <c r="WRI216" s="102"/>
      <c r="WRJ216" s="102"/>
      <c r="WRK216" s="102"/>
      <c r="WRL216" s="102"/>
      <c r="WRM216" s="102"/>
      <c r="WRN216" s="102"/>
      <c r="WRO216" s="102"/>
      <c r="WRP216" s="102"/>
      <c r="WRQ216" s="102"/>
      <c r="WRR216" s="102"/>
      <c r="WRS216" s="102"/>
      <c r="WRT216" s="102"/>
      <c r="WRU216" s="102"/>
      <c r="WRV216" s="102"/>
      <c r="WRW216" s="102"/>
      <c r="WRX216" s="102"/>
      <c r="WRY216" s="102"/>
      <c r="WRZ216" s="102"/>
      <c r="WSA216" s="102"/>
      <c r="WSB216" s="102"/>
      <c r="WSC216" s="102"/>
      <c r="WSD216" s="102"/>
      <c r="WSE216" s="102"/>
      <c r="WSF216" s="102"/>
      <c r="WSG216" s="102"/>
      <c r="WSH216" s="102"/>
      <c r="WSI216" s="102"/>
      <c r="WSJ216" s="102"/>
      <c r="WSK216" s="102"/>
      <c r="WSL216" s="102"/>
      <c r="WSM216" s="102"/>
      <c r="WSN216" s="102"/>
      <c r="WSO216" s="102"/>
      <c r="WSP216" s="102"/>
      <c r="WSQ216" s="102"/>
      <c r="WSR216" s="102"/>
      <c r="WSS216" s="102"/>
      <c r="WST216" s="102"/>
      <c r="WSU216" s="102"/>
      <c r="WSV216" s="102"/>
      <c r="WSW216" s="102"/>
      <c r="WSX216" s="102"/>
      <c r="WSY216" s="102"/>
      <c r="WSZ216" s="102"/>
      <c r="WTA216" s="102"/>
      <c r="WTB216" s="102"/>
      <c r="WTC216" s="102"/>
      <c r="WTD216" s="102"/>
      <c r="WTE216" s="102"/>
      <c r="WTF216" s="102"/>
      <c r="WTG216" s="102"/>
      <c r="WTH216" s="102"/>
      <c r="WTI216" s="102"/>
      <c r="WTJ216" s="102"/>
      <c r="WTK216" s="102"/>
      <c r="WTL216" s="102"/>
      <c r="WTM216" s="102"/>
      <c r="WTN216" s="102"/>
      <c r="WTO216" s="102"/>
      <c r="WTP216" s="102"/>
      <c r="WTQ216" s="102"/>
      <c r="WTR216" s="102"/>
      <c r="WTS216" s="102"/>
      <c r="WTT216" s="102"/>
      <c r="WTU216" s="102"/>
      <c r="WTV216" s="102"/>
      <c r="WTW216" s="102"/>
      <c r="WTX216" s="102"/>
      <c r="WTY216" s="102"/>
      <c r="WTZ216" s="102"/>
      <c r="WUA216" s="102"/>
      <c r="WUB216" s="102"/>
      <c r="WUC216" s="102"/>
      <c r="WUD216" s="102"/>
      <c r="WUE216" s="102"/>
      <c r="WUF216" s="102"/>
      <c r="WUG216" s="102"/>
      <c r="WUH216" s="102"/>
      <c r="WUI216" s="102"/>
      <c r="WUJ216" s="102"/>
      <c r="WUK216" s="102"/>
      <c r="WUL216" s="102"/>
      <c r="WUM216" s="102"/>
      <c r="WUN216" s="102"/>
      <c r="WUO216" s="102"/>
      <c r="WUP216" s="102"/>
      <c r="WUQ216" s="102"/>
      <c r="WUR216" s="102"/>
      <c r="WUS216" s="102"/>
      <c r="WUT216" s="102"/>
      <c r="WUU216" s="102"/>
      <c r="WUV216" s="102"/>
      <c r="WUW216" s="102"/>
      <c r="WUX216" s="102"/>
      <c r="WUY216" s="102"/>
      <c r="WUZ216" s="102"/>
      <c r="WVA216" s="102"/>
      <c r="WVB216" s="102"/>
      <c r="WVC216" s="102"/>
      <c r="WVD216" s="102"/>
      <c r="WVE216" s="102"/>
      <c r="WVF216" s="102"/>
      <c r="WVG216" s="102"/>
      <c r="WVH216" s="102"/>
      <c r="WVI216" s="102"/>
      <c r="WVJ216" s="102"/>
      <c r="WVK216" s="102"/>
      <c r="WVL216" s="102"/>
      <c r="WVM216" s="102"/>
      <c r="WVN216" s="102"/>
      <c r="WVO216" s="102"/>
      <c r="WVP216" s="102"/>
    </row>
    <row r="217" spans="1:16136" s="52" customFormat="1" ht="56.25" customHeight="1">
      <c r="A217" s="37" t="s">
        <v>367</v>
      </c>
      <c r="B217" s="12" t="s">
        <v>368</v>
      </c>
      <c r="C217" s="12" t="s">
        <v>39</v>
      </c>
      <c r="D217" s="12" t="s">
        <v>369</v>
      </c>
      <c r="E217" s="13">
        <f>'2023'!E217</f>
        <v>9</v>
      </c>
      <c r="F217" s="13">
        <f>'2023'!F217</f>
        <v>3</v>
      </c>
      <c r="G217" s="13">
        <f>'2023'!G217</f>
        <v>3</v>
      </c>
      <c r="H217" s="13">
        <f>'2023'!H217</f>
        <v>9</v>
      </c>
      <c r="I217" s="38">
        <f t="shared" si="70"/>
        <v>24</v>
      </c>
      <c r="J217" s="40">
        <f>'2023'!K217</f>
        <v>2849.3736509592286</v>
      </c>
      <c r="K217" s="40">
        <v>2931.0524852136559</v>
      </c>
      <c r="L217" s="40">
        <f>'2023'!M217</f>
        <v>2119.9360000000001</v>
      </c>
      <c r="M217" s="40">
        <v>2204.7334400000004</v>
      </c>
      <c r="N217" s="42" t="e">
        <f>(J217-L217)*#REF!</f>
        <v>#REF!</v>
      </c>
      <c r="O217" s="41">
        <f t="shared" si="66"/>
        <v>6564.938858633056</v>
      </c>
      <c r="P217" s="42">
        <f t="shared" si="67"/>
        <v>2188.3129528776853</v>
      </c>
      <c r="Q217" s="42">
        <f t="shared" si="68"/>
        <v>2178.9571356409665</v>
      </c>
      <c r="R217" s="42">
        <f t="shared" si="69"/>
        <v>6536.871406922899</v>
      </c>
      <c r="S217" s="42">
        <f t="shared" si="71"/>
        <v>17469.080354074606</v>
      </c>
      <c r="T217" s="43"/>
      <c r="U217" s="44"/>
      <c r="V217" s="44"/>
      <c r="W217" s="101"/>
      <c r="X217" s="101"/>
      <c r="Y217" s="101"/>
      <c r="Z217" s="101"/>
      <c r="AA217" s="101"/>
      <c r="AB217" s="101"/>
      <c r="AC217" s="101"/>
      <c r="AD217" s="101"/>
      <c r="AE217" s="101"/>
      <c r="AF217" s="101"/>
      <c r="AG217" s="101"/>
      <c r="AH217" s="101"/>
      <c r="AI217" s="101"/>
      <c r="AJ217" s="101"/>
      <c r="AK217" s="101"/>
      <c r="AL217" s="101"/>
      <c r="AM217" s="101"/>
      <c r="AN217" s="101"/>
      <c r="AO217" s="101"/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101"/>
      <c r="BE217" s="101"/>
      <c r="BF217" s="101"/>
      <c r="BG217" s="101"/>
      <c r="BH217" s="101"/>
      <c r="BI217" s="101"/>
      <c r="BJ217" s="101"/>
      <c r="BK217" s="101"/>
      <c r="BL217" s="101"/>
      <c r="BM217" s="101"/>
      <c r="BN217" s="101"/>
      <c r="BO217" s="101"/>
      <c r="BP217" s="101"/>
      <c r="BQ217" s="101"/>
      <c r="BR217" s="101"/>
      <c r="BS217" s="101"/>
      <c r="BT217" s="101"/>
      <c r="BU217" s="101"/>
      <c r="BV217" s="101"/>
      <c r="BW217" s="101"/>
      <c r="BX217" s="101"/>
      <c r="BY217" s="101"/>
      <c r="BZ217" s="101"/>
      <c r="CA217" s="101"/>
      <c r="CB217" s="101"/>
      <c r="CC217" s="101"/>
      <c r="CD217" s="101"/>
      <c r="CE217" s="101"/>
      <c r="CF217" s="101"/>
      <c r="CG217" s="101"/>
      <c r="CH217" s="101"/>
      <c r="CI217" s="101"/>
      <c r="CJ217" s="101"/>
      <c r="CK217" s="101"/>
      <c r="CL217" s="101"/>
      <c r="CM217" s="101"/>
      <c r="CN217" s="101"/>
      <c r="CO217" s="101"/>
      <c r="CP217" s="101"/>
      <c r="CQ217" s="101"/>
      <c r="CR217" s="101"/>
      <c r="CS217" s="101"/>
      <c r="CT217" s="101"/>
      <c r="CU217" s="101"/>
      <c r="CV217" s="101"/>
      <c r="CW217" s="101"/>
      <c r="CX217" s="101"/>
      <c r="CY217" s="101"/>
      <c r="CZ217" s="101"/>
      <c r="DA217" s="101"/>
      <c r="DB217" s="101"/>
      <c r="DC217" s="101"/>
      <c r="DD217" s="101"/>
      <c r="DE217" s="101"/>
      <c r="DF217" s="101"/>
      <c r="DG217" s="101"/>
      <c r="DH217" s="101"/>
      <c r="DI217" s="101"/>
      <c r="DJ217" s="101"/>
      <c r="DK217" s="101"/>
      <c r="DL217" s="101"/>
      <c r="DM217" s="101"/>
      <c r="DN217" s="101"/>
      <c r="DO217" s="101"/>
      <c r="DP217" s="101"/>
      <c r="DQ217" s="101"/>
      <c r="DR217" s="101"/>
      <c r="DS217" s="101"/>
      <c r="DT217" s="101"/>
      <c r="DU217" s="101"/>
      <c r="DV217" s="101"/>
      <c r="DW217" s="101"/>
      <c r="DX217" s="101"/>
      <c r="DY217" s="101"/>
      <c r="DZ217" s="101"/>
      <c r="EA217" s="101"/>
      <c r="EB217" s="101"/>
      <c r="EC217" s="101"/>
      <c r="ED217" s="101"/>
      <c r="EE217" s="101"/>
      <c r="EF217" s="101"/>
      <c r="EG217" s="101"/>
      <c r="EH217" s="101"/>
      <c r="EI217" s="101"/>
      <c r="EJ217" s="101"/>
      <c r="EK217" s="101"/>
      <c r="EL217" s="101"/>
      <c r="EM217" s="101"/>
      <c r="EN217" s="101"/>
      <c r="EO217" s="101"/>
      <c r="EP217" s="101"/>
      <c r="EQ217" s="101"/>
      <c r="ER217" s="101"/>
      <c r="ES217" s="101"/>
      <c r="ET217" s="101"/>
      <c r="EU217" s="101"/>
      <c r="EV217" s="101"/>
      <c r="EW217" s="101"/>
      <c r="EX217" s="101"/>
      <c r="EY217" s="101"/>
      <c r="EZ217" s="101"/>
      <c r="FA217" s="101"/>
      <c r="FB217" s="101"/>
      <c r="FC217" s="101"/>
      <c r="FD217" s="101"/>
      <c r="FE217" s="101"/>
      <c r="FF217" s="101"/>
      <c r="FG217" s="101"/>
      <c r="FH217" s="101"/>
      <c r="FI217" s="101"/>
      <c r="FJ217" s="101"/>
      <c r="FK217" s="101"/>
      <c r="FL217" s="101"/>
      <c r="FM217" s="101"/>
      <c r="FN217" s="101"/>
      <c r="FO217" s="101"/>
      <c r="FP217" s="101"/>
      <c r="FQ217" s="101"/>
      <c r="FR217" s="101"/>
      <c r="FS217" s="101"/>
      <c r="FT217" s="101"/>
      <c r="FU217" s="101"/>
      <c r="FV217" s="101"/>
      <c r="FW217" s="101"/>
      <c r="FX217" s="101"/>
      <c r="FY217" s="101"/>
    </row>
    <row r="218" spans="1:16136" s="103" customFormat="1" ht="56.25" customHeight="1" outlineLevel="1">
      <c r="A218" s="37">
        <v>2919003805</v>
      </c>
      <c r="B218" s="12" t="s">
        <v>370</v>
      </c>
      <c r="C218" s="12" t="s">
        <v>170</v>
      </c>
      <c r="D218" s="12" t="s">
        <v>371</v>
      </c>
      <c r="E218" s="13">
        <f>'2023'!E218</f>
        <v>17.635999999999999</v>
      </c>
      <c r="F218" s="13">
        <f>'2023'!F218</f>
        <v>11.757999999999999</v>
      </c>
      <c r="G218" s="13">
        <f>'2023'!G218</f>
        <v>5.8789999999999996</v>
      </c>
      <c r="H218" s="13">
        <f>'2023'!H218</f>
        <v>17.637</v>
      </c>
      <c r="I218" s="38">
        <f t="shared" si="70"/>
        <v>52.91</v>
      </c>
      <c r="J218" s="40">
        <f>'2023'!K218</f>
        <v>4265.3912280261466</v>
      </c>
      <c r="K218" s="40">
        <v>4644.537114961804</v>
      </c>
      <c r="L218" s="40">
        <f>'2023'!M218</f>
        <v>1817.0880000000002</v>
      </c>
      <c r="M218" s="40">
        <v>1889.7715200000002</v>
      </c>
      <c r="N218" s="42" t="e">
        <f>(J218-L218)*#REF!</f>
        <v>#REF!</v>
      </c>
      <c r="O218" s="41">
        <f t="shared" si="66"/>
        <v>43178.275729469118</v>
      </c>
      <c r="P218" s="42">
        <f t="shared" si="67"/>
        <v>28787.149355131427</v>
      </c>
      <c r="Q218" s="42">
        <f t="shared" si="68"/>
        <v>16195.266932780443</v>
      </c>
      <c r="R218" s="42">
        <f t="shared" si="69"/>
        <v>48585.800798341334</v>
      </c>
      <c r="S218" s="42">
        <f t="shared" si="71"/>
        <v>136746.49281572233</v>
      </c>
      <c r="T218" s="47"/>
      <c r="U218" s="44"/>
      <c r="V218" s="44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/>
      <c r="BO218" s="102"/>
      <c r="BP218" s="102"/>
      <c r="BQ218" s="102"/>
      <c r="BR218" s="102"/>
      <c r="BS218" s="102"/>
      <c r="BT218" s="102"/>
      <c r="BU218" s="102"/>
      <c r="BV218" s="102"/>
      <c r="BW218" s="102"/>
      <c r="BX218" s="102"/>
      <c r="BY218" s="102"/>
      <c r="BZ218" s="102"/>
      <c r="CA218" s="102"/>
      <c r="CB218" s="102"/>
      <c r="CC218" s="102"/>
      <c r="CD218" s="102"/>
      <c r="CE218" s="102"/>
      <c r="CF218" s="102"/>
      <c r="CG218" s="102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/>
      <c r="CT218" s="102"/>
      <c r="CU218" s="102"/>
      <c r="CV218" s="102"/>
      <c r="CW218" s="102"/>
      <c r="CX218" s="102"/>
      <c r="CY218" s="102"/>
      <c r="CZ218" s="102"/>
      <c r="DA218" s="102"/>
      <c r="DB218" s="102"/>
      <c r="DC218" s="102"/>
      <c r="DD218" s="102"/>
      <c r="DE218" s="102"/>
      <c r="DF218" s="102"/>
      <c r="DG218" s="102"/>
      <c r="DH218" s="102"/>
      <c r="DI218" s="102"/>
      <c r="DJ218" s="102"/>
      <c r="DK218" s="102"/>
      <c r="DL218" s="102"/>
      <c r="DM218" s="102"/>
      <c r="DN218" s="102"/>
      <c r="DO218" s="102"/>
      <c r="DP218" s="102"/>
      <c r="DQ218" s="102"/>
      <c r="DR218" s="102"/>
      <c r="DS218" s="102"/>
      <c r="DT218" s="102"/>
      <c r="DU218" s="102"/>
      <c r="DV218" s="102"/>
      <c r="DW218" s="102"/>
      <c r="DX218" s="102"/>
      <c r="DY218" s="102"/>
      <c r="DZ218" s="102"/>
      <c r="EA218" s="102"/>
      <c r="EB218" s="102"/>
      <c r="EC218" s="102"/>
      <c r="ED218" s="102"/>
      <c r="EE218" s="102"/>
      <c r="EF218" s="102"/>
      <c r="EG218" s="102"/>
      <c r="EH218" s="102"/>
      <c r="EI218" s="102"/>
      <c r="EJ218" s="102"/>
      <c r="EK218" s="102"/>
      <c r="EL218" s="102"/>
      <c r="EM218" s="102"/>
      <c r="EN218" s="102"/>
      <c r="EO218" s="102"/>
      <c r="EP218" s="102"/>
      <c r="EQ218" s="102"/>
      <c r="ER218" s="102"/>
      <c r="ES218" s="102"/>
      <c r="ET218" s="102"/>
      <c r="EU218" s="102"/>
      <c r="EV218" s="102"/>
      <c r="EW218" s="102"/>
      <c r="EX218" s="102"/>
      <c r="EY218" s="102"/>
      <c r="EZ218" s="102"/>
      <c r="FA218" s="102"/>
      <c r="FB218" s="102"/>
      <c r="FC218" s="102"/>
      <c r="FD218" s="102"/>
      <c r="FE218" s="102"/>
      <c r="FF218" s="102"/>
      <c r="FG218" s="102"/>
      <c r="FH218" s="102"/>
      <c r="FI218" s="102"/>
      <c r="FJ218" s="102"/>
      <c r="FK218" s="102"/>
      <c r="FL218" s="102"/>
      <c r="FM218" s="102"/>
      <c r="FN218" s="102"/>
      <c r="FO218" s="102"/>
      <c r="FP218" s="102"/>
      <c r="FQ218" s="102"/>
      <c r="FR218" s="102"/>
      <c r="FS218" s="102"/>
      <c r="FT218" s="102"/>
      <c r="FU218" s="102"/>
      <c r="FV218" s="102"/>
      <c r="FW218" s="102"/>
      <c r="FX218" s="102"/>
      <c r="FY218" s="102"/>
      <c r="FZ218" s="102"/>
      <c r="GA218" s="102"/>
      <c r="GB218" s="102"/>
      <c r="GC218" s="102"/>
      <c r="GD218" s="102"/>
      <c r="GE218" s="102"/>
      <c r="GF218" s="102"/>
      <c r="GG218" s="102"/>
      <c r="GH218" s="102"/>
      <c r="GI218" s="102"/>
      <c r="GJ218" s="102"/>
      <c r="GK218" s="102"/>
      <c r="GL218" s="102"/>
      <c r="GM218" s="102"/>
      <c r="GN218" s="102"/>
      <c r="GO218" s="102"/>
      <c r="GP218" s="102"/>
      <c r="GQ218" s="102"/>
      <c r="GR218" s="102"/>
      <c r="GS218" s="102"/>
      <c r="GT218" s="102"/>
      <c r="GU218" s="102"/>
      <c r="GV218" s="102"/>
      <c r="GW218" s="102"/>
      <c r="GX218" s="102"/>
      <c r="GY218" s="102"/>
      <c r="GZ218" s="102"/>
      <c r="HA218" s="102"/>
      <c r="HB218" s="102"/>
      <c r="HC218" s="102"/>
      <c r="HD218" s="102"/>
      <c r="HE218" s="102"/>
      <c r="HF218" s="102"/>
      <c r="HG218" s="102"/>
      <c r="HH218" s="102"/>
      <c r="HI218" s="102"/>
      <c r="HJ218" s="102"/>
      <c r="HK218" s="102"/>
      <c r="HL218" s="102"/>
      <c r="HM218" s="102"/>
      <c r="HN218" s="102"/>
      <c r="HO218" s="102"/>
      <c r="HP218" s="102"/>
      <c r="HQ218" s="102"/>
      <c r="HR218" s="102"/>
      <c r="HS218" s="102"/>
      <c r="HT218" s="102"/>
      <c r="HU218" s="102"/>
      <c r="HV218" s="102"/>
      <c r="HW218" s="102"/>
      <c r="HX218" s="102"/>
      <c r="HY218" s="102"/>
      <c r="HZ218" s="102"/>
      <c r="IA218" s="102"/>
      <c r="IB218" s="102"/>
      <c r="IC218" s="102"/>
      <c r="ID218" s="102"/>
      <c r="IE218" s="102"/>
      <c r="IF218" s="102"/>
      <c r="IG218" s="102"/>
      <c r="IH218" s="102"/>
      <c r="II218" s="102"/>
      <c r="IJ218" s="102"/>
      <c r="IK218" s="102"/>
      <c r="IL218" s="102"/>
      <c r="IM218" s="102"/>
      <c r="IN218" s="102"/>
      <c r="IO218" s="102"/>
      <c r="IP218" s="102"/>
      <c r="IQ218" s="102"/>
      <c r="IR218" s="102"/>
      <c r="IS218" s="102"/>
      <c r="IT218" s="102"/>
      <c r="IU218" s="102"/>
      <c r="IV218" s="102"/>
      <c r="IW218" s="102"/>
      <c r="IX218" s="102"/>
      <c r="IY218" s="102"/>
      <c r="IZ218" s="102"/>
      <c r="JA218" s="102"/>
      <c r="JB218" s="102"/>
      <c r="JC218" s="102"/>
      <c r="JD218" s="102"/>
      <c r="JE218" s="102"/>
      <c r="JF218" s="102"/>
      <c r="JG218" s="102"/>
      <c r="JH218" s="102"/>
      <c r="JI218" s="102"/>
      <c r="JJ218" s="102"/>
      <c r="JK218" s="102"/>
      <c r="JL218" s="102"/>
      <c r="JM218" s="102"/>
      <c r="JN218" s="102"/>
      <c r="JO218" s="102"/>
      <c r="JP218" s="102"/>
      <c r="JQ218" s="102"/>
      <c r="JR218" s="102"/>
      <c r="JS218" s="102"/>
      <c r="JT218" s="102"/>
      <c r="JU218" s="102"/>
      <c r="JV218" s="102"/>
      <c r="JW218" s="102"/>
      <c r="JX218" s="102"/>
      <c r="JY218" s="102"/>
      <c r="JZ218" s="102"/>
      <c r="KA218" s="102"/>
      <c r="KB218" s="102"/>
      <c r="KC218" s="102"/>
      <c r="KD218" s="102"/>
      <c r="KE218" s="102"/>
      <c r="KF218" s="102"/>
      <c r="KG218" s="102"/>
      <c r="KH218" s="102"/>
      <c r="KI218" s="102"/>
      <c r="KJ218" s="102"/>
      <c r="KK218" s="102"/>
      <c r="KL218" s="102"/>
      <c r="KM218" s="102"/>
      <c r="KN218" s="102"/>
      <c r="KO218" s="102"/>
      <c r="KP218" s="102"/>
      <c r="KQ218" s="102"/>
      <c r="KR218" s="102"/>
      <c r="KS218" s="102"/>
      <c r="KT218" s="102"/>
      <c r="KU218" s="102"/>
      <c r="KV218" s="102"/>
      <c r="KW218" s="102"/>
      <c r="KX218" s="102"/>
      <c r="KY218" s="102"/>
      <c r="KZ218" s="102"/>
      <c r="LA218" s="102"/>
      <c r="LB218" s="102"/>
      <c r="LC218" s="102"/>
      <c r="LD218" s="102"/>
      <c r="LE218" s="102"/>
      <c r="LF218" s="102"/>
      <c r="LG218" s="102"/>
      <c r="LH218" s="102"/>
      <c r="LI218" s="102"/>
      <c r="LJ218" s="102"/>
      <c r="LK218" s="102"/>
      <c r="LL218" s="102"/>
      <c r="LM218" s="102"/>
      <c r="LN218" s="102"/>
      <c r="LO218" s="102"/>
      <c r="LP218" s="102"/>
      <c r="LQ218" s="102"/>
      <c r="LR218" s="102"/>
      <c r="LS218" s="102"/>
      <c r="LT218" s="102"/>
      <c r="LU218" s="102"/>
      <c r="LV218" s="102"/>
      <c r="LW218" s="102"/>
      <c r="LX218" s="102"/>
      <c r="LY218" s="102"/>
      <c r="LZ218" s="102"/>
      <c r="MA218" s="102"/>
      <c r="MB218" s="102"/>
      <c r="MC218" s="102"/>
      <c r="MD218" s="102"/>
      <c r="ME218" s="102"/>
      <c r="MF218" s="102"/>
      <c r="MG218" s="102"/>
      <c r="MH218" s="102"/>
      <c r="MI218" s="102"/>
      <c r="MJ218" s="102"/>
      <c r="MK218" s="102"/>
      <c r="ML218" s="102"/>
      <c r="MM218" s="102"/>
      <c r="MN218" s="102"/>
      <c r="MO218" s="102"/>
      <c r="MP218" s="102"/>
      <c r="MQ218" s="102"/>
      <c r="MR218" s="102"/>
      <c r="MS218" s="102"/>
      <c r="MT218" s="102"/>
      <c r="MU218" s="102"/>
      <c r="MV218" s="102"/>
      <c r="MW218" s="102"/>
      <c r="MX218" s="102"/>
      <c r="MY218" s="102"/>
      <c r="MZ218" s="102"/>
      <c r="NA218" s="102"/>
      <c r="NB218" s="102"/>
      <c r="NC218" s="102"/>
      <c r="ND218" s="102"/>
      <c r="NE218" s="102"/>
      <c r="NF218" s="102"/>
      <c r="NG218" s="102"/>
      <c r="NH218" s="102"/>
      <c r="NI218" s="102"/>
      <c r="NJ218" s="102"/>
      <c r="NK218" s="102"/>
      <c r="NL218" s="102"/>
      <c r="NM218" s="102"/>
      <c r="NN218" s="102"/>
      <c r="NO218" s="102"/>
      <c r="NP218" s="102"/>
      <c r="NQ218" s="102"/>
      <c r="NR218" s="102"/>
      <c r="NS218" s="102"/>
      <c r="NT218" s="102"/>
      <c r="NU218" s="102"/>
      <c r="NV218" s="102"/>
      <c r="NW218" s="102"/>
      <c r="NX218" s="102"/>
      <c r="NY218" s="102"/>
      <c r="NZ218" s="102"/>
      <c r="OA218" s="102"/>
      <c r="OB218" s="102"/>
      <c r="OC218" s="102"/>
      <c r="OD218" s="102"/>
      <c r="OE218" s="102"/>
      <c r="OF218" s="102"/>
      <c r="OG218" s="102"/>
      <c r="OH218" s="102"/>
      <c r="OI218" s="102"/>
      <c r="OJ218" s="102"/>
      <c r="OK218" s="102"/>
      <c r="OL218" s="102"/>
      <c r="OM218" s="102"/>
      <c r="ON218" s="102"/>
      <c r="OO218" s="102"/>
      <c r="OP218" s="102"/>
      <c r="OQ218" s="102"/>
      <c r="OR218" s="102"/>
      <c r="OS218" s="102"/>
      <c r="OT218" s="102"/>
      <c r="OU218" s="102"/>
      <c r="OV218" s="102"/>
      <c r="OW218" s="102"/>
      <c r="OX218" s="102"/>
      <c r="OY218" s="102"/>
      <c r="OZ218" s="102"/>
      <c r="PA218" s="102"/>
      <c r="PB218" s="102"/>
      <c r="PC218" s="102"/>
      <c r="PD218" s="102"/>
      <c r="PE218" s="102"/>
      <c r="PF218" s="102"/>
      <c r="PG218" s="102"/>
      <c r="PH218" s="102"/>
      <c r="PI218" s="102"/>
      <c r="PJ218" s="102"/>
      <c r="PK218" s="102"/>
      <c r="PL218" s="102"/>
      <c r="PM218" s="102"/>
      <c r="PN218" s="102"/>
      <c r="PO218" s="102"/>
      <c r="PP218" s="102"/>
      <c r="PQ218" s="102"/>
      <c r="PR218" s="102"/>
      <c r="PS218" s="102"/>
      <c r="PT218" s="102"/>
      <c r="PU218" s="102"/>
      <c r="PV218" s="102"/>
      <c r="PW218" s="102"/>
      <c r="PX218" s="102"/>
      <c r="PY218" s="102"/>
      <c r="PZ218" s="102"/>
      <c r="QA218" s="102"/>
      <c r="QB218" s="102"/>
      <c r="QC218" s="102"/>
      <c r="QD218" s="102"/>
      <c r="QE218" s="102"/>
      <c r="QF218" s="102"/>
      <c r="QG218" s="102"/>
      <c r="QH218" s="102"/>
      <c r="QI218" s="102"/>
      <c r="QJ218" s="102"/>
      <c r="QK218" s="102"/>
      <c r="QL218" s="102"/>
      <c r="QM218" s="102"/>
      <c r="QN218" s="102"/>
      <c r="QO218" s="102"/>
      <c r="QP218" s="102"/>
      <c r="QQ218" s="102"/>
      <c r="QR218" s="102"/>
      <c r="QS218" s="102"/>
      <c r="QT218" s="102"/>
      <c r="QU218" s="102"/>
      <c r="QV218" s="102"/>
      <c r="QW218" s="102"/>
      <c r="QX218" s="102"/>
      <c r="QY218" s="102"/>
      <c r="QZ218" s="102"/>
      <c r="RA218" s="102"/>
      <c r="RB218" s="102"/>
      <c r="RC218" s="102"/>
      <c r="RD218" s="102"/>
      <c r="RE218" s="102"/>
      <c r="RF218" s="102"/>
      <c r="RG218" s="102"/>
      <c r="RH218" s="102"/>
      <c r="RI218" s="102"/>
      <c r="RJ218" s="102"/>
      <c r="RK218" s="102"/>
      <c r="RL218" s="102"/>
      <c r="RM218" s="102"/>
      <c r="RN218" s="102"/>
      <c r="RO218" s="102"/>
      <c r="RP218" s="102"/>
      <c r="RQ218" s="102"/>
      <c r="RR218" s="102"/>
      <c r="RS218" s="102"/>
      <c r="RT218" s="102"/>
      <c r="RU218" s="102"/>
      <c r="RV218" s="102"/>
      <c r="RW218" s="102"/>
      <c r="RX218" s="102"/>
      <c r="RY218" s="102"/>
      <c r="RZ218" s="102"/>
      <c r="SA218" s="102"/>
      <c r="SB218" s="102"/>
      <c r="SC218" s="102"/>
      <c r="SD218" s="102"/>
      <c r="SE218" s="102"/>
      <c r="SF218" s="102"/>
      <c r="SG218" s="102"/>
      <c r="SH218" s="102"/>
      <c r="SI218" s="102"/>
      <c r="SJ218" s="102"/>
      <c r="SK218" s="102"/>
      <c r="SL218" s="102"/>
      <c r="SM218" s="102"/>
      <c r="SN218" s="102"/>
      <c r="SO218" s="102"/>
      <c r="SP218" s="102"/>
      <c r="SQ218" s="102"/>
      <c r="SR218" s="102"/>
      <c r="SS218" s="102"/>
      <c r="ST218" s="102"/>
      <c r="SU218" s="102"/>
      <c r="SV218" s="102"/>
      <c r="SW218" s="102"/>
      <c r="SX218" s="102"/>
      <c r="SY218" s="102"/>
      <c r="SZ218" s="102"/>
      <c r="TA218" s="102"/>
      <c r="TB218" s="102"/>
      <c r="TC218" s="102"/>
      <c r="TD218" s="102"/>
      <c r="TE218" s="102"/>
      <c r="TF218" s="102"/>
      <c r="TG218" s="102"/>
      <c r="TH218" s="102"/>
      <c r="TI218" s="102"/>
      <c r="TJ218" s="102"/>
      <c r="TK218" s="102"/>
      <c r="TL218" s="102"/>
      <c r="TM218" s="102"/>
      <c r="TN218" s="102"/>
      <c r="TO218" s="102"/>
      <c r="TP218" s="102"/>
      <c r="TQ218" s="102"/>
      <c r="TR218" s="102"/>
      <c r="TS218" s="102"/>
      <c r="TT218" s="102"/>
      <c r="TU218" s="102"/>
      <c r="TV218" s="102"/>
      <c r="TW218" s="102"/>
      <c r="TX218" s="102"/>
      <c r="TY218" s="102"/>
      <c r="TZ218" s="102"/>
      <c r="UA218" s="102"/>
      <c r="UB218" s="102"/>
      <c r="UC218" s="102"/>
      <c r="UD218" s="102"/>
      <c r="UE218" s="102"/>
      <c r="UF218" s="102"/>
      <c r="UG218" s="102"/>
      <c r="UH218" s="102"/>
      <c r="UI218" s="102"/>
      <c r="UJ218" s="102"/>
      <c r="UK218" s="102"/>
      <c r="UL218" s="102"/>
      <c r="UM218" s="102"/>
      <c r="UN218" s="102"/>
      <c r="UO218" s="102"/>
      <c r="UP218" s="102"/>
      <c r="UQ218" s="102"/>
      <c r="UR218" s="102"/>
      <c r="US218" s="102"/>
      <c r="UT218" s="102"/>
      <c r="UU218" s="102"/>
      <c r="UV218" s="102"/>
      <c r="UW218" s="102"/>
      <c r="UX218" s="102"/>
      <c r="UY218" s="102"/>
      <c r="UZ218" s="102"/>
      <c r="VA218" s="102"/>
      <c r="VB218" s="102"/>
      <c r="VC218" s="102"/>
      <c r="VD218" s="102"/>
      <c r="VE218" s="102"/>
      <c r="VF218" s="102"/>
      <c r="VG218" s="102"/>
      <c r="VH218" s="102"/>
      <c r="VI218" s="102"/>
      <c r="VJ218" s="102"/>
      <c r="VK218" s="102"/>
      <c r="VL218" s="102"/>
      <c r="VM218" s="102"/>
      <c r="VN218" s="102"/>
      <c r="VO218" s="102"/>
      <c r="VP218" s="102"/>
      <c r="VQ218" s="102"/>
      <c r="VR218" s="102"/>
      <c r="VS218" s="102"/>
      <c r="VT218" s="102"/>
      <c r="VU218" s="102"/>
      <c r="VV218" s="102"/>
      <c r="VW218" s="102"/>
      <c r="VX218" s="102"/>
      <c r="VY218" s="102"/>
      <c r="VZ218" s="102"/>
      <c r="WA218" s="102"/>
      <c r="WB218" s="102"/>
      <c r="WC218" s="102"/>
      <c r="WD218" s="102"/>
      <c r="WE218" s="102"/>
      <c r="WF218" s="102"/>
      <c r="WG218" s="102"/>
      <c r="WH218" s="102"/>
      <c r="WI218" s="102"/>
      <c r="WJ218" s="102"/>
      <c r="WK218" s="102"/>
      <c r="WL218" s="102"/>
      <c r="WM218" s="102"/>
      <c r="WN218" s="102"/>
      <c r="WO218" s="102"/>
      <c r="WP218" s="102"/>
      <c r="WQ218" s="102"/>
      <c r="WR218" s="102"/>
      <c r="WS218" s="102"/>
      <c r="WT218" s="102"/>
      <c r="WU218" s="102"/>
      <c r="WV218" s="102"/>
      <c r="WW218" s="102"/>
      <c r="WX218" s="102"/>
      <c r="WY218" s="102"/>
      <c r="WZ218" s="102"/>
      <c r="XA218" s="102"/>
      <c r="XB218" s="102"/>
      <c r="XC218" s="102"/>
      <c r="XD218" s="102"/>
      <c r="XE218" s="102"/>
      <c r="XF218" s="102"/>
      <c r="XG218" s="102"/>
      <c r="XH218" s="102"/>
      <c r="XI218" s="102"/>
      <c r="XJ218" s="102"/>
      <c r="XK218" s="102"/>
      <c r="XL218" s="102"/>
      <c r="XM218" s="102"/>
      <c r="XN218" s="102"/>
      <c r="XO218" s="102"/>
      <c r="XP218" s="102"/>
      <c r="XQ218" s="102"/>
      <c r="XR218" s="102"/>
      <c r="XS218" s="102"/>
      <c r="XT218" s="102"/>
      <c r="XU218" s="102"/>
      <c r="XV218" s="102"/>
      <c r="XW218" s="102"/>
      <c r="XX218" s="102"/>
      <c r="XY218" s="102"/>
      <c r="XZ218" s="102"/>
      <c r="YA218" s="102"/>
      <c r="YB218" s="102"/>
      <c r="YC218" s="102"/>
      <c r="YD218" s="102"/>
      <c r="YE218" s="102"/>
      <c r="YF218" s="102"/>
      <c r="YG218" s="102"/>
      <c r="YH218" s="102"/>
      <c r="YI218" s="102"/>
      <c r="YJ218" s="102"/>
      <c r="YK218" s="102"/>
      <c r="YL218" s="102"/>
      <c r="YM218" s="102"/>
      <c r="YN218" s="102"/>
      <c r="YO218" s="102"/>
      <c r="YP218" s="102"/>
      <c r="YQ218" s="102"/>
      <c r="YR218" s="102"/>
      <c r="YS218" s="102"/>
      <c r="YT218" s="102"/>
      <c r="YU218" s="102"/>
      <c r="YV218" s="102"/>
      <c r="YW218" s="102"/>
      <c r="YX218" s="102"/>
      <c r="YY218" s="102"/>
      <c r="YZ218" s="102"/>
      <c r="ZA218" s="102"/>
      <c r="ZB218" s="102"/>
      <c r="ZC218" s="102"/>
      <c r="ZD218" s="102"/>
      <c r="ZE218" s="102"/>
      <c r="ZF218" s="102"/>
      <c r="ZG218" s="102"/>
      <c r="ZH218" s="102"/>
      <c r="ZI218" s="102"/>
      <c r="ZJ218" s="102"/>
      <c r="ZK218" s="102"/>
      <c r="ZL218" s="102"/>
      <c r="ZM218" s="102"/>
      <c r="ZN218" s="102"/>
      <c r="ZO218" s="102"/>
      <c r="ZP218" s="102"/>
      <c r="ZQ218" s="102"/>
      <c r="ZR218" s="102"/>
      <c r="ZS218" s="102"/>
      <c r="ZT218" s="102"/>
      <c r="ZU218" s="102"/>
      <c r="ZV218" s="102"/>
      <c r="ZW218" s="102"/>
      <c r="ZX218" s="102"/>
      <c r="ZY218" s="102"/>
      <c r="ZZ218" s="102"/>
      <c r="AAA218" s="102"/>
      <c r="AAB218" s="102"/>
      <c r="AAC218" s="102"/>
      <c r="AAD218" s="102"/>
      <c r="AAE218" s="102"/>
      <c r="AAF218" s="102"/>
      <c r="AAG218" s="102"/>
      <c r="AAH218" s="102"/>
      <c r="AAI218" s="102"/>
      <c r="AAJ218" s="102"/>
      <c r="AAK218" s="102"/>
      <c r="AAL218" s="102"/>
      <c r="AAM218" s="102"/>
      <c r="AAN218" s="102"/>
      <c r="AAO218" s="102"/>
      <c r="AAP218" s="102"/>
      <c r="AAQ218" s="102"/>
      <c r="AAR218" s="102"/>
      <c r="AAS218" s="102"/>
      <c r="AAT218" s="102"/>
      <c r="AAU218" s="102"/>
      <c r="AAV218" s="102"/>
      <c r="AAW218" s="102"/>
      <c r="AAX218" s="102"/>
      <c r="AAY218" s="102"/>
      <c r="AAZ218" s="102"/>
      <c r="ABA218" s="102"/>
      <c r="ABB218" s="102"/>
      <c r="ABC218" s="102"/>
      <c r="ABD218" s="102"/>
      <c r="ABE218" s="102"/>
      <c r="ABF218" s="102"/>
      <c r="ABG218" s="102"/>
      <c r="ABH218" s="102"/>
      <c r="ABI218" s="102"/>
      <c r="ABJ218" s="102"/>
      <c r="ABK218" s="102"/>
      <c r="ABL218" s="102"/>
      <c r="ABM218" s="102"/>
      <c r="ABN218" s="102"/>
      <c r="ABO218" s="102"/>
      <c r="ABP218" s="102"/>
      <c r="ABQ218" s="102"/>
      <c r="ABR218" s="102"/>
      <c r="ABS218" s="102"/>
      <c r="ABT218" s="102"/>
      <c r="ABU218" s="102"/>
      <c r="ABV218" s="102"/>
      <c r="ABW218" s="102"/>
      <c r="ABX218" s="102"/>
      <c r="ABY218" s="102"/>
      <c r="ABZ218" s="102"/>
      <c r="ACA218" s="102"/>
      <c r="ACB218" s="102"/>
      <c r="ACC218" s="102"/>
      <c r="ACD218" s="102"/>
      <c r="ACE218" s="102"/>
      <c r="ACF218" s="102"/>
      <c r="ACG218" s="102"/>
      <c r="ACH218" s="102"/>
      <c r="ACI218" s="102"/>
      <c r="ACJ218" s="102"/>
      <c r="ACK218" s="102"/>
      <c r="ACL218" s="102"/>
      <c r="ACM218" s="102"/>
      <c r="ACN218" s="102"/>
      <c r="ACO218" s="102"/>
      <c r="ACP218" s="102"/>
      <c r="ACQ218" s="102"/>
      <c r="ACR218" s="102"/>
      <c r="ACS218" s="102"/>
      <c r="ACT218" s="102"/>
      <c r="ACU218" s="102"/>
      <c r="ACV218" s="102"/>
      <c r="ACW218" s="102"/>
      <c r="ACX218" s="102"/>
      <c r="ACY218" s="102"/>
      <c r="ACZ218" s="102"/>
      <c r="ADA218" s="102"/>
      <c r="ADB218" s="102"/>
      <c r="ADC218" s="102"/>
      <c r="ADD218" s="102"/>
      <c r="ADE218" s="102"/>
      <c r="ADF218" s="102"/>
      <c r="ADG218" s="102"/>
      <c r="ADH218" s="102"/>
      <c r="ADI218" s="102"/>
      <c r="ADJ218" s="102"/>
      <c r="ADK218" s="102"/>
      <c r="ADL218" s="102"/>
      <c r="ADM218" s="102"/>
      <c r="ADN218" s="102"/>
      <c r="ADO218" s="102"/>
      <c r="ADP218" s="102"/>
      <c r="ADQ218" s="102"/>
      <c r="ADR218" s="102"/>
      <c r="ADS218" s="102"/>
      <c r="ADT218" s="102"/>
      <c r="ADU218" s="102"/>
      <c r="ADV218" s="102"/>
      <c r="ADW218" s="102"/>
      <c r="ADX218" s="102"/>
      <c r="ADY218" s="102"/>
      <c r="ADZ218" s="102"/>
      <c r="AEA218" s="102"/>
      <c r="AEB218" s="102"/>
      <c r="AEC218" s="102"/>
      <c r="AED218" s="102"/>
      <c r="AEE218" s="102"/>
      <c r="AEF218" s="102"/>
      <c r="AEG218" s="102"/>
      <c r="AEH218" s="102"/>
      <c r="AEI218" s="102"/>
      <c r="AEJ218" s="102"/>
      <c r="AEK218" s="102"/>
      <c r="AEL218" s="102"/>
      <c r="AEM218" s="102"/>
      <c r="AEN218" s="102"/>
      <c r="AEO218" s="102"/>
      <c r="AEP218" s="102"/>
      <c r="AEQ218" s="102"/>
      <c r="AER218" s="102"/>
      <c r="AES218" s="102"/>
      <c r="AET218" s="102"/>
      <c r="AEU218" s="102"/>
      <c r="AEV218" s="102"/>
      <c r="AEW218" s="102"/>
      <c r="AEX218" s="102"/>
      <c r="AEY218" s="102"/>
      <c r="AEZ218" s="102"/>
      <c r="AFA218" s="102"/>
      <c r="AFB218" s="102"/>
      <c r="AFC218" s="102"/>
      <c r="AFD218" s="102"/>
      <c r="AFE218" s="102"/>
      <c r="AFF218" s="102"/>
      <c r="AFG218" s="102"/>
      <c r="AFH218" s="102"/>
      <c r="AFI218" s="102"/>
      <c r="AFJ218" s="102"/>
      <c r="AFK218" s="102"/>
      <c r="AFL218" s="102"/>
      <c r="AFM218" s="102"/>
      <c r="AFN218" s="102"/>
      <c r="AFO218" s="102"/>
      <c r="AFP218" s="102"/>
      <c r="AFQ218" s="102"/>
      <c r="AFR218" s="102"/>
      <c r="AFS218" s="102"/>
      <c r="AFT218" s="102"/>
      <c r="AFU218" s="102"/>
      <c r="AFV218" s="102"/>
      <c r="AFW218" s="102"/>
      <c r="AFX218" s="102"/>
      <c r="AFY218" s="102"/>
      <c r="AFZ218" s="102"/>
      <c r="AGA218" s="102"/>
      <c r="AGB218" s="102"/>
      <c r="AGC218" s="102"/>
      <c r="AGD218" s="102"/>
      <c r="AGE218" s="102"/>
      <c r="AGF218" s="102"/>
      <c r="AGG218" s="102"/>
      <c r="AGH218" s="102"/>
      <c r="AGI218" s="102"/>
      <c r="AGJ218" s="102"/>
      <c r="AGK218" s="102"/>
      <c r="AGL218" s="102"/>
      <c r="AGM218" s="102"/>
      <c r="AGN218" s="102"/>
      <c r="AGO218" s="102"/>
      <c r="AGP218" s="102"/>
      <c r="AGQ218" s="102"/>
      <c r="AGR218" s="102"/>
      <c r="AGS218" s="102"/>
      <c r="AGT218" s="102"/>
      <c r="AGU218" s="102"/>
      <c r="AGV218" s="102"/>
      <c r="AGW218" s="102"/>
      <c r="AGX218" s="102"/>
      <c r="AGY218" s="102"/>
      <c r="AGZ218" s="102"/>
      <c r="AHA218" s="102"/>
      <c r="AHB218" s="102"/>
      <c r="AHC218" s="102"/>
      <c r="AHD218" s="102"/>
      <c r="AHE218" s="102"/>
      <c r="AHF218" s="102"/>
      <c r="AHG218" s="102"/>
      <c r="AHH218" s="102"/>
      <c r="AHI218" s="102"/>
      <c r="AHJ218" s="102"/>
      <c r="AHK218" s="102"/>
      <c r="AHL218" s="102"/>
      <c r="AHM218" s="102"/>
      <c r="AHN218" s="102"/>
      <c r="AHO218" s="102"/>
      <c r="AHP218" s="102"/>
      <c r="AHQ218" s="102"/>
      <c r="AHR218" s="102"/>
      <c r="AHS218" s="102"/>
      <c r="AHT218" s="102"/>
      <c r="AHU218" s="102"/>
      <c r="AHV218" s="102"/>
      <c r="AHW218" s="102"/>
      <c r="AHX218" s="102"/>
      <c r="AHY218" s="102"/>
      <c r="AHZ218" s="102"/>
      <c r="AIA218" s="102"/>
      <c r="AIB218" s="102"/>
      <c r="AIC218" s="102"/>
      <c r="AID218" s="102"/>
      <c r="AIE218" s="102"/>
      <c r="AIF218" s="102"/>
      <c r="AIG218" s="102"/>
      <c r="AIH218" s="102"/>
      <c r="AII218" s="102"/>
      <c r="AIJ218" s="102"/>
      <c r="AIK218" s="102"/>
      <c r="AIL218" s="102"/>
      <c r="AIM218" s="102"/>
      <c r="AIN218" s="102"/>
      <c r="AIO218" s="102"/>
      <c r="AIP218" s="102"/>
      <c r="AIQ218" s="102"/>
      <c r="AIR218" s="102"/>
      <c r="AIS218" s="102"/>
      <c r="AIT218" s="102"/>
      <c r="AIU218" s="102"/>
      <c r="AIV218" s="102"/>
      <c r="AIW218" s="102"/>
      <c r="AIX218" s="102"/>
      <c r="AIY218" s="102"/>
      <c r="AIZ218" s="102"/>
      <c r="AJA218" s="102"/>
      <c r="AJB218" s="102"/>
      <c r="AJC218" s="102"/>
      <c r="AJD218" s="102"/>
      <c r="AJE218" s="102"/>
      <c r="AJF218" s="102"/>
      <c r="AJG218" s="102"/>
      <c r="AJH218" s="102"/>
      <c r="AJI218" s="102"/>
      <c r="AJJ218" s="102"/>
      <c r="AJK218" s="102"/>
      <c r="AJL218" s="102"/>
      <c r="AJM218" s="102"/>
      <c r="AJN218" s="102"/>
      <c r="AJO218" s="102"/>
      <c r="AJP218" s="102"/>
      <c r="AJQ218" s="102"/>
      <c r="AJR218" s="102"/>
      <c r="AJS218" s="102"/>
      <c r="AJT218" s="102"/>
      <c r="AJU218" s="102"/>
      <c r="AJV218" s="102"/>
      <c r="AJW218" s="102"/>
      <c r="AJX218" s="102"/>
      <c r="AJY218" s="102"/>
      <c r="AJZ218" s="102"/>
      <c r="AKA218" s="102"/>
      <c r="AKB218" s="102"/>
      <c r="AKC218" s="102"/>
      <c r="AKD218" s="102"/>
      <c r="AKE218" s="102"/>
      <c r="AKF218" s="102"/>
      <c r="AKG218" s="102"/>
      <c r="AKH218" s="102"/>
      <c r="AKI218" s="102"/>
      <c r="AKJ218" s="102"/>
      <c r="AKK218" s="102"/>
      <c r="AKL218" s="102"/>
      <c r="AKM218" s="102"/>
      <c r="AKN218" s="102"/>
      <c r="AKO218" s="102"/>
      <c r="AKP218" s="102"/>
      <c r="AKQ218" s="102"/>
      <c r="AKR218" s="102"/>
      <c r="AKS218" s="102"/>
      <c r="AKT218" s="102"/>
      <c r="AKU218" s="102"/>
      <c r="AKV218" s="102"/>
      <c r="AKW218" s="102"/>
      <c r="AKX218" s="102"/>
      <c r="AKY218" s="102"/>
      <c r="AKZ218" s="102"/>
      <c r="ALA218" s="102"/>
      <c r="ALB218" s="102"/>
      <c r="ALC218" s="102"/>
      <c r="ALD218" s="102"/>
      <c r="ALE218" s="102"/>
      <c r="ALF218" s="102"/>
      <c r="ALG218" s="102"/>
      <c r="ALH218" s="102"/>
      <c r="ALI218" s="102"/>
      <c r="ALJ218" s="102"/>
      <c r="ALK218" s="102"/>
      <c r="ALL218" s="102"/>
      <c r="ALM218" s="102"/>
      <c r="ALN218" s="102"/>
      <c r="ALO218" s="102"/>
      <c r="ALP218" s="102"/>
      <c r="ALQ218" s="102"/>
      <c r="ALR218" s="102"/>
      <c r="ALS218" s="102"/>
      <c r="ALT218" s="102"/>
      <c r="ALU218" s="102"/>
      <c r="ALV218" s="102"/>
      <c r="ALW218" s="102"/>
      <c r="ALX218" s="102"/>
      <c r="ALY218" s="102"/>
      <c r="ALZ218" s="102"/>
      <c r="AMA218" s="102"/>
      <c r="AMB218" s="102"/>
      <c r="AMC218" s="102"/>
      <c r="AMD218" s="102"/>
      <c r="AME218" s="102"/>
      <c r="AMF218" s="102"/>
      <c r="AMG218" s="102"/>
      <c r="AMH218" s="102"/>
      <c r="AMI218" s="102"/>
      <c r="AMJ218" s="102"/>
      <c r="AMK218" s="102"/>
      <c r="AML218" s="102"/>
      <c r="AMM218" s="102"/>
      <c r="AMN218" s="102"/>
      <c r="AMO218" s="102"/>
      <c r="AMP218" s="102"/>
      <c r="AMQ218" s="102"/>
      <c r="AMR218" s="102"/>
      <c r="AMS218" s="102"/>
      <c r="AMT218" s="102"/>
      <c r="AMU218" s="102"/>
      <c r="AMV218" s="102"/>
      <c r="AMW218" s="102"/>
      <c r="AMX218" s="102"/>
      <c r="AMY218" s="102"/>
      <c r="AMZ218" s="102"/>
      <c r="ANA218" s="102"/>
      <c r="ANB218" s="102"/>
      <c r="ANC218" s="102"/>
      <c r="AND218" s="102"/>
      <c r="ANE218" s="102"/>
      <c r="ANF218" s="102"/>
      <c r="ANG218" s="102"/>
      <c r="ANH218" s="102"/>
      <c r="ANI218" s="102"/>
      <c r="ANJ218" s="102"/>
      <c r="ANK218" s="102"/>
      <c r="ANL218" s="102"/>
      <c r="ANM218" s="102"/>
      <c r="ANN218" s="102"/>
      <c r="ANO218" s="102"/>
      <c r="ANP218" s="102"/>
      <c r="ANQ218" s="102"/>
      <c r="ANR218" s="102"/>
      <c r="ANS218" s="102"/>
      <c r="ANT218" s="102"/>
      <c r="ANU218" s="102"/>
      <c r="ANV218" s="102"/>
      <c r="ANW218" s="102"/>
      <c r="ANX218" s="102"/>
      <c r="ANY218" s="102"/>
      <c r="ANZ218" s="102"/>
      <c r="AOA218" s="102"/>
      <c r="AOB218" s="102"/>
      <c r="AOC218" s="102"/>
      <c r="AOD218" s="102"/>
      <c r="AOE218" s="102"/>
      <c r="AOF218" s="102"/>
      <c r="AOG218" s="102"/>
      <c r="AOH218" s="102"/>
      <c r="AOI218" s="102"/>
      <c r="AOJ218" s="102"/>
      <c r="AOK218" s="102"/>
      <c r="AOL218" s="102"/>
      <c r="AOM218" s="102"/>
      <c r="AON218" s="102"/>
      <c r="AOO218" s="102"/>
      <c r="AOP218" s="102"/>
      <c r="AOQ218" s="102"/>
      <c r="AOR218" s="102"/>
      <c r="AOS218" s="102"/>
      <c r="AOT218" s="102"/>
      <c r="AOU218" s="102"/>
      <c r="AOV218" s="102"/>
      <c r="AOW218" s="102"/>
      <c r="AOX218" s="102"/>
      <c r="AOY218" s="102"/>
      <c r="AOZ218" s="102"/>
      <c r="APA218" s="102"/>
      <c r="APB218" s="102"/>
      <c r="APC218" s="102"/>
      <c r="APD218" s="102"/>
      <c r="APE218" s="102"/>
      <c r="APF218" s="102"/>
      <c r="APG218" s="102"/>
      <c r="APH218" s="102"/>
      <c r="API218" s="102"/>
      <c r="APJ218" s="102"/>
      <c r="APK218" s="102"/>
      <c r="APL218" s="102"/>
      <c r="APM218" s="102"/>
      <c r="APN218" s="102"/>
      <c r="APO218" s="102"/>
      <c r="APP218" s="102"/>
      <c r="APQ218" s="102"/>
      <c r="APR218" s="102"/>
      <c r="APS218" s="102"/>
      <c r="APT218" s="102"/>
      <c r="APU218" s="102"/>
      <c r="APV218" s="102"/>
      <c r="APW218" s="102"/>
      <c r="APX218" s="102"/>
      <c r="APY218" s="102"/>
      <c r="APZ218" s="102"/>
      <c r="AQA218" s="102"/>
      <c r="AQB218" s="102"/>
      <c r="AQC218" s="102"/>
      <c r="AQD218" s="102"/>
      <c r="AQE218" s="102"/>
      <c r="AQF218" s="102"/>
      <c r="AQG218" s="102"/>
      <c r="AQH218" s="102"/>
      <c r="AQI218" s="102"/>
      <c r="AQJ218" s="102"/>
      <c r="AQK218" s="102"/>
      <c r="AQL218" s="102"/>
      <c r="AQM218" s="102"/>
      <c r="AQN218" s="102"/>
      <c r="AQO218" s="102"/>
      <c r="AQP218" s="102"/>
      <c r="AQQ218" s="102"/>
      <c r="AQR218" s="102"/>
      <c r="AQS218" s="102"/>
      <c r="AQT218" s="102"/>
      <c r="AQU218" s="102"/>
      <c r="AQV218" s="102"/>
      <c r="AQW218" s="102"/>
      <c r="AQX218" s="102"/>
      <c r="AQY218" s="102"/>
      <c r="AQZ218" s="102"/>
      <c r="ARA218" s="102"/>
      <c r="ARB218" s="102"/>
      <c r="ARC218" s="102"/>
      <c r="ARD218" s="102"/>
      <c r="ARE218" s="102"/>
      <c r="ARF218" s="102"/>
      <c r="ARG218" s="102"/>
      <c r="ARH218" s="102"/>
      <c r="ARI218" s="102"/>
      <c r="ARJ218" s="102"/>
      <c r="ARK218" s="102"/>
      <c r="ARL218" s="102"/>
      <c r="ARM218" s="102"/>
      <c r="ARN218" s="102"/>
      <c r="ARO218" s="102"/>
      <c r="ARP218" s="102"/>
      <c r="ARQ218" s="102"/>
      <c r="ARR218" s="102"/>
      <c r="ARS218" s="102"/>
      <c r="ART218" s="102"/>
      <c r="ARU218" s="102"/>
      <c r="ARV218" s="102"/>
      <c r="ARW218" s="102"/>
      <c r="ARX218" s="102"/>
      <c r="ARY218" s="102"/>
      <c r="ARZ218" s="102"/>
      <c r="ASA218" s="102"/>
      <c r="ASB218" s="102"/>
      <c r="ASC218" s="102"/>
      <c r="ASD218" s="102"/>
      <c r="ASE218" s="102"/>
      <c r="ASF218" s="102"/>
      <c r="ASG218" s="102"/>
      <c r="ASH218" s="102"/>
      <c r="ASI218" s="102"/>
      <c r="ASJ218" s="102"/>
      <c r="ASK218" s="102"/>
      <c r="ASL218" s="102"/>
      <c r="ASM218" s="102"/>
      <c r="ASN218" s="102"/>
      <c r="ASO218" s="102"/>
      <c r="ASP218" s="102"/>
      <c r="ASQ218" s="102"/>
      <c r="ASR218" s="102"/>
      <c r="ASS218" s="102"/>
      <c r="AST218" s="102"/>
      <c r="ASU218" s="102"/>
      <c r="ASV218" s="102"/>
      <c r="ASW218" s="102"/>
      <c r="ASX218" s="102"/>
      <c r="ASY218" s="102"/>
      <c r="ASZ218" s="102"/>
      <c r="ATA218" s="102"/>
      <c r="ATB218" s="102"/>
      <c r="ATC218" s="102"/>
      <c r="ATD218" s="102"/>
      <c r="ATE218" s="102"/>
      <c r="ATF218" s="102"/>
      <c r="ATG218" s="102"/>
      <c r="ATH218" s="102"/>
      <c r="ATI218" s="102"/>
      <c r="ATJ218" s="102"/>
      <c r="ATK218" s="102"/>
      <c r="ATL218" s="102"/>
      <c r="ATM218" s="102"/>
      <c r="ATN218" s="102"/>
      <c r="ATO218" s="102"/>
      <c r="ATP218" s="102"/>
      <c r="ATQ218" s="102"/>
      <c r="ATR218" s="102"/>
      <c r="ATS218" s="102"/>
      <c r="ATT218" s="102"/>
      <c r="ATU218" s="102"/>
      <c r="ATV218" s="102"/>
      <c r="ATW218" s="102"/>
      <c r="ATX218" s="102"/>
      <c r="ATY218" s="102"/>
      <c r="ATZ218" s="102"/>
      <c r="AUA218" s="102"/>
      <c r="AUB218" s="102"/>
      <c r="AUC218" s="102"/>
      <c r="AUD218" s="102"/>
      <c r="AUE218" s="102"/>
      <c r="AUF218" s="102"/>
      <c r="AUG218" s="102"/>
      <c r="AUH218" s="102"/>
      <c r="AUI218" s="102"/>
      <c r="AUJ218" s="102"/>
      <c r="AUK218" s="102"/>
      <c r="AUL218" s="102"/>
      <c r="AUM218" s="102"/>
      <c r="AUN218" s="102"/>
      <c r="AUO218" s="102"/>
      <c r="AUP218" s="102"/>
      <c r="AUQ218" s="102"/>
      <c r="AUR218" s="102"/>
      <c r="AUS218" s="102"/>
      <c r="AUT218" s="102"/>
      <c r="AUU218" s="102"/>
      <c r="AUV218" s="102"/>
      <c r="AUW218" s="102"/>
      <c r="AUX218" s="102"/>
      <c r="AUY218" s="102"/>
      <c r="AUZ218" s="102"/>
      <c r="AVA218" s="102"/>
      <c r="AVB218" s="102"/>
      <c r="AVC218" s="102"/>
      <c r="AVD218" s="102"/>
      <c r="AVE218" s="102"/>
      <c r="AVF218" s="102"/>
      <c r="AVG218" s="102"/>
      <c r="AVH218" s="102"/>
      <c r="AVI218" s="102"/>
      <c r="AVJ218" s="102"/>
      <c r="AVK218" s="102"/>
      <c r="AVL218" s="102"/>
      <c r="AVM218" s="102"/>
      <c r="AVN218" s="102"/>
      <c r="AVO218" s="102"/>
      <c r="AVP218" s="102"/>
      <c r="AVQ218" s="102"/>
      <c r="AVR218" s="102"/>
      <c r="AVS218" s="102"/>
      <c r="AVT218" s="102"/>
      <c r="AVU218" s="102"/>
      <c r="AVV218" s="102"/>
      <c r="AVW218" s="102"/>
      <c r="AVX218" s="102"/>
      <c r="AVY218" s="102"/>
      <c r="AVZ218" s="102"/>
      <c r="AWA218" s="102"/>
      <c r="AWB218" s="102"/>
      <c r="AWC218" s="102"/>
      <c r="AWD218" s="102"/>
      <c r="AWE218" s="102"/>
      <c r="AWF218" s="102"/>
      <c r="AWG218" s="102"/>
      <c r="AWH218" s="102"/>
      <c r="AWI218" s="102"/>
      <c r="AWJ218" s="102"/>
      <c r="AWK218" s="102"/>
      <c r="AWL218" s="102"/>
      <c r="AWM218" s="102"/>
      <c r="AWN218" s="102"/>
      <c r="AWO218" s="102"/>
      <c r="AWP218" s="102"/>
      <c r="AWQ218" s="102"/>
      <c r="AWR218" s="102"/>
      <c r="AWS218" s="102"/>
      <c r="AWT218" s="102"/>
      <c r="AWU218" s="102"/>
      <c r="AWV218" s="102"/>
      <c r="AWW218" s="102"/>
      <c r="AWX218" s="102"/>
      <c r="AWY218" s="102"/>
      <c r="AWZ218" s="102"/>
      <c r="AXA218" s="102"/>
      <c r="AXB218" s="102"/>
      <c r="AXC218" s="102"/>
      <c r="AXD218" s="102"/>
      <c r="AXE218" s="102"/>
      <c r="AXF218" s="102"/>
      <c r="AXG218" s="102"/>
      <c r="AXH218" s="102"/>
      <c r="AXI218" s="102"/>
      <c r="AXJ218" s="102"/>
      <c r="AXK218" s="102"/>
      <c r="AXL218" s="102"/>
      <c r="AXM218" s="102"/>
      <c r="AXN218" s="102"/>
      <c r="AXO218" s="102"/>
      <c r="AXP218" s="102"/>
      <c r="AXQ218" s="102"/>
      <c r="AXR218" s="102"/>
      <c r="AXS218" s="102"/>
      <c r="AXT218" s="102"/>
      <c r="AXU218" s="102"/>
      <c r="AXV218" s="102"/>
      <c r="AXW218" s="102"/>
      <c r="AXX218" s="102"/>
      <c r="AXY218" s="102"/>
      <c r="AXZ218" s="102"/>
      <c r="AYA218" s="102"/>
      <c r="AYB218" s="102"/>
      <c r="AYC218" s="102"/>
      <c r="AYD218" s="102"/>
      <c r="AYE218" s="102"/>
      <c r="AYF218" s="102"/>
      <c r="AYG218" s="102"/>
      <c r="AYH218" s="102"/>
      <c r="AYI218" s="102"/>
      <c r="AYJ218" s="102"/>
      <c r="AYK218" s="102"/>
      <c r="AYL218" s="102"/>
      <c r="AYM218" s="102"/>
      <c r="AYN218" s="102"/>
      <c r="AYO218" s="102"/>
      <c r="AYP218" s="102"/>
      <c r="AYQ218" s="102"/>
      <c r="AYR218" s="102"/>
      <c r="AYS218" s="102"/>
      <c r="AYT218" s="102"/>
      <c r="AYU218" s="102"/>
      <c r="AYV218" s="102"/>
      <c r="AYW218" s="102"/>
      <c r="AYX218" s="102"/>
      <c r="AYY218" s="102"/>
      <c r="AYZ218" s="102"/>
      <c r="AZA218" s="102"/>
      <c r="AZB218" s="102"/>
      <c r="AZC218" s="102"/>
      <c r="AZD218" s="102"/>
      <c r="AZE218" s="102"/>
      <c r="AZF218" s="102"/>
      <c r="AZG218" s="102"/>
      <c r="AZH218" s="102"/>
      <c r="AZI218" s="102"/>
      <c r="AZJ218" s="102"/>
      <c r="AZK218" s="102"/>
      <c r="AZL218" s="102"/>
      <c r="AZM218" s="102"/>
      <c r="AZN218" s="102"/>
      <c r="AZO218" s="102"/>
      <c r="AZP218" s="102"/>
      <c r="AZQ218" s="102"/>
      <c r="AZR218" s="102"/>
      <c r="AZS218" s="102"/>
      <c r="AZT218" s="102"/>
      <c r="AZU218" s="102"/>
      <c r="AZV218" s="102"/>
      <c r="AZW218" s="102"/>
      <c r="AZX218" s="102"/>
      <c r="AZY218" s="102"/>
      <c r="AZZ218" s="102"/>
      <c r="BAA218" s="102"/>
      <c r="BAB218" s="102"/>
      <c r="BAC218" s="102"/>
      <c r="BAD218" s="102"/>
      <c r="BAE218" s="102"/>
      <c r="BAF218" s="102"/>
      <c r="BAG218" s="102"/>
      <c r="BAH218" s="102"/>
      <c r="BAI218" s="102"/>
      <c r="BAJ218" s="102"/>
      <c r="BAK218" s="102"/>
      <c r="BAL218" s="102"/>
      <c r="BAM218" s="102"/>
      <c r="BAN218" s="102"/>
      <c r="BAO218" s="102"/>
      <c r="BAP218" s="102"/>
      <c r="BAQ218" s="102"/>
      <c r="BAR218" s="102"/>
      <c r="BAS218" s="102"/>
      <c r="BAT218" s="102"/>
      <c r="BAU218" s="102"/>
      <c r="BAV218" s="102"/>
      <c r="BAW218" s="102"/>
      <c r="BAX218" s="102"/>
      <c r="BAY218" s="102"/>
      <c r="BAZ218" s="102"/>
      <c r="BBA218" s="102"/>
      <c r="BBB218" s="102"/>
      <c r="BBC218" s="102"/>
      <c r="BBD218" s="102"/>
      <c r="BBE218" s="102"/>
      <c r="BBF218" s="102"/>
      <c r="BBG218" s="102"/>
      <c r="BBH218" s="102"/>
      <c r="BBI218" s="102"/>
      <c r="BBJ218" s="102"/>
      <c r="BBK218" s="102"/>
      <c r="BBL218" s="102"/>
      <c r="BBM218" s="102"/>
      <c r="BBN218" s="102"/>
      <c r="BBO218" s="102"/>
      <c r="BBP218" s="102"/>
      <c r="BBQ218" s="102"/>
      <c r="BBR218" s="102"/>
      <c r="BBS218" s="102"/>
      <c r="BBT218" s="102"/>
      <c r="BBU218" s="102"/>
      <c r="BBV218" s="102"/>
      <c r="BBW218" s="102"/>
      <c r="BBX218" s="102"/>
      <c r="BBY218" s="102"/>
      <c r="BBZ218" s="102"/>
      <c r="BCA218" s="102"/>
      <c r="BCB218" s="102"/>
      <c r="BCC218" s="102"/>
      <c r="BCD218" s="102"/>
      <c r="BCE218" s="102"/>
      <c r="BCF218" s="102"/>
      <c r="BCG218" s="102"/>
      <c r="BCH218" s="102"/>
      <c r="BCI218" s="102"/>
      <c r="BCJ218" s="102"/>
      <c r="BCK218" s="102"/>
      <c r="BCL218" s="102"/>
      <c r="BCM218" s="102"/>
      <c r="BCN218" s="102"/>
      <c r="BCO218" s="102"/>
      <c r="BCP218" s="102"/>
      <c r="BCQ218" s="102"/>
      <c r="BCR218" s="102"/>
      <c r="BCS218" s="102"/>
      <c r="BCT218" s="102"/>
      <c r="BCU218" s="102"/>
      <c r="BCV218" s="102"/>
      <c r="BCW218" s="102"/>
      <c r="BCX218" s="102"/>
      <c r="BCY218" s="102"/>
      <c r="BCZ218" s="102"/>
      <c r="BDA218" s="102"/>
      <c r="BDB218" s="102"/>
      <c r="BDC218" s="102"/>
      <c r="BDD218" s="102"/>
      <c r="BDE218" s="102"/>
      <c r="BDF218" s="102"/>
      <c r="BDG218" s="102"/>
      <c r="BDH218" s="102"/>
      <c r="BDI218" s="102"/>
      <c r="BDJ218" s="102"/>
      <c r="BDK218" s="102"/>
      <c r="BDL218" s="102"/>
      <c r="BDM218" s="102"/>
      <c r="BDN218" s="102"/>
      <c r="BDO218" s="102"/>
      <c r="BDP218" s="102"/>
      <c r="BDQ218" s="102"/>
      <c r="BDR218" s="102"/>
      <c r="BDS218" s="102"/>
      <c r="BDT218" s="102"/>
      <c r="BDU218" s="102"/>
      <c r="BDV218" s="102"/>
      <c r="BDW218" s="102"/>
      <c r="BDX218" s="102"/>
      <c r="BDY218" s="102"/>
      <c r="BDZ218" s="102"/>
      <c r="BEA218" s="102"/>
      <c r="BEB218" s="102"/>
      <c r="BEC218" s="102"/>
      <c r="BED218" s="102"/>
      <c r="BEE218" s="102"/>
      <c r="BEF218" s="102"/>
      <c r="BEG218" s="102"/>
      <c r="BEH218" s="102"/>
      <c r="BEI218" s="102"/>
      <c r="BEJ218" s="102"/>
      <c r="BEK218" s="102"/>
      <c r="BEL218" s="102"/>
      <c r="BEM218" s="102"/>
      <c r="BEN218" s="102"/>
      <c r="BEO218" s="102"/>
      <c r="BEP218" s="102"/>
      <c r="BEQ218" s="102"/>
      <c r="BER218" s="102"/>
      <c r="BES218" s="102"/>
      <c r="BET218" s="102"/>
      <c r="BEU218" s="102"/>
      <c r="BEV218" s="102"/>
      <c r="BEW218" s="102"/>
      <c r="BEX218" s="102"/>
      <c r="BEY218" s="102"/>
      <c r="BEZ218" s="102"/>
      <c r="BFA218" s="102"/>
      <c r="BFB218" s="102"/>
      <c r="BFC218" s="102"/>
      <c r="BFD218" s="102"/>
      <c r="BFE218" s="102"/>
      <c r="BFF218" s="102"/>
      <c r="BFG218" s="102"/>
      <c r="BFH218" s="102"/>
      <c r="BFI218" s="102"/>
      <c r="BFJ218" s="102"/>
      <c r="BFK218" s="102"/>
      <c r="BFL218" s="102"/>
      <c r="BFM218" s="102"/>
      <c r="BFN218" s="102"/>
      <c r="BFO218" s="102"/>
      <c r="BFP218" s="102"/>
      <c r="BFQ218" s="102"/>
      <c r="BFR218" s="102"/>
      <c r="BFS218" s="102"/>
      <c r="BFT218" s="102"/>
      <c r="BFU218" s="102"/>
      <c r="BFV218" s="102"/>
      <c r="BFW218" s="102"/>
      <c r="BFX218" s="102"/>
      <c r="BFY218" s="102"/>
      <c r="BFZ218" s="102"/>
      <c r="BGA218" s="102"/>
      <c r="BGB218" s="102"/>
      <c r="BGC218" s="102"/>
      <c r="BGD218" s="102"/>
      <c r="BGE218" s="102"/>
      <c r="BGF218" s="102"/>
      <c r="BGG218" s="102"/>
      <c r="BGH218" s="102"/>
      <c r="BGI218" s="102"/>
      <c r="BGJ218" s="102"/>
      <c r="BGK218" s="102"/>
      <c r="BGL218" s="102"/>
      <c r="BGM218" s="102"/>
      <c r="BGN218" s="102"/>
      <c r="BGO218" s="102"/>
      <c r="BGP218" s="102"/>
      <c r="BGQ218" s="102"/>
      <c r="BGR218" s="102"/>
      <c r="BGS218" s="102"/>
      <c r="BGT218" s="102"/>
      <c r="BGU218" s="102"/>
      <c r="BGV218" s="102"/>
      <c r="BGW218" s="102"/>
      <c r="BGX218" s="102"/>
      <c r="BGY218" s="102"/>
      <c r="BGZ218" s="102"/>
      <c r="BHA218" s="102"/>
      <c r="BHB218" s="102"/>
      <c r="BHC218" s="102"/>
      <c r="BHD218" s="102"/>
      <c r="BHE218" s="102"/>
      <c r="BHF218" s="102"/>
      <c r="BHG218" s="102"/>
      <c r="BHH218" s="102"/>
      <c r="BHI218" s="102"/>
      <c r="BHJ218" s="102"/>
      <c r="BHK218" s="102"/>
      <c r="BHL218" s="102"/>
      <c r="BHM218" s="102"/>
      <c r="BHN218" s="102"/>
      <c r="BHO218" s="102"/>
      <c r="BHP218" s="102"/>
      <c r="BHQ218" s="102"/>
      <c r="BHR218" s="102"/>
      <c r="BHS218" s="102"/>
      <c r="BHT218" s="102"/>
      <c r="BHU218" s="102"/>
      <c r="BHV218" s="102"/>
      <c r="BHW218" s="102"/>
      <c r="BHX218" s="102"/>
      <c r="BHY218" s="102"/>
      <c r="BHZ218" s="102"/>
      <c r="BIA218" s="102"/>
      <c r="BIB218" s="102"/>
      <c r="BIC218" s="102"/>
      <c r="BID218" s="102"/>
      <c r="BIE218" s="102"/>
      <c r="BIF218" s="102"/>
      <c r="BIG218" s="102"/>
      <c r="BIH218" s="102"/>
      <c r="BII218" s="102"/>
      <c r="BIJ218" s="102"/>
      <c r="BIK218" s="102"/>
      <c r="BIL218" s="102"/>
      <c r="BIM218" s="102"/>
      <c r="BIN218" s="102"/>
      <c r="BIO218" s="102"/>
      <c r="BIP218" s="102"/>
      <c r="BIQ218" s="102"/>
      <c r="BIR218" s="102"/>
      <c r="BIS218" s="102"/>
      <c r="BIT218" s="102"/>
      <c r="BIU218" s="102"/>
      <c r="BIV218" s="102"/>
      <c r="BIW218" s="102"/>
      <c r="BIX218" s="102"/>
      <c r="BIY218" s="102"/>
      <c r="BIZ218" s="102"/>
      <c r="BJA218" s="102"/>
      <c r="BJB218" s="102"/>
      <c r="BJC218" s="102"/>
      <c r="BJD218" s="102"/>
      <c r="BJE218" s="102"/>
      <c r="BJF218" s="102"/>
      <c r="BJG218" s="102"/>
      <c r="BJH218" s="102"/>
      <c r="BJI218" s="102"/>
      <c r="BJJ218" s="102"/>
      <c r="BJK218" s="102"/>
      <c r="BJL218" s="102"/>
      <c r="BJM218" s="102"/>
      <c r="BJN218" s="102"/>
      <c r="BJO218" s="102"/>
      <c r="BJP218" s="102"/>
      <c r="BJQ218" s="102"/>
      <c r="BJR218" s="102"/>
      <c r="BJS218" s="102"/>
      <c r="BJT218" s="102"/>
      <c r="BJU218" s="102"/>
      <c r="BJV218" s="102"/>
      <c r="BJW218" s="102"/>
      <c r="BJX218" s="102"/>
      <c r="BJY218" s="102"/>
      <c r="BJZ218" s="102"/>
      <c r="BKA218" s="102"/>
      <c r="BKB218" s="102"/>
      <c r="BKC218" s="102"/>
      <c r="BKD218" s="102"/>
      <c r="BKE218" s="102"/>
      <c r="BKF218" s="102"/>
      <c r="BKG218" s="102"/>
      <c r="BKH218" s="102"/>
      <c r="BKI218" s="102"/>
      <c r="BKJ218" s="102"/>
      <c r="BKK218" s="102"/>
      <c r="BKL218" s="102"/>
      <c r="BKM218" s="102"/>
      <c r="BKN218" s="102"/>
      <c r="BKO218" s="102"/>
      <c r="BKP218" s="102"/>
      <c r="BKQ218" s="102"/>
      <c r="BKR218" s="102"/>
      <c r="BKS218" s="102"/>
      <c r="BKT218" s="102"/>
      <c r="BKU218" s="102"/>
      <c r="BKV218" s="102"/>
      <c r="BKW218" s="102"/>
      <c r="BKX218" s="102"/>
      <c r="BKY218" s="102"/>
      <c r="BKZ218" s="102"/>
      <c r="BLA218" s="102"/>
      <c r="BLB218" s="102"/>
      <c r="BLC218" s="102"/>
      <c r="BLD218" s="102"/>
      <c r="BLE218" s="102"/>
      <c r="BLF218" s="102"/>
      <c r="BLG218" s="102"/>
      <c r="BLH218" s="102"/>
      <c r="BLI218" s="102"/>
      <c r="BLJ218" s="102"/>
      <c r="BLK218" s="102"/>
      <c r="BLL218" s="102"/>
      <c r="BLM218" s="102"/>
      <c r="BLN218" s="102"/>
      <c r="BLO218" s="102"/>
      <c r="BLP218" s="102"/>
      <c r="BLQ218" s="102"/>
      <c r="BLR218" s="102"/>
      <c r="BLS218" s="102"/>
      <c r="BLT218" s="102"/>
      <c r="BLU218" s="102"/>
      <c r="BLV218" s="102"/>
      <c r="BLW218" s="102"/>
      <c r="BLX218" s="102"/>
      <c r="BLY218" s="102"/>
      <c r="BLZ218" s="102"/>
      <c r="BMA218" s="102"/>
      <c r="BMB218" s="102"/>
      <c r="BMC218" s="102"/>
      <c r="BMD218" s="102"/>
      <c r="BME218" s="102"/>
      <c r="BMF218" s="102"/>
      <c r="BMG218" s="102"/>
      <c r="BMH218" s="102"/>
      <c r="BMI218" s="102"/>
      <c r="BMJ218" s="102"/>
      <c r="BMK218" s="102"/>
      <c r="BML218" s="102"/>
      <c r="BMM218" s="102"/>
      <c r="BMN218" s="102"/>
      <c r="BMO218" s="102"/>
      <c r="BMP218" s="102"/>
      <c r="BMQ218" s="102"/>
      <c r="BMR218" s="102"/>
      <c r="BMS218" s="102"/>
      <c r="BMT218" s="102"/>
      <c r="BMU218" s="102"/>
      <c r="BMV218" s="102"/>
      <c r="BMW218" s="102"/>
      <c r="BMX218" s="102"/>
      <c r="BMY218" s="102"/>
      <c r="BMZ218" s="102"/>
      <c r="BNA218" s="102"/>
      <c r="BNB218" s="102"/>
      <c r="BNC218" s="102"/>
      <c r="BND218" s="102"/>
      <c r="BNE218" s="102"/>
      <c r="BNF218" s="102"/>
      <c r="BNG218" s="102"/>
      <c r="BNH218" s="102"/>
      <c r="BNI218" s="102"/>
      <c r="BNJ218" s="102"/>
      <c r="BNK218" s="102"/>
      <c r="BNL218" s="102"/>
      <c r="BNM218" s="102"/>
      <c r="BNN218" s="102"/>
      <c r="BNO218" s="102"/>
      <c r="BNP218" s="102"/>
      <c r="BNQ218" s="102"/>
      <c r="BNR218" s="102"/>
      <c r="BNS218" s="102"/>
      <c r="BNT218" s="102"/>
      <c r="BNU218" s="102"/>
      <c r="BNV218" s="102"/>
      <c r="BNW218" s="102"/>
      <c r="BNX218" s="102"/>
      <c r="BNY218" s="102"/>
      <c r="BNZ218" s="102"/>
      <c r="BOA218" s="102"/>
      <c r="BOB218" s="102"/>
      <c r="BOC218" s="102"/>
      <c r="BOD218" s="102"/>
      <c r="BOE218" s="102"/>
      <c r="BOF218" s="102"/>
      <c r="BOG218" s="102"/>
      <c r="BOH218" s="102"/>
      <c r="BOI218" s="102"/>
      <c r="BOJ218" s="102"/>
      <c r="BOK218" s="102"/>
      <c r="BOL218" s="102"/>
      <c r="BOM218" s="102"/>
      <c r="BON218" s="102"/>
      <c r="BOO218" s="102"/>
      <c r="BOP218" s="102"/>
      <c r="BOQ218" s="102"/>
      <c r="BOR218" s="102"/>
      <c r="BOS218" s="102"/>
      <c r="BOT218" s="102"/>
      <c r="BOU218" s="102"/>
      <c r="BOV218" s="102"/>
      <c r="BOW218" s="102"/>
      <c r="BOX218" s="102"/>
      <c r="BOY218" s="102"/>
      <c r="BOZ218" s="102"/>
      <c r="BPA218" s="102"/>
      <c r="BPB218" s="102"/>
      <c r="BPC218" s="102"/>
      <c r="BPD218" s="102"/>
      <c r="BPE218" s="102"/>
      <c r="BPF218" s="102"/>
      <c r="BPG218" s="102"/>
      <c r="BPH218" s="102"/>
      <c r="BPI218" s="102"/>
      <c r="BPJ218" s="102"/>
      <c r="BPK218" s="102"/>
      <c r="BPL218" s="102"/>
      <c r="BPM218" s="102"/>
      <c r="BPN218" s="102"/>
      <c r="BPO218" s="102"/>
      <c r="BPP218" s="102"/>
      <c r="BPQ218" s="102"/>
      <c r="BPR218" s="102"/>
      <c r="BPS218" s="102"/>
      <c r="BPT218" s="102"/>
      <c r="BPU218" s="102"/>
      <c r="BPV218" s="102"/>
      <c r="BPW218" s="102"/>
      <c r="BPX218" s="102"/>
      <c r="BPY218" s="102"/>
      <c r="BPZ218" s="102"/>
      <c r="BQA218" s="102"/>
      <c r="BQB218" s="102"/>
      <c r="BQC218" s="102"/>
      <c r="BQD218" s="102"/>
      <c r="BQE218" s="102"/>
      <c r="BQF218" s="102"/>
      <c r="BQG218" s="102"/>
      <c r="BQH218" s="102"/>
      <c r="BQI218" s="102"/>
      <c r="BQJ218" s="102"/>
      <c r="BQK218" s="102"/>
      <c r="BQL218" s="102"/>
      <c r="BQM218" s="102"/>
      <c r="BQN218" s="102"/>
      <c r="BQO218" s="102"/>
      <c r="BQP218" s="102"/>
      <c r="BQQ218" s="102"/>
      <c r="BQR218" s="102"/>
      <c r="BQS218" s="102"/>
      <c r="BQT218" s="102"/>
      <c r="BQU218" s="102"/>
      <c r="BQV218" s="102"/>
      <c r="BQW218" s="102"/>
      <c r="BQX218" s="102"/>
      <c r="BQY218" s="102"/>
      <c r="BQZ218" s="102"/>
      <c r="BRA218" s="102"/>
      <c r="BRB218" s="102"/>
      <c r="BRC218" s="102"/>
      <c r="BRD218" s="102"/>
      <c r="BRE218" s="102"/>
      <c r="BRF218" s="102"/>
      <c r="BRG218" s="102"/>
      <c r="BRH218" s="102"/>
      <c r="BRI218" s="102"/>
      <c r="BRJ218" s="102"/>
      <c r="BRK218" s="102"/>
      <c r="BRL218" s="102"/>
      <c r="BRM218" s="102"/>
      <c r="BRN218" s="102"/>
      <c r="BRO218" s="102"/>
      <c r="BRP218" s="102"/>
      <c r="BRQ218" s="102"/>
      <c r="BRR218" s="102"/>
      <c r="BRS218" s="102"/>
      <c r="BRT218" s="102"/>
      <c r="BRU218" s="102"/>
      <c r="BRV218" s="102"/>
      <c r="BRW218" s="102"/>
      <c r="BRX218" s="102"/>
      <c r="BRY218" s="102"/>
      <c r="BRZ218" s="102"/>
      <c r="BSA218" s="102"/>
      <c r="BSB218" s="102"/>
      <c r="BSC218" s="102"/>
      <c r="BSD218" s="102"/>
      <c r="BSE218" s="102"/>
      <c r="BSF218" s="102"/>
      <c r="BSG218" s="102"/>
      <c r="BSH218" s="102"/>
      <c r="BSI218" s="102"/>
      <c r="BSJ218" s="102"/>
      <c r="BSK218" s="102"/>
      <c r="BSL218" s="102"/>
      <c r="BSM218" s="102"/>
      <c r="BSN218" s="102"/>
      <c r="BSO218" s="102"/>
      <c r="BSP218" s="102"/>
      <c r="BSQ218" s="102"/>
      <c r="BSR218" s="102"/>
      <c r="BSS218" s="102"/>
      <c r="BST218" s="102"/>
      <c r="BSU218" s="102"/>
      <c r="BSV218" s="102"/>
      <c r="BSW218" s="102"/>
      <c r="BSX218" s="102"/>
      <c r="BSY218" s="102"/>
      <c r="BSZ218" s="102"/>
      <c r="BTA218" s="102"/>
      <c r="BTB218" s="102"/>
      <c r="BTC218" s="102"/>
      <c r="BTD218" s="102"/>
      <c r="BTE218" s="102"/>
      <c r="BTF218" s="102"/>
      <c r="BTG218" s="102"/>
      <c r="BTH218" s="102"/>
      <c r="BTI218" s="102"/>
      <c r="BTJ218" s="102"/>
      <c r="BTK218" s="102"/>
      <c r="BTL218" s="102"/>
      <c r="BTM218" s="102"/>
      <c r="BTN218" s="102"/>
      <c r="BTO218" s="102"/>
      <c r="BTP218" s="102"/>
      <c r="BTQ218" s="102"/>
      <c r="BTR218" s="102"/>
      <c r="BTS218" s="102"/>
      <c r="BTT218" s="102"/>
      <c r="BTU218" s="102"/>
      <c r="BTV218" s="102"/>
      <c r="BTW218" s="102"/>
      <c r="BTX218" s="102"/>
      <c r="BTY218" s="102"/>
      <c r="BTZ218" s="102"/>
      <c r="BUA218" s="102"/>
      <c r="BUB218" s="102"/>
      <c r="BUC218" s="102"/>
      <c r="BUD218" s="102"/>
      <c r="BUE218" s="102"/>
      <c r="BUF218" s="102"/>
      <c r="BUG218" s="102"/>
      <c r="BUH218" s="102"/>
      <c r="BUI218" s="102"/>
      <c r="BUJ218" s="102"/>
      <c r="BUK218" s="102"/>
      <c r="BUL218" s="102"/>
      <c r="BUM218" s="102"/>
      <c r="BUN218" s="102"/>
      <c r="BUO218" s="102"/>
      <c r="BUP218" s="102"/>
      <c r="BUQ218" s="102"/>
      <c r="BUR218" s="102"/>
      <c r="BUS218" s="102"/>
      <c r="BUT218" s="102"/>
      <c r="BUU218" s="102"/>
      <c r="BUV218" s="102"/>
      <c r="BUW218" s="102"/>
      <c r="BUX218" s="102"/>
      <c r="BUY218" s="102"/>
      <c r="BUZ218" s="102"/>
      <c r="BVA218" s="102"/>
      <c r="BVB218" s="102"/>
      <c r="BVC218" s="102"/>
      <c r="BVD218" s="102"/>
      <c r="BVE218" s="102"/>
      <c r="BVF218" s="102"/>
      <c r="BVG218" s="102"/>
      <c r="BVH218" s="102"/>
      <c r="BVI218" s="102"/>
      <c r="BVJ218" s="102"/>
      <c r="BVK218" s="102"/>
      <c r="BVL218" s="102"/>
      <c r="BVM218" s="102"/>
      <c r="BVN218" s="102"/>
      <c r="BVO218" s="102"/>
      <c r="BVP218" s="102"/>
      <c r="BVQ218" s="102"/>
      <c r="BVR218" s="102"/>
      <c r="BVS218" s="102"/>
      <c r="BVT218" s="102"/>
      <c r="BVU218" s="102"/>
      <c r="BVV218" s="102"/>
      <c r="BVW218" s="102"/>
      <c r="BVX218" s="102"/>
      <c r="BVY218" s="102"/>
      <c r="BVZ218" s="102"/>
      <c r="BWA218" s="102"/>
      <c r="BWB218" s="102"/>
      <c r="BWC218" s="102"/>
      <c r="BWD218" s="102"/>
      <c r="BWE218" s="102"/>
      <c r="BWF218" s="102"/>
      <c r="BWG218" s="102"/>
      <c r="BWH218" s="102"/>
      <c r="BWI218" s="102"/>
      <c r="BWJ218" s="102"/>
      <c r="BWK218" s="102"/>
      <c r="BWL218" s="102"/>
      <c r="BWM218" s="102"/>
      <c r="BWN218" s="102"/>
      <c r="BWO218" s="102"/>
      <c r="BWP218" s="102"/>
      <c r="BWQ218" s="102"/>
      <c r="BWR218" s="102"/>
      <c r="BWS218" s="102"/>
      <c r="BWT218" s="102"/>
      <c r="BWU218" s="102"/>
      <c r="BWV218" s="102"/>
      <c r="BWW218" s="102"/>
      <c r="BWX218" s="102"/>
      <c r="BWY218" s="102"/>
      <c r="BWZ218" s="102"/>
      <c r="BXA218" s="102"/>
      <c r="BXB218" s="102"/>
      <c r="BXC218" s="102"/>
      <c r="BXD218" s="102"/>
      <c r="BXE218" s="102"/>
      <c r="BXF218" s="102"/>
      <c r="BXG218" s="102"/>
      <c r="BXH218" s="102"/>
      <c r="BXI218" s="102"/>
      <c r="BXJ218" s="102"/>
      <c r="BXK218" s="102"/>
      <c r="BXL218" s="102"/>
      <c r="BXM218" s="102"/>
      <c r="BXN218" s="102"/>
      <c r="BXO218" s="102"/>
      <c r="BXP218" s="102"/>
      <c r="BXQ218" s="102"/>
      <c r="BXR218" s="102"/>
      <c r="BXS218" s="102"/>
      <c r="BXT218" s="102"/>
      <c r="BXU218" s="102"/>
      <c r="BXV218" s="102"/>
      <c r="BXW218" s="102"/>
      <c r="BXX218" s="102"/>
      <c r="BXY218" s="102"/>
      <c r="BXZ218" s="102"/>
      <c r="BYA218" s="102"/>
      <c r="BYB218" s="102"/>
      <c r="BYC218" s="102"/>
      <c r="BYD218" s="102"/>
      <c r="BYE218" s="102"/>
      <c r="BYF218" s="102"/>
      <c r="BYG218" s="102"/>
      <c r="BYH218" s="102"/>
      <c r="BYI218" s="102"/>
      <c r="BYJ218" s="102"/>
      <c r="BYK218" s="102"/>
      <c r="BYL218" s="102"/>
      <c r="BYM218" s="102"/>
      <c r="BYN218" s="102"/>
      <c r="BYO218" s="102"/>
      <c r="BYP218" s="102"/>
      <c r="BYQ218" s="102"/>
      <c r="BYR218" s="102"/>
      <c r="BYS218" s="102"/>
      <c r="BYT218" s="102"/>
      <c r="BYU218" s="102"/>
      <c r="BYV218" s="102"/>
      <c r="BYW218" s="102"/>
      <c r="BYX218" s="102"/>
      <c r="BYY218" s="102"/>
      <c r="BYZ218" s="102"/>
      <c r="BZA218" s="102"/>
      <c r="BZB218" s="102"/>
      <c r="BZC218" s="102"/>
      <c r="BZD218" s="102"/>
      <c r="BZE218" s="102"/>
      <c r="BZF218" s="102"/>
      <c r="BZG218" s="102"/>
      <c r="BZH218" s="102"/>
      <c r="BZI218" s="102"/>
      <c r="BZJ218" s="102"/>
      <c r="BZK218" s="102"/>
      <c r="BZL218" s="102"/>
      <c r="BZM218" s="102"/>
      <c r="BZN218" s="102"/>
      <c r="BZO218" s="102"/>
      <c r="BZP218" s="102"/>
      <c r="BZQ218" s="102"/>
      <c r="BZR218" s="102"/>
      <c r="BZS218" s="102"/>
      <c r="BZT218" s="102"/>
      <c r="BZU218" s="102"/>
      <c r="BZV218" s="102"/>
      <c r="BZW218" s="102"/>
      <c r="BZX218" s="102"/>
      <c r="BZY218" s="102"/>
      <c r="BZZ218" s="102"/>
      <c r="CAA218" s="102"/>
      <c r="CAB218" s="102"/>
      <c r="CAC218" s="102"/>
      <c r="CAD218" s="102"/>
      <c r="CAE218" s="102"/>
      <c r="CAF218" s="102"/>
      <c r="CAG218" s="102"/>
      <c r="CAH218" s="102"/>
      <c r="CAI218" s="102"/>
      <c r="CAJ218" s="102"/>
      <c r="CAK218" s="102"/>
      <c r="CAL218" s="102"/>
      <c r="CAM218" s="102"/>
      <c r="CAN218" s="102"/>
      <c r="CAO218" s="102"/>
      <c r="CAP218" s="102"/>
      <c r="CAQ218" s="102"/>
      <c r="CAR218" s="102"/>
      <c r="CAS218" s="102"/>
      <c r="CAT218" s="102"/>
      <c r="CAU218" s="102"/>
      <c r="CAV218" s="102"/>
      <c r="CAW218" s="102"/>
      <c r="CAX218" s="102"/>
      <c r="CAY218" s="102"/>
      <c r="CAZ218" s="102"/>
      <c r="CBA218" s="102"/>
      <c r="CBB218" s="102"/>
      <c r="CBC218" s="102"/>
      <c r="CBD218" s="102"/>
      <c r="CBE218" s="102"/>
      <c r="CBF218" s="102"/>
      <c r="CBG218" s="102"/>
      <c r="CBH218" s="102"/>
      <c r="CBI218" s="102"/>
      <c r="CBJ218" s="102"/>
      <c r="CBK218" s="102"/>
      <c r="CBL218" s="102"/>
      <c r="CBM218" s="102"/>
      <c r="CBN218" s="102"/>
      <c r="CBO218" s="102"/>
      <c r="CBP218" s="102"/>
      <c r="CBQ218" s="102"/>
      <c r="CBR218" s="102"/>
      <c r="CBS218" s="102"/>
      <c r="CBT218" s="102"/>
      <c r="CBU218" s="102"/>
      <c r="CBV218" s="102"/>
      <c r="CBW218" s="102"/>
      <c r="CBX218" s="102"/>
      <c r="CBY218" s="102"/>
      <c r="CBZ218" s="102"/>
      <c r="CCA218" s="102"/>
      <c r="CCB218" s="102"/>
      <c r="CCC218" s="102"/>
      <c r="CCD218" s="102"/>
      <c r="CCE218" s="102"/>
      <c r="CCF218" s="102"/>
      <c r="CCG218" s="102"/>
      <c r="CCH218" s="102"/>
      <c r="CCI218" s="102"/>
      <c r="CCJ218" s="102"/>
      <c r="CCK218" s="102"/>
      <c r="CCL218" s="102"/>
      <c r="CCM218" s="102"/>
      <c r="CCN218" s="102"/>
      <c r="CCO218" s="102"/>
      <c r="CCP218" s="102"/>
      <c r="CCQ218" s="102"/>
      <c r="CCR218" s="102"/>
      <c r="CCS218" s="102"/>
      <c r="CCT218" s="102"/>
      <c r="CCU218" s="102"/>
      <c r="CCV218" s="102"/>
      <c r="CCW218" s="102"/>
      <c r="CCX218" s="102"/>
      <c r="CCY218" s="102"/>
      <c r="CCZ218" s="102"/>
      <c r="CDA218" s="102"/>
      <c r="CDB218" s="102"/>
      <c r="CDC218" s="102"/>
      <c r="CDD218" s="102"/>
      <c r="CDE218" s="102"/>
      <c r="CDF218" s="102"/>
      <c r="CDG218" s="102"/>
      <c r="CDH218" s="102"/>
      <c r="CDI218" s="102"/>
      <c r="CDJ218" s="102"/>
      <c r="CDK218" s="102"/>
      <c r="CDL218" s="102"/>
      <c r="CDM218" s="102"/>
      <c r="CDN218" s="102"/>
      <c r="CDO218" s="102"/>
      <c r="CDP218" s="102"/>
      <c r="CDQ218" s="102"/>
      <c r="CDR218" s="102"/>
      <c r="CDS218" s="102"/>
      <c r="CDT218" s="102"/>
      <c r="CDU218" s="102"/>
      <c r="CDV218" s="102"/>
      <c r="CDW218" s="102"/>
      <c r="CDX218" s="102"/>
      <c r="CDY218" s="102"/>
      <c r="CDZ218" s="102"/>
      <c r="CEA218" s="102"/>
      <c r="CEB218" s="102"/>
      <c r="CEC218" s="102"/>
      <c r="CED218" s="102"/>
      <c r="CEE218" s="102"/>
      <c r="CEF218" s="102"/>
      <c r="CEG218" s="102"/>
      <c r="CEH218" s="102"/>
      <c r="CEI218" s="102"/>
      <c r="CEJ218" s="102"/>
      <c r="CEK218" s="102"/>
      <c r="CEL218" s="102"/>
      <c r="CEM218" s="102"/>
      <c r="CEN218" s="102"/>
      <c r="CEO218" s="102"/>
      <c r="CEP218" s="102"/>
      <c r="CEQ218" s="102"/>
      <c r="CER218" s="102"/>
      <c r="CES218" s="102"/>
      <c r="CET218" s="102"/>
      <c r="CEU218" s="102"/>
      <c r="CEV218" s="102"/>
      <c r="CEW218" s="102"/>
      <c r="CEX218" s="102"/>
      <c r="CEY218" s="102"/>
      <c r="CEZ218" s="102"/>
      <c r="CFA218" s="102"/>
      <c r="CFB218" s="102"/>
      <c r="CFC218" s="102"/>
      <c r="CFD218" s="102"/>
      <c r="CFE218" s="102"/>
      <c r="CFF218" s="102"/>
      <c r="CFG218" s="102"/>
      <c r="CFH218" s="102"/>
      <c r="CFI218" s="102"/>
      <c r="CFJ218" s="102"/>
      <c r="CFK218" s="102"/>
      <c r="CFL218" s="102"/>
      <c r="CFM218" s="102"/>
      <c r="CFN218" s="102"/>
      <c r="CFO218" s="102"/>
      <c r="CFP218" s="102"/>
      <c r="CFQ218" s="102"/>
      <c r="CFR218" s="102"/>
      <c r="CFS218" s="102"/>
      <c r="CFT218" s="102"/>
      <c r="CFU218" s="102"/>
      <c r="CFV218" s="102"/>
      <c r="CFW218" s="102"/>
      <c r="CFX218" s="102"/>
      <c r="CFY218" s="102"/>
      <c r="CFZ218" s="102"/>
      <c r="CGA218" s="102"/>
      <c r="CGB218" s="102"/>
      <c r="CGC218" s="102"/>
      <c r="CGD218" s="102"/>
      <c r="CGE218" s="102"/>
      <c r="CGF218" s="102"/>
      <c r="CGG218" s="102"/>
      <c r="CGH218" s="102"/>
      <c r="CGI218" s="102"/>
      <c r="CGJ218" s="102"/>
      <c r="CGK218" s="102"/>
      <c r="CGL218" s="102"/>
      <c r="CGM218" s="102"/>
      <c r="CGN218" s="102"/>
      <c r="CGO218" s="102"/>
      <c r="CGP218" s="102"/>
      <c r="CGQ218" s="102"/>
      <c r="CGR218" s="102"/>
      <c r="CGS218" s="102"/>
      <c r="CGT218" s="102"/>
      <c r="CGU218" s="102"/>
      <c r="CGV218" s="102"/>
      <c r="CGW218" s="102"/>
      <c r="CGX218" s="102"/>
      <c r="CGY218" s="102"/>
      <c r="CGZ218" s="102"/>
      <c r="CHA218" s="102"/>
      <c r="CHB218" s="102"/>
      <c r="CHC218" s="102"/>
      <c r="CHD218" s="102"/>
      <c r="CHE218" s="102"/>
      <c r="CHF218" s="102"/>
      <c r="CHG218" s="102"/>
      <c r="CHH218" s="102"/>
      <c r="CHI218" s="102"/>
      <c r="CHJ218" s="102"/>
      <c r="CHK218" s="102"/>
      <c r="CHL218" s="102"/>
      <c r="CHM218" s="102"/>
      <c r="CHN218" s="102"/>
      <c r="CHO218" s="102"/>
      <c r="CHP218" s="102"/>
      <c r="CHQ218" s="102"/>
      <c r="CHR218" s="102"/>
      <c r="CHS218" s="102"/>
      <c r="CHT218" s="102"/>
      <c r="CHU218" s="102"/>
      <c r="CHV218" s="102"/>
      <c r="CHW218" s="102"/>
      <c r="CHX218" s="102"/>
      <c r="CHY218" s="102"/>
      <c r="CHZ218" s="102"/>
      <c r="CIA218" s="102"/>
      <c r="CIB218" s="102"/>
      <c r="CIC218" s="102"/>
      <c r="CID218" s="102"/>
      <c r="CIE218" s="102"/>
      <c r="CIF218" s="102"/>
      <c r="CIG218" s="102"/>
      <c r="CIH218" s="102"/>
      <c r="CII218" s="102"/>
      <c r="CIJ218" s="102"/>
      <c r="CIK218" s="102"/>
      <c r="CIL218" s="102"/>
      <c r="CIM218" s="102"/>
      <c r="CIN218" s="102"/>
      <c r="CIO218" s="102"/>
      <c r="CIP218" s="102"/>
      <c r="CIQ218" s="102"/>
      <c r="CIR218" s="102"/>
      <c r="CIS218" s="102"/>
      <c r="CIT218" s="102"/>
      <c r="CIU218" s="102"/>
      <c r="CIV218" s="102"/>
      <c r="CIW218" s="102"/>
      <c r="CIX218" s="102"/>
      <c r="CIY218" s="102"/>
      <c r="CIZ218" s="102"/>
      <c r="CJA218" s="102"/>
      <c r="CJB218" s="102"/>
      <c r="CJC218" s="102"/>
      <c r="CJD218" s="102"/>
      <c r="CJE218" s="102"/>
      <c r="CJF218" s="102"/>
      <c r="CJG218" s="102"/>
      <c r="CJH218" s="102"/>
      <c r="CJI218" s="102"/>
      <c r="CJJ218" s="102"/>
      <c r="CJK218" s="102"/>
      <c r="CJL218" s="102"/>
      <c r="CJM218" s="102"/>
      <c r="CJN218" s="102"/>
      <c r="CJO218" s="102"/>
      <c r="CJP218" s="102"/>
      <c r="CJQ218" s="102"/>
      <c r="CJR218" s="102"/>
      <c r="CJS218" s="102"/>
      <c r="CJT218" s="102"/>
      <c r="CJU218" s="102"/>
      <c r="CJV218" s="102"/>
      <c r="CJW218" s="102"/>
      <c r="CJX218" s="102"/>
      <c r="CJY218" s="102"/>
      <c r="CJZ218" s="102"/>
      <c r="CKA218" s="102"/>
      <c r="CKB218" s="102"/>
      <c r="CKC218" s="102"/>
      <c r="CKD218" s="102"/>
      <c r="CKE218" s="102"/>
      <c r="CKF218" s="102"/>
      <c r="CKG218" s="102"/>
      <c r="CKH218" s="102"/>
      <c r="CKI218" s="102"/>
      <c r="CKJ218" s="102"/>
      <c r="CKK218" s="102"/>
      <c r="CKL218" s="102"/>
      <c r="CKM218" s="102"/>
      <c r="CKN218" s="102"/>
      <c r="CKO218" s="102"/>
      <c r="CKP218" s="102"/>
      <c r="CKQ218" s="102"/>
      <c r="CKR218" s="102"/>
      <c r="CKS218" s="102"/>
      <c r="CKT218" s="102"/>
      <c r="CKU218" s="102"/>
      <c r="CKV218" s="102"/>
      <c r="CKW218" s="102"/>
      <c r="CKX218" s="102"/>
      <c r="CKY218" s="102"/>
      <c r="CKZ218" s="102"/>
      <c r="CLA218" s="102"/>
      <c r="CLB218" s="102"/>
      <c r="CLC218" s="102"/>
      <c r="CLD218" s="102"/>
      <c r="CLE218" s="102"/>
      <c r="CLF218" s="102"/>
      <c r="CLG218" s="102"/>
      <c r="CLH218" s="102"/>
      <c r="CLI218" s="102"/>
      <c r="CLJ218" s="102"/>
      <c r="CLK218" s="102"/>
      <c r="CLL218" s="102"/>
      <c r="CLM218" s="102"/>
      <c r="CLN218" s="102"/>
      <c r="CLO218" s="102"/>
      <c r="CLP218" s="102"/>
      <c r="CLQ218" s="102"/>
      <c r="CLR218" s="102"/>
      <c r="CLS218" s="102"/>
      <c r="CLT218" s="102"/>
      <c r="CLU218" s="102"/>
      <c r="CLV218" s="102"/>
      <c r="CLW218" s="102"/>
      <c r="CLX218" s="102"/>
      <c r="CLY218" s="102"/>
      <c r="CLZ218" s="102"/>
      <c r="CMA218" s="102"/>
      <c r="CMB218" s="102"/>
      <c r="CMC218" s="102"/>
      <c r="CMD218" s="102"/>
      <c r="CME218" s="102"/>
      <c r="CMF218" s="102"/>
      <c r="CMG218" s="102"/>
      <c r="CMH218" s="102"/>
      <c r="CMI218" s="102"/>
      <c r="CMJ218" s="102"/>
      <c r="CMK218" s="102"/>
      <c r="CML218" s="102"/>
      <c r="CMM218" s="102"/>
      <c r="CMN218" s="102"/>
      <c r="CMO218" s="102"/>
      <c r="CMP218" s="102"/>
      <c r="CMQ218" s="102"/>
      <c r="CMR218" s="102"/>
      <c r="CMS218" s="102"/>
      <c r="CMT218" s="102"/>
      <c r="CMU218" s="102"/>
      <c r="CMV218" s="102"/>
      <c r="CMW218" s="102"/>
      <c r="CMX218" s="102"/>
      <c r="CMY218" s="102"/>
      <c r="CMZ218" s="102"/>
      <c r="CNA218" s="102"/>
      <c r="CNB218" s="102"/>
      <c r="CNC218" s="102"/>
      <c r="CND218" s="102"/>
      <c r="CNE218" s="102"/>
      <c r="CNF218" s="102"/>
      <c r="CNG218" s="102"/>
      <c r="CNH218" s="102"/>
      <c r="CNI218" s="102"/>
      <c r="CNJ218" s="102"/>
      <c r="CNK218" s="102"/>
      <c r="CNL218" s="102"/>
      <c r="CNM218" s="102"/>
      <c r="CNN218" s="102"/>
      <c r="CNO218" s="102"/>
      <c r="CNP218" s="102"/>
      <c r="CNQ218" s="102"/>
      <c r="CNR218" s="102"/>
      <c r="CNS218" s="102"/>
      <c r="CNT218" s="102"/>
      <c r="CNU218" s="102"/>
      <c r="CNV218" s="102"/>
      <c r="CNW218" s="102"/>
      <c r="CNX218" s="102"/>
      <c r="CNY218" s="102"/>
      <c r="CNZ218" s="102"/>
      <c r="COA218" s="102"/>
      <c r="COB218" s="102"/>
      <c r="COC218" s="102"/>
      <c r="COD218" s="102"/>
      <c r="COE218" s="102"/>
      <c r="COF218" s="102"/>
      <c r="COG218" s="102"/>
      <c r="COH218" s="102"/>
      <c r="COI218" s="102"/>
      <c r="COJ218" s="102"/>
      <c r="COK218" s="102"/>
      <c r="COL218" s="102"/>
      <c r="COM218" s="102"/>
      <c r="CON218" s="102"/>
      <c r="COO218" s="102"/>
      <c r="COP218" s="102"/>
      <c r="COQ218" s="102"/>
      <c r="COR218" s="102"/>
      <c r="COS218" s="102"/>
      <c r="COT218" s="102"/>
      <c r="COU218" s="102"/>
      <c r="COV218" s="102"/>
      <c r="COW218" s="102"/>
      <c r="COX218" s="102"/>
      <c r="COY218" s="102"/>
      <c r="COZ218" s="102"/>
      <c r="CPA218" s="102"/>
      <c r="CPB218" s="102"/>
      <c r="CPC218" s="102"/>
      <c r="CPD218" s="102"/>
      <c r="CPE218" s="102"/>
      <c r="CPF218" s="102"/>
      <c r="CPG218" s="102"/>
      <c r="CPH218" s="102"/>
      <c r="CPI218" s="102"/>
      <c r="CPJ218" s="102"/>
      <c r="CPK218" s="102"/>
      <c r="CPL218" s="102"/>
      <c r="CPM218" s="102"/>
      <c r="CPN218" s="102"/>
      <c r="CPO218" s="102"/>
      <c r="CPP218" s="102"/>
      <c r="CPQ218" s="102"/>
      <c r="CPR218" s="102"/>
      <c r="CPS218" s="102"/>
      <c r="CPT218" s="102"/>
      <c r="CPU218" s="102"/>
      <c r="CPV218" s="102"/>
      <c r="CPW218" s="102"/>
      <c r="CPX218" s="102"/>
      <c r="CPY218" s="102"/>
      <c r="CPZ218" s="102"/>
      <c r="CQA218" s="102"/>
      <c r="CQB218" s="102"/>
      <c r="CQC218" s="102"/>
      <c r="CQD218" s="102"/>
      <c r="CQE218" s="102"/>
      <c r="CQF218" s="102"/>
      <c r="CQG218" s="102"/>
      <c r="CQH218" s="102"/>
      <c r="CQI218" s="102"/>
      <c r="CQJ218" s="102"/>
      <c r="CQK218" s="102"/>
      <c r="CQL218" s="102"/>
      <c r="CQM218" s="102"/>
      <c r="CQN218" s="102"/>
      <c r="CQO218" s="102"/>
      <c r="CQP218" s="102"/>
      <c r="CQQ218" s="102"/>
      <c r="CQR218" s="102"/>
      <c r="CQS218" s="102"/>
      <c r="CQT218" s="102"/>
      <c r="CQU218" s="102"/>
      <c r="CQV218" s="102"/>
      <c r="CQW218" s="102"/>
      <c r="CQX218" s="102"/>
      <c r="CQY218" s="102"/>
      <c r="CQZ218" s="102"/>
      <c r="CRA218" s="102"/>
      <c r="CRB218" s="102"/>
      <c r="CRC218" s="102"/>
      <c r="CRD218" s="102"/>
      <c r="CRE218" s="102"/>
      <c r="CRF218" s="102"/>
      <c r="CRG218" s="102"/>
      <c r="CRH218" s="102"/>
      <c r="CRI218" s="102"/>
      <c r="CRJ218" s="102"/>
      <c r="CRK218" s="102"/>
      <c r="CRL218" s="102"/>
      <c r="CRM218" s="102"/>
      <c r="CRN218" s="102"/>
      <c r="CRO218" s="102"/>
      <c r="CRP218" s="102"/>
      <c r="CRQ218" s="102"/>
      <c r="CRR218" s="102"/>
      <c r="CRS218" s="102"/>
      <c r="CRT218" s="102"/>
      <c r="CRU218" s="102"/>
      <c r="CRV218" s="102"/>
      <c r="CRW218" s="102"/>
      <c r="CRX218" s="102"/>
      <c r="CRY218" s="102"/>
      <c r="CRZ218" s="102"/>
      <c r="CSA218" s="102"/>
      <c r="CSB218" s="102"/>
      <c r="CSC218" s="102"/>
      <c r="CSD218" s="102"/>
      <c r="CSE218" s="102"/>
      <c r="CSF218" s="102"/>
      <c r="CSG218" s="102"/>
      <c r="CSH218" s="102"/>
      <c r="CSI218" s="102"/>
      <c r="CSJ218" s="102"/>
      <c r="CSK218" s="102"/>
      <c r="CSL218" s="102"/>
      <c r="CSM218" s="102"/>
      <c r="CSN218" s="102"/>
      <c r="CSO218" s="102"/>
      <c r="CSP218" s="102"/>
      <c r="CSQ218" s="102"/>
      <c r="CSR218" s="102"/>
      <c r="CSS218" s="102"/>
      <c r="CST218" s="102"/>
      <c r="CSU218" s="102"/>
      <c r="CSV218" s="102"/>
      <c r="CSW218" s="102"/>
      <c r="CSX218" s="102"/>
      <c r="CSY218" s="102"/>
      <c r="CSZ218" s="102"/>
      <c r="CTA218" s="102"/>
      <c r="CTB218" s="102"/>
      <c r="CTC218" s="102"/>
      <c r="CTD218" s="102"/>
      <c r="CTE218" s="102"/>
      <c r="CTF218" s="102"/>
      <c r="CTG218" s="102"/>
      <c r="CTH218" s="102"/>
      <c r="CTI218" s="102"/>
      <c r="CTJ218" s="102"/>
      <c r="CTK218" s="102"/>
      <c r="CTL218" s="102"/>
      <c r="CTM218" s="102"/>
      <c r="CTN218" s="102"/>
      <c r="CTO218" s="102"/>
      <c r="CTP218" s="102"/>
      <c r="CTQ218" s="102"/>
      <c r="CTR218" s="102"/>
      <c r="CTS218" s="102"/>
      <c r="CTT218" s="102"/>
      <c r="CTU218" s="102"/>
      <c r="CTV218" s="102"/>
      <c r="CTW218" s="102"/>
      <c r="CTX218" s="102"/>
      <c r="CTY218" s="102"/>
      <c r="CTZ218" s="102"/>
      <c r="CUA218" s="102"/>
      <c r="CUB218" s="102"/>
      <c r="CUC218" s="102"/>
      <c r="CUD218" s="102"/>
      <c r="CUE218" s="102"/>
      <c r="CUF218" s="102"/>
      <c r="CUG218" s="102"/>
      <c r="CUH218" s="102"/>
      <c r="CUI218" s="102"/>
      <c r="CUJ218" s="102"/>
      <c r="CUK218" s="102"/>
      <c r="CUL218" s="102"/>
      <c r="CUM218" s="102"/>
      <c r="CUN218" s="102"/>
      <c r="CUO218" s="102"/>
      <c r="CUP218" s="102"/>
      <c r="CUQ218" s="102"/>
      <c r="CUR218" s="102"/>
      <c r="CUS218" s="102"/>
      <c r="CUT218" s="102"/>
      <c r="CUU218" s="102"/>
      <c r="CUV218" s="102"/>
      <c r="CUW218" s="102"/>
      <c r="CUX218" s="102"/>
      <c r="CUY218" s="102"/>
      <c r="CUZ218" s="102"/>
      <c r="CVA218" s="102"/>
      <c r="CVB218" s="102"/>
      <c r="CVC218" s="102"/>
      <c r="CVD218" s="102"/>
      <c r="CVE218" s="102"/>
      <c r="CVF218" s="102"/>
      <c r="CVG218" s="102"/>
      <c r="CVH218" s="102"/>
      <c r="CVI218" s="102"/>
      <c r="CVJ218" s="102"/>
      <c r="CVK218" s="102"/>
      <c r="CVL218" s="102"/>
      <c r="CVM218" s="102"/>
      <c r="CVN218" s="102"/>
      <c r="CVO218" s="102"/>
      <c r="CVP218" s="102"/>
      <c r="CVQ218" s="102"/>
      <c r="CVR218" s="102"/>
      <c r="CVS218" s="102"/>
      <c r="CVT218" s="102"/>
      <c r="CVU218" s="102"/>
      <c r="CVV218" s="102"/>
      <c r="CVW218" s="102"/>
      <c r="CVX218" s="102"/>
      <c r="CVY218" s="102"/>
      <c r="CVZ218" s="102"/>
      <c r="CWA218" s="102"/>
      <c r="CWB218" s="102"/>
      <c r="CWC218" s="102"/>
      <c r="CWD218" s="102"/>
      <c r="CWE218" s="102"/>
      <c r="CWF218" s="102"/>
      <c r="CWG218" s="102"/>
      <c r="CWH218" s="102"/>
      <c r="CWI218" s="102"/>
      <c r="CWJ218" s="102"/>
      <c r="CWK218" s="102"/>
      <c r="CWL218" s="102"/>
      <c r="CWM218" s="102"/>
      <c r="CWN218" s="102"/>
      <c r="CWO218" s="102"/>
      <c r="CWP218" s="102"/>
      <c r="CWQ218" s="102"/>
      <c r="CWR218" s="102"/>
      <c r="CWS218" s="102"/>
      <c r="CWT218" s="102"/>
      <c r="CWU218" s="102"/>
      <c r="CWV218" s="102"/>
      <c r="CWW218" s="102"/>
      <c r="CWX218" s="102"/>
      <c r="CWY218" s="102"/>
      <c r="CWZ218" s="102"/>
      <c r="CXA218" s="102"/>
      <c r="CXB218" s="102"/>
      <c r="CXC218" s="102"/>
      <c r="CXD218" s="102"/>
      <c r="CXE218" s="102"/>
      <c r="CXF218" s="102"/>
      <c r="CXG218" s="102"/>
      <c r="CXH218" s="102"/>
      <c r="CXI218" s="102"/>
      <c r="CXJ218" s="102"/>
      <c r="CXK218" s="102"/>
      <c r="CXL218" s="102"/>
      <c r="CXM218" s="102"/>
      <c r="CXN218" s="102"/>
      <c r="CXO218" s="102"/>
      <c r="CXP218" s="102"/>
      <c r="CXQ218" s="102"/>
      <c r="CXR218" s="102"/>
      <c r="CXS218" s="102"/>
      <c r="CXT218" s="102"/>
      <c r="CXU218" s="102"/>
      <c r="CXV218" s="102"/>
      <c r="CXW218" s="102"/>
      <c r="CXX218" s="102"/>
      <c r="CXY218" s="102"/>
      <c r="CXZ218" s="102"/>
      <c r="CYA218" s="102"/>
      <c r="CYB218" s="102"/>
      <c r="CYC218" s="102"/>
      <c r="CYD218" s="102"/>
      <c r="CYE218" s="102"/>
      <c r="CYF218" s="102"/>
      <c r="CYG218" s="102"/>
      <c r="CYH218" s="102"/>
      <c r="CYI218" s="102"/>
      <c r="CYJ218" s="102"/>
      <c r="CYK218" s="102"/>
      <c r="CYL218" s="102"/>
      <c r="CYM218" s="102"/>
      <c r="CYN218" s="102"/>
      <c r="CYO218" s="102"/>
      <c r="CYP218" s="102"/>
      <c r="CYQ218" s="102"/>
      <c r="CYR218" s="102"/>
      <c r="CYS218" s="102"/>
      <c r="CYT218" s="102"/>
      <c r="CYU218" s="102"/>
      <c r="CYV218" s="102"/>
      <c r="CYW218" s="102"/>
      <c r="CYX218" s="102"/>
      <c r="CYY218" s="102"/>
      <c r="CYZ218" s="102"/>
      <c r="CZA218" s="102"/>
      <c r="CZB218" s="102"/>
      <c r="CZC218" s="102"/>
      <c r="CZD218" s="102"/>
      <c r="CZE218" s="102"/>
      <c r="CZF218" s="102"/>
      <c r="CZG218" s="102"/>
      <c r="CZH218" s="102"/>
      <c r="CZI218" s="102"/>
      <c r="CZJ218" s="102"/>
      <c r="CZK218" s="102"/>
      <c r="CZL218" s="102"/>
      <c r="CZM218" s="102"/>
      <c r="CZN218" s="102"/>
      <c r="CZO218" s="102"/>
      <c r="CZP218" s="102"/>
      <c r="CZQ218" s="102"/>
      <c r="CZR218" s="102"/>
      <c r="CZS218" s="102"/>
      <c r="CZT218" s="102"/>
      <c r="CZU218" s="102"/>
      <c r="CZV218" s="102"/>
      <c r="CZW218" s="102"/>
      <c r="CZX218" s="102"/>
      <c r="CZY218" s="102"/>
      <c r="CZZ218" s="102"/>
      <c r="DAA218" s="102"/>
      <c r="DAB218" s="102"/>
      <c r="DAC218" s="102"/>
      <c r="DAD218" s="102"/>
      <c r="DAE218" s="102"/>
      <c r="DAF218" s="102"/>
      <c r="DAG218" s="102"/>
      <c r="DAH218" s="102"/>
      <c r="DAI218" s="102"/>
      <c r="DAJ218" s="102"/>
      <c r="DAK218" s="102"/>
      <c r="DAL218" s="102"/>
      <c r="DAM218" s="102"/>
      <c r="DAN218" s="102"/>
      <c r="DAO218" s="102"/>
      <c r="DAP218" s="102"/>
      <c r="DAQ218" s="102"/>
      <c r="DAR218" s="102"/>
      <c r="DAS218" s="102"/>
      <c r="DAT218" s="102"/>
      <c r="DAU218" s="102"/>
      <c r="DAV218" s="102"/>
      <c r="DAW218" s="102"/>
      <c r="DAX218" s="102"/>
      <c r="DAY218" s="102"/>
      <c r="DAZ218" s="102"/>
      <c r="DBA218" s="102"/>
      <c r="DBB218" s="102"/>
      <c r="DBC218" s="102"/>
      <c r="DBD218" s="102"/>
      <c r="DBE218" s="102"/>
      <c r="DBF218" s="102"/>
      <c r="DBG218" s="102"/>
      <c r="DBH218" s="102"/>
      <c r="DBI218" s="102"/>
      <c r="DBJ218" s="102"/>
      <c r="DBK218" s="102"/>
      <c r="DBL218" s="102"/>
      <c r="DBM218" s="102"/>
      <c r="DBN218" s="102"/>
      <c r="DBO218" s="102"/>
      <c r="DBP218" s="102"/>
      <c r="DBQ218" s="102"/>
      <c r="DBR218" s="102"/>
      <c r="DBS218" s="102"/>
      <c r="DBT218" s="102"/>
      <c r="DBU218" s="102"/>
      <c r="DBV218" s="102"/>
      <c r="DBW218" s="102"/>
      <c r="DBX218" s="102"/>
      <c r="DBY218" s="102"/>
      <c r="DBZ218" s="102"/>
      <c r="DCA218" s="102"/>
      <c r="DCB218" s="102"/>
      <c r="DCC218" s="102"/>
      <c r="DCD218" s="102"/>
      <c r="DCE218" s="102"/>
      <c r="DCF218" s="102"/>
      <c r="DCG218" s="102"/>
      <c r="DCH218" s="102"/>
      <c r="DCI218" s="102"/>
      <c r="DCJ218" s="102"/>
      <c r="DCK218" s="102"/>
      <c r="DCL218" s="102"/>
      <c r="DCM218" s="102"/>
      <c r="DCN218" s="102"/>
      <c r="DCO218" s="102"/>
      <c r="DCP218" s="102"/>
      <c r="DCQ218" s="102"/>
      <c r="DCR218" s="102"/>
      <c r="DCS218" s="102"/>
      <c r="DCT218" s="102"/>
      <c r="DCU218" s="102"/>
      <c r="DCV218" s="102"/>
      <c r="DCW218" s="102"/>
      <c r="DCX218" s="102"/>
      <c r="DCY218" s="102"/>
      <c r="DCZ218" s="102"/>
      <c r="DDA218" s="102"/>
      <c r="DDB218" s="102"/>
      <c r="DDC218" s="102"/>
      <c r="DDD218" s="102"/>
      <c r="DDE218" s="102"/>
      <c r="DDF218" s="102"/>
      <c r="DDG218" s="102"/>
      <c r="DDH218" s="102"/>
      <c r="DDI218" s="102"/>
      <c r="DDJ218" s="102"/>
      <c r="DDK218" s="102"/>
      <c r="DDL218" s="102"/>
      <c r="DDM218" s="102"/>
      <c r="DDN218" s="102"/>
      <c r="DDO218" s="102"/>
      <c r="DDP218" s="102"/>
      <c r="DDQ218" s="102"/>
      <c r="DDR218" s="102"/>
      <c r="DDS218" s="102"/>
      <c r="DDT218" s="102"/>
      <c r="DDU218" s="102"/>
      <c r="DDV218" s="102"/>
      <c r="DDW218" s="102"/>
      <c r="DDX218" s="102"/>
      <c r="DDY218" s="102"/>
      <c r="DDZ218" s="102"/>
      <c r="DEA218" s="102"/>
      <c r="DEB218" s="102"/>
      <c r="DEC218" s="102"/>
      <c r="DED218" s="102"/>
      <c r="DEE218" s="102"/>
      <c r="DEF218" s="102"/>
      <c r="DEG218" s="102"/>
      <c r="DEH218" s="102"/>
      <c r="DEI218" s="102"/>
      <c r="DEJ218" s="102"/>
      <c r="DEK218" s="102"/>
      <c r="DEL218" s="102"/>
      <c r="DEM218" s="102"/>
      <c r="DEN218" s="102"/>
      <c r="DEO218" s="102"/>
      <c r="DEP218" s="102"/>
      <c r="DEQ218" s="102"/>
      <c r="DER218" s="102"/>
      <c r="DES218" s="102"/>
      <c r="DET218" s="102"/>
      <c r="DEU218" s="102"/>
      <c r="DEV218" s="102"/>
      <c r="DEW218" s="102"/>
      <c r="DEX218" s="102"/>
      <c r="DEY218" s="102"/>
      <c r="DEZ218" s="102"/>
      <c r="DFA218" s="102"/>
      <c r="DFB218" s="102"/>
      <c r="DFC218" s="102"/>
      <c r="DFD218" s="102"/>
      <c r="DFE218" s="102"/>
      <c r="DFF218" s="102"/>
      <c r="DFG218" s="102"/>
      <c r="DFH218" s="102"/>
      <c r="DFI218" s="102"/>
      <c r="DFJ218" s="102"/>
      <c r="DFK218" s="102"/>
      <c r="DFL218" s="102"/>
      <c r="DFM218" s="102"/>
      <c r="DFN218" s="102"/>
      <c r="DFO218" s="102"/>
      <c r="DFP218" s="102"/>
      <c r="DFQ218" s="102"/>
      <c r="DFR218" s="102"/>
      <c r="DFS218" s="102"/>
      <c r="DFT218" s="102"/>
      <c r="DFU218" s="102"/>
      <c r="DFV218" s="102"/>
      <c r="DFW218" s="102"/>
      <c r="DFX218" s="102"/>
      <c r="DFY218" s="102"/>
      <c r="DFZ218" s="102"/>
      <c r="DGA218" s="102"/>
      <c r="DGB218" s="102"/>
      <c r="DGC218" s="102"/>
      <c r="DGD218" s="102"/>
      <c r="DGE218" s="102"/>
      <c r="DGF218" s="102"/>
      <c r="DGG218" s="102"/>
      <c r="DGH218" s="102"/>
      <c r="DGI218" s="102"/>
      <c r="DGJ218" s="102"/>
      <c r="DGK218" s="102"/>
      <c r="DGL218" s="102"/>
      <c r="DGM218" s="102"/>
      <c r="DGN218" s="102"/>
      <c r="DGO218" s="102"/>
      <c r="DGP218" s="102"/>
      <c r="DGQ218" s="102"/>
      <c r="DGR218" s="102"/>
      <c r="DGS218" s="102"/>
      <c r="DGT218" s="102"/>
      <c r="DGU218" s="102"/>
      <c r="DGV218" s="102"/>
      <c r="DGW218" s="102"/>
      <c r="DGX218" s="102"/>
      <c r="DGY218" s="102"/>
      <c r="DGZ218" s="102"/>
      <c r="DHA218" s="102"/>
      <c r="DHB218" s="102"/>
      <c r="DHC218" s="102"/>
      <c r="DHD218" s="102"/>
      <c r="DHE218" s="102"/>
      <c r="DHF218" s="102"/>
      <c r="DHG218" s="102"/>
      <c r="DHH218" s="102"/>
      <c r="DHI218" s="102"/>
      <c r="DHJ218" s="102"/>
      <c r="DHK218" s="102"/>
      <c r="DHL218" s="102"/>
      <c r="DHM218" s="102"/>
      <c r="DHN218" s="102"/>
      <c r="DHO218" s="102"/>
      <c r="DHP218" s="102"/>
      <c r="DHQ218" s="102"/>
      <c r="DHR218" s="102"/>
      <c r="DHS218" s="102"/>
      <c r="DHT218" s="102"/>
      <c r="DHU218" s="102"/>
      <c r="DHV218" s="102"/>
      <c r="DHW218" s="102"/>
      <c r="DHX218" s="102"/>
      <c r="DHY218" s="102"/>
      <c r="DHZ218" s="102"/>
      <c r="DIA218" s="102"/>
      <c r="DIB218" s="102"/>
      <c r="DIC218" s="102"/>
      <c r="DID218" s="102"/>
      <c r="DIE218" s="102"/>
      <c r="DIF218" s="102"/>
      <c r="DIG218" s="102"/>
      <c r="DIH218" s="102"/>
      <c r="DII218" s="102"/>
      <c r="DIJ218" s="102"/>
      <c r="DIK218" s="102"/>
      <c r="DIL218" s="102"/>
      <c r="DIM218" s="102"/>
      <c r="DIN218" s="102"/>
      <c r="DIO218" s="102"/>
      <c r="DIP218" s="102"/>
      <c r="DIQ218" s="102"/>
      <c r="DIR218" s="102"/>
      <c r="DIS218" s="102"/>
      <c r="DIT218" s="102"/>
      <c r="DIU218" s="102"/>
      <c r="DIV218" s="102"/>
      <c r="DIW218" s="102"/>
      <c r="DIX218" s="102"/>
      <c r="DIY218" s="102"/>
      <c r="DIZ218" s="102"/>
      <c r="DJA218" s="102"/>
      <c r="DJB218" s="102"/>
      <c r="DJC218" s="102"/>
      <c r="DJD218" s="102"/>
      <c r="DJE218" s="102"/>
      <c r="DJF218" s="102"/>
      <c r="DJG218" s="102"/>
      <c r="DJH218" s="102"/>
      <c r="DJI218" s="102"/>
      <c r="DJJ218" s="102"/>
      <c r="DJK218" s="102"/>
      <c r="DJL218" s="102"/>
      <c r="DJM218" s="102"/>
      <c r="DJN218" s="102"/>
      <c r="DJO218" s="102"/>
      <c r="DJP218" s="102"/>
      <c r="DJQ218" s="102"/>
      <c r="DJR218" s="102"/>
      <c r="DJS218" s="102"/>
      <c r="DJT218" s="102"/>
      <c r="DJU218" s="102"/>
      <c r="DJV218" s="102"/>
      <c r="DJW218" s="102"/>
      <c r="DJX218" s="102"/>
      <c r="DJY218" s="102"/>
      <c r="DJZ218" s="102"/>
      <c r="DKA218" s="102"/>
      <c r="DKB218" s="102"/>
      <c r="DKC218" s="102"/>
      <c r="DKD218" s="102"/>
      <c r="DKE218" s="102"/>
      <c r="DKF218" s="102"/>
      <c r="DKG218" s="102"/>
      <c r="DKH218" s="102"/>
      <c r="DKI218" s="102"/>
      <c r="DKJ218" s="102"/>
      <c r="DKK218" s="102"/>
      <c r="DKL218" s="102"/>
      <c r="DKM218" s="102"/>
      <c r="DKN218" s="102"/>
      <c r="DKO218" s="102"/>
      <c r="DKP218" s="102"/>
      <c r="DKQ218" s="102"/>
      <c r="DKR218" s="102"/>
      <c r="DKS218" s="102"/>
      <c r="DKT218" s="102"/>
      <c r="DKU218" s="102"/>
      <c r="DKV218" s="102"/>
      <c r="DKW218" s="102"/>
      <c r="DKX218" s="102"/>
      <c r="DKY218" s="102"/>
      <c r="DKZ218" s="102"/>
      <c r="DLA218" s="102"/>
      <c r="DLB218" s="102"/>
      <c r="DLC218" s="102"/>
      <c r="DLD218" s="102"/>
      <c r="DLE218" s="102"/>
      <c r="DLF218" s="102"/>
      <c r="DLG218" s="102"/>
      <c r="DLH218" s="102"/>
      <c r="DLI218" s="102"/>
      <c r="DLJ218" s="102"/>
      <c r="DLK218" s="102"/>
      <c r="DLL218" s="102"/>
      <c r="DLM218" s="102"/>
      <c r="DLN218" s="102"/>
      <c r="DLO218" s="102"/>
      <c r="DLP218" s="102"/>
      <c r="DLQ218" s="102"/>
      <c r="DLR218" s="102"/>
      <c r="DLS218" s="102"/>
      <c r="DLT218" s="102"/>
      <c r="DLU218" s="102"/>
      <c r="DLV218" s="102"/>
      <c r="DLW218" s="102"/>
      <c r="DLX218" s="102"/>
      <c r="DLY218" s="102"/>
      <c r="DLZ218" s="102"/>
      <c r="DMA218" s="102"/>
      <c r="DMB218" s="102"/>
      <c r="DMC218" s="102"/>
      <c r="DMD218" s="102"/>
      <c r="DME218" s="102"/>
      <c r="DMF218" s="102"/>
      <c r="DMG218" s="102"/>
      <c r="DMH218" s="102"/>
      <c r="DMI218" s="102"/>
      <c r="DMJ218" s="102"/>
      <c r="DMK218" s="102"/>
      <c r="DML218" s="102"/>
      <c r="DMM218" s="102"/>
      <c r="DMN218" s="102"/>
      <c r="DMO218" s="102"/>
      <c r="DMP218" s="102"/>
      <c r="DMQ218" s="102"/>
      <c r="DMR218" s="102"/>
      <c r="DMS218" s="102"/>
      <c r="DMT218" s="102"/>
      <c r="DMU218" s="102"/>
      <c r="DMV218" s="102"/>
      <c r="DMW218" s="102"/>
      <c r="DMX218" s="102"/>
      <c r="DMY218" s="102"/>
      <c r="DMZ218" s="102"/>
      <c r="DNA218" s="102"/>
      <c r="DNB218" s="102"/>
      <c r="DNC218" s="102"/>
      <c r="DND218" s="102"/>
      <c r="DNE218" s="102"/>
      <c r="DNF218" s="102"/>
      <c r="DNG218" s="102"/>
      <c r="DNH218" s="102"/>
      <c r="DNI218" s="102"/>
      <c r="DNJ218" s="102"/>
      <c r="DNK218" s="102"/>
      <c r="DNL218" s="102"/>
      <c r="DNM218" s="102"/>
      <c r="DNN218" s="102"/>
      <c r="DNO218" s="102"/>
      <c r="DNP218" s="102"/>
      <c r="DNQ218" s="102"/>
      <c r="DNR218" s="102"/>
      <c r="DNS218" s="102"/>
      <c r="DNT218" s="102"/>
      <c r="DNU218" s="102"/>
      <c r="DNV218" s="102"/>
      <c r="DNW218" s="102"/>
      <c r="DNX218" s="102"/>
      <c r="DNY218" s="102"/>
      <c r="DNZ218" s="102"/>
      <c r="DOA218" s="102"/>
      <c r="DOB218" s="102"/>
      <c r="DOC218" s="102"/>
      <c r="DOD218" s="102"/>
      <c r="DOE218" s="102"/>
      <c r="DOF218" s="102"/>
      <c r="DOG218" s="102"/>
      <c r="DOH218" s="102"/>
      <c r="DOI218" s="102"/>
      <c r="DOJ218" s="102"/>
      <c r="DOK218" s="102"/>
      <c r="DOL218" s="102"/>
      <c r="DOM218" s="102"/>
      <c r="DON218" s="102"/>
      <c r="DOO218" s="102"/>
      <c r="DOP218" s="102"/>
      <c r="DOQ218" s="102"/>
      <c r="DOR218" s="102"/>
      <c r="DOS218" s="102"/>
      <c r="DOT218" s="102"/>
      <c r="DOU218" s="102"/>
      <c r="DOV218" s="102"/>
      <c r="DOW218" s="102"/>
      <c r="DOX218" s="102"/>
      <c r="DOY218" s="102"/>
      <c r="DOZ218" s="102"/>
      <c r="DPA218" s="102"/>
      <c r="DPB218" s="102"/>
      <c r="DPC218" s="102"/>
      <c r="DPD218" s="102"/>
      <c r="DPE218" s="102"/>
      <c r="DPF218" s="102"/>
      <c r="DPG218" s="102"/>
      <c r="DPH218" s="102"/>
      <c r="DPI218" s="102"/>
      <c r="DPJ218" s="102"/>
      <c r="DPK218" s="102"/>
      <c r="DPL218" s="102"/>
      <c r="DPM218" s="102"/>
      <c r="DPN218" s="102"/>
      <c r="DPO218" s="102"/>
      <c r="DPP218" s="102"/>
      <c r="DPQ218" s="102"/>
      <c r="DPR218" s="102"/>
      <c r="DPS218" s="102"/>
      <c r="DPT218" s="102"/>
      <c r="DPU218" s="102"/>
      <c r="DPV218" s="102"/>
      <c r="DPW218" s="102"/>
      <c r="DPX218" s="102"/>
      <c r="DPY218" s="102"/>
      <c r="DPZ218" s="102"/>
      <c r="DQA218" s="102"/>
      <c r="DQB218" s="102"/>
      <c r="DQC218" s="102"/>
      <c r="DQD218" s="102"/>
      <c r="DQE218" s="102"/>
      <c r="DQF218" s="102"/>
      <c r="DQG218" s="102"/>
      <c r="DQH218" s="102"/>
      <c r="DQI218" s="102"/>
      <c r="DQJ218" s="102"/>
      <c r="DQK218" s="102"/>
      <c r="DQL218" s="102"/>
      <c r="DQM218" s="102"/>
      <c r="DQN218" s="102"/>
      <c r="DQO218" s="102"/>
      <c r="DQP218" s="102"/>
      <c r="DQQ218" s="102"/>
      <c r="DQR218" s="102"/>
      <c r="DQS218" s="102"/>
      <c r="DQT218" s="102"/>
      <c r="DQU218" s="102"/>
      <c r="DQV218" s="102"/>
      <c r="DQW218" s="102"/>
      <c r="DQX218" s="102"/>
      <c r="DQY218" s="102"/>
      <c r="DQZ218" s="102"/>
      <c r="DRA218" s="102"/>
      <c r="DRB218" s="102"/>
      <c r="DRC218" s="102"/>
      <c r="DRD218" s="102"/>
      <c r="DRE218" s="102"/>
      <c r="DRF218" s="102"/>
      <c r="DRG218" s="102"/>
      <c r="DRH218" s="102"/>
      <c r="DRI218" s="102"/>
      <c r="DRJ218" s="102"/>
      <c r="DRK218" s="102"/>
      <c r="DRL218" s="102"/>
      <c r="DRM218" s="102"/>
      <c r="DRN218" s="102"/>
      <c r="DRO218" s="102"/>
      <c r="DRP218" s="102"/>
      <c r="DRQ218" s="102"/>
      <c r="DRR218" s="102"/>
      <c r="DRS218" s="102"/>
      <c r="DRT218" s="102"/>
      <c r="DRU218" s="102"/>
      <c r="DRV218" s="102"/>
      <c r="DRW218" s="102"/>
      <c r="DRX218" s="102"/>
      <c r="DRY218" s="102"/>
      <c r="DRZ218" s="102"/>
      <c r="DSA218" s="102"/>
      <c r="DSB218" s="102"/>
      <c r="DSC218" s="102"/>
      <c r="DSD218" s="102"/>
      <c r="DSE218" s="102"/>
      <c r="DSF218" s="102"/>
      <c r="DSG218" s="102"/>
      <c r="DSH218" s="102"/>
      <c r="DSI218" s="102"/>
      <c r="DSJ218" s="102"/>
      <c r="DSK218" s="102"/>
      <c r="DSL218" s="102"/>
      <c r="DSM218" s="102"/>
      <c r="DSN218" s="102"/>
      <c r="DSO218" s="102"/>
      <c r="DSP218" s="102"/>
      <c r="DSQ218" s="102"/>
      <c r="DSR218" s="102"/>
      <c r="DSS218" s="102"/>
      <c r="DST218" s="102"/>
      <c r="DSU218" s="102"/>
      <c r="DSV218" s="102"/>
      <c r="DSW218" s="102"/>
      <c r="DSX218" s="102"/>
      <c r="DSY218" s="102"/>
      <c r="DSZ218" s="102"/>
      <c r="DTA218" s="102"/>
      <c r="DTB218" s="102"/>
      <c r="DTC218" s="102"/>
      <c r="DTD218" s="102"/>
      <c r="DTE218" s="102"/>
      <c r="DTF218" s="102"/>
      <c r="DTG218" s="102"/>
      <c r="DTH218" s="102"/>
      <c r="DTI218" s="102"/>
      <c r="DTJ218" s="102"/>
      <c r="DTK218" s="102"/>
      <c r="DTL218" s="102"/>
      <c r="DTM218" s="102"/>
      <c r="DTN218" s="102"/>
      <c r="DTO218" s="102"/>
      <c r="DTP218" s="102"/>
      <c r="DTQ218" s="102"/>
      <c r="DTR218" s="102"/>
      <c r="DTS218" s="102"/>
      <c r="DTT218" s="102"/>
      <c r="DTU218" s="102"/>
      <c r="DTV218" s="102"/>
      <c r="DTW218" s="102"/>
      <c r="DTX218" s="102"/>
      <c r="DTY218" s="102"/>
      <c r="DTZ218" s="102"/>
      <c r="DUA218" s="102"/>
      <c r="DUB218" s="102"/>
      <c r="DUC218" s="102"/>
      <c r="DUD218" s="102"/>
      <c r="DUE218" s="102"/>
      <c r="DUF218" s="102"/>
      <c r="DUG218" s="102"/>
      <c r="DUH218" s="102"/>
      <c r="DUI218" s="102"/>
      <c r="DUJ218" s="102"/>
      <c r="DUK218" s="102"/>
      <c r="DUL218" s="102"/>
      <c r="DUM218" s="102"/>
      <c r="DUN218" s="102"/>
      <c r="DUO218" s="102"/>
      <c r="DUP218" s="102"/>
      <c r="DUQ218" s="102"/>
      <c r="DUR218" s="102"/>
      <c r="DUS218" s="102"/>
      <c r="DUT218" s="102"/>
      <c r="DUU218" s="102"/>
      <c r="DUV218" s="102"/>
      <c r="DUW218" s="102"/>
      <c r="DUX218" s="102"/>
      <c r="DUY218" s="102"/>
      <c r="DUZ218" s="102"/>
      <c r="DVA218" s="102"/>
      <c r="DVB218" s="102"/>
      <c r="DVC218" s="102"/>
      <c r="DVD218" s="102"/>
      <c r="DVE218" s="102"/>
      <c r="DVF218" s="102"/>
      <c r="DVG218" s="102"/>
      <c r="DVH218" s="102"/>
      <c r="DVI218" s="102"/>
      <c r="DVJ218" s="102"/>
      <c r="DVK218" s="102"/>
      <c r="DVL218" s="102"/>
      <c r="DVM218" s="102"/>
      <c r="DVN218" s="102"/>
      <c r="DVO218" s="102"/>
      <c r="DVP218" s="102"/>
      <c r="DVQ218" s="102"/>
      <c r="DVR218" s="102"/>
      <c r="DVS218" s="102"/>
      <c r="DVT218" s="102"/>
      <c r="DVU218" s="102"/>
      <c r="DVV218" s="102"/>
      <c r="DVW218" s="102"/>
      <c r="DVX218" s="102"/>
      <c r="DVY218" s="102"/>
      <c r="DVZ218" s="102"/>
      <c r="DWA218" s="102"/>
      <c r="DWB218" s="102"/>
      <c r="DWC218" s="102"/>
      <c r="DWD218" s="102"/>
      <c r="DWE218" s="102"/>
      <c r="DWF218" s="102"/>
      <c r="DWG218" s="102"/>
      <c r="DWH218" s="102"/>
      <c r="DWI218" s="102"/>
      <c r="DWJ218" s="102"/>
      <c r="DWK218" s="102"/>
      <c r="DWL218" s="102"/>
      <c r="DWM218" s="102"/>
      <c r="DWN218" s="102"/>
      <c r="DWO218" s="102"/>
      <c r="DWP218" s="102"/>
      <c r="DWQ218" s="102"/>
      <c r="DWR218" s="102"/>
      <c r="DWS218" s="102"/>
      <c r="DWT218" s="102"/>
      <c r="DWU218" s="102"/>
      <c r="DWV218" s="102"/>
      <c r="DWW218" s="102"/>
      <c r="DWX218" s="102"/>
      <c r="DWY218" s="102"/>
      <c r="DWZ218" s="102"/>
      <c r="DXA218" s="102"/>
      <c r="DXB218" s="102"/>
      <c r="DXC218" s="102"/>
      <c r="DXD218" s="102"/>
      <c r="DXE218" s="102"/>
      <c r="DXF218" s="102"/>
      <c r="DXG218" s="102"/>
      <c r="DXH218" s="102"/>
      <c r="DXI218" s="102"/>
      <c r="DXJ218" s="102"/>
      <c r="DXK218" s="102"/>
      <c r="DXL218" s="102"/>
      <c r="DXM218" s="102"/>
      <c r="DXN218" s="102"/>
      <c r="DXO218" s="102"/>
      <c r="DXP218" s="102"/>
      <c r="DXQ218" s="102"/>
      <c r="DXR218" s="102"/>
      <c r="DXS218" s="102"/>
      <c r="DXT218" s="102"/>
      <c r="DXU218" s="102"/>
      <c r="DXV218" s="102"/>
      <c r="DXW218" s="102"/>
      <c r="DXX218" s="102"/>
      <c r="DXY218" s="102"/>
      <c r="DXZ218" s="102"/>
      <c r="DYA218" s="102"/>
      <c r="DYB218" s="102"/>
      <c r="DYC218" s="102"/>
      <c r="DYD218" s="102"/>
      <c r="DYE218" s="102"/>
      <c r="DYF218" s="102"/>
      <c r="DYG218" s="102"/>
      <c r="DYH218" s="102"/>
      <c r="DYI218" s="102"/>
      <c r="DYJ218" s="102"/>
      <c r="DYK218" s="102"/>
      <c r="DYL218" s="102"/>
      <c r="DYM218" s="102"/>
      <c r="DYN218" s="102"/>
      <c r="DYO218" s="102"/>
      <c r="DYP218" s="102"/>
      <c r="DYQ218" s="102"/>
      <c r="DYR218" s="102"/>
      <c r="DYS218" s="102"/>
      <c r="DYT218" s="102"/>
      <c r="DYU218" s="102"/>
      <c r="DYV218" s="102"/>
      <c r="DYW218" s="102"/>
      <c r="DYX218" s="102"/>
      <c r="DYY218" s="102"/>
      <c r="DYZ218" s="102"/>
      <c r="DZA218" s="102"/>
      <c r="DZB218" s="102"/>
      <c r="DZC218" s="102"/>
      <c r="DZD218" s="102"/>
      <c r="DZE218" s="102"/>
      <c r="DZF218" s="102"/>
      <c r="DZG218" s="102"/>
      <c r="DZH218" s="102"/>
      <c r="DZI218" s="102"/>
      <c r="DZJ218" s="102"/>
      <c r="DZK218" s="102"/>
      <c r="DZL218" s="102"/>
      <c r="DZM218" s="102"/>
      <c r="DZN218" s="102"/>
      <c r="DZO218" s="102"/>
      <c r="DZP218" s="102"/>
      <c r="DZQ218" s="102"/>
      <c r="DZR218" s="102"/>
      <c r="DZS218" s="102"/>
      <c r="DZT218" s="102"/>
      <c r="DZU218" s="102"/>
      <c r="DZV218" s="102"/>
      <c r="DZW218" s="102"/>
      <c r="DZX218" s="102"/>
      <c r="DZY218" s="102"/>
      <c r="DZZ218" s="102"/>
      <c r="EAA218" s="102"/>
      <c r="EAB218" s="102"/>
      <c r="EAC218" s="102"/>
      <c r="EAD218" s="102"/>
      <c r="EAE218" s="102"/>
      <c r="EAF218" s="102"/>
      <c r="EAG218" s="102"/>
      <c r="EAH218" s="102"/>
      <c r="EAI218" s="102"/>
      <c r="EAJ218" s="102"/>
      <c r="EAK218" s="102"/>
      <c r="EAL218" s="102"/>
      <c r="EAM218" s="102"/>
      <c r="EAN218" s="102"/>
      <c r="EAO218" s="102"/>
      <c r="EAP218" s="102"/>
      <c r="EAQ218" s="102"/>
      <c r="EAR218" s="102"/>
      <c r="EAS218" s="102"/>
      <c r="EAT218" s="102"/>
      <c r="EAU218" s="102"/>
      <c r="EAV218" s="102"/>
      <c r="EAW218" s="102"/>
      <c r="EAX218" s="102"/>
      <c r="EAY218" s="102"/>
      <c r="EAZ218" s="102"/>
      <c r="EBA218" s="102"/>
      <c r="EBB218" s="102"/>
      <c r="EBC218" s="102"/>
      <c r="EBD218" s="102"/>
      <c r="EBE218" s="102"/>
      <c r="EBF218" s="102"/>
      <c r="EBG218" s="102"/>
      <c r="EBH218" s="102"/>
      <c r="EBI218" s="102"/>
      <c r="EBJ218" s="102"/>
      <c r="EBK218" s="102"/>
      <c r="EBL218" s="102"/>
      <c r="EBM218" s="102"/>
      <c r="EBN218" s="102"/>
      <c r="EBO218" s="102"/>
      <c r="EBP218" s="102"/>
      <c r="EBQ218" s="102"/>
      <c r="EBR218" s="102"/>
      <c r="EBS218" s="102"/>
      <c r="EBT218" s="102"/>
      <c r="EBU218" s="102"/>
      <c r="EBV218" s="102"/>
      <c r="EBW218" s="102"/>
      <c r="EBX218" s="102"/>
      <c r="EBY218" s="102"/>
      <c r="EBZ218" s="102"/>
      <c r="ECA218" s="102"/>
      <c r="ECB218" s="102"/>
      <c r="ECC218" s="102"/>
      <c r="ECD218" s="102"/>
      <c r="ECE218" s="102"/>
      <c r="ECF218" s="102"/>
      <c r="ECG218" s="102"/>
      <c r="ECH218" s="102"/>
      <c r="ECI218" s="102"/>
      <c r="ECJ218" s="102"/>
      <c r="ECK218" s="102"/>
      <c r="ECL218" s="102"/>
      <c r="ECM218" s="102"/>
      <c r="ECN218" s="102"/>
      <c r="ECO218" s="102"/>
      <c r="ECP218" s="102"/>
      <c r="ECQ218" s="102"/>
      <c r="ECR218" s="102"/>
      <c r="ECS218" s="102"/>
      <c r="ECT218" s="102"/>
      <c r="ECU218" s="102"/>
      <c r="ECV218" s="102"/>
      <c r="ECW218" s="102"/>
      <c r="ECX218" s="102"/>
      <c r="ECY218" s="102"/>
      <c r="ECZ218" s="102"/>
      <c r="EDA218" s="102"/>
      <c r="EDB218" s="102"/>
      <c r="EDC218" s="102"/>
      <c r="EDD218" s="102"/>
      <c r="EDE218" s="102"/>
      <c r="EDF218" s="102"/>
      <c r="EDG218" s="102"/>
      <c r="EDH218" s="102"/>
      <c r="EDI218" s="102"/>
      <c r="EDJ218" s="102"/>
      <c r="EDK218" s="102"/>
      <c r="EDL218" s="102"/>
      <c r="EDM218" s="102"/>
      <c r="EDN218" s="102"/>
      <c r="EDO218" s="102"/>
      <c r="EDP218" s="102"/>
      <c r="EDQ218" s="102"/>
      <c r="EDR218" s="102"/>
      <c r="EDS218" s="102"/>
      <c r="EDT218" s="102"/>
      <c r="EDU218" s="102"/>
      <c r="EDV218" s="102"/>
      <c r="EDW218" s="102"/>
      <c r="EDX218" s="102"/>
      <c r="EDY218" s="102"/>
      <c r="EDZ218" s="102"/>
      <c r="EEA218" s="102"/>
      <c r="EEB218" s="102"/>
      <c r="EEC218" s="102"/>
      <c r="EED218" s="102"/>
      <c r="EEE218" s="102"/>
      <c r="EEF218" s="102"/>
      <c r="EEG218" s="102"/>
      <c r="EEH218" s="102"/>
      <c r="EEI218" s="102"/>
      <c r="EEJ218" s="102"/>
      <c r="EEK218" s="102"/>
      <c r="EEL218" s="102"/>
      <c r="EEM218" s="102"/>
      <c r="EEN218" s="102"/>
      <c r="EEO218" s="102"/>
      <c r="EEP218" s="102"/>
      <c r="EEQ218" s="102"/>
      <c r="EER218" s="102"/>
      <c r="EES218" s="102"/>
      <c r="EET218" s="102"/>
      <c r="EEU218" s="102"/>
      <c r="EEV218" s="102"/>
      <c r="EEW218" s="102"/>
      <c r="EEX218" s="102"/>
      <c r="EEY218" s="102"/>
      <c r="EEZ218" s="102"/>
      <c r="EFA218" s="102"/>
      <c r="EFB218" s="102"/>
      <c r="EFC218" s="102"/>
      <c r="EFD218" s="102"/>
      <c r="EFE218" s="102"/>
      <c r="EFF218" s="102"/>
      <c r="EFG218" s="102"/>
      <c r="EFH218" s="102"/>
      <c r="EFI218" s="102"/>
      <c r="EFJ218" s="102"/>
      <c r="EFK218" s="102"/>
      <c r="EFL218" s="102"/>
      <c r="EFM218" s="102"/>
      <c r="EFN218" s="102"/>
      <c r="EFO218" s="102"/>
      <c r="EFP218" s="102"/>
      <c r="EFQ218" s="102"/>
      <c r="EFR218" s="102"/>
      <c r="EFS218" s="102"/>
      <c r="EFT218" s="102"/>
      <c r="EFU218" s="102"/>
      <c r="EFV218" s="102"/>
      <c r="EFW218" s="102"/>
      <c r="EFX218" s="102"/>
      <c r="EFY218" s="102"/>
      <c r="EFZ218" s="102"/>
      <c r="EGA218" s="102"/>
      <c r="EGB218" s="102"/>
      <c r="EGC218" s="102"/>
      <c r="EGD218" s="102"/>
      <c r="EGE218" s="102"/>
      <c r="EGF218" s="102"/>
      <c r="EGG218" s="102"/>
      <c r="EGH218" s="102"/>
      <c r="EGI218" s="102"/>
      <c r="EGJ218" s="102"/>
      <c r="EGK218" s="102"/>
      <c r="EGL218" s="102"/>
      <c r="EGM218" s="102"/>
      <c r="EGN218" s="102"/>
      <c r="EGO218" s="102"/>
      <c r="EGP218" s="102"/>
      <c r="EGQ218" s="102"/>
      <c r="EGR218" s="102"/>
      <c r="EGS218" s="102"/>
      <c r="EGT218" s="102"/>
      <c r="EGU218" s="102"/>
      <c r="EGV218" s="102"/>
      <c r="EGW218" s="102"/>
      <c r="EGX218" s="102"/>
      <c r="EGY218" s="102"/>
      <c r="EGZ218" s="102"/>
      <c r="EHA218" s="102"/>
      <c r="EHB218" s="102"/>
      <c r="EHC218" s="102"/>
      <c r="EHD218" s="102"/>
      <c r="EHE218" s="102"/>
      <c r="EHF218" s="102"/>
      <c r="EHG218" s="102"/>
      <c r="EHH218" s="102"/>
      <c r="EHI218" s="102"/>
      <c r="EHJ218" s="102"/>
      <c r="EHK218" s="102"/>
      <c r="EHL218" s="102"/>
      <c r="EHM218" s="102"/>
      <c r="EHN218" s="102"/>
      <c r="EHO218" s="102"/>
      <c r="EHP218" s="102"/>
      <c r="EHQ218" s="102"/>
      <c r="EHR218" s="102"/>
      <c r="EHS218" s="102"/>
      <c r="EHT218" s="102"/>
      <c r="EHU218" s="102"/>
      <c r="EHV218" s="102"/>
      <c r="EHW218" s="102"/>
      <c r="EHX218" s="102"/>
      <c r="EHY218" s="102"/>
      <c r="EHZ218" s="102"/>
      <c r="EIA218" s="102"/>
      <c r="EIB218" s="102"/>
      <c r="EIC218" s="102"/>
      <c r="EID218" s="102"/>
      <c r="EIE218" s="102"/>
      <c r="EIF218" s="102"/>
      <c r="EIG218" s="102"/>
      <c r="EIH218" s="102"/>
      <c r="EII218" s="102"/>
      <c r="EIJ218" s="102"/>
      <c r="EIK218" s="102"/>
      <c r="EIL218" s="102"/>
      <c r="EIM218" s="102"/>
      <c r="EIN218" s="102"/>
      <c r="EIO218" s="102"/>
      <c r="EIP218" s="102"/>
      <c r="EIQ218" s="102"/>
      <c r="EIR218" s="102"/>
      <c r="EIS218" s="102"/>
      <c r="EIT218" s="102"/>
      <c r="EIU218" s="102"/>
      <c r="EIV218" s="102"/>
      <c r="EIW218" s="102"/>
      <c r="EIX218" s="102"/>
      <c r="EIY218" s="102"/>
      <c r="EIZ218" s="102"/>
      <c r="EJA218" s="102"/>
      <c r="EJB218" s="102"/>
      <c r="EJC218" s="102"/>
      <c r="EJD218" s="102"/>
      <c r="EJE218" s="102"/>
      <c r="EJF218" s="102"/>
      <c r="EJG218" s="102"/>
      <c r="EJH218" s="102"/>
      <c r="EJI218" s="102"/>
      <c r="EJJ218" s="102"/>
      <c r="EJK218" s="102"/>
      <c r="EJL218" s="102"/>
      <c r="EJM218" s="102"/>
      <c r="EJN218" s="102"/>
      <c r="EJO218" s="102"/>
      <c r="EJP218" s="102"/>
      <c r="EJQ218" s="102"/>
      <c r="EJR218" s="102"/>
      <c r="EJS218" s="102"/>
      <c r="EJT218" s="102"/>
      <c r="EJU218" s="102"/>
      <c r="EJV218" s="102"/>
      <c r="EJW218" s="102"/>
      <c r="EJX218" s="102"/>
      <c r="EJY218" s="102"/>
      <c r="EJZ218" s="102"/>
      <c r="EKA218" s="102"/>
      <c r="EKB218" s="102"/>
      <c r="EKC218" s="102"/>
      <c r="EKD218" s="102"/>
      <c r="EKE218" s="102"/>
      <c r="EKF218" s="102"/>
      <c r="EKG218" s="102"/>
      <c r="EKH218" s="102"/>
      <c r="EKI218" s="102"/>
      <c r="EKJ218" s="102"/>
      <c r="EKK218" s="102"/>
      <c r="EKL218" s="102"/>
      <c r="EKM218" s="102"/>
      <c r="EKN218" s="102"/>
      <c r="EKO218" s="102"/>
      <c r="EKP218" s="102"/>
      <c r="EKQ218" s="102"/>
      <c r="EKR218" s="102"/>
      <c r="EKS218" s="102"/>
      <c r="EKT218" s="102"/>
      <c r="EKU218" s="102"/>
      <c r="EKV218" s="102"/>
      <c r="EKW218" s="102"/>
      <c r="EKX218" s="102"/>
      <c r="EKY218" s="102"/>
      <c r="EKZ218" s="102"/>
      <c r="ELA218" s="102"/>
      <c r="ELB218" s="102"/>
      <c r="ELC218" s="102"/>
      <c r="ELD218" s="102"/>
      <c r="ELE218" s="102"/>
      <c r="ELF218" s="102"/>
      <c r="ELG218" s="102"/>
      <c r="ELH218" s="102"/>
      <c r="ELI218" s="102"/>
      <c r="ELJ218" s="102"/>
      <c r="ELK218" s="102"/>
      <c r="ELL218" s="102"/>
      <c r="ELM218" s="102"/>
      <c r="ELN218" s="102"/>
      <c r="ELO218" s="102"/>
      <c r="ELP218" s="102"/>
      <c r="ELQ218" s="102"/>
      <c r="ELR218" s="102"/>
      <c r="ELS218" s="102"/>
      <c r="ELT218" s="102"/>
      <c r="ELU218" s="102"/>
      <c r="ELV218" s="102"/>
      <c r="ELW218" s="102"/>
      <c r="ELX218" s="102"/>
      <c r="ELY218" s="102"/>
      <c r="ELZ218" s="102"/>
      <c r="EMA218" s="102"/>
      <c r="EMB218" s="102"/>
      <c r="EMC218" s="102"/>
      <c r="EMD218" s="102"/>
      <c r="EME218" s="102"/>
      <c r="EMF218" s="102"/>
      <c r="EMG218" s="102"/>
      <c r="EMH218" s="102"/>
      <c r="EMI218" s="102"/>
      <c r="EMJ218" s="102"/>
      <c r="EMK218" s="102"/>
      <c r="EML218" s="102"/>
      <c r="EMM218" s="102"/>
      <c r="EMN218" s="102"/>
      <c r="EMO218" s="102"/>
      <c r="EMP218" s="102"/>
      <c r="EMQ218" s="102"/>
      <c r="EMR218" s="102"/>
      <c r="EMS218" s="102"/>
      <c r="EMT218" s="102"/>
      <c r="EMU218" s="102"/>
      <c r="EMV218" s="102"/>
      <c r="EMW218" s="102"/>
      <c r="EMX218" s="102"/>
      <c r="EMY218" s="102"/>
      <c r="EMZ218" s="102"/>
      <c r="ENA218" s="102"/>
      <c r="ENB218" s="102"/>
      <c r="ENC218" s="102"/>
      <c r="END218" s="102"/>
      <c r="ENE218" s="102"/>
      <c r="ENF218" s="102"/>
      <c r="ENG218" s="102"/>
      <c r="ENH218" s="102"/>
      <c r="ENI218" s="102"/>
      <c r="ENJ218" s="102"/>
      <c r="ENK218" s="102"/>
      <c r="ENL218" s="102"/>
      <c r="ENM218" s="102"/>
      <c r="ENN218" s="102"/>
      <c r="ENO218" s="102"/>
      <c r="ENP218" s="102"/>
      <c r="ENQ218" s="102"/>
      <c r="ENR218" s="102"/>
      <c r="ENS218" s="102"/>
      <c r="ENT218" s="102"/>
      <c r="ENU218" s="102"/>
      <c r="ENV218" s="102"/>
      <c r="ENW218" s="102"/>
      <c r="ENX218" s="102"/>
      <c r="ENY218" s="102"/>
      <c r="ENZ218" s="102"/>
      <c r="EOA218" s="102"/>
      <c r="EOB218" s="102"/>
      <c r="EOC218" s="102"/>
      <c r="EOD218" s="102"/>
      <c r="EOE218" s="102"/>
      <c r="EOF218" s="102"/>
      <c r="EOG218" s="102"/>
      <c r="EOH218" s="102"/>
      <c r="EOI218" s="102"/>
      <c r="EOJ218" s="102"/>
      <c r="EOK218" s="102"/>
      <c r="EOL218" s="102"/>
      <c r="EOM218" s="102"/>
      <c r="EON218" s="102"/>
      <c r="EOO218" s="102"/>
      <c r="EOP218" s="102"/>
      <c r="EOQ218" s="102"/>
      <c r="EOR218" s="102"/>
      <c r="EOS218" s="102"/>
      <c r="EOT218" s="102"/>
      <c r="EOU218" s="102"/>
      <c r="EOV218" s="102"/>
      <c r="EOW218" s="102"/>
      <c r="EOX218" s="102"/>
      <c r="EOY218" s="102"/>
      <c r="EOZ218" s="102"/>
      <c r="EPA218" s="102"/>
      <c r="EPB218" s="102"/>
      <c r="EPC218" s="102"/>
      <c r="EPD218" s="102"/>
      <c r="EPE218" s="102"/>
      <c r="EPF218" s="102"/>
      <c r="EPG218" s="102"/>
      <c r="EPH218" s="102"/>
      <c r="EPI218" s="102"/>
      <c r="EPJ218" s="102"/>
      <c r="EPK218" s="102"/>
      <c r="EPL218" s="102"/>
      <c r="EPM218" s="102"/>
      <c r="EPN218" s="102"/>
      <c r="EPO218" s="102"/>
      <c r="EPP218" s="102"/>
      <c r="EPQ218" s="102"/>
      <c r="EPR218" s="102"/>
      <c r="EPS218" s="102"/>
      <c r="EPT218" s="102"/>
      <c r="EPU218" s="102"/>
      <c r="EPV218" s="102"/>
      <c r="EPW218" s="102"/>
      <c r="EPX218" s="102"/>
      <c r="EPY218" s="102"/>
      <c r="EPZ218" s="102"/>
      <c r="EQA218" s="102"/>
      <c r="EQB218" s="102"/>
      <c r="EQC218" s="102"/>
      <c r="EQD218" s="102"/>
      <c r="EQE218" s="102"/>
      <c r="EQF218" s="102"/>
      <c r="EQG218" s="102"/>
      <c r="EQH218" s="102"/>
      <c r="EQI218" s="102"/>
      <c r="EQJ218" s="102"/>
      <c r="EQK218" s="102"/>
      <c r="EQL218" s="102"/>
      <c r="EQM218" s="102"/>
      <c r="EQN218" s="102"/>
      <c r="EQO218" s="102"/>
      <c r="EQP218" s="102"/>
      <c r="EQQ218" s="102"/>
      <c r="EQR218" s="102"/>
      <c r="EQS218" s="102"/>
      <c r="EQT218" s="102"/>
      <c r="EQU218" s="102"/>
      <c r="EQV218" s="102"/>
      <c r="EQW218" s="102"/>
      <c r="EQX218" s="102"/>
      <c r="EQY218" s="102"/>
      <c r="EQZ218" s="102"/>
      <c r="ERA218" s="102"/>
      <c r="ERB218" s="102"/>
      <c r="ERC218" s="102"/>
      <c r="ERD218" s="102"/>
      <c r="ERE218" s="102"/>
      <c r="ERF218" s="102"/>
      <c r="ERG218" s="102"/>
      <c r="ERH218" s="102"/>
      <c r="ERI218" s="102"/>
      <c r="ERJ218" s="102"/>
      <c r="ERK218" s="102"/>
      <c r="ERL218" s="102"/>
      <c r="ERM218" s="102"/>
      <c r="ERN218" s="102"/>
      <c r="ERO218" s="102"/>
      <c r="ERP218" s="102"/>
      <c r="ERQ218" s="102"/>
      <c r="ERR218" s="102"/>
      <c r="ERS218" s="102"/>
      <c r="ERT218" s="102"/>
      <c r="ERU218" s="102"/>
      <c r="ERV218" s="102"/>
      <c r="ERW218" s="102"/>
      <c r="ERX218" s="102"/>
      <c r="ERY218" s="102"/>
      <c r="ERZ218" s="102"/>
      <c r="ESA218" s="102"/>
      <c r="ESB218" s="102"/>
      <c r="ESC218" s="102"/>
      <c r="ESD218" s="102"/>
      <c r="ESE218" s="102"/>
      <c r="ESF218" s="102"/>
      <c r="ESG218" s="102"/>
      <c r="ESH218" s="102"/>
      <c r="ESI218" s="102"/>
      <c r="ESJ218" s="102"/>
      <c r="ESK218" s="102"/>
      <c r="ESL218" s="102"/>
      <c r="ESM218" s="102"/>
      <c r="ESN218" s="102"/>
      <c r="ESO218" s="102"/>
      <c r="ESP218" s="102"/>
      <c r="ESQ218" s="102"/>
      <c r="ESR218" s="102"/>
      <c r="ESS218" s="102"/>
      <c r="EST218" s="102"/>
      <c r="ESU218" s="102"/>
      <c r="ESV218" s="102"/>
      <c r="ESW218" s="102"/>
      <c r="ESX218" s="102"/>
      <c r="ESY218" s="102"/>
      <c r="ESZ218" s="102"/>
      <c r="ETA218" s="102"/>
      <c r="ETB218" s="102"/>
      <c r="ETC218" s="102"/>
      <c r="ETD218" s="102"/>
      <c r="ETE218" s="102"/>
      <c r="ETF218" s="102"/>
      <c r="ETG218" s="102"/>
      <c r="ETH218" s="102"/>
      <c r="ETI218" s="102"/>
      <c r="ETJ218" s="102"/>
      <c r="ETK218" s="102"/>
      <c r="ETL218" s="102"/>
      <c r="ETM218" s="102"/>
      <c r="ETN218" s="102"/>
      <c r="ETO218" s="102"/>
      <c r="ETP218" s="102"/>
      <c r="ETQ218" s="102"/>
      <c r="ETR218" s="102"/>
      <c r="ETS218" s="102"/>
      <c r="ETT218" s="102"/>
      <c r="ETU218" s="102"/>
      <c r="ETV218" s="102"/>
      <c r="ETW218" s="102"/>
      <c r="ETX218" s="102"/>
      <c r="ETY218" s="102"/>
      <c r="ETZ218" s="102"/>
      <c r="EUA218" s="102"/>
      <c r="EUB218" s="102"/>
      <c r="EUC218" s="102"/>
      <c r="EUD218" s="102"/>
      <c r="EUE218" s="102"/>
      <c r="EUF218" s="102"/>
      <c r="EUG218" s="102"/>
      <c r="EUH218" s="102"/>
      <c r="EUI218" s="102"/>
      <c r="EUJ218" s="102"/>
      <c r="EUK218" s="102"/>
      <c r="EUL218" s="102"/>
      <c r="EUM218" s="102"/>
      <c r="EUN218" s="102"/>
      <c r="EUO218" s="102"/>
      <c r="EUP218" s="102"/>
      <c r="EUQ218" s="102"/>
      <c r="EUR218" s="102"/>
      <c r="EUS218" s="102"/>
      <c r="EUT218" s="102"/>
      <c r="EUU218" s="102"/>
      <c r="EUV218" s="102"/>
      <c r="EUW218" s="102"/>
      <c r="EUX218" s="102"/>
      <c r="EUY218" s="102"/>
      <c r="EUZ218" s="102"/>
      <c r="EVA218" s="102"/>
      <c r="EVB218" s="102"/>
      <c r="EVC218" s="102"/>
      <c r="EVD218" s="102"/>
      <c r="EVE218" s="102"/>
      <c r="EVF218" s="102"/>
      <c r="EVG218" s="102"/>
      <c r="EVH218" s="102"/>
      <c r="EVI218" s="102"/>
      <c r="EVJ218" s="102"/>
      <c r="EVK218" s="102"/>
      <c r="EVL218" s="102"/>
      <c r="EVM218" s="102"/>
      <c r="EVN218" s="102"/>
      <c r="EVO218" s="102"/>
      <c r="EVP218" s="102"/>
      <c r="EVQ218" s="102"/>
      <c r="EVR218" s="102"/>
      <c r="EVS218" s="102"/>
      <c r="EVT218" s="102"/>
      <c r="EVU218" s="102"/>
      <c r="EVV218" s="102"/>
      <c r="EVW218" s="102"/>
      <c r="EVX218" s="102"/>
      <c r="EVY218" s="102"/>
      <c r="EVZ218" s="102"/>
      <c r="EWA218" s="102"/>
      <c r="EWB218" s="102"/>
      <c r="EWC218" s="102"/>
      <c r="EWD218" s="102"/>
      <c r="EWE218" s="102"/>
      <c r="EWF218" s="102"/>
      <c r="EWG218" s="102"/>
      <c r="EWH218" s="102"/>
      <c r="EWI218" s="102"/>
      <c r="EWJ218" s="102"/>
      <c r="EWK218" s="102"/>
      <c r="EWL218" s="102"/>
      <c r="EWM218" s="102"/>
      <c r="EWN218" s="102"/>
      <c r="EWO218" s="102"/>
      <c r="EWP218" s="102"/>
      <c r="EWQ218" s="102"/>
      <c r="EWR218" s="102"/>
      <c r="EWS218" s="102"/>
      <c r="EWT218" s="102"/>
      <c r="EWU218" s="102"/>
      <c r="EWV218" s="102"/>
      <c r="EWW218" s="102"/>
      <c r="EWX218" s="102"/>
      <c r="EWY218" s="102"/>
      <c r="EWZ218" s="102"/>
      <c r="EXA218" s="102"/>
      <c r="EXB218" s="102"/>
      <c r="EXC218" s="102"/>
      <c r="EXD218" s="102"/>
      <c r="EXE218" s="102"/>
      <c r="EXF218" s="102"/>
      <c r="EXG218" s="102"/>
      <c r="EXH218" s="102"/>
      <c r="EXI218" s="102"/>
      <c r="EXJ218" s="102"/>
      <c r="EXK218" s="102"/>
      <c r="EXL218" s="102"/>
      <c r="EXM218" s="102"/>
      <c r="EXN218" s="102"/>
      <c r="EXO218" s="102"/>
      <c r="EXP218" s="102"/>
      <c r="EXQ218" s="102"/>
      <c r="EXR218" s="102"/>
      <c r="EXS218" s="102"/>
      <c r="EXT218" s="102"/>
      <c r="EXU218" s="102"/>
      <c r="EXV218" s="102"/>
      <c r="EXW218" s="102"/>
      <c r="EXX218" s="102"/>
      <c r="EXY218" s="102"/>
      <c r="EXZ218" s="102"/>
      <c r="EYA218" s="102"/>
      <c r="EYB218" s="102"/>
      <c r="EYC218" s="102"/>
      <c r="EYD218" s="102"/>
      <c r="EYE218" s="102"/>
      <c r="EYF218" s="102"/>
      <c r="EYG218" s="102"/>
      <c r="EYH218" s="102"/>
      <c r="EYI218" s="102"/>
      <c r="EYJ218" s="102"/>
      <c r="EYK218" s="102"/>
      <c r="EYL218" s="102"/>
      <c r="EYM218" s="102"/>
      <c r="EYN218" s="102"/>
      <c r="EYO218" s="102"/>
      <c r="EYP218" s="102"/>
      <c r="EYQ218" s="102"/>
      <c r="EYR218" s="102"/>
      <c r="EYS218" s="102"/>
      <c r="EYT218" s="102"/>
      <c r="EYU218" s="102"/>
      <c r="EYV218" s="102"/>
      <c r="EYW218" s="102"/>
      <c r="EYX218" s="102"/>
      <c r="EYY218" s="102"/>
      <c r="EYZ218" s="102"/>
      <c r="EZA218" s="102"/>
      <c r="EZB218" s="102"/>
      <c r="EZC218" s="102"/>
      <c r="EZD218" s="102"/>
      <c r="EZE218" s="102"/>
      <c r="EZF218" s="102"/>
      <c r="EZG218" s="102"/>
      <c r="EZH218" s="102"/>
      <c r="EZI218" s="102"/>
      <c r="EZJ218" s="102"/>
      <c r="EZK218" s="102"/>
      <c r="EZL218" s="102"/>
      <c r="EZM218" s="102"/>
      <c r="EZN218" s="102"/>
      <c r="EZO218" s="102"/>
      <c r="EZP218" s="102"/>
      <c r="EZQ218" s="102"/>
      <c r="EZR218" s="102"/>
      <c r="EZS218" s="102"/>
      <c r="EZT218" s="102"/>
      <c r="EZU218" s="102"/>
      <c r="EZV218" s="102"/>
      <c r="EZW218" s="102"/>
      <c r="EZX218" s="102"/>
      <c r="EZY218" s="102"/>
      <c r="EZZ218" s="102"/>
      <c r="FAA218" s="102"/>
      <c r="FAB218" s="102"/>
      <c r="FAC218" s="102"/>
      <c r="FAD218" s="102"/>
      <c r="FAE218" s="102"/>
      <c r="FAF218" s="102"/>
      <c r="FAG218" s="102"/>
      <c r="FAH218" s="102"/>
      <c r="FAI218" s="102"/>
      <c r="FAJ218" s="102"/>
      <c r="FAK218" s="102"/>
      <c r="FAL218" s="102"/>
      <c r="FAM218" s="102"/>
      <c r="FAN218" s="102"/>
      <c r="FAO218" s="102"/>
      <c r="FAP218" s="102"/>
      <c r="FAQ218" s="102"/>
      <c r="FAR218" s="102"/>
      <c r="FAS218" s="102"/>
      <c r="FAT218" s="102"/>
      <c r="FAU218" s="102"/>
      <c r="FAV218" s="102"/>
      <c r="FAW218" s="102"/>
      <c r="FAX218" s="102"/>
      <c r="FAY218" s="102"/>
      <c r="FAZ218" s="102"/>
      <c r="FBA218" s="102"/>
      <c r="FBB218" s="102"/>
      <c r="FBC218" s="102"/>
      <c r="FBD218" s="102"/>
      <c r="FBE218" s="102"/>
      <c r="FBF218" s="102"/>
      <c r="FBG218" s="102"/>
      <c r="FBH218" s="102"/>
      <c r="FBI218" s="102"/>
      <c r="FBJ218" s="102"/>
      <c r="FBK218" s="102"/>
      <c r="FBL218" s="102"/>
      <c r="FBM218" s="102"/>
      <c r="FBN218" s="102"/>
      <c r="FBO218" s="102"/>
      <c r="FBP218" s="102"/>
      <c r="FBQ218" s="102"/>
      <c r="FBR218" s="102"/>
      <c r="FBS218" s="102"/>
      <c r="FBT218" s="102"/>
      <c r="FBU218" s="102"/>
      <c r="FBV218" s="102"/>
      <c r="FBW218" s="102"/>
      <c r="FBX218" s="102"/>
      <c r="FBY218" s="102"/>
      <c r="FBZ218" s="102"/>
      <c r="FCA218" s="102"/>
      <c r="FCB218" s="102"/>
      <c r="FCC218" s="102"/>
      <c r="FCD218" s="102"/>
      <c r="FCE218" s="102"/>
      <c r="FCF218" s="102"/>
      <c r="FCG218" s="102"/>
      <c r="FCH218" s="102"/>
      <c r="FCI218" s="102"/>
      <c r="FCJ218" s="102"/>
      <c r="FCK218" s="102"/>
      <c r="FCL218" s="102"/>
      <c r="FCM218" s="102"/>
      <c r="FCN218" s="102"/>
      <c r="FCO218" s="102"/>
      <c r="FCP218" s="102"/>
      <c r="FCQ218" s="102"/>
      <c r="FCR218" s="102"/>
      <c r="FCS218" s="102"/>
      <c r="FCT218" s="102"/>
      <c r="FCU218" s="102"/>
      <c r="FCV218" s="102"/>
      <c r="FCW218" s="102"/>
      <c r="FCX218" s="102"/>
      <c r="FCY218" s="102"/>
      <c r="FCZ218" s="102"/>
      <c r="FDA218" s="102"/>
      <c r="FDB218" s="102"/>
      <c r="FDC218" s="102"/>
      <c r="FDD218" s="102"/>
      <c r="FDE218" s="102"/>
      <c r="FDF218" s="102"/>
      <c r="FDG218" s="102"/>
      <c r="FDH218" s="102"/>
      <c r="FDI218" s="102"/>
      <c r="FDJ218" s="102"/>
      <c r="FDK218" s="102"/>
      <c r="FDL218" s="102"/>
      <c r="FDM218" s="102"/>
      <c r="FDN218" s="102"/>
      <c r="FDO218" s="102"/>
      <c r="FDP218" s="102"/>
      <c r="FDQ218" s="102"/>
      <c r="FDR218" s="102"/>
      <c r="FDS218" s="102"/>
      <c r="FDT218" s="102"/>
      <c r="FDU218" s="102"/>
      <c r="FDV218" s="102"/>
      <c r="FDW218" s="102"/>
      <c r="FDX218" s="102"/>
      <c r="FDY218" s="102"/>
      <c r="FDZ218" s="102"/>
      <c r="FEA218" s="102"/>
      <c r="FEB218" s="102"/>
      <c r="FEC218" s="102"/>
      <c r="FED218" s="102"/>
      <c r="FEE218" s="102"/>
      <c r="FEF218" s="102"/>
      <c r="FEG218" s="102"/>
      <c r="FEH218" s="102"/>
      <c r="FEI218" s="102"/>
      <c r="FEJ218" s="102"/>
      <c r="FEK218" s="102"/>
      <c r="FEL218" s="102"/>
      <c r="FEM218" s="102"/>
      <c r="FEN218" s="102"/>
      <c r="FEO218" s="102"/>
      <c r="FEP218" s="102"/>
      <c r="FEQ218" s="102"/>
      <c r="FER218" s="102"/>
      <c r="FES218" s="102"/>
      <c r="FET218" s="102"/>
      <c r="FEU218" s="102"/>
      <c r="FEV218" s="102"/>
      <c r="FEW218" s="102"/>
      <c r="FEX218" s="102"/>
      <c r="FEY218" s="102"/>
      <c r="FEZ218" s="102"/>
      <c r="FFA218" s="102"/>
      <c r="FFB218" s="102"/>
      <c r="FFC218" s="102"/>
      <c r="FFD218" s="102"/>
      <c r="FFE218" s="102"/>
      <c r="FFF218" s="102"/>
      <c r="FFG218" s="102"/>
      <c r="FFH218" s="102"/>
      <c r="FFI218" s="102"/>
      <c r="FFJ218" s="102"/>
      <c r="FFK218" s="102"/>
      <c r="FFL218" s="102"/>
      <c r="FFM218" s="102"/>
      <c r="FFN218" s="102"/>
      <c r="FFO218" s="102"/>
      <c r="FFP218" s="102"/>
      <c r="FFQ218" s="102"/>
      <c r="FFR218" s="102"/>
      <c r="FFS218" s="102"/>
      <c r="FFT218" s="102"/>
      <c r="FFU218" s="102"/>
      <c r="FFV218" s="102"/>
      <c r="FFW218" s="102"/>
      <c r="FFX218" s="102"/>
      <c r="FFY218" s="102"/>
      <c r="FFZ218" s="102"/>
      <c r="FGA218" s="102"/>
      <c r="FGB218" s="102"/>
      <c r="FGC218" s="102"/>
      <c r="FGD218" s="102"/>
      <c r="FGE218" s="102"/>
      <c r="FGF218" s="102"/>
      <c r="FGG218" s="102"/>
      <c r="FGH218" s="102"/>
      <c r="FGI218" s="102"/>
      <c r="FGJ218" s="102"/>
      <c r="FGK218" s="102"/>
      <c r="FGL218" s="102"/>
      <c r="FGM218" s="102"/>
      <c r="FGN218" s="102"/>
      <c r="FGO218" s="102"/>
      <c r="FGP218" s="102"/>
      <c r="FGQ218" s="102"/>
      <c r="FGR218" s="102"/>
      <c r="FGS218" s="102"/>
      <c r="FGT218" s="102"/>
      <c r="FGU218" s="102"/>
      <c r="FGV218" s="102"/>
      <c r="FGW218" s="102"/>
      <c r="FGX218" s="102"/>
      <c r="FGY218" s="102"/>
      <c r="FGZ218" s="102"/>
      <c r="FHA218" s="102"/>
      <c r="FHB218" s="102"/>
      <c r="FHC218" s="102"/>
      <c r="FHD218" s="102"/>
      <c r="FHE218" s="102"/>
      <c r="FHF218" s="102"/>
      <c r="FHG218" s="102"/>
      <c r="FHH218" s="102"/>
      <c r="FHI218" s="102"/>
      <c r="FHJ218" s="102"/>
      <c r="FHK218" s="102"/>
      <c r="FHL218" s="102"/>
      <c r="FHM218" s="102"/>
      <c r="FHN218" s="102"/>
      <c r="FHO218" s="102"/>
      <c r="FHP218" s="102"/>
      <c r="FHQ218" s="102"/>
      <c r="FHR218" s="102"/>
      <c r="FHS218" s="102"/>
      <c r="FHT218" s="102"/>
      <c r="FHU218" s="102"/>
      <c r="FHV218" s="102"/>
      <c r="FHW218" s="102"/>
      <c r="FHX218" s="102"/>
      <c r="FHY218" s="102"/>
      <c r="FHZ218" s="102"/>
      <c r="FIA218" s="102"/>
      <c r="FIB218" s="102"/>
      <c r="FIC218" s="102"/>
      <c r="FID218" s="102"/>
      <c r="FIE218" s="102"/>
      <c r="FIF218" s="102"/>
      <c r="FIG218" s="102"/>
      <c r="FIH218" s="102"/>
      <c r="FII218" s="102"/>
      <c r="FIJ218" s="102"/>
      <c r="FIK218" s="102"/>
      <c r="FIL218" s="102"/>
      <c r="FIM218" s="102"/>
      <c r="FIN218" s="102"/>
      <c r="FIO218" s="102"/>
      <c r="FIP218" s="102"/>
      <c r="FIQ218" s="102"/>
      <c r="FIR218" s="102"/>
      <c r="FIS218" s="102"/>
      <c r="FIT218" s="102"/>
      <c r="FIU218" s="102"/>
      <c r="FIV218" s="102"/>
      <c r="FIW218" s="102"/>
      <c r="FIX218" s="102"/>
      <c r="FIY218" s="102"/>
      <c r="FIZ218" s="102"/>
      <c r="FJA218" s="102"/>
      <c r="FJB218" s="102"/>
      <c r="FJC218" s="102"/>
      <c r="FJD218" s="102"/>
      <c r="FJE218" s="102"/>
      <c r="FJF218" s="102"/>
      <c r="FJG218" s="102"/>
      <c r="FJH218" s="102"/>
      <c r="FJI218" s="102"/>
      <c r="FJJ218" s="102"/>
      <c r="FJK218" s="102"/>
      <c r="FJL218" s="102"/>
      <c r="FJM218" s="102"/>
      <c r="FJN218" s="102"/>
      <c r="FJO218" s="102"/>
      <c r="FJP218" s="102"/>
      <c r="FJQ218" s="102"/>
      <c r="FJR218" s="102"/>
      <c r="FJS218" s="102"/>
      <c r="FJT218" s="102"/>
      <c r="FJU218" s="102"/>
      <c r="FJV218" s="102"/>
      <c r="FJW218" s="102"/>
      <c r="FJX218" s="102"/>
      <c r="FJY218" s="102"/>
      <c r="FJZ218" s="102"/>
      <c r="FKA218" s="102"/>
      <c r="FKB218" s="102"/>
      <c r="FKC218" s="102"/>
      <c r="FKD218" s="102"/>
      <c r="FKE218" s="102"/>
      <c r="FKF218" s="102"/>
      <c r="FKG218" s="102"/>
      <c r="FKH218" s="102"/>
      <c r="FKI218" s="102"/>
      <c r="FKJ218" s="102"/>
      <c r="FKK218" s="102"/>
      <c r="FKL218" s="102"/>
      <c r="FKM218" s="102"/>
      <c r="FKN218" s="102"/>
      <c r="FKO218" s="102"/>
      <c r="FKP218" s="102"/>
      <c r="FKQ218" s="102"/>
      <c r="FKR218" s="102"/>
      <c r="FKS218" s="102"/>
      <c r="FKT218" s="102"/>
      <c r="FKU218" s="102"/>
      <c r="FKV218" s="102"/>
      <c r="FKW218" s="102"/>
      <c r="FKX218" s="102"/>
      <c r="FKY218" s="102"/>
      <c r="FKZ218" s="102"/>
      <c r="FLA218" s="102"/>
      <c r="FLB218" s="102"/>
      <c r="FLC218" s="102"/>
      <c r="FLD218" s="102"/>
      <c r="FLE218" s="102"/>
      <c r="FLF218" s="102"/>
      <c r="FLG218" s="102"/>
      <c r="FLH218" s="102"/>
      <c r="FLI218" s="102"/>
      <c r="FLJ218" s="102"/>
      <c r="FLK218" s="102"/>
      <c r="FLL218" s="102"/>
      <c r="FLM218" s="102"/>
      <c r="FLN218" s="102"/>
      <c r="FLO218" s="102"/>
      <c r="FLP218" s="102"/>
      <c r="FLQ218" s="102"/>
      <c r="FLR218" s="102"/>
      <c r="FLS218" s="102"/>
      <c r="FLT218" s="102"/>
      <c r="FLU218" s="102"/>
      <c r="FLV218" s="102"/>
      <c r="FLW218" s="102"/>
      <c r="FLX218" s="102"/>
      <c r="FLY218" s="102"/>
      <c r="FLZ218" s="102"/>
      <c r="FMA218" s="102"/>
      <c r="FMB218" s="102"/>
      <c r="FMC218" s="102"/>
      <c r="FMD218" s="102"/>
      <c r="FME218" s="102"/>
      <c r="FMF218" s="102"/>
      <c r="FMG218" s="102"/>
      <c r="FMH218" s="102"/>
      <c r="FMI218" s="102"/>
      <c r="FMJ218" s="102"/>
      <c r="FMK218" s="102"/>
      <c r="FML218" s="102"/>
      <c r="FMM218" s="102"/>
      <c r="FMN218" s="102"/>
      <c r="FMO218" s="102"/>
      <c r="FMP218" s="102"/>
      <c r="FMQ218" s="102"/>
      <c r="FMR218" s="102"/>
      <c r="FMS218" s="102"/>
      <c r="FMT218" s="102"/>
      <c r="FMU218" s="102"/>
      <c r="FMV218" s="102"/>
      <c r="FMW218" s="102"/>
      <c r="FMX218" s="102"/>
      <c r="FMY218" s="102"/>
      <c r="FMZ218" s="102"/>
      <c r="FNA218" s="102"/>
      <c r="FNB218" s="102"/>
      <c r="FNC218" s="102"/>
      <c r="FND218" s="102"/>
      <c r="FNE218" s="102"/>
      <c r="FNF218" s="102"/>
      <c r="FNG218" s="102"/>
      <c r="FNH218" s="102"/>
      <c r="FNI218" s="102"/>
      <c r="FNJ218" s="102"/>
      <c r="FNK218" s="102"/>
      <c r="FNL218" s="102"/>
      <c r="FNM218" s="102"/>
      <c r="FNN218" s="102"/>
      <c r="FNO218" s="102"/>
      <c r="FNP218" s="102"/>
      <c r="FNQ218" s="102"/>
      <c r="FNR218" s="102"/>
      <c r="FNS218" s="102"/>
      <c r="FNT218" s="102"/>
      <c r="FNU218" s="102"/>
      <c r="FNV218" s="102"/>
      <c r="FNW218" s="102"/>
      <c r="FNX218" s="102"/>
      <c r="FNY218" s="102"/>
      <c r="FNZ218" s="102"/>
      <c r="FOA218" s="102"/>
      <c r="FOB218" s="102"/>
      <c r="FOC218" s="102"/>
      <c r="FOD218" s="102"/>
      <c r="FOE218" s="102"/>
      <c r="FOF218" s="102"/>
      <c r="FOG218" s="102"/>
      <c r="FOH218" s="102"/>
      <c r="FOI218" s="102"/>
      <c r="FOJ218" s="102"/>
      <c r="FOK218" s="102"/>
      <c r="FOL218" s="102"/>
      <c r="FOM218" s="102"/>
      <c r="FON218" s="102"/>
      <c r="FOO218" s="102"/>
      <c r="FOP218" s="102"/>
      <c r="FOQ218" s="102"/>
      <c r="FOR218" s="102"/>
      <c r="FOS218" s="102"/>
      <c r="FOT218" s="102"/>
      <c r="FOU218" s="102"/>
      <c r="FOV218" s="102"/>
      <c r="FOW218" s="102"/>
      <c r="FOX218" s="102"/>
      <c r="FOY218" s="102"/>
      <c r="FOZ218" s="102"/>
      <c r="FPA218" s="102"/>
      <c r="FPB218" s="102"/>
      <c r="FPC218" s="102"/>
      <c r="FPD218" s="102"/>
      <c r="FPE218" s="102"/>
      <c r="FPF218" s="102"/>
      <c r="FPG218" s="102"/>
      <c r="FPH218" s="102"/>
      <c r="FPI218" s="102"/>
      <c r="FPJ218" s="102"/>
      <c r="FPK218" s="102"/>
      <c r="FPL218" s="102"/>
      <c r="FPM218" s="102"/>
      <c r="FPN218" s="102"/>
      <c r="FPO218" s="102"/>
      <c r="FPP218" s="102"/>
      <c r="FPQ218" s="102"/>
      <c r="FPR218" s="102"/>
      <c r="FPS218" s="102"/>
      <c r="FPT218" s="102"/>
      <c r="FPU218" s="102"/>
      <c r="FPV218" s="102"/>
      <c r="FPW218" s="102"/>
      <c r="FPX218" s="102"/>
      <c r="FPY218" s="102"/>
      <c r="FPZ218" s="102"/>
      <c r="FQA218" s="102"/>
      <c r="FQB218" s="102"/>
      <c r="FQC218" s="102"/>
      <c r="FQD218" s="102"/>
      <c r="FQE218" s="102"/>
      <c r="FQF218" s="102"/>
      <c r="FQG218" s="102"/>
      <c r="FQH218" s="102"/>
      <c r="FQI218" s="102"/>
      <c r="FQJ218" s="102"/>
      <c r="FQK218" s="102"/>
      <c r="FQL218" s="102"/>
      <c r="FQM218" s="102"/>
      <c r="FQN218" s="102"/>
      <c r="FQO218" s="102"/>
      <c r="FQP218" s="102"/>
      <c r="FQQ218" s="102"/>
      <c r="FQR218" s="102"/>
      <c r="FQS218" s="102"/>
      <c r="FQT218" s="102"/>
      <c r="FQU218" s="102"/>
      <c r="FQV218" s="102"/>
      <c r="FQW218" s="102"/>
      <c r="FQX218" s="102"/>
      <c r="FQY218" s="102"/>
      <c r="FQZ218" s="102"/>
      <c r="FRA218" s="102"/>
      <c r="FRB218" s="102"/>
      <c r="FRC218" s="102"/>
      <c r="FRD218" s="102"/>
      <c r="FRE218" s="102"/>
      <c r="FRF218" s="102"/>
      <c r="FRG218" s="102"/>
      <c r="FRH218" s="102"/>
      <c r="FRI218" s="102"/>
      <c r="FRJ218" s="102"/>
      <c r="FRK218" s="102"/>
      <c r="FRL218" s="102"/>
      <c r="FRM218" s="102"/>
      <c r="FRN218" s="102"/>
      <c r="FRO218" s="102"/>
      <c r="FRP218" s="102"/>
      <c r="FRQ218" s="102"/>
      <c r="FRR218" s="102"/>
      <c r="FRS218" s="102"/>
      <c r="FRT218" s="102"/>
      <c r="FRU218" s="102"/>
      <c r="FRV218" s="102"/>
      <c r="FRW218" s="102"/>
      <c r="FRX218" s="102"/>
      <c r="FRY218" s="102"/>
      <c r="FRZ218" s="102"/>
      <c r="FSA218" s="102"/>
      <c r="FSB218" s="102"/>
      <c r="FSC218" s="102"/>
      <c r="FSD218" s="102"/>
      <c r="FSE218" s="102"/>
      <c r="FSF218" s="102"/>
      <c r="FSG218" s="102"/>
      <c r="FSH218" s="102"/>
      <c r="FSI218" s="102"/>
      <c r="FSJ218" s="102"/>
      <c r="FSK218" s="102"/>
      <c r="FSL218" s="102"/>
      <c r="FSM218" s="102"/>
      <c r="FSN218" s="102"/>
      <c r="FSO218" s="102"/>
      <c r="FSP218" s="102"/>
      <c r="FSQ218" s="102"/>
      <c r="FSR218" s="102"/>
      <c r="FSS218" s="102"/>
      <c r="FST218" s="102"/>
      <c r="FSU218" s="102"/>
      <c r="FSV218" s="102"/>
      <c r="FSW218" s="102"/>
      <c r="FSX218" s="102"/>
      <c r="FSY218" s="102"/>
      <c r="FSZ218" s="102"/>
      <c r="FTA218" s="102"/>
      <c r="FTB218" s="102"/>
      <c r="FTC218" s="102"/>
      <c r="FTD218" s="102"/>
      <c r="FTE218" s="102"/>
      <c r="FTF218" s="102"/>
      <c r="FTG218" s="102"/>
      <c r="FTH218" s="102"/>
      <c r="FTI218" s="102"/>
      <c r="FTJ218" s="102"/>
      <c r="FTK218" s="102"/>
      <c r="FTL218" s="102"/>
      <c r="FTM218" s="102"/>
      <c r="FTN218" s="102"/>
      <c r="FTO218" s="102"/>
      <c r="FTP218" s="102"/>
      <c r="FTQ218" s="102"/>
      <c r="FTR218" s="102"/>
      <c r="FTS218" s="102"/>
      <c r="FTT218" s="102"/>
      <c r="FTU218" s="102"/>
      <c r="FTV218" s="102"/>
      <c r="FTW218" s="102"/>
      <c r="FTX218" s="102"/>
      <c r="FTY218" s="102"/>
      <c r="FTZ218" s="102"/>
      <c r="FUA218" s="102"/>
      <c r="FUB218" s="102"/>
      <c r="FUC218" s="102"/>
      <c r="FUD218" s="102"/>
      <c r="FUE218" s="102"/>
      <c r="FUF218" s="102"/>
      <c r="FUG218" s="102"/>
      <c r="FUH218" s="102"/>
      <c r="FUI218" s="102"/>
      <c r="FUJ218" s="102"/>
      <c r="FUK218" s="102"/>
      <c r="FUL218" s="102"/>
      <c r="FUM218" s="102"/>
      <c r="FUN218" s="102"/>
      <c r="FUO218" s="102"/>
      <c r="FUP218" s="102"/>
      <c r="FUQ218" s="102"/>
      <c r="FUR218" s="102"/>
      <c r="FUS218" s="102"/>
      <c r="FUT218" s="102"/>
      <c r="FUU218" s="102"/>
      <c r="FUV218" s="102"/>
      <c r="FUW218" s="102"/>
      <c r="FUX218" s="102"/>
      <c r="FUY218" s="102"/>
      <c r="FUZ218" s="102"/>
      <c r="FVA218" s="102"/>
      <c r="FVB218" s="102"/>
      <c r="FVC218" s="102"/>
      <c r="FVD218" s="102"/>
      <c r="FVE218" s="102"/>
      <c r="FVF218" s="102"/>
      <c r="FVG218" s="102"/>
      <c r="FVH218" s="102"/>
      <c r="FVI218" s="102"/>
      <c r="FVJ218" s="102"/>
      <c r="FVK218" s="102"/>
      <c r="FVL218" s="102"/>
      <c r="FVM218" s="102"/>
      <c r="FVN218" s="102"/>
      <c r="FVO218" s="102"/>
      <c r="FVP218" s="102"/>
      <c r="FVQ218" s="102"/>
      <c r="FVR218" s="102"/>
      <c r="FVS218" s="102"/>
      <c r="FVT218" s="102"/>
      <c r="FVU218" s="102"/>
      <c r="FVV218" s="102"/>
      <c r="FVW218" s="102"/>
      <c r="FVX218" s="102"/>
      <c r="FVY218" s="102"/>
      <c r="FVZ218" s="102"/>
      <c r="FWA218" s="102"/>
      <c r="FWB218" s="102"/>
      <c r="FWC218" s="102"/>
      <c r="FWD218" s="102"/>
      <c r="FWE218" s="102"/>
      <c r="FWF218" s="102"/>
      <c r="FWG218" s="102"/>
      <c r="FWH218" s="102"/>
      <c r="FWI218" s="102"/>
      <c r="FWJ218" s="102"/>
      <c r="FWK218" s="102"/>
      <c r="FWL218" s="102"/>
      <c r="FWM218" s="102"/>
      <c r="FWN218" s="102"/>
      <c r="FWO218" s="102"/>
      <c r="FWP218" s="102"/>
      <c r="FWQ218" s="102"/>
      <c r="FWR218" s="102"/>
      <c r="FWS218" s="102"/>
      <c r="FWT218" s="102"/>
      <c r="FWU218" s="102"/>
      <c r="FWV218" s="102"/>
      <c r="FWW218" s="102"/>
      <c r="FWX218" s="102"/>
      <c r="FWY218" s="102"/>
      <c r="FWZ218" s="102"/>
      <c r="FXA218" s="102"/>
      <c r="FXB218" s="102"/>
      <c r="FXC218" s="102"/>
      <c r="FXD218" s="102"/>
      <c r="FXE218" s="102"/>
      <c r="FXF218" s="102"/>
      <c r="FXG218" s="102"/>
      <c r="FXH218" s="102"/>
      <c r="FXI218" s="102"/>
      <c r="FXJ218" s="102"/>
      <c r="FXK218" s="102"/>
      <c r="FXL218" s="102"/>
      <c r="FXM218" s="102"/>
      <c r="FXN218" s="102"/>
      <c r="FXO218" s="102"/>
      <c r="FXP218" s="102"/>
      <c r="FXQ218" s="102"/>
      <c r="FXR218" s="102"/>
      <c r="FXS218" s="102"/>
      <c r="FXT218" s="102"/>
      <c r="FXU218" s="102"/>
      <c r="FXV218" s="102"/>
      <c r="FXW218" s="102"/>
      <c r="FXX218" s="102"/>
      <c r="FXY218" s="102"/>
      <c r="FXZ218" s="102"/>
      <c r="FYA218" s="102"/>
      <c r="FYB218" s="102"/>
      <c r="FYC218" s="102"/>
      <c r="FYD218" s="102"/>
      <c r="FYE218" s="102"/>
      <c r="FYF218" s="102"/>
      <c r="FYG218" s="102"/>
      <c r="FYH218" s="102"/>
      <c r="FYI218" s="102"/>
      <c r="FYJ218" s="102"/>
      <c r="FYK218" s="102"/>
      <c r="FYL218" s="102"/>
      <c r="FYM218" s="102"/>
      <c r="FYN218" s="102"/>
      <c r="FYO218" s="102"/>
      <c r="FYP218" s="102"/>
      <c r="FYQ218" s="102"/>
      <c r="FYR218" s="102"/>
      <c r="FYS218" s="102"/>
      <c r="FYT218" s="102"/>
      <c r="FYU218" s="102"/>
      <c r="FYV218" s="102"/>
      <c r="FYW218" s="102"/>
      <c r="FYX218" s="102"/>
      <c r="FYY218" s="102"/>
      <c r="FYZ218" s="102"/>
      <c r="FZA218" s="102"/>
      <c r="FZB218" s="102"/>
      <c r="FZC218" s="102"/>
      <c r="FZD218" s="102"/>
      <c r="FZE218" s="102"/>
      <c r="FZF218" s="102"/>
      <c r="FZG218" s="102"/>
      <c r="FZH218" s="102"/>
      <c r="FZI218" s="102"/>
      <c r="FZJ218" s="102"/>
      <c r="FZK218" s="102"/>
      <c r="FZL218" s="102"/>
      <c r="FZM218" s="102"/>
      <c r="FZN218" s="102"/>
      <c r="FZO218" s="102"/>
      <c r="FZP218" s="102"/>
      <c r="FZQ218" s="102"/>
      <c r="FZR218" s="102"/>
      <c r="FZS218" s="102"/>
      <c r="FZT218" s="102"/>
      <c r="FZU218" s="102"/>
      <c r="FZV218" s="102"/>
      <c r="FZW218" s="102"/>
      <c r="FZX218" s="102"/>
      <c r="FZY218" s="102"/>
      <c r="FZZ218" s="102"/>
      <c r="GAA218" s="102"/>
      <c r="GAB218" s="102"/>
      <c r="GAC218" s="102"/>
      <c r="GAD218" s="102"/>
      <c r="GAE218" s="102"/>
      <c r="GAF218" s="102"/>
      <c r="GAG218" s="102"/>
      <c r="GAH218" s="102"/>
      <c r="GAI218" s="102"/>
      <c r="GAJ218" s="102"/>
      <c r="GAK218" s="102"/>
      <c r="GAL218" s="102"/>
      <c r="GAM218" s="102"/>
      <c r="GAN218" s="102"/>
      <c r="GAO218" s="102"/>
      <c r="GAP218" s="102"/>
      <c r="GAQ218" s="102"/>
      <c r="GAR218" s="102"/>
      <c r="GAS218" s="102"/>
      <c r="GAT218" s="102"/>
      <c r="GAU218" s="102"/>
      <c r="GAV218" s="102"/>
      <c r="GAW218" s="102"/>
      <c r="GAX218" s="102"/>
      <c r="GAY218" s="102"/>
      <c r="GAZ218" s="102"/>
      <c r="GBA218" s="102"/>
      <c r="GBB218" s="102"/>
      <c r="GBC218" s="102"/>
      <c r="GBD218" s="102"/>
      <c r="GBE218" s="102"/>
      <c r="GBF218" s="102"/>
      <c r="GBG218" s="102"/>
      <c r="GBH218" s="102"/>
      <c r="GBI218" s="102"/>
      <c r="GBJ218" s="102"/>
      <c r="GBK218" s="102"/>
      <c r="GBL218" s="102"/>
      <c r="GBM218" s="102"/>
      <c r="GBN218" s="102"/>
      <c r="GBO218" s="102"/>
      <c r="GBP218" s="102"/>
      <c r="GBQ218" s="102"/>
      <c r="GBR218" s="102"/>
      <c r="GBS218" s="102"/>
      <c r="GBT218" s="102"/>
      <c r="GBU218" s="102"/>
      <c r="GBV218" s="102"/>
      <c r="GBW218" s="102"/>
      <c r="GBX218" s="102"/>
      <c r="GBY218" s="102"/>
      <c r="GBZ218" s="102"/>
      <c r="GCA218" s="102"/>
      <c r="GCB218" s="102"/>
      <c r="GCC218" s="102"/>
      <c r="GCD218" s="102"/>
      <c r="GCE218" s="102"/>
      <c r="GCF218" s="102"/>
      <c r="GCG218" s="102"/>
      <c r="GCH218" s="102"/>
      <c r="GCI218" s="102"/>
      <c r="GCJ218" s="102"/>
      <c r="GCK218" s="102"/>
      <c r="GCL218" s="102"/>
      <c r="GCM218" s="102"/>
      <c r="GCN218" s="102"/>
      <c r="GCO218" s="102"/>
      <c r="GCP218" s="102"/>
      <c r="GCQ218" s="102"/>
      <c r="GCR218" s="102"/>
      <c r="GCS218" s="102"/>
      <c r="GCT218" s="102"/>
      <c r="GCU218" s="102"/>
      <c r="GCV218" s="102"/>
      <c r="GCW218" s="102"/>
      <c r="GCX218" s="102"/>
      <c r="GCY218" s="102"/>
      <c r="GCZ218" s="102"/>
      <c r="GDA218" s="102"/>
      <c r="GDB218" s="102"/>
      <c r="GDC218" s="102"/>
      <c r="GDD218" s="102"/>
      <c r="GDE218" s="102"/>
      <c r="GDF218" s="102"/>
      <c r="GDG218" s="102"/>
      <c r="GDH218" s="102"/>
      <c r="GDI218" s="102"/>
      <c r="GDJ218" s="102"/>
      <c r="GDK218" s="102"/>
      <c r="GDL218" s="102"/>
      <c r="GDM218" s="102"/>
      <c r="GDN218" s="102"/>
      <c r="GDO218" s="102"/>
      <c r="GDP218" s="102"/>
      <c r="GDQ218" s="102"/>
      <c r="GDR218" s="102"/>
      <c r="GDS218" s="102"/>
      <c r="GDT218" s="102"/>
      <c r="GDU218" s="102"/>
      <c r="GDV218" s="102"/>
      <c r="GDW218" s="102"/>
      <c r="GDX218" s="102"/>
      <c r="GDY218" s="102"/>
      <c r="GDZ218" s="102"/>
      <c r="GEA218" s="102"/>
      <c r="GEB218" s="102"/>
      <c r="GEC218" s="102"/>
      <c r="GED218" s="102"/>
      <c r="GEE218" s="102"/>
      <c r="GEF218" s="102"/>
      <c r="GEG218" s="102"/>
      <c r="GEH218" s="102"/>
      <c r="GEI218" s="102"/>
      <c r="GEJ218" s="102"/>
      <c r="GEK218" s="102"/>
      <c r="GEL218" s="102"/>
      <c r="GEM218" s="102"/>
      <c r="GEN218" s="102"/>
      <c r="GEO218" s="102"/>
      <c r="GEP218" s="102"/>
      <c r="GEQ218" s="102"/>
      <c r="GER218" s="102"/>
      <c r="GES218" s="102"/>
      <c r="GET218" s="102"/>
      <c r="GEU218" s="102"/>
      <c r="GEV218" s="102"/>
      <c r="GEW218" s="102"/>
      <c r="GEX218" s="102"/>
      <c r="GEY218" s="102"/>
      <c r="GEZ218" s="102"/>
      <c r="GFA218" s="102"/>
      <c r="GFB218" s="102"/>
      <c r="GFC218" s="102"/>
      <c r="GFD218" s="102"/>
      <c r="GFE218" s="102"/>
      <c r="GFF218" s="102"/>
      <c r="GFG218" s="102"/>
      <c r="GFH218" s="102"/>
      <c r="GFI218" s="102"/>
      <c r="GFJ218" s="102"/>
      <c r="GFK218" s="102"/>
      <c r="GFL218" s="102"/>
      <c r="GFM218" s="102"/>
      <c r="GFN218" s="102"/>
      <c r="GFO218" s="102"/>
      <c r="GFP218" s="102"/>
      <c r="GFQ218" s="102"/>
      <c r="GFR218" s="102"/>
      <c r="GFS218" s="102"/>
      <c r="GFT218" s="102"/>
      <c r="GFU218" s="102"/>
      <c r="GFV218" s="102"/>
      <c r="GFW218" s="102"/>
      <c r="GFX218" s="102"/>
      <c r="GFY218" s="102"/>
      <c r="GFZ218" s="102"/>
      <c r="GGA218" s="102"/>
      <c r="GGB218" s="102"/>
      <c r="GGC218" s="102"/>
      <c r="GGD218" s="102"/>
      <c r="GGE218" s="102"/>
      <c r="GGF218" s="102"/>
      <c r="GGG218" s="102"/>
      <c r="GGH218" s="102"/>
      <c r="GGI218" s="102"/>
      <c r="GGJ218" s="102"/>
      <c r="GGK218" s="102"/>
      <c r="GGL218" s="102"/>
      <c r="GGM218" s="102"/>
      <c r="GGN218" s="102"/>
      <c r="GGO218" s="102"/>
      <c r="GGP218" s="102"/>
      <c r="GGQ218" s="102"/>
      <c r="GGR218" s="102"/>
      <c r="GGS218" s="102"/>
      <c r="GGT218" s="102"/>
      <c r="GGU218" s="102"/>
      <c r="GGV218" s="102"/>
      <c r="GGW218" s="102"/>
      <c r="GGX218" s="102"/>
      <c r="GGY218" s="102"/>
      <c r="GGZ218" s="102"/>
      <c r="GHA218" s="102"/>
      <c r="GHB218" s="102"/>
      <c r="GHC218" s="102"/>
      <c r="GHD218" s="102"/>
      <c r="GHE218" s="102"/>
      <c r="GHF218" s="102"/>
      <c r="GHG218" s="102"/>
      <c r="GHH218" s="102"/>
      <c r="GHI218" s="102"/>
      <c r="GHJ218" s="102"/>
      <c r="GHK218" s="102"/>
      <c r="GHL218" s="102"/>
      <c r="GHM218" s="102"/>
      <c r="GHN218" s="102"/>
      <c r="GHO218" s="102"/>
      <c r="GHP218" s="102"/>
      <c r="GHQ218" s="102"/>
      <c r="GHR218" s="102"/>
      <c r="GHS218" s="102"/>
      <c r="GHT218" s="102"/>
      <c r="GHU218" s="102"/>
      <c r="GHV218" s="102"/>
      <c r="GHW218" s="102"/>
      <c r="GHX218" s="102"/>
      <c r="GHY218" s="102"/>
      <c r="GHZ218" s="102"/>
      <c r="GIA218" s="102"/>
      <c r="GIB218" s="102"/>
      <c r="GIC218" s="102"/>
      <c r="GID218" s="102"/>
      <c r="GIE218" s="102"/>
      <c r="GIF218" s="102"/>
      <c r="GIG218" s="102"/>
      <c r="GIH218" s="102"/>
      <c r="GII218" s="102"/>
      <c r="GIJ218" s="102"/>
      <c r="GIK218" s="102"/>
      <c r="GIL218" s="102"/>
      <c r="GIM218" s="102"/>
      <c r="GIN218" s="102"/>
      <c r="GIO218" s="102"/>
      <c r="GIP218" s="102"/>
      <c r="GIQ218" s="102"/>
      <c r="GIR218" s="102"/>
      <c r="GIS218" s="102"/>
      <c r="GIT218" s="102"/>
      <c r="GIU218" s="102"/>
      <c r="GIV218" s="102"/>
      <c r="GIW218" s="102"/>
      <c r="GIX218" s="102"/>
      <c r="GIY218" s="102"/>
      <c r="GIZ218" s="102"/>
      <c r="GJA218" s="102"/>
      <c r="GJB218" s="102"/>
      <c r="GJC218" s="102"/>
      <c r="GJD218" s="102"/>
      <c r="GJE218" s="102"/>
      <c r="GJF218" s="102"/>
      <c r="GJG218" s="102"/>
      <c r="GJH218" s="102"/>
      <c r="GJI218" s="102"/>
      <c r="GJJ218" s="102"/>
      <c r="GJK218" s="102"/>
      <c r="GJL218" s="102"/>
      <c r="GJM218" s="102"/>
      <c r="GJN218" s="102"/>
      <c r="GJO218" s="102"/>
      <c r="GJP218" s="102"/>
      <c r="GJQ218" s="102"/>
      <c r="GJR218" s="102"/>
      <c r="GJS218" s="102"/>
      <c r="GJT218" s="102"/>
      <c r="GJU218" s="102"/>
      <c r="GJV218" s="102"/>
      <c r="GJW218" s="102"/>
      <c r="GJX218" s="102"/>
      <c r="GJY218" s="102"/>
      <c r="GJZ218" s="102"/>
      <c r="GKA218" s="102"/>
      <c r="GKB218" s="102"/>
      <c r="GKC218" s="102"/>
      <c r="GKD218" s="102"/>
      <c r="GKE218" s="102"/>
      <c r="GKF218" s="102"/>
      <c r="GKG218" s="102"/>
      <c r="GKH218" s="102"/>
      <c r="GKI218" s="102"/>
      <c r="GKJ218" s="102"/>
      <c r="GKK218" s="102"/>
      <c r="GKL218" s="102"/>
      <c r="GKM218" s="102"/>
      <c r="GKN218" s="102"/>
      <c r="GKO218" s="102"/>
      <c r="GKP218" s="102"/>
      <c r="GKQ218" s="102"/>
      <c r="GKR218" s="102"/>
      <c r="GKS218" s="102"/>
      <c r="GKT218" s="102"/>
      <c r="GKU218" s="102"/>
      <c r="GKV218" s="102"/>
      <c r="GKW218" s="102"/>
      <c r="GKX218" s="102"/>
      <c r="GKY218" s="102"/>
      <c r="GKZ218" s="102"/>
      <c r="GLA218" s="102"/>
      <c r="GLB218" s="102"/>
      <c r="GLC218" s="102"/>
      <c r="GLD218" s="102"/>
      <c r="GLE218" s="102"/>
      <c r="GLF218" s="102"/>
      <c r="GLG218" s="102"/>
      <c r="GLH218" s="102"/>
      <c r="GLI218" s="102"/>
      <c r="GLJ218" s="102"/>
      <c r="GLK218" s="102"/>
      <c r="GLL218" s="102"/>
      <c r="GLM218" s="102"/>
      <c r="GLN218" s="102"/>
      <c r="GLO218" s="102"/>
      <c r="GLP218" s="102"/>
      <c r="GLQ218" s="102"/>
      <c r="GLR218" s="102"/>
      <c r="GLS218" s="102"/>
      <c r="GLT218" s="102"/>
      <c r="GLU218" s="102"/>
      <c r="GLV218" s="102"/>
      <c r="GLW218" s="102"/>
      <c r="GLX218" s="102"/>
      <c r="GLY218" s="102"/>
      <c r="GLZ218" s="102"/>
      <c r="GMA218" s="102"/>
      <c r="GMB218" s="102"/>
      <c r="GMC218" s="102"/>
      <c r="GMD218" s="102"/>
      <c r="GME218" s="102"/>
      <c r="GMF218" s="102"/>
      <c r="GMG218" s="102"/>
      <c r="GMH218" s="102"/>
      <c r="GMI218" s="102"/>
      <c r="GMJ218" s="102"/>
      <c r="GMK218" s="102"/>
      <c r="GML218" s="102"/>
      <c r="GMM218" s="102"/>
      <c r="GMN218" s="102"/>
      <c r="GMO218" s="102"/>
      <c r="GMP218" s="102"/>
      <c r="GMQ218" s="102"/>
      <c r="GMR218" s="102"/>
      <c r="GMS218" s="102"/>
      <c r="GMT218" s="102"/>
      <c r="GMU218" s="102"/>
      <c r="GMV218" s="102"/>
      <c r="GMW218" s="102"/>
      <c r="GMX218" s="102"/>
      <c r="GMY218" s="102"/>
      <c r="GMZ218" s="102"/>
      <c r="GNA218" s="102"/>
      <c r="GNB218" s="102"/>
      <c r="GNC218" s="102"/>
      <c r="GND218" s="102"/>
      <c r="GNE218" s="102"/>
      <c r="GNF218" s="102"/>
      <c r="GNG218" s="102"/>
      <c r="GNH218" s="102"/>
      <c r="GNI218" s="102"/>
      <c r="GNJ218" s="102"/>
      <c r="GNK218" s="102"/>
      <c r="GNL218" s="102"/>
      <c r="GNM218" s="102"/>
      <c r="GNN218" s="102"/>
      <c r="GNO218" s="102"/>
      <c r="GNP218" s="102"/>
      <c r="GNQ218" s="102"/>
      <c r="GNR218" s="102"/>
      <c r="GNS218" s="102"/>
      <c r="GNT218" s="102"/>
      <c r="GNU218" s="102"/>
      <c r="GNV218" s="102"/>
      <c r="GNW218" s="102"/>
      <c r="GNX218" s="102"/>
      <c r="GNY218" s="102"/>
      <c r="GNZ218" s="102"/>
      <c r="GOA218" s="102"/>
      <c r="GOB218" s="102"/>
      <c r="GOC218" s="102"/>
      <c r="GOD218" s="102"/>
      <c r="GOE218" s="102"/>
      <c r="GOF218" s="102"/>
      <c r="GOG218" s="102"/>
      <c r="GOH218" s="102"/>
      <c r="GOI218" s="102"/>
      <c r="GOJ218" s="102"/>
      <c r="GOK218" s="102"/>
      <c r="GOL218" s="102"/>
      <c r="GOM218" s="102"/>
      <c r="GON218" s="102"/>
      <c r="GOO218" s="102"/>
      <c r="GOP218" s="102"/>
      <c r="GOQ218" s="102"/>
      <c r="GOR218" s="102"/>
      <c r="GOS218" s="102"/>
      <c r="GOT218" s="102"/>
      <c r="GOU218" s="102"/>
      <c r="GOV218" s="102"/>
      <c r="GOW218" s="102"/>
      <c r="GOX218" s="102"/>
      <c r="GOY218" s="102"/>
      <c r="GOZ218" s="102"/>
      <c r="GPA218" s="102"/>
      <c r="GPB218" s="102"/>
      <c r="GPC218" s="102"/>
      <c r="GPD218" s="102"/>
      <c r="GPE218" s="102"/>
      <c r="GPF218" s="102"/>
      <c r="GPG218" s="102"/>
      <c r="GPH218" s="102"/>
      <c r="GPI218" s="102"/>
      <c r="GPJ218" s="102"/>
      <c r="GPK218" s="102"/>
      <c r="GPL218" s="102"/>
      <c r="GPM218" s="102"/>
      <c r="GPN218" s="102"/>
      <c r="GPO218" s="102"/>
      <c r="GPP218" s="102"/>
      <c r="GPQ218" s="102"/>
      <c r="GPR218" s="102"/>
      <c r="GPS218" s="102"/>
      <c r="GPT218" s="102"/>
      <c r="GPU218" s="102"/>
      <c r="GPV218" s="102"/>
      <c r="GPW218" s="102"/>
      <c r="GPX218" s="102"/>
      <c r="GPY218" s="102"/>
      <c r="GPZ218" s="102"/>
      <c r="GQA218" s="102"/>
      <c r="GQB218" s="102"/>
      <c r="GQC218" s="102"/>
      <c r="GQD218" s="102"/>
      <c r="GQE218" s="102"/>
      <c r="GQF218" s="102"/>
      <c r="GQG218" s="102"/>
      <c r="GQH218" s="102"/>
      <c r="GQI218" s="102"/>
      <c r="GQJ218" s="102"/>
      <c r="GQK218" s="102"/>
      <c r="GQL218" s="102"/>
      <c r="GQM218" s="102"/>
      <c r="GQN218" s="102"/>
      <c r="GQO218" s="102"/>
      <c r="GQP218" s="102"/>
      <c r="GQQ218" s="102"/>
      <c r="GQR218" s="102"/>
      <c r="GQS218" s="102"/>
      <c r="GQT218" s="102"/>
      <c r="GQU218" s="102"/>
      <c r="GQV218" s="102"/>
      <c r="GQW218" s="102"/>
      <c r="GQX218" s="102"/>
      <c r="GQY218" s="102"/>
      <c r="GQZ218" s="102"/>
      <c r="GRA218" s="102"/>
      <c r="GRB218" s="102"/>
      <c r="GRC218" s="102"/>
      <c r="GRD218" s="102"/>
      <c r="GRE218" s="102"/>
      <c r="GRF218" s="102"/>
      <c r="GRG218" s="102"/>
      <c r="GRH218" s="102"/>
      <c r="GRI218" s="102"/>
      <c r="GRJ218" s="102"/>
      <c r="GRK218" s="102"/>
      <c r="GRL218" s="102"/>
      <c r="GRM218" s="102"/>
      <c r="GRN218" s="102"/>
      <c r="GRO218" s="102"/>
      <c r="GRP218" s="102"/>
      <c r="GRQ218" s="102"/>
      <c r="GRR218" s="102"/>
      <c r="GRS218" s="102"/>
      <c r="GRT218" s="102"/>
      <c r="GRU218" s="102"/>
      <c r="GRV218" s="102"/>
      <c r="GRW218" s="102"/>
      <c r="GRX218" s="102"/>
      <c r="GRY218" s="102"/>
      <c r="GRZ218" s="102"/>
      <c r="GSA218" s="102"/>
      <c r="GSB218" s="102"/>
      <c r="GSC218" s="102"/>
      <c r="GSD218" s="102"/>
      <c r="GSE218" s="102"/>
      <c r="GSF218" s="102"/>
      <c r="GSG218" s="102"/>
      <c r="GSH218" s="102"/>
      <c r="GSI218" s="102"/>
      <c r="GSJ218" s="102"/>
      <c r="GSK218" s="102"/>
      <c r="GSL218" s="102"/>
      <c r="GSM218" s="102"/>
      <c r="GSN218" s="102"/>
      <c r="GSO218" s="102"/>
      <c r="GSP218" s="102"/>
      <c r="GSQ218" s="102"/>
      <c r="GSR218" s="102"/>
      <c r="GSS218" s="102"/>
      <c r="GST218" s="102"/>
      <c r="GSU218" s="102"/>
      <c r="GSV218" s="102"/>
      <c r="GSW218" s="102"/>
      <c r="GSX218" s="102"/>
      <c r="GSY218" s="102"/>
      <c r="GSZ218" s="102"/>
      <c r="GTA218" s="102"/>
      <c r="GTB218" s="102"/>
      <c r="GTC218" s="102"/>
      <c r="GTD218" s="102"/>
      <c r="GTE218" s="102"/>
      <c r="GTF218" s="102"/>
      <c r="GTG218" s="102"/>
      <c r="GTH218" s="102"/>
      <c r="GTI218" s="102"/>
      <c r="GTJ218" s="102"/>
      <c r="GTK218" s="102"/>
      <c r="GTL218" s="102"/>
      <c r="GTM218" s="102"/>
      <c r="GTN218" s="102"/>
      <c r="GTO218" s="102"/>
      <c r="GTP218" s="102"/>
      <c r="GTQ218" s="102"/>
      <c r="GTR218" s="102"/>
      <c r="GTS218" s="102"/>
      <c r="GTT218" s="102"/>
      <c r="GTU218" s="102"/>
      <c r="GTV218" s="102"/>
      <c r="GTW218" s="102"/>
      <c r="GTX218" s="102"/>
      <c r="GTY218" s="102"/>
      <c r="GTZ218" s="102"/>
      <c r="GUA218" s="102"/>
      <c r="GUB218" s="102"/>
      <c r="GUC218" s="102"/>
      <c r="GUD218" s="102"/>
      <c r="GUE218" s="102"/>
      <c r="GUF218" s="102"/>
      <c r="GUG218" s="102"/>
      <c r="GUH218" s="102"/>
      <c r="GUI218" s="102"/>
      <c r="GUJ218" s="102"/>
      <c r="GUK218" s="102"/>
      <c r="GUL218" s="102"/>
      <c r="GUM218" s="102"/>
      <c r="GUN218" s="102"/>
      <c r="GUO218" s="102"/>
      <c r="GUP218" s="102"/>
      <c r="GUQ218" s="102"/>
      <c r="GUR218" s="102"/>
      <c r="GUS218" s="102"/>
      <c r="GUT218" s="102"/>
      <c r="GUU218" s="102"/>
      <c r="GUV218" s="102"/>
      <c r="GUW218" s="102"/>
      <c r="GUX218" s="102"/>
      <c r="GUY218" s="102"/>
      <c r="GUZ218" s="102"/>
      <c r="GVA218" s="102"/>
      <c r="GVB218" s="102"/>
      <c r="GVC218" s="102"/>
      <c r="GVD218" s="102"/>
      <c r="GVE218" s="102"/>
      <c r="GVF218" s="102"/>
      <c r="GVG218" s="102"/>
      <c r="GVH218" s="102"/>
      <c r="GVI218" s="102"/>
      <c r="GVJ218" s="102"/>
      <c r="GVK218" s="102"/>
      <c r="GVL218" s="102"/>
      <c r="GVM218" s="102"/>
      <c r="GVN218" s="102"/>
      <c r="GVO218" s="102"/>
      <c r="GVP218" s="102"/>
      <c r="GVQ218" s="102"/>
      <c r="GVR218" s="102"/>
      <c r="GVS218" s="102"/>
      <c r="GVT218" s="102"/>
      <c r="GVU218" s="102"/>
      <c r="GVV218" s="102"/>
      <c r="GVW218" s="102"/>
      <c r="GVX218" s="102"/>
      <c r="GVY218" s="102"/>
      <c r="GVZ218" s="102"/>
      <c r="GWA218" s="102"/>
      <c r="GWB218" s="102"/>
      <c r="GWC218" s="102"/>
      <c r="GWD218" s="102"/>
      <c r="GWE218" s="102"/>
      <c r="GWF218" s="102"/>
      <c r="GWG218" s="102"/>
      <c r="GWH218" s="102"/>
      <c r="GWI218" s="102"/>
      <c r="GWJ218" s="102"/>
      <c r="GWK218" s="102"/>
      <c r="GWL218" s="102"/>
      <c r="GWM218" s="102"/>
      <c r="GWN218" s="102"/>
      <c r="GWO218" s="102"/>
      <c r="GWP218" s="102"/>
      <c r="GWQ218" s="102"/>
      <c r="GWR218" s="102"/>
      <c r="GWS218" s="102"/>
      <c r="GWT218" s="102"/>
      <c r="GWU218" s="102"/>
      <c r="GWV218" s="102"/>
      <c r="GWW218" s="102"/>
      <c r="GWX218" s="102"/>
      <c r="GWY218" s="102"/>
      <c r="GWZ218" s="102"/>
      <c r="GXA218" s="102"/>
      <c r="GXB218" s="102"/>
      <c r="GXC218" s="102"/>
      <c r="GXD218" s="102"/>
      <c r="GXE218" s="102"/>
      <c r="GXF218" s="102"/>
      <c r="GXG218" s="102"/>
      <c r="GXH218" s="102"/>
      <c r="GXI218" s="102"/>
      <c r="GXJ218" s="102"/>
      <c r="GXK218" s="102"/>
      <c r="GXL218" s="102"/>
      <c r="GXM218" s="102"/>
      <c r="GXN218" s="102"/>
      <c r="GXO218" s="102"/>
      <c r="GXP218" s="102"/>
      <c r="GXQ218" s="102"/>
      <c r="GXR218" s="102"/>
      <c r="GXS218" s="102"/>
      <c r="GXT218" s="102"/>
      <c r="GXU218" s="102"/>
      <c r="GXV218" s="102"/>
      <c r="GXW218" s="102"/>
      <c r="GXX218" s="102"/>
      <c r="GXY218" s="102"/>
      <c r="GXZ218" s="102"/>
      <c r="GYA218" s="102"/>
      <c r="GYB218" s="102"/>
      <c r="GYC218" s="102"/>
      <c r="GYD218" s="102"/>
      <c r="GYE218" s="102"/>
      <c r="GYF218" s="102"/>
      <c r="GYG218" s="102"/>
      <c r="GYH218" s="102"/>
      <c r="GYI218" s="102"/>
      <c r="GYJ218" s="102"/>
      <c r="GYK218" s="102"/>
      <c r="GYL218" s="102"/>
      <c r="GYM218" s="102"/>
      <c r="GYN218" s="102"/>
      <c r="GYO218" s="102"/>
      <c r="GYP218" s="102"/>
      <c r="GYQ218" s="102"/>
      <c r="GYR218" s="102"/>
      <c r="GYS218" s="102"/>
      <c r="GYT218" s="102"/>
      <c r="GYU218" s="102"/>
      <c r="GYV218" s="102"/>
      <c r="GYW218" s="102"/>
      <c r="GYX218" s="102"/>
      <c r="GYY218" s="102"/>
      <c r="GYZ218" s="102"/>
      <c r="GZA218" s="102"/>
      <c r="GZB218" s="102"/>
      <c r="GZC218" s="102"/>
      <c r="GZD218" s="102"/>
      <c r="GZE218" s="102"/>
      <c r="GZF218" s="102"/>
      <c r="GZG218" s="102"/>
      <c r="GZH218" s="102"/>
      <c r="GZI218" s="102"/>
      <c r="GZJ218" s="102"/>
      <c r="GZK218" s="102"/>
      <c r="GZL218" s="102"/>
      <c r="GZM218" s="102"/>
      <c r="GZN218" s="102"/>
      <c r="GZO218" s="102"/>
      <c r="GZP218" s="102"/>
      <c r="GZQ218" s="102"/>
      <c r="GZR218" s="102"/>
      <c r="GZS218" s="102"/>
      <c r="GZT218" s="102"/>
      <c r="GZU218" s="102"/>
      <c r="GZV218" s="102"/>
      <c r="GZW218" s="102"/>
      <c r="GZX218" s="102"/>
      <c r="GZY218" s="102"/>
      <c r="GZZ218" s="102"/>
      <c r="HAA218" s="102"/>
      <c r="HAB218" s="102"/>
      <c r="HAC218" s="102"/>
      <c r="HAD218" s="102"/>
      <c r="HAE218" s="102"/>
      <c r="HAF218" s="102"/>
      <c r="HAG218" s="102"/>
      <c r="HAH218" s="102"/>
      <c r="HAI218" s="102"/>
      <c r="HAJ218" s="102"/>
      <c r="HAK218" s="102"/>
      <c r="HAL218" s="102"/>
      <c r="HAM218" s="102"/>
      <c r="HAN218" s="102"/>
      <c r="HAO218" s="102"/>
      <c r="HAP218" s="102"/>
      <c r="HAQ218" s="102"/>
      <c r="HAR218" s="102"/>
      <c r="HAS218" s="102"/>
      <c r="HAT218" s="102"/>
      <c r="HAU218" s="102"/>
      <c r="HAV218" s="102"/>
      <c r="HAW218" s="102"/>
      <c r="HAX218" s="102"/>
      <c r="HAY218" s="102"/>
      <c r="HAZ218" s="102"/>
      <c r="HBA218" s="102"/>
      <c r="HBB218" s="102"/>
      <c r="HBC218" s="102"/>
      <c r="HBD218" s="102"/>
      <c r="HBE218" s="102"/>
      <c r="HBF218" s="102"/>
      <c r="HBG218" s="102"/>
      <c r="HBH218" s="102"/>
      <c r="HBI218" s="102"/>
      <c r="HBJ218" s="102"/>
      <c r="HBK218" s="102"/>
      <c r="HBL218" s="102"/>
      <c r="HBM218" s="102"/>
      <c r="HBN218" s="102"/>
      <c r="HBO218" s="102"/>
      <c r="HBP218" s="102"/>
      <c r="HBQ218" s="102"/>
      <c r="HBR218" s="102"/>
      <c r="HBS218" s="102"/>
      <c r="HBT218" s="102"/>
      <c r="HBU218" s="102"/>
      <c r="HBV218" s="102"/>
      <c r="HBW218" s="102"/>
      <c r="HBX218" s="102"/>
      <c r="HBY218" s="102"/>
      <c r="HBZ218" s="102"/>
      <c r="HCA218" s="102"/>
      <c r="HCB218" s="102"/>
      <c r="HCC218" s="102"/>
      <c r="HCD218" s="102"/>
      <c r="HCE218" s="102"/>
      <c r="HCF218" s="102"/>
      <c r="HCG218" s="102"/>
      <c r="HCH218" s="102"/>
      <c r="HCI218" s="102"/>
      <c r="HCJ218" s="102"/>
      <c r="HCK218" s="102"/>
      <c r="HCL218" s="102"/>
      <c r="HCM218" s="102"/>
      <c r="HCN218" s="102"/>
      <c r="HCO218" s="102"/>
      <c r="HCP218" s="102"/>
      <c r="HCQ218" s="102"/>
      <c r="HCR218" s="102"/>
      <c r="HCS218" s="102"/>
      <c r="HCT218" s="102"/>
      <c r="HCU218" s="102"/>
      <c r="HCV218" s="102"/>
      <c r="HCW218" s="102"/>
      <c r="HCX218" s="102"/>
      <c r="HCY218" s="102"/>
      <c r="HCZ218" s="102"/>
      <c r="HDA218" s="102"/>
      <c r="HDB218" s="102"/>
      <c r="HDC218" s="102"/>
      <c r="HDD218" s="102"/>
      <c r="HDE218" s="102"/>
      <c r="HDF218" s="102"/>
      <c r="HDG218" s="102"/>
      <c r="HDH218" s="102"/>
      <c r="HDI218" s="102"/>
      <c r="HDJ218" s="102"/>
      <c r="HDK218" s="102"/>
      <c r="HDL218" s="102"/>
      <c r="HDM218" s="102"/>
      <c r="HDN218" s="102"/>
      <c r="HDO218" s="102"/>
      <c r="HDP218" s="102"/>
      <c r="HDQ218" s="102"/>
      <c r="HDR218" s="102"/>
      <c r="HDS218" s="102"/>
      <c r="HDT218" s="102"/>
      <c r="HDU218" s="102"/>
      <c r="HDV218" s="102"/>
      <c r="HDW218" s="102"/>
      <c r="HDX218" s="102"/>
      <c r="HDY218" s="102"/>
      <c r="HDZ218" s="102"/>
      <c r="HEA218" s="102"/>
      <c r="HEB218" s="102"/>
      <c r="HEC218" s="102"/>
      <c r="HED218" s="102"/>
      <c r="HEE218" s="102"/>
      <c r="HEF218" s="102"/>
      <c r="HEG218" s="102"/>
      <c r="HEH218" s="102"/>
      <c r="HEI218" s="102"/>
      <c r="HEJ218" s="102"/>
      <c r="HEK218" s="102"/>
      <c r="HEL218" s="102"/>
      <c r="HEM218" s="102"/>
      <c r="HEN218" s="102"/>
      <c r="HEO218" s="102"/>
      <c r="HEP218" s="102"/>
      <c r="HEQ218" s="102"/>
      <c r="HER218" s="102"/>
      <c r="HES218" s="102"/>
      <c r="HET218" s="102"/>
      <c r="HEU218" s="102"/>
      <c r="HEV218" s="102"/>
      <c r="HEW218" s="102"/>
      <c r="HEX218" s="102"/>
      <c r="HEY218" s="102"/>
      <c r="HEZ218" s="102"/>
      <c r="HFA218" s="102"/>
      <c r="HFB218" s="102"/>
      <c r="HFC218" s="102"/>
      <c r="HFD218" s="102"/>
      <c r="HFE218" s="102"/>
      <c r="HFF218" s="102"/>
      <c r="HFG218" s="102"/>
      <c r="HFH218" s="102"/>
      <c r="HFI218" s="102"/>
      <c r="HFJ218" s="102"/>
      <c r="HFK218" s="102"/>
      <c r="HFL218" s="102"/>
      <c r="HFM218" s="102"/>
      <c r="HFN218" s="102"/>
      <c r="HFO218" s="102"/>
      <c r="HFP218" s="102"/>
      <c r="HFQ218" s="102"/>
      <c r="HFR218" s="102"/>
      <c r="HFS218" s="102"/>
      <c r="HFT218" s="102"/>
      <c r="HFU218" s="102"/>
      <c r="HFV218" s="102"/>
      <c r="HFW218" s="102"/>
      <c r="HFX218" s="102"/>
      <c r="HFY218" s="102"/>
      <c r="HFZ218" s="102"/>
      <c r="HGA218" s="102"/>
      <c r="HGB218" s="102"/>
      <c r="HGC218" s="102"/>
      <c r="HGD218" s="102"/>
      <c r="HGE218" s="102"/>
      <c r="HGF218" s="102"/>
      <c r="HGG218" s="102"/>
      <c r="HGH218" s="102"/>
      <c r="HGI218" s="102"/>
      <c r="HGJ218" s="102"/>
      <c r="HGK218" s="102"/>
      <c r="HGL218" s="102"/>
      <c r="HGM218" s="102"/>
      <c r="HGN218" s="102"/>
      <c r="HGO218" s="102"/>
      <c r="HGP218" s="102"/>
      <c r="HGQ218" s="102"/>
      <c r="HGR218" s="102"/>
      <c r="HGS218" s="102"/>
      <c r="HGT218" s="102"/>
      <c r="HGU218" s="102"/>
      <c r="HGV218" s="102"/>
      <c r="HGW218" s="102"/>
      <c r="HGX218" s="102"/>
      <c r="HGY218" s="102"/>
      <c r="HGZ218" s="102"/>
      <c r="HHA218" s="102"/>
      <c r="HHB218" s="102"/>
      <c r="HHC218" s="102"/>
      <c r="HHD218" s="102"/>
      <c r="HHE218" s="102"/>
      <c r="HHF218" s="102"/>
      <c r="HHG218" s="102"/>
      <c r="HHH218" s="102"/>
      <c r="HHI218" s="102"/>
      <c r="HHJ218" s="102"/>
      <c r="HHK218" s="102"/>
      <c r="HHL218" s="102"/>
      <c r="HHM218" s="102"/>
      <c r="HHN218" s="102"/>
      <c r="HHO218" s="102"/>
      <c r="HHP218" s="102"/>
      <c r="HHQ218" s="102"/>
      <c r="HHR218" s="102"/>
      <c r="HHS218" s="102"/>
      <c r="HHT218" s="102"/>
      <c r="HHU218" s="102"/>
      <c r="HHV218" s="102"/>
      <c r="HHW218" s="102"/>
      <c r="HHX218" s="102"/>
      <c r="HHY218" s="102"/>
      <c r="HHZ218" s="102"/>
      <c r="HIA218" s="102"/>
      <c r="HIB218" s="102"/>
      <c r="HIC218" s="102"/>
      <c r="HID218" s="102"/>
      <c r="HIE218" s="102"/>
      <c r="HIF218" s="102"/>
      <c r="HIG218" s="102"/>
      <c r="HIH218" s="102"/>
      <c r="HII218" s="102"/>
      <c r="HIJ218" s="102"/>
      <c r="HIK218" s="102"/>
      <c r="HIL218" s="102"/>
      <c r="HIM218" s="102"/>
      <c r="HIN218" s="102"/>
      <c r="HIO218" s="102"/>
      <c r="HIP218" s="102"/>
      <c r="HIQ218" s="102"/>
      <c r="HIR218" s="102"/>
      <c r="HIS218" s="102"/>
      <c r="HIT218" s="102"/>
      <c r="HIU218" s="102"/>
      <c r="HIV218" s="102"/>
      <c r="HIW218" s="102"/>
      <c r="HIX218" s="102"/>
      <c r="HIY218" s="102"/>
      <c r="HIZ218" s="102"/>
      <c r="HJA218" s="102"/>
      <c r="HJB218" s="102"/>
      <c r="HJC218" s="102"/>
      <c r="HJD218" s="102"/>
      <c r="HJE218" s="102"/>
      <c r="HJF218" s="102"/>
      <c r="HJG218" s="102"/>
      <c r="HJH218" s="102"/>
      <c r="HJI218" s="102"/>
      <c r="HJJ218" s="102"/>
      <c r="HJK218" s="102"/>
      <c r="HJL218" s="102"/>
      <c r="HJM218" s="102"/>
      <c r="HJN218" s="102"/>
      <c r="HJO218" s="102"/>
      <c r="HJP218" s="102"/>
      <c r="HJQ218" s="102"/>
      <c r="HJR218" s="102"/>
      <c r="HJS218" s="102"/>
      <c r="HJT218" s="102"/>
      <c r="HJU218" s="102"/>
      <c r="HJV218" s="102"/>
      <c r="HJW218" s="102"/>
      <c r="HJX218" s="102"/>
      <c r="HJY218" s="102"/>
      <c r="HJZ218" s="102"/>
      <c r="HKA218" s="102"/>
      <c r="HKB218" s="102"/>
      <c r="HKC218" s="102"/>
      <c r="HKD218" s="102"/>
      <c r="HKE218" s="102"/>
      <c r="HKF218" s="102"/>
      <c r="HKG218" s="102"/>
      <c r="HKH218" s="102"/>
      <c r="HKI218" s="102"/>
      <c r="HKJ218" s="102"/>
      <c r="HKK218" s="102"/>
      <c r="HKL218" s="102"/>
      <c r="HKM218" s="102"/>
      <c r="HKN218" s="102"/>
      <c r="HKO218" s="102"/>
      <c r="HKP218" s="102"/>
      <c r="HKQ218" s="102"/>
      <c r="HKR218" s="102"/>
      <c r="HKS218" s="102"/>
      <c r="HKT218" s="102"/>
      <c r="HKU218" s="102"/>
      <c r="HKV218" s="102"/>
      <c r="HKW218" s="102"/>
      <c r="HKX218" s="102"/>
      <c r="HKY218" s="102"/>
      <c r="HKZ218" s="102"/>
      <c r="HLA218" s="102"/>
      <c r="HLB218" s="102"/>
      <c r="HLC218" s="102"/>
      <c r="HLD218" s="102"/>
      <c r="HLE218" s="102"/>
      <c r="HLF218" s="102"/>
      <c r="HLG218" s="102"/>
      <c r="HLH218" s="102"/>
      <c r="HLI218" s="102"/>
      <c r="HLJ218" s="102"/>
      <c r="HLK218" s="102"/>
      <c r="HLL218" s="102"/>
      <c r="HLM218" s="102"/>
      <c r="HLN218" s="102"/>
      <c r="HLO218" s="102"/>
      <c r="HLP218" s="102"/>
      <c r="HLQ218" s="102"/>
      <c r="HLR218" s="102"/>
      <c r="HLS218" s="102"/>
      <c r="HLT218" s="102"/>
      <c r="HLU218" s="102"/>
      <c r="HLV218" s="102"/>
      <c r="HLW218" s="102"/>
      <c r="HLX218" s="102"/>
      <c r="HLY218" s="102"/>
      <c r="HLZ218" s="102"/>
      <c r="HMA218" s="102"/>
      <c r="HMB218" s="102"/>
      <c r="HMC218" s="102"/>
      <c r="HMD218" s="102"/>
      <c r="HME218" s="102"/>
      <c r="HMF218" s="102"/>
      <c r="HMG218" s="102"/>
      <c r="HMH218" s="102"/>
      <c r="HMI218" s="102"/>
      <c r="HMJ218" s="102"/>
      <c r="HMK218" s="102"/>
      <c r="HML218" s="102"/>
      <c r="HMM218" s="102"/>
      <c r="HMN218" s="102"/>
      <c r="HMO218" s="102"/>
      <c r="HMP218" s="102"/>
      <c r="HMQ218" s="102"/>
      <c r="HMR218" s="102"/>
      <c r="HMS218" s="102"/>
      <c r="HMT218" s="102"/>
      <c r="HMU218" s="102"/>
      <c r="HMV218" s="102"/>
      <c r="HMW218" s="102"/>
      <c r="HMX218" s="102"/>
      <c r="HMY218" s="102"/>
      <c r="HMZ218" s="102"/>
      <c r="HNA218" s="102"/>
      <c r="HNB218" s="102"/>
      <c r="HNC218" s="102"/>
      <c r="HND218" s="102"/>
      <c r="HNE218" s="102"/>
      <c r="HNF218" s="102"/>
      <c r="HNG218" s="102"/>
      <c r="HNH218" s="102"/>
      <c r="HNI218" s="102"/>
      <c r="HNJ218" s="102"/>
      <c r="HNK218" s="102"/>
      <c r="HNL218" s="102"/>
      <c r="HNM218" s="102"/>
      <c r="HNN218" s="102"/>
      <c r="HNO218" s="102"/>
      <c r="HNP218" s="102"/>
      <c r="HNQ218" s="102"/>
      <c r="HNR218" s="102"/>
      <c r="HNS218" s="102"/>
      <c r="HNT218" s="102"/>
      <c r="HNU218" s="102"/>
      <c r="HNV218" s="102"/>
      <c r="HNW218" s="102"/>
      <c r="HNX218" s="102"/>
      <c r="HNY218" s="102"/>
      <c r="HNZ218" s="102"/>
      <c r="HOA218" s="102"/>
      <c r="HOB218" s="102"/>
      <c r="HOC218" s="102"/>
      <c r="HOD218" s="102"/>
      <c r="HOE218" s="102"/>
      <c r="HOF218" s="102"/>
      <c r="HOG218" s="102"/>
      <c r="HOH218" s="102"/>
      <c r="HOI218" s="102"/>
      <c r="HOJ218" s="102"/>
      <c r="HOK218" s="102"/>
      <c r="HOL218" s="102"/>
      <c r="HOM218" s="102"/>
      <c r="HON218" s="102"/>
      <c r="HOO218" s="102"/>
      <c r="HOP218" s="102"/>
      <c r="HOQ218" s="102"/>
      <c r="HOR218" s="102"/>
      <c r="HOS218" s="102"/>
      <c r="HOT218" s="102"/>
      <c r="HOU218" s="102"/>
      <c r="HOV218" s="102"/>
      <c r="HOW218" s="102"/>
      <c r="HOX218" s="102"/>
      <c r="HOY218" s="102"/>
      <c r="HOZ218" s="102"/>
      <c r="HPA218" s="102"/>
      <c r="HPB218" s="102"/>
      <c r="HPC218" s="102"/>
      <c r="HPD218" s="102"/>
      <c r="HPE218" s="102"/>
      <c r="HPF218" s="102"/>
      <c r="HPG218" s="102"/>
      <c r="HPH218" s="102"/>
      <c r="HPI218" s="102"/>
      <c r="HPJ218" s="102"/>
      <c r="HPK218" s="102"/>
      <c r="HPL218" s="102"/>
      <c r="HPM218" s="102"/>
      <c r="HPN218" s="102"/>
      <c r="HPO218" s="102"/>
      <c r="HPP218" s="102"/>
      <c r="HPQ218" s="102"/>
      <c r="HPR218" s="102"/>
      <c r="HPS218" s="102"/>
      <c r="HPT218" s="102"/>
      <c r="HPU218" s="102"/>
      <c r="HPV218" s="102"/>
      <c r="HPW218" s="102"/>
      <c r="HPX218" s="102"/>
      <c r="HPY218" s="102"/>
      <c r="HPZ218" s="102"/>
      <c r="HQA218" s="102"/>
      <c r="HQB218" s="102"/>
      <c r="HQC218" s="102"/>
      <c r="HQD218" s="102"/>
      <c r="HQE218" s="102"/>
      <c r="HQF218" s="102"/>
      <c r="HQG218" s="102"/>
      <c r="HQH218" s="102"/>
      <c r="HQI218" s="102"/>
      <c r="HQJ218" s="102"/>
      <c r="HQK218" s="102"/>
      <c r="HQL218" s="102"/>
      <c r="HQM218" s="102"/>
      <c r="HQN218" s="102"/>
      <c r="HQO218" s="102"/>
      <c r="HQP218" s="102"/>
      <c r="HQQ218" s="102"/>
      <c r="HQR218" s="102"/>
      <c r="HQS218" s="102"/>
      <c r="HQT218" s="102"/>
      <c r="HQU218" s="102"/>
      <c r="HQV218" s="102"/>
      <c r="HQW218" s="102"/>
      <c r="HQX218" s="102"/>
      <c r="HQY218" s="102"/>
      <c r="HQZ218" s="102"/>
      <c r="HRA218" s="102"/>
      <c r="HRB218" s="102"/>
      <c r="HRC218" s="102"/>
      <c r="HRD218" s="102"/>
      <c r="HRE218" s="102"/>
      <c r="HRF218" s="102"/>
      <c r="HRG218" s="102"/>
      <c r="HRH218" s="102"/>
      <c r="HRI218" s="102"/>
      <c r="HRJ218" s="102"/>
      <c r="HRK218" s="102"/>
      <c r="HRL218" s="102"/>
      <c r="HRM218" s="102"/>
      <c r="HRN218" s="102"/>
      <c r="HRO218" s="102"/>
      <c r="HRP218" s="102"/>
      <c r="HRQ218" s="102"/>
      <c r="HRR218" s="102"/>
      <c r="HRS218" s="102"/>
      <c r="HRT218" s="102"/>
      <c r="HRU218" s="102"/>
      <c r="HRV218" s="102"/>
      <c r="HRW218" s="102"/>
      <c r="HRX218" s="102"/>
      <c r="HRY218" s="102"/>
      <c r="HRZ218" s="102"/>
      <c r="HSA218" s="102"/>
      <c r="HSB218" s="102"/>
      <c r="HSC218" s="102"/>
      <c r="HSD218" s="102"/>
      <c r="HSE218" s="102"/>
      <c r="HSF218" s="102"/>
      <c r="HSG218" s="102"/>
      <c r="HSH218" s="102"/>
      <c r="HSI218" s="102"/>
      <c r="HSJ218" s="102"/>
      <c r="HSK218" s="102"/>
      <c r="HSL218" s="102"/>
      <c r="HSM218" s="102"/>
      <c r="HSN218" s="102"/>
      <c r="HSO218" s="102"/>
      <c r="HSP218" s="102"/>
      <c r="HSQ218" s="102"/>
      <c r="HSR218" s="102"/>
      <c r="HSS218" s="102"/>
      <c r="HST218" s="102"/>
      <c r="HSU218" s="102"/>
      <c r="HSV218" s="102"/>
      <c r="HSW218" s="102"/>
      <c r="HSX218" s="102"/>
      <c r="HSY218" s="102"/>
      <c r="HSZ218" s="102"/>
      <c r="HTA218" s="102"/>
      <c r="HTB218" s="102"/>
      <c r="HTC218" s="102"/>
      <c r="HTD218" s="102"/>
      <c r="HTE218" s="102"/>
      <c r="HTF218" s="102"/>
      <c r="HTG218" s="102"/>
      <c r="HTH218" s="102"/>
      <c r="HTI218" s="102"/>
      <c r="HTJ218" s="102"/>
      <c r="HTK218" s="102"/>
      <c r="HTL218" s="102"/>
      <c r="HTM218" s="102"/>
      <c r="HTN218" s="102"/>
      <c r="HTO218" s="102"/>
      <c r="HTP218" s="102"/>
      <c r="HTQ218" s="102"/>
      <c r="HTR218" s="102"/>
      <c r="HTS218" s="102"/>
      <c r="HTT218" s="102"/>
      <c r="HTU218" s="102"/>
      <c r="HTV218" s="102"/>
      <c r="HTW218" s="102"/>
      <c r="HTX218" s="102"/>
      <c r="HTY218" s="102"/>
      <c r="HTZ218" s="102"/>
      <c r="HUA218" s="102"/>
      <c r="HUB218" s="102"/>
      <c r="HUC218" s="102"/>
      <c r="HUD218" s="102"/>
      <c r="HUE218" s="102"/>
      <c r="HUF218" s="102"/>
      <c r="HUG218" s="102"/>
      <c r="HUH218" s="102"/>
      <c r="HUI218" s="102"/>
      <c r="HUJ218" s="102"/>
      <c r="HUK218" s="102"/>
      <c r="HUL218" s="102"/>
      <c r="HUM218" s="102"/>
      <c r="HUN218" s="102"/>
      <c r="HUO218" s="102"/>
      <c r="HUP218" s="102"/>
      <c r="HUQ218" s="102"/>
      <c r="HUR218" s="102"/>
      <c r="HUS218" s="102"/>
      <c r="HUT218" s="102"/>
      <c r="HUU218" s="102"/>
      <c r="HUV218" s="102"/>
      <c r="HUW218" s="102"/>
      <c r="HUX218" s="102"/>
      <c r="HUY218" s="102"/>
      <c r="HUZ218" s="102"/>
      <c r="HVA218" s="102"/>
      <c r="HVB218" s="102"/>
      <c r="HVC218" s="102"/>
      <c r="HVD218" s="102"/>
      <c r="HVE218" s="102"/>
      <c r="HVF218" s="102"/>
      <c r="HVG218" s="102"/>
      <c r="HVH218" s="102"/>
      <c r="HVI218" s="102"/>
      <c r="HVJ218" s="102"/>
      <c r="HVK218" s="102"/>
      <c r="HVL218" s="102"/>
      <c r="HVM218" s="102"/>
      <c r="HVN218" s="102"/>
      <c r="HVO218" s="102"/>
      <c r="HVP218" s="102"/>
      <c r="HVQ218" s="102"/>
      <c r="HVR218" s="102"/>
      <c r="HVS218" s="102"/>
      <c r="HVT218" s="102"/>
      <c r="HVU218" s="102"/>
      <c r="HVV218" s="102"/>
      <c r="HVW218" s="102"/>
      <c r="HVX218" s="102"/>
      <c r="HVY218" s="102"/>
      <c r="HVZ218" s="102"/>
      <c r="HWA218" s="102"/>
      <c r="HWB218" s="102"/>
      <c r="HWC218" s="102"/>
      <c r="HWD218" s="102"/>
      <c r="HWE218" s="102"/>
      <c r="HWF218" s="102"/>
      <c r="HWG218" s="102"/>
      <c r="HWH218" s="102"/>
      <c r="HWI218" s="102"/>
      <c r="HWJ218" s="102"/>
      <c r="HWK218" s="102"/>
      <c r="HWL218" s="102"/>
      <c r="HWM218" s="102"/>
      <c r="HWN218" s="102"/>
      <c r="HWO218" s="102"/>
      <c r="HWP218" s="102"/>
      <c r="HWQ218" s="102"/>
      <c r="HWR218" s="102"/>
      <c r="HWS218" s="102"/>
      <c r="HWT218" s="102"/>
      <c r="HWU218" s="102"/>
      <c r="HWV218" s="102"/>
      <c r="HWW218" s="102"/>
      <c r="HWX218" s="102"/>
      <c r="HWY218" s="102"/>
      <c r="HWZ218" s="102"/>
      <c r="HXA218" s="102"/>
      <c r="HXB218" s="102"/>
      <c r="HXC218" s="102"/>
      <c r="HXD218" s="102"/>
      <c r="HXE218" s="102"/>
      <c r="HXF218" s="102"/>
      <c r="HXG218" s="102"/>
      <c r="HXH218" s="102"/>
      <c r="HXI218" s="102"/>
      <c r="HXJ218" s="102"/>
      <c r="HXK218" s="102"/>
      <c r="HXL218" s="102"/>
      <c r="HXM218" s="102"/>
      <c r="HXN218" s="102"/>
      <c r="HXO218" s="102"/>
      <c r="HXP218" s="102"/>
      <c r="HXQ218" s="102"/>
      <c r="HXR218" s="102"/>
      <c r="HXS218" s="102"/>
      <c r="HXT218" s="102"/>
      <c r="HXU218" s="102"/>
      <c r="HXV218" s="102"/>
      <c r="HXW218" s="102"/>
      <c r="HXX218" s="102"/>
      <c r="HXY218" s="102"/>
      <c r="HXZ218" s="102"/>
      <c r="HYA218" s="102"/>
      <c r="HYB218" s="102"/>
      <c r="HYC218" s="102"/>
      <c r="HYD218" s="102"/>
      <c r="HYE218" s="102"/>
      <c r="HYF218" s="102"/>
      <c r="HYG218" s="102"/>
      <c r="HYH218" s="102"/>
      <c r="HYI218" s="102"/>
      <c r="HYJ218" s="102"/>
      <c r="HYK218" s="102"/>
      <c r="HYL218" s="102"/>
      <c r="HYM218" s="102"/>
      <c r="HYN218" s="102"/>
      <c r="HYO218" s="102"/>
      <c r="HYP218" s="102"/>
      <c r="HYQ218" s="102"/>
      <c r="HYR218" s="102"/>
      <c r="HYS218" s="102"/>
      <c r="HYT218" s="102"/>
      <c r="HYU218" s="102"/>
      <c r="HYV218" s="102"/>
      <c r="HYW218" s="102"/>
      <c r="HYX218" s="102"/>
      <c r="HYY218" s="102"/>
      <c r="HYZ218" s="102"/>
      <c r="HZA218" s="102"/>
      <c r="HZB218" s="102"/>
      <c r="HZC218" s="102"/>
      <c r="HZD218" s="102"/>
      <c r="HZE218" s="102"/>
      <c r="HZF218" s="102"/>
      <c r="HZG218" s="102"/>
      <c r="HZH218" s="102"/>
      <c r="HZI218" s="102"/>
      <c r="HZJ218" s="102"/>
      <c r="HZK218" s="102"/>
      <c r="HZL218" s="102"/>
      <c r="HZM218" s="102"/>
      <c r="HZN218" s="102"/>
      <c r="HZO218" s="102"/>
      <c r="HZP218" s="102"/>
      <c r="HZQ218" s="102"/>
      <c r="HZR218" s="102"/>
      <c r="HZS218" s="102"/>
      <c r="HZT218" s="102"/>
      <c r="HZU218" s="102"/>
      <c r="HZV218" s="102"/>
      <c r="HZW218" s="102"/>
      <c r="HZX218" s="102"/>
      <c r="HZY218" s="102"/>
      <c r="HZZ218" s="102"/>
      <c r="IAA218" s="102"/>
      <c r="IAB218" s="102"/>
      <c r="IAC218" s="102"/>
      <c r="IAD218" s="102"/>
      <c r="IAE218" s="102"/>
      <c r="IAF218" s="102"/>
      <c r="IAG218" s="102"/>
      <c r="IAH218" s="102"/>
      <c r="IAI218" s="102"/>
      <c r="IAJ218" s="102"/>
      <c r="IAK218" s="102"/>
      <c r="IAL218" s="102"/>
      <c r="IAM218" s="102"/>
      <c r="IAN218" s="102"/>
      <c r="IAO218" s="102"/>
      <c r="IAP218" s="102"/>
      <c r="IAQ218" s="102"/>
      <c r="IAR218" s="102"/>
      <c r="IAS218" s="102"/>
      <c r="IAT218" s="102"/>
      <c r="IAU218" s="102"/>
      <c r="IAV218" s="102"/>
      <c r="IAW218" s="102"/>
      <c r="IAX218" s="102"/>
      <c r="IAY218" s="102"/>
      <c r="IAZ218" s="102"/>
      <c r="IBA218" s="102"/>
      <c r="IBB218" s="102"/>
      <c r="IBC218" s="102"/>
      <c r="IBD218" s="102"/>
      <c r="IBE218" s="102"/>
      <c r="IBF218" s="102"/>
      <c r="IBG218" s="102"/>
      <c r="IBH218" s="102"/>
      <c r="IBI218" s="102"/>
      <c r="IBJ218" s="102"/>
      <c r="IBK218" s="102"/>
      <c r="IBL218" s="102"/>
      <c r="IBM218" s="102"/>
      <c r="IBN218" s="102"/>
      <c r="IBO218" s="102"/>
      <c r="IBP218" s="102"/>
      <c r="IBQ218" s="102"/>
      <c r="IBR218" s="102"/>
      <c r="IBS218" s="102"/>
      <c r="IBT218" s="102"/>
      <c r="IBU218" s="102"/>
      <c r="IBV218" s="102"/>
      <c r="IBW218" s="102"/>
      <c r="IBX218" s="102"/>
      <c r="IBY218" s="102"/>
      <c r="IBZ218" s="102"/>
      <c r="ICA218" s="102"/>
      <c r="ICB218" s="102"/>
      <c r="ICC218" s="102"/>
      <c r="ICD218" s="102"/>
      <c r="ICE218" s="102"/>
      <c r="ICF218" s="102"/>
      <c r="ICG218" s="102"/>
      <c r="ICH218" s="102"/>
      <c r="ICI218" s="102"/>
      <c r="ICJ218" s="102"/>
      <c r="ICK218" s="102"/>
      <c r="ICL218" s="102"/>
      <c r="ICM218" s="102"/>
      <c r="ICN218" s="102"/>
      <c r="ICO218" s="102"/>
      <c r="ICP218" s="102"/>
      <c r="ICQ218" s="102"/>
      <c r="ICR218" s="102"/>
      <c r="ICS218" s="102"/>
      <c r="ICT218" s="102"/>
      <c r="ICU218" s="102"/>
      <c r="ICV218" s="102"/>
      <c r="ICW218" s="102"/>
      <c r="ICX218" s="102"/>
      <c r="ICY218" s="102"/>
      <c r="ICZ218" s="102"/>
      <c r="IDA218" s="102"/>
      <c r="IDB218" s="102"/>
      <c r="IDC218" s="102"/>
      <c r="IDD218" s="102"/>
      <c r="IDE218" s="102"/>
      <c r="IDF218" s="102"/>
      <c r="IDG218" s="102"/>
      <c r="IDH218" s="102"/>
      <c r="IDI218" s="102"/>
      <c r="IDJ218" s="102"/>
      <c r="IDK218" s="102"/>
      <c r="IDL218" s="102"/>
      <c r="IDM218" s="102"/>
      <c r="IDN218" s="102"/>
      <c r="IDO218" s="102"/>
      <c r="IDP218" s="102"/>
      <c r="IDQ218" s="102"/>
      <c r="IDR218" s="102"/>
      <c r="IDS218" s="102"/>
      <c r="IDT218" s="102"/>
      <c r="IDU218" s="102"/>
      <c r="IDV218" s="102"/>
      <c r="IDW218" s="102"/>
      <c r="IDX218" s="102"/>
      <c r="IDY218" s="102"/>
      <c r="IDZ218" s="102"/>
      <c r="IEA218" s="102"/>
      <c r="IEB218" s="102"/>
      <c r="IEC218" s="102"/>
      <c r="IED218" s="102"/>
      <c r="IEE218" s="102"/>
      <c r="IEF218" s="102"/>
      <c r="IEG218" s="102"/>
      <c r="IEH218" s="102"/>
      <c r="IEI218" s="102"/>
      <c r="IEJ218" s="102"/>
      <c r="IEK218" s="102"/>
      <c r="IEL218" s="102"/>
      <c r="IEM218" s="102"/>
      <c r="IEN218" s="102"/>
      <c r="IEO218" s="102"/>
      <c r="IEP218" s="102"/>
      <c r="IEQ218" s="102"/>
      <c r="IER218" s="102"/>
      <c r="IES218" s="102"/>
      <c r="IET218" s="102"/>
      <c r="IEU218" s="102"/>
      <c r="IEV218" s="102"/>
      <c r="IEW218" s="102"/>
      <c r="IEX218" s="102"/>
      <c r="IEY218" s="102"/>
      <c r="IEZ218" s="102"/>
      <c r="IFA218" s="102"/>
      <c r="IFB218" s="102"/>
      <c r="IFC218" s="102"/>
      <c r="IFD218" s="102"/>
      <c r="IFE218" s="102"/>
      <c r="IFF218" s="102"/>
      <c r="IFG218" s="102"/>
      <c r="IFH218" s="102"/>
      <c r="IFI218" s="102"/>
      <c r="IFJ218" s="102"/>
      <c r="IFK218" s="102"/>
      <c r="IFL218" s="102"/>
      <c r="IFM218" s="102"/>
      <c r="IFN218" s="102"/>
      <c r="IFO218" s="102"/>
      <c r="IFP218" s="102"/>
      <c r="IFQ218" s="102"/>
      <c r="IFR218" s="102"/>
      <c r="IFS218" s="102"/>
      <c r="IFT218" s="102"/>
      <c r="IFU218" s="102"/>
      <c r="IFV218" s="102"/>
      <c r="IFW218" s="102"/>
      <c r="IFX218" s="102"/>
      <c r="IFY218" s="102"/>
      <c r="IFZ218" s="102"/>
      <c r="IGA218" s="102"/>
      <c r="IGB218" s="102"/>
      <c r="IGC218" s="102"/>
      <c r="IGD218" s="102"/>
      <c r="IGE218" s="102"/>
      <c r="IGF218" s="102"/>
      <c r="IGG218" s="102"/>
      <c r="IGH218" s="102"/>
      <c r="IGI218" s="102"/>
      <c r="IGJ218" s="102"/>
      <c r="IGK218" s="102"/>
      <c r="IGL218" s="102"/>
      <c r="IGM218" s="102"/>
      <c r="IGN218" s="102"/>
      <c r="IGO218" s="102"/>
      <c r="IGP218" s="102"/>
      <c r="IGQ218" s="102"/>
      <c r="IGR218" s="102"/>
      <c r="IGS218" s="102"/>
      <c r="IGT218" s="102"/>
      <c r="IGU218" s="102"/>
      <c r="IGV218" s="102"/>
      <c r="IGW218" s="102"/>
      <c r="IGX218" s="102"/>
      <c r="IGY218" s="102"/>
      <c r="IGZ218" s="102"/>
      <c r="IHA218" s="102"/>
      <c r="IHB218" s="102"/>
      <c r="IHC218" s="102"/>
      <c r="IHD218" s="102"/>
      <c r="IHE218" s="102"/>
      <c r="IHF218" s="102"/>
      <c r="IHG218" s="102"/>
      <c r="IHH218" s="102"/>
      <c r="IHI218" s="102"/>
      <c r="IHJ218" s="102"/>
      <c r="IHK218" s="102"/>
      <c r="IHL218" s="102"/>
      <c r="IHM218" s="102"/>
      <c r="IHN218" s="102"/>
      <c r="IHO218" s="102"/>
      <c r="IHP218" s="102"/>
      <c r="IHQ218" s="102"/>
      <c r="IHR218" s="102"/>
      <c r="IHS218" s="102"/>
      <c r="IHT218" s="102"/>
      <c r="IHU218" s="102"/>
      <c r="IHV218" s="102"/>
      <c r="IHW218" s="102"/>
      <c r="IHX218" s="102"/>
      <c r="IHY218" s="102"/>
      <c r="IHZ218" s="102"/>
      <c r="IIA218" s="102"/>
      <c r="IIB218" s="102"/>
      <c r="IIC218" s="102"/>
      <c r="IID218" s="102"/>
      <c r="IIE218" s="102"/>
      <c r="IIF218" s="102"/>
      <c r="IIG218" s="102"/>
      <c r="IIH218" s="102"/>
      <c r="III218" s="102"/>
      <c r="IIJ218" s="102"/>
      <c r="IIK218" s="102"/>
      <c r="IIL218" s="102"/>
      <c r="IIM218" s="102"/>
      <c r="IIN218" s="102"/>
      <c r="IIO218" s="102"/>
      <c r="IIP218" s="102"/>
      <c r="IIQ218" s="102"/>
      <c r="IIR218" s="102"/>
      <c r="IIS218" s="102"/>
      <c r="IIT218" s="102"/>
      <c r="IIU218" s="102"/>
      <c r="IIV218" s="102"/>
      <c r="IIW218" s="102"/>
      <c r="IIX218" s="102"/>
      <c r="IIY218" s="102"/>
      <c r="IIZ218" s="102"/>
      <c r="IJA218" s="102"/>
      <c r="IJB218" s="102"/>
      <c r="IJC218" s="102"/>
      <c r="IJD218" s="102"/>
      <c r="IJE218" s="102"/>
      <c r="IJF218" s="102"/>
      <c r="IJG218" s="102"/>
      <c r="IJH218" s="102"/>
      <c r="IJI218" s="102"/>
      <c r="IJJ218" s="102"/>
      <c r="IJK218" s="102"/>
      <c r="IJL218" s="102"/>
      <c r="IJM218" s="102"/>
      <c r="IJN218" s="102"/>
      <c r="IJO218" s="102"/>
      <c r="IJP218" s="102"/>
      <c r="IJQ218" s="102"/>
      <c r="IJR218" s="102"/>
      <c r="IJS218" s="102"/>
      <c r="IJT218" s="102"/>
      <c r="IJU218" s="102"/>
      <c r="IJV218" s="102"/>
      <c r="IJW218" s="102"/>
      <c r="IJX218" s="102"/>
      <c r="IJY218" s="102"/>
      <c r="IJZ218" s="102"/>
      <c r="IKA218" s="102"/>
      <c r="IKB218" s="102"/>
      <c r="IKC218" s="102"/>
      <c r="IKD218" s="102"/>
      <c r="IKE218" s="102"/>
      <c r="IKF218" s="102"/>
      <c r="IKG218" s="102"/>
      <c r="IKH218" s="102"/>
      <c r="IKI218" s="102"/>
      <c r="IKJ218" s="102"/>
      <c r="IKK218" s="102"/>
      <c r="IKL218" s="102"/>
      <c r="IKM218" s="102"/>
      <c r="IKN218" s="102"/>
      <c r="IKO218" s="102"/>
      <c r="IKP218" s="102"/>
      <c r="IKQ218" s="102"/>
      <c r="IKR218" s="102"/>
      <c r="IKS218" s="102"/>
      <c r="IKT218" s="102"/>
      <c r="IKU218" s="102"/>
      <c r="IKV218" s="102"/>
      <c r="IKW218" s="102"/>
      <c r="IKX218" s="102"/>
      <c r="IKY218" s="102"/>
      <c r="IKZ218" s="102"/>
      <c r="ILA218" s="102"/>
      <c r="ILB218" s="102"/>
      <c r="ILC218" s="102"/>
      <c r="ILD218" s="102"/>
      <c r="ILE218" s="102"/>
      <c r="ILF218" s="102"/>
      <c r="ILG218" s="102"/>
      <c r="ILH218" s="102"/>
      <c r="ILI218" s="102"/>
      <c r="ILJ218" s="102"/>
      <c r="ILK218" s="102"/>
      <c r="ILL218" s="102"/>
      <c r="ILM218" s="102"/>
      <c r="ILN218" s="102"/>
      <c r="ILO218" s="102"/>
      <c r="ILP218" s="102"/>
      <c r="ILQ218" s="102"/>
      <c r="ILR218" s="102"/>
      <c r="ILS218" s="102"/>
      <c r="ILT218" s="102"/>
      <c r="ILU218" s="102"/>
      <c r="ILV218" s="102"/>
      <c r="ILW218" s="102"/>
      <c r="ILX218" s="102"/>
      <c r="ILY218" s="102"/>
      <c r="ILZ218" s="102"/>
      <c r="IMA218" s="102"/>
      <c r="IMB218" s="102"/>
      <c r="IMC218" s="102"/>
      <c r="IMD218" s="102"/>
      <c r="IME218" s="102"/>
      <c r="IMF218" s="102"/>
      <c r="IMG218" s="102"/>
      <c r="IMH218" s="102"/>
      <c r="IMI218" s="102"/>
      <c r="IMJ218" s="102"/>
      <c r="IMK218" s="102"/>
      <c r="IML218" s="102"/>
      <c r="IMM218" s="102"/>
      <c r="IMN218" s="102"/>
      <c r="IMO218" s="102"/>
      <c r="IMP218" s="102"/>
      <c r="IMQ218" s="102"/>
      <c r="IMR218" s="102"/>
      <c r="IMS218" s="102"/>
      <c r="IMT218" s="102"/>
      <c r="IMU218" s="102"/>
      <c r="IMV218" s="102"/>
      <c r="IMW218" s="102"/>
      <c r="IMX218" s="102"/>
      <c r="IMY218" s="102"/>
      <c r="IMZ218" s="102"/>
      <c r="INA218" s="102"/>
      <c r="INB218" s="102"/>
      <c r="INC218" s="102"/>
      <c r="IND218" s="102"/>
      <c r="INE218" s="102"/>
      <c r="INF218" s="102"/>
      <c r="ING218" s="102"/>
      <c r="INH218" s="102"/>
      <c r="INI218" s="102"/>
      <c r="INJ218" s="102"/>
      <c r="INK218" s="102"/>
      <c r="INL218" s="102"/>
      <c r="INM218" s="102"/>
      <c r="INN218" s="102"/>
      <c r="INO218" s="102"/>
      <c r="INP218" s="102"/>
      <c r="INQ218" s="102"/>
      <c r="INR218" s="102"/>
      <c r="INS218" s="102"/>
      <c r="INT218" s="102"/>
      <c r="INU218" s="102"/>
      <c r="INV218" s="102"/>
      <c r="INW218" s="102"/>
      <c r="INX218" s="102"/>
      <c r="INY218" s="102"/>
      <c r="INZ218" s="102"/>
      <c r="IOA218" s="102"/>
      <c r="IOB218" s="102"/>
      <c r="IOC218" s="102"/>
      <c r="IOD218" s="102"/>
      <c r="IOE218" s="102"/>
      <c r="IOF218" s="102"/>
      <c r="IOG218" s="102"/>
      <c r="IOH218" s="102"/>
      <c r="IOI218" s="102"/>
      <c r="IOJ218" s="102"/>
      <c r="IOK218" s="102"/>
      <c r="IOL218" s="102"/>
      <c r="IOM218" s="102"/>
      <c r="ION218" s="102"/>
      <c r="IOO218" s="102"/>
      <c r="IOP218" s="102"/>
      <c r="IOQ218" s="102"/>
      <c r="IOR218" s="102"/>
      <c r="IOS218" s="102"/>
      <c r="IOT218" s="102"/>
      <c r="IOU218" s="102"/>
      <c r="IOV218" s="102"/>
      <c r="IOW218" s="102"/>
      <c r="IOX218" s="102"/>
      <c r="IOY218" s="102"/>
      <c r="IOZ218" s="102"/>
      <c r="IPA218" s="102"/>
      <c r="IPB218" s="102"/>
      <c r="IPC218" s="102"/>
      <c r="IPD218" s="102"/>
      <c r="IPE218" s="102"/>
      <c r="IPF218" s="102"/>
      <c r="IPG218" s="102"/>
      <c r="IPH218" s="102"/>
      <c r="IPI218" s="102"/>
      <c r="IPJ218" s="102"/>
      <c r="IPK218" s="102"/>
      <c r="IPL218" s="102"/>
      <c r="IPM218" s="102"/>
      <c r="IPN218" s="102"/>
      <c r="IPO218" s="102"/>
      <c r="IPP218" s="102"/>
      <c r="IPQ218" s="102"/>
      <c r="IPR218" s="102"/>
      <c r="IPS218" s="102"/>
      <c r="IPT218" s="102"/>
      <c r="IPU218" s="102"/>
      <c r="IPV218" s="102"/>
      <c r="IPW218" s="102"/>
      <c r="IPX218" s="102"/>
      <c r="IPY218" s="102"/>
      <c r="IPZ218" s="102"/>
      <c r="IQA218" s="102"/>
      <c r="IQB218" s="102"/>
      <c r="IQC218" s="102"/>
      <c r="IQD218" s="102"/>
      <c r="IQE218" s="102"/>
      <c r="IQF218" s="102"/>
      <c r="IQG218" s="102"/>
      <c r="IQH218" s="102"/>
      <c r="IQI218" s="102"/>
      <c r="IQJ218" s="102"/>
      <c r="IQK218" s="102"/>
      <c r="IQL218" s="102"/>
      <c r="IQM218" s="102"/>
      <c r="IQN218" s="102"/>
      <c r="IQO218" s="102"/>
      <c r="IQP218" s="102"/>
      <c r="IQQ218" s="102"/>
      <c r="IQR218" s="102"/>
      <c r="IQS218" s="102"/>
      <c r="IQT218" s="102"/>
      <c r="IQU218" s="102"/>
      <c r="IQV218" s="102"/>
      <c r="IQW218" s="102"/>
      <c r="IQX218" s="102"/>
      <c r="IQY218" s="102"/>
      <c r="IQZ218" s="102"/>
      <c r="IRA218" s="102"/>
      <c r="IRB218" s="102"/>
      <c r="IRC218" s="102"/>
      <c r="IRD218" s="102"/>
      <c r="IRE218" s="102"/>
      <c r="IRF218" s="102"/>
      <c r="IRG218" s="102"/>
      <c r="IRH218" s="102"/>
      <c r="IRI218" s="102"/>
      <c r="IRJ218" s="102"/>
      <c r="IRK218" s="102"/>
      <c r="IRL218" s="102"/>
      <c r="IRM218" s="102"/>
      <c r="IRN218" s="102"/>
      <c r="IRO218" s="102"/>
      <c r="IRP218" s="102"/>
      <c r="IRQ218" s="102"/>
      <c r="IRR218" s="102"/>
      <c r="IRS218" s="102"/>
      <c r="IRT218" s="102"/>
      <c r="IRU218" s="102"/>
      <c r="IRV218" s="102"/>
      <c r="IRW218" s="102"/>
      <c r="IRX218" s="102"/>
      <c r="IRY218" s="102"/>
      <c r="IRZ218" s="102"/>
      <c r="ISA218" s="102"/>
      <c r="ISB218" s="102"/>
      <c r="ISC218" s="102"/>
      <c r="ISD218" s="102"/>
      <c r="ISE218" s="102"/>
      <c r="ISF218" s="102"/>
      <c r="ISG218" s="102"/>
      <c r="ISH218" s="102"/>
      <c r="ISI218" s="102"/>
      <c r="ISJ218" s="102"/>
      <c r="ISK218" s="102"/>
      <c r="ISL218" s="102"/>
      <c r="ISM218" s="102"/>
      <c r="ISN218" s="102"/>
      <c r="ISO218" s="102"/>
      <c r="ISP218" s="102"/>
      <c r="ISQ218" s="102"/>
      <c r="ISR218" s="102"/>
      <c r="ISS218" s="102"/>
      <c r="IST218" s="102"/>
      <c r="ISU218" s="102"/>
      <c r="ISV218" s="102"/>
      <c r="ISW218" s="102"/>
      <c r="ISX218" s="102"/>
      <c r="ISY218" s="102"/>
      <c r="ISZ218" s="102"/>
      <c r="ITA218" s="102"/>
      <c r="ITB218" s="102"/>
      <c r="ITC218" s="102"/>
      <c r="ITD218" s="102"/>
      <c r="ITE218" s="102"/>
      <c r="ITF218" s="102"/>
      <c r="ITG218" s="102"/>
      <c r="ITH218" s="102"/>
      <c r="ITI218" s="102"/>
      <c r="ITJ218" s="102"/>
      <c r="ITK218" s="102"/>
      <c r="ITL218" s="102"/>
      <c r="ITM218" s="102"/>
      <c r="ITN218" s="102"/>
      <c r="ITO218" s="102"/>
      <c r="ITP218" s="102"/>
      <c r="ITQ218" s="102"/>
      <c r="ITR218" s="102"/>
      <c r="ITS218" s="102"/>
      <c r="ITT218" s="102"/>
      <c r="ITU218" s="102"/>
      <c r="ITV218" s="102"/>
      <c r="ITW218" s="102"/>
      <c r="ITX218" s="102"/>
      <c r="ITY218" s="102"/>
      <c r="ITZ218" s="102"/>
      <c r="IUA218" s="102"/>
      <c r="IUB218" s="102"/>
      <c r="IUC218" s="102"/>
      <c r="IUD218" s="102"/>
      <c r="IUE218" s="102"/>
      <c r="IUF218" s="102"/>
      <c r="IUG218" s="102"/>
      <c r="IUH218" s="102"/>
      <c r="IUI218" s="102"/>
      <c r="IUJ218" s="102"/>
      <c r="IUK218" s="102"/>
      <c r="IUL218" s="102"/>
      <c r="IUM218" s="102"/>
      <c r="IUN218" s="102"/>
      <c r="IUO218" s="102"/>
      <c r="IUP218" s="102"/>
      <c r="IUQ218" s="102"/>
      <c r="IUR218" s="102"/>
      <c r="IUS218" s="102"/>
      <c r="IUT218" s="102"/>
      <c r="IUU218" s="102"/>
      <c r="IUV218" s="102"/>
      <c r="IUW218" s="102"/>
      <c r="IUX218" s="102"/>
      <c r="IUY218" s="102"/>
      <c r="IUZ218" s="102"/>
      <c r="IVA218" s="102"/>
      <c r="IVB218" s="102"/>
      <c r="IVC218" s="102"/>
      <c r="IVD218" s="102"/>
      <c r="IVE218" s="102"/>
      <c r="IVF218" s="102"/>
      <c r="IVG218" s="102"/>
      <c r="IVH218" s="102"/>
      <c r="IVI218" s="102"/>
      <c r="IVJ218" s="102"/>
      <c r="IVK218" s="102"/>
      <c r="IVL218" s="102"/>
      <c r="IVM218" s="102"/>
      <c r="IVN218" s="102"/>
      <c r="IVO218" s="102"/>
      <c r="IVP218" s="102"/>
      <c r="IVQ218" s="102"/>
      <c r="IVR218" s="102"/>
      <c r="IVS218" s="102"/>
      <c r="IVT218" s="102"/>
      <c r="IVU218" s="102"/>
      <c r="IVV218" s="102"/>
      <c r="IVW218" s="102"/>
      <c r="IVX218" s="102"/>
      <c r="IVY218" s="102"/>
      <c r="IVZ218" s="102"/>
      <c r="IWA218" s="102"/>
      <c r="IWB218" s="102"/>
      <c r="IWC218" s="102"/>
      <c r="IWD218" s="102"/>
      <c r="IWE218" s="102"/>
      <c r="IWF218" s="102"/>
      <c r="IWG218" s="102"/>
      <c r="IWH218" s="102"/>
      <c r="IWI218" s="102"/>
      <c r="IWJ218" s="102"/>
      <c r="IWK218" s="102"/>
      <c r="IWL218" s="102"/>
      <c r="IWM218" s="102"/>
      <c r="IWN218" s="102"/>
      <c r="IWO218" s="102"/>
      <c r="IWP218" s="102"/>
      <c r="IWQ218" s="102"/>
      <c r="IWR218" s="102"/>
      <c r="IWS218" s="102"/>
      <c r="IWT218" s="102"/>
      <c r="IWU218" s="102"/>
      <c r="IWV218" s="102"/>
      <c r="IWW218" s="102"/>
      <c r="IWX218" s="102"/>
      <c r="IWY218" s="102"/>
      <c r="IWZ218" s="102"/>
      <c r="IXA218" s="102"/>
      <c r="IXB218" s="102"/>
      <c r="IXC218" s="102"/>
      <c r="IXD218" s="102"/>
      <c r="IXE218" s="102"/>
      <c r="IXF218" s="102"/>
      <c r="IXG218" s="102"/>
      <c r="IXH218" s="102"/>
      <c r="IXI218" s="102"/>
      <c r="IXJ218" s="102"/>
      <c r="IXK218" s="102"/>
      <c r="IXL218" s="102"/>
      <c r="IXM218" s="102"/>
      <c r="IXN218" s="102"/>
      <c r="IXO218" s="102"/>
      <c r="IXP218" s="102"/>
      <c r="IXQ218" s="102"/>
      <c r="IXR218" s="102"/>
      <c r="IXS218" s="102"/>
      <c r="IXT218" s="102"/>
      <c r="IXU218" s="102"/>
      <c r="IXV218" s="102"/>
      <c r="IXW218" s="102"/>
      <c r="IXX218" s="102"/>
      <c r="IXY218" s="102"/>
      <c r="IXZ218" s="102"/>
      <c r="IYA218" s="102"/>
      <c r="IYB218" s="102"/>
      <c r="IYC218" s="102"/>
      <c r="IYD218" s="102"/>
      <c r="IYE218" s="102"/>
      <c r="IYF218" s="102"/>
      <c r="IYG218" s="102"/>
      <c r="IYH218" s="102"/>
      <c r="IYI218" s="102"/>
      <c r="IYJ218" s="102"/>
      <c r="IYK218" s="102"/>
      <c r="IYL218" s="102"/>
      <c r="IYM218" s="102"/>
      <c r="IYN218" s="102"/>
      <c r="IYO218" s="102"/>
      <c r="IYP218" s="102"/>
      <c r="IYQ218" s="102"/>
      <c r="IYR218" s="102"/>
      <c r="IYS218" s="102"/>
      <c r="IYT218" s="102"/>
      <c r="IYU218" s="102"/>
      <c r="IYV218" s="102"/>
      <c r="IYW218" s="102"/>
      <c r="IYX218" s="102"/>
      <c r="IYY218" s="102"/>
      <c r="IYZ218" s="102"/>
      <c r="IZA218" s="102"/>
      <c r="IZB218" s="102"/>
      <c r="IZC218" s="102"/>
      <c r="IZD218" s="102"/>
      <c r="IZE218" s="102"/>
      <c r="IZF218" s="102"/>
      <c r="IZG218" s="102"/>
      <c r="IZH218" s="102"/>
      <c r="IZI218" s="102"/>
      <c r="IZJ218" s="102"/>
      <c r="IZK218" s="102"/>
      <c r="IZL218" s="102"/>
      <c r="IZM218" s="102"/>
      <c r="IZN218" s="102"/>
      <c r="IZO218" s="102"/>
      <c r="IZP218" s="102"/>
      <c r="IZQ218" s="102"/>
      <c r="IZR218" s="102"/>
      <c r="IZS218" s="102"/>
      <c r="IZT218" s="102"/>
      <c r="IZU218" s="102"/>
      <c r="IZV218" s="102"/>
      <c r="IZW218" s="102"/>
      <c r="IZX218" s="102"/>
      <c r="IZY218" s="102"/>
      <c r="IZZ218" s="102"/>
      <c r="JAA218" s="102"/>
      <c r="JAB218" s="102"/>
      <c r="JAC218" s="102"/>
      <c r="JAD218" s="102"/>
      <c r="JAE218" s="102"/>
      <c r="JAF218" s="102"/>
      <c r="JAG218" s="102"/>
      <c r="JAH218" s="102"/>
      <c r="JAI218" s="102"/>
      <c r="JAJ218" s="102"/>
      <c r="JAK218" s="102"/>
      <c r="JAL218" s="102"/>
      <c r="JAM218" s="102"/>
      <c r="JAN218" s="102"/>
      <c r="JAO218" s="102"/>
      <c r="JAP218" s="102"/>
      <c r="JAQ218" s="102"/>
      <c r="JAR218" s="102"/>
      <c r="JAS218" s="102"/>
      <c r="JAT218" s="102"/>
      <c r="JAU218" s="102"/>
      <c r="JAV218" s="102"/>
      <c r="JAW218" s="102"/>
      <c r="JAX218" s="102"/>
      <c r="JAY218" s="102"/>
      <c r="JAZ218" s="102"/>
      <c r="JBA218" s="102"/>
      <c r="JBB218" s="102"/>
      <c r="JBC218" s="102"/>
      <c r="JBD218" s="102"/>
      <c r="JBE218" s="102"/>
      <c r="JBF218" s="102"/>
      <c r="JBG218" s="102"/>
      <c r="JBH218" s="102"/>
      <c r="JBI218" s="102"/>
      <c r="JBJ218" s="102"/>
      <c r="JBK218" s="102"/>
      <c r="JBL218" s="102"/>
      <c r="JBM218" s="102"/>
      <c r="JBN218" s="102"/>
      <c r="JBO218" s="102"/>
      <c r="JBP218" s="102"/>
      <c r="JBQ218" s="102"/>
      <c r="JBR218" s="102"/>
      <c r="JBS218" s="102"/>
      <c r="JBT218" s="102"/>
      <c r="JBU218" s="102"/>
      <c r="JBV218" s="102"/>
      <c r="JBW218" s="102"/>
      <c r="JBX218" s="102"/>
      <c r="JBY218" s="102"/>
      <c r="JBZ218" s="102"/>
      <c r="JCA218" s="102"/>
      <c r="JCB218" s="102"/>
      <c r="JCC218" s="102"/>
      <c r="JCD218" s="102"/>
      <c r="JCE218" s="102"/>
      <c r="JCF218" s="102"/>
      <c r="JCG218" s="102"/>
      <c r="JCH218" s="102"/>
      <c r="JCI218" s="102"/>
      <c r="JCJ218" s="102"/>
      <c r="JCK218" s="102"/>
      <c r="JCL218" s="102"/>
      <c r="JCM218" s="102"/>
      <c r="JCN218" s="102"/>
      <c r="JCO218" s="102"/>
      <c r="JCP218" s="102"/>
      <c r="JCQ218" s="102"/>
      <c r="JCR218" s="102"/>
      <c r="JCS218" s="102"/>
      <c r="JCT218" s="102"/>
      <c r="JCU218" s="102"/>
      <c r="JCV218" s="102"/>
      <c r="JCW218" s="102"/>
      <c r="JCX218" s="102"/>
      <c r="JCY218" s="102"/>
      <c r="JCZ218" s="102"/>
      <c r="JDA218" s="102"/>
      <c r="JDB218" s="102"/>
      <c r="JDC218" s="102"/>
      <c r="JDD218" s="102"/>
      <c r="JDE218" s="102"/>
      <c r="JDF218" s="102"/>
      <c r="JDG218" s="102"/>
      <c r="JDH218" s="102"/>
      <c r="JDI218" s="102"/>
      <c r="JDJ218" s="102"/>
      <c r="JDK218" s="102"/>
      <c r="JDL218" s="102"/>
      <c r="JDM218" s="102"/>
      <c r="JDN218" s="102"/>
      <c r="JDO218" s="102"/>
      <c r="JDP218" s="102"/>
      <c r="JDQ218" s="102"/>
      <c r="JDR218" s="102"/>
      <c r="JDS218" s="102"/>
      <c r="JDT218" s="102"/>
      <c r="JDU218" s="102"/>
      <c r="JDV218" s="102"/>
      <c r="JDW218" s="102"/>
      <c r="JDX218" s="102"/>
      <c r="JDY218" s="102"/>
      <c r="JDZ218" s="102"/>
      <c r="JEA218" s="102"/>
      <c r="JEB218" s="102"/>
      <c r="JEC218" s="102"/>
      <c r="JED218" s="102"/>
      <c r="JEE218" s="102"/>
      <c r="JEF218" s="102"/>
      <c r="JEG218" s="102"/>
      <c r="JEH218" s="102"/>
      <c r="JEI218" s="102"/>
      <c r="JEJ218" s="102"/>
      <c r="JEK218" s="102"/>
      <c r="JEL218" s="102"/>
      <c r="JEM218" s="102"/>
      <c r="JEN218" s="102"/>
      <c r="JEO218" s="102"/>
      <c r="JEP218" s="102"/>
      <c r="JEQ218" s="102"/>
      <c r="JER218" s="102"/>
      <c r="JES218" s="102"/>
      <c r="JET218" s="102"/>
      <c r="JEU218" s="102"/>
      <c r="JEV218" s="102"/>
      <c r="JEW218" s="102"/>
      <c r="JEX218" s="102"/>
      <c r="JEY218" s="102"/>
      <c r="JEZ218" s="102"/>
      <c r="JFA218" s="102"/>
      <c r="JFB218" s="102"/>
      <c r="JFC218" s="102"/>
      <c r="JFD218" s="102"/>
      <c r="JFE218" s="102"/>
      <c r="JFF218" s="102"/>
      <c r="JFG218" s="102"/>
      <c r="JFH218" s="102"/>
      <c r="JFI218" s="102"/>
      <c r="JFJ218" s="102"/>
      <c r="JFK218" s="102"/>
      <c r="JFL218" s="102"/>
      <c r="JFM218" s="102"/>
      <c r="JFN218" s="102"/>
      <c r="JFO218" s="102"/>
      <c r="JFP218" s="102"/>
      <c r="JFQ218" s="102"/>
      <c r="JFR218" s="102"/>
      <c r="JFS218" s="102"/>
      <c r="JFT218" s="102"/>
      <c r="JFU218" s="102"/>
      <c r="JFV218" s="102"/>
      <c r="JFW218" s="102"/>
      <c r="JFX218" s="102"/>
      <c r="JFY218" s="102"/>
      <c r="JFZ218" s="102"/>
      <c r="JGA218" s="102"/>
      <c r="JGB218" s="102"/>
      <c r="JGC218" s="102"/>
      <c r="JGD218" s="102"/>
      <c r="JGE218" s="102"/>
      <c r="JGF218" s="102"/>
      <c r="JGG218" s="102"/>
      <c r="JGH218" s="102"/>
      <c r="JGI218" s="102"/>
      <c r="JGJ218" s="102"/>
      <c r="JGK218" s="102"/>
      <c r="JGL218" s="102"/>
      <c r="JGM218" s="102"/>
      <c r="JGN218" s="102"/>
      <c r="JGO218" s="102"/>
      <c r="JGP218" s="102"/>
      <c r="JGQ218" s="102"/>
      <c r="JGR218" s="102"/>
      <c r="JGS218" s="102"/>
      <c r="JGT218" s="102"/>
      <c r="JGU218" s="102"/>
      <c r="JGV218" s="102"/>
      <c r="JGW218" s="102"/>
      <c r="JGX218" s="102"/>
      <c r="JGY218" s="102"/>
      <c r="JGZ218" s="102"/>
      <c r="JHA218" s="102"/>
      <c r="JHB218" s="102"/>
      <c r="JHC218" s="102"/>
      <c r="JHD218" s="102"/>
      <c r="JHE218" s="102"/>
      <c r="JHF218" s="102"/>
      <c r="JHG218" s="102"/>
      <c r="JHH218" s="102"/>
      <c r="JHI218" s="102"/>
      <c r="JHJ218" s="102"/>
      <c r="JHK218" s="102"/>
      <c r="JHL218" s="102"/>
      <c r="JHM218" s="102"/>
      <c r="JHN218" s="102"/>
      <c r="JHO218" s="102"/>
      <c r="JHP218" s="102"/>
      <c r="JHQ218" s="102"/>
      <c r="JHR218" s="102"/>
      <c r="JHS218" s="102"/>
      <c r="JHT218" s="102"/>
      <c r="JHU218" s="102"/>
      <c r="JHV218" s="102"/>
      <c r="JHW218" s="102"/>
      <c r="JHX218" s="102"/>
      <c r="JHY218" s="102"/>
      <c r="JHZ218" s="102"/>
      <c r="JIA218" s="102"/>
      <c r="JIB218" s="102"/>
      <c r="JIC218" s="102"/>
      <c r="JID218" s="102"/>
      <c r="JIE218" s="102"/>
      <c r="JIF218" s="102"/>
      <c r="JIG218" s="102"/>
      <c r="JIH218" s="102"/>
      <c r="JII218" s="102"/>
      <c r="JIJ218" s="102"/>
      <c r="JIK218" s="102"/>
      <c r="JIL218" s="102"/>
      <c r="JIM218" s="102"/>
      <c r="JIN218" s="102"/>
      <c r="JIO218" s="102"/>
      <c r="JIP218" s="102"/>
      <c r="JIQ218" s="102"/>
      <c r="JIR218" s="102"/>
      <c r="JIS218" s="102"/>
      <c r="JIT218" s="102"/>
      <c r="JIU218" s="102"/>
      <c r="JIV218" s="102"/>
      <c r="JIW218" s="102"/>
      <c r="JIX218" s="102"/>
      <c r="JIY218" s="102"/>
      <c r="JIZ218" s="102"/>
      <c r="JJA218" s="102"/>
      <c r="JJB218" s="102"/>
      <c r="JJC218" s="102"/>
      <c r="JJD218" s="102"/>
      <c r="JJE218" s="102"/>
      <c r="JJF218" s="102"/>
      <c r="JJG218" s="102"/>
      <c r="JJH218" s="102"/>
      <c r="JJI218" s="102"/>
      <c r="JJJ218" s="102"/>
      <c r="JJK218" s="102"/>
      <c r="JJL218" s="102"/>
      <c r="JJM218" s="102"/>
      <c r="JJN218" s="102"/>
      <c r="JJO218" s="102"/>
      <c r="JJP218" s="102"/>
      <c r="JJQ218" s="102"/>
      <c r="JJR218" s="102"/>
      <c r="JJS218" s="102"/>
      <c r="JJT218" s="102"/>
      <c r="JJU218" s="102"/>
      <c r="JJV218" s="102"/>
      <c r="JJW218" s="102"/>
      <c r="JJX218" s="102"/>
      <c r="JJY218" s="102"/>
      <c r="JJZ218" s="102"/>
      <c r="JKA218" s="102"/>
      <c r="JKB218" s="102"/>
      <c r="JKC218" s="102"/>
      <c r="JKD218" s="102"/>
      <c r="JKE218" s="102"/>
      <c r="JKF218" s="102"/>
      <c r="JKG218" s="102"/>
      <c r="JKH218" s="102"/>
      <c r="JKI218" s="102"/>
      <c r="JKJ218" s="102"/>
      <c r="JKK218" s="102"/>
      <c r="JKL218" s="102"/>
      <c r="JKM218" s="102"/>
      <c r="JKN218" s="102"/>
      <c r="JKO218" s="102"/>
      <c r="JKP218" s="102"/>
      <c r="JKQ218" s="102"/>
      <c r="JKR218" s="102"/>
      <c r="JKS218" s="102"/>
      <c r="JKT218" s="102"/>
      <c r="JKU218" s="102"/>
      <c r="JKV218" s="102"/>
      <c r="JKW218" s="102"/>
      <c r="JKX218" s="102"/>
      <c r="JKY218" s="102"/>
      <c r="JKZ218" s="102"/>
      <c r="JLA218" s="102"/>
      <c r="JLB218" s="102"/>
      <c r="JLC218" s="102"/>
      <c r="JLD218" s="102"/>
      <c r="JLE218" s="102"/>
      <c r="JLF218" s="102"/>
      <c r="JLG218" s="102"/>
      <c r="JLH218" s="102"/>
      <c r="JLI218" s="102"/>
      <c r="JLJ218" s="102"/>
      <c r="JLK218" s="102"/>
      <c r="JLL218" s="102"/>
      <c r="JLM218" s="102"/>
      <c r="JLN218" s="102"/>
      <c r="JLO218" s="102"/>
      <c r="JLP218" s="102"/>
      <c r="JLQ218" s="102"/>
      <c r="JLR218" s="102"/>
      <c r="JLS218" s="102"/>
      <c r="JLT218" s="102"/>
      <c r="JLU218" s="102"/>
      <c r="JLV218" s="102"/>
      <c r="JLW218" s="102"/>
      <c r="JLX218" s="102"/>
      <c r="JLY218" s="102"/>
      <c r="JLZ218" s="102"/>
      <c r="JMA218" s="102"/>
      <c r="JMB218" s="102"/>
      <c r="JMC218" s="102"/>
      <c r="JMD218" s="102"/>
      <c r="JME218" s="102"/>
      <c r="JMF218" s="102"/>
      <c r="JMG218" s="102"/>
      <c r="JMH218" s="102"/>
      <c r="JMI218" s="102"/>
      <c r="JMJ218" s="102"/>
      <c r="JMK218" s="102"/>
      <c r="JML218" s="102"/>
      <c r="JMM218" s="102"/>
      <c r="JMN218" s="102"/>
      <c r="JMO218" s="102"/>
      <c r="JMP218" s="102"/>
      <c r="JMQ218" s="102"/>
      <c r="JMR218" s="102"/>
      <c r="JMS218" s="102"/>
      <c r="JMT218" s="102"/>
      <c r="JMU218" s="102"/>
      <c r="JMV218" s="102"/>
      <c r="JMW218" s="102"/>
      <c r="JMX218" s="102"/>
      <c r="JMY218" s="102"/>
      <c r="JMZ218" s="102"/>
      <c r="JNA218" s="102"/>
      <c r="JNB218" s="102"/>
      <c r="JNC218" s="102"/>
      <c r="JND218" s="102"/>
      <c r="JNE218" s="102"/>
      <c r="JNF218" s="102"/>
      <c r="JNG218" s="102"/>
      <c r="JNH218" s="102"/>
      <c r="JNI218" s="102"/>
      <c r="JNJ218" s="102"/>
      <c r="JNK218" s="102"/>
      <c r="JNL218" s="102"/>
      <c r="JNM218" s="102"/>
      <c r="JNN218" s="102"/>
      <c r="JNO218" s="102"/>
      <c r="JNP218" s="102"/>
      <c r="JNQ218" s="102"/>
      <c r="JNR218" s="102"/>
      <c r="JNS218" s="102"/>
      <c r="JNT218" s="102"/>
      <c r="JNU218" s="102"/>
      <c r="JNV218" s="102"/>
      <c r="JNW218" s="102"/>
      <c r="JNX218" s="102"/>
      <c r="JNY218" s="102"/>
      <c r="JNZ218" s="102"/>
      <c r="JOA218" s="102"/>
      <c r="JOB218" s="102"/>
      <c r="JOC218" s="102"/>
      <c r="JOD218" s="102"/>
      <c r="JOE218" s="102"/>
      <c r="JOF218" s="102"/>
      <c r="JOG218" s="102"/>
      <c r="JOH218" s="102"/>
      <c r="JOI218" s="102"/>
      <c r="JOJ218" s="102"/>
      <c r="JOK218" s="102"/>
      <c r="JOL218" s="102"/>
      <c r="JOM218" s="102"/>
      <c r="JON218" s="102"/>
      <c r="JOO218" s="102"/>
      <c r="JOP218" s="102"/>
      <c r="JOQ218" s="102"/>
      <c r="JOR218" s="102"/>
      <c r="JOS218" s="102"/>
      <c r="JOT218" s="102"/>
      <c r="JOU218" s="102"/>
      <c r="JOV218" s="102"/>
      <c r="JOW218" s="102"/>
      <c r="JOX218" s="102"/>
      <c r="JOY218" s="102"/>
      <c r="JOZ218" s="102"/>
      <c r="JPA218" s="102"/>
      <c r="JPB218" s="102"/>
      <c r="JPC218" s="102"/>
      <c r="JPD218" s="102"/>
      <c r="JPE218" s="102"/>
      <c r="JPF218" s="102"/>
      <c r="JPG218" s="102"/>
      <c r="JPH218" s="102"/>
      <c r="JPI218" s="102"/>
      <c r="JPJ218" s="102"/>
      <c r="JPK218" s="102"/>
      <c r="JPL218" s="102"/>
      <c r="JPM218" s="102"/>
      <c r="JPN218" s="102"/>
      <c r="JPO218" s="102"/>
      <c r="JPP218" s="102"/>
      <c r="JPQ218" s="102"/>
      <c r="JPR218" s="102"/>
      <c r="JPS218" s="102"/>
      <c r="JPT218" s="102"/>
      <c r="JPU218" s="102"/>
      <c r="JPV218" s="102"/>
      <c r="JPW218" s="102"/>
      <c r="JPX218" s="102"/>
      <c r="JPY218" s="102"/>
      <c r="JPZ218" s="102"/>
      <c r="JQA218" s="102"/>
      <c r="JQB218" s="102"/>
      <c r="JQC218" s="102"/>
      <c r="JQD218" s="102"/>
      <c r="JQE218" s="102"/>
      <c r="JQF218" s="102"/>
      <c r="JQG218" s="102"/>
      <c r="JQH218" s="102"/>
      <c r="JQI218" s="102"/>
      <c r="JQJ218" s="102"/>
      <c r="JQK218" s="102"/>
      <c r="JQL218" s="102"/>
      <c r="JQM218" s="102"/>
      <c r="JQN218" s="102"/>
      <c r="JQO218" s="102"/>
      <c r="JQP218" s="102"/>
      <c r="JQQ218" s="102"/>
      <c r="JQR218" s="102"/>
      <c r="JQS218" s="102"/>
      <c r="JQT218" s="102"/>
      <c r="JQU218" s="102"/>
      <c r="JQV218" s="102"/>
      <c r="JQW218" s="102"/>
      <c r="JQX218" s="102"/>
      <c r="JQY218" s="102"/>
      <c r="JQZ218" s="102"/>
      <c r="JRA218" s="102"/>
      <c r="JRB218" s="102"/>
      <c r="JRC218" s="102"/>
      <c r="JRD218" s="102"/>
      <c r="JRE218" s="102"/>
      <c r="JRF218" s="102"/>
      <c r="JRG218" s="102"/>
      <c r="JRH218" s="102"/>
      <c r="JRI218" s="102"/>
      <c r="JRJ218" s="102"/>
      <c r="JRK218" s="102"/>
      <c r="JRL218" s="102"/>
      <c r="JRM218" s="102"/>
      <c r="JRN218" s="102"/>
      <c r="JRO218" s="102"/>
      <c r="JRP218" s="102"/>
      <c r="JRQ218" s="102"/>
      <c r="JRR218" s="102"/>
      <c r="JRS218" s="102"/>
      <c r="JRT218" s="102"/>
      <c r="JRU218" s="102"/>
      <c r="JRV218" s="102"/>
      <c r="JRW218" s="102"/>
      <c r="JRX218" s="102"/>
      <c r="JRY218" s="102"/>
      <c r="JRZ218" s="102"/>
      <c r="JSA218" s="102"/>
      <c r="JSB218" s="102"/>
      <c r="JSC218" s="102"/>
      <c r="JSD218" s="102"/>
      <c r="JSE218" s="102"/>
      <c r="JSF218" s="102"/>
      <c r="JSG218" s="102"/>
      <c r="JSH218" s="102"/>
      <c r="JSI218" s="102"/>
      <c r="JSJ218" s="102"/>
      <c r="JSK218" s="102"/>
      <c r="JSL218" s="102"/>
      <c r="JSM218" s="102"/>
      <c r="JSN218" s="102"/>
      <c r="JSO218" s="102"/>
      <c r="JSP218" s="102"/>
      <c r="JSQ218" s="102"/>
      <c r="JSR218" s="102"/>
      <c r="JSS218" s="102"/>
      <c r="JST218" s="102"/>
      <c r="JSU218" s="102"/>
      <c r="JSV218" s="102"/>
      <c r="JSW218" s="102"/>
      <c r="JSX218" s="102"/>
      <c r="JSY218" s="102"/>
      <c r="JSZ218" s="102"/>
      <c r="JTA218" s="102"/>
      <c r="JTB218" s="102"/>
      <c r="JTC218" s="102"/>
      <c r="JTD218" s="102"/>
      <c r="JTE218" s="102"/>
      <c r="JTF218" s="102"/>
      <c r="JTG218" s="102"/>
      <c r="JTH218" s="102"/>
      <c r="JTI218" s="102"/>
      <c r="JTJ218" s="102"/>
      <c r="JTK218" s="102"/>
      <c r="JTL218" s="102"/>
      <c r="JTM218" s="102"/>
      <c r="JTN218" s="102"/>
      <c r="JTO218" s="102"/>
      <c r="JTP218" s="102"/>
      <c r="JTQ218" s="102"/>
      <c r="JTR218" s="102"/>
      <c r="JTS218" s="102"/>
      <c r="JTT218" s="102"/>
      <c r="JTU218" s="102"/>
      <c r="JTV218" s="102"/>
      <c r="JTW218" s="102"/>
      <c r="JTX218" s="102"/>
      <c r="JTY218" s="102"/>
      <c r="JTZ218" s="102"/>
      <c r="JUA218" s="102"/>
      <c r="JUB218" s="102"/>
      <c r="JUC218" s="102"/>
      <c r="JUD218" s="102"/>
      <c r="JUE218" s="102"/>
      <c r="JUF218" s="102"/>
      <c r="JUG218" s="102"/>
      <c r="JUH218" s="102"/>
      <c r="JUI218" s="102"/>
      <c r="JUJ218" s="102"/>
      <c r="JUK218" s="102"/>
      <c r="JUL218" s="102"/>
      <c r="JUM218" s="102"/>
      <c r="JUN218" s="102"/>
      <c r="JUO218" s="102"/>
      <c r="JUP218" s="102"/>
      <c r="JUQ218" s="102"/>
      <c r="JUR218" s="102"/>
      <c r="JUS218" s="102"/>
      <c r="JUT218" s="102"/>
      <c r="JUU218" s="102"/>
      <c r="JUV218" s="102"/>
      <c r="JUW218" s="102"/>
      <c r="JUX218" s="102"/>
      <c r="JUY218" s="102"/>
      <c r="JUZ218" s="102"/>
      <c r="JVA218" s="102"/>
      <c r="JVB218" s="102"/>
      <c r="JVC218" s="102"/>
      <c r="JVD218" s="102"/>
      <c r="JVE218" s="102"/>
      <c r="JVF218" s="102"/>
      <c r="JVG218" s="102"/>
      <c r="JVH218" s="102"/>
      <c r="JVI218" s="102"/>
      <c r="JVJ218" s="102"/>
      <c r="JVK218" s="102"/>
      <c r="JVL218" s="102"/>
      <c r="JVM218" s="102"/>
      <c r="JVN218" s="102"/>
      <c r="JVO218" s="102"/>
      <c r="JVP218" s="102"/>
      <c r="JVQ218" s="102"/>
      <c r="JVR218" s="102"/>
      <c r="JVS218" s="102"/>
      <c r="JVT218" s="102"/>
      <c r="JVU218" s="102"/>
      <c r="JVV218" s="102"/>
      <c r="JVW218" s="102"/>
      <c r="JVX218" s="102"/>
      <c r="JVY218" s="102"/>
      <c r="JVZ218" s="102"/>
      <c r="JWA218" s="102"/>
      <c r="JWB218" s="102"/>
      <c r="JWC218" s="102"/>
      <c r="JWD218" s="102"/>
      <c r="JWE218" s="102"/>
      <c r="JWF218" s="102"/>
      <c r="JWG218" s="102"/>
      <c r="JWH218" s="102"/>
      <c r="JWI218" s="102"/>
      <c r="JWJ218" s="102"/>
      <c r="JWK218" s="102"/>
      <c r="JWL218" s="102"/>
      <c r="JWM218" s="102"/>
      <c r="JWN218" s="102"/>
      <c r="JWO218" s="102"/>
      <c r="JWP218" s="102"/>
      <c r="JWQ218" s="102"/>
      <c r="JWR218" s="102"/>
      <c r="JWS218" s="102"/>
      <c r="JWT218" s="102"/>
      <c r="JWU218" s="102"/>
      <c r="JWV218" s="102"/>
      <c r="JWW218" s="102"/>
      <c r="JWX218" s="102"/>
      <c r="JWY218" s="102"/>
      <c r="JWZ218" s="102"/>
      <c r="JXA218" s="102"/>
      <c r="JXB218" s="102"/>
      <c r="JXC218" s="102"/>
      <c r="JXD218" s="102"/>
      <c r="JXE218" s="102"/>
      <c r="JXF218" s="102"/>
      <c r="JXG218" s="102"/>
      <c r="JXH218" s="102"/>
      <c r="JXI218" s="102"/>
      <c r="JXJ218" s="102"/>
      <c r="JXK218" s="102"/>
      <c r="JXL218" s="102"/>
      <c r="JXM218" s="102"/>
      <c r="JXN218" s="102"/>
      <c r="JXO218" s="102"/>
      <c r="JXP218" s="102"/>
      <c r="JXQ218" s="102"/>
      <c r="JXR218" s="102"/>
      <c r="JXS218" s="102"/>
      <c r="JXT218" s="102"/>
      <c r="JXU218" s="102"/>
      <c r="JXV218" s="102"/>
      <c r="JXW218" s="102"/>
      <c r="JXX218" s="102"/>
      <c r="JXY218" s="102"/>
      <c r="JXZ218" s="102"/>
      <c r="JYA218" s="102"/>
      <c r="JYB218" s="102"/>
      <c r="JYC218" s="102"/>
      <c r="JYD218" s="102"/>
      <c r="JYE218" s="102"/>
      <c r="JYF218" s="102"/>
      <c r="JYG218" s="102"/>
      <c r="JYH218" s="102"/>
      <c r="JYI218" s="102"/>
      <c r="JYJ218" s="102"/>
      <c r="JYK218" s="102"/>
      <c r="JYL218" s="102"/>
      <c r="JYM218" s="102"/>
      <c r="JYN218" s="102"/>
      <c r="JYO218" s="102"/>
      <c r="JYP218" s="102"/>
      <c r="JYQ218" s="102"/>
      <c r="JYR218" s="102"/>
      <c r="JYS218" s="102"/>
      <c r="JYT218" s="102"/>
      <c r="JYU218" s="102"/>
      <c r="JYV218" s="102"/>
      <c r="JYW218" s="102"/>
      <c r="JYX218" s="102"/>
      <c r="JYY218" s="102"/>
      <c r="JYZ218" s="102"/>
      <c r="JZA218" s="102"/>
      <c r="JZB218" s="102"/>
      <c r="JZC218" s="102"/>
      <c r="JZD218" s="102"/>
      <c r="JZE218" s="102"/>
      <c r="JZF218" s="102"/>
      <c r="JZG218" s="102"/>
      <c r="JZH218" s="102"/>
      <c r="JZI218" s="102"/>
      <c r="JZJ218" s="102"/>
      <c r="JZK218" s="102"/>
      <c r="JZL218" s="102"/>
      <c r="JZM218" s="102"/>
      <c r="JZN218" s="102"/>
      <c r="JZO218" s="102"/>
      <c r="JZP218" s="102"/>
      <c r="JZQ218" s="102"/>
      <c r="JZR218" s="102"/>
      <c r="JZS218" s="102"/>
      <c r="JZT218" s="102"/>
      <c r="JZU218" s="102"/>
      <c r="JZV218" s="102"/>
      <c r="JZW218" s="102"/>
      <c r="JZX218" s="102"/>
      <c r="JZY218" s="102"/>
      <c r="JZZ218" s="102"/>
      <c r="KAA218" s="102"/>
      <c r="KAB218" s="102"/>
      <c r="KAC218" s="102"/>
      <c r="KAD218" s="102"/>
      <c r="KAE218" s="102"/>
      <c r="KAF218" s="102"/>
      <c r="KAG218" s="102"/>
      <c r="KAH218" s="102"/>
      <c r="KAI218" s="102"/>
      <c r="KAJ218" s="102"/>
      <c r="KAK218" s="102"/>
      <c r="KAL218" s="102"/>
      <c r="KAM218" s="102"/>
      <c r="KAN218" s="102"/>
      <c r="KAO218" s="102"/>
      <c r="KAP218" s="102"/>
      <c r="KAQ218" s="102"/>
      <c r="KAR218" s="102"/>
      <c r="KAS218" s="102"/>
      <c r="KAT218" s="102"/>
      <c r="KAU218" s="102"/>
      <c r="KAV218" s="102"/>
      <c r="KAW218" s="102"/>
      <c r="KAX218" s="102"/>
      <c r="KAY218" s="102"/>
      <c r="KAZ218" s="102"/>
      <c r="KBA218" s="102"/>
      <c r="KBB218" s="102"/>
      <c r="KBC218" s="102"/>
      <c r="KBD218" s="102"/>
      <c r="KBE218" s="102"/>
      <c r="KBF218" s="102"/>
      <c r="KBG218" s="102"/>
      <c r="KBH218" s="102"/>
      <c r="KBI218" s="102"/>
      <c r="KBJ218" s="102"/>
      <c r="KBK218" s="102"/>
      <c r="KBL218" s="102"/>
      <c r="KBM218" s="102"/>
      <c r="KBN218" s="102"/>
      <c r="KBO218" s="102"/>
      <c r="KBP218" s="102"/>
      <c r="KBQ218" s="102"/>
      <c r="KBR218" s="102"/>
      <c r="KBS218" s="102"/>
      <c r="KBT218" s="102"/>
      <c r="KBU218" s="102"/>
      <c r="KBV218" s="102"/>
      <c r="KBW218" s="102"/>
      <c r="KBX218" s="102"/>
      <c r="KBY218" s="102"/>
      <c r="KBZ218" s="102"/>
      <c r="KCA218" s="102"/>
      <c r="KCB218" s="102"/>
      <c r="KCC218" s="102"/>
      <c r="KCD218" s="102"/>
      <c r="KCE218" s="102"/>
      <c r="KCF218" s="102"/>
      <c r="KCG218" s="102"/>
      <c r="KCH218" s="102"/>
      <c r="KCI218" s="102"/>
      <c r="KCJ218" s="102"/>
      <c r="KCK218" s="102"/>
      <c r="KCL218" s="102"/>
      <c r="KCM218" s="102"/>
      <c r="KCN218" s="102"/>
      <c r="KCO218" s="102"/>
      <c r="KCP218" s="102"/>
      <c r="KCQ218" s="102"/>
      <c r="KCR218" s="102"/>
      <c r="KCS218" s="102"/>
      <c r="KCT218" s="102"/>
      <c r="KCU218" s="102"/>
      <c r="KCV218" s="102"/>
      <c r="KCW218" s="102"/>
      <c r="KCX218" s="102"/>
      <c r="KCY218" s="102"/>
      <c r="KCZ218" s="102"/>
      <c r="KDA218" s="102"/>
      <c r="KDB218" s="102"/>
      <c r="KDC218" s="102"/>
      <c r="KDD218" s="102"/>
      <c r="KDE218" s="102"/>
      <c r="KDF218" s="102"/>
      <c r="KDG218" s="102"/>
      <c r="KDH218" s="102"/>
      <c r="KDI218" s="102"/>
      <c r="KDJ218" s="102"/>
      <c r="KDK218" s="102"/>
      <c r="KDL218" s="102"/>
      <c r="KDM218" s="102"/>
      <c r="KDN218" s="102"/>
      <c r="KDO218" s="102"/>
      <c r="KDP218" s="102"/>
      <c r="KDQ218" s="102"/>
      <c r="KDR218" s="102"/>
      <c r="KDS218" s="102"/>
      <c r="KDT218" s="102"/>
      <c r="KDU218" s="102"/>
      <c r="KDV218" s="102"/>
      <c r="KDW218" s="102"/>
      <c r="KDX218" s="102"/>
      <c r="KDY218" s="102"/>
      <c r="KDZ218" s="102"/>
      <c r="KEA218" s="102"/>
      <c r="KEB218" s="102"/>
      <c r="KEC218" s="102"/>
      <c r="KED218" s="102"/>
      <c r="KEE218" s="102"/>
      <c r="KEF218" s="102"/>
      <c r="KEG218" s="102"/>
      <c r="KEH218" s="102"/>
      <c r="KEI218" s="102"/>
      <c r="KEJ218" s="102"/>
      <c r="KEK218" s="102"/>
      <c r="KEL218" s="102"/>
      <c r="KEM218" s="102"/>
      <c r="KEN218" s="102"/>
      <c r="KEO218" s="102"/>
      <c r="KEP218" s="102"/>
      <c r="KEQ218" s="102"/>
      <c r="KER218" s="102"/>
      <c r="KES218" s="102"/>
      <c r="KET218" s="102"/>
      <c r="KEU218" s="102"/>
      <c r="KEV218" s="102"/>
      <c r="KEW218" s="102"/>
      <c r="KEX218" s="102"/>
      <c r="KEY218" s="102"/>
      <c r="KEZ218" s="102"/>
      <c r="KFA218" s="102"/>
      <c r="KFB218" s="102"/>
      <c r="KFC218" s="102"/>
      <c r="KFD218" s="102"/>
      <c r="KFE218" s="102"/>
      <c r="KFF218" s="102"/>
      <c r="KFG218" s="102"/>
      <c r="KFH218" s="102"/>
      <c r="KFI218" s="102"/>
      <c r="KFJ218" s="102"/>
      <c r="KFK218" s="102"/>
      <c r="KFL218" s="102"/>
      <c r="KFM218" s="102"/>
      <c r="KFN218" s="102"/>
      <c r="KFO218" s="102"/>
      <c r="KFP218" s="102"/>
      <c r="KFQ218" s="102"/>
      <c r="KFR218" s="102"/>
      <c r="KFS218" s="102"/>
      <c r="KFT218" s="102"/>
      <c r="KFU218" s="102"/>
      <c r="KFV218" s="102"/>
      <c r="KFW218" s="102"/>
      <c r="KFX218" s="102"/>
      <c r="KFY218" s="102"/>
      <c r="KFZ218" s="102"/>
      <c r="KGA218" s="102"/>
      <c r="KGB218" s="102"/>
      <c r="KGC218" s="102"/>
      <c r="KGD218" s="102"/>
      <c r="KGE218" s="102"/>
      <c r="KGF218" s="102"/>
      <c r="KGG218" s="102"/>
      <c r="KGH218" s="102"/>
      <c r="KGI218" s="102"/>
      <c r="KGJ218" s="102"/>
      <c r="KGK218" s="102"/>
      <c r="KGL218" s="102"/>
      <c r="KGM218" s="102"/>
      <c r="KGN218" s="102"/>
      <c r="KGO218" s="102"/>
      <c r="KGP218" s="102"/>
      <c r="KGQ218" s="102"/>
      <c r="KGR218" s="102"/>
      <c r="KGS218" s="102"/>
      <c r="KGT218" s="102"/>
      <c r="KGU218" s="102"/>
      <c r="KGV218" s="102"/>
      <c r="KGW218" s="102"/>
      <c r="KGX218" s="102"/>
      <c r="KGY218" s="102"/>
      <c r="KGZ218" s="102"/>
      <c r="KHA218" s="102"/>
      <c r="KHB218" s="102"/>
      <c r="KHC218" s="102"/>
      <c r="KHD218" s="102"/>
      <c r="KHE218" s="102"/>
      <c r="KHF218" s="102"/>
      <c r="KHG218" s="102"/>
      <c r="KHH218" s="102"/>
      <c r="KHI218" s="102"/>
      <c r="KHJ218" s="102"/>
      <c r="KHK218" s="102"/>
      <c r="KHL218" s="102"/>
      <c r="KHM218" s="102"/>
      <c r="KHN218" s="102"/>
      <c r="KHO218" s="102"/>
      <c r="KHP218" s="102"/>
      <c r="KHQ218" s="102"/>
      <c r="KHR218" s="102"/>
      <c r="KHS218" s="102"/>
      <c r="KHT218" s="102"/>
      <c r="KHU218" s="102"/>
      <c r="KHV218" s="102"/>
      <c r="KHW218" s="102"/>
      <c r="KHX218" s="102"/>
      <c r="KHY218" s="102"/>
      <c r="KHZ218" s="102"/>
      <c r="KIA218" s="102"/>
      <c r="KIB218" s="102"/>
      <c r="KIC218" s="102"/>
      <c r="KID218" s="102"/>
      <c r="KIE218" s="102"/>
      <c r="KIF218" s="102"/>
      <c r="KIG218" s="102"/>
      <c r="KIH218" s="102"/>
      <c r="KII218" s="102"/>
      <c r="KIJ218" s="102"/>
      <c r="KIK218" s="102"/>
      <c r="KIL218" s="102"/>
      <c r="KIM218" s="102"/>
      <c r="KIN218" s="102"/>
      <c r="KIO218" s="102"/>
      <c r="KIP218" s="102"/>
      <c r="KIQ218" s="102"/>
      <c r="KIR218" s="102"/>
      <c r="KIS218" s="102"/>
      <c r="KIT218" s="102"/>
      <c r="KIU218" s="102"/>
      <c r="KIV218" s="102"/>
      <c r="KIW218" s="102"/>
      <c r="KIX218" s="102"/>
      <c r="KIY218" s="102"/>
      <c r="KIZ218" s="102"/>
      <c r="KJA218" s="102"/>
      <c r="KJB218" s="102"/>
      <c r="KJC218" s="102"/>
      <c r="KJD218" s="102"/>
      <c r="KJE218" s="102"/>
      <c r="KJF218" s="102"/>
      <c r="KJG218" s="102"/>
      <c r="KJH218" s="102"/>
      <c r="KJI218" s="102"/>
      <c r="KJJ218" s="102"/>
      <c r="KJK218" s="102"/>
      <c r="KJL218" s="102"/>
      <c r="KJM218" s="102"/>
      <c r="KJN218" s="102"/>
      <c r="KJO218" s="102"/>
      <c r="KJP218" s="102"/>
      <c r="KJQ218" s="102"/>
      <c r="KJR218" s="102"/>
      <c r="KJS218" s="102"/>
      <c r="KJT218" s="102"/>
      <c r="KJU218" s="102"/>
      <c r="KJV218" s="102"/>
      <c r="KJW218" s="102"/>
      <c r="KJX218" s="102"/>
      <c r="KJY218" s="102"/>
      <c r="KJZ218" s="102"/>
      <c r="KKA218" s="102"/>
      <c r="KKB218" s="102"/>
      <c r="KKC218" s="102"/>
      <c r="KKD218" s="102"/>
      <c r="KKE218" s="102"/>
      <c r="KKF218" s="102"/>
      <c r="KKG218" s="102"/>
      <c r="KKH218" s="102"/>
      <c r="KKI218" s="102"/>
      <c r="KKJ218" s="102"/>
      <c r="KKK218" s="102"/>
      <c r="KKL218" s="102"/>
      <c r="KKM218" s="102"/>
      <c r="KKN218" s="102"/>
      <c r="KKO218" s="102"/>
      <c r="KKP218" s="102"/>
      <c r="KKQ218" s="102"/>
      <c r="KKR218" s="102"/>
      <c r="KKS218" s="102"/>
      <c r="KKT218" s="102"/>
      <c r="KKU218" s="102"/>
      <c r="KKV218" s="102"/>
      <c r="KKW218" s="102"/>
      <c r="KKX218" s="102"/>
      <c r="KKY218" s="102"/>
      <c r="KKZ218" s="102"/>
      <c r="KLA218" s="102"/>
      <c r="KLB218" s="102"/>
      <c r="KLC218" s="102"/>
      <c r="KLD218" s="102"/>
      <c r="KLE218" s="102"/>
      <c r="KLF218" s="102"/>
      <c r="KLG218" s="102"/>
      <c r="KLH218" s="102"/>
      <c r="KLI218" s="102"/>
      <c r="KLJ218" s="102"/>
      <c r="KLK218" s="102"/>
      <c r="KLL218" s="102"/>
      <c r="KLM218" s="102"/>
      <c r="KLN218" s="102"/>
      <c r="KLO218" s="102"/>
      <c r="KLP218" s="102"/>
      <c r="KLQ218" s="102"/>
      <c r="KLR218" s="102"/>
      <c r="KLS218" s="102"/>
      <c r="KLT218" s="102"/>
      <c r="KLU218" s="102"/>
      <c r="KLV218" s="102"/>
      <c r="KLW218" s="102"/>
      <c r="KLX218" s="102"/>
      <c r="KLY218" s="102"/>
      <c r="KLZ218" s="102"/>
      <c r="KMA218" s="102"/>
      <c r="KMB218" s="102"/>
      <c r="KMC218" s="102"/>
      <c r="KMD218" s="102"/>
      <c r="KME218" s="102"/>
      <c r="KMF218" s="102"/>
      <c r="KMG218" s="102"/>
      <c r="KMH218" s="102"/>
      <c r="KMI218" s="102"/>
      <c r="KMJ218" s="102"/>
      <c r="KMK218" s="102"/>
      <c r="KML218" s="102"/>
      <c r="KMM218" s="102"/>
      <c r="KMN218" s="102"/>
      <c r="KMO218" s="102"/>
      <c r="KMP218" s="102"/>
      <c r="KMQ218" s="102"/>
      <c r="KMR218" s="102"/>
      <c r="KMS218" s="102"/>
      <c r="KMT218" s="102"/>
      <c r="KMU218" s="102"/>
      <c r="KMV218" s="102"/>
      <c r="KMW218" s="102"/>
      <c r="KMX218" s="102"/>
      <c r="KMY218" s="102"/>
      <c r="KMZ218" s="102"/>
      <c r="KNA218" s="102"/>
      <c r="KNB218" s="102"/>
      <c r="KNC218" s="102"/>
      <c r="KND218" s="102"/>
      <c r="KNE218" s="102"/>
      <c r="KNF218" s="102"/>
      <c r="KNG218" s="102"/>
      <c r="KNH218" s="102"/>
      <c r="KNI218" s="102"/>
      <c r="KNJ218" s="102"/>
      <c r="KNK218" s="102"/>
      <c r="KNL218" s="102"/>
      <c r="KNM218" s="102"/>
      <c r="KNN218" s="102"/>
      <c r="KNO218" s="102"/>
      <c r="KNP218" s="102"/>
      <c r="KNQ218" s="102"/>
      <c r="KNR218" s="102"/>
      <c r="KNS218" s="102"/>
      <c r="KNT218" s="102"/>
      <c r="KNU218" s="102"/>
      <c r="KNV218" s="102"/>
      <c r="KNW218" s="102"/>
      <c r="KNX218" s="102"/>
      <c r="KNY218" s="102"/>
      <c r="KNZ218" s="102"/>
      <c r="KOA218" s="102"/>
      <c r="KOB218" s="102"/>
      <c r="KOC218" s="102"/>
      <c r="KOD218" s="102"/>
      <c r="KOE218" s="102"/>
      <c r="KOF218" s="102"/>
      <c r="KOG218" s="102"/>
      <c r="KOH218" s="102"/>
      <c r="KOI218" s="102"/>
      <c r="KOJ218" s="102"/>
      <c r="KOK218" s="102"/>
      <c r="KOL218" s="102"/>
      <c r="KOM218" s="102"/>
      <c r="KON218" s="102"/>
      <c r="KOO218" s="102"/>
      <c r="KOP218" s="102"/>
      <c r="KOQ218" s="102"/>
      <c r="KOR218" s="102"/>
      <c r="KOS218" s="102"/>
      <c r="KOT218" s="102"/>
      <c r="KOU218" s="102"/>
      <c r="KOV218" s="102"/>
      <c r="KOW218" s="102"/>
      <c r="KOX218" s="102"/>
      <c r="KOY218" s="102"/>
      <c r="KOZ218" s="102"/>
      <c r="KPA218" s="102"/>
      <c r="KPB218" s="102"/>
      <c r="KPC218" s="102"/>
      <c r="KPD218" s="102"/>
      <c r="KPE218" s="102"/>
      <c r="KPF218" s="102"/>
      <c r="KPG218" s="102"/>
      <c r="KPH218" s="102"/>
      <c r="KPI218" s="102"/>
      <c r="KPJ218" s="102"/>
      <c r="KPK218" s="102"/>
      <c r="KPL218" s="102"/>
      <c r="KPM218" s="102"/>
      <c r="KPN218" s="102"/>
      <c r="KPO218" s="102"/>
      <c r="KPP218" s="102"/>
      <c r="KPQ218" s="102"/>
      <c r="KPR218" s="102"/>
      <c r="KPS218" s="102"/>
      <c r="KPT218" s="102"/>
      <c r="KPU218" s="102"/>
      <c r="KPV218" s="102"/>
      <c r="KPW218" s="102"/>
      <c r="KPX218" s="102"/>
      <c r="KPY218" s="102"/>
      <c r="KPZ218" s="102"/>
      <c r="KQA218" s="102"/>
      <c r="KQB218" s="102"/>
      <c r="KQC218" s="102"/>
      <c r="KQD218" s="102"/>
      <c r="KQE218" s="102"/>
      <c r="KQF218" s="102"/>
      <c r="KQG218" s="102"/>
      <c r="KQH218" s="102"/>
      <c r="KQI218" s="102"/>
      <c r="KQJ218" s="102"/>
      <c r="KQK218" s="102"/>
      <c r="KQL218" s="102"/>
      <c r="KQM218" s="102"/>
      <c r="KQN218" s="102"/>
      <c r="KQO218" s="102"/>
      <c r="KQP218" s="102"/>
      <c r="KQQ218" s="102"/>
      <c r="KQR218" s="102"/>
      <c r="KQS218" s="102"/>
      <c r="KQT218" s="102"/>
      <c r="KQU218" s="102"/>
      <c r="KQV218" s="102"/>
      <c r="KQW218" s="102"/>
      <c r="KQX218" s="102"/>
      <c r="KQY218" s="102"/>
      <c r="KQZ218" s="102"/>
      <c r="KRA218" s="102"/>
      <c r="KRB218" s="102"/>
      <c r="KRC218" s="102"/>
      <c r="KRD218" s="102"/>
      <c r="KRE218" s="102"/>
      <c r="KRF218" s="102"/>
      <c r="KRG218" s="102"/>
      <c r="KRH218" s="102"/>
      <c r="KRI218" s="102"/>
      <c r="KRJ218" s="102"/>
      <c r="KRK218" s="102"/>
      <c r="KRL218" s="102"/>
      <c r="KRM218" s="102"/>
      <c r="KRN218" s="102"/>
      <c r="KRO218" s="102"/>
      <c r="KRP218" s="102"/>
      <c r="KRQ218" s="102"/>
      <c r="KRR218" s="102"/>
      <c r="KRS218" s="102"/>
      <c r="KRT218" s="102"/>
      <c r="KRU218" s="102"/>
      <c r="KRV218" s="102"/>
      <c r="KRW218" s="102"/>
      <c r="KRX218" s="102"/>
      <c r="KRY218" s="102"/>
      <c r="KRZ218" s="102"/>
      <c r="KSA218" s="102"/>
      <c r="KSB218" s="102"/>
      <c r="KSC218" s="102"/>
      <c r="KSD218" s="102"/>
      <c r="KSE218" s="102"/>
      <c r="KSF218" s="102"/>
      <c r="KSG218" s="102"/>
      <c r="KSH218" s="102"/>
      <c r="KSI218" s="102"/>
      <c r="KSJ218" s="102"/>
      <c r="KSK218" s="102"/>
      <c r="KSL218" s="102"/>
      <c r="KSM218" s="102"/>
      <c r="KSN218" s="102"/>
      <c r="KSO218" s="102"/>
      <c r="KSP218" s="102"/>
      <c r="KSQ218" s="102"/>
      <c r="KSR218" s="102"/>
      <c r="KSS218" s="102"/>
      <c r="KST218" s="102"/>
      <c r="KSU218" s="102"/>
      <c r="KSV218" s="102"/>
      <c r="KSW218" s="102"/>
      <c r="KSX218" s="102"/>
      <c r="KSY218" s="102"/>
      <c r="KSZ218" s="102"/>
      <c r="KTA218" s="102"/>
      <c r="KTB218" s="102"/>
      <c r="KTC218" s="102"/>
      <c r="KTD218" s="102"/>
      <c r="KTE218" s="102"/>
      <c r="KTF218" s="102"/>
      <c r="KTG218" s="102"/>
      <c r="KTH218" s="102"/>
      <c r="KTI218" s="102"/>
      <c r="KTJ218" s="102"/>
      <c r="KTK218" s="102"/>
      <c r="KTL218" s="102"/>
      <c r="KTM218" s="102"/>
      <c r="KTN218" s="102"/>
      <c r="KTO218" s="102"/>
      <c r="KTP218" s="102"/>
      <c r="KTQ218" s="102"/>
      <c r="KTR218" s="102"/>
      <c r="KTS218" s="102"/>
      <c r="KTT218" s="102"/>
      <c r="KTU218" s="102"/>
      <c r="KTV218" s="102"/>
      <c r="KTW218" s="102"/>
      <c r="KTX218" s="102"/>
      <c r="KTY218" s="102"/>
      <c r="KTZ218" s="102"/>
      <c r="KUA218" s="102"/>
      <c r="KUB218" s="102"/>
      <c r="KUC218" s="102"/>
      <c r="KUD218" s="102"/>
      <c r="KUE218" s="102"/>
      <c r="KUF218" s="102"/>
      <c r="KUG218" s="102"/>
      <c r="KUH218" s="102"/>
      <c r="KUI218" s="102"/>
      <c r="KUJ218" s="102"/>
      <c r="KUK218" s="102"/>
      <c r="KUL218" s="102"/>
      <c r="KUM218" s="102"/>
      <c r="KUN218" s="102"/>
      <c r="KUO218" s="102"/>
      <c r="KUP218" s="102"/>
      <c r="KUQ218" s="102"/>
      <c r="KUR218" s="102"/>
      <c r="KUS218" s="102"/>
      <c r="KUT218" s="102"/>
      <c r="KUU218" s="102"/>
      <c r="KUV218" s="102"/>
      <c r="KUW218" s="102"/>
      <c r="KUX218" s="102"/>
      <c r="KUY218" s="102"/>
      <c r="KUZ218" s="102"/>
      <c r="KVA218" s="102"/>
      <c r="KVB218" s="102"/>
      <c r="KVC218" s="102"/>
      <c r="KVD218" s="102"/>
      <c r="KVE218" s="102"/>
      <c r="KVF218" s="102"/>
      <c r="KVG218" s="102"/>
      <c r="KVH218" s="102"/>
      <c r="KVI218" s="102"/>
      <c r="KVJ218" s="102"/>
      <c r="KVK218" s="102"/>
      <c r="KVL218" s="102"/>
      <c r="KVM218" s="102"/>
      <c r="KVN218" s="102"/>
      <c r="KVO218" s="102"/>
      <c r="KVP218" s="102"/>
      <c r="KVQ218" s="102"/>
      <c r="KVR218" s="102"/>
      <c r="KVS218" s="102"/>
      <c r="KVT218" s="102"/>
      <c r="KVU218" s="102"/>
      <c r="KVV218" s="102"/>
      <c r="KVW218" s="102"/>
      <c r="KVX218" s="102"/>
      <c r="KVY218" s="102"/>
      <c r="KVZ218" s="102"/>
      <c r="KWA218" s="102"/>
      <c r="KWB218" s="102"/>
      <c r="KWC218" s="102"/>
      <c r="KWD218" s="102"/>
      <c r="KWE218" s="102"/>
      <c r="KWF218" s="102"/>
      <c r="KWG218" s="102"/>
      <c r="KWH218" s="102"/>
      <c r="KWI218" s="102"/>
      <c r="KWJ218" s="102"/>
      <c r="KWK218" s="102"/>
      <c r="KWL218" s="102"/>
      <c r="KWM218" s="102"/>
      <c r="KWN218" s="102"/>
      <c r="KWO218" s="102"/>
      <c r="KWP218" s="102"/>
      <c r="KWQ218" s="102"/>
      <c r="KWR218" s="102"/>
      <c r="KWS218" s="102"/>
      <c r="KWT218" s="102"/>
      <c r="KWU218" s="102"/>
      <c r="KWV218" s="102"/>
      <c r="KWW218" s="102"/>
      <c r="KWX218" s="102"/>
      <c r="KWY218" s="102"/>
      <c r="KWZ218" s="102"/>
      <c r="KXA218" s="102"/>
      <c r="KXB218" s="102"/>
      <c r="KXC218" s="102"/>
      <c r="KXD218" s="102"/>
      <c r="KXE218" s="102"/>
      <c r="KXF218" s="102"/>
      <c r="KXG218" s="102"/>
      <c r="KXH218" s="102"/>
      <c r="KXI218" s="102"/>
      <c r="KXJ218" s="102"/>
      <c r="KXK218" s="102"/>
      <c r="KXL218" s="102"/>
      <c r="KXM218" s="102"/>
      <c r="KXN218" s="102"/>
      <c r="KXO218" s="102"/>
      <c r="KXP218" s="102"/>
      <c r="KXQ218" s="102"/>
      <c r="KXR218" s="102"/>
      <c r="KXS218" s="102"/>
      <c r="KXT218" s="102"/>
      <c r="KXU218" s="102"/>
      <c r="KXV218" s="102"/>
      <c r="KXW218" s="102"/>
      <c r="KXX218" s="102"/>
      <c r="KXY218" s="102"/>
      <c r="KXZ218" s="102"/>
      <c r="KYA218" s="102"/>
      <c r="KYB218" s="102"/>
      <c r="KYC218" s="102"/>
      <c r="KYD218" s="102"/>
      <c r="KYE218" s="102"/>
      <c r="KYF218" s="102"/>
      <c r="KYG218" s="102"/>
      <c r="KYH218" s="102"/>
      <c r="KYI218" s="102"/>
      <c r="KYJ218" s="102"/>
      <c r="KYK218" s="102"/>
      <c r="KYL218" s="102"/>
      <c r="KYM218" s="102"/>
      <c r="KYN218" s="102"/>
      <c r="KYO218" s="102"/>
      <c r="KYP218" s="102"/>
      <c r="KYQ218" s="102"/>
      <c r="KYR218" s="102"/>
      <c r="KYS218" s="102"/>
      <c r="KYT218" s="102"/>
      <c r="KYU218" s="102"/>
      <c r="KYV218" s="102"/>
      <c r="KYW218" s="102"/>
      <c r="KYX218" s="102"/>
      <c r="KYY218" s="102"/>
      <c r="KYZ218" s="102"/>
      <c r="KZA218" s="102"/>
      <c r="KZB218" s="102"/>
      <c r="KZC218" s="102"/>
      <c r="KZD218" s="102"/>
      <c r="KZE218" s="102"/>
      <c r="KZF218" s="102"/>
      <c r="KZG218" s="102"/>
      <c r="KZH218" s="102"/>
      <c r="KZI218" s="102"/>
      <c r="KZJ218" s="102"/>
      <c r="KZK218" s="102"/>
      <c r="KZL218" s="102"/>
      <c r="KZM218" s="102"/>
      <c r="KZN218" s="102"/>
      <c r="KZO218" s="102"/>
      <c r="KZP218" s="102"/>
      <c r="KZQ218" s="102"/>
      <c r="KZR218" s="102"/>
      <c r="KZS218" s="102"/>
      <c r="KZT218" s="102"/>
      <c r="KZU218" s="102"/>
      <c r="KZV218" s="102"/>
      <c r="KZW218" s="102"/>
      <c r="KZX218" s="102"/>
      <c r="KZY218" s="102"/>
      <c r="KZZ218" s="102"/>
      <c r="LAA218" s="102"/>
      <c r="LAB218" s="102"/>
      <c r="LAC218" s="102"/>
      <c r="LAD218" s="102"/>
      <c r="LAE218" s="102"/>
      <c r="LAF218" s="102"/>
      <c r="LAG218" s="102"/>
      <c r="LAH218" s="102"/>
      <c r="LAI218" s="102"/>
      <c r="LAJ218" s="102"/>
      <c r="LAK218" s="102"/>
      <c r="LAL218" s="102"/>
      <c r="LAM218" s="102"/>
      <c r="LAN218" s="102"/>
      <c r="LAO218" s="102"/>
      <c r="LAP218" s="102"/>
      <c r="LAQ218" s="102"/>
      <c r="LAR218" s="102"/>
      <c r="LAS218" s="102"/>
      <c r="LAT218" s="102"/>
      <c r="LAU218" s="102"/>
      <c r="LAV218" s="102"/>
      <c r="LAW218" s="102"/>
      <c r="LAX218" s="102"/>
      <c r="LAY218" s="102"/>
      <c r="LAZ218" s="102"/>
      <c r="LBA218" s="102"/>
      <c r="LBB218" s="102"/>
      <c r="LBC218" s="102"/>
      <c r="LBD218" s="102"/>
      <c r="LBE218" s="102"/>
      <c r="LBF218" s="102"/>
      <c r="LBG218" s="102"/>
      <c r="LBH218" s="102"/>
      <c r="LBI218" s="102"/>
      <c r="LBJ218" s="102"/>
      <c r="LBK218" s="102"/>
      <c r="LBL218" s="102"/>
      <c r="LBM218" s="102"/>
      <c r="LBN218" s="102"/>
      <c r="LBO218" s="102"/>
      <c r="LBP218" s="102"/>
      <c r="LBQ218" s="102"/>
      <c r="LBR218" s="102"/>
      <c r="LBS218" s="102"/>
      <c r="LBT218" s="102"/>
      <c r="LBU218" s="102"/>
      <c r="LBV218" s="102"/>
      <c r="LBW218" s="102"/>
      <c r="LBX218" s="102"/>
      <c r="LBY218" s="102"/>
      <c r="LBZ218" s="102"/>
      <c r="LCA218" s="102"/>
      <c r="LCB218" s="102"/>
      <c r="LCC218" s="102"/>
      <c r="LCD218" s="102"/>
      <c r="LCE218" s="102"/>
      <c r="LCF218" s="102"/>
      <c r="LCG218" s="102"/>
      <c r="LCH218" s="102"/>
      <c r="LCI218" s="102"/>
      <c r="LCJ218" s="102"/>
      <c r="LCK218" s="102"/>
      <c r="LCL218" s="102"/>
      <c r="LCM218" s="102"/>
      <c r="LCN218" s="102"/>
      <c r="LCO218" s="102"/>
      <c r="LCP218" s="102"/>
      <c r="LCQ218" s="102"/>
      <c r="LCR218" s="102"/>
      <c r="LCS218" s="102"/>
      <c r="LCT218" s="102"/>
      <c r="LCU218" s="102"/>
      <c r="LCV218" s="102"/>
      <c r="LCW218" s="102"/>
      <c r="LCX218" s="102"/>
      <c r="LCY218" s="102"/>
      <c r="LCZ218" s="102"/>
      <c r="LDA218" s="102"/>
      <c r="LDB218" s="102"/>
      <c r="LDC218" s="102"/>
      <c r="LDD218" s="102"/>
      <c r="LDE218" s="102"/>
      <c r="LDF218" s="102"/>
      <c r="LDG218" s="102"/>
      <c r="LDH218" s="102"/>
      <c r="LDI218" s="102"/>
      <c r="LDJ218" s="102"/>
      <c r="LDK218" s="102"/>
      <c r="LDL218" s="102"/>
      <c r="LDM218" s="102"/>
      <c r="LDN218" s="102"/>
      <c r="LDO218" s="102"/>
      <c r="LDP218" s="102"/>
      <c r="LDQ218" s="102"/>
      <c r="LDR218" s="102"/>
      <c r="LDS218" s="102"/>
      <c r="LDT218" s="102"/>
      <c r="LDU218" s="102"/>
      <c r="LDV218" s="102"/>
      <c r="LDW218" s="102"/>
      <c r="LDX218" s="102"/>
      <c r="LDY218" s="102"/>
      <c r="LDZ218" s="102"/>
      <c r="LEA218" s="102"/>
      <c r="LEB218" s="102"/>
      <c r="LEC218" s="102"/>
      <c r="LED218" s="102"/>
      <c r="LEE218" s="102"/>
      <c r="LEF218" s="102"/>
      <c r="LEG218" s="102"/>
      <c r="LEH218" s="102"/>
      <c r="LEI218" s="102"/>
      <c r="LEJ218" s="102"/>
      <c r="LEK218" s="102"/>
      <c r="LEL218" s="102"/>
      <c r="LEM218" s="102"/>
      <c r="LEN218" s="102"/>
      <c r="LEO218" s="102"/>
      <c r="LEP218" s="102"/>
      <c r="LEQ218" s="102"/>
      <c r="LER218" s="102"/>
      <c r="LES218" s="102"/>
      <c r="LET218" s="102"/>
      <c r="LEU218" s="102"/>
      <c r="LEV218" s="102"/>
      <c r="LEW218" s="102"/>
      <c r="LEX218" s="102"/>
      <c r="LEY218" s="102"/>
      <c r="LEZ218" s="102"/>
      <c r="LFA218" s="102"/>
      <c r="LFB218" s="102"/>
      <c r="LFC218" s="102"/>
      <c r="LFD218" s="102"/>
      <c r="LFE218" s="102"/>
      <c r="LFF218" s="102"/>
      <c r="LFG218" s="102"/>
      <c r="LFH218" s="102"/>
      <c r="LFI218" s="102"/>
      <c r="LFJ218" s="102"/>
      <c r="LFK218" s="102"/>
      <c r="LFL218" s="102"/>
      <c r="LFM218" s="102"/>
      <c r="LFN218" s="102"/>
      <c r="LFO218" s="102"/>
      <c r="LFP218" s="102"/>
      <c r="LFQ218" s="102"/>
      <c r="LFR218" s="102"/>
      <c r="LFS218" s="102"/>
      <c r="LFT218" s="102"/>
      <c r="LFU218" s="102"/>
      <c r="LFV218" s="102"/>
      <c r="LFW218" s="102"/>
      <c r="LFX218" s="102"/>
      <c r="LFY218" s="102"/>
      <c r="LFZ218" s="102"/>
      <c r="LGA218" s="102"/>
      <c r="LGB218" s="102"/>
      <c r="LGC218" s="102"/>
      <c r="LGD218" s="102"/>
      <c r="LGE218" s="102"/>
      <c r="LGF218" s="102"/>
      <c r="LGG218" s="102"/>
      <c r="LGH218" s="102"/>
      <c r="LGI218" s="102"/>
      <c r="LGJ218" s="102"/>
      <c r="LGK218" s="102"/>
      <c r="LGL218" s="102"/>
      <c r="LGM218" s="102"/>
      <c r="LGN218" s="102"/>
      <c r="LGO218" s="102"/>
      <c r="LGP218" s="102"/>
      <c r="LGQ218" s="102"/>
      <c r="LGR218" s="102"/>
      <c r="LGS218" s="102"/>
      <c r="LGT218" s="102"/>
      <c r="LGU218" s="102"/>
      <c r="LGV218" s="102"/>
      <c r="LGW218" s="102"/>
      <c r="LGX218" s="102"/>
      <c r="LGY218" s="102"/>
      <c r="LGZ218" s="102"/>
      <c r="LHA218" s="102"/>
      <c r="LHB218" s="102"/>
      <c r="LHC218" s="102"/>
      <c r="LHD218" s="102"/>
      <c r="LHE218" s="102"/>
      <c r="LHF218" s="102"/>
      <c r="LHG218" s="102"/>
      <c r="LHH218" s="102"/>
      <c r="LHI218" s="102"/>
      <c r="LHJ218" s="102"/>
      <c r="LHK218" s="102"/>
      <c r="LHL218" s="102"/>
      <c r="LHM218" s="102"/>
      <c r="LHN218" s="102"/>
      <c r="LHO218" s="102"/>
      <c r="LHP218" s="102"/>
      <c r="LHQ218" s="102"/>
      <c r="LHR218" s="102"/>
      <c r="LHS218" s="102"/>
      <c r="LHT218" s="102"/>
      <c r="LHU218" s="102"/>
      <c r="LHV218" s="102"/>
      <c r="LHW218" s="102"/>
      <c r="LHX218" s="102"/>
      <c r="LHY218" s="102"/>
      <c r="LHZ218" s="102"/>
      <c r="LIA218" s="102"/>
      <c r="LIB218" s="102"/>
      <c r="LIC218" s="102"/>
      <c r="LID218" s="102"/>
      <c r="LIE218" s="102"/>
      <c r="LIF218" s="102"/>
      <c r="LIG218" s="102"/>
      <c r="LIH218" s="102"/>
      <c r="LII218" s="102"/>
      <c r="LIJ218" s="102"/>
      <c r="LIK218" s="102"/>
      <c r="LIL218" s="102"/>
      <c r="LIM218" s="102"/>
      <c r="LIN218" s="102"/>
      <c r="LIO218" s="102"/>
      <c r="LIP218" s="102"/>
      <c r="LIQ218" s="102"/>
      <c r="LIR218" s="102"/>
      <c r="LIS218" s="102"/>
      <c r="LIT218" s="102"/>
      <c r="LIU218" s="102"/>
      <c r="LIV218" s="102"/>
      <c r="LIW218" s="102"/>
      <c r="LIX218" s="102"/>
      <c r="LIY218" s="102"/>
      <c r="LIZ218" s="102"/>
      <c r="LJA218" s="102"/>
      <c r="LJB218" s="102"/>
      <c r="LJC218" s="102"/>
      <c r="LJD218" s="102"/>
      <c r="LJE218" s="102"/>
      <c r="LJF218" s="102"/>
      <c r="LJG218" s="102"/>
      <c r="LJH218" s="102"/>
      <c r="LJI218" s="102"/>
      <c r="LJJ218" s="102"/>
      <c r="LJK218" s="102"/>
      <c r="LJL218" s="102"/>
      <c r="LJM218" s="102"/>
      <c r="LJN218" s="102"/>
      <c r="LJO218" s="102"/>
      <c r="LJP218" s="102"/>
      <c r="LJQ218" s="102"/>
      <c r="LJR218" s="102"/>
      <c r="LJS218" s="102"/>
      <c r="LJT218" s="102"/>
      <c r="LJU218" s="102"/>
      <c r="LJV218" s="102"/>
      <c r="LJW218" s="102"/>
      <c r="LJX218" s="102"/>
      <c r="LJY218" s="102"/>
      <c r="LJZ218" s="102"/>
      <c r="LKA218" s="102"/>
      <c r="LKB218" s="102"/>
      <c r="LKC218" s="102"/>
      <c r="LKD218" s="102"/>
      <c r="LKE218" s="102"/>
      <c r="LKF218" s="102"/>
      <c r="LKG218" s="102"/>
      <c r="LKH218" s="102"/>
      <c r="LKI218" s="102"/>
      <c r="LKJ218" s="102"/>
      <c r="LKK218" s="102"/>
      <c r="LKL218" s="102"/>
      <c r="LKM218" s="102"/>
      <c r="LKN218" s="102"/>
      <c r="LKO218" s="102"/>
      <c r="LKP218" s="102"/>
      <c r="LKQ218" s="102"/>
      <c r="LKR218" s="102"/>
      <c r="LKS218" s="102"/>
      <c r="LKT218" s="102"/>
      <c r="LKU218" s="102"/>
      <c r="LKV218" s="102"/>
      <c r="LKW218" s="102"/>
      <c r="LKX218" s="102"/>
      <c r="LKY218" s="102"/>
      <c r="LKZ218" s="102"/>
      <c r="LLA218" s="102"/>
      <c r="LLB218" s="102"/>
      <c r="LLC218" s="102"/>
      <c r="LLD218" s="102"/>
      <c r="LLE218" s="102"/>
      <c r="LLF218" s="102"/>
      <c r="LLG218" s="102"/>
      <c r="LLH218" s="102"/>
      <c r="LLI218" s="102"/>
      <c r="LLJ218" s="102"/>
      <c r="LLK218" s="102"/>
      <c r="LLL218" s="102"/>
      <c r="LLM218" s="102"/>
      <c r="LLN218" s="102"/>
      <c r="LLO218" s="102"/>
      <c r="LLP218" s="102"/>
      <c r="LLQ218" s="102"/>
      <c r="LLR218" s="102"/>
      <c r="LLS218" s="102"/>
      <c r="LLT218" s="102"/>
      <c r="LLU218" s="102"/>
      <c r="LLV218" s="102"/>
      <c r="LLW218" s="102"/>
      <c r="LLX218" s="102"/>
      <c r="LLY218" s="102"/>
      <c r="LLZ218" s="102"/>
      <c r="LMA218" s="102"/>
      <c r="LMB218" s="102"/>
      <c r="LMC218" s="102"/>
      <c r="LMD218" s="102"/>
      <c r="LME218" s="102"/>
      <c r="LMF218" s="102"/>
      <c r="LMG218" s="102"/>
      <c r="LMH218" s="102"/>
      <c r="LMI218" s="102"/>
      <c r="LMJ218" s="102"/>
      <c r="LMK218" s="102"/>
      <c r="LML218" s="102"/>
      <c r="LMM218" s="102"/>
      <c r="LMN218" s="102"/>
      <c r="LMO218" s="102"/>
      <c r="LMP218" s="102"/>
      <c r="LMQ218" s="102"/>
      <c r="LMR218" s="102"/>
      <c r="LMS218" s="102"/>
      <c r="LMT218" s="102"/>
      <c r="LMU218" s="102"/>
      <c r="LMV218" s="102"/>
      <c r="LMW218" s="102"/>
      <c r="LMX218" s="102"/>
      <c r="LMY218" s="102"/>
      <c r="LMZ218" s="102"/>
      <c r="LNA218" s="102"/>
      <c r="LNB218" s="102"/>
      <c r="LNC218" s="102"/>
      <c r="LND218" s="102"/>
      <c r="LNE218" s="102"/>
      <c r="LNF218" s="102"/>
      <c r="LNG218" s="102"/>
      <c r="LNH218" s="102"/>
      <c r="LNI218" s="102"/>
      <c r="LNJ218" s="102"/>
      <c r="LNK218" s="102"/>
      <c r="LNL218" s="102"/>
      <c r="LNM218" s="102"/>
      <c r="LNN218" s="102"/>
      <c r="LNO218" s="102"/>
      <c r="LNP218" s="102"/>
      <c r="LNQ218" s="102"/>
      <c r="LNR218" s="102"/>
      <c r="LNS218" s="102"/>
      <c r="LNT218" s="102"/>
      <c r="LNU218" s="102"/>
      <c r="LNV218" s="102"/>
      <c r="LNW218" s="102"/>
      <c r="LNX218" s="102"/>
      <c r="LNY218" s="102"/>
      <c r="LNZ218" s="102"/>
      <c r="LOA218" s="102"/>
      <c r="LOB218" s="102"/>
      <c r="LOC218" s="102"/>
      <c r="LOD218" s="102"/>
      <c r="LOE218" s="102"/>
      <c r="LOF218" s="102"/>
      <c r="LOG218" s="102"/>
      <c r="LOH218" s="102"/>
      <c r="LOI218" s="102"/>
      <c r="LOJ218" s="102"/>
      <c r="LOK218" s="102"/>
      <c r="LOL218" s="102"/>
      <c r="LOM218" s="102"/>
      <c r="LON218" s="102"/>
      <c r="LOO218" s="102"/>
      <c r="LOP218" s="102"/>
      <c r="LOQ218" s="102"/>
      <c r="LOR218" s="102"/>
      <c r="LOS218" s="102"/>
      <c r="LOT218" s="102"/>
      <c r="LOU218" s="102"/>
      <c r="LOV218" s="102"/>
      <c r="LOW218" s="102"/>
      <c r="LOX218" s="102"/>
      <c r="LOY218" s="102"/>
      <c r="LOZ218" s="102"/>
      <c r="LPA218" s="102"/>
      <c r="LPB218" s="102"/>
      <c r="LPC218" s="102"/>
      <c r="LPD218" s="102"/>
      <c r="LPE218" s="102"/>
      <c r="LPF218" s="102"/>
      <c r="LPG218" s="102"/>
      <c r="LPH218" s="102"/>
      <c r="LPI218" s="102"/>
      <c r="LPJ218" s="102"/>
      <c r="LPK218" s="102"/>
      <c r="LPL218" s="102"/>
      <c r="LPM218" s="102"/>
      <c r="LPN218" s="102"/>
      <c r="LPO218" s="102"/>
      <c r="LPP218" s="102"/>
      <c r="LPQ218" s="102"/>
      <c r="LPR218" s="102"/>
      <c r="LPS218" s="102"/>
      <c r="LPT218" s="102"/>
      <c r="LPU218" s="102"/>
      <c r="LPV218" s="102"/>
      <c r="LPW218" s="102"/>
      <c r="LPX218" s="102"/>
      <c r="LPY218" s="102"/>
      <c r="LPZ218" s="102"/>
      <c r="LQA218" s="102"/>
      <c r="LQB218" s="102"/>
      <c r="LQC218" s="102"/>
      <c r="LQD218" s="102"/>
      <c r="LQE218" s="102"/>
      <c r="LQF218" s="102"/>
      <c r="LQG218" s="102"/>
      <c r="LQH218" s="102"/>
      <c r="LQI218" s="102"/>
      <c r="LQJ218" s="102"/>
      <c r="LQK218" s="102"/>
      <c r="LQL218" s="102"/>
      <c r="LQM218" s="102"/>
      <c r="LQN218" s="102"/>
      <c r="LQO218" s="102"/>
      <c r="LQP218" s="102"/>
      <c r="LQQ218" s="102"/>
      <c r="LQR218" s="102"/>
      <c r="LQS218" s="102"/>
      <c r="LQT218" s="102"/>
      <c r="LQU218" s="102"/>
      <c r="LQV218" s="102"/>
      <c r="LQW218" s="102"/>
      <c r="LQX218" s="102"/>
      <c r="LQY218" s="102"/>
      <c r="LQZ218" s="102"/>
      <c r="LRA218" s="102"/>
      <c r="LRB218" s="102"/>
      <c r="LRC218" s="102"/>
      <c r="LRD218" s="102"/>
      <c r="LRE218" s="102"/>
      <c r="LRF218" s="102"/>
      <c r="LRG218" s="102"/>
      <c r="LRH218" s="102"/>
      <c r="LRI218" s="102"/>
      <c r="LRJ218" s="102"/>
      <c r="LRK218" s="102"/>
      <c r="LRL218" s="102"/>
      <c r="LRM218" s="102"/>
      <c r="LRN218" s="102"/>
      <c r="LRO218" s="102"/>
      <c r="LRP218" s="102"/>
      <c r="LRQ218" s="102"/>
      <c r="LRR218" s="102"/>
      <c r="LRS218" s="102"/>
      <c r="LRT218" s="102"/>
      <c r="LRU218" s="102"/>
      <c r="LRV218" s="102"/>
      <c r="LRW218" s="102"/>
      <c r="LRX218" s="102"/>
      <c r="LRY218" s="102"/>
      <c r="LRZ218" s="102"/>
      <c r="LSA218" s="102"/>
      <c r="LSB218" s="102"/>
      <c r="LSC218" s="102"/>
      <c r="LSD218" s="102"/>
      <c r="LSE218" s="102"/>
      <c r="LSF218" s="102"/>
      <c r="LSG218" s="102"/>
      <c r="LSH218" s="102"/>
      <c r="LSI218" s="102"/>
      <c r="LSJ218" s="102"/>
      <c r="LSK218" s="102"/>
      <c r="LSL218" s="102"/>
      <c r="LSM218" s="102"/>
      <c r="LSN218" s="102"/>
      <c r="LSO218" s="102"/>
      <c r="LSP218" s="102"/>
      <c r="LSQ218" s="102"/>
      <c r="LSR218" s="102"/>
      <c r="LSS218" s="102"/>
      <c r="LST218" s="102"/>
      <c r="LSU218" s="102"/>
      <c r="LSV218" s="102"/>
      <c r="LSW218" s="102"/>
      <c r="LSX218" s="102"/>
      <c r="LSY218" s="102"/>
      <c r="LSZ218" s="102"/>
      <c r="LTA218" s="102"/>
      <c r="LTB218" s="102"/>
      <c r="LTC218" s="102"/>
      <c r="LTD218" s="102"/>
      <c r="LTE218" s="102"/>
      <c r="LTF218" s="102"/>
      <c r="LTG218" s="102"/>
      <c r="LTH218" s="102"/>
      <c r="LTI218" s="102"/>
      <c r="LTJ218" s="102"/>
      <c r="LTK218" s="102"/>
      <c r="LTL218" s="102"/>
      <c r="LTM218" s="102"/>
      <c r="LTN218" s="102"/>
      <c r="LTO218" s="102"/>
      <c r="LTP218" s="102"/>
      <c r="LTQ218" s="102"/>
      <c r="LTR218" s="102"/>
      <c r="LTS218" s="102"/>
      <c r="LTT218" s="102"/>
      <c r="LTU218" s="102"/>
      <c r="LTV218" s="102"/>
      <c r="LTW218" s="102"/>
      <c r="LTX218" s="102"/>
      <c r="LTY218" s="102"/>
      <c r="LTZ218" s="102"/>
      <c r="LUA218" s="102"/>
      <c r="LUB218" s="102"/>
      <c r="LUC218" s="102"/>
      <c r="LUD218" s="102"/>
      <c r="LUE218" s="102"/>
      <c r="LUF218" s="102"/>
      <c r="LUG218" s="102"/>
      <c r="LUH218" s="102"/>
      <c r="LUI218" s="102"/>
      <c r="LUJ218" s="102"/>
      <c r="LUK218" s="102"/>
      <c r="LUL218" s="102"/>
      <c r="LUM218" s="102"/>
      <c r="LUN218" s="102"/>
      <c r="LUO218" s="102"/>
      <c r="LUP218" s="102"/>
      <c r="LUQ218" s="102"/>
      <c r="LUR218" s="102"/>
      <c r="LUS218" s="102"/>
      <c r="LUT218" s="102"/>
      <c r="LUU218" s="102"/>
      <c r="LUV218" s="102"/>
      <c r="LUW218" s="102"/>
      <c r="LUX218" s="102"/>
      <c r="LUY218" s="102"/>
      <c r="LUZ218" s="102"/>
      <c r="LVA218" s="102"/>
      <c r="LVB218" s="102"/>
      <c r="LVC218" s="102"/>
      <c r="LVD218" s="102"/>
      <c r="LVE218" s="102"/>
      <c r="LVF218" s="102"/>
      <c r="LVG218" s="102"/>
      <c r="LVH218" s="102"/>
      <c r="LVI218" s="102"/>
      <c r="LVJ218" s="102"/>
      <c r="LVK218" s="102"/>
      <c r="LVL218" s="102"/>
      <c r="LVM218" s="102"/>
      <c r="LVN218" s="102"/>
      <c r="LVO218" s="102"/>
      <c r="LVP218" s="102"/>
      <c r="LVQ218" s="102"/>
      <c r="LVR218" s="102"/>
      <c r="LVS218" s="102"/>
      <c r="LVT218" s="102"/>
      <c r="LVU218" s="102"/>
      <c r="LVV218" s="102"/>
      <c r="LVW218" s="102"/>
      <c r="LVX218" s="102"/>
      <c r="LVY218" s="102"/>
      <c r="LVZ218" s="102"/>
      <c r="LWA218" s="102"/>
      <c r="LWB218" s="102"/>
      <c r="LWC218" s="102"/>
      <c r="LWD218" s="102"/>
      <c r="LWE218" s="102"/>
      <c r="LWF218" s="102"/>
      <c r="LWG218" s="102"/>
      <c r="LWH218" s="102"/>
      <c r="LWI218" s="102"/>
      <c r="LWJ218" s="102"/>
      <c r="LWK218" s="102"/>
      <c r="LWL218" s="102"/>
      <c r="LWM218" s="102"/>
      <c r="LWN218" s="102"/>
      <c r="LWO218" s="102"/>
      <c r="LWP218" s="102"/>
      <c r="LWQ218" s="102"/>
      <c r="LWR218" s="102"/>
      <c r="LWS218" s="102"/>
      <c r="LWT218" s="102"/>
      <c r="LWU218" s="102"/>
      <c r="LWV218" s="102"/>
      <c r="LWW218" s="102"/>
      <c r="LWX218" s="102"/>
      <c r="LWY218" s="102"/>
      <c r="LWZ218" s="102"/>
      <c r="LXA218" s="102"/>
      <c r="LXB218" s="102"/>
      <c r="LXC218" s="102"/>
      <c r="LXD218" s="102"/>
      <c r="LXE218" s="102"/>
      <c r="LXF218" s="102"/>
      <c r="LXG218" s="102"/>
      <c r="LXH218" s="102"/>
      <c r="LXI218" s="102"/>
      <c r="LXJ218" s="102"/>
      <c r="LXK218" s="102"/>
      <c r="LXL218" s="102"/>
      <c r="LXM218" s="102"/>
      <c r="LXN218" s="102"/>
      <c r="LXO218" s="102"/>
      <c r="LXP218" s="102"/>
      <c r="LXQ218" s="102"/>
      <c r="LXR218" s="102"/>
      <c r="LXS218" s="102"/>
      <c r="LXT218" s="102"/>
      <c r="LXU218" s="102"/>
      <c r="LXV218" s="102"/>
      <c r="LXW218" s="102"/>
      <c r="LXX218" s="102"/>
      <c r="LXY218" s="102"/>
      <c r="LXZ218" s="102"/>
      <c r="LYA218" s="102"/>
      <c r="LYB218" s="102"/>
      <c r="LYC218" s="102"/>
      <c r="LYD218" s="102"/>
      <c r="LYE218" s="102"/>
      <c r="LYF218" s="102"/>
      <c r="LYG218" s="102"/>
      <c r="LYH218" s="102"/>
      <c r="LYI218" s="102"/>
      <c r="LYJ218" s="102"/>
      <c r="LYK218" s="102"/>
      <c r="LYL218" s="102"/>
      <c r="LYM218" s="102"/>
      <c r="LYN218" s="102"/>
      <c r="LYO218" s="102"/>
      <c r="LYP218" s="102"/>
      <c r="LYQ218" s="102"/>
      <c r="LYR218" s="102"/>
      <c r="LYS218" s="102"/>
      <c r="LYT218" s="102"/>
      <c r="LYU218" s="102"/>
      <c r="LYV218" s="102"/>
      <c r="LYW218" s="102"/>
      <c r="LYX218" s="102"/>
      <c r="LYY218" s="102"/>
      <c r="LYZ218" s="102"/>
      <c r="LZA218" s="102"/>
      <c r="LZB218" s="102"/>
      <c r="LZC218" s="102"/>
      <c r="LZD218" s="102"/>
      <c r="LZE218" s="102"/>
      <c r="LZF218" s="102"/>
      <c r="LZG218" s="102"/>
      <c r="LZH218" s="102"/>
      <c r="LZI218" s="102"/>
      <c r="LZJ218" s="102"/>
      <c r="LZK218" s="102"/>
      <c r="LZL218" s="102"/>
      <c r="LZM218" s="102"/>
      <c r="LZN218" s="102"/>
      <c r="LZO218" s="102"/>
      <c r="LZP218" s="102"/>
      <c r="LZQ218" s="102"/>
      <c r="LZR218" s="102"/>
      <c r="LZS218" s="102"/>
      <c r="LZT218" s="102"/>
      <c r="LZU218" s="102"/>
      <c r="LZV218" s="102"/>
      <c r="LZW218" s="102"/>
      <c r="LZX218" s="102"/>
      <c r="LZY218" s="102"/>
      <c r="LZZ218" s="102"/>
      <c r="MAA218" s="102"/>
      <c r="MAB218" s="102"/>
      <c r="MAC218" s="102"/>
      <c r="MAD218" s="102"/>
      <c r="MAE218" s="102"/>
      <c r="MAF218" s="102"/>
      <c r="MAG218" s="102"/>
      <c r="MAH218" s="102"/>
      <c r="MAI218" s="102"/>
      <c r="MAJ218" s="102"/>
      <c r="MAK218" s="102"/>
      <c r="MAL218" s="102"/>
      <c r="MAM218" s="102"/>
      <c r="MAN218" s="102"/>
      <c r="MAO218" s="102"/>
      <c r="MAP218" s="102"/>
      <c r="MAQ218" s="102"/>
      <c r="MAR218" s="102"/>
      <c r="MAS218" s="102"/>
      <c r="MAT218" s="102"/>
      <c r="MAU218" s="102"/>
      <c r="MAV218" s="102"/>
      <c r="MAW218" s="102"/>
      <c r="MAX218" s="102"/>
      <c r="MAY218" s="102"/>
      <c r="MAZ218" s="102"/>
      <c r="MBA218" s="102"/>
      <c r="MBB218" s="102"/>
      <c r="MBC218" s="102"/>
      <c r="MBD218" s="102"/>
      <c r="MBE218" s="102"/>
      <c r="MBF218" s="102"/>
      <c r="MBG218" s="102"/>
      <c r="MBH218" s="102"/>
      <c r="MBI218" s="102"/>
      <c r="MBJ218" s="102"/>
      <c r="MBK218" s="102"/>
      <c r="MBL218" s="102"/>
      <c r="MBM218" s="102"/>
      <c r="MBN218" s="102"/>
      <c r="MBO218" s="102"/>
      <c r="MBP218" s="102"/>
      <c r="MBQ218" s="102"/>
      <c r="MBR218" s="102"/>
      <c r="MBS218" s="102"/>
      <c r="MBT218" s="102"/>
      <c r="MBU218" s="102"/>
      <c r="MBV218" s="102"/>
      <c r="MBW218" s="102"/>
      <c r="MBX218" s="102"/>
      <c r="MBY218" s="102"/>
      <c r="MBZ218" s="102"/>
      <c r="MCA218" s="102"/>
      <c r="MCB218" s="102"/>
      <c r="MCC218" s="102"/>
      <c r="MCD218" s="102"/>
      <c r="MCE218" s="102"/>
      <c r="MCF218" s="102"/>
      <c r="MCG218" s="102"/>
      <c r="MCH218" s="102"/>
      <c r="MCI218" s="102"/>
      <c r="MCJ218" s="102"/>
      <c r="MCK218" s="102"/>
      <c r="MCL218" s="102"/>
      <c r="MCM218" s="102"/>
      <c r="MCN218" s="102"/>
      <c r="MCO218" s="102"/>
      <c r="MCP218" s="102"/>
      <c r="MCQ218" s="102"/>
      <c r="MCR218" s="102"/>
      <c r="MCS218" s="102"/>
      <c r="MCT218" s="102"/>
      <c r="MCU218" s="102"/>
      <c r="MCV218" s="102"/>
      <c r="MCW218" s="102"/>
      <c r="MCX218" s="102"/>
      <c r="MCY218" s="102"/>
      <c r="MCZ218" s="102"/>
      <c r="MDA218" s="102"/>
      <c r="MDB218" s="102"/>
      <c r="MDC218" s="102"/>
      <c r="MDD218" s="102"/>
      <c r="MDE218" s="102"/>
      <c r="MDF218" s="102"/>
      <c r="MDG218" s="102"/>
      <c r="MDH218" s="102"/>
      <c r="MDI218" s="102"/>
      <c r="MDJ218" s="102"/>
      <c r="MDK218" s="102"/>
      <c r="MDL218" s="102"/>
      <c r="MDM218" s="102"/>
      <c r="MDN218" s="102"/>
      <c r="MDO218" s="102"/>
      <c r="MDP218" s="102"/>
      <c r="MDQ218" s="102"/>
      <c r="MDR218" s="102"/>
      <c r="MDS218" s="102"/>
      <c r="MDT218" s="102"/>
      <c r="MDU218" s="102"/>
      <c r="MDV218" s="102"/>
      <c r="MDW218" s="102"/>
      <c r="MDX218" s="102"/>
      <c r="MDY218" s="102"/>
      <c r="MDZ218" s="102"/>
      <c r="MEA218" s="102"/>
      <c r="MEB218" s="102"/>
      <c r="MEC218" s="102"/>
      <c r="MED218" s="102"/>
      <c r="MEE218" s="102"/>
      <c r="MEF218" s="102"/>
      <c r="MEG218" s="102"/>
      <c r="MEH218" s="102"/>
      <c r="MEI218" s="102"/>
      <c r="MEJ218" s="102"/>
      <c r="MEK218" s="102"/>
      <c r="MEL218" s="102"/>
      <c r="MEM218" s="102"/>
      <c r="MEN218" s="102"/>
      <c r="MEO218" s="102"/>
      <c r="MEP218" s="102"/>
      <c r="MEQ218" s="102"/>
      <c r="MER218" s="102"/>
      <c r="MES218" s="102"/>
      <c r="MET218" s="102"/>
      <c r="MEU218" s="102"/>
      <c r="MEV218" s="102"/>
      <c r="MEW218" s="102"/>
      <c r="MEX218" s="102"/>
      <c r="MEY218" s="102"/>
      <c r="MEZ218" s="102"/>
      <c r="MFA218" s="102"/>
      <c r="MFB218" s="102"/>
      <c r="MFC218" s="102"/>
      <c r="MFD218" s="102"/>
      <c r="MFE218" s="102"/>
      <c r="MFF218" s="102"/>
      <c r="MFG218" s="102"/>
      <c r="MFH218" s="102"/>
      <c r="MFI218" s="102"/>
      <c r="MFJ218" s="102"/>
      <c r="MFK218" s="102"/>
      <c r="MFL218" s="102"/>
      <c r="MFM218" s="102"/>
      <c r="MFN218" s="102"/>
      <c r="MFO218" s="102"/>
      <c r="MFP218" s="102"/>
      <c r="MFQ218" s="102"/>
      <c r="MFR218" s="102"/>
      <c r="MFS218" s="102"/>
      <c r="MFT218" s="102"/>
      <c r="MFU218" s="102"/>
      <c r="MFV218" s="102"/>
      <c r="MFW218" s="102"/>
      <c r="MFX218" s="102"/>
      <c r="MFY218" s="102"/>
      <c r="MFZ218" s="102"/>
      <c r="MGA218" s="102"/>
      <c r="MGB218" s="102"/>
      <c r="MGC218" s="102"/>
      <c r="MGD218" s="102"/>
      <c r="MGE218" s="102"/>
      <c r="MGF218" s="102"/>
      <c r="MGG218" s="102"/>
      <c r="MGH218" s="102"/>
      <c r="MGI218" s="102"/>
      <c r="MGJ218" s="102"/>
      <c r="MGK218" s="102"/>
      <c r="MGL218" s="102"/>
      <c r="MGM218" s="102"/>
      <c r="MGN218" s="102"/>
      <c r="MGO218" s="102"/>
      <c r="MGP218" s="102"/>
      <c r="MGQ218" s="102"/>
      <c r="MGR218" s="102"/>
      <c r="MGS218" s="102"/>
      <c r="MGT218" s="102"/>
      <c r="MGU218" s="102"/>
      <c r="MGV218" s="102"/>
      <c r="MGW218" s="102"/>
      <c r="MGX218" s="102"/>
      <c r="MGY218" s="102"/>
      <c r="MGZ218" s="102"/>
      <c r="MHA218" s="102"/>
      <c r="MHB218" s="102"/>
      <c r="MHC218" s="102"/>
      <c r="MHD218" s="102"/>
      <c r="MHE218" s="102"/>
      <c r="MHF218" s="102"/>
      <c r="MHG218" s="102"/>
      <c r="MHH218" s="102"/>
      <c r="MHI218" s="102"/>
      <c r="MHJ218" s="102"/>
      <c r="MHK218" s="102"/>
      <c r="MHL218" s="102"/>
      <c r="MHM218" s="102"/>
      <c r="MHN218" s="102"/>
      <c r="MHO218" s="102"/>
      <c r="MHP218" s="102"/>
      <c r="MHQ218" s="102"/>
      <c r="MHR218" s="102"/>
      <c r="MHS218" s="102"/>
      <c r="MHT218" s="102"/>
      <c r="MHU218" s="102"/>
      <c r="MHV218" s="102"/>
      <c r="MHW218" s="102"/>
      <c r="MHX218" s="102"/>
      <c r="MHY218" s="102"/>
      <c r="MHZ218" s="102"/>
      <c r="MIA218" s="102"/>
      <c r="MIB218" s="102"/>
      <c r="MIC218" s="102"/>
      <c r="MID218" s="102"/>
      <c r="MIE218" s="102"/>
      <c r="MIF218" s="102"/>
      <c r="MIG218" s="102"/>
      <c r="MIH218" s="102"/>
      <c r="MII218" s="102"/>
      <c r="MIJ218" s="102"/>
      <c r="MIK218" s="102"/>
      <c r="MIL218" s="102"/>
      <c r="MIM218" s="102"/>
      <c r="MIN218" s="102"/>
      <c r="MIO218" s="102"/>
      <c r="MIP218" s="102"/>
      <c r="MIQ218" s="102"/>
      <c r="MIR218" s="102"/>
      <c r="MIS218" s="102"/>
      <c r="MIT218" s="102"/>
      <c r="MIU218" s="102"/>
      <c r="MIV218" s="102"/>
      <c r="MIW218" s="102"/>
      <c r="MIX218" s="102"/>
      <c r="MIY218" s="102"/>
      <c r="MIZ218" s="102"/>
      <c r="MJA218" s="102"/>
      <c r="MJB218" s="102"/>
      <c r="MJC218" s="102"/>
      <c r="MJD218" s="102"/>
      <c r="MJE218" s="102"/>
      <c r="MJF218" s="102"/>
      <c r="MJG218" s="102"/>
      <c r="MJH218" s="102"/>
      <c r="MJI218" s="102"/>
      <c r="MJJ218" s="102"/>
      <c r="MJK218" s="102"/>
      <c r="MJL218" s="102"/>
      <c r="MJM218" s="102"/>
      <c r="MJN218" s="102"/>
      <c r="MJO218" s="102"/>
      <c r="MJP218" s="102"/>
      <c r="MJQ218" s="102"/>
      <c r="MJR218" s="102"/>
      <c r="MJS218" s="102"/>
      <c r="MJT218" s="102"/>
      <c r="MJU218" s="102"/>
      <c r="MJV218" s="102"/>
      <c r="MJW218" s="102"/>
      <c r="MJX218" s="102"/>
      <c r="MJY218" s="102"/>
      <c r="MJZ218" s="102"/>
      <c r="MKA218" s="102"/>
      <c r="MKB218" s="102"/>
      <c r="MKC218" s="102"/>
      <c r="MKD218" s="102"/>
      <c r="MKE218" s="102"/>
      <c r="MKF218" s="102"/>
      <c r="MKG218" s="102"/>
      <c r="MKH218" s="102"/>
      <c r="MKI218" s="102"/>
      <c r="MKJ218" s="102"/>
      <c r="MKK218" s="102"/>
      <c r="MKL218" s="102"/>
      <c r="MKM218" s="102"/>
      <c r="MKN218" s="102"/>
      <c r="MKO218" s="102"/>
      <c r="MKP218" s="102"/>
      <c r="MKQ218" s="102"/>
      <c r="MKR218" s="102"/>
      <c r="MKS218" s="102"/>
      <c r="MKT218" s="102"/>
      <c r="MKU218" s="102"/>
      <c r="MKV218" s="102"/>
      <c r="MKW218" s="102"/>
      <c r="MKX218" s="102"/>
      <c r="MKY218" s="102"/>
      <c r="MKZ218" s="102"/>
      <c r="MLA218" s="102"/>
      <c r="MLB218" s="102"/>
      <c r="MLC218" s="102"/>
      <c r="MLD218" s="102"/>
      <c r="MLE218" s="102"/>
      <c r="MLF218" s="102"/>
      <c r="MLG218" s="102"/>
      <c r="MLH218" s="102"/>
      <c r="MLI218" s="102"/>
      <c r="MLJ218" s="102"/>
      <c r="MLK218" s="102"/>
      <c r="MLL218" s="102"/>
      <c r="MLM218" s="102"/>
      <c r="MLN218" s="102"/>
      <c r="MLO218" s="102"/>
      <c r="MLP218" s="102"/>
      <c r="MLQ218" s="102"/>
      <c r="MLR218" s="102"/>
      <c r="MLS218" s="102"/>
      <c r="MLT218" s="102"/>
      <c r="MLU218" s="102"/>
      <c r="MLV218" s="102"/>
      <c r="MLW218" s="102"/>
      <c r="MLX218" s="102"/>
      <c r="MLY218" s="102"/>
      <c r="MLZ218" s="102"/>
      <c r="MMA218" s="102"/>
      <c r="MMB218" s="102"/>
      <c r="MMC218" s="102"/>
      <c r="MMD218" s="102"/>
      <c r="MME218" s="102"/>
      <c r="MMF218" s="102"/>
      <c r="MMG218" s="102"/>
      <c r="MMH218" s="102"/>
      <c r="MMI218" s="102"/>
      <c r="MMJ218" s="102"/>
      <c r="MMK218" s="102"/>
      <c r="MML218" s="102"/>
      <c r="MMM218" s="102"/>
      <c r="MMN218" s="102"/>
      <c r="MMO218" s="102"/>
      <c r="MMP218" s="102"/>
      <c r="MMQ218" s="102"/>
      <c r="MMR218" s="102"/>
      <c r="MMS218" s="102"/>
      <c r="MMT218" s="102"/>
      <c r="MMU218" s="102"/>
      <c r="MMV218" s="102"/>
      <c r="MMW218" s="102"/>
      <c r="MMX218" s="102"/>
      <c r="MMY218" s="102"/>
      <c r="MMZ218" s="102"/>
      <c r="MNA218" s="102"/>
      <c r="MNB218" s="102"/>
      <c r="MNC218" s="102"/>
      <c r="MND218" s="102"/>
      <c r="MNE218" s="102"/>
      <c r="MNF218" s="102"/>
      <c r="MNG218" s="102"/>
      <c r="MNH218" s="102"/>
      <c r="MNI218" s="102"/>
      <c r="MNJ218" s="102"/>
      <c r="MNK218" s="102"/>
      <c r="MNL218" s="102"/>
      <c r="MNM218" s="102"/>
      <c r="MNN218" s="102"/>
      <c r="MNO218" s="102"/>
      <c r="MNP218" s="102"/>
      <c r="MNQ218" s="102"/>
      <c r="MNR218" s="102"/>
      <c r="MNS218" s="102"/>
      <c r="MNT218" s="102"/>
      <c r="MNU218" s="102"/>
      <c r="MNV218" s="102"/>
      <c r="MNW218" s="102"/>
      <c r="MNX218" s="102"/>
      <c r="MNY218" s="102"/>
      <c r="MNZ218" s="102"/>
      <c r="MOA218" s="102"/>
      <c r="MOB218" s="102"/>
      <c r="MOC218" s="102"/>
      <c r="MOD218" s="102"/>
      <c r="MOE218" s="102"/>
      <c r="MOF218" s="102"/>
      <c r="MOG218" s="102"/>
      <c r="MOH218" s="102"/>
      <c r="MOI218" s="102"/>
      <c r="MOJ218" s="102"/>
      <c r="MOK218" s="102"/>
      <c r="MOL218" s="102"/>
      <c r="MOM218" s="102"/>
      <c r="MON218" s="102"/>
      <c r="MOO218" s="102"/>
      <c r="MOP218" s="102"/>
      <c r="MOQ218" s="102"/>
      <c r="MOR218" s="102"/>
      <c r="MOS218" s="102"/>
      <c r="MOT218" s="102"/>
      <c r="MOU218" s="102"/>
      <c r="MOV218" s="102"/>
      <c r="MOW218" s="102"/>
      <c r="MOX218" s="102"/>
      <c r="MOY218" s="102"/>
      <c r="MOZ218" s="102"/>
      <c r="MPA218" s="102"/>
      <c r="MPB218" s="102"/>
      <c r="MPC218" s="102"/>
      <c r="MPD218" s="102"/>
      <c r="MPE218" s="102"/>
      <c r="MPF218" s="102"/>
      <c r="MPG218" s="102"/>
      <c r="MPH218" s="102"/>
      <c r="MPI218" s="102"/>
      <c r="MPJ218" s="102"/>
      <c r="MPK218" s="102"/>
      <c r="MPL218" s="102"/>
      <c r="MPM218" s="102"/>
      <c r="MPN218" s="102"/>
      <c r="MPO218" s="102"/>
      <c r="MPP218" s="102"/>
      <c r="MPQ218" s="102"/>
      <c r="MPR218" s="102"/>
      <c r="MPS218" s="102"/>
      <c r="MPT218" s="102"/>
      <c r="MPU218" s="102"/>
      <c r="MPV218" s="102"/>
      <c r="MPW218" s="102"/>
      <c r="MPX218" s="102"/>
      <c r="MPY218" s="102"/>
      <c r="MPZ218" s="102"/>
      <c r="MQA218" s="102"/>
      <c r="MQB218" s="102"/>
      <c r="MQC218" s="102"/>
      <c r="MQD218" s="102"/>
      <c r="MQE218" s="102"/>
      <c r="MQF218" s="102"/>
      <c r="MQG218" s="102"/>
      <c r="MQH218" s="102"/>
      <c r="MQI218" s="102"/>
      <c r="MQJ218" s="102"/>
      <c r="MQK218" s="102"/>
      <c r="MQL218" s="102"/>
      <c r="MQM218" s="102"/>
      <c r="MQN218" s="102"/>
      <c r="MQO218" s="102"/>
      <c r="MQP218" s="102"/>
      <c r="MQQ218" s="102"/>
      <c r="MQR218" s="102"/>
      <c r="MQS218" s="102"/>
      <c r="MQT218" s="102"/>
      <c r="MQU218" s="102"/>
      <c r="MQV218" s="102"/>
      <c r="MQW218" s="102"/>
      <c r="MQX218" s="102"/>
      <c r="MQY218" s="102"/>
      <c r="MQZ218" s="102"/>
      <c r="MRA218" s="102"/>
      <c r="MRB218" s="102"/>
      <c r="MRC218" s="102"/>
      <c r="MRD218" s="102"/>
      <c r="MRE218" s="102"/>
      <c r="MRF218" s="102"/>
      <c r="MRG218" s="102"/>
      <c r="MRH218" s="102"/>
      <c r="MRI218" s="102"/>
      <c r="MRJ218" s="102"/>
      <c r="MRK218" s="102"/>
      <c r="MRL218" s="102"/>
      <c r="MRM218" s="102"/>
      <c r="MRN218" s="102"/>
      <c r="MRO218" s="102"/>
      <c r="MRP218" s="102"/>
      <c r="MRQ218" s="102"/>
      <c r="MRR218" s="102"/>
      <c r="MRS218" s="102"/>
      <c r="MRT218" s="102"/>
      <c r="MRU218" s="102"/>
      <c r="MRV218" s="102"/>
      <c r="MRW218" s="102"/>
      <c r="MRX218" s="102"/>
      <c r="MRY218" s="102"/>
      <c r="MRZ218" s="102"/>
      <c r="MSA218" s="102"/>
      <c r="MSB218" s="102"/>
      <c r="MSC218" s="102"/>
      <c r="MSD218" s="102"/>
      <c r="MSE218" s="102"/>
      <c r="MSF218" s="102"/>
      <c r="MSG218" s="102"/>
      <c r="MSH218" s="102"/>
      <c r="MSI218" s="102"/>
      <c r="MSJ218" s="102"/>
      <c r="MSK218" s="102"/>
      <c r="MSL218" s="102"/>
      <c r="MSM218" s="102"/>
      <c r="MSN218" s="102"/>
      <c r="MSO218" s="102"/>
      <c r="MSP218" s="102"/>
      <c r="MSQ218" s="102"/>
      <c r="MSR218" s="102"/>
      <c r="MSS218" s="102"/>
      <c r="MST218" s="102"/>
      <c r="MSU218" s="102"/>
      <c r="MSV218" s="102"/>
      <c r="MSW218" s="102"/>
      <c r="MSX218" s="102"/>
      <c r="MSY218" s="102"/>
      <c r="MSZ218" s="102"/>
      <c r="MTA218" s="102"/>
      <c r="MTB218" s="102"/>
      <c r="MTC218" s="102"/>
      <c r="MTD218" s="102"/>
      <c r="MTE218" s="102"/>
      <c r="MTF218" s="102"/>
      <c r="MTG218" s="102"/>
      <c r="MTH218" s="102"/>
      <c r="MTI218" s="102"/>
      <c r="MTJ218" s="102"/>
      <c r="MTK218" s="102"/>
      <c r="MTL218" s="102"/>
      <c r="MTM218" s="102"/>
      <c r="MTN218" s="102"/>
      <c r="MTO218" s="102"/>
      <c r="MTP218" s="102"/>
      <c r="MTQ218" s="102"/>
      <c r="MTR218" s="102"/>
      <c r="MTS218" s="102"/>
      <c r="MTT218" s="102"/>
      <c r="MTU218" s="102"/>
      <c r="MTV218" s="102"/>
      <c r="MTW218" s="102"/>
      <c r="MTX218" s="102"/>
      <c r="MTY218" s="102"/>
      <c r="MTZ218" s="102"/>
      <c r="MUA218" s="102"/>
      <c r="MUB218" s="102"/>
      <c r="MUC218" s="102"/>
      <c r="MUD218" s="102"/>
      <c r="MUE218" s="102"/>
      <c r="MUF218" s="102"/>
      <c r="MUG218" s="102"/>
      <c r="MUH218" s="102"/>
      <c r="MUI218" s="102"/>
      <c r="MUJ218" s="102"/>
      <c r="MUK218" s="102"/>
      <c r="MUL218" s="102"/>
      <c r="MUM218" s="102"/>
      <c r="MUN218" s="102"/>
      <c r="MUO218" s="102"/>
      <c r="MUP218" s="102"/>
      <c r="MUQ218" s="102"/>
      <c r="MUR218" s="102"/>
      <c r="MUS218" s="102"/>
      <c r="MUT218" s="102"/>
      <c r="MUU218" s="102"/>
      <c r="MUV218" s="102"/>
      <c r="MUW218" s="102"/>
      <c r="MUX218" s="102"/>
      <c r="MUY218" s="102"/>
      <c r="MUZ218" s="102"/>
      <c r="MVA218" s="102"/>
      <c r="MVB218" s="102"/>
      <c r="MVC218" s="102"/>
      <c r="MVD218" s="102"/>
      <c r="MVE218" s="102"/>
      <c r="MVF218" s="102"/>
      <c r="MVG218" s="102"/>
      <c r="MVH218" s="102"/>
      <c r="MVI218" s="102"/>
      <c r="MVJ218" s="102"/>
      <c r="MVK218" s="102"/>
      <c r="MVL218" s="102"/>
      <c r="MVM218" s="102"/>
      <c r="MVN218" s="102"/>
      <c r="MVO218" s="102"/>
      <c r="MVP218" s="102"/>
      <c r="MVQ218" s="102"/>
      <c r="MVR218" s="102"/>
      <c r="MVS218" s="102"/>
      <c r="MVT218" s="102"/>
      <c r="MVU218" s="102"/>
      <c r="MVV218" s="102"/>
      <c r="MVW218" s="102"/>
      <c r="MVX218" s="102"/>
      <c r="MVY218" s="102"/>
      <c r="MVZ218" s="102"/>
      <c r="MWA218" s="102"/>
      <c r="MWB218" s="102"/>
      <c r="MWC218" s="102"/>
      <c r="MWD218" s="102"/>
      <c r="MWE218" s="102"/>
      <c r="MWF218" s="102"/>
      <c r="MWG218" s="102"/>
      <c r="MWH218" s="102"/>
      <c r="MWI218" s="102"/>
      <c r="MWJ218" s="102"/>
      <c r="MWK218" s="102"/>
      <c r="MWL218" s="102"/>
      <c r="MWM218" s="102"/>
      <c r="MWN218" s="102"/>
      <c r="MWO218" s="102"/>
      <c r="MWP218" s="102"/>
      <c r="MWQ218" s="102"/>
      <c r="MWR218" s="102"/>
      <c r="MWS218" s="102"/>
      <c r="MWT218" s="102"/>
      <c r="MWU218" s="102"/>
      <c r="MWV218" s="102"/>
      <c r="MWW218" s="102"/>
      <c r="MWX218" s="102"/>
      <c r="MWY218" s="102"/>
      <c r="MWZ218" s="102"/>
      <c r="MXA218" s="102"/>
      <c r="MXB218" s="102"/>
      <c r="MXC218" s="102"/>
      <c r="MXD218" s="102"/>
      <c r="MXE218" s="102"/>
      <c r="MXF218" s="102"/>
      <c r="MXG218" s="102"/>
      <c r="MXH218" s="102"/>
      <c r="MXI218" s="102"/>
      <c r="MXJ218" s="102"/>
      <c r="MXK218" s="102"/>
      <c r="MXL218" s="102"/>
      <c r="MXM218" s="102"/>
      <c r="MXN218" s="102"/>
      <c r="MXO218" s="102"/>
      <c r="MXP218" s="102"/>
      <c r="MXQ218" s="102"/>
      <c r="MXR218" s="102"/>
      <c r="MXS218" s="102"/>
      <c r="MXT218" s="102"/>
      <c r="MXU218" s="102"/>
      <c r="MXV218" s="102"/>
      <c r="MXW218" s="102"/>
      <c r="MXX218" s="102"/>
      <c r="MXY218" s="102"/>
      <c r="MXZ218" s="102"/>
      <c r="MYA218" s="102"/>
      <c r="MYB218" s="102"/>
      <c r="MYC218" s="102"/>
      <c r="MYD218" s="102"/>
      <c r="MYE218" s="102"/>
      <c r="MYF218" s="102"/>
      <c r="MYG218" s="102"/>
      <c r="MYH218" s="102"/>
      <c r="MYI218" s="102"/>
      <c r="MYJ218" s="102"/>
      <c r="MYK218" s="102"/>
      <c r="MYL218" s="102"/>
      <c r="MYM218" s="102"/>
      <c r="MYN218" s="102"/>
      <c r="MYO218" s="102"/>
      <c r="MYP218" s="102"/>
      <c r="MYQ218" s="102"/>
      <c r="MYR218" s="102"/>
      <c r="MYS218" s="102"/>
      <c r="MYT218" s="102"/>
      <c r="MYU218" s="102"/>
      <c r="MYV218" s="102"/>
      <c r="MYW218" s="102"/>
      <c r="MYX218" s="102"/>
      <c r="MYY218" s="102"/>
      <c r="MYZ218" s="102"/>
      <c r="MZA218" s="102"/>
      <c r="MZB218" s="102"/>
      <c r="MZC218" s="102"/>
      <c r="MZD218" s="102"/>
      <c r="MZE218" s="102"/>
      <c r="MZF218" s="102"/>
      <c r="MZG218" s="102"/>
      <c r="MZH218" s="102"/>
      <c r="MZI218" s="102"/>
      <c r="MZJ218" s="102"/>
      <c r="MZK218" s="102"/>
      <c r="MZL218" s="102"/>
      <c r="MZM218" s="102"/>
      <c r="MZN218" s="102"/>
      <c r="MZO218" s="102"/>
      <c r="MZP218" s="102"/>
      <c r="MZQ218" s="102"/>
      <c r="MZR218" s="102"/>
      <c r="MZS218" s="102"/>
      <c r="MZT218" s="102"/>
      <c r="MZU218" s="102"/>
      <c r="MZV218" s="102"/>
      <c r="MZW218" s="102"/>
      <c r="MZX218" s="102"/>
      <c r="MZY218" s="102"/>
      <c r="MZZ218" s="102"/>
      <c r="NAA218" s="102"/>
      <c r="NAB218" s="102"/>
      <c r="NAC218" s="102"/>
      <c r="NAD218" s="102"/>
      <c r="NAE218" s="102"/>
      <c r="NAF218" s="102"/>
      <c r="NAG218" s="102"/>
      <c r="NAH218" s="102"/>
      <c r="NAI218" s="102"/>
      <c r="NAJ218" s="102"/>
      <c r="NAK218" s="102"/>
      <c r="NAL218" s="102"/>
      <c r="NAM218" s="102"/>
      <c r="NAN218" s="102"/>
      <c r="NAO218" s="102"/>
      <c r="NAP218" s="102"/>
      <c r="NAQ218" s="102"/>
      <c r="NAR218" s="102"/>
      <c r="NAS218" s="102"/>
      <c r="NAT218" s="102"/>
      <c r="NAU218" s="102"/>
      <c r="NAV218" s="102"/>
      <c r="NAW218" s="102"/>
      <c r="NAX218" s="102"/>
      <c r="NAY218" s="102"/>
      <c r="NAZ218" s="102"/>
      <c r="NBA218" s="102"/>
      <c r="NBB218" s="102"/>
      <c r="NBC218" s="102"/>
      <c r="NBD218" s="102"/>
      <c r="NBE218" s="102"/>
      <c r="NBF218" s="102"/>
      <c r="NBG218" s="102"/>
      <c r="NBH218" s="102"/>
      <c r="NBI218" s="102"/>
      <c r="NBJ218" s="102"/>
      <c r="NBK218" s="102"/>
      <c r="NBL218" s="102"/>
      <c r="NBM218" s="102"/>
      <c r="NBN218" s="102"/>
      <c r="NBO218" s="102"/>
      <c r="NBP218" s="102"/>
      <c r="NBQ218" s="102"/>
      <c r="NBR218" s="102"/>
      <c r="NBS218" s="102"/>
      <c r="NBT218" s="102"/>
      <c r="NBU218" s="102"/>
      <c r="NBV218" s="102"/>
      <c r="NBW218" s="102"/>
      <c r="NBX218" s="102"/>
      <c r="NBY218" s="102"/>
      <c r="NBZ218" s="102"/>
      <c r="NCA218" s="102"/>
      <c r="NCB218" s="102"/>
      <c r="NCC218" s="102"/>
      <c r="NCD218" s="102"/>
      <c r="NCE218" s="102"/>
      <c r="NCF218" s="102"/>
      <c r="NCG218" s="102"/>
      <c r="NCH218" s="102"/>
      <c r="NCI218" s="102"/>
      <c r="NCJ218" s="102"/>
      <c r="NCK218" s="102"/>
      <c r="NCL218" s="102"/>
      <c r="NCM218" s="102"/>
      <c r="NCN218" s="102"/>
      <c r="NCO218" s="102"/>
      <c r="NCP218" s="102"/>
      <c r="NCQ218" s="102"/>
      <c r="NCR218" s="102"/>
      <c r="NCS218" s="102"/>
      <c r="NCT218" s="102"/>
      <c r="NCU218" s="102"/>
      <c r="NCV218" s="102"/>
      <c r="NCW218" s="102"/>
      <c r="NCX218" s="102"/>
      <c r="NCY218" s="102"/>
      <c r="NCZ218" s="102"/>
      <c r="NDA218" s="102"/>
      <c r="NDB218" s="102"/>
      <c r="NDC218" s="102"/>
      <c r="NDD218" s="102"/>
      <c r="NDE218" s="102"/>
      <c r="NDF218" s="102"/>
      <c r="NDG218" s="102"/>
      <c r="NDH218" s="102"/>
      <c r="NDI218" s="102"/>
      <c r="NDJ218" s="102"/>
      <c r="NDK218" s="102"/>
      <c r="NDL218" s="102"/>
      <c r="NDM218" s="102"/>
      <c r="NDN218" s="102"/>
      <c r="NDO218" s="102"/>
      <c r="NDP218" s="102"/>
      <c r="NDQ218" s="102"/>
      <c r="NDR218" s="102"/>
      <c r="NDS218" s="102"/>
      <c r="NDT218" s="102"/>
      <c r="NDU218" s="102"/>
      <c r="NDV218" s="102"/>
      <c r="NDW218" s="102"/>
      <c r="NDX218" s="102"/>
      <c r="NDY218" s="102"/>
      <c r="NDZ218" s="102"/>
      <c r="NEA218" s="102"/>
      <c r="NEB218" s="102"/>
      <c r="NEC218" s="102"/>
      <c r="NED218" s="102"/>
      <c r="NEE218" s="102"/>
      <c r="NEF218" s="102"/>
      <c r="NEG218" s="102"/>
      <c r="NEH218" s="102"/>
      <c r="NEI218" s="102"/>
      <c r="NEJ218" s="102"/>
      <c r="NEK218" s="102"/>
      <c r="NEL218" s="102"/>
      <c r="NEM218" s="102"/>
      <c r="NEN218" s="102"/>
      <c r="NEO218" s="102"/>
      <c r="NEP218" s="102"/>
      <c r="NEQ218" s="102"/>
      <c r="NER218" s="102"/>
      <c r="NES218" s="102"/>
      <c r="NET218" s="102"/>
      <c r="NEU218" s="102"/>
      <c r="NEV218" s="102"/>
      <c r="NEW218" s="102"/>
      <c r="NEX218" s="102"/>
      <c r="NEY218" s="102"/>
      <c r="NEZ218" s="102"/>
      <c r="NFA218" s="102"/>
      <c r="NFB218" s="102"/>
      <c r="NFC218" s="102"/>
      <c r="NFD218" s="102"/>
      <c r="NFE218" s="102"/>
      <c r="NFF218" s="102"/>
      <c r="NFG218" s="102"/>
      <c r="NFH218" s="102"/>
      <c r="NFI218" s="102"/>
      <c r="NFJ218" s="102"/>
      <c r="NFK218" s="102"/>
      <c r="NFL218" s="102"/>
      <c r="NFM218" s="102"/>
      <c r="NFN218" s="102"/>
      <c r="NFO218" s="102"/>
      <c r="NFP218" s="102"/>
      <c r="NFQ218" s="102"/>
      <c r="NFR218" s="102"/>
      <c r="NFS218" s="102"/>
      <c r="NFT218" s="102"/>
      <c r="NFU218" s="102"/>
      <c r="NFV218" s="102"/>
      <c r="NFW218" s="102"/>
      <c r="NFX218" s="102"/>
      <c r="NFY218" s="102"/>
      <c r="NFZ218" s="102"/>
      <c r="NGA218" s="102"/>
      <c r="NGB218" s="102"/>
      <c r="NGC218" s="102"/>
      <c r="NGD218" s="102"/>
      <c r="NGE218" s="102"/>
      <c r="NGF218" s="102"/>
      <c r="NGG218" s="102"/>
      <c r="NGH218" s="102"/>
      <c r="NGI218" s="102"/>
      <c r="NGJ218" s="102"/>
      <c r="NGK218" s="102"/>
      <c r="NGL218" s="102"/>
      <c r="NGM218" s="102"/>
      <c r="NGN218" s="102"/>
      <c r="NGO218" s="102"/>
      <c r="NGP218" s="102"/>
      <c r="NGQ218" s="102"/>
      <c r="NGR218" s="102"/>
      <c r="NGS218" s="102"/>
      <c r="NGT218" s="102"/>
      <c r="NGU218" s="102"/>
      <c r="NGV218" s="102"/>
      <c r="NGW218" s="102"/>
      <c r="NGX218" s="102"/>
      <c r="NGY218" s="102"/>
      <c r="NGZ218" s="102"/>
      <c r="NHA218" s="102"/>
      <c r="NHB218" s="102"/>
      <c r="NHC218" s="102"/>
      <c r="NHD218" s="102"/>
      <c r="NHE218" s="102"/>
      <c r="NHF218" s="102"/>
      <c r="NHG218" s="102"/>
      <c r="NHH218" s="102"/>
      <c r="NHI218" s="102"/>
      <c r="NHJ218" s="102"/>
      <c r="NHK218" s="102"/>
      <c r="NHL218" s="102"/>
      <c r="NHM218" s="102"/>
      <c r="NHN218" s="102"/>
      <c r="NHO218" s="102"/>
      <c r="NHP218" s="102"/>
      <c r="NHQ218" s="102"/>
      <c r="NHR218" s="102"/>
      <c r="NHS218" s="102"/>
      <c r="NHT218" s="102"/>
      <c r="NHU218" s="102"/>
      <c r="NHV218" s="102"/>
      <c r="NHW218" s="102"/>
      <c r="NHX218" s="102"/>
      <c r="NHY218" s="102"/>
      <c r="NHZ218" s="102"/>
      <c r="NIA218" s="102"/>
      <c r="NIB218" s="102"/>
      <c r="NIC218" s="102"/>
      <c r="NID218" s="102"/>
      <c r="NIE218" s="102"/>
      <c r="NIF218" s="102"/>
      <c r="NIG218" s="102"/>
      <c r="NIH218" s="102"/>
      <c r="NII218" s="102"/>
      <c r="NIJ218" s="102"/>
      <c r="NIK218" s="102"/>
      <c r="NIL218" s="102"/>
      <c r="NIM218" s="102"/>
      <c r="NIN218" s="102"/>
      <c r="NIO218" s="102"/>
      <c r="NIP218" s="102"/>
      <c r="NIQ218" s="102"/>
      <c r="NIR218" s="102"/>
      <c r="NIS218" s="102"/>
      <c r="NIT218" s="102"/>
      <c r="NIU218" s="102"/>
      <c r="NIV218" s="102"/>
      <c r="NIW218" s="102"/>
      <c r="NIX218" s="102"/>
      <c r="NIY218" s="102"/>
      <c r="NIZ218" s="102"/>
      <c r="NJA218" s="102"/>
      <c r="NJB218" s="102"/>
      <c r="NJC218" s="102"/>
      <c r="NJD218" s="102"/>
      <c r="NJE218" s="102"/>
      <c r="NJF218" s="102"/>
      <c r="NJG218" s="102"/>
      <c r="NJH218" s="102"/>
      <c r="NJI218" s="102"/>
      <c r="NJJ218" s="102"/>
      <c r="NJK218" s="102"/>
      <c r="NJL218" s="102"/>
      <c r="NJM218" s="102"/>
      <c r="NJN218" s="102"/>
      <c r="NJO218" s="102"/>
      <c r="NJP218" s="102"/>
      <c r="NJQ218" s="102"/>
      <c r="NJR218" s="102"/>
      <c r="NJS218" s="102"/>
      <c r="NJT218" s="102"/>
      <c r="NJU218" s="102"/>
      <c r="NJV218" s="102"/>
      <c r="NJW218" s="102"/>
      <c r="NJX218" s="102"/>
      <c r="NJY218" s="102"/>
      <c r="NJZ218" s="102"/>
      <c r="NKA218" s="102"/>
      <c r="NKB218" s="102"/>
      <c r="NKC218" s="102"/>
      <c r="NKD218" s="102"/>
      <c r="NKE218" s="102"/>
      <c r="NKF218" s="102"/>
      <c r="NKG218" s="102"/>
      <c r="NKH218" s="102"/>
      <c r="NKI218" s="102"/>
      <c r="NKJ218" s="102"/>
      <c r="NKK218" s="102"/>
      <c r="NKL218" s="102"/>
      <c r="NKM218" s="102"/>
      <c r="NKN218" s="102"/>
      <c r="NKO218" s="102"/>
      <c r="NKP218" s="102"/>
      <c r="NKQ218" s="102"/>
      <c r="NKR218" s="102"/>
      <c r="NKS218" s="102"/>
      <c r="NKT218" s="102"/>
      <c r="NKU218" s="102"/>
      <c r="NKV218" s="102"/>
      <c r="NKW218" s="102"/>
      <c r="NKX218" s="102"/>
      <c r="NKY218" s="102"/>
      <c r="NKZ218" s="102"/>
      <c r="NLA218" s="102"/>
      <c r="NLB218" s="102"/>
      <c r="NLC218" s="102"/>
      <c r="NLD218" s="102"/>
      <c r="NLE218" s="102"/>
      <c r="NLF218" s="102"/>
      <c r="NLG218" s="102"/>
      <c r="NLH218" s="102"/>
      <c r="NLI218" s="102"/>
      <c r="NLJ218" s="102"/>
      <c r="NLK218" s="102"/>
      <c r="NLL218" s="102"/>
      <c r="NLM218" s="102"/>
      <c r="NLN218" s="102"/>
      <c r="NLO218" s="102"/>
      <c r="NLP218" s="102"/>
      <c r="NLQ218" s="102"/>
      <c r="NLR218" s="102"/>
      <c r="NLS218" s="102"/>
      <c r="NLT218" s="102"/>
      <c r="NLU218" s="102"/>
      <c r="NLV218" s="102"/>
      <c r="NLW218" s="102"/>
      <c r="NLX218" s="102"/>
      <c r="NLY218" s="102"/>
      <c r="NLZ218" s="102"/>
      <c r="NMA218" s="102"/>
      <c r="NMB218" s="102"/>
      <c r="NMC218" s="102"/>
      <c r="NMD218" s="102"/>
      <c r="NME218" s="102"/>
      <c r="NMF218" s="102"/>
      <c r="NMG218" s="102"/>
      <c r="NMH218" s="102"/>
      <c r="NMI218" s="102"/>
      <c r="NMJ218" s="102"/>
      <c r="NMK218" s="102"/>
      <c r="NML218" s="102"/>
      <c r="NMM218" s="102"/>
      <c r="NMN218" s="102"/>
      <c r="NMO218" s="102"/>
      <c r="NMP218" s="102"/>
      <c r="NMQ218" s="102"/>
      <c r="NMR218" s="102"/>
      <c r="NMS218" s="102"/>
      <c r="NMT218" s="102"/>
      <c r="NMU218" s="102"/>
      <c r="NMV218" s="102"/>
      <c r="NMW218" s="102"/>
      <c r="NMX218" s="102"/>
      <c r="NMY218" s="102"/>
      <c r="NMZ218" s="102"/>
      <c r="NNA218" s="102"/>
      <c r="NNB218" s="102"/>
      <c r="NNC218" s="102"/>
      <c r="NND218" s="102"/>
      <c r="NNE218" s="102"/>
      <c r="NNF218" s="102"/>
      <c r="NNG218" s="102"/>
      <c r="NNH218" s="102"/>
      <c r="NNI218" s="102"/>
      <c r="NNJ218" s="102"/>
      <c r="NNK218" s="102"/>
      <c r="NNL218" s="102"/>
      <c r="NNM218" s="102"/>
      <c r="NNN218" s="102"/>
      <c r="NNO218" s="102"/>
      <c r="NNP218" s="102"/>
      <c r="NNQ218" s="102"/>
      <c r="NNR218" s="102"/>
      <c r="NNS218" s="102"/>
      <c r="NNT218" s="102"/>
      <c r="NNU218" s="102"/>
      <c r="NNV218" s="102"/>
      <c r="NNW218" s="102"/>
      <c r="NNX218" s="102"/>
      <c r="NNY218" s="102"/>
      <c r="NNZ218" s="102"/>
      <c r="NOA218" s="102"/>
      <c r="NOB218" s="102"/>
      <c r="NOC218" s="102"/>
      <c r="NOD218" s="102"/>
      <c r="NOE218" s="102"/>
      <c r="NOF218" s="102"/>
      <c r="NOG218" s="102"/>
      <c r="NOH218" s="102"/>
      <c r="NOI218" s="102"/>
      <c r="NOJ218" s="102"/>
      <c r="NOK218" s="102"/>
      <c r="NOL218" s="102"/>
      <c r="NOM218" s="102"/>
      <c r="NON218" s="102"/>
      <c r="NOO218" s="102"/>
      <c r="NOP218" s="102"/>
      <c r="NOQ218" s="102"/>
      <c r="NOR218" s="102"/>
      <c r="NOS218" s="102"/>
      <c r="NOT218" s="102"/>
      <c r="NOU218" s="102"/>
      <c r="NOV218" s="102"/>
      <c r="NOW218" s="102"/>
      <c r="NOX218" s="102"/>
      <c r="NOY218" s="102"/>
      <c r="NOZ218" s="102"/>
      <c r="NPA218" s="102"/>
      <c r="NPB218" s="102"/>
      <c r="NPC218" s="102"/>
      <c r="NPD218" s="102"/>
      <c r="NPE218" s="102"/>
      <c r="NPF218" s="102"/>
      <c r="NPG218" s="102"/>
      <c r="NPH218" s="102"/>
      <c r="NPI218" s="102"/>
      <c r="NPJ218" s="102"/>
      <c r="NPK218" s="102"/>
      <c r="NPL218" s="102"/>
      <c r="NPM218" s="102"/>
      <c r="NPN218" s="102"/>
      <c r="NPO218" s="102"/>
      <c r="NPP218" s="102"/>
      <c r="NPQ218" s="102"/>
      <c r="NPR218" s="102"/>
      <c r="NPS218" s="102"/>
      <c r="NPT218" s="102"/>
      <c r="NPU218" s="102"/>
      <c r="NPV218" s="102"/>
      <c r="NPW218" s="102"/>
      <c r="NPX218" s="102"/>
      <c r="NPY218" s="102"/>
      <c r="NPZ218" s="102"/>
      <c r="NQA218" s="102"/>
      <c r="NQB218" s="102"/>
      <c r="NQC218" s="102"/>
      <c r="NQD218" s="102"/>
      <c r="NQE218" s="102"/>
      <c r="NQF218" s="102"/>
      <c r="NQG218" s="102"/>
      <c r="NQH218" s="102"/>
      <c r="NQI218" s="102"/>
      <c r="NQJ218" s="102"/>
      <c r="NQK218" s="102"/>
      <c r="NQL218" s="102"/>
      <c r="NQM218" s="102"/>
      <c r="NQN218" s="102"/>
      <c r="NQO218" s="102"/>
      <c r="NQP218" s="102"/>
      <c r="NQQ218" s="102"/>
      <c r="NQR218" s="102"/>
      <c r="NQS218" s="102"/>
      <c r="NQT218" s="102"/>
      <c r="NQU218" s="102"/>
      <c r="NQV218" s="102"/>
      <c r="NQW218" s="102"/>
      <c r="NQX218" s="102"/>
      <c r="NQY218" s="102"/>
      <c r="NQZ218" s="102"/>
      <c r="NRA218" s="102"/>
      <c r="NRB218" s="102"/>
      <c r="NRC218" s="102"/>
      <c r="NRD218" s="102"/>
      <c r="NRE218" s="102"/>
      <c r="NRF218" s="102"/>
      <c r="NRG218" s="102"/>
      <c r="NRH218" s="102"/>
      <c r="NRI218" s="102"/>
      <c r="NRJ218" s="102"/>
      <c r="NRK218" s="102"/>
      <c r="NRL218" s="102"/>
      <c r="NRM218" s="102"/>
      <c r="NRN218" s="102"/>
      <c r="NRO218" s="102"/>
      <c r="NRP218" s="102"/>
      <c r="NRQ218" s="102"/>
      <c r="NRR218" s="102"/>
      <c r="NRS218" s="102"/>
      <c r="NRT218" s="102"/>
      <c r="NRU218" s="102"/>
      <c r="NRV218" s="102"/>
      <c r="NRW218" s="102"/>
      <c r="NRX218" s="102"/>
      <c r="NRY218" s="102"/>
      <c r="NRZ218" s="102"/>
      <c r="NSA218" s="102"/>
      <c r="NSB218" s="102"/>
      <c r="NSC218" s="102"/>
      <c r="NSD218" s="102"/>
      <c r="NSE218" s="102"/>
      <c r="NSF218" s="102"/>
      <c r="NSG218" s="102"/>
      <c r="NSH218" s="102"/>
      <c r="NSI218" s="102"/>
      <c r="NSJ218" s="102"/>
      <c r="NSK218" s="102"/>
      <c r="NSL218" s="102"/>
      <c r="NSM218" s="102"/>
      <c r="NSN218" s="102"/>
      <c r="NSO218" s="102"/>
      <c r="NSP218" s="102"/>
      <c r="NSQ218" s="102"/>
      <c r="NSR218" s="102"/>
      <c r="NSS218" s="102"/>
      <c r="NST218" s="102"/>
      <c r="NSU218" s="102"/>
      <c r="NSV218" s="102"/>
      <c r="NSW218" s="102"/>
      <c r="NSX218" s="102"/>
      <c r="NSY218" s="102"/>
      <c r="NSZ218" s="102"/>
      <c r="NTA218" s="102"/>
      <c r="NTB218" s="102"/>
      <c r="NTC218" s="102"/>
      <c r="NTD218" s="102"/>
      <c r="NTE218" s="102"/>
      <c r="NTF218" s="102"/>
      <c r="NTG218" s="102"/>
      <c r="NTH218" s="102"/>
      <c r="NTI218" s="102"/>
      <c r="NTJ218" s="102"/>
      <c r="NTK218" s="102"/>
      <c r="NTL218" s="102"/>
      <c r="NTM218" s="102"/>
      <c r="NTN218" s="102"/>
      <c r="NTO218" s="102"/>
      <c r="NTP218" s="102"/>
      <c r="NTQ218" s="102"/>
      <c r="NTR218" s="102"/>
      <c r="NTS218" s="102"/>
      <c r="NTT218" s="102"/>
      <c r="NTU218" s="102"/>
      <c r="NTV218" s="102"/>
      <c r="NTW218" s="102"/>
      <c r="NTX218" s="102"/>
      <c r="NTY218" s="102"/>
      <c r="NTZ218" s="102"/>
      <c r="NUA218" s="102"/>
      <c r="NUB218" s="102"/>
      <c r="NUC218" s="102"/>
      <c r="NUD218" s="102"/>
      <c r="NUE218" s="102"/>
      <c r="NUF218" s="102"/>
      <c r="NUG218" s="102"/>
      <c r="NUH218" s="102"/>
      <c r="NUI218" s="102"/>
      <c r="NUJ218" s="102"/>
      <c r="NUK218" s="102"/>
      <c r="NUL218" s="102"/>
      <c r="NUM218" s="102"/>
      <c r="NUN218" s="102"/>
      <c r="NUO218" s="102"/>
      <c r="NUP218" s="102"/>
      <c r="NUQ218" s="102"/>
      <c r="NUR218" s="102"/>
      <c r="NUS218" s="102"/>
      <c r="NUT218" s="102"/>
      <c r="NUU218" s="102"/>
      <c r="NUV218" s="102"/>
      <c r="NUW218" s="102"/>
      <c r="NUX218" s="102"/>
      <c r="NUY218" s="102"/>
      <c r="NUZ218" s="102"/>
      <c r="NVA218" s="102"/>
      <c r="NVB218" s="102"/>
      <c r="NVC218" s="102"/>
      <c r="NVD218" s="102"/>
      <c r="NVE218" s="102"/>
      <c r="NVF218" s="102"/>
      <c r="NVG218" s="102"/>
      <c r="NVH218" s="102"/>
      <c r="NVI218" s="102"/>
      <c r="NVJ218" s="102"/>
      <c r="NVK218" s="102"/>
      <c r="NVL218" s="102"/>
      <c r="NVM218" s="102"/>
      <c r="NVN218" s="102"/>
      <c r="NVO218" s="102"/>
      <c r="NVP218" s="102"/>
      <c r="NVQ218" s="102"/>
      <c r="NVR218" s="102"/>
      <c r="NVS218" s="102"/>
      <c r="NVT218" s="102"/>
      <c r="NVU218" s="102"/>
      <c r="NVV218" s="102"/>
      <c r="NVW218" s="102"/>
      <c r="NVX218" s="102"/>
      <c r="NVY218" s="102"/>
      <c r="NVZ218" s="102"/>
      <c r="NWA218" s="102"/>
      <c r="NWB218" s="102"/>
      <c r="NWC218" s="102"/>
      <c r="NWD218" s="102"/>
      <c r="NWE218" s="102"/>
      <c r="NWF218" s="102"/>
      <c r="NWG218" s="102"/>
      <c r="NWH218" s="102"/>
      <c r="NWI218" s="102"/>
      <c r="NWJ218" s="102"/>
      <c r="NWK218" s="102"/>
      <c r="NWL218" s="102"/>
      <c r="NWM218" s="102"/>
      <c r="NWN218" s="102"/>
      <c r="NWO218" s="102"/>
      <c r="NWP218" s="102"/>
      <c r="NWQ218" s="102"/>
      <c r="NWR218" s="102"/>
      <c r="NWS218" s="102"/>
      <c r="NWT218" s="102"/>
      <c r="NWU218" s="102"/>
      <c r="NWV218" s="102"/>
      <c r="NWW218" s="102"/>
      <c r="NWX218" s="102"/>
      <c r="NWY218" s="102"/>
      <c r="NWZ218" s="102"/>
      <c r="NXA218" s="102"/>
      <c r="NXB218" s="102"/>
      <c r="NXC218" s="102"/>
      <c r="NXD218" s="102"/>
      <c r="NXE218" s="102"/>
      <c r="NXF218" s="102"/>
      <c r="NXG218" s="102"/>
      <c r="NXH218" s="102"/>
      <c r="NXI218" s="102"/>
      <c r="NXJ218" s="102"/>
      <c r="NXK218" s="102"/>
      <c r="NXL218" s="102"/>
      <c r="NXM218" s="102"/>
      <c r="NXN218" s="102"/>
      <c r="NXO218" s="102"/>
      <c r="NXP218" s="102"/>
      <c r="NXQ218" s="102"/>
      <c r="NXR218" s="102"/>
      <c r="NXS218" s="102"/>
      <c r="NXT218" s="102"/>
      <c r="NXU218" s="102"/>
      <c r="NXV218" s="102"/>
      <c r="NXW218" s="102"/>
      <c r="NXX218" s="102"/>
      <c r="NXY218" s="102"/>
      <c r="NXZ218" s="102"/>
      <c r="NYA218" s="102"/>
      <c r="NYB218" s="102"/>
      <c r="NYC218" s="102"/>
      <c r="NYD218" s="102"/>
      <c r="NYE218" s="102"/>
      <c r="NYF218" s="102"/>
      <c r="NYG218" s="102"/>
      <c r="NYH218" s="102"/>
      <c r="NYI218" s="102"/>
      <c r="NYJ218" s="102"/>
      <c r="NYK218" s="102"/>
      <c r="NYL218" s="102"/>
      <c r="NYM218" s="102"/>
      <c r="NYN218" s="102"/>
      <c r="NYO218" s="102"/>
      <c r="NYP218" s="102"/>
      <c r="NYQ218" s="102"/>
      <c r="NYR218" s="102"/>
      <c r="NYS218" s="102"/>
      <c r="NYT218" s="102"/>
      <c r="NYU218" s="102"/>
      <c r="NYV218" s="102"/>
      <c r="NYW218" s="102"/>
      <c r="NYX218" s="102"/>
      <c r="NYY218" s="102"/>
      <c r="NYZ218" s="102"/>
      <c r="NZA218" s="102"/>
      <c r="NZB218" s="102"/>
      <c r="NZC218" s="102"/>
      <c r="NZD218" s="102"/>
      <c r="NZE218" s="102"/>
      <c r="NZF218" s="102"/>
      <c r="NZG218" s="102"/>
      <c r="NZH218" s="102"/>
      <c r="NZI218" s="102"/>
      <c r="NZJ218" s="102"/>
      <c r="NZK218" s="102"/>
      <c r="NZL218" s="102"/>
      <c r="NZM218" s="102"/>
      <c r="NZN218" s="102"/>
      <c r="NZO218" s="102"/>
      <c r="NZP218" s="102"/>
      <c r="NZQ218" s="102"/>
      <c r="NZR218" s="102"/>
      <c r="NZS218" s="102"/>
      <c r="NZT218" s="102"/>
      <c r="NZU218" s="102"/>
      <c r="NZV218" s="102"/>
      <c r="NZW218" s="102"/>
      <c r="NZX218" s="102"/>
      <c r="NZY218" s="102"/>
      <c r="NZZ218" s="102"/>
      <c r="OAA218" s="102"/>
      <c r="OAB218" s="102"/>
      <c r="OAC218" s="102"/>
      <c r="OAD218" s="102"/>
      <c r="OAE218" s="102"/>
      <c r="OAF218" s="102"/>
      <c r="OAG218" s="102"/>
      <c r="OAH218" s="102"/>
      <c r="OAI218" s="102"/>
      <c r="OAJ218" s="102"/>
      <c r="OAK218" s="102"/>
      <c r="OAL218" s="102"/>
      <c r="OAM218" s="102"/>
      <c r="OAN218" s="102"/>
      <c r="OAO218" s="102"/>
      <c r="OAP218" s="102"/>
      <c r="OAQ218" s="102"/>
      <c r="OAR218" s="102"/>
      <c r="OAS218" s="102"/>
      <c r="OAT218" s="102"/>
      <c r="OAU218" s="102"/>
      <c r="OAV218" s="102"/>
      <c r="OAW218" s="102"/>
      <c r="OAX218" s="102"/>
      <c r="OAY218" s="102"/>
      <c r="OAZ218" s="102"/>
      <c r="OBA218" s="102"/>
      <c r="OBB218" s="102"/>
      <c r="OBC218" s="102"/>
      <c r="OBD218" s="102"/>
      <c r="OBE218" s="102"/>
      <c r="OBF218" s="102"/>
      <c r="OBG218" s="102"/>
      <c r="OBH218" s="102"/>
      <c r="OBI218" s="102"/>
      <c r="OBJ218" s="102"/>
      <c r="OBK218" s="102"/>
      <c r="OBL218" s="102"/>
      <c r="OBM218" s="102"/>
      <c r="OBN218" s="102"/>
      <c r="OBO218" s="102"/>
      <c r="OBP218" s="102"/>
      <c r="OBQ218" s="102"/>
      <c r="OBR218" s="102"/>
      <c r="OBS218" s="102"/>
      <c r="OBT218" s="102"/>
      <c r="OBU218" s="102"/>
      <c r="OBV218" s="102"/>
      <c r="OBW218" s="102"/>
      <c r="OBX218" s="102"/>
      <c r="OBY218" s="102"/>
      <c r="OBZ218" s="102"/>
      <c r="OCA218" s="102"/>
      <c r="OCB218" s="102"/>
      <c r="OCC218" s="102"/>
      <c r="OCD218" s="102"/>
      <c r="OCE218" s="102"/>
      <c r="OCF218" s="102"/>
      <c r="OCG218" s="102"/>
      <c r="OCH218" s="102"/>
      <c r="OCI218" s="102"/>
      <c r="OCJ218" s="102"/>
      <c r="OCK218" s="102"/>
      <c r="OCL218" s="102"/>
      <c r="OCM218" s="102"/>
      <c r="OCN218" s="102"/>
      <c r="OCO218" s="102"/>
      <c r="OCP218" s="102"/>
      <c r="OCQ218" s="102"/>
      <c r="OCR218" s="102"/>
      <c r="OCS218" s="102"/>
      <c r="OCT218" s="102"/>
      <c r="OCU218" s="102"/>
      <c r="OCV218" s="102"/>
      <c r="OCW218" s="102"/>
      <c r="OCX218" s="102"/>
      <c r="OCY218" s="102"/>
      <c r="OCZ218" s="102"/>
      <c r="ODA218" s="102"/>
      <c r="ODB218" s="102"/>
      <c r="ODC218" s="102"/>
      <c r="ODD218" s="102"/>
      <c r="ODE218" s="102"/>
      <c r="ODF218" s="102"/>
      <c r="ODG218" s="102"/>
      <c r="ODH218" s="102"/>
      <c r="ODI218" s="102"/>
      <c r="ODJ218" s="102"/>
      <c r="ODK218" s="102"/>
      <c r="ODL218" s="102"/>
      <c r="ODM218" s="102"/>
      <c r="ODN218" s="102"/>
      <c r="ODO218" s="102"/>
      <c r="ODP218" s="102"/>
      <c r="ODQ218" s="102"/>
      <c r="ODR218" s="102"/>
      <c r="ODS218" s="102"/>
      <c r="ODT218" s="102"/>
      <c r="ODU218" s="102"/>
      <c r="ODV218" s="102"/>
      <c r="ODW218" s="102"/>
      <c r="ODX218" s="102"/>
      <c r="ODY218" s="102"/>
      <c r="ODZ218" s="102"/>
      <c r="OEA218" s="102"/>
      <c r="OEB218" s="102"/>
      <c r="OEC218" s="102"/>
      <c r="OED218" s="102"/>
      <c r="OEE218" s="102"/>
      <c r="OEF218" s="102"/>
      <c r="OEG218" s="102"/>
      <c r="OEH218" s="102"/>
      <c r="OEI218" s="102"/>
      <c r="OEJ218" s="102"/>
      <c r="OEK218" s="102"/>
      <c r="OEL218" s="102"/>
      <c r="OEM218" s="102"/>
      <c r="OEN218" s="102"/>
      <c r="OEO218" s="102"/>
      <c r="OEP218" s="102"/>
      <c r="OEQ218" s="102"/>
      <c r="OER218" s="102"/>
      <c r="OES218" s="102"/>
      <c r="OET218" s="102"/>
      <c r="OEU218" s="102"/>
      <c r="OEV218" s="102"/>
      <c r="OEW218" s="102"/>
      <c r="OEX218" s="102"/>
      <c r="OEY218" s="102"/>
      <c r="OEZ218" s="102"/>
      <c r="OFA218" s="102"/>
      <c r="OFB218" s="102"/>
      <c r="OFC218" s="102"/>
      <c r="OFD218" s="102"/>
      <c r="OFE218" s="102"/>
      <c r="OFF218" s="102"/>
      <c r="OFG218" s="102"/>
      <c r="OFH218" s="102"/>
      <c r="OFI218" s="102"/>
      <c r="OFJ218" s="102"/>
      <c r="OFK218" s="102"/>
      <c r="OFL218" s="102"/>
      <c r="OFM218" s="102"/>
      <c r="OFN218" s="102"/>
      <c r="OFO218" s="102"/>
      <c r="OFP218" s="102"/>
      <c r="OFQ218" s="102"/>
      <c r="OFR218" s="102"/>
      <c r="OFS218" s="102"/>
      <c r="OFT218" s="102"/>
      <c r="OFU218" s="102"/>
      <c r="OFV218" s="102"/>
      <c r="OFW218" s="102"/>
      <c r="OFX218" s="102"/>
      <c r="OFY218" s="102"/>
      <c r="OFZ218" s="102"/>
      <c r="OGA218" s="102"/>
      <c r="OGB218" s="102"/>
      <c r="OGC218" s="102"/>
      <c r="OGD218" s="102"/>
      <c r="OGE218" s="102"/>
      <c r="OGF218" s="102"/>
      <c r="OGG218" s="102"/>
      <c r="OGH218" s="102"/>
      <c r="OGI218" s="102"/>
      <c r="OGJ218" s="102"/>
      <c r="OGK218" s="102"/>
      <c r="OGL218" s="102"/>
      <c r="OGM218" s="102"/>
      <c r="OGN218" s="102"/>
      <c r="OGO218" s="102"/>
      <c r="OGP218" s="102"/>
      <c r="OGQ218" s="102"/>
      <c r="OGR218" s="102"/>
      <c r="OGS218" s="102"/>
      <c r="OGT218" s="102"/>
      <c r="OGU218" s="102"/>
      <c r="OGV218" s="102"/>
      <c r="OGW218" s="102"/>
      <c r="OGX218" s="102"/>
      <c r="OGY218" s="102"/>
      <c r="OGZ218" s="102"/>
      <c r="OHA218" s="102"/>
      <c r="OHB218" s="102"/>
      <c r="OHC218" s="102"/>
      <c r="OHD218" s="102"/>
      <c r="OHE218" s="102"/>
      <c r="OHF218" s="102"/>
      <c r="OHG218" s="102"/>
      <c r="OHH218" s="102"/>
      <c r="OHI218" s="102"/>
      <c r="OHJ218" s="102"/>
      <c r="OHK218" s="102"/>
      <c r="OHL218" s="102"/>
      <c r="OHM218" s="102"/>
      <c r="OHN218" s="102"/>
      <c r="OHO218" s="102"/>
      <c r="OHP218" s="102"/>
      <c r="OHQ218" s="102"/>
      <c r="OHR218" s="102"/>
      <c r="OHS218" s="102"/>
      <c r="OHT218" s="102"/>
      <c r="OHU218" s="102"/>
      <c r="OHV218" s="102"/>
      <c r="OHW218" s="102"/>
      <c r="OHX218" s="102"/>
      <c r="OHY218" s="102"/>
      <c r="OHZ218" s="102"/>
      <c r="OIA218" s="102"/>
      <c r="OIB218" s="102"/>
      <c r="OIC218" s="102"/>
      <c r="OID218" s="102"/>
      <c r="OIE218" s="102"/>
      <c r="OIF218" s="102"/>
      <c r="OIG218" s="102"/>
      <c r="OIH218" s="102"/>
      <c r="OII218" s="102"/>
      <c r="OIJ218" s="102"/>
      <c r="OIK218" s="102"/>
      <c r="OIL218" s="102"/>
      <c r="OIM218" s="102"/>
      <c r="OIN218" s="102"/>
      <c r="OIO218" s="102"/>
      <c r="OIP218" s="102"/>
      <c r="OIQ218" s="102"/>
      <c r="OIR218" s="102"/>
      <c r="OIS218" s="102"/>
      <c r="OIT218" s="102"/>
      <c r="OIU218" s="102"/>
      <c r="OIV218" s="102"/>
      <c r="OIW218" s="102"/>
      <c r="OIX218" s="102"/>
      <c r="OIY218" s="102"/>
      <c r="OIZ218" s="102"/>
      <c r="OJA218" s="102"/>
      <c r="OJB218" s="102"/>
      <c r="OJC218" s="102"/>
      <c r="OJD218" s="102"/>
      <c r="OJE218" s="102"/>
      <c r="OJF218" s="102"/>
      <c r="OJG218" s="102"/>
      <c r="OJH218" s="102"/>
      <c r="OJI218" s="102"/>
      <c r="OJJ218" s="102"/>
      <c r="OJK218" s="102"/>
      <c r="OJL218" s="102"/>
      <c r="OJM218" s="102"/>
      <c r="OJN218" s="102"/>
      <c r="OJO218" s="102"/>
      <c r="OJP218" s="102"/>
      <c r="OJQ218" s="102"/>
      <c r="OJR218" s="102"/>
      <c r="OJS218" s="102"/>
      <c r="OJT218" s="102"/>
      <c r="OJU218" s="102"/>
      <c r="OJV218" s="102"/>
      <c r="OJW218" s="102"/>
      <c r="OJX218" s="102"/>
      <c r="OJY218" s="102"/>
      <c r="OJZ218" s="102"/>
      <c r="OKA218" s="102"/>
      <c r="OKB218" s="102"/>
      <c r="OKC218" s="102"/>
      <c r="OKD218" s="102"/>
      <c r="OKE218" s="102"/>
      <c r="OKF218" s="102"/>
      <c r="OKG218" s="102"/>
      <c r="OKH218" s="102"/>
      <c r="OKI218" s="102"/>
      <c r="OKJ218" s="102"/>
      <c r="OKK218" s="102"/>
      <c r="OKL218" s="102"/>
      <c r="OKM218" s="102"/>
      <c r="OKN218" s="102"/>
      <c r="OKO218" s="102"/>
      <c r="OKP218" s="102"/>
      <c r="OKQ218" s="102"/>
      <c r="OKR218" s="102"/>
      <c r="OKS218" s="102"/>
      <c r="OKT218" s="102"/>
      <c r="OKU218" s="102"/>
      <c r="OKV218" s="102"/>
      <c r="OKW218" s="102"/>
      <c r="OKX218" s="102"/>
      <c r="OKY218" s="102"/>
      <c r="OKZ218" s="102"/>
      <c r="OLA218" s="102"/>
      <c r="OLB218" s="102"/>
      <c r="OLC218" s="102"/>
      <c r="OLD218" s="102"/>
      <c r="OLE218" s="102"/>
      <c r="OLF218" s="102"/>
      <c r="OLG218" s="102"/>
      <c r="OLH218" s="102"/>
      <c r="OLI218" s="102"/>
      <c r="OLJ218" s="102"/>
      <c r="OLK218" s="102"/>
      <c r="OLL218" s="102"/>
      <c r="OLM218" s="102"/>
      <c r="OLN218" s="102"/>
      <c r="OLO218" s="102"/>
      <c r="OLP218" s="102"/>
      <c r="OLQ218" s="102"/>
      <c r="OLR218" s="102"/>
      <c r="OLS218" s="102"/>
      <c r="OLT218" s="102"/>
      <c r="OLU218" s="102"/>
      <c r="OLV218" s="102"/>
      <c r="OLW218" s="102"/>
      <c r="OLX218" s="102"/>
      <c r="OLY218" s="102"/>
      <c r="OLZ218" s="102"/>
      <c r="OMA218" s="102"/>
      <c r="OMB218" s="102"/>
      <c r="OMC218" s="102"/>
      <c r="OMD218" s="102"/>
      <c r="OME218" s="102"/>
      <c r="OMF218" s="102"/>
      <c r="OMG218" s="102"/>
      <c r="OMH218" s="102"/>
      <c r="OMI218" s="102"/>
      <c r="OMJ218" s="102"/>
      <c r="OMK218" s="102"/>
      <c r="OML218" s="102"/>
      <c r="OMM218" s="102"/>
      <c r="OMN218" s="102"/>
      <c r="OMO218" s="102"/>
      <c r="OMP218" s="102"/>
      <c r="OMQ218" s="102"/>
      <c r="OMR218" s="102"/>
      <c r="OMS218" s="102"/>
      <c r="OMT218" s="102"/>
      <c r="OMU218" s="102"/>
      <c r="OMV218" s="102"/>
      <c r="OMW218" s="102"/>
      <c r="OMX218" s="102"/>
      <c r="OMY218" s="102"/>
      <c r="OMZ218" s="102"/>
      <c r="ONA218" s="102"/>
      <c r="ONB218" s="102"/>
      <c r="ONC218" s="102"/>
      <c r="OND218" s="102"/>
      <c r="ONE218" s="102"/>
      <c r="ONF218" s="102"/>
      <c r="ONG218" s="102"/>
      <c r="ONH218" s="102"/>
      <c r="ONI218" s="102"/>
      <c r="ONJ218" s="102"/>
      <c r="ONK218" s="102"/>
      <c r="ONL218" s="102"/>
      <c r="ONM218" s="102"/>
      <c r="ONN218" s="102"/>
      <c r="ONO218" s="102"/>
      <c r="ONP218" s="102"/>
      <c r="ONQ218" s="102"/>
      <c r="ONR218" s="102"/>
      <c r="ONS218" s="102"/>
      <c r="ONT218" s="102"/>
      <c r="ONU218" s="102"/>
      <c r="ONV218" s="102"/>
      <c r="ONW218" s="102"/>
      <c r="ONX218" s="102"/>
      <c r="ONY218" s="102"/>
      <c r="ONZ218" s="102"/>
      <c r="OOA218" s="102"/>
      <c r="OOB218" s="102"/>
      <c r="OOC218" s="102"/>
      <c r="OOD218" s="102"/>
      <c r="OOE218" s="102"/>
      <c r="OOF218" s="102"/>
      <c r="OOG218" s="102"/>
      <c r="OOH218" s="102"/>
      <c r="OOI218" s="102"/>
      <c r="OOJ218" s="102"/>
      <c r="OOK218" s="102"/>
      <c r="OOL218" s="102"/>
      <c r="OOM218" s="102"/>
      <c r="OON218" s="102"/>
      <c r="OOO218" s="102"/>
      <c r="OOP218" s="102"/>
      <c r="OOQ218" s="102"/>
      <c r="OOR218" s="102"/>
      <c r="OOS218" s="102"/>
      <c r="OOT218" s="102"/>
      <c r="OOU218" s="102"/>
      <c r="OOV218" s="102"/>
      <c r="OOW218" s="102"/>
      <c r="OOX218" s="102"/>
      <c r="OOY218" s="102"/>
      <c r="OOZ218" s="102"/>
      <c r="OPA218" s="102"/>
      <c r="OPB218" s="102"/>
      <c r="OPC218" s="102"/>
      <c r="OPD218" s="102"/>
      <c r="OPE218" s="102"/>
      <c r="OPF218" s="102"/>
      <c r="OPG218" s="102"/>
      <c r="OPH218" s="102"/>
      <c r="OPI218" s="102"/>
      <c r="OPJ218" s="102"/>
      <c r="OPK218" s="102"/>
      <c r="OPL218" s="102"/>
      <c r="OPM218" s="102"/>
      <c r="OPN218" s="102"/>
      <c r="OPO218" s="102"/>
      <c r="OPP218" s="102"/>
      <c r="OPQ218" s="102"/>
      <c r="OPR218" s="102"/>
      <c r="OPS218" s="102"/>
      <c r="OPT218" s="102"/>
      <c r="OPU218" s="102"/>
      <c r="OPV218" s="102"/>
      <c r="OPW218" s="102"/>
      <c r="OPX218" s="102"/>
      <c r="OPY218" s="102"/>
      <c r="OPZ218" s="102"/>
      <c r="OQA218" s="102"/>
      <c r="OQB218" s="102"/>
      <c r="OQC218" s="102"/>
      <c r="OQD218" s="102"/>
      <c r="OQE218" s="102"/>
      <c r="OQF218" s="102"/>
      <c r="OQG218" s="102"/>
      <c r="OQH218" s="102"/>
      <c r="OQI218" s="102"/>
      <c r="OQJ218" s="102"/>
      <c r="OQK218" s="102"/>
      <c r="OQL218" s="102"/>
      <c r="OQM218" s="102"/>
      <c r="OQN218" s="102"/>
      <c r="OQO218" s="102"/>
      <c r="OQP218" s="102"/>
      <c r="OQQ218" s="102"/>
      <c r="OQR218" s="102"/>
      <c r="OQS218" s="102"/>
      <c r="OQT218" s="102"/>
      <c r="OQU218" s="102"/>
      <c r="OQV218" s="102"/>
      <c r="OQW218" s="102"/>
      <c r="OQX218" s="102"/>
      <c r="OQY218" s="102"/>
      <c r="OQZ218" s="102"/>
      <c r="ORA218" s="102"/>
      <c r="ORB218" s="102"/>
      <c r="ORC218" s="102"/>
      <c r="ORD218" s="102"/>
      <c r="ORE218" s="102"/>
      <c r="ORF218" s="102"/>
      <c r="ORG218" s="102"/>
      <c r="ORH218" s="102"/>
      <c r="ORI218" s="102"/>
      <c r="ORJ218" s="102"/>
      <c r="ORK218" s="102"/>
      <c r="ORL218" s="102"/>
      <c r="ORM218" s="102"/>
      <c r="ORN218" s="102"/>
      <c r="ORO218" s="102"/>
      <c r="ORP218" s="102"/>
      <c r="ORQ218" s="102"/>
      <c r="ORR218" s="102"/>
      <c r="ORS218" s="102"/>
      <c r="ORT218" s="102"/>
      <c r="ORU218" s="102"/>
      <c r="ORV218" s="102"/>
      <c r="ORW218" s="102"/>
      <c r="ORX218" s="102"/>
      <c r="ORY218" s="102"/>
      <c r="ORZ218" s="102"/>
      <c r="OSA218" s="102"/>
      <c r="OSB218" s="102"/>
      <c r="OSC218" s="102"/>
      <c r="OSD218" s="102"/>
      <c r="OSE218" s="102"/>
      <c r="OSF218" s="102"/>
      <c r="OSG218" s="102"/>
      <c r="OSH218" s="102"/>
      <c r="OSI218" s="102"/>
      <c r="OSJ218" s="102"/>
      <c r="OSK218" s="102"/>
      <c r="OSL218" s="102"/>
      <c r="OSM218" s="102"/>
      <c r="OSN218" s="102"/>
      <c r="OSO218" s="102"/>
      <c r="OSP218" s="102"/>
      <c r="OSQ218" s="102"/>
      <c r="OSR218" s="102"/>
      <c r="OSS218" s="102"/>
      <c r="OST218" s="102"/>
      <c r="OSU218" s="102"/>
      <c r="OSV218" s="102"/>
      <c r="OSW218" s="102"/>
      <c r="OSX218" s="102"/>
      <c r="OSY218" s="102"/>
      <c r="OSZ218" s="102"/>
      <c r="OTA218" s="102"/>
      <c r="OTB218" s="102"/>
      <c r="OTC218" s="102"/>
      <c r="OTD218" s="102"/>
      <c r="OTE218" s="102"/>
      <c r="OTF218" s="102"/>
      <c r="OTG218" s="102"/>
      <c r="OTH218" s="102"/>
      <c r="OTI218" s="102"/>
      <c r="OTJ218" s="102"/>
      <c r="OTK218" s="102"/>
      <c r="OTL218" s="102"/>
      <c r="OTM218" s="102"/>
      <c r="OTN218" s="102"/>
      <c r="OTO218" s="102"/>
      <c r="OTP218" s="102"/>
      <c r="OTQ218" s="102"/>
      <c r="OTR218" s="102"/>
      <c r="OTS218" s="102"/>
      <c r="OTT218" s="102"/>
      <c r="OTU218" s="102"/>
      <c r="OTV218" s="102"/>
      <c r="OTW218" s="102"/>
      <c r="OTX218" s="102"/>
      <c r="OTY218" s="102"/>
      <c r="OTZ218" s="102"/>
      <c r="OUA218" s="102"/>
      <c r="OUB218" s="102"/>
      <c r="OUC218" s="102"/>
      <c r="OUD218" s="102"/>
      <c r="OUE218" s="102"/>
      <c r="OUF218" s="102"/>
      <c r="OUG218" s="102"/>
      <c r="OUH218" s="102"/>
      <c r="OUI218" s="102"/>
      <c r="OUJ218" s="102"/>
      <c r="OUK218" s="102"/>
      <c r="OUL218" s="102"/>
      <c r="OUM218" s="102"/>
      <c r="OUN218" s="102"/>
      <c r="OUO218" s="102"/>
      <c r="OUP218" s="102"/>
      <c r="OUQ218" s="102"/>
      <c r="OUR218" s="102"/>
      <c r="OUS218" s="102"/>
      <c r="OUT218" s="102"/>
      <c r="OUU218" s="102"/>
      <c r="OUV218" s="102"/>
      <c r="OUW218" s="102"/>
      <c r="OUX218" s="102"/>
      <c r="OUY218" s="102"/>
      <c r="OUZ218" s="102"/>
      <c r="OVA218" s="102"/>
      <c r="OVB218" s="102"/>
      <c r="OVC218" s="102"/>
      <c r="OVD218" s="102"/>
      <c r="OVE218" s="102"/>
      <c r="OVF218" s="102"/>
      <c r="OVG218" s="102"/>
      <c r="OVH218" s="102"/>
      <c r="OVI218" s="102"/>
      <c r="OVJ218" s="102"/>
      <c r="OVK218" s="102"/>
      <c r="OVL218" s="102"/>
      <c r="OVM218" s="102"/>
      <c r="OVN218" s="102"/>
      <c r="OVO218" s="102"/>
      <c r="OVP218" s="102"/>
      <c r="OVQ218" s="102"/>
      <c r="OVR218" s="102"/>
      <c r="OVS218" s="102"/>
      <c r="OVT218" s="102"/>
      <c r="OVU218" s="102"/>
      <c r="OVV218" s="102"/>
      <c r="OVW218" s="102"/>
      <c r="OVX218" s="102"/>
      <c r="OVY218" s="102"/>
      <c r="OVZ218" s="102"/>
      <c r="OWA218" s="102"/>
      <c r="OWB218" s="102"/>
      <c r="OWC218" s="102"/>
      <c r="OWD218" s="102"/>
      <c r="OWE218" s="102"/>
      <c r="OWF218" s="102"/>
      <c r="OWG218" s="102"/>
      <c r="OWH218" s="102"/>
      <c r="OWI218" s="102"/>
      <c r="OWJ218" s="102"/>
      <c r="OWK218" s="102"/>
      <c r="OWL218" s="102"/>
      <c r="OWM218" s="102"/>
      <c r="OWN218" s="102"/>
      <c r="OWO218" s="102"/>
      <c r="OWP218" s="102"/>
      <c r="OWQ218" s="102"/>
      <c r="OWR218" s="102"/>
      <c r="OWS218" s="102"/>
      <c r="OWT218" s="102"/>
      <c r="OWU218" s="102"/>
      <c r="OWV218" s="102"/>
      <c r="OWW218" s="102"/>
      <c r="OWX218" s="102"/>
      <c r="OWY218" s="102"/>
      <c r="OWZ218" s="102"/>
      <c r="OXA218" s="102"/>
      <c r="OXB218" s="102"/>
      <c r="OXC218" s="102"/>
      <c r="OXD218" s="102"/>
      <c r="OXE218" s="102"/>
      <c r="OXF218" s="102"/>
      <c r="OXG218" s="102"/>
      <c r="OXH218" s="102"/>
      <c r="OXI218" s="102"/>
      <c r="OXJ218" s="102"/>
      <c r="OXK218" s="102"/>
      <c r="OXL218" s="102"/>
      <c r="OXM218" s="102"/>
      <c r="OXN218" s="102"/>
      <c r="OXO218" s="102"/>
      <c r="OXP218" s="102"/>
      <c r="OXQ218" s="102"/>
      <c r="OXR218" s="102"/>
      <c r="OXS218" s="102"/>
      <c r="OXT218" s="102"/>
      <c r="OXU218" s="102"/>
      <c r="OXV218" s="102"/>
      <c r="OXW218" s="102"/>
      <c r="OXX218" s="102"/>
      <c r="OXY218" s="102"/>
      <c r="OXZ218" s="102"/>
      <c r="OYA218" s="102"/>
      <c r="OYB218" s="102"/>
      <c r="OYC218" s="102"/>
      <c r="OYD218" s="102"/>
      <c r="OYE218" s="102"/>
      <c r="OYF218" s="102"/>
      <c r="OYG218" s="102"/>
      <c r="OYH218" s="102"/>
      <c r="OYI218" s="102"/>
      <c r="OYJ218" s="102"/>
      <c r="OYK218" s="102"/>
      <c r="OYL218" s="102"/>
      <c r="OYM218" s="102"/>
      <c r="OYN218" s="102"/>
      <c r="OYO218" s="102"/>
      <c r="OYP218" s="102"/>
      <c r="OYQ218" s="102"/>
      <c r="OYR218" s="102"/>
      <c r="OYS218" s="102"/>
      <c r="OYT218" s="102"/>
      <c r="OYU218" s="102"/>
      <c r="OYV218" s="102"/>
      <c r="OYW218" s="102"/>
      <c r="OYX218" s="102"/>
      <c r="OYY218" s="102"/>
      <c r="OYZ218" s="102"/>
      <c r="OZA218" s="102"/>
      <c r="OZB218" s="102"/>
      <c r="OZC218" s="102"/>
      <c r="OZD218" s="102"/>
      <c r="OZE218" s="102"/>
      <c r="OZF218" s="102"/>
      <c r="OZG218" s="102"/>
      <c r="OZH218" s="102"/>
      <c r="OZI218" s="102"/>
      <c r="OZJ218" s="102"/>
      <c r="OZK218" s="102"/>
      <c r="OZL218" s="102"/>
      <c r="OZM218" s="102"/>
      <c r="OZN218" s="102"/>
      <c r="OZO218" s="102"/>
      <c r="OZP218" s="102"/>
      <c r="OZQ218" s="102"/>
      <c r="OZR218" s="102"/>
      <c r="OZS218" s="102"/>
      <c r="OZT218" s="102"/>
      <c r="OZU218" s="102"/>
      <c r="OZV218" s="102"/>
      <c r="OZW218" s="102"/>
      <c r="OZX218" s="102"/>
      <c r="OZY218" s="102"/>
      <c r="OZZ218" s="102"/>
      <c r="PAA218" s="102"/>
      <c r="PAB218" s="102"/>
      <c r="PAC218" s="102"/>
      <c r="PAD218" s="102"/>
      <c r="PAE218" s="102"/>
      <c r="PAF218" s="102"/>
      <c r="PAG218" s="102"/>
      <c r="PAH218" s="102"/>
      <c r="PAI218" s="102"/>
      <c r="PAJ218" s="102"/>
      <c r="PAK218" s="102"/>
      <c r="PAL218" s="102"/>
      <c r="PAM218" s="102"/>
      <c r="PAN218" s="102"/>
      <c r="PAO218" s="102"/>
      <c r="PAP218" s="102"/>
      <c r="PAQ218" s="102"/>
      <c r="PAR218" s="102"/>
      <c r="PAS218" s="102"/>
      <c r="PAT218" s="102"/>
      <c r="PAU218" s="102"/>
      <c r="PAV218" s="102"/>
      <c r="PAW218" s="102"/>
      <c r="PAX218" s="102"/>
      <c r="PAY218" s="102"/>
      <c r="PAZ218" s="102"/>
      <c r="PBA218" s="102"/>
      <c r="PBB218" s="102"/>
      <c r="PBC218" s="102"/>
      <c r="PBD218" s="102"/>
      <c r="PBE218" s="102"/>
      <c r="PBF218" s="102"/>
      <c r="PBG218" s="102"/>
      <c r="PBH218" s="102"/>
      <c r="PBI218" s="102"/>
      <c r="PBJ218" s="102"/>
      <c r="PBK218" s="102"/>
      <c r="PBL218" s="102"/>
      <c r="PBM218" s="102"/>
      <c r="PBN218" s="102"/>
      <c r="PBO218" s="102"/>
      <c r="PBP218" s="102"/>
      <c r="PBQ218" s="102"/>
      <c r="PBR218" s="102"/>
      <c r="PBS218" s="102"/>
      <c r="PBT218" s="102"/>
      <c r="PBU218" s="102"/>
      <c r="PBV218" s="102"/>
      <c r="PBW218" s="102"/>
      <c r="PBX218" s="102"/>
      <c r="PBY218" s="102"/>
      <c r="PBZ218" s="102"/>
      <c r="PCA218" s="102"/>
      <c r="PCB218" s="102"/>
      <c r="PCC218" s="102"/>
      <c r="PCD218" s="102"/>
      <c r="PCE218" s="102"/>
      <c r="PCF218" s="102"/>
      <c r="PCG218" s="102"/>
      <c r="PCH218" s="102"/>
      <c r="PCI218" s="102"/>
      <c r="PCJ218" s="102"/>
      <c r="PCK218" s="102"/>
      <c r="PCL218" s="102"/>
      <c r="PCM218" s="102"/>
      <c r="PCN218" s="102"/>
      <c r="PCO218" s="102"/>
      <c r="PCP218" s="102"/>
      <c r="PCQ218" s="102"/>
      <c r="PCR218" s="102"/>
      <c r="PCS218" s="102"/>
      <c r="PCT218" s="102"/>
      <c r="PCU218" s="102"/>
      <c r="PCV218" s="102"/>
      <c r="PCW218" s="102"/>
      <c r="PCX218" s="102"/>
      <c r="PCY218" s="102"/>
      <c r="PCZ218" s="102"/>
      <c r="PDA218" s="102"/>
      <c r="PDB218" s="102"/>
      <c r="PDC218" s="102"/>
      <c r="PDD218" s="102"/>
      <c r="PDE218" s="102"/>
      <c r="PDF218" s="102"/>
      <c r="PDG218" s="102"/>
      <c r="PDH218" s="102"/>
      <c r="PDI218" s="102"/>
      <c r="PDJ218" s="102"/>
      <c r="PDK218" s="102"/>
      <c r="PDL218" s="102"/>
      <c r="PDM218" s="102"/>
      <c r="PDN218" s="102"/>
      <c r="PDO218" s="102"/>
      <c r="PDP218" s="102"/>
      <c r="PDQ218" s="102"/>
      <c r="PDR218" s="102"/>
      <c r="PDS218" s="102"/>
      <c r="PDT218" s="102"/>
      <c r="PDU218" s="102"/>
      <c r="PDV218" s="102"/>
      <c r="PDW218" s="102"/>
      <c r="PDX218" s="102"/>
      <c r="PDY218" s="102"/>
      <c r="PDZ218" s="102"/>
      <c r="PEA218" s="102"/>
      <c r="PEB218" s="102"/>
      <c r="PEC218" s="102"/>
      <c r="PED218" s="102"/>
      <c r="PEE218" s="102"/>
      <c r="PEF218" s="102"/>
      <c r="PEG218" s="102"/>
      <c r="PEH218" s="102"/>
      <c r="PEI218" s="102"/>
      <c r="PEJ218" s="102"/>
      <c r="PEK218" s="102"/>
      <c r="PEL218" s="102"/>
      <c r="PEM218" s="102"/>
      <c r="PEN218" s="102"/>
      <c r="PEO218" s="102"/>
      <c r="PEP218" s="102"/>
      <c r="PEQ218" s="102"/>
      <c r="PER218" s="102"/>
      <c r="PES218" s="102"/>
      <c r="PET218" s="102"/>
      <c r="PEU218" s="102"/>
      <c r="PEV218" s="102"/>
      <c r="PEW218" s="102"/>
      <c r="PEX218" s="102"/>
      <c r="PEY218" s="102"/>
      <c r="PEZ218" s="102"/>
      <c r="PFA218" s="102"/>
      <c r="PFB218" s="102"/>
      <c r="PFC218" s="102"/>
      <c r="PFD218" s="102"/>
      <c r="PFE218" s="102"/>
      <c r="PFF218" s="102"/>
      <c r="PFG218" s="102"/>
      <c r="PFH218" s="102"/>
      <c r="PFI218" s="102"/>
      <c r="PFJ218" s="102"/>
      <c r="PFK218" s="102"/>
      <c r="PFL218" s="102"/>
      <c r="PFM218" s="102"/>
      <c r="PFN218" s="102"/>
      <c r="PFO218" s="102"/>
      <c r="PFP218" s="102"/>
      <c r="PFQ218" s="102"/>
      <c r="PFR218" s="102"/>
      <c r="PFS218" s="102"/>
      <c r="PFT218" s="102"/>
      <c r="PFU218" s="102"/>
      <c r="PFV218" s="102"/>
      <c r="PFW218" s="102"/>
      <c r="PFX218" s="102"/>
      <c r="PFY218" s="102"/>
      <c r="PFZ218" s="102"/>
      <c r="PGA218" s="102"/>
      <c r="PGB218" s="102"/>
      <c r="PGC218" s="102"/>
      <c r="PGD218" s="102"/>
      <c r="PGE218" s="102"/>
      <c r="PGF218" s="102"/>
      <c r="PGG218" s="102"/>
      <c r="PGH218" s="102"/>
      <c r="PGI218" s="102"/>
      <c r="PGJ218" s="102"/>
      <c r="PGK218" s="102"/>
      <c r="PGL218" s="102"/>
      <c r="PGM218" s="102"/>
      <c r="PGN218" s="102"/>
      <c r="PGO218" s="102"/>
      <c r="PGP218" s="102"/>
      <c r="PGQ218" s="102"/>
      <c r="PGR218" s="102"/>
      <c r="PGS218" s="102"/>
      <c r="PGT218" s="102"/>
      <c r="PGU218" s="102"/>
      <c r="PGV218" s="102"/>
      <c r="PGW218" s="102"/>
      <c r="PGX218" s="102"/>
      <c r="PGY218" s="102"/>
      <c r="PGZ218" s="102"/>
      <c r="PHA218" s="102"/>
      <c r="PHB218" s="102"/>
      <c r="PHC218" s="102"/>
      <c r="PHD218" s="102"/>
      <c r="PHE218" s="102"/>
      <c r="PHF218" s="102"/>
      <c r="PHG218" s="102"/>
      <c r="PHH218" s="102"/>
      <c r="PHI218" s="102"/>
      <c r="PHJ218" s="102"/>
      <c r="PHK218" s="102"/>
      <c r="PHL218" s="102"/>
      <c r="PHM218" s="102"/>
      <c r="PHN218" s="102"/>
      <c r="PHO218" s="102"/>
      <c r="PHP218" s="102"/>
      <c r="PHQ218" s="102"/>
      <c r="PHR218" s="102"/>
      <c r="PHS218" s="102"/>
      <c r="PHT218" s="102"/>
      <c r="PHU218" s="102"/>
      <c r="PHV218" s="102"/>
      <c r="PHW218" s="102"/>
      <c r="PHX218" s="102"/>
      <c r="PHY218" s="102"/>
      <c r="PHZ218" s="102"/>
      <c r="PIA218" s="102"/>
      <c r="PIB218" s="102"/>
      <c r="PIC218" s="102"/>
      <c r="PID218" s="102"/>
      <c r="PIE218" s="102"/>
      <c r="PIF218" s="102"/>
      <c r="PIG218" s="102"/>
      <c r="PIH218" s="102"/>
      <c r="PII218" s="102"/>
      <c r="PIJ218" s="102"/>
      <c r="PIK218" s="102"/>
      <c r="PIL218" s="102"/>
      <c r="PIM218" s="102"/>
      <c r="PIN218" s="102"/>
      <c r="PIO218" s="102"/>
      <c r="PIP218" s="102"/>
      <c r="PIQ218" s="102"/>
      <c r="PIR218" s="102"/>
      <c r="PIS218" s="102"/>
      <c r="PIT218" s="102"/>
      <c r="PIU218" s="102"/>
      <c r="PIV218" s="102"/>
      <c r="PIW218" s="102"/>
      <c r="PIX218" s="102"/>
      <c r="PIY218" s="102"/>
      <c r="PIZ218" s="102"/>
      <c r="PJA218" s="102"/>
      <c r="PJB218" s="102"/>
      <c r="PJC218" s="102"/>
      <c r="PJD218" s="102"/>
      <c r="PJE218" s="102"/>
      <c r="PJF218" s="102"/>
      <c r="PJG218" s="102"/>
      <c r="PJH218" s="102"/>
      <c r="PJI218" s="102"/>
      <c r="PJJ218" s="102"/>
      <c r="PJK218" s="102"/>
      <c r="PJL218" s="102"/>
      <c r="PJM218" s="102"/>
      <c r="PJN218" s="102"/>
      <c r="PJO218" s="102"/>
      <c r="PJP218" s="102"/>
      <c r="PJQ218" s="102"/>
      <c r="PJR218" s="102"/>
      <c r="PJS218" s="102"/>
      <c r="PJT218" s="102"/>
      <c r="PJU218" s="102"/>
      <c r="PJV218" s="102"/>
      <c r="PJW218" s="102"/>
      <c r="PJX218" s="102"/>
      <c r="PJY218" s="102"/>
      <c r="PJZ218" s="102"/>
      <c r="PKA218" s="102"/>
      <c r="PKB218" s="102"/>
      <c r="PKC218" s="102"/>
      <c r="PKD218" s="102"/>
      <c r="PKE218" s="102"/>
      <c r="PKF218" s="102"/>
      <c r="PKG218" s="102"/>
      <c r="PKH218" s="102"/>
      <c r="PKI218" s="102"/>
      <c r="PKJ218" s="102"/>
      <c r="PKK218" s="102"/>
      <c r="PKL218" s="102"/>
      <c r="PKM218" s="102"/>
      <c r="PKN218" s="102"/>
      <c r="PKO218" s="102"/>
      <c r="PKP218" s="102"/>
      <c r="PKQ218" s="102"/>
      <c r="PKR218" s="102"/>
      <c r="PKS218" s="102"/>
      <c r="PKT218" s="102"/>
      <c r="PKU218" s="102"/>
      <c r="PKV218" s="102"/>
      <c r="PKW218" s="102"/>
      <c r="PKX218" s="102"/>
      <c r="PKY218" s="102"/>
      <c r="PKZ218" s="102"/>
      <c r="PLA218" s="102"/>
      <c r="PLB218" s="102"/>
      <c r="PLC218" s="102"/>
      <c r="PLD218" s="102"/>
      <c r="PLE218" s="102"/>
      <c r="PLF218" s="102"/>
      <c r="PLG218" s="102"/>
      <c r="PLH218" s="102"/>
      <c r="PLI218" s="102"/>
      <c r="PLJ218" s="102"/>
      <c r="PLK218" s="102"/>
      <c r="PLL218" s="102"/>
      <c r="PLM218" s="102"/>
      <c r="PLN218" s="102"/>
      <c r="PLO218" s="102"/>
      <c r="PLP218" s="102"/>
      <c r="PLQ218" s="102"/>
      <c r="PLR218" s="102"/>
      <c r="PLS218" s="102"/>
      <c r="PLT218" s="102"/>
      <c r="PLU218" s="102"/>
      <c r="PLV218" s="102"/>
      <c r="PLW218" s="102"/>
      <c r="PLX218" s="102"/>
      <c r="PLY218" s="102"/>
      <c r="PLZ218" s="102"/>
      <c r="PMA218" s="102"/>
      <c r="PMB218" s="102"/>
      <c r="PMC218" s="102"/>
      <c r="PMD218" s="102"/>
      <c r="PME218" s="102"/>
      <c r="PMF218" s="102"/>
      <c r="PMG218" s="102"/>
      <c r="PMH218" s="102"/>
      <c r="PMI218" s="102"/>
      <c r="PMJ218" s="102"/>
      <c r="PMK218" s="102"/>
      <c r="PML218" s="102"/>
      <c r="PMM218" s="102"/>
      <c r="PMN218" s="102"/>
      <c r="PMO218" s="102"/>
      <c r="PMP218" s="102"/>
      <c r="PMQ218" s="102"/>
      <c r="PMR218" s="102"/>
      <c r="PMS218" s="102"/>
      <c r="PMT218" s="102"/>
      <c r="PMU218" s="102"/>
      <c r="PMV218" s="102"/>
      <c r="PMW218" s="102"/>
      <c r="PMX218" s="102"/>
      <c r="PMY218" s="102"/>
      <c r="PMZ218" s="102"/>
      <c r="PNA218" s="102"/>
      <c r="PNB218" s="102"/>
      <c r="PNC218" s="102"/>
      <c r="PND218" s="102"/>
      <c r="PNE218" s="102"/>
      <c r="PNF218" s="102"/>
      <c r="PNG218" s="102"/>
      <c r="PNH218" s="102"/>
      <c r="PNI218" s="102"/>
      <c r="PNJ218" s="102"/>
      <c r="PNK218" s="102"/>
      <c r="PNL218" s="102"/>
      <c r="PNM218" s="102"/>
      <c r="PNN218" s="102"/>
      <c r="PNO218" s="102"/>
      <c r="PNP218" s="102"/>
      <c r="PNQ218" s="102"/>
      <c r="PNR218" s="102"/>
      <c r="PNS218" s="102"/>
      <c r="PNT218" s="102"/>
      <c r="PNU218" s="102"/>
      <c r="PNV218" s="102"/>
      <c r="PNW218" s="102"/>
      <c r="PNX218" s="102"/>
      <c r="PNY218" s="102"/>
      <c r="PNZ218" s="102"/>
      <c r="POA218" s="102"/>
      <c r="POB218" s="102"/>
      <c r="POC218" s="102"/>
      <c r="POD218" s="102"/>
      <c r="POE218" s="102"/>
      <c r="POF218" s="102"/>
      <c r="POG218" s="102"/>
      <c r="POH218" s="102"/>
      <c r="POI218" s="102"/>
      <c r="POJ218" s="102"/>
      <c r="POK218" s="102"/>
      <c r="POL218" s="102"/>
      <c r="POM218" s="102"/>
      <c r="PON218" s="102"/>
      <c r="POO218" s="102"/>
      <c r="POP218" s="102"/>
      <c r="POQ218" s="102"/>
      <c r="POR218" s="102"/>
      <c r="POS218" s="102"/>
      <c r="POT218" s="102"/>
      <c r="POU218" s="102"/>
      <c r="POV218" s="102"/>
      <c r="POW218" s="102"/>
      <c r="POX218" s="102"/>
      <c r="POY218" s="102"/>
      <c r="POZ218" s="102"/>
      <c r="PPA218" s="102"/>
      <c r="PPB218" s="102"/>
      <c r="PPC218" s="102"/>
      <c r="PPD218" s="102"/>
      <c r="PPE218" s="102"/>
      <c r="PPF218" s="102"/>
      <c r="PPG218" s="102"/>
      <c r="PPH218" s="102"/>
      <c r="PPI218" s="102"/>
      <c r="PPJ218" s="102"/>
      <c r="PPK218" s="102"/>
      <c r="PPL218" s="102"/>
      <c r="PPM218" s="102"/>
      <c r="PPN218" s="102"/>
      <c r="PPO218" s="102"/>
      <c r="PPP218" s="102"/>
      <c r="PPQ218" s="102"/>
      <c r="PPR218" s="102"/>
      <c r="PPS218" s="102"/>
      <c r="PPT218" s="102"/>
      <c r="PPU218" s="102"/>
      <c r="PPV218" s="102"/>
      <c r="PPW218" s="102"/>
      <c r="PPX218" s="102"/>
      <c r="PPY218" s="102"/>
      <c r="PPZ218" s="102"/>
      <c r="PQA218" s="102"/>
      <c r="PQB218" s="102"/>
      <c r="PQC218" s="102"/>
      <c r="PQD218" s="102"/>
      <c r="PQE218" s="102"/>
      <c r="PQF218" s="102"/>
      <c r="PQG218" s="102"/>
      <c r="PQH218" s="102"/>
      <c r="PQI218" s="102"/>
      <c r="PQJ218" s="102"/>
      <c r="PQK218" s="102"/>
      <c r="PQL218" s="102"/>
      <c r="PQM218" s="102"/>
      <c r="PQN218" s="102"/>
      <c r="PQO218" s="102"/>
      <c r="PQP218" s="102"/>
      <c r="PQQ218" s="102"/>
      <c r="PQR218" s="102"/>
      <c r="PQS218" s="102"/>
      <c r="PQT218" s="102"/>
      <c r="PQU218" s="102"/>
      <c r="PQV218" s="102"/>
      <c r="PQW218" s="102"/>
      <c r="PQX218" s="102"/>
      <c r="PQY218" s="102"/>
      <c r="PQZ218" s="102"/>
      <c r="PRA218" s="102"/>
      <c r="PRB218" s="102"/>
      <c r="PRC218" s="102"/>
      <c r="PRD218" s="102"/>
      <c r="PRE218" s="102"/>
      <c r="PRF218" s="102"/>
      <c r="PRG218" s="102"/>
      <c r="PRH218" s="102"/>
      <c r="PRI218" s="102"/>
      <c r="PRJ218" s="102"/>
      <c r="PRK218" s="102"/>
      <c r="PRL218" s="102"/>
      <c r="PRM218" s="102"/>
      <c r="PRN218" s="102"/>
      <c r="PRO218" s="102"/>
      <c r="PRP218" s="102"/>
      <c r="PRQ218" s="102"/>
      <c r="PRR218" s="102"/>
      <c r="PRS218" s="102"/>
      <c r="PRT218" s="102"/>
      <c r="PRU218" s="102"/>
      <c r="PRV218" s="102"/>
      <c r="PRW218" s="102"/>
      <c r="PRX218" s="102"/>
      <c r="PRY218" s="102"/>
      <c r="PRZ218" s="102"/>
      <c r="PSA218" s="102"/>
      <c r="PSB218" s="102"/>
      <c r="PSC218" s="102"/>
      <c r="PSD218" s="102"/>
      <c r="PSE218" s="102"/>
      <c r="PSF218" s="102"/>
      <c r="PSG218" s="102"/>
      <c r="PSH218" s="102"/>
      <c r="PSI218" s="102"/>
      <c r="PSJ218" s="102"/>
      <c r="PSK218" s="102"/>
      <c r="PSL218" s="102"/>
      <c r="PSM218" s="102"/>
      <c r="PSN218" s="102"/>
      <c r="PSO218" s="102"/>
      <c r="PSP218" s="102"/>
      <c r="PSQ218" s="102"/>
      <c r="PSR218" s="102"/>
      <c r="PSS218" s="102"/>
      <c r="PST218" s="102"/>
      <c r="PSU218" s="102"/>
      <c r="PSV218" s="102"/>
      <c r="PSW218" s="102"/>
      <c r="PSX218" s="102"/>
      <c r="PSY218" s="102"/>
      <c r="PSZ218" s="102"/>
      <c r="PTA218" s="102"/>
      <c r="PTB218" s="102"/>
      <c r="PTC218" s="102"/>
      <c r="PTD218" s="102"/>
      <c r="PTE218" s="102"/>
      <c r="PTF218" s="102"/>
      <c r="PTG218" s="102"/>
      <c r="PTH218" s="102"/>
      <c r="PTI218" s="102"/>
      <c r="PTJ218" s="102"/>
      <c r="PTK218" s="102"/>
      <c r="PTL218" s="102"/>
      <c r="PTM218" s="102"/>
      <c r="PTN218" s="102"/>
      <c r="PTO218" s="102"/>
      <c r="PTP218" s="102"/>
      <c r="PTQ218" s="102"/>
      <c r="PTR218" s="102"/>
      <c r="PTS218" s="102"/>
      <c r="PTT218" s="102"/>
      <c r="PTU218" s="102"/>
      <c r="PTV218" s="102"/>
      <c r="PTW218" s="102"/>
      <c r="PTX218" s="102"/>
      <c r="PTY218" s="102"/>
      <c r="PTZ218" s="102"/>
      <c r="PUA218" s="102"/>
      <c r="PUB218" s="102"/>
      <c r="PUC218" s="102"/>
      <c r="PUD218" s="102"/>
      <c r="PUE218" s="102"/>
      <c r="PUF218" s="102"/>
      <c r="PUG218" s="102"/>
      <c r="PUH218" s="102"/>
      <c r="PUI218" s="102"/>
      <c r="PUJ218" s="102"/>
      <c r="PUK218" s="102"/>
      <c r="PUL218" s="102"/>
      <c r="PUM218" s="102"/>
      <c r="PUN218" s="102"/>
      <c r="PUO218" s="102"/>
      <c r="PUP218" s="102"/>
      <c r="PUQ218" s="102"/>
      <c r="PUR218" s="102"/>
      <c r="PUS218" s="102"/>
      <c r="PUT218" s="102"/>
      <c r="PUU218" s="102"/>
      <c r="PUV218" s="102"/>
      <c r="PUW218" s="102"/>
      <c r="PUX218" s="102"/>
      <c r="PUY218" s="102"/>
      <c r="PUZ218" s="102"/>
      <c r="PVA218" s="102"/>
      <c r="PVB218" s="102"/>
      <c r="PVC218" s="102"/>
      <c r="PVD218" s="102"/>
      <c r="PVE218" s="102"/>
      <c r="PVF218" s="102"/>
      <c r="PVG218" s="102"/>
      <c r="PVH218" s="102"/>
      <c r="PVI218" s="102"/>
      <c r="PVJ218" s="102"/>
      <c r="PVK218" s="102"/>
      <c r="PVL218" s="102"/>
      <c r="PVM218" s="102"/>
      <c r="PVN218" s="102"/>
      <c r="PVO218" s="102"/>
      <c r="PVP218" s="102"/>
      <c r="PVQ218" s="102"/>
      <c r="PVR218" s="102"/>
      <c r="PVS218" s="102"/>
      <c r="PVT218" s="102"/>
      <c r="PVU218" s="102"/>
      <c r="PVV218" s="102"/>
      <c r="PVW218" s="102"/>
      <c r="PVX218" s="102"/>
      <c r="PVY218" s="102"/>
      <c r="PVZ218" s="102"/>
      <c r="PWA218" s="102"/>
      <c r="PWB218" s="102"/>
      <c r="PWC218" s="102"/>
      <c r="PWD218" s="102"/>
      <c r="PWE218" s="102"/>
      <c r="PWF218" s="102"/>
      <c r="PWG218" s="102"/>
      <c r="PWH218" s="102"/>
      <c r="PWI218" s="102"/>
      <c r="PWJ218" s="102"/>
      <c r="PWK218" s="102"/>
      <c r="PWL218" s="102"/>
      <c r="PWM218" s="102"/>
      <c r="PWN218" s="102"/>
      <c r="PWO218" s="102"/>
      <c r="PWP218" s="102"/>
      <c r="PWQ218" s="102"/>
      <c r="PWR218" s="102"/>
      <c r="PWS218" s="102"/>
      <c r="PWT218" s="102"/>
      <c r="PWU218" s="102"/>
      <c r="PWV218" s="102"/>
      <c r="PWW218" s="102"/>
      <c r="PWX218" s="102"/>
      <c r="PWY218" s="102"/>
      <c r="PWZ218" s="102"/>
      <c r="PXA218" s="102"/>
      <c r="PXB218" s="102"/>
      <c r="PXC218" s="102"/>
      <c r="PXD218" s="102"/>
      <c r="PXE218" s="102"/>
      <c r="PXF218" s="102"/>
      <c r="PXG218" s="102"/>
      <c r="PXH218" s="102"/>
      <c r="PXI218" s="102"/>
      <c r="PXJ218" s="102"/>
      <c r="PXK218" s="102"/>
      <c r="PXL218" s="102"/>
      <c r="PXM218" s="102"/>
      <c r="PXN218" s="102"/>
      <c r="PXO218" s="102"/>
      <c r="PXP218" s="102"/>
      <c r="PXQ218" s="102"/>
      <c r="PXR218" s="102"/>
      <c r="PXS218" s="102"/>
      <c r="PXT218" s="102"/>
      <c r="PXU218" s="102"/>
      <c r="PXV218" s="102"/>
      <c r="PXW218" s="102"/>
      <c r="PXX218" s="102"/>
      <c r="PXY218" s="102"/>
      <c r="PXZ218" s="102"/>
      <c r="PYA218" s="102"/>
      <c r="PYB218" s="102"/>
      <c r="PYC218" s="102"/>
      <c r="PYD218" s="102"/>
      <c r="PYE218" s="102"/>
      <c r="PYF218" s="102"/>
      <c r="PYG218" s="102"/>
      <c r="PYH218" s="102"/>
      <c r="PYI218" s="102"/>
      <c r="PYJ218" s="102"/>
      <c r="PYK218" s="102"/>
      <c r="PYL218" s="102"/>
      <c r="PYM218" s="102"/>
      <c r="PYN218" s="102"/>
      <c r="PYO218" s="102"/>
      <c r="PYP218" s="102"/>
      <c r="PYQ218" s="102"/>
      <c r="PYR218" s="102"/>
      <c r="PYS218" s="102"/>
      <c r="PYT218" s="102"/>
      <c r="PYU218" s="102"/>
      <c r="PYV218" s="102"/>
      <c r="PYW218" s="102"/>
      <c r="PYX218" s="102"/>
      <c r="PYY218" s="102"/>
      <c r="PYZ218" s="102"/>
      <c r="PZA218" s="102"/>
      <c r="PZB218" s="102"/>
      <c r="PZC218" s="102"/>
      <c r="PZD218" s="102"/>
      <c r="PZE218" s="102"/>
      <c r="PZF218" s="102"/>
      <c r="PZG218" s="102"/>
      <c r="PZH218" s="102"/>
      <c r="PZI218" s="102"/>
      <c r="PZJ218" s="102"/>
      <c r="PZK218" s="102"/>
      <c r="PZL218" s="102"/>
      <c r="PZM218" s="102"/>
      <c r="PZN218" s="102"/>
      <c r="PZO218" s="102"/>
      <c r="PZP218" s="102"/>
      <c r="PZQ218" s="102"/>
      <c r="PZR218" s="102"/>
      <c r="PZS218" s="102"/>
      <c r="PZT218" s="102"/>
      <c r="PZU218" s="102"/>
      <c r="PZV218" s="102"/>
      <c r="PZW218" s="102"/>
      <c r="PZX218" s="102"/>
      <c r="PZY218" s="102"/>
      <c r="PZZ218" s="102"/>
      <c r="QAA218" s="102"/>
      <c r="QAB218" s="102"/>
      <c r="QAC218" s="102"/>
      <c r="QAD218" s="102"/>
      <c r="QAE218" s="102"/>
      <c r="QAF218" s="102"/>
      <c r="QAG218" s="102"/>
      <c r="QAH218" s="102"/>
      <c r="QAI218" s="102"/>
      <c r="QAJ218" s="102"/>
      <c r="QAK218" s="102"/>
      <c r="QAL218" s="102"/>
      <c r="QAM218" s="102"/>
      <c r="QAN218" s="102"/>
      <c r="QAO218" s="102"/>
      <c r="QAP218" s="102"/>
      <c r="QAQ218" s="102"/>
      <c r="QAR218" s="102"/>
      <c r="QAS218" s="102"/>
      <c r="QAT218" s="102"/>
      <c r="QAU218" s="102"/>
      <c r="QAV218" s="102"/>
      <c r="QAW218" s="102"/>
      <c r="QAX218" s="102"/>
      <c r="QAY218" s="102"/>
      <c r="QAZ218" s="102"/>
      <c r="QBA218" s="102"/>
      <c r="QBB218" s="102"/>
      <c r="QBC218" s="102"/>
      <c r="QBD218" s="102"/>
      <c r="QBE218" s="102"/>
      <c r="QBF218" s="102"/>
      <c r="QBG218" s="102"/>
      <c r="QBH218" s="102"/>
      <c r="QBI218" s="102"/>
      <c r="QBJ218" s="102"/>
      <c r="QBK218" s="102"/>
      <c r="QBL218" s="102"/>
      <c r="QBM218" s="102"/>
      <c r="QBN218" s="102"/>
      <c r="QBO218" s="102"/>
      <c r="QBP218" s="102"/>
      <c r="QBQ218" s="102"/>
      <c r="QBR218" s="102"/>
      <c r="QBS218" s="102"/>
      <c r="QBT218" s="102"/>
      <c r="QBU218" s="102"/>
      <c r="QBV218" s="102"/>
      <c r="QBW218" s="102"/>
      <c r="QBX218" s="102"/>
      <c r="QBY218" s="102"/>
      <c r="QBZ218" s="102"/>
      <c r="QCA218" s="102"/>
      <c r="QCB218" s="102"/>
      <c r="QCC218" s="102"/>
      <c r="QCD218" s="102"/>
      <c r="QCE218" s="102"/>
      <c r="QCF218" s="102"/>
      <c r="QCG218" s="102"/>
      <c r="QCH218" s="102"/>
      <c r="QCI218" s="102"/>
      <c r="QCJ218" s="102"/>
      <c r="QCK218" s="102"/>
      <c r="QCL218" s="102"/>
      <c r="QCM218" s="102"/>
      <c r="QCN218" s="102"/>
      <c r="QCO218" s="102"/>
      <c r="QCP218" s="102"/>
      <c r="QCQ218" s="102"/>
      <c r="QCR218" s="102"/>
      <c r="QCS218" s="102"/>
      <c r="QCT218" s="102"/>
      <c r="QCU218" s="102"/>
      <c r="QCV218" s="102"/>
      <c r="QCW218" s="102"/>
      <c r="QCX218" s="102"/>
      <c r="QCY218" s="102"/>
      <c r="QCZ218" s="102"/>
      <c r="QDA218" s="102"/>
      <c r="QDB218" s="102"/>
      <c r="QDC218" s="102"/>
      <c r="QDD218" s="102"/>
      <c r="QDE218" s="102"/>
      <c r="QDF218" s="102"/>
      <c r="QDG218" s="102"/>
      <c r="QDH218" s="102"/>
      <c r="QDI218" s="102"/>
      <c r="QDJ218" s="102"/>
      <c r="QDK218" s="102"/>
      <c r="QDL218" s="102"/>
      <c r="QDM218" s="102"/>
      <c r="QDN218" s="102"/>
      <c r="QDO218" s="102"/>
      <c r="QDP218" s="102"/>
      <c r="QDQ218" s="102"/>
      <c r="QDR218" s="102"/>
      <c r="QDS218" s="102"/>
      <c r="QDT218" s="102"/>
      <c r="QDU218" s="102"/>
      <c r="QDV218" s="102"/>
      <c r="QDW218" s="102"/>
      <c r="QDX218" s="102"/>
      <c r="QDY218" s="102"/>
      <c r="QDZ218" s="102"/>
      <c r="QEA218" s="102"/>
      <c r="QEB218" s="102"/>
      <c r="QEC218" s="102"/>
      <c r="QED218" s="102"/>
      <c r="QEE218" s="102"/>
      <c r="QEF218" s="102"/>
      <c r="QEG218" s="102"/>
      <c r="QEH218" s="102"/>
      <c r="QEI218" s="102"/>
      <c r="QEJ218" s="102"/>
      <c r="QEK218" s="102"/>
      <c r="QEL218" s="102"/>
      <c r="QEM218" s="102"/>
      <c r="QEN218" s="102"/>
      <c r="QEO218" s="102"/>
      <c r="QEP218" s="102"/>
      <c r="QEQ218" s="102"/>
      <c r="QER218" s="102"/>
      <c r="QES218" s="102"/>
      <c r="QET218" s="102"/>
      <c r="QEU218" s="102"/>
      <c r="QEV218" s="102"/>
      <c r="QEW218" s="102"/>
      <c r="QEX218" s="102"/>
      <c r="QEY218" s="102"/>
      <c r="QEZ218" s="102"/>
      <c r="QFA218" s="102"/>
      <c r="QFB218" s="102"/>
      <c r="QFC218" s="102"/>
      <c r="QFD218" s="102"/>
      <c r="QFE218" s="102"/>
      <c r="QFF218" s="102"/>
      <c r="QFG218" s="102"/>
      <c r="QFH218" s="102"/>
      <c r="QFI218" s="102"/>
      <c r="QFJ218" s="102"/>
      <c r="QFK218" s="102"/>
      <c r="QFL218" s="102"/>
      <c r="QFM218" s="102"/>
      <c r="QFN218" s="102"/>
      <c r="QFO218" s="102"/>
      <c r="QFP218" s="102"/>
      <c r="QFQ218" s="102"/>
      <c r="QFR218" s="102"/>
      <c r="QFS218" s="102"/>
      <c r="QFT218" s="102"/>
      <c r="QFU218" s="102"/>
      <c r="QFV218" s="102"/>
      <c r="QFW218" s="102"/>
      <c r="QFX218" s="102"/>
      <c r="QFY218" s="102"/>
      <c r="QFZ218" s="102"/>
      <c r="QGA218" s="102"/>
      <c r="QGB218" s="102"/>
      <c r="QGC218" s="102"/>
      <c r="QGD218" s="102"/>
      <c r="QGE218" s="102"/>
      <c r="QGF218" s="102"/>
      <c r="QGG218" s="102"/>
      <c r="QGH218" s="102"/>
      <c r="QGI218" s="102"/>
      <c r="QGJ218" s="102"/>
      <c r="QGK218" s="102"/>
      <c r="QGL218" s="102"/>
      <c r="QGM218" s="102"/>
      <c r="QGN218" s="102"/>
      <c r="QGO218" s="102"/>
      <c r="QGP218" s="102"/>
      <c r="QGQ218" s="102"/>
      <c r="QGR218" s="102"/>
      <c r="QGS218" s="102"/>
      <c r="QGT218" s="102"/>
      <c r="QGU218" s="102"/>
      <c r="QGV218" s="102"/>
      <c r="QGW218" s="102"/>
      <c r="QGX218" s="102"/>
      <c r="QGY218" s="102"/>
      <c r="QGZ218" s="102"/>
      <c r="QHA218" s="102"/>
      <c r="QHB218" s="102"/>
      <c r="QHC218" s="102"/>
      <c r="QHD218" s="102"/>
      <c r="QHE218" s="102"/>
      <c r="QHF218" s="102"/>
      <c r="QHG218" s="102"/>
      <c r="QHH218" s="102"/>
      <c r="QHI218" s="102"/>
      <c r="QHJ218" s="102"/>
      <c r="QHK218" s="102"/>
      <c r="QHL218" s="102"/>
      <c r="QHM218" s="102"/>
      <c r="QHN218" s="102"/>
      <c r="QHO218" s="102"/>
      <c r="QHP218" s="102"/>
      <c r="QHQ218" s="102"/>
      <c r="QHR218" s="102"/>
      <c r="QHS218" s="102"/>
      <c r="QHT218" s="102"/>
      <c r="QHU218" s="102"/>
      <c r="QHV218" s="102"/>
      <c r="QHW218" s="102"/>
      <c r="QHX218" s="102"/>
      <c r="QHY218" s="102"/>
      <c r="QHZ218" s="102"/>
      <c r="QIA218" s="102"/>
      <c r="QIB218" s="102"/>
      <c r="QIC218" s="102"/>
      <c r="QID218" s="102"/>
      <c r="QIE218" s="102"/>
      <c r="QIF218" s="102"/>
      <c r="QIG218" s="102"/>
      <c r="QIH218" s="102"/>
      <c r="QII218" s="102"/>
      <c r="QIJ218" s="102"/>
      <c r="QIK218" s="102"/>
      <c r="QIL218" s="102"/>
      <c r="QIM218" s="102"/>
      <c r="QIN218" s="102"/>
      <c r="QIO218" s="102"/>
      <c r="QIP218" s="102"/>
      <c r="QIQ218" s="102"/>
      <c r="QIR218" s="102"/>
      <c r="QIS218" s="102"/>
      <c r="QIT218" s="102"/>
      <c r="QIU218" s="102"/>
      <c r="QIV218" s="102"/>
      <c r="QIW218" s="102"/>
      <c r="QIX218" s="102"/>
      <c r="QIY218" s="102"/>
      <c r="QIZ218" s="102"/>
      <c r="QJA218" s="102"/>
      <c r="QJB218" s="102"/>
      <c r="QJC218" s="102"/>
      <c r="QJD218" s="102"/>
      <c r="QJE218" s="102"/>
      <c r="QJF218" s="102"/>
      <c r="QJG218" s="102"/>
      <c r="QJH218" s="102"/>
      <c r="QJI218" s="102"/>
      <c r="QJJ218" s="102"/>
      <c r="QJK218" s="102"/>
      <c r="QJL218" s="102"/>
      <c r="QJM218" s="102"/>
      <c r="QJN218" s="102"/>
      <c r="QJO218" s="102"/>
      <c r="QJP218" s="102"/>
      <c r="QJQ218" s="102"/>
      <c r="QJR218" s="102"/>
      <c r="QJS218" s="102"/>
      <c r="QJT218" s="102"/>
      <c r="QJU218" s="102"/>
      <c r="QJV218" s="102"/>
      <c r="QJW218" s="102"/>
      <c r="QJX218" s="102"/>
      <c r="QJY218" s="102"/>
      <c r="QJZ218" s="102"/>
      <c r="QKA218" s="102"/>
      <c r="QKB218" s="102"/>
      <c r="QKC218" s="102"/>
      <c r="QKD218" s="102"/>
      <c r="QKE218" s="102"/>
      <c r="QKF218" s="102"/>
      <c r="QKG218" s="102"/>
      <c r="QKH218" s="102"/>
      <c r="QKI218" s="102"/>
      <c r="QKJ218" s="102"/>
      <c r="QKK218" s="102"/>
      <c r="QKL218" s="102"/>
      <c r="QKM218" s="102"/>
      <c r="QKN218" s="102"/>
      <c r="QKO218" s="102"/>
      <c r="QKP218" s="102"/>
      <c r="QKQ218" s="102"/>
      <c r="QKR218" s="102"/>
      <c r="QKS218" s="102"/>
      <c r="QKT218" s="102"/>
      <c r="QKU218" s="102"/>
      <c r="QKV218" s="102"/>
      <c r="QKW218" s="102"/>
      <c r="QKX218" s="102"/>
      <c r="QKY218" s="102"/>
      <c r="QKZ218" s="102"/>
      <c r="QLA218" s="102"/>
      <c r="QLB218" s="102"/>
      <c r="QLC218" s="102"/>
      <c r="QLD218" s="102"/>
      <c r="QLE218" s="102"/>
      <c r="QLF218" s="102"/>
      <c r="QLG218" s="102"/>
      <c r="QLH218" s="102"/>
      <c r="QLI218" s="102"/>
      <c r="QLJ218" s="102"/>
      <c r="QLK218" s="102"/>
      <c r="QLL218" s="102"/>
      <c r="QLM218" s="102"/>
      <c r="QLN218" s="102"/>
      <c r="QLO218" s="102"/>
      <c r="QLP218" s="102"/>
      <c r="QLQ218" s="102"/>
      <c r="QLR218" s="102"/>
      <c r="QLS218" s="102"/>
      <c r="QLT218" s="102"/>
      <c r="QLU218" s="102"/>
      <c r="QLV218" s="102"/>
      <c r="QLW218" s="102"/>
      <c r="QLX218" s="102"/>
      <c r="QLY218" s="102"/>
      <c r="QLZ218" s="102"/>
      <c r="QMA218" s="102"/>
      <c r="QMB218" s="102"/>
      <c r="QMC218" s="102"/>
      <c r="QMD218" s="102"/>
      <c r="QME218" s="102"/>
      <c r="QMF218" s="102"/>
      <c r="QMG218" s="102"/>
      <c r="QMH218" s="102"/>
      <c r="QMI218" s="102"/>
      <c r="QMJ218" s="102"/>
      <c r="QMK218" s="102"/>
      <c r="QML218" s="102"/>
      <c r="QMM218" s="102"/>
      <c r="QMN218" s="102"/>
      <c r="QMO218" s="102"/>
      <c r="QMP218" s="102"/>
      <c r="QMQ218" s="102"/>
      <c r="QMR218" s="102"/>
      <c r="QMS218" s="102"/>
      <c r="QMT218" s="102"/>
      <c r="QMU218" s="102"/>
      <c r="QMV218" s="102"/>
      <c r="QMW218" s="102"/>
      <c r="QMX218" s="102"/>
      <c r="QMY218" s="102"/>
      <c r="QMZ218" s="102"/>
      <c r="QNA218" s="102"/>
      <c r="QNB218" s="102"/>
      <c r="QNC218" s="102"/>
      <c r="QND218" s="102"/>
      <c r="QNE218" s="102"/>
      <c r="QNF218" s="102"/>
      <c r="QNG218" s="102"/>
      <c r="QNH218" s="102"/>
      <c r="QNI218" s="102"/>
      <c r="QNJ218" s="102"/>
      <c r="QNK218" s="102"/>
      <c r="QNL218" s="102"/>
      <c r="QNM218" s="102"/>
      <c r="QNN218" s="102"/>
      <c r="QNO218" s="102"/>
      <c r="QNP218" s="102"/>
      <c r="QNQ218" s="102"/>
      <c r="QNR218" s="102"/>
      <c r="QNS218" s="102"/>
      <c r="QNT218" s="102"/>
      <c r="QNU218" s="102"/>
      <c r="QNV218" s="102"/>
      <c r="QNW218" s="102"/>
      <c r="QNX218" s="102"/>
      <c r="QNY218" s="102"/>
      <c r="QNZ218" s="102"/>
      <c r="QOA218" s="102"/>
      <c r="QOB218" s="102"/>
      <c r="QOC218" s="102"/>
      <c r="QOD218" s="102"/>
      <c r="QOE218" s="102"/>
      <c r="QOF218" s="102"/>
      <c r="QOG218" s="102"/>
      <c r="QOH218" s="102"/>
      <c r="QOI218" s="102"/>
      <c r="QOJ218" s="102"/>
      <c r="QOK218" s="102"/>
      <c r="QOL218" s="102"/>
      <c r="QOM218" s="102"/>
      <c r="QON218" s="102"/>
      <c r="QOO218" s="102"/>
      <c r="QOP218" s="102"/>
      <c r="QOQ218" s="102"/>
      <c r="QOR218" s="102"/>
      <c r="QOS218" s="102"/>
      <c r="QOT218" s="102"/>
      <c r="QOU218" s="102"/>
      <c r="QOV218" s="102"/>
      <c r="QOW218" s="102"/>
      <c r="QOX218" s="102"/>
      <c r="QOY218" s="102"/>
      <c r="QOZ218" s="102"/>
      <c r="QPA218" s="102"/>
      <c r="QPB218" s="102"/>
      <c r="QPC218" s="102"/>
      <c r="QPD218" s="102"/>
      <c r="QPE218" s="102"/>
      <c r="QPF218" s="102"/>
      <c r="QPG218" s="102"/>
      <c r="QPH218" s="102"/>
      <c r="QPI218" s="102"/>
      <c r="QPJ218" s="102"/>
      <c r="QPK218" s="102"/>
      <c r="QPL218" s="102"/>
      <c r="QPM218" s="102"/>
      <c r="QPN218" s="102"/>
      <c r="QPO218" s="102"/>
      <c r="QPP218" s="102"/>
      <c r="QPQ218" s="102"/>
      <c r="QPR218" s="102"/>
      <c r="QPS218" s="102"/>
      <c r="QPT218" s="102"/>
      <c r="QPU218" s="102"/>
      <c r="QPV218" s="102"/>
      <c r="QPW218" s="102"/>
      <c r="QPX218" s="102"/>
      <c r="QPY218" s="102"/>
      <c r="QPZ218" s="102"/>
      <c r="QQA218" s="102"/>
      <c r="QQB218" s="102"/>
      <c r="QQC218" s="102"/>
      <c r="QQD218" s="102"/>
      <c r="QQE218" s="102"/>
      <c r="QQF218" s="102"/>
      <c r="QQG218" s="102"/>
      <c r="QQH218" s="102"/>
      <c r="QQI218" s="102"/>
      <c r="QQJ218" s="102"/>
      <c r="QQK218" s="102"/>
      <c r="QQL218" s="102"/>
      <c r="QQM218" s="102"/>
      <c r="QQN218" s="102"/>
      <c r="QQO218" s="102"/>
      <c r="QQP218" s="102"/>
      <c r="QQQ218" s="102"/>
      <c r="QQR218" s="102"/>
      <c r="QQS218" s="102"/>
      <c r="QQT218" s="102"/>
      <c r="QQU218" s="102"/>
      <c r="QQV218" s="102"/>
      <c r="QQW218" s="102"/>
      <c r="QQX218" s="102"/>
      <c r="QQY218" s="102"/>
      <c r="QQZ218" s="102"/>
      <c r="QRA218" s="102"/>
      <c r="QRB218" s="102"/>
      <c r="QRC218" s="102"/>
      <c r="QRD218" s="102"/>
      <c r="QRE218" s="102"/>
      <c r="QRF218" s="102"/>
      <c r="QRG218" s="102"/>
      <c r="QRH218" s="102"/>
      <c r="QRI218" s="102"/>
      <c r="QRJ218" s="102"/>
      <c r="QRK218" s="102"/>
      <c r="QRL218" s="102"/>
      <c r="QRM218" s="102"/>
      <c r="QRN218" s="102"/>
      <c r="QRO218" s="102"/>
      <c r="QRP218" s="102"/>
      <c r="QRQ218" s="102"/>
      <c r="QRR218" s="102"/>
      <c r="QRS218" s="102"/>
      <c r="QRT218" s="102"/>
      <c r="QRU218" s="102"/>
      <c r="QRV218" s="102"/>
      <c r="QRW218" s="102"/>
      <c r="QRX218" s="102"/>
      <c r="QRY218" s="102"/>
      <c r="QRZ218" s="102"/>
      <c r="QSA218" s="102"/>
      <c r="QSB218" s="102"/>
      <c r="QSC218" s="102"/>
      <c r="QSD218" s="102"/>
      <c r="QSE218" s="102"/>
      <c r="QSF218" s="102"/>
      <c r="QSG218" s="102"/>
      <c r="QSH218" s="102"/>
      <c r="QSI218" s="102"/>
      <c r="QSJ218" s="102"/>
      <c r="QSK218" s="102"/>
      <c r="QSL218" s="102"/>
      <c r="QSM218" s="102"/>
      <c r="QSN218" s="102"/>
      <c r="QSO218" s="102"/>
      <c r="QSP218" s="102"/>
      <c r="QSQ218" s="102"/>
      <c r="QSR218" s="102"/>
      <c r="QSS218" s="102"/>
      <c r="QST218" s="102"/>
      <c r="QSU218" s="102"/>
      <c r="QSV218" s="102"/>
      <c r="QSW218" s="102"/>
      <c r="QSX218" s="102"/>
      <c r="QSY218" s="102"/>
      <c r="QSZ218" s="102"/>
      <c r="QTA218" s="102"/>
      <c r="QTB218" s="102"/>
      <c r="QTC218" s="102"/>
      <c r="QTD218" s="102"/>
      <c r="QTE218" s="102"/>
      <c r="QTF218" s="102"/>
      <c r="QTG218" s="102"/>
      <c r="QTH218" s="102"/>
      <c r="QTI218" s="102"/>
      <c r="QTJ218" s="102"/>
      <c r="QTK218" s="102"/>
      <c r="QTL218" s="102"/>
      <c r="QTM218" s="102"/>
      <c r="QTN218" s="102"/>
      <c r="QTO218" s="102"/>
      <c r="QTP218" s="102"/>
      <c r="QTQ218" s="102"/>
      <c r="QTR218" s="102"/>
      <c r="QTS218" s="102"/>
      <c r="QTT218" s="102"/>
      <c r="QTU218" s="102"/>
      <c r="QTV218" s="102"/>
      <c r="QTW218" s="102"/>
      <c r="QTX218" s="102"/>
      <c r="QTY218" s="102"/>
      <c r="QTZ218" s="102"/>
      <c r="QUA218" s="102"/>
      <c r="QUB218" s="102"/>
      <c r="QUC218" s="102"/>
      <c r="QUD218" s="102"/>
      <c r="QUE218" s="102"/>
      <c r="QUF218" s="102"/>
      <c r="QUG218" s="102"/>
      <c r="QUH218" s="102"/>
      <c r="QUI218" s="102"/>
      <c r="QUJ218" s="102"/>
      <c r="QUK218" s="102"/>
      <c r="QUL218" s="102"/>
      <c r="QUM218" s="102"/>
      <c r="QUN218" s="102"/>
      <c r="QUO218" s="102"/>
      <c r="QUP218" s="102"/>
      <c r="QUQ218" s="102"/>
      <c r="QUR218" s="102"/>
      <c r="QUS218" s="102"/>
      <c r="QUT218" s="102"/>
      <c r="QUU218" s="102"/>
      <c r="QUV218" s="102"/>
      <c r="QUW218" s="102"/>
      <c r="QUX218" s="102"/>
      <c r="QUY218" s="102"/>
      <c r="QUZ218" s="102"/>
      <c r="QVA218" s="102"/>
      <c r="QVB218" s="102"/>
      <c r="QVC218" s="102"/>
      <c r="QVD218" s="102"/>
      <c r="QVE218" s="102"/>
      <c r="QVF218" s="102"/>
      <c r="QVG218" s="102"/>
      <c r="QVH218" s="102"/>
      <c r="QVI218" s="102"/>
      <c r="QVJ218" s="102"/>
      <c r="QVK218" s="102"/>
      <c r="QVL218" s="102"/>
      <c r="QVM218" s="102"/>
      <c r="QVN218" s="102"/>
      <c r="QVO218" s="102"/>
      <c r="QVP218" s="102"/>
      <c r="QVQ218" s="102"/>
      <c r="QVR218" s="102"/>
      <c r="QVS218" s="102"/>
      <c r="QVT218" s="102"/>
      <c r="QVU218" s="102"/>
      <c r="QVV218" s="102"/>
      <c r="QVW218" s="102"/>
      <c r="QVX218" s="102"/>
      <c r="QVY218" s="102"/>
      <c r="QVZ218" s="102"/>
      <c r="QWA218" s="102"/>
      <c r="QWB218" s="102"/>
      <c r="QWC218" s="102"/>
      <c r="QWD218" s="102"/>
      <c r="QWE218" s="102"/>
      <c r="QWF218" s="102"/>
      <c r="QWG218" s="102"/>
      <c r="QWH218" s="102"/>
      <c r="QWI218" s="102"/>
      <c r="QWJ218" s="102"/>
      <c r="QWK218" s="102"/>
      <c r="QWL218" s="102"/>
      <c r="QWM218" s="102"/>
      <c r="QWN218" s="102"/>
      <c r="QWO218" s="102"/>
      <c r="QWP218" s="102"/>
      <c r="QWQ218" s="102"/>
      <c r="QWR218" s="102"/>
      <c r="QWS218" s="102"/>
      <c r="QWT218" s="102"/>
      <c r="QWU218" s="102"/>
      <c r="QWV218" s="102"/>
      <c r="QWW218" s="102"/>
      <c r="QWX218" s="102"/>
      <c r="QWY218" s="102"/>
      <c r="QWZ218" s="102"/>
      <c r="QXA218" s="102"/>
      <c r="QXB218" s="102"/>
      <c r="QXC218" s="102"/>
      <c r="QXD218" s="102"/>
      <c r="QXE218" s="102"/>
      <c r="QXF218" s="102"/>
      <c r="QXG218" s="102"/>
      <c r="QXH218" s="102"/>
      <c r="QXI218" s="102"/>
      <c r="QXJ218" s="102"/>
      <c r="QXK218" s="102"/>
      <c r="QXL218" s="102"/>
      <c r="QXM218" s="102"/>
      <c r="QXN218" s="102"/>
      <c r="QXO218" s="102"/>
      <c r="QXP218" s="102"/>
      <c r="QXQ218" s="102"/>
      <c r="QXR218" s="102"/>
      <c r="QXS218" s="102"/>
      <c r="QXT218" s="102"/>
      <c r="QXU218" s="102"/>
      <c r="QXV218" s="102"/>
      <c r="QXW218" s="102"/>
      <c r="QXX218" s="102"/>
      <c r="QXY218" s="102"/>
      <c r="QXZ218" s="102"/>
      <c r="QYA218" s="102"/>
      <c r="QYB218" s="102"/>
      <c r="QYC218" s="102"/>
      <c r="QYD218" s="102"/>
      <c r="QYE218" s="102"/>
      <c r="QYF218" s="102"/>
      <c r="QYG218" s="102"/>
      <c r="QYH218" s="102"/>
      <c r="QYI218" s="102"/>
      <c r="QYJ218" s="102"/>
      <c r="QYK218" s="102"/>
      <c r="QYL218" s="102"/>
      <c r="QYM218" s="102"/>
      <c r="QYN218" s="102"/>
      <c r="QYO218" s="102"/>
      <c r="QYP218" s="102"/>
      <c r="QYQ218" s="102"/>
      <c r="QYR218" s="102"/>
      <c r="QYS218" s="102"/>
      <c r="QYT218" s="102"/>
      <c r="QYU218" s="102"/>
      <c r="QYV218" s="102"/>
      <c r="QYW218" s="102"/>
      <c r="QYX218" s="102"/>
      <c r="QYY218" s="102"/>
      <c r="QYZ218" s="102"/>
      <c r="QZA218" s="102"/>
      <c r="QZB218" s="102"/>
      <c r="QZC218" s="102"/>
      <c r="QZD218" s="102"/>
      <c r="QZE218" s="102"/>
      <c r="QZF218" s="102"/>
      <c r="QZG218" s="102"/>
      <c r="QZH218" s="102"/>
      <c r="QZI218" s="102"/>
      <c r="QZJ218" s="102"/>
      <c r="QZK218" s="102"/>
      <c r="QZL218" s="102"/>
      <c r="QZM218" s="102"/>
      <c r="QZN218" s="102"/>
      <c r="QZO218" s="102"/>
      <c r="QZP218" s="102"/>
      <c r="QZQ218" s="102"/>
      <c r="QZR218" s="102"/>
      <c r="QZS218" s="102"/>
      <c r="QZT218" s="102"/>
      <c r="QZU218" s="102"/>
      <c r="QZV218" s="102"/>
      <c r="QZW218" s="102"/>
      <c r="QZX218" s="102"/>
      <c r="QZY218" s="102"/>
      <c r="QZZ218" s="102"/>
      <c r="RAA218" s="102"/>
      <c r="RAB218" s="102"/>
      <c r="RAC218" s="102"/>
      <c r="RAD218" s="102"/>
      <c r="RAE218" s="102"/>
      <c r="RAF218" s="102"/>
      <c r="RAG218" s="102"/>
      <c r="RAH218" s="102"/>
      <c r="RAI218" s="102"/>
      <c r="RAJ218" s="102"/>
      <c r="RAK218" s="102"/>
      <c r="RAL218" s="102"/>
      <c r="RAM218" s="102"/>
      <c r="RAN218" s="102"/>
      <c r="RAO218" s="102"/>
      <c r="RAP218" s="102"/>
      <c r="RAQ218" s="102"/>
      <c r="RAR218" s="102"/>
      <c r="RAS218" s="102"/>
      <c r="RAT218" s="102"/>
      <c r="RAU218" s="102"/>
      <c r="RAV218" s="102"/>
      <c r="RAW218" s="102"/>
      <c r="RAX218" s="102"/>
      <c r="RAY218" s="102"/>
      <c r="RAZ218" s="102"/>
      <c r="RBA218" s="102"/>
      <c r="RBB218" s="102"/>
      <c r="RBC218" s="102"/>
      <c r="RBD218" s="102"/>
      <c r="RBE218" s="102"/>
      <c r="RBF218" s="102"/>
      <c r="RBG218" s="102"/>
      <c r="RBH218" s="102"/>
      <c r="RBI218" s="102"/>
      <c r="RBJ218" s="102"/>
      <c r="RBK218" s="102"/>
      <c r="RBL218" s="102"/>
      <c r="RBM218" s="102"/>
      <c r="RBN218" s="102"/>
      <c r="RBO218" s="102"/>
      <c r="RBP218" s="102"/>
      <c r="RBQ218" s="102"/>
      <c r="RBR218" s="102"/>
      <c r="RBS218" s="102"/>
      <c r="RBT218" s="102"/>
      <c r="RBU218" s="102"/>
      <c r="RBV218" s="102"/>
      <c r="RBW218" s="102"/>
      <c r="RBX218" s="102"/>
      <c r="RBY218" s="102"/>
      <c r="RBZ218" s="102"/>
      <c r="RCA218" s="102"/>
      <c r="RCB218" s="102"/>
      <c r="RCC218" s="102"/>
      <c r="RCD218" s="102"/>
      <c r="RCE218" s="102"/>
      <c r="RCF218" s="102"/>
      <c r="RCG218" s="102"/>
      <c r="RCH218" s="102"/>
      <c r="RCI218" s="102"/>
      <c r="RCJ218" s="102"/>
      <c r="RCK218" s="102"/>
      <c r="RCL218" s="102"/>
      <c r="RCM218" s="102"/>
      <c r="RCN218" s="102"/>
      <c r="RCO218" s="102"/>
      <c r="RCP218" s="102"/>
      <c r="RCQ218" s="102"/>
      <c r="RCR218" s="102"/>
      <c r="RCS218" s="102"/>
      <c r="RCT218" s="102"/>
      <c r="RCU218" s="102"/>
      <c r="RCV218" s="102"/>
      <c r="RCW218" s="102"/>
      <c r="RCX218" s="102"/>
      <c r="RCY218" s="102"/>
      <c r="RCZ218" s="102"/>
      <c r="RDA218" s="102"/>
      <c r="RDB218" s="102"/>
      <c r="RDC218" s="102"/>
      <c r="RDD218" s="102"/>
      <c r="RDE218" s="102"/>
      <c r="RDF218" s="102"/>
      <c r="RDG218" s="102"/>
      <c r="RDH218" s="102"/>
      <c r="RDI218" s="102"/>
      <c r="RDJ218" s="102"/>
      <c r="RDK218" s="102"/>
      <c r="RDL218" s="102"/>
      <c r="RDM218" s="102"/>
      <c r="RDN218" s="102"/>
      <c r="RDO218" s="102"/>
      <c r="RDP218" s="102"/>
      <c r="RDQ218" s="102"/>
      <c r="RDR218" s="102"/>
      <c r="RDS218" s="102"/>
      <c r="RDT218" s="102"/>
      <c r="RDU218" s="102"/>
      <c r="RDV218" s="102"/>
      <c r="RDW218" s="102"/>
      <c r="RDX218" s="102"/>
      <c r="RDY218" s="102"/>
      <c r="RDZ218" s="102"/>
      <c r="REA218" s="102"/>
      <c r="REB218" s="102"/>
      <c r="REC218" s="102"/>
      <c r="RED218" s="102"/>
      <c r="REE218" s="102"/>
      <c r="REF218" s="102"/>
      <c r="REG218" s="102"/>
      <c r="REH218" s="102"/>
      <c r="REI218" s="102"/>
      <c r="REJ218" s="102"/>
      <c r="REK218" s="102"/>
      <c r="REL218" s="102"/>
      <c r="REM218" s="102"/>
      <c r="REN218" s="102"/>
      <c r="REO218" s="102"/>
      <c r="REP218" s="102"/>
      <c r="REQ218" s="102"/>
      <c r="RER218" s="102"/>
      <c r="RES218" s="102"/>
      <c r="RET218" s="102"/>
      <c r="REU218" s="102"/>
      <c r="REV218" s="102"/>
      <c r="REW218" s="102"/>
      <c r="REX218" s="102"/>
      <c r="REY218" s="102"/>
      <c r="REZ218" s="102"/>
      <c r="RFA218" s="102"/>
      <c r="RFB218" s="102"/>
      <c r="RFC218" s="102"/>
      <c r="RFD218" s="102"/>
      <c r="RFE218" s="102"/>
      <c r="RFF218" s="102"/>
      <c r="RFG218" s="102"/>
      <c r="RFH218" s="102"/>
      <c r="RFI218" s="102"/>
      <c r="RFJ218" s="102"/>
      <c r="RFK218" s="102"/>
      <c r="RFL218" s="102"/>
      <c r="RFM218" s="102"/>
      <c r="RFN218" s="102"/>
      <c r="RFO218" s="102"/>
      <c r="RFP218" s="102"/>
      <c r="RFQ218" s="102"/>
      <c r="RFR218" s="102"/>
      <c r="RFS218" s="102"/>
      <c r="RFT218" s="102"/>
      <c r="RFU218" s="102"/>
      <c r="RFV218" s="102"/>
      <c r="RFW218" s="102"/>
      <c r="RFX218" s="102"/>
      <c r="RFY218" s="102"/>
      <c r="RFZ218" s="102"/>
      <c r="RGA218" s="102"/>
      <c r="RGB218" s="102"/>
      <c r="RGC218" s="102"/>
      <c r="RGD218" s="102"/>
      <c r="RGE218" s="102"/>
      <c r="RGF218" s="102"/>
      <c r="RGG218" s="102"/>
      <c r="RGH218" s="102"/>
      <c r="RGI218" s="102"/>
      <c r="RGJ218" s="102"/>
      <c r="RGK218" s="102"/>
      <c r="RGL218" s="102"/>
      <c r="RGM218" s="102"/>
      <c r="RGN218" s="102"/>
      <c r="RGO218" s="102"/>
      <c r="RGP218" s="102"/>
      <c r="RGQ218" s="102"/>
      <c r="RGR218" s="102"/>
      <c r="RGS218" s="102"/>
      <c r="RGT218" s="102"/>
      <c r="RGU218" s="102"/>
      <c r="RGV218" s="102"/>
      <c r="RGW218" s="102"/>
      <c r="RGX218" s="102"/>
      <c r="RGY218" s="102"/>
      <c r="RGZ218" s="102"/>
      <c r="RHA218" s="102"/>
      <c r="RHB218" s="102"/>
      <c r="RHC218" s="102"/>
      <c r="RHD218" s="102"/>
      <c r="RHE218" s="102"/>
      <c r="RHF218" s="102"/>
      <c r="RHG218" s="102"/>
      <c r="RHH218" s="102"/>
      <c r="RHI218" s="102"/>
      <c r="RHJ218" s="102"/>
      <c r="RHK218" s="102"/>
      <c r="RHL218" s="102"/>
      <c r="RHM218" s="102"/>
      <c r="RHN218" s="102"/>
      <c r="RHO218" s="102"/>
      <c r="RHP218" s="102"/>
      <c r="RHQ218" s="102"/>
      <c r="RHR218" s="102"/>
      <c r="RHS218" s="102"/>
      <c r="RHT218" s="102"/>
      <c r="RHU218" s="102"/>
      <c r="RHV218" s="102"/>
      <c r="RHW218" s="102"/>
      <c r="RHX218" s="102"/>
      <c r="RHY218" s="102"/>
      <c r="RHZ218" s="102"/>
      <c r="RIA218" s="102"/>
      <c r="RIB218" s="102"/>
      <c r="RIC218" s="102"/>
      <c r="RID218" s="102"/>
      <c r="RIE218" s="102"/>
      <c r="RIF218" s="102"/>
      <c r="RIG218" s="102"/>
      <c r="RIH218" s="102"/>
      <c r="RII218" s="102"/>
      <c r="RIJ218" s="102"/>
      <c r="RIK218" s="102"/>
      <c r="RIL218" s="102"/>
      <c r="RIM218" s="102"/>
      <c r="RIN218" s="102"/>
      <c r="RIO218" s="102"/>
      <c r="RIP218" s="102"/>
      <c r="RIQ218" s="102"/>
      <c r="RIR218" s="102"/>
      <c r="RIS218" s="102"/>
      <c r="RIT218" s="102"/>
      <c r="RIU218" s="102"/>
      <c r="RIV218" s="102"/>
      <c r="RIW218" s="102"/>
      <c r="RIX218" s="102"/>
      <c r="RIY218" s="102"/>
      <c r="RIZ218" s="102"/>
      <c r="RJA218" s="102"/>
      <c r="RJB218" s="102"/>
      <c r="RJC218" s="102"/>
      <c r="RJD218" s="102"/>
      <c r="RJE218" s="102"/>
      <c r="RJF218" s="102"/>
      <c r="RJG218" s="102"/>
      <c r="RJH218" s="102"/>
      <c r="RJI218" s="102"/>
      <c r="RJJ218" s="102"/>
      <c r="RJK218" s="102"/>
      <c r="RJL218" s="102"/>
      <c r="RJM218" s="102"/>
      <c r="RJN218" s="102"/>
      <c r="RJO218" s="102"/>
      <c r="RJP218" s="102"/>
      <c r="RJQ218" s="102"/>
      <c r="RJR218" s="102"/>
      <c r="RJS218" s="102"/>
      <c r="RJT218" s="102"/>
      <c r="RJU218" s="102"/>
      <c r="RJV218" s="102"/>
      <c r="RJW218" s="102"/>
      <c r="RJX218" s="102"/>
      <c r="RJY218" s="102"/>
      <c r="RJZ218" s="102"/>
      <c r="RKA218" s="102"/>
      <c r="RKB218" s="102"/>
      <c r="RKC218" s="102"/>
      <c r="RKD218" s="102"/>
      <c r="RKE218" s="102"/>
      <c r="RKF218" s="102"/>
      <c r="RKG218" s="102"/>
      <c r="RKH218" s="102"/>
      <c r="RKI218" s="102"/>
      <c r="RKJ218" s="102"/>
      <c r="RKK218" s="102"/>
      <c r="RKL218" s="102"/>
      <c r="RKM218" s="102"/>
      <c r="RKN218" s="102"/>
      <c r="RKO218" s="102"/>
      <c r="RKP218" s="102"/>
      <c r="RKQ218" s="102"/>
      <c r="RKR218" s="102"/>
      <c r="RKS218" s="102"/>
      <c r="RKT218" s="102"/>
      <c r="RKU218" s="102"/>
      <c r="RKV218" s="102"/>
      <c r="RKW218" s="102"/>
      <c r="RKX218" s="102"/>
      <c r="RKY218" s="102"/>
      <c r="RKZ218" s="102"/>
      <c r="RLA218" s="102"/>
      <c r="RLB218" s="102"/>
      <c r="RLC218" s="102"/>
      <c r="RLD218" s="102"/>
      <c r="RLE218" s="102"/>
      <c r="RLF218" s="102"/>
      <c r="RLG218" s="102"/>
      <c r="RLH218" s="102"/>
      <c r="RLI218" s="102"/>
      <c r="RLJ218" s="102"/>
      <c r="RLK218" s="102"/>
      <c r="RLL218" s="102"/>
      <c r="RLM218" s="102"/>
      <c r="RLN218" s="102"/>
      <c r="RLO218" s="102"/>
      <c r="RLP218" s="102"/>
      <c r="RLQ218" s="102"/>
      <c r="RLR218" s="102"/>
      <c r="RLS218" s="102"/>
      <c r="RLT218" s="102"/>
      <c r="RLU218" s="102"/>
      <c r="RLV218" s="102"/>
      <c r="RLW218" s="102"/>
      <c r="RLX218" s="102"/>
      <c r="RLY218" s="102"/>
      <c r="RLZ218" s="102"/>
      <c r="RMA218" s="102"/>
      <c r="RMB218" s="102"/>
      <c r="RMC218" s="102"/>
      <c r="RMD218" s="102"/>
      <c r="RME218" s="102"/>
      <c r="RMF218" s="102"/>
      <c r="RMG218" s="102"/>
      <c r="RMH218" s="102"/>
      <c r="RMI218" s="102"/>
      <c r="RMJ218" s="102"/>
      <c r="RMK218" s="102"/>
      <c r="RML218" s="102"/>
      <c r="RMM218" s="102"/>
      <c r="RMN218" s="102"/>
      <c r="RMO218" s="102"/>
      <c r="RMP218" s="102"/>
      <c r="RMQ218" s="102"/>
      <c r="RMR218" s="102"/>
      <c r="RMS218" s="102"/>
      <c r="RMT218" s="102"/>
      <c r="RMU218" s="102"/>
      <c r="RMV218" s="102"/>
      <c r="RMW218" s="102"/>
      <c r="RMX218" s="102"/>
      <c r="RMY218" s="102"/>
      <c r="RMZ218" s="102"/>
      <c r="RNA218" s="102"/>
      <c r="RNB218" s="102"/>
      <c r="RNC218" s="102"/>
      <c r="RND218" s="102"/>
      <c r="RNE218" s="102"/>
      <c r="RNF218" s="102"/>
      <c r="RNG218" s="102"/>
      <c r="RNH218" s="102"/>
      <c r="RNI218" s="102"/>
      <c r="RNJ218" s="102"/>
      <c r="RNK218" s="102"/>
      <c r="RNL218" s="102"/>
      <c r="RNM218" s="102"/>
      <c r="RNN218" s="102"/>
      <c r="RNO218" s="102"/>
      <c r="RNP218" s="102"/>
      <c r="RNQ218" s="102"/>
      <c r="RNR218" s="102"/>
      <c r="RNS218" s="102"/>
      <c r="RNT218" s="102"/>
      <c r="RNU218" s="102"/>
      <c r="RNV218" s="102"/>
      <c r="RNW218" s="102"/>
      <c r="RNX218" s="102"/>
      <c r="RNY218" s="102"/>
      <c r="RNZ218" s="102"/>
      <c r="ROA218" s="102"/>
      <c r="ROB218" s="102"/>
      <c r="ROC218" s="102"/>
      <c r="ROD218" s="102"/>
      <c r="ROE218" s="102"/>
      <c r="ROF218" s="102"/>
      <c r="ROG218" s="102"/>
      <c r="ROH218" s="102"/>
      <c r="ROI218" s="102"/>
      <c r="ROJ218" s="102"/>
      <c r="ROK218" s="102"/>
      <c r="ROL218" s="102"/>
      <c r="ROM218" s="102"/>
      <c r="RON218" s="102"/>
      <c r="ROO218" s="102"/>
      <c r="ROP218" s="102"/>
      <c r="ROQ218" s="102"/>
      <c r="ROR218" s="102"/>
      <c r="ROS218" s="102"/>
      <c r="ROT218" s="102"/>
      <c r="ROU218" s="102"/>
      <c r="ROV218" s="102"/>
      <c r="ROW218" s="102"/>
      <c r="ROX218" s="102"/>
      <c r="ROY218" s="102"/>
      <c r="ROZ218" s="102"/>
      <c r="RPA218" s="102"/>
      <c r="RPB218" s="102"/>
      <c r="RPC218" s="102"/>
      <c r="RPD218" s="102"/>
      <c r="RPE218" s="102"/>
      <c r="RPF218" s="102"/>
      <c r="RPG218" s="102"/>
      <c r="RPH218" s="102"/>
      <c r="RPI218" s="102"/>
      <c r="RPJ218" s="102"/>
      <c r="RPK218" s="102"/>
      <c r="RPL218" s="102"/>
      <c r="RPM218" s="102"/>
      <c r="RPN218" s="102"/>
      <c r="RPO218" s="102"/>
      <c r="RPP218" s="102"/>
      <c r="RPQ218" s="102"/>
      <c r="RPR218" s="102"/>
      <c r="RPS218" s="102"/>
      <c r="RPT218" s="102"/>
      <c r="RPU218" s="102"/>
      <c r="RPV218" s="102"/>
      <c r="RPW218" s="102"/>
      <c r="RPX218" s="102"/>
      <c r="RPY218" s="102"/>
      <c r="RPZ218" s="102"/>
      <c r="RQA218" s="102"/>
      <c r="RQB218" s="102"/>
      <c r="RQC218" s="102"/>
      <c r="RQD218" s="102"/>
      <c r="RQE218" s="102"/>
      <c r="RQF218" s="102"/>
      <c r="RQG218" s="102"/>
      <c r="RQH218" s="102"/>
      <c r="RQI218" s="102"/>
      <c r="RQJ218" s="102"/>
      <c r="RQK218" s="102"/>
      <c r="RQL218" s="102"/>
      <c r="RQM218" s="102"/>
      <c r="RQN218" s="102"/>
      <c r="RQO218" s="102"/>
      <c r="RQP218" s="102"/>
      <c r="RQQ218" s="102"/>
      <c r="RQR218" s="102"/>
      <c r="RQS218" s="102"/>
      <c r="RQT218" s="102"/>
      <c r="RQU218" s="102"/>
      <c r="RQV218" s="102"/>
      <c r="RQW218" s="102"/>
      <c r="RQX218" s="102"/>
      <c r="RQY218" s="102"/>
      <c r="RQZ218" s="102"/>
      <c r="RRA218" s="102"/>
      <c r="RRB218" s="102"/>
      <c r="RRC218" s="102"/>
      <c r="RRD218" s="102"/>
      <c r="RRE218" s="102"/>
      <c r="RRF218" s="102"/>
      <c r="RRG218" s="102"/>
      <c r="RRH218" s="102"/>
      <c r="RRI218" s="102"/>
      <c r="RRJ218" s="102"/>
      <c r="RRK218" s="102"/>
      <c r="RRL218" s="102"/>
      <c r="RRM218" s="102"/>
      <c r="RRN218" s="102"/>
      <c r="RRO218" s="102"/>
      <c r="RRP218" s="102"/>
      <c r="RRQ218" s="102"/>
      <c r="RRR218" s="102"/>
      <c r="RRS218" s="102"/>
      <c r="RRT218" s="102"/>
      <c r="RRU218" s="102"/>
      <c r="RRV218" s="102"/>
      <c r="RRW218" s="102"/>
      <c r="RRX218" s="102"/>
      <c r="RRY218" s="102"/>
      <c r="RRZ218" s="102"/>
      <c r="RSA218" s="102"/>
      <c r="RSB218" s="102"/>
      <c r="RSC218" s="102"/>
      <c r="RSD218" s="102"/>
      <c r="RSE218" s="102"/>
      <c r="RSF218" s="102"/>
      <c r="RSG218" s="102"/>
      <c r="RSH218" s="102"/>
      <c r="RSI218" s="102"/>
      <c r="RSJ218" s="102"/>
      <c r="RSK218" s="102"/>
      <c r="RSL218" s="102"/>
      <c r="RSM218" s="102"/>
      <c r="RSN218" s="102"/>
      <c r="RSO218" s="102"/>
      <c r="RSP218" s="102"/>
      <c r="RSQ218" s="102"/>
      <c r="RSR218" s="102"/>
      <c r="RSS218" s="102"/>
      <c r="RST218" s="102"/>
      <c r="RSU218" s="102"/>
      <c r="RSV218" s="102"/>
      <c r="RSW218" s="102"/>
      <c r="RSX218" s="102"/>
      <c r="RSY218" s="102"/>
      <c r="RSZ218" s="102"/>
      <c r="RTA218" s="102"/>
      <c r="RTB218" s="102"/>
      <c r="RTC218" s="102"/>
      <c r="RTD218" s="102"/>
      <c r="RTE218" s="102"/>
      <c r="RTF218" s="102"/>
      <c r="RTG218" s="102"/>
      <c r="RTH218" s="102"/>
      <c r="RTI218" s="102"/>
      <c r="RTJ218" s="102"/>
      <c r="RTK218" s="102"/>
      <c r="RTL218" s="102"/>
      <c r="RTM218" s="102"/>
      <c r="RTN218" s="102"/>
      <c r="RTO218" s="102"/>
      <c r="RTP218" s="102"/>
      <c r="RTQ218" s="102"/>
      <c r="RTR218" s="102"/>
      <c r="RTS218" s="102"/>
      <c r="RTT218" s="102"/>
      <c r="RTU218" s="102"/>
      <c r="RTV218" s="102"/>
      <c r="RTW218" s="102"/>
      <c r="RTX218" s="102"/>
      <c r="RTY218" s="102"/>
      <c r="RTZ218" s="102"/>
      <c r="RUA218" s="102"/>
      <c r="RUB218" s="102"/>
      <c r="RUC218" s="102"/>
      <c r="RUD218" s="102"/>
      <c r="RUE218" s="102"/>
      <c r="RUF218" s="102"/>
      <c r="RUG218" s="102"/>
      <c r="RUH218" s="102"/>
      <c r="RUI218" s="102"/>
      <c r="RUJ218" s="102"/>
      <c r="RUK218" s="102"/>
      <c r="RUL218" s="102"/>
      <c r="RUM218" s="102"/>
      <c r="RUN218" s="102"/>
      <c r="RUO218" s="102"/>
      <c r="RUP218" s="102"/>
      <c r="RUQ218" s="102"/>
      <c r="RUR218" s="102"/>
      <c r="RUS218" s="102"/>
      <c r="RUT218" s="102"/>
      <c r="RUU218" s="102"/>
      <c r="RUV218" s="102"/>
      <c r="RUW218" s="102"/>
      <c r="RUX218" s="102"/>
      <c r="RUY218" s="102"/>
      <c r="RUZ218" s="102"/>
      <c r="RVA218" s="102"/>
      <c r="RVB218" s="102"/>
      <c r="RVC218" s="102"/>
      <c r="RVD218" s="102"/>
      <c r="RVE218" s="102"/>
      <c r="RVF218" s="102"/>
      <c r="RVG218" s="102"/>
      <c r="RVH218" s="102"/>
      <c r="RVI218" s="102"/>
      <c r="RVJ218" s="102"/>
      <c r="RVK218" s="102"/>
      <c r="RVL218" s="102"/>
      <c r="RVM218" s="102"/>
      <c r="RVN218" s="102"/>
      <c r="RVO218" s="102"/>
      <c r="RVP218" s="102"/>
      <c r="RVQ218" s="102"/>
      <c r="RVR218" s="102"/>
      <c r="RVS218" s="102"/>
      <c r="RVT218" s="102"/>
      <c r="RVU218" s="102"/>
      <c r="RVV218" s="102"/>
      <c r="RVW218" s="102"/>
      <c r="RVX218" s="102"/>
      <c r="RVY218" s="102"/>
      <c r="RVZ218" s="102"/>
      <c r="RWA218" s="102"/>
      <c r="RWB218" s="102"/>
      <c r="RWC218" s="102"/>
      <c r="RWD218" s="102"/>
      <c r="RWE218" s="102"/>
      <c r="RWF218" s="102"/>
      <c r="RWG218" s="102"/>
      <c r="RWH218" s="102"/>
      <c r="RWI218" s="102"/>
      <c r="RWJ218" s="102"/>
      <c r="RWK218" s="102"/>
      <c r="RWL218" s="102"/>
      <c r="RWM218" s="102"/>
      <c r="RWN218" s="102"/>
      <c r="RWO218" s="102"/>
      <c r="RWP218" s="102"/>
      <c r="RWQ218" s="102"/>
      <c r="RWR218" s="102"/>
      <c r="RWS218" s="102"/>
      <c r="RWT218" s="102"/>
      <c r="RWU218" s="102"/>
      <c r="RWV218" s="102"/>
      <c r="RWW218" s="102"/>
      <c r="RWX218" s="102"/>
      <c r="RWY218" s="102"/>
      <c r="RWZ218" s="102"/>
      <c r="RXA218" s="102"/>
      <c r="RXB218" s="102"/>
      <c r="RXC218" s="102"/>
      <c r="RXD218" s="102"/>
      <c r="RXE218" s="102"/>
      <c r="RXF218" s="102"/>
      <c r="RXG218" s="102"/>
      <c r="RXH218" s="102"/>
      <c r="RXI218" s="102"/>
      <c r="RXJ218" s="102"/>
      <c r="RXK218" s="102"/>
      <c r="RXL218" s="102"/>
      <c r="RXM218" s="102"/>
      <c r="RXN218" s="102"/>
      <c r="RXO218" s="102"/>
      <c r="RXP218" s="102"/>
      <c r="RXQ218" s="102"/>
      <c r="RXR218" s="102"/>
      <c r="RXS218" s="102"/>
      <c r="RXT218" s="102"/>
      <c r="RXU218" s="102"/>
      <c r="RXV218" s="102"/>
      <c r="RXW218" s="102"/>
      <c r="RXX218" s="102"/>
      <c r="RXY218" s="102"/>
      <c r="RXZ218" s="102"/>
      <c r="RYA218" s="102"/>
      <c r="RYB218" s="102"/>
      <c r="RYC218" s="102"/>
      <c r="RYD218" s="102"/>
      <c r="RYE218" s="102"/>
      <c r="RYF218" s="102"/>
      <c r="RYG218" s="102"/>
      <c r="RYH218" s="102"/>
      <c r="RYI218" s="102"/>
      <c r="RYJ218" s="102"/>
      <c r="RYK218" s="102"/>
      <c r="RYL218" s="102"/>
      <c r="RYM218" s="102"/>
      <c r="RYN218" s="102"/>
      <c r="RYO218" s="102"/>
      <c r="RYP218" s="102"/>
      <c r="RYQ218" s="102"/>
      <c r="RYR218" s="102"/>
      <c r="RYS218" s="102"/>
      <c r="RYT218" s="102"/>
      <c r="RYU218" s="102"/>
      <c r="RYV218" s="102"/>
      <c r="RYW218" s="102"/>
      <c r="RYX218" s="102"/>
      <c r="RYY218" s="102"/>
      <c r="RYZ218" s="102"/>
      <c r="RZA218" s="102"/>
      <c r="RZB218" s="102"/>
      <c r="RZC218" s="102"/>
      <c r="RZD218" s="102"/>
      <c r="RZE218" s="102"/>
      <c r="RZF218" s="102"/>
      <c r="RZG218" s="102"/>
      <c r="RZH218" s="102"/>
      <c r="RZI218" s="102"/>
      <c r="RZJ218" s="102"/>
      <c r="RZK218" s="102"/>
      <c r="RZL218" s="102"/>
      <c r="RZM218" s="102"/>
      <c r="RZN218" s="102"/>
      <c r="RZO218" s="102"/>
      <c r="RZP218" s="102"/>
      <c r="RZQ218" s="102"/>
      <c r="RZR218" s="102"/>
      <c r="RZS218" s="102"/>
      <c r="RZT218" s="102"/>
      <c r="RZU218" s="102"/>
      <c r="RZV218" s="102"/>
      <c r="RZW218" s="102"/>
      <c r="RZX218" s="102"/>
      <c r="RZY218" s="102"/>
      <c r="RZZ218" s="102"/>
      <c r="SAA218" s="102"/>
      <c r="SAB218" s="102"/>
      <c r="SAC218" s="102"/>
      <c r="SAD218" s="102"/>
      <c r="SAE218" s="102"/>
      <c r="SAF218" s="102"/>
      <c r="SAG218" s="102"/>
      <c r="SAH218" s="102"/>
      <c r="SAI218" s="102"/>
      <c r="SAJ218" s="102"/>
      <c r="SAK218" s="102"/>
      <c r="SAL218" s="102"/>
      <c r="SAM218" s="102"/>
      <c r="SAN218" s="102"/>
      <c r="SAO218" s="102"/>
      <c r="SAP218" s="102"/>
      <c r="SAQ218" s="102"/>
      <c r="SAR218" s="102"/>
      <c r="SAS218" s="102"/>
      <c r="SAT218" s="102"/>
      <c r="SAU218" s="102"/>
      <c r="SAV218" s="102"/>
      <c r="SAW218" s="102"/>
      <c r="SAX218" s="102"/>
      <c r="SAY218" s="102"/>
      <c r="SAZ218" s="102"/>
      <c r="SBA218" s="102"/>
      <c r="SBB218" s="102"/>
      <c r="SBC218" s="102"/>
      <c r="SBD218" s="102"/>
      <c r="SBE218" s="102"/>
      <c r="SBF218" s="102"/>
      <c r="SBG218" s="102"/>
      <c r="SBH218" s="102"/>
      <c r="SBI218" s="102"/>
      <c r="SBJ218" s="102"/>
      <c r="SBK218" s="102"/>
      <c r="SBL218" s="102"/>
      <c r="SBM218" s="102"/>
      <c r="SBN218" s="102"/>
      <c r="SBO218" s="102"/>
      <c r="SBP218" s="102"/>
      <c r="SBQ218" s="102"/>
      <c r="SBR218" s="102"/>
      <c r="SBS218" s="102"/>
      <c r="SBT218" s="102"/>
      <c r="SBU218" s="102"/>
      <c r="SBV218" s="102"/>
      <c r="SBW218" s="102"/>
      <c r="SBX218" s="102"/>
      <c r="SBY218" s="102"/>
      <c r="SBZ218" s="102"/>
      <c r="SCA218" s="102"/>
      <c r="SCB218" s="102"/>
      <c r="SCC218" s="102"/>
      <c r="SCD218" s="102"/>
      <c r="SCE218" s="102"/>
      <c r="SCF218" s="102"/>
      <c r="SCG218" s="102"/>
      <c r="SCH218" s="102"/>
      <c r="SCI218" s="102"/>
      <c r="SCJ218" s="102"/>
      <c r="SCK218" s="102"/>
      <c r="SCL218" s="102"/>
      <c r="SCM218" s="102"/>
      <c r="SCN218" s="102"/>
      <c r="SCO218" s="102"/>
      <c r="SCP218" s="102"/>
      <c r="SCQ218" s="102"/>
      <c r="SCR218" s="102"/>
      <c r="SCS218" s="102"/>
      <c r="SCT218" s="102"/>
      <c r="SCU218" s="102"/>
      <c r="SCV218" s="102"/>
      <c r="SCW218" s="102"/>
      <c r="SCX218" s="102"/>
      <c r="SCY218" s="102"/>
      <c r="SCZ218" s="102"/>
      <c r="SDA218" s="102"/>
      <c r="SDB218" s="102"/>
      <c r="SDC218" s="102"/>
      <c r="SDD218" s="102"/>
      <c r="SDE218" s="102"/>
      <c r="SDF218" s="102"/>
      <c r="SDG218" s="102"/>
      <c r="SDH218" s="102"/>
      <c r="SDI218" s="102"/>
      <c r="SDJ218" s="102"/>
      <c r="SDK218" s="102"/>
      <c r="SDL218" s="102"/>
      <c r="SDM218" s="102"/>
      <c r="SDN218" s="102"/>
      <c r="SDO218" s="102"/>
      <c r="SDP218" s="102"/>
      <c r="SDQ218" s="102"/>
      <c r="SDR218" s="102"/>
      <c r="SDS218" s="102"/>
      <c r="SDT218" s="102"/>
      <c r="SDU218" s="102"/>
      <c r="SDV218" s="102"/>
      <c r="SDW218" s="102"/>
      <c r="SDX218" s="102"/>
      <c r="SDY218" s="102"/>
      <c r="SDZ218" s="102"/>
      <c r="SEA218" s="102"/>
      <c r="SEB218" s="102"/>
      <c r="SEC218" s="102"/>
      <c r="SED218" s="102"/>
      <c r="SEE218" s="102"/>
      <c r="SEF218" s="102"/>
      <c r="SEG218" s="102"/>
      <c r="SEH218" s="102"/>
      <c r="SEI218" s="102"/>
      <c r="SEJ218" s="102"/>
      <c r="SEK218" s="102"/>
      <c r="SEL218" s="102"/>
      <c r="SEM218" s="102"/>
      <c r="SEN218" s="102"/>
      <c r="SEO218" s="102"/>
      <c r="SEP218" s="102"/>
      <c r="SEQ218" s="102"/>
      <c r="SER218" s="102"/>
      <c r="SES218" s="102"/>
      <c r="SET218" s="102"/>
      <c r="SEU218" s="102"/>
      <c r="SEV218" s="102"/>
      <c r="SEW218" s="102"/>
      <c r="SEX218" s="102"/>
      <c r="SEY218" s="102"/>
      <c r="SEZ218" s="102"/>
      <c r="SFA218" s="102"/>
      <c r="SFB218" s="102"/>
      <c r="SFC218" s="102"/>
      <c r="SFD218" s="102"/>
      <c r="SFE218" s="102"/>
      <c r="SFF218" s="102"/>
      <c r="SFG218" s="102"/>
      <c r="SFH218" s="102"/>
      <c r="SFI218" s="102"/>
      <c r="SFJ218" s="102"/>
      <c r="SFK218" s="102"/>
      <c r="SFL218" s="102"/>
      <c r="SFM218" s="102"/>
      <c r="SFN218" s="102"/>
      <c r="SFO218" s="102"/>
      <c r="SFP218" s="102"/>
      <c r="SFQ218" s="102"/>
      <c r="SFR218" s="102"/>
      <c r="SFS218" s="102"/>
      <c r="SFT218" s="102"/>
      <c r="SFU218" s="102"/>
      <c r="SFV218" s="102"/>
      <c r="SFW218" s="102"/>
      <c r="SFX218" s="102"/>
      <c r="SFY218" s="102"/>
      <c r="SFZ218" s="102"/>
      <c r="SGA218" s="102"/>
      <c r="SGB218" s="102"/>
      <c r="SGC218" s="102"/>
      <c r="SGD218" s="102"/>
      <c r="SGE218" s="102"/>
      <c r="SGF218" s="102"/>
      <c r="SGG218" s="102"/>
      <c r="SGH218" s="102"/>
      <c r="SGI218" s="102"/>
      <c r="SGJ218" s="102"/>
      <c r="SGK218" s="102"/>
      <c r="SGL218" s="102"/>
      <c r="SGM218" s="102"/>
      <c r="SGN218" s="102"/>
      <c r="SGO218" s="102"/>
      <c r="SGP218" s="102"/>
      <c r="SGQ218" s="102"/>
      <c r="SGR218" s="102"/>
      <c r="SGS218" s="102"/>
      <c r="SGT218" s="102"/>
      <c r="SGU218" s="102"/>
      <c r="SGV218" s="102"/>
      <c r="SGW218" s="102"/>
      <c r="SGX218" s="102"/>
      <c r="SGY218" s="102"/>
      <c r="SGZ218" s="102"/>
      <c r="SHA218" s="102"/>
      <c r="SHB218" s="102"/>
      <c r="SHC218" s="102"/>
      <c r="SHD218" s="102"/>
      <c r="SHE218" s="102"/>
      <c r="SHF218" s="102"/>
      <c r="SHG218" s="102"/>
      <c r="SHH218" s="102"/>
      <c r="SHI218" s="102"/>
      <c r="SHJ218" s="102"/>
      <c r="SHK218" s="102"/>
      <c r="SHL218" s="102"/>
      <c r="SHM218" s="102"/>
      <c r="SHN218" s="102"/>
      <c r="SHO218" s="102"/>
      <c r="SHP218" s="102"/>
      <c r="SHQ218" s="102"/>
      <c r="SHR218" s="102"/>
      <c r="SHS218" s="102"/>
      <c r="SHT218" s="102"/>
      <c r="SHU218" s="102"/>
      <c r="SHV218" s="102"/>
      <c r="SHW218" s="102"/>
      <c r="SHX218" s="102"/>
      <c r="SHY218" s="102"/>
      <c r="SHZ218" s="102"/>
      <c r="SIA218" s="102"/>
      <c r="SIB218" s="102"/>
      <c r="SIC218" s="102"/>
      <c r="SID218" s="102"/>
      <c r="SIE218" s="102"/>
      <c r="SIF218" s="102"/>
      <c r="SIG218" s="102"/>
      <c r="SIH218" s="102"/>
      <c r="SII218" s="102"/>
      <c r="SIJ218" s="102"/>
      <c r="SIK218" s="102"/>
      <c r="SIL218" s="102"/>
      <c r="SIM218" s="102"/>
      <c r="SIN218" s="102"/>
      <c r="SIO218" s="102"/>
      <c r="SIP218" s="102"/>
      <c r="SIQ218" s="102"/>
      <c r="SIR218" s="102"/>
      <c r="SIS218" s="102"/>
      <c r="SIT218" s="102"/>
      <c r="SIU218" s="102"/>
      <c r="SIV218" s="102"/>
      <c r="SIW218" s="102"/>
      <c r="SIX218" s="102"/>
      <c r="SIY218" s="102"/>
      <c r="SIZ218" s="102"/>
      <c r="SJA218" s="102"/>
      <c r="SJB218" s="102"/>
      <c r="SJC218" s="102"/>
      <c r="SJD218" s="102"/>
      <c r="SJE218" s="102"/>
      <c r="SJF218" s="102"/>
      <c r="SJG218" s="102"/>
      <c r="SJH218" s="102"/>
      <c r="SJI218" s="102"/>
      <c r="SJJ218" s="102"/>
      <c r="SJK218" s="102"/>
      <c r="SJL218" s="102"/>
      <c r="SJM218" s="102"/>
      <c r="SJN218" s="102"/>
      <c r="SJO218" s="102"/>
      <c r="SJP218" s="102"/>
      <c r="SJQ218" s="102"/>
      <c r="SJR218" s="102"/>
      <c r="SJS218" s="102"/>
      <c r="SJT218" s="102"/>
      <c r="SJU218" s="102"/>
      <c r="SJV218" s="102"/>
      <c r="SJW218" s="102"/>
      <c r="SJX218" s="102"/>
      <c r="SJY218" s="102"/>
      <c r="SJZ218" s="102"/>
      <c r="SKA218" s="102"/>
      <c r="SKB218" s="102"/>
      <c r="SKC218" s="102"/>
      <c r="SKD218" s="102"/>
      <c r="SKE218" s="102"/>
      <c r="SKF218" s="102"/>
      <c r="SKG218" s="102"/>
      <c r="SKH218" s="102"/>
      <c r="SKI218" s="102"/>
      <c r="SKJ218" s="102"/>
      <c r="SKK218" s="102"/>
      <c r="SKL218" s="102"/>
      <c r="SKM218" s="102"/>
      <c r="SKN218" s="102"/>
      <c r="SKO218" s="102"/>
      <c r="SKP218" s="102"/>
      <c r="SKQ218" s="102"/>
      <c r="SKR218" s="102"/>
      <c r="SKS218" s="102"/>
      <c r="SKT218" s="102"/>
      <c r="SKU218" s="102"/>
      <c r="SKV218" s="102"/>
      <c r="SKW218" s="102"/>
      <c r="SKX218" s="102"/>
      <c r="SKY218" s="102"/>
      <c r="SKZ218" s="102"/>
      <c r="SLA218" s="102"/>
      <c r="SLB218" s="102"/>
      <c r="SLC218" s="102"/>
      <c r="SLD218" s="102"/>
      <c r="SLE218" s="102"/>
      <c r="SLF218" s="102"/>
      <c r="SLG218" s="102"/>
      <c r="SLH218" s="102"/>
      <c r="SLI218" s="102"/>
      <c r="SLJ218" s="102"/>
      <c r="SLK218" s="102"/>
      <c r="SLL218" s="102"/>
      <c r="SLM218" s="102"/>
      <c r="SLN218" s="102"/>
      <c r="SLO218" s="102"/>
      <c r="SLP218" s="102"/>
      <c r="SLQ218" s="102"/>
      <c r="SLR218" s="102"/>
      <c r="SLS218" s="102"/>
      <c r="SLT218" s="102"/>
      <c r="SLU218" s="102"/>
      <c r="SLV218" s="102"/>
      <c r="SLW218" s="102"/>
      <c r="SLX218" s="102"/>
      <c r="SLY218" s="102"/>
      <c r="SLZ218" s="102"/>
      <c r="SMA218" s="102"/>
      <c r="SMB218" s="102"/>
      <c r="SMC218" s="102"/>
      <c r="SMD218" s="102"/>
      <c r="SME218" s="102"/>
      <c r="SMF218" s="102"/>
      <c r="SMG218" s="102"/>
      <c r="SMH218" s="102"/>
      <c r="SMI218" s="102"/>
      <c r="SMJ218" s="102"/>
      <c r="SMK218" s="102"/>
      <c r="SML218" s="102"/>
      <c r="SMM218" s="102"/>
      <c r="SMN218" s="102"/>
      <c r="SMO218" s="102"/>
      <c r="SMP218" s="102"/>
      <c r="SMQ218" s="102"/>
      <c r="SMR218" s="102"/>
      <c r="SMS218" s="102"/>
      <c r="SMT218" s="102"/>
      <c r="SMU218" s="102"/>
      <c r="SMV218" s="102"/>
      <c r="SMW218" s="102"/>
      <c r="SMX218" s="102"/>
      <c r="SMY218" s="102"/>
      <c r="SMZ218" s="102"/>
      <c r="SNA218" s="102"/>
      <c r="SNB218" s="102"/>
      <c r="SNC218" s="102"/>
      <c r="SND218" s="102"/>
      <c r="SNE218" s="102"/>
      <c r="SNF218" s="102"/>
      <c r="SNG218" s="102"/>
      <c r="SNH218" s="102"/>
      <c r="SNI218" s="102"/>
      <c r="SNJ218" s="102"/>
      <c r="SNK218" s="102"/>
      <c r="SNL218" s="102"/>
      <c r="SNM218" s="102"/>
      <c r="SNN218" s="102"/>
      <c r="SNO218" s="102"/>
      <c r="SNP218" s="102"/>
      <c r="SNQ218" s="102"/>
      <c r="SNR218" s="102"/>
      <c r="SNS218" s="102"/>
      <c r="SNT218" s="102"/>
      <c r="SNU218" s="102"/>
      <c r="SNV218" s="102"/>
      <c r="SNW218" s="102"/>
      <c r="SNX218" s="102"/>
      <c r="SNY218" s="102"/>
      <c r="SNZ218" s="102"/>
      <c r="SOA218" s="102"/>
      <c r="SOB218" s="102"/>
      <c r="SOC218" s="102"/>
      <c r="SOD218" s="102"/>
      <c r="SOE218" s="102"/>
      <c r="SOF218" s="102"/>
      <c r="SOG218" s="102"/>
      <c r="SOH218" s="102"/>
      <c r="SOI218" s="102"/>
      <c r="SOJ218" s="102"/>
      <c r="SOK218" s="102"/>
      <c r="SOL218" s="102"/>
      <c r="SOM218" s="102"/>
      <c r="SON218" s="102"/>
      <c r="SOO218" s="102"/>
      <c r="SOP218" s="102"/>
      <c r="SOQ218" s="102"/>
      <c r="SOR218" s="102"/>
      <c r="SOS218" s="102"/>
      <c r="SOT218" s="102"/>
      <c r="SOU218" s="102"/>
      <c r="SOV218" s="102"/>
      <c r="SOW218" s="102"/>
      <c r="SOX218" s="102"/>
      <c r="SOY218" s="102"/>
      <c r="SOZ218" s="102"/>
      <c r="SPA218" s="102"/>
      <c r="SPB218" s="102"/>
      <c r="SPC218" s="102"/>
      <c r="SPD218" s="102"/>
      <c r="SPE218" s="102"/>
      <c r="SPF218" s="102"/>
      <c r="SPG218" s="102"/>
      <c r="SPH218" s="102"/>
      <c r="SPI218" s="102"/>
      <c r="SPJ218" s="102"/>
      <c r="SPK218" s="102"/>
      <c r="SPL218" s="102"/>
      <c r="SPM218" s="102"/>
      <c r="SPN218" s="102"/>
      <c r="SPO218" s="102"/>
      <c r="SPP218" s="102"/>
      <c r="SPQ218" s="102"/>
      <c r="SPR218" s="102"/>
      <c r="SPS218" s="102"/>
      <c r="SPT218" s="102"/>
      <c r="SPU218" s="102"/>
      <c r="SPV218" s="102"/>
      <c r="SPW218" s="102"/>
      <c r="SPX218" s="102"/>
      <c r="SPY218" s="102"/>
      <c r="SPZ218" s="102"/>
      <c r="SQA218" s="102"/>
      <c r="SQB218" s="102"/>
      <c r="SQC218" s="102"/>
      <c r="SQD218" s="102"/>
      <c r="SQE218" s="102"/>
      <c r="SQF218" s="102"/>
      <c r="SQG218" s="102"/>
      <c r="SQH218" s="102"/>
      <c r="SQI218" s="102"/>
      <c r="SQJ218" s="102"/>
      <c r="SQK218" s="102"/>
      <c r="SQL218" s="102"/>
      <c r="SQM218" s="102"/>
      <c r="SQN218" s="102"/>
      <c r="SQO218" s="102"/>
      <c r="SQP218" s="102"/>
      <c r="SQQ218" s="102"/>
      <c r="SQR218" s="102"/>
      <c r="SQS218" s="102"/>
      <c r="SQT218" s="102"/>
      <c r="SQU218" s="102"/>
      <c r="SQV218" s="102"/>
      <c r="SQW218" s="102"/>
      <c r="SQX218" s="102"/>
      <c r="SQY218" s="102"/>
      <c r="SQZ218" s="102"/>
      <c r="SRA218" s="102"/>
      <c r="SRB218" s="102"/>
      <c r="SRC218" s="102"/>
      <c r="SRD218" s="102"/>
      <c r="SRE218" s="102"/>
      <c r="SRF218" s="102"/>
      <c r="SRG218" s="102"/>
      <c r="SRH218" s="102"/>
      <c r="SRI218" s="102"/>
      <c r="SRJ218" s="102"/>
      <c r="SRK218" s="102"/>
      <c r="SRL218" s="102"/>
      <c r="SRM218" s="102"/>
      <c r="SRN218" s="102"/>
      <c r="SRO218" s="102"/>
      <c r="SRP218" s="102"/>
      <c r="SRQ218" s="102"/>
      <c r="SRR218" s="102"/>
      <c r="SRS218" s="102"/>
      <c r="SRT218" s="102"/>
      <c r="SRU218" s="102"/>
      <c r="SRV218" s="102"/>
      <c r="SRW218" s="102"/>
      <c r="SRX218" s="102"/>
      <c r="SRY218" s="102"/>
      <c r="SRZ218" s="102"/>
      <c r="SSA218" s="102"/>
      <c r="SSB218" s="102"/>
      <c r="SSC218" s="102"/>
      <c r="SSD218" s="102"/>
      <c r="SSE218" s="102"/>
      <c r="SSF218" s="102"/>
      <c r="SSG218" s="102"/>
      <c r="SSH218" s="102"/>
      <c r="SSI218" s="102"/>
      <c r="SSJ218" s="102"/>
      <c r="SSK218" s="102"/>
      <c r="SSL218" s="102"/>
      <c r="SSM218" s="102"/>
      <c r="SSN218" s="102"/>
      <c r="SSO218" s="102"/>
      <c r="SSP218" s="102"/>
      <c r="SSQ218" s="102"/>
      <c r="SSR218" s="102"/>
      <c r="SSS218" s="102"/>
      <c r="SST218" s="102"/>
      <c r="SSU218" s="102"/>
      <c r="SSV218" s="102"/>
      <c r="SSW218" s="102"/>
      <c r="SSX218" s="102"/>
      <c r="SSY218" s="102"/>
      <c r="SSZ218" s="102"/>
      <c r="STA218" s="102"/>
      <c r="STB218" s="102"/>
      <c r="STC218" s="102"/>
      <c r="STD218" s="102"/>
      <c r="STE218" s="102"/>
      <c r="STF218" s="102"/>
      <c r="STG218" s="102"/>
      <c r="STH218" s="102"/>
      <c r="STI218" s="102"/>
      <c r="STJ218" s="102"/>
      <c r="STK218" s="102"/>
      <c r="STL218" s="102"/>
      <c r="STM218" s="102"/>
      <c r="STN218" s="102"/>
      <c r="STO218" s="102"/>
      <c r="STP218" s="102"/>
      <c r="STQ218" s="102"/>
      <c r="STR218" s="102"/>
      <c r="STS218" s="102"/>
      <c r="STT218" s="102"/>
      <c r="STU218" s="102"/>
      <c r="STV218" s="102"/>
      <c r="STW218" s="102"/>
      <c r="STX218" s="102"/>
      <c r="STY218" s="102"/>
      <c r="STZ218" s="102"/>
      <c r="SUA218" s="102"/>
      <c r="SUB218" s="102"/>
      <c r="SUC218" s="102"/>
      <c r="SUD218" s="102"/>
      <c r="SUE218" s="102"/>
      <c r="SUF218" s="102"/>
      <c r="SUG218" s="102"/>
      <c r="SUH218" s="102"/>
      <c r="SUI218" s="102"/>
      <c r="SUJ218" s="102"/>
      <c r="SUK218" s="102"/>
      <c r="SUL218" s="102"/>
      <c r="SUM218" s="102"/>
      <c r="SUN218" s="102"/>
      <c r="SUO218" s="102"/>
      <c r="SUP218" s="102"/>
      <c r="SUQ218" s="102"/>
      <c r="SUR218" s="102"/>
      <c r="SUS218" s="102"/>
      <c r="SUT218" s="102"/>
      <c r="SUU218" s="102"/>
      <c r="SUV218" s="102"/>
      <c r="SUW218" s="102"/>
      <c r="SUX218" s="102"/>
      <c r="SUY218" s="102"/>
      <c r="SUZ218" s="102"/>
      <c r="SVA218" s="102"/>
      <c r="SVB218" s="102"/>
      <c r="SVC218" s="102"/>
      <c r="SVD218" s="102"/>
      <c r="SVE218" s="102"/>
      <c r="SVF218" s="102"/>
      <c r="SVG218" s="102"/>
      <c r="SVH218" s="102"/>
      <c r="SVI218" s="102"/>
      <c r="SVJ218" s="102"/>
      <c r="SVK218" s="102"/>
      <c r="SVL218" s="102"/>
      <c r="SVM218" s="102"/>
      <c r="SVN218" s="102"/>
      <c r="SVO218" s="102"/>
      <c r="SVP218" s="102"/>
      <c r="SVQ218" s="102"/>
      <c r="SVR218" s="102"/>
      <c r="SVS218" s="102"/>
      <c r="SVT218" s="102"/>
      <c r="SVU218" s="102"/>
      <c r="SVV218" s="102"/>
      <c r="SVW218" s="102"/>
      <c r="SVX218" s="102"/>
      <c r="SVY218" s="102"/>
      <c r="SVZ218" s="102"/>
      <c r="SWA218" s="102"/>
      <c r="SWB218" s="102"/>
      <c r="SWC218" s="102"/>
      <c r="SWD218" s="102"/>
      <c r="SWE218" s="102"/>
      <c r="SWF218" s="102"/>
      <c r="SWG218" s="102"/>
      <c r="SWH218" s="102"/>
      <c r="SWI218" s="102"/>
      <c r="SWJ218" s="102"/>
      <c r="SWK218" s="102"/>
      <c r="SWL218" s="102"/>
      <c r="SWM218" s="102"/>
      <c r="SWN218" s="102"/>
      <c r="SWO218" s="102"/>
      <c r="SWP218" s="102"/>
      <c r="SWQ218" s="102"/>
      <c r="SWR218" s="102"/>
      <c r="SWS218" s="102"/>
      <c r="SWT218" s="102"/>
      <c r="SWU218" s="102"/>
      <c r="SWV218" s="102"/>
      <c r="SWW218" s="102"/>
      <c r="SWX218" s="102"/>
      <c r="SWY218" s="102"/>
      <c r="SWZ218" s="102"/>
      <c r="SXA218" s="102"/>
      <c r="SXB218" s="102"/>
      <c r="SXC218" s="102"/>
      <c r="SXD218" s="102"/>
      <c r="SXE218" s="102"/>
      <c r="SXF218" s="102"/>
      <c r="SXG218" s="102"/>
      <c r="SXH218" s="102"/>
      <c r="SXI218" s="102"/>
      <c r="SXJ218" s="102"/>
      <c r="SXK218" s="102"/>
      <c r="SXL218" s="102"/>
      <c r="SXM218" s="102"/>
      <c r="SXN218" s="102"/>
      <c r="SXO218" s="102"/>
      <c r="SXP218" s="102"/>
      <c r="SXQ218" s="102"/>
      <c r="SXR218" s="102"/>
      <c r="SXS218" s="102"/>
      <c r="SXT218" s="102"/>
      <c r="SXU218" s="102"/>
      <c r="SXV218" s="102"/>
      <c r="SXW218" s="102"/>
      <c r="SXX218" s="102"/>
      <c r="SXY218" s="102"/>
      <c r="SXZ218" s="102"/>
      <c r="SYA218" s="102"/>
      <c r="SYB218" s="102"/>
      <c r="SYC218" s="102"/>
      <c r="SYD218" s="102"/>
      <c r="SYE218" s="102"/>
      <c r="SYF218" s="102"/>
      <c r="SYG218" s="102"/>
      <c r="SYH218" s="102"/>
      <c r="SYI218" s="102"/>
      <c r="SYJ218" s="102"/>
      <c r="SYK218" s="102"/>
      <c r="SYL218" s="102"/>
      <c r="SYM218" s="102"/>
      <c r="SYN218" s="102"/>
      <c r="SYO218" s="102"/>
      <c r="SYP218" s="102"/>
      <c r="SYQ218" s="102"/>
      <c r="SYR218" s="102"/>
      <c r="SYS218" s="102"/>
      <c r="SYT218" s="102"/>
      <c r="SYU218" s="102"/>
      <c r="SYV218" s="102"/>
      <c r="SYW218" s="102"/>
      <c r="SYX218" s="102"/>
      <c r="SYY218" s="102"/>
      <c r="SYZ218" s="102"/>
      <c r="SZA218" s="102"/>
      <c r="SZB218" s="102"/>
      <c r="SZC218" s="102"/>
      <c r="SZD218" s="102"/>
      <c r="SZE218" s="102"/>
      <c r="SZF218" s="102"/>
      <c r="SZG218" s="102"/>
      <c r="SZH218" s="102"/>
      <c r="SZI218" s="102"/>
      <c r="SZJ218" s="102"/>
      <c r="SZK218" s="102"/>
      <c r="SZL218" s="102"/>
      <c r="SZM218" s="102"/>
      <c r="SZN218" s="102"/>
      <c r="SZO218" s="102"/>
      <c r="SZP218" s="102"/>
      <c r="SZQ218" s="102"/>
      <c r="SZR218" s="102"/>
      <c r="SZS218" s="102"/>
      <c r="SZT218" s="102"/>
      <c r="SZU218" s="102"/>
      <c r="SZV218" s="102"/>
      <c r="SZW218" s="102"/>
      <c r="SZX218" s="102"/>
      <c r="SZY218" s="102"/>
      <c r="SZZ218" s="102"/>
      <c r="TAA218" s="102"/>
      <c r="TAB218" s="102"/>
      <c r="TAC218" s="102"/>
      <c r="TAD218" s="102"/>
      <c r="TAE218" s="102"/>
      <c r="TAF218" s="102"/>
      <c r="TAG218" s="102"/>
      <c r="TAH218" s="102"/>
      <c r="TAI218" s="102"/>
      <c r="TAJ218" s="102"/>
      <c r="TAK218" s="102"/>
      <c r="TAL218" s="102"/>
      <c r="TAM218" s="102"/>
      <c r="TAN218" s="102"/>
      <c r="TAO218" s="102"/>
      <c r="TAP218" s="102"/>
      <c r="TAQ218" s="102"/>
      <c r="TAR218" s="102"/>
      <c r="TAS218" s="102"/>
      <c r="TAT218" s="102"/>
      <c r="TAU218" s="102"/>
      <c r="TAV218" s="102"/>
      <c r="TAW218" s="102"/>
      <c r="TAX218" s="102"/>
      <c r="TAY218" s="102"/>
      <c r="TAZ218" s="102"/>
      <c r="TBA218" s="102"/>
      <c r="TBB218" s="102"/>
      <c r="TBC218" s="102"/>
      <c r="TBD218" s="102"/>
      <c r="TBE218" s="102"/>
      <c r="TBF218" s="102"/>
      <c r="TBG218" s="102"/>
      <c r="TBH218" s="102"/>
      <c r="TBI218" s="102"/>
      <c r="TBJ218" s="102"/>
      <c r="TBK218" s="102"/>
      <c r="TBL218" s="102"/>
      <c r="TBM218" s="102"/>
      <c r="TBN218" s="102"/>
      <c r="TBO218" s="102"/>
      <c r="TBP218" s="102"/>
      <c r="TBQ218" s="102"/>
      <c r="TBR218" s="102"/>
      <c r="TBS218" s="102"/>
      <c r="TBT218" s="102"/>
      <c r="TBU218" s="102"/>
      <c r="TBV218" s="102"/>
      <c r="TBW218" s="102"/>
      <c r="TBX218" s="102"/>
      <c r="TBY218" s="102"/>
      <c r="TBZ218" s="102"/>
      <c r="TCA218" s="102"/>
      <c r="TCB218" s="102"/>
      <c r="TCC218" s="102"/>
      <c r="TCD218" s="102"/>
      <c r="TCE218" s="102"/>
      <c r="TCF218" s="102"/>
      <c r="TCG218" s="102"/>
      <c r="TCH218" s="102"/>
      <c r="TCI218" s="102"/>
      <c r="TCJ218" s="102"/>
      <c r="TCK218" s="102"/>
      <c r="TCL218" s="102"/>
      <c r="TCM218" s="102"/>
      <c r="TCN218" s="102"/>
      <c r="TCO218" s="102"/>
      <c r="TCP218" s="102"/>
      <c r="TCQ218" s="102"/>
      <c r="TCR218" s="102"/>
      <c r="TCS218" s="102"/>
      <c r="TCT218" s="102"/>
      <c r="TCU218" s="102"/>
      <c r="TCV218" s="102"/>
      <c r="TCW218" s="102"/>
      <c r="TCX218" s="102"/>
      <c r="TCY218" s="102"/>
      <c r="TCZ218" s="102"/>
      <c r="TDA218" s="102"/>
      <c r="TDB218" s="102"/>
      <c r="TDC218" s="102"/>
      <c r="TDD218" s="102"/>
      <c r="TDE218" s="102"/>
      <c r="TDF218" s="102"/>
      <c r="TDG218" s="102"/>
      <c r="TDH218" s="102"/>
      <c r="TDI218" s="102"/>
      <c r="TDJ218" s="102"/>
      <c r="TDK218" s="102"/>
      <c r="TDL218" s="102"/>
      <c r="TDM218" s="102"/>
      <c r="TDN218" s="102"/>
      <c r="TDO218" s="102"/>
      <c r="TDP218" s="102"/>
      <c r="TDQ218" s="102"/>
      <c r="TDR218" s="102"/>
      <c r="TDS218" s="102"/>
      <c r="TDT218" s="102"/>
      <c r="TDU218" s="102"/>
      <c r="TDV218" s="102"/>
      <c r="TDW218" s="102"/>
      <c r="TDX218" s="102"/>
      <c r="TDY218" s="102"/>
      <c r="TDZ218" s="102"/>
      <c r="TEA218" s="102"/>
      <c r="TEB218" s="102"/>
      <c r="TEC218" s="102"/>
      <c r="TED218" s="102"/>
      <c r="TEE218" s="102"/>
      <c r="TEF218" s="102"/>
      <c r="TEG218" s="102"/>
      <c r="TEH218" s="102"/>
      <c r="TEI218" s="102"/>
      <c r="TEJ218" s="102"/>
      <c r="TEK218" s="102"/>
      <c r="TEL218" s="102"/>
      <c r="TEM218" s="102"/>
      <c r="TEN218" s="102"/>
      <c r="TEO218" s="102"/>
      <c r="TEP218" s="102"/>
      <c r="TEQ218" s="102"/>
      <c r="TER218" s="102"/>
      <c r="TES218" s="102"/>
      <c r="TET218" s="102"/>
      <c r="TEU218" s="102"/>
      <c r="TEV218" s="102"/>
      <c r="TEW218" s="102"/>
      <c r="TEX218" s="102"/>
      <c r="TEY218" s="102"/>
      <c r="TEZ218" s="102"/>
      <c r="TFA218" s="102"/>
      <c r="TFB218" s="102"/>
      <c r="TFC218" s="102"/>
      <c r="TFD218" s="102"/>
      <c r="TFE218" s="102"/>
      <c r="TFF218" s="102"/>
      <c r="TFG218" s="102"/>
      <c r="TFH218" s="102"/>
      <c r="TFI218" s="102"/>
      <c r="TFJ218" s="102"/>
      <c r="TFK218" s="102"/>
      <c r="TFL218" s="102"/>
      <c r="TFM218" s="102"/>
      <c r="TFN218" s="102"/>
      <c r="TFO218" s="102"/>
      <c r="TFP218" s="102"/>
      <c r="TFQ218" s="102"/>
      <c r="TFR218" s="102"/>
      <c r="TFS218" s="102"/>
      <c r="TFT218" s="102"/>
      <c r="TFU218" s="102"/>
      <c r="TFV218" s="102"/>
      <c r="TFW218" s="102"/>
      <c r="TFX218" s="102"/>
      <c r="TFY218" s="102"/>
      <c r="TFZ218" s="102"/>
      <c r="TGA218" s="102"/>
      <c r="TGB218" s="102"/>
      <c r="TGC218" s="102"/>
      <c r="TGD218" s="102"/>
      <c r="TGE218" s="102"/>
      <c r="TGF218" s="102"/>
      <c r="TGG218" s="102"/>
      <c r="TGH218" s="102"/>
      <c r="TGI218" s="102"/>
      <c r="TGJ218" s="102"/>
      <c r="TGK218" s="102"/>
      <c r="TGL218" s="102"/>
      <c r="TGM218" s="102"/>
      <c r="TGN218" s="102"/>
      <c r="TGO218" s="102"/>
      <c r="TGP218" s="102"/>
      <c r="TGQ218" s="102"/>
      <c r="TGR218" s="102"/>
      <c r="TGS218" s="102"/>
      <c r="TGT218" s="102"/>
      <c r="TGU218" s="102"/>
      <c r="TGV218" s="102"/>
      <c r="TGW218" s="102"/>
      <c r="TGX218" s="102"/>
      <c r="TGY218" s="102"/>
      <c r="TGZ218" s="102"/>
      <c r="THA218" s="102"/>
      <c r="THB218" s="102"/>
      <c r="THC218" s="102"/>
      <c r="THD218" s="102"/>
      <c r="THE218" s="102"/>
      <c r="THF218" s="102"/>
      <c r="THG218" s="102"/>
      <c r="THH218" s="102"/>
      <c r="THI218" s="102"/>
      <c r="THJ218" s="102"/>
      <c r="THK218" s="102"/>
      <c r="THL218" s="102"/>
      <c r="THM218" s="102"/>
      <c r="THN218" s="102"/>
      <c r="THO218" s="102"/>
      <c r="THP218" s="102"/>
      <c r="THQ218" s="102"/>
      <c r="THR218" s="102"/>
      <c r="THS218" s="102"/>
      <c r="THT218" s="102"/>
      <c r="THU218" s="102"/>
      <c r="THV218" s="102"/>
      <c r="THW218" s="102"/>
      <c r="THX218" s="102"/>
      <c r="THY218" s="102"/>
      <c r="THZ218" s="102"/>
      <c r="TIA218" s="102"/>
      <c r="TIB218" s="102"/>
      <c r="TIC218" s="102"/>
      <c r="TID218" s="102"/>
      <c r="TIE218" s="102"/>
      <c r="TIF218" s="102"/>
      <c r="TIG218" s="102"/>
      <c r="TIH218" s="102"/>
      <c r="TII218" s="102"/>
      <c r="TIJ218" s="102"/>
      <c r="TIK218" s="102"/>
      <c r="TIL218" s="102"/>
      <c r="TIM218" s="102"/>
      <c r="TIN218" s="102"/>
      <c r="TIO218" s="102"/>
      <c r="TIP218" s="102"/>
      <c r="TIQ218" s="102"/>
      <c r="TIR218" s="102"/>
      <c r="TIS218" s="102"/>
      <c r="TIT218" s="102"/>
      <c r="TIU218" s="102"/>
      <c r="TIV218" s="102"/>
      <c r="TIW218" s="102"/>
      <c r="TIX218" s="102"/>
      <c r="TIY218" s="102"/>
      <c r="TIZ218" s="102"/>
      <c r="TJA218" s="102"/>
      <c r="TJB218" s="102"/>
      <c r="TJC218" s="102"/>
      <c r="TJD218" s="102"/>
      <c r="TJE218" s="102"/>
      <c r="TJF218" s="102"/>
      <c r="TJG218" s="102"/>
      <c r="TJH218" s="102"/>
      <c r="TJI218" s="102"/>
      <c r="TJJ218" s="102"/>
      <c r="TJK218" s="102"/>
      <c r="TJL218" s="102"/>
      <c r="TJM218" s="102"/>
      <c r="TJN218" s="102"/>
      <c r="TJO218" s="102"/>
      <c r="TJP218" s="102"/>
      <c r="TJQ218" s="102"/>
      <c r="TJR218" s="102"/>
      <c r="TJS218" s="102"/>
      <c r="TJT218" s="102"/>
      <c r="TJU218" s="102"/>
      <c r="TJV218" s="102"/>
      <c r="TJW218" s="102"/>
      <c r="TJX218" s="102"/>
      <c r="TJY218" s="102"/>
      <c r="TJZ218" s="102"/>
      <c r="TKA218" s="102"/>
      <c r="TKB218" s="102"/>
      <c r="TKC218" s="102"/>
      <c r="TKD218" s="102"/>
      <c r="TKE218" s="102"/>
      <c r="TKF218" s="102"/>
      <c r="TKG218" s="102"/>
      <c r="TKH218" s="102"/>
      <c r="TKI218" s="102"/>
      <c r="TKJ218" s="102"/>
      <c r="TKK218" s="102"/>
      <c r="TKL218" s="102"/>
      <c r="TKM218" s="102"/>
      <c r="TKN218" s="102"/>
      <c r="TKO218" s="102"/>
      <c r="TKP218" s="102"/>
      <c r="TKQ218" s="102"/>
      <c r="TKR218" s="102"/>
      <c r="TKS218" s="102"/>
      <c r="TKT218" s="102"/>
      <c r="TKU218" s="102"/>
      <c r="TKV218" s="102"/>
      <c r="TKW218" s="102"/>
      <c r="TKX218" s="102"/>
      <c r="TKY218" s="102"/>
      <c r="TKZ218" s="102"/>
      <c r="TLA218" s="102"/>
      <c r="TLB218" s="102"/>
      <c r="TLC218" s="102"/>
      <c r="TLD218" s="102"/>
      <c r="TLE218" s="102"/>
      <c r="TLF218" s="102"/>
      <c r="TLG218" s="102"/>
      <c r="TLH218" s="102"/>
      <c r="TLI218" s="102"/>
      <c r="TLJ218" s="102"/>
      <c r="TLK218" s="102"/>
      <c r="TLL218" s="102"/>
      <c r="TLM218" s="102"/>
      <c r="TLN218" s="102"/>
      <c r="TLO218" s="102"/>
      <c r="TLP218" s="102"/>
      <c r="TLQ218" s="102"/>
      <c r="TLR218" s="102"/>
      <c r="TLS218" s="102"/>
      <c r="TLT218" s="102"/>
      <c r="TLU218" s="102"/>
      <c r="TLV218" s="102"/>
      <c r="TLW218" s="102"/>
      <c r="TLX218" s="102"/>
      <c r="TLY218" s="102"/>
      <c r="TLZ218" s="102"/>
      <c r="TMA218" s="102"/>
      <c r="TMB218" s="102"/>
      <c r="TMC218" s="102"/>
      <c r="TMD218" s="102"/>
      <c r="TME218" s="102"/>
      <c r="TMF218" s="102"/>
      <c r="TMG218" s="102"/>
      <c r="TMH218" s="102"/>
      <c r="TMI218" s="102"/>
      <c r="TMJ218" s="102"/>
      <c r="TMK218" s="102"/>
      <c r="TML218" s="102"/>
      <c r="TMM218" s="102"/>
      <c r="TMN218" s="102"/>
      <c r="TMO218" s="102"/>
      <c r="TMP218" s="102"/>
      <c r="TMQ218" s="102"/>
      <c r="TMR218" s="102"/>
      <c r="TMS218" s="102"/>
      <c r="TMT218" s="102"/>
      <c r="TMU218" s="102"/>
      <c r="TMV218" s="102"/>
      <c r="TMW218" s="102"/>
      <c r="TMX218" s="102"/>
      <c r="TMY218" s="102"/>
      <c r="TMZ218" s="102"/>
      <c r="TNA218" s="102"/>
      <c r="TNB218" s="102"/>
      <c r="TNC218" s="102"/>
      <c r="TND218" s="102"/>
      <c r="TNE218" s="102"/>
      <c r="TNF218" s="102"/>
      <c r="TNG218" s="102"/>
      <c r="TNH218" s="102"/>
      <c r="TNI218" s="102"/>
      <c r="TNJ218" s="102"/>
      <c r="TNK218" s="102"/>
      <c r="TNL218" s="102"/>
      <c r="TNM218" s="102"/>
      <c r="TNN218" s="102"/>
      <c r="TNO218" s="102"/>
      <c r="TNP218" s="102"/>
      <c r="TNQ218" s="102"/>
      <c r="TNR218" s="102"/>
      <c r="TNS218" s="102"/>
      <c r="TNT218" s="102"/>
      <c r="TNU218" s="102"/>
      <c r="TNV218" s="102"/>
      <c r="TNW218" s="102"/>
      <c r="TNX218" s="102"/>
      <c r="TNY218" s="102"/>
      <c r="TNZ218" s="102"/>
      <c r="TOA218" s="102"/>
      <c r="TOB218" s="102"/>
      <c r="TOC218" s="102"/>
      <c r="TOD218" s="102"/>
      <c r="TOE218" s="102"/>
      <c r="TOF218" s="102"/>
      <c r="TOG218" s="102"/>
      <c r="TOH218" s="102"/>
      <c r="TOI218" s="102"/>
      <c r="TOJ218" s="102"/>
      <c r="TOK218" s="102"/>
      <c r="TOL218" s="102"/>
      <c r="TOM218" s="102"/>
      <c r="TON218" s="102"/>
      <c r="TOO218" s="102"/>
      <c r="TOP218" s="102"/>
      <c r="TOQ218" s="102"/>
      <c r="TOR218" s="102"/>
      <c r="TOS218" s="102"/>
      <c r="TOT218" s="102"/>
      <c r="TOU218" s="102"/>
      <c r="TOV218" s="102"/>
      <c r="TOW218" s="102"/>
      <c r="TOX218" s="102"/>
      <c r="TOY218" s="102"/>
      <c r="TOZ218" s="102"/>
      <c r="TPA218" s="102"/>
      <c r="TPB218" s="102"/>
      <c r="TPC218" s="102"/>
      <c r="TPD218" s="102"/>
      <c r="TPE218" s="102"/>
      <c r="TPF218" s="102"/>
      <c r="TPG218" s="102"/>
      <c r="TPH218" s="102"/>
      <c r="TPI218" s="102"/>
      <c r="TPJ218" s="102"/>
      <c r="TPK218" s="102"/>
      <c r="TPL218" s="102"/>
      <c r="TPM218" s="102"/>
      <c r="TPN218" s="102"/>
      <c r="TPO218" s="102"/>
      <c r="TPP218" s="102"/>
      <c r="TPQ218" s="102"/>
      <c r="TPR218" s="102"/>
      <c r="TPS218" s="102"/>
      <c r="TPT218" s="102"/>
      <c r="TPU218" s="102"/>
      <c r="TPV218" s="102"/>
      <c r="TPW218" s="102"/>
      <c r="TPX218" s="102"/>
      <c r="TPY218" s="102"/>
      <c r="TPZ218" s="102"/>
      <c r="TQA218" s="102"/>
      <c r="TQB218" s="102"/>
      <c r="TQC218" s="102"/>
      <c r="TQD218" s="102"/>
      <c r="TQE218" s="102"/>
      <c r="TQF218" s="102"/>
      <c r="TQG218" s="102"/>
      <c r="TQH218" s="102"/>
      <c r="TQI218" s="102"/>
      <c r="TQJ218" s="102"/>
      <c r="TQK218" s="102"/>
      <c r="TQL218" s="102"/>
      <c r="TQM218" s="102"/>
      <c r="TQN218" s="102"/>
      <c r="TQO218" s="102"/>
      <c r="TQP218" s="102"/>
      <c r="TQQ218" s="102"/>
      <c r="TQR218" s="102"/>
      <c r="TQS218" s="102"/>
      <c r="TQT218" s="102"/>
      <c r="TQU218" s="102"/>
      <c r="TQV218" s="102"/>
      <c r="TQW218" s="102"/>
      <c r="TQX218" s="102"/>
      <c r="TQY218" s="102"/>
      <c r="TQZ218" s="102"/>
      <c r="TRA218" s="102"/>
      <c r="TRB218" s="102"/>
      <c r="TRC218" s="102"/>
      <c r="TRD218" s="102"/>
      <c r="TRE218" s="102"/>
      <c r="TRF218" s="102"/>
      <c r="TRG218" s="102"/>
      <c r="TRH218" s="102"/>
      <c r="TRI218" s="102"/>
      <c r="TRJ218" s="102"/>
      <c r="TRK218" s="102"/>
      <c r="TRL218" s="102"/>
      <c r="TRM218" s="102"/>
      <c r="TRN218" s="102"/>
      <c r="TRO218" s="102"/>
      <c r="TRP218" s="102"/>
      <c r="TRQ218" s="102"/>
      <c r="TRR218" s="102"/>
      <c r="TRS218" s="102"/>
      <c r="TRT218" s="102"/>
      <c r="TRU218" s="102"/>
      <c r="TRV218" s="102"/>
      <c r="TRW218" s="102"/>
      <c r="TRX218" s="102"/>
      <c r="TRY218" s="102"/>
      <c r="TRZ218" s="102"/>
      <c r="TSA218" s="102"/>
      <c r="TSB218" s="102"/>
      <c r="TSC218" s="102"/>
      <c r="TSD218" s="102"/>
      <c r="TSE218" s="102"/>
      <c r="TSF218" s="102"/>
      <c r="TSG218" s="102"/>
      <c r="TSH218" s="102"/>
      <c r="TSI218" s="102"/>
      <c r="TSJ218" s="102"/>
      <c r="TSK218" s="102"/>
      <c r="TSL218" s="102"/>
      <c r="TSM218" s="102"/>
      <c r="TSN218" s="102"/>
      <c r="TSO218" s="102"/>
      <c r="TSP218" s="102"/>
      <c r="TSQ218" s="102"/>
      <c r="TSR218" s="102"/>
      <c r="TSS218" s="102"/>
      <c r="TST218" s="102"/>
      <c r="TSU218" s="102"/>
      <c r="TSV218" s="102"/>
      <c r="TSW218" s="102"/>
      <c r="TSX218" s="102"/>
      <c r="TSY218" s="102"/>
      <c r="TSZ218" s="102"/>
      <c r="TTA218" s="102"/>
      <c r="TTB218" s="102"/>
      <c r="TTC218" s="102"/>
      <c r="TTD218" s="102"/>
      <c r="TTE218" s="102"/>
      <c r="TTF218" s="102"/>
      <c r="TTG218" s="102"/>
      <c r="TTH218" s="102"/>
      <c r="TTI218" s="102"/>
      <c r="TTJ218" s="102"/>
      <c r="TTK218" s="102"/>
      <c r="TTL218" s="102"/>
      <c r="TTM218" s="102"/>
      <c r="TTN218" s="102"/>
      <c r="TTO218" s="102"/>
      <c r="TTP218" s="102"/>
      <c r="TTQ218" s="102"/>
      <c r="TTR218" s="102"/>
      <c r="TTS218" s="102"/>
      <c r="TTT218" s="102"/>
      <c r="TTU218" s="102"/>
      <c r="TTV218" s="102"/>
      <c r="TTW218" s="102"/>
      <c r="TTX218" s="102"/>
      <c r="TTY218" s="102"/>
      <c r="TTZ218" s="102"/>
      <c r="TUA218" s="102"/>
      <c r="TUB218" s="102"/>
      <c r="TUC218" s="102"/>
      <c r="TUD218" s="102"/>
      <c r="TUE218" s="102"/>
      <c r="TUF218" s="102"/>
      <c r="TUG218" s="102"/>
      <c r="TUH218" s="102"/>
      <c r="TUI218" s="102"/>
      <c r="TUJ218" s="102"/>
      <c r="TUK218" s="102"/>
      <c r="TUL218" s="102"/>
      <c r="TUM218" s="102"/>
      <c r="TUN218" s="102"/>
      <c r="TUO218" s="102"/>
      <c r="TUP218" s="102"/>
      <c r="TUQ218" s="102"/>
      <c r="TUR218" s="102"/>
      <c r="TUS218" s="102"/>
      <c r="TUT218" s="102"/>
      <c r="TUU218" s="102"/>
      <c r="TUV218" s="102"/>
      <c r="TUW218" s="102"/>
      <c r="TUX218" s="102"/>
      <c r="TUY218" s="102"/>
      <c r="TUZ218" s="102"/>
      <c r="TVA218" s="102"/>
      <c r="TVB218" s="102"/>
      <c r="TVC218" s="102"/>
      <c r="TVD218" s="102"/>
      <c r="TVE218" s="102"/>
      <c r="TVF218" s="102"/>
      <c r="TVG218" s="102"/>
      <c r="TVH218" s="102"/>
      <c r="TVI218" s="102"/>
      <c r="TVJ218" s="102"/>
      <c r="TVK218" s="102"/>
      <c r="TVL218" s="102"/>
      <c r="TVM218" s="102"/>
      <c r="TVN218" s="102"/>
      <c r="TVO218" s="102"/>
      <c r="TVP218" s="102"/>
      <c r="TVQ218" s="102"/>
      <c r="TVR218" s="102"/>
      <c r="TVS218" s="102"/>
      <c r="TVT218" s="102"/>
      <c r="TVU218" s="102"/>
      <c r="TVV218" s="102"/>
      <c r="TVW218" s="102"/>
      <c r="TVX218" s="102"/>
      <c r="TVY218" s="102"/>
      <c r="TVZ218" s="102"/>
      <c r="TWA218" s="102"/>
      <c r="TWB218" s="102"/>
      <c r="TWC218" s="102"/>
      <c r="TWD218" s="102"/>
      <c r="TWE218" s="102"/>
      <c r="TWF218" s="102"/>
      <c r="TWG218" s="102"/>
      <c r="TWH218" s="102"/>
      <c r="TWI218" s="102"/>
      <c r="TWJ218" s="102"/>
      <c r="TWK218" s="102"/>
      <c r="TWL218" s="102"/>
      <c r="TWM218" s="102"/>
      <c r="TWN218" s="102"/>
      <c r="TWO218" s="102"/>
      <c r="TWP218" s="102"/>
      <c r="TWQ218" s="102"/>
      <c r="TWR218" s="102"/>
      <c r="TWS218" s="102"/>
      <c r="TWT218" s="102"/>
      <c r="TWU218" s="102"/>
      <c r="TWV218" s="102"/>
      <c r="TWW218" s="102"/>
      <c r="TWX218" s="102"/>
      <c r="TWY218" s="102"/>
      <c r="TWZ218" s="102"/>
      <c r="TXA218" s="102"/>
      <c r="TXB218" s="102"/>
      <c r="TXC218" s="102"/>
      <c r="TXD218" s="102"/>
      <c r="TXE218" s="102"/>
      <c r="TXF218" s="102"/>
      <c r="TXG218" s="102"/>
      <c r="TXH218" s="102"/>
      <c r="TXI218" s="102"/>
      <c r="TXJ218" s="102"/>
      <c r="TXK218" s="102"/>
      <c r="TXL218" s="102"/>
      <c r="TXM218" s="102"/>
      <c r="TXN218" s="102"/>
      <c r="TXO218" s="102"/>
      <c r="TXP218" s="102"/>
      <c r="TXQ218" s="102"/>
      <c r="TXR218" s="102"/>
      <c r="TXS218" s="102"/>
      <c r="TXT218" s="102"/>
      <c r="TXU218" s="102"/>
      <c r="TXV218" s="102"/>
      <c r="TXW218" s="102"/>
      <c r="TXX218" s="102"/>
      <c r="TXY218" s="102"/>
      <c r="TXZ218" s="102"/>
      <c r="TYA218" s="102"/>
      <c r="TYB218" s="102"/>
      <c r="TYC218" s="102"/>
      <c r="TYD218" s="102"/>
      <c r="TYE218" s="102"/>
      <c r="TYF218" s="102"/>
      <c r="TYG218" s="102"/>
      <c r="TYH218" s="102"/>
      <c r="TYI218" s="102"/>
      <c r="TYJ218" s="102"/>
      <c r="TYK218" s="102"/>
      <c r="TYL218" s="102"/>
      <c r="TYM218" s="102"/>
      <c r="TYN218" s="102"/>
      <c r="TYO218" s="102"/>
      <c r="TYP218" s="102"/>
      <c r="TYQ218" s="102"/>
      <c r="TYR218" s="102"/>
      <c r="TYS218" s="102"/>
      <c r="TYT218" s="102"/>
      <c r="TYU218" s="102"/>
      <c r="TYV218" s="102"/>
      <c r="TYW218" s="102"/>
      <c r="TYX218" s="102"/>
      <c r="TYY218" s="102"/>
      <c r="TYZ218" s="102"/>
      <c r="TZA218" s="102"/>
      <c r="TZB218" s="102"/>
      <c r="TZC218" s="102"/>
      <c r="TZD218" s="102"/>
      <c r="TZE218" s="102"/>
      <c r="TZF218" s="102"/>
      <c r="TZG218" s="102"/>
      <c r="TZH218" s="102"/>
      <c r="TZI218" s="102"/>
      <c r="TZJ218" s="102"/>
      <c r="TZK218" s="102"/>
      <c r="TZL218" s="102"/>
      <c r="TZM218" s="102"/>
      <c r="TZN218" s="102"/>
      <c r="TZO218" s="102"/>
      <c r="TZP218" s="102"/>
      <c r="TZQ218" s="102"/>
      <c r="TZR218" s="102"/>
      <c r="TZS218" s="102"/>
      <c r="TZT218" s="102"/>
      <c r="TZU218" s="102"/>
      <c r="TZV218" s="102"/>
      <c r="TZW218" s="102"/>
      <c r="TZX218" s="102"/>
      <c r="TZY218" s="102"/>
      <c r="TZZ218" s="102"/>
      <c r="UAA218" s="102"/>
      <c r="UAB218" s="102"/>
      <c r="UAC218" s="102"/>
      <c r="UAD218" s="102"/>
      <c r="UAE218" s="102"/>
      <c r="UAF218" s="102"/>
      <c r="UAG218" s="102"/>
      <c r="UAH218" s="102"/>
      <c r="UAI218" s="102"/>
      <c r="UAJ218" s="102"/>
      <c r="UAK218" s="102"/>
      <c r="UAL218" s="102"/>
      <c r="UAM218" s="102"/>
      <c r="UAN218" s="102"/>
      <c r="UAO218" s="102"/>
      <c r="UAP218" s="102"/>
      <c r="UAQ218" s="102"/>
      <c r="UAR218" s="102"/>
      <c r="UAS218" s="102"/>
      <c r="UAT218" s="102"/>
      <c r="UAU218" s="102"/>
      <c r="UAV218" s="102"/>
      <c r="UAW218" s="102"/>
      <c r="UAX218" s="102"/>
      <c r="UAY218" s="102"/>
      <c r="UAZ218" s="102"/>
      <c r="UBA218" s="102"/>
      <c r="UBB218" s="102"/>
      <c r="UBC218" s="102"/>
      <c r="UBD218" s="102"/>
      <c r="UBE218" s="102"/>
      <c r="UBF218" s="102"/>
      <c r="UBG218" s="102"/>
      <c r="UBH218" s="102"/>
      <c r="UBI218" s="102"/>
      <c r="UBJ218" s="102"/>
      <c r="UBK218" s="102"/>
      <c r="UBL218" s="102"/>
      <c r="UBM218" s="102"/>
      <c r="UBN218" s="102"/>
      <c r="UBO218" s="102"/>
      <c r="UBP218" s="102"/>
      <c r="UBQ218" s="102"/>
      <c r="UBR218" s="102"/>
      <c r="UBS218" s="102"/>
      <c r="UBT218" s="102"/>
      <c r="UBU218" s="102"/>
      <c r="UBV218" s="102"/>
      <c r="UBW218" s="102"/>
      <c r="UBX218" s="102"/>
      <c r="UBY218" s="102"/>
      <c r="UBZ218" s="102"/>
      <c r="UCA218" s="102"/>
      <c r="UCB218" s="102"/>
      <c r="UCC218" s="102"/>
      <c r="UCD218" s="102"/>
      <c r="UCE218" s="102"/>
      <c r="UCF218" s="102"/>
      <c r="UCG218" s="102"/>
      <c r="UCH218" s="102"/>
      <c r="UCI218" s="102"/>
      <c r="UCJ218" s="102"/>
      <c r="UCK218" s="102"/>
      <c r="UCL218" s="102"/>
      <c r="UCM218" s="102"/>
      <c r="UCN218" s="102"/>
      <c r="UCO218" s="102"/>
      <c r="UCP218" s="102"/>
      <c r="UCQ218" s="102"/>
      <c r="UCR218" s="102"/>
      <c r="UCS218" s="102"/>
      <c r="UCT218" s="102"/>
      <c r="UCU218" s="102"/>
      <c r="UCV218" s="102"/>
      <c r="UCW218" s="102"/>
      <c r="UCX218" s="102"/>
      <c r="UCY218" s="102"/>
      <c r="UCZ218" s="102"/>
      <c r="UDA218" s="102"/>
      <c r="UDB218" s="102"/>
      <c r="UDC218" s="102"/>
      <c r="UDD218" s="102"/>
      <c r="UDE218" s="102"/>
      <c r="UDF218" s="102"/>
      <c r="UDG218" s="102"/>
      <c r="UDH218" s="102"/>
      <c r="UDI218" s="102"/>
      <c r="UDJ218" s="102"/>
      <c r="UDK218" s="102"/>
      <c r="UDL218" s="102"/>
      <c r="UDM218" s="102"/>
      <c r="UDN218" s="102"/>
      <c r="UDO218" s="102"/>
      <c r="UDP218" s="102"/>
      <c r="UDQ218" s="102"/>
      <c r="UDR218" s="102"/>
      <c r="UDS218" s="102"/>
      <c r="UDT218" s="102"/>
      <c r="UDU218" s="102"/>
      <c r="UDV218" s="102"/>
      <c r="UDW218" s="102"/>
      <c r="UDX218" s="102"/>
      <c r="UDY218" s="102"/>
      <c r="UDZ218" s="102"/>
      <c r="UEA218" s="102"/>
      <c r="UEB218" s="102"/>
      <c r="UEC218" s="102"/>
      <c r="UED218" s="102"/>
      <c r="UEE218" s="102"/>
      <c r="UEF218" s="102"/>
      <c r="UEG218" s="102"/>
      <c r="UEH218" s="102"/>
      <c r="UEI218" s="102"/>
      <c r="UEJ218" s="102"/>
      <c r="UEK218" s="102"/>
      <c r="UEL218" s="102"/>
      <c r="UEM218" s="102"/>
      <c r="UEN218" s="102"/>
      <c r="UEO218" s="102"/>
      <c r="UEP218" s="102"/>
      <c r="UEQ218" s="102"/>
      <c r="UER218" s="102"/>
      <c r="UES218" s="102"/>
      <c r="UET218" s="102"/>
      <c r="UEU218" s="102"/>
      <c r="UEV218" s="102"/>
      <c r="UEW218" s="102"/>
      <c r="UEX218" s="102"/>
      <c r="UEY218" s="102"/>
      <c r="UEZ218" s="102"/>
      <c r="UFA218" s="102"/>
      <c r="UFB218" s="102"/>
      <c r="UFC218" s="102"/>
      <c r="UFD218" s="102"/>
      <c r="UFE218" s="102"/>
      <c r="UFF218" s="102"/>
      <c r="UFG218" s="102"/>
      <c r="UFH218" s="102"/>
      <c r="UFI218" s="102"/>
      <c r="UFJ218" s="102"/>
      <c r="UFK218" s="102"/>
      <c r="UFL218" s="102"/>
      <c r="UFM218" s="102"/>
      <c r="UFN218" s="102"/>
      <c r="UFO218" s="102"/>
      <c r="UFP218" s="102"/>
      <c r="UFQ218" s="102"/>
      <c r="UFR218" s="102"/>
      <c r="UFS218" s="102"/>
      <c r="UFT218" s="102"/>
      <c r="UFU218" s="102"/>
      <c r="UFV218" s="102"/>
      <c r="UFW218" s="102"/>
      <c r="UFX218" s="102"/>
      <c r="UFY218" s="102"/>
      <c r="UFZ218" s="102"/>
      <c r="UGA218" s="102"/>
      <c r="UGB218" s="102"/>
      <c r="UGC218" s="102"/>
      <c r="UGD218" s="102"/>
      <c r="UGE218" s="102"/>
      <c r="UGF218" s="102"/>
      <c r="UGG218" s="102"/>
      <c r="UGH218" s="102"/>
      <c r="UGI218" s="102"/>
      <c r="UGJ218" s="102"/>
      <c r="UGK218" s="102"/>
      <c r="UGL218" s="102"/>
      <c r="UGM218" s="102"/>
      <c r="UGN218" s="102"/>
      <c r="UGO218" s="102"/>
      <c r="UGP218" s="102"/>
      <c r="UGQ218" s="102"/>
      <c r="UGR218" s="102"/>
      <c r="UGS218" s="102"/>
      <c r="UGT218" s="102"/>
      <c r="UGU218" s="102"/>
      <c r="UGV218" s="102"/>
      <c r="UGW218" s="102"/>
      <c r="UGX218" s="102"/>
      <c r="UGY218" s="102"/>
      <c r="UGZ218" s="102"/>
      <c r="UHA218" s="102"/>
      <c r="UHB218" s="102"/>
      <c r="UHC218" s="102"/>
      <c r="UHD218" s="102"/>
      <c r="UHE218" s="102"/>
      <c r="UHF218" s="102"/>
      <c r="UHG218" s="102"/>
      <c r="UHH218" s="102"/>
      <c r="UHI218" s="102"/>
      <c r="UHJ218" s="102"/>
      <c r="UHK218" s="102"/>
      <c r="UHL218" s="102"/>
      <c r="UHM218" s="102"/>
      <c r="UHN218" s="102"/>
      <c r="UHO218" s="102"/>
      <c r="UHP218" s="102"/>
      <c r="UHQ218" s="102"/>
      <c r="UHR218" s="102"/>
      <c r="UHS218" s="102"/>
      <c r="UHT218" s="102"/>
      <c r="UHU218" s="102"/>
      <c r="UHV218" s="102"/>
      <c r="UHW218" s="102"/>
      <c r="UHX218" s="102"/>
      <c r="UHY218" s="102"/>
      <c r="UHZ218" s="102"/>
      <c r="UIA218" s="102"/>
      <c r="UIB218" s="102"/>
      <c r="UIC218" s="102"/>
      <c r="UID218" s="102"/>
      <c r="UIE218" s="102"/>
      <c r="UIF218" s="102"/>
      <c r="UIG218" s="102"/>
      <c r="UIH218" s="102"/>
      <c r="UII218" s="102"/>
      <c r="UIJ218" s="102"/>
      <c r="UIK218" s="102"/>
      <c r="UIL218" s="102"/>
      <c r="UIM218" s="102"/>
      <c r="UIN218" s="102"/>
      <c r="UIO218" s="102"/>
      <c r="UIP218" s="102"/>
      <c r="UIQ218" s="102"/>
      <c r="UIR218" s="102"/>
      <c r="UIS218" s="102"/>
      <c r="UIT218" s="102"/>
      <c r="UIU218" s="102"/>
      <c r="UIV218" s="102"/>
      <c r="UIW218" s="102"/>
      <c r="UIX218" s="102"/>
      <c r="UIY218" s="102"/>
      <c r="UIZ218" s="102"/>
      <c r="UJA218" s="102"/>
      <c r="UJB218" s="102"/>
      <c r="UJC218" s="102"/>
      <c r="UJD218" s="102"/>
      <c r="UJE218" s="102"/>
      <c r="UJF218" s="102"/>
      <c r="UJG218" s="102"/>
      <c r="UJH218" s="102"/>
      <c r="UJI218" s="102"/>
      <c r="UJJ218" s="102"/>
      <c r="UJK218" s="102"/>
      <c r="UJL218" s="102"/>
      <c r="UJM218" s="102"/>
      <c r="UJN218" s="102"/>
      <c r="UJO218" s="102"/>
      <c r="UJP218" s="102"/>
      <c r="UJQ218" s="102"/>
      <c r="UJR218" s="102"/>
      <c r="UJS218" s="102"/>
      <c r="UJT218" s="102"/>
      <c r="UJU218" s="102"/>
      <c r="UJV218" s="102"/>
      <c r="UJW218" s="102"/>
      <c r="UJX218" s="102"/>
      <c r="UJY218" s="102"/>
      <c r="UJZ218" s="102"/>
      <c r="UKA218" s="102"/>
      <c r="UKB218" s="102"/>
      <c r="UKC218" s="102"/>
      <c r="UKD218" s="102"/>
      <c r="UKE218" s="102"/>
      <c r="UKF218" s="102"/>
      <c r="UKG218" s="102"/>
      <c r="UKH218" s="102"/>
      <c r="UKI218" s="102"/>
      <c r="UKJ218" s="102"/>
      <c r="UKK218" s="102"/>
      <c r="UKL218" s="102"/>
      <c r="UKM218" s="102"/>
      <c r="UKN218" s="102"/>
      <c r="UKO218" s="102"/>
      <c r="UKP218" s="102"/>
      <c r="UKQ218" s="102"/>
      <c r="UKR218" s="102"/>
      <c r="UKS218" s="102"/>
      <c r="UKT218" s="102"/>
      <c r="UKU218" s="102"/>
      <c r="UKV218" s="102"/>
      <c r="UKW218" s="102"/>
      <c r="UKX218" s="102"/>
      <c r="UKY218" s="102"/>
      <c r="UKZ218" s="102"/>
      <c r="ULA218" s="102"/>
      <c r="ULB218" s="102"/>
      <c r="ULC218" s="102"/>
      <c r="ULD218" s="102"/>
      <c r="ULE218" s="102"/>
      <c r="ULF218" s="102"/>
      <c r="ULG218" s="102"/>
      <c r="ULH218" s="102"/>
      <c r="ULI218" s="102"/>
      <c r="ULJ218" s="102"/>
      <c r="ULK218" s="102"/>
      <c r="ULL218" s="102"/>
      <c r="ULM218" s="102"/>
      <c r="ULN218" s="102"/>
      <c r="ULO218" s="102"/>
      <c r="ULP218" s="102"/>
      <c r="ULQ218" s="102"/>
      <c r="ULR218" s="102"/>
      <c r="ULS218" s="102"/>
      <c r="ULT218" s="102"/>
      <c r="ULU218" s="102"/>
      <c r="ULV218" s="102"/>
      <c r="ULW218" s="102"/>
      <c r="ULX218" s="102"/>
      <c r="ULY218" s="102"/>
      <c r="ULZ218" s="102"/>
      <c r="UMA218" s="102"/>
      <c r="UMB218" s="102"/>
      <c r="UMC218" s="102"/>
      <c r="UMD218" s="102"/>
      <c r="UME218" s="102"/>
      <c r="UMF218" s="102"/>
      <c r="UMG218" s="102"/>
      <c r="UMH218" s="102"/>
      <c r="UMI218" s="102"/>
      <c r="UMJ218" s="102"/>
      <c r="UMK218" s="102"/>
      <c r="UML218" s="102"/>
      <c r="UMM218" s="102"/>
      <c r="UMN218" s="102"/>
      <c r="UMO218" s="102"/>
      <c r="UMP218" s="102"/>
      <c r="UMQ218" s="102"/>
      <c r="UMR218" s="102"/>
      <c r="UMS218" s="102"/>
      <c r="UMT218" s="102"/>
      <c r="UMU218" s="102"/>
      <c r="UMV218" s="102"/>
      <c r="UMW218" s="102"/>
      <c r="UMX218" s="102"/>
      <c r="UMY218" s="102"/>
      <c r="UMZ218" s="102"/>
      <c r="UNA218" s="102"/>
      <c r="UNB218" s="102"/>
      <c r="UNC218" s="102"/>
      <c r="UND218" s="102"/>
      <c r="UNE218" s="102"/>
      <c r="UNF218" s="102"/>
      <c r="UNG218" s="102"/>
      <c r="UNH218" s="102"/>
      <c r="UNI218" s="102"/>
      <c r="UNJ218" s="102"/>
      <c r="UNK218" s="102"/>
      <c r="UNL218" s="102"/>
      <c r="UNM218" s="102"/>
      <c r="UNN218" s="102"/>
      <c r="UNO218" s="102"/>
      <c r="UNP218" s="102"/>
      <c r="UNQ218" s="102"/>
      <c r="UNR218" s="102"/>
      <c r="UNS218" s="102"/>
      <c r="UNT218" s="102"/>
      <c r="UNU218" s="102"/>
      <c r="UNV218" s="102"/>
      <c r="UNW218" s="102"/>
      <c r="UNX218" s="102"/>
      <c r="UNY218" s="102"/>
      <c r="UNZ218" s="102"/>
      <c r="UOA218" s="102"/>
      <c r="UOB218" s="102"/>
      <c r="UOC218" s="102"/>
      <c r="UOD218" s="102"/>
      <c r="UOE218" s="102"/>
      <c r="UOF218" s="102"/>
      <c r="UOG218" s="102"/>
      <c r="UOH218" s="102"/>
      <c r="UOI218" s="102"/>
      <c r="UOJ218" s="102"/>
      <c r="UOK218" s="102"/>
      <c r="UOL218" s="102"/>
      <c r="UOM218" s="102"/>
      <c r="UON218" s="102"/>
      <c r="UOO218" s="102"/>
      <c r="UOP218" s="102"/>
      <c r="UOQ218" s="102"/>
      <c r="UOR218" s="102"/>
      <c r="UOS218" s="102"/>
      <c r="UOT218" s="102"/>
      <c r="UOU218" s="102"/>
      <c r="UOV218" s="102"/>
      <c r="UOW218" s="102"/>
      <c r="UOX218" s="102"/>
      <c r="UOY218" s="102"/>
      <c r="UOZ218" s="102"/>
      <c r="UPA218" s="102"/>
      <c r="UPB218" s="102"/>
      <c r="UPC218" s="102"/>
      <c r="UPD218" s="102"/>
      <c r="UPE218" s="102"/>
      <c r="UPF218" s="102"/>
      <c r="UPG218" s="102"/>
      <c r="UPH218" s="102"/>
      <c r="UPI218" s="102"/>
      <c r="UPJ218" s="102"/>
      <c r="UPK218" s="102"/>
      <c r="UPL218" s="102"/>
      <c r="UPM218" s="102"/>
      <c r="UPN218" s="102"/>
      <c r="UPO218" s="102"/>
      <c r="UPP218" s="102"/>
      <c r="UPQ218" s="102"/>
      <c r="UPR218" s="102"/>
      <c r="UPS218" s="102"/>
      <c r="UPT218" s="102"/>
      <c r="UPU218" s="102"/>
      <c r="UPV218" s="102"/>
      <c r="UPW218" s="102"/>
      <c r="UPX218" s="102"/>
      <c r="UPY218" s="102"/>
      <c r="UPZ218" s="102"/>
      <c r="UQA218" s="102"/>
      <c r="UQB218" s="102"/>
      <c r="UQC218" s="102"/>
      <c r="UQD218" s="102"/>
      <c r="UQE218" s="102"/>
      <c r="UQF218" s="102"/>
      <c r="UQG218" s="102"/>
      <c r="UQH218" s="102"/>
      <c r="UQI218" s="102"/>
      <c r="UQJ218" s="102"/>
      <c r="UQK218" s="102"/>
      <c r="UQL218" s="102"/>
      <c r="UQM218" s="102"/>
      <c r="UQN218" s="102"/>
      <c r="UQO218" s="102"/>
      <c r="UQP218" s="102"/>
      <c r="UQQ218" s="102"/>
      <c r="UQR218" s="102"/>
      <c r="UQS218" s="102"/>
      <c r="UQT218" s="102"/>
      <c r="UQU218" s="102"/>
      <c r="UQV218" s="102"/>
      <c r="UQW218" s="102"/>
      <c r="UQX218" s="102"/>
      <c r="UQY218" s="102"/>
      <c r="UQZ218" s="102"/>
      <c r="URA218" s="102"/>
      <c r="URB218" s="102"/>
      <c r="URC218" s="102"/>
      <c r="URD218" s="102"/>
      <c r="URE218" s="102"/>
      <c r="URF218" s="102"/>
      <c r="URG218" s="102"/>
      <c r="URH218" s="102"/>
      <c r="URI218" s="102"/>
      <c r="URJ218" s="102"/>
      <c r="URK218" s="102"/>
      <c r="URL218" s="102"/>
      <c r="URM218" s="102"/>
      <c r="URN218" s="102"/>
      <c r="URO218" s="102"/>
      <c r="URP218" s="102"/>
      <c r="URQ218" s="102"/>
      <c r="URR218" s="102"/>
      <c r="URS218" s="102"/>
      <c r="URT218" s="102"/>
      <c r="URU218" s="102"/>
      <c r="URV218" s="102"/>
      <c r="URW218" s="102"/>
      <c r="URX218" s="102"/>
      <c r="URY218" s="102"/>
      <c r="URZ218" s="102"/>
      <c r="USA218" s="102"/>
      <c r="USB218" s="102"/>
      <c r="USC218" s="102"/>
      <c r="USD218" s="102"/>
      <c r="USE218" s="102"/>
      <c r="USF218" s="102"/>
      <c r="USG218" s="102"/>
      <c r="USH218" s="102"/>
      <c r="USI218" s="102"/>
      <c r="USJ218" s="102"/>
      <c r="USK218" s="102"/>
      <c r="USL218" s="102"/>
      <c r="USM218" s="102"/>
      <c r="USN218" s="102"/>
      <c r="USO218" s="102"/>
      <c r="USP218" s="102"/>
      <c r="USQ218" s="102"/>
      <c r="USR218" s="102"/>
      <c r="USS218" s="102"/>
      <c r="UST218" s="102"/>
      <c r="USU218" s="102"/>
      <c r="USV218" s="102"/>
      <c r="USW218" s="102"/>
      <c r="USX218" s="102"/>
      <c r="USY218" s="102"/>
      <c r="USZ218" s="102"/>
      <c r="UTA218" s="102"/>
      <c r="UTB218" s="102"/>
      <c r="UTC218" s="102"/>
      <c r="UTD218" s="102"/>
      <c r="UTE218" s="102"/>
      <c r="UTF218" s="102"/>
      <c r="UTG218" s="102"/>
      <c r="UTH218" s="102"/>
      <c r="UTI218" s="102"/>
      <c r="UTJ218" s="102"/>
      <c r="UTK218" s="102"/>
      <c r="UTL218" s="102"/>
      <c r="UTM218" s="102"/>
      <c r="UTN218" s="102"/>
      <c r="UTO218" s="102"/>
      <c r="UTP218" s="102"/>
      <c r="UTQ218" s="102"/>
      <c r="UTR218" s="102"/>
      <c r="UTS218" s="102"/>
      <c r="UTT218" s="102"/>
      <c r="UTU218" s="102"/>
      <c r="UTV218" s="102"/>
      <c r="UTW218" s="102"/>
      <c r="UTX218" s="102"/>
      <c r="UTY218" s="102"/>
      <c r="UTZ218" s="102"/>
      <c r="UUA218" s="102"/>
      <c r="UUB218" s="102"/>
      <c r="UUC218" s="102"/>
      <c r="UUD218" s="102"/>
      <c r="UUE218" s="102"/>
      <c r="UUF218" s="102"/>
      <c r="UUG218" s="102"/>
      <c r="UUH218" s="102"/>
      <c r="UUI218" s="102"/>
      <c r="UUJ218" s="102"/>
      <c r="UUK218" s="102"/>
      <c r="UUL218" s="102"/>
      <c r="UUM218" s="102"/>
      <c r="UUN218" s="102"/>
      <c r="UUO218" s="102"/>
      <c r="UUP218" s="102"/>
      <c r="UUQ218" s="102"/>
      <c r="UUR218" s="102"/>
      <c r="UUS218" s="102"/>
      <c r="UUT218" s="102"/>
      <c r="UUU218" s="102"/>
      <c r="UUV218" s="102"/>
      <c r="UUW218" s="102"/>
      <c r="UUX218" s="102"/>
      <c r="UUY218" s="102"/>
      <c r="UUZ218" s="102"/>
      <c r="UVA218" s="102"/>
      <c r="UVB218" s="102"/>
      <c r="UVC218" s="102"/>
      <c r="UVD218" s="102"/>
      <c r="UVE218" s="102"/>
      <c r="UVF218" s="102"/>
      <c r="UVG218" s="102"/>
      <c r="UVH218" s="102"/>
      <c r="UVI218" s="102"/>
      <c r="UVJ218" s="102"/>
      <c r="UVK218" s="102"/>
      <c r="UVL218" s="102"/>
      <c r="UVM218" s="102"/>
      <c r="UVN218" s="102"/>
      <c r="UVO218" s="102"/>
      <c r="UVP218" s="102"/>
      <c r="UVQ218" s="102"/>
      <c r="UVR218" s="102"/>
      <c r="UVS218" s="102"/>
      <c r="UVT218" s="102"/>
      <c r="UVU218" s="102"/>
      <c r="UVV218" s="102"/>
      <c r="UVW218" s="102"/>
      <c r="UVX218" s="102"/>
      <c r="UVY218" s="102"/>
      <c r="UVZ218" s="102"/>
      <c r="UWA218" s="102"/>
      <c r="UWB218" s="102"/>
      <c r="UWC218" s="102"/>
      <c r="UWD218" s="102"/>
      <c r="UWE218" s="102"/>
      <c r="UWF218" s="102"/>
      <c r="UWG218" s="102"/>
      <c r="UWH218" s="102"/>
      <c r="UWI218" s="102"/>
      <c r="UWJ218" s="102"/>
      <c r="UWK218" s="102"/>
      <c r="UWL218" s="102"/>
      <c r="UWM218" s="102"/>
      <c r="UWN218" s="102"/>
      <c r="UWO218" s="102"/>
      <c r="UWP218" s="102"/>
      <c r="UWQ218" s="102"/>
      <c r="UWR218" s="102"/>
      <c r="UWS218" s="102"/>
      <c r="UWT218" s="102"/>
      <c r="UWU218" s="102"/>
      <c r="UWV218" s="102"/>
      <c r="UWW218" s="102"/>
      <c r="UWX218" s="102"/>
      <c r="UWY218" s="102"/>
      <c r="UWZ218" s="102"/>
      <c r="UXA218" s="102"/>
      <c r="UXB218" s="102"/>
      <c r="UXC218" s="102"/>
      <c r="UXD218" s="102"/>
      <c r="UXE218" s="102"/>
      <c r="UXF218" s="102"/>
      <c r="UXG218" s="102"/>
      <c r="UXH218" s="102"/>
      <c r="UXI218" s="102"/>
      <c r="UXJ218" s="102"/>
      <c r="UXK218" s="102"/>
      <c r="UXL218" s="102"/>
      <c r="UXM218" s="102"/>
      <c r="UXN218" s="102"/>
      <c r="UXO218" s="102"/>
      <c r="UXP218" s="102"/>
      <c r="UXQ218" s="102"/>
      <c r="UXR218" s="102"/>
      <c r="UXS218" s="102"/>
      <c r="UXT218" s="102"/>
      <c r="UXU218" s="102"/>
      <c r="UXV218" s="102"/>
      <c r="UXW218" s="102"/>
      <c r="UXX218" s="102"/>
      <c r="UXY218" s="102"/>
      <c r="UXZ218" s="102"/>
      <c r="UYA218" s="102"/>
      <c r="UYB218" s="102"/>
      <c r="UYC218" s="102"/>
      <c r="UYD218" s="102"/>
      <c r="UYE218" s="102"/>
      <c r="UYF218" s="102"/>
      <c r="UYG218" s="102"/>
      <c r="UYH218" s="102"/>
      <c r="UYI218" s="102"/>
      <c r="UYJ218" s="102"/>
      <c r="UYK218" s="102"/>
      <c r="UYL218" s="102"/>
      <c r="UYM218" s="102"/>
      <c r="UYN218" s="102"/>
      <c r="UYO218" s="102"/>
      <c r="UYP218" s="102"/>
      <c r="UYQ218" s="102"/>
      <c r="UYR218" s="102"/>
      <c r="UYS218" s="102"/>
      <c r="UYT218" s="102"/>
      <c r="UYU218" s="102"/>
      <c r="UYV218" s="102"/>
      <c r="UYW218" s="102"/>
      <c r="UYX218" s="102"/>
      <c r="UYY218" s="102"/>
      <c r="UYZ218" s="102"/>
      <c r="UZA218" s="102"/>
      <c r="UZB218" s="102"/>
      <c r="UZC218" s="102"/>
      <c r="UZD218" s="102"/>
      <c r="UZE218" s="102"/>
      <c r="UZF218" s="102"/>
      <c r="UZG218" s="102"/>
      <c r="UZH218" s="102"/>
      <c r="UZI218" s="102"/>
      <c r="UZJ218" s="102"/>
      <c r="UZK218" s="102"/>
      <c r="UZL218" s="102"/>
      <c r="UZM218" s="102"/>
      <c r="UZN218" s="102"/>
      <c r="UZO218" s="102"/>
      <c r="UZP218" s="102"/>
      <c r="UZQ218" s="102"/>
      <c r="UZR218" s="102"/>
      <c r="UZS218" s="102"/>
      <c r="UZT218" s="102"/>
      <c r="UZU218" s="102"/>
      <c r="UZV218" s="102"/>
      <c r="UZW218" s="102"/>
      <c r="UZX218" s="102"/>
      <c r="UZY218" s="102"/>
      <c r="UZZ218" s="102"/>
      <c r="VAA218" s="102"/>
      <c r="VAB218" s="102"/>
      <c r="VAC218" s="102"/>
      <c r="VAD218" s="102"/>
      <c r="VAE218" s="102"/>
      <c r="VAF218" s="102"/>
      <c r="VAG218" s="102"/>
      <c r="VAH218" s="102"/>
      <c r="VAI218" s="102"/>
      <c r="VAJ218" s="102"/>
      <c r="VAK218" s="102"/>
      <c r="VAL218" s="102"/>
      <c r="VAM218" s="102"/>
      <c r="VAN218" s="102"/>
      <c r="VAO218" s="102"/>
      <c r="VAP218" s="102"/>
      <c r="VAQ218" s="102"/>
      <c r="VAR218" s="102"/>
      <c r="VAS218" s="102"/>
      <c r="VAT218" s="102"/>
      <c r="VAU218" s="102"/>
      <c r="VAV218" s="102"/>
      <c r="VAW218" s="102"/>
      <c r="VAX218" s="102"/>
      <c r="VAY218" s="102"/>
      <c r="VAZ218" s="102"/>
      <c r="VBA218" s="102"/>
      <c r="VBB218" s="102"/>
      <c r="VBC218" s="102"/>
      <c r="VBD218" s="102"/>
      <c r="VBE218" s="102"/>
      <c r="VBF218" s="102"/>
      <c r="VBG218" s="102"/>
      <c r="VBH218" s="102"/>
      <c r="VBI218" s="102"/>
      <c r="VBJ218" s="102"/>
      <c r="VBK218" s="102"/>
      <c r="VBL218" s="102"/>
      <c r="VBM218" s="102"/>
      <c r="VBN218" s="102"/>
      <c r="VBO218" s="102"/>
      <c r="VBP218" s="102"/>
      <c r="VBQ218" s="102"/>
      <c r="VBR218" s="102"/>
      <c r="VBS218" s="102"/>
      <c r="VBT218" s="102"/>
      <c r="VBU218" s="102"/>
      <c r="VBV218" s="102"/>
      <c r="VBW218" s="102"/>
      <c r="VBX218" s="102"/>
      <c r="VBY218" s="102"/>
      <c r="VBZ218" s="102"/>
      <c r="VCA218" s="102"/>
      <c r="VCB218" s="102"/>
      <c r="VCC218" s="102"/>
      <c r="VCD218" s="102"/>
      <c r="VCE218" s="102"/>
      <c r="VCF218" s="102"/>
      <c r="VCG218" s="102"/>
      <c r="VCH218" s="102"/>
      <c r="VCI218" s="102"/>
      <c r="VCJ218" s="102"/>
      <c r="VCK218" s="102"/>
      <c r="VCL218" s="102"/>
      <c r="VCM218" s="102"/>
      <c r="VCN218" s="102"/>
      <c r="VCO218" s="102"/>
      <c r="VCP218" s="102"/>
      <c r="VCQ218" s="102"/>
      <c r="VCR218" s="102"/>
      <c r="VCS218" s="102"/>
      <c r="VCT218" s="102"/>
      <c r="VCU218" s="102"/>
      <c r="VCV218" s="102"/>
      <c r="VCW218" s="102"/>
      <c r="VCX218" s="102"/>
      <c r="VCY218" s="102"/>
      <c r="VCZ218" s="102"/>
      <c r="VDA218" s="102"/>
      <c r="VDB218" s="102"/>
      <c r="VDC218" s="102"/>
      <c r="VDD218" s="102"/>
      <c r="VDE218" s="102"/>
      <c r="VDF218" s="102"/>
      <c r="VDG218" s="102"/>
      <c r="VDH218" s="102"/>
      <c r="VDI218" s="102"/>
      <c r="VDJ218" s="102"/>
      <c r="VDK218" s="102"/>
      <c r="VDL218" s="102"/>
      <c r="VDM218" s="102"/>
      <c r="VDN218" s="102"/>
      <c r="VDO218" s="102"/>
      <c r="VDP218" s="102"/>
      <c r="VDQ218" s="102"/>
      <c r="VDR218" s="102"/>
      <c r="VDS218" s="102"/>
      <c r="VDT218" s="102"/>
      <c r="VDU218" s="102"/>
      <c r="VDV218" s="102"/>
      <c r="VDW218" s="102"/>
      <c r="VDX218" s="102"/>
      <c r="VDY218" s="102"/>
      <c r="VDZ218" s="102"/>
      <c r="VEA218" s="102"/>
      <c r="VEB218" s="102"/>
      <c r="VEC218" s="102"/>
      <c r="VED218" s="102"/>
      <c r="VEE218" s="102"/>
      <c r="VEF218" s="102"/>
      <c r="VEG218" s="102"/>
      <c r="VEH218" s="102"/>
      <c r="VEI218" s="102"/>
      <c r="VEJ218" s="102"/>
      <c r="VEK218" s="102"/>
      <c r="VEL218" s="102"/>
      <c r="VEM218" s="102"/>
      <c r="VEN218" s="102"/>
      <c r="VEO218" s="102"/>
      <c r="VEP218" s="102"/>
      <c r="VEQ218" s="102"/>
      <c r="VER218" s="102"/>
      <c r="VES218" s="102"/>
      <c r="VET218" s="102"/>
      <c r="VEU218" s="102"/>
      <c r="VEV218" s="102"/>
      <c r="VEW218" s="102"/>
      <c r="VEX218" s="102"/>
      <c r="VEY218" s="102"/>
      <c r="VEZ218" s="102"/>
      <c r="VFA218" s="102"/>
      <c r="VFB218" s="102"/>
      <c r="VFC218" s="102"/>
      <c r="VFD218" s="102"/>
      <c r="VFE218" s="102"/>
      <c r="VFF218" s="102"/>
      <c r="VFG218" s="102"/>
      <c r="VFH218" s="102"/>
      <c r="VFI218" s="102"/>
      <c r="VFJ218" s="102"/>
      <c r="VFK218" s="102"/>
      <c r="VFL218" s="102"/>
      <c r="VFM218" s="102"/>
      <c r="VFN218" s="102"/>
      <c r="VFO218" s="102"/>
      <c r="VFP218" s="102"/>
      <c r="VFQ218" s="102"/>
      <c r="VFR218" s="102"/>
      <c r="VFS218" s="102"/>
      <c r="VFT218" s="102"/>
      <c r="VFU218" s="102"/>
      <c r="VFV218" s="102"/>
      <c r="VFW218" s="102"/>
      <c r="VFX218" s="102"/>
      <c r="VFY218" s="102"/>
      <c r="VFZ218" s="102"/>
      <c r="VGA218" s="102"/>
      <c r="VGB218" s="102"/>
      <c r="VGC218" s="102"/>
      <c r="VGD218" s="102"/>
      <c r="VGE218" s="102"/>
      <c r="VGF218" s="102"/>
      <c r="VGG218" s="102"/>
      <c r="VGH218" s="102"/>
      <c r="VGI218" s="102"/>
      <c r="VGJ218" s="102"/>
      <c r="VGK218" s="102"/>
      <c r="VGL218" s="102"/>
      <c r="VGM218" s="102"/>
      <c r="VGN218" s="102"/>
      <c r="VGO218" s="102"/>
      <c r="VGP218" s="102"/>
      <c r="VGQ218" s="102"/>
      <c r="VGR218" s="102"/>
      <c r="VGS218" s="102"/>
      <c r="VGT218" s="102"/>
      <c r="VGU218" s="102"/>
      <c r="VGV218" s="102"/>
      <c r="VGW218" s="102"/>
      <c r="VGX218" s="102"/>
      <c r="VGY218" s="102"/>
      <c r="VGZ218" s="102"/>
      <c r="VHA218" s="102"/>
      <c r="VHB218" s="102"/>
      <c r="VHC218" s="102"/>
      <c r="VHD218" s="102"/>
      <c r="VHE218" s="102"/>
      <c r="VHF218" s="102"/>
      <c r="VHG218" s="102"/>
      <c r="VHH218" s="102"/>
      <c r="VHI218" s="102"/>
      <c r="VHJ218" s="102"/>
      <c r="VHK218" s="102"/>
      <c r="VHL218" s="102"/>
      <c r="VHM218" s="102"/>
      <c r="VHN218" s="102"/>
      <c r="VHO218" s="102"/>
      <c r="VHP218" s="102"/>
      <c r="VHQ218" s="102"/>
      <c r="VHR218" s="102"/>
      <c r="VHS218" s="102"/>
      <c r="VHT218" s="102"/>
      <c r="VHU218" s="102"/>
      <c r="VHV218" s="102"/>
      <c r="VHW218" s="102"/>
      <c r="VHX218" s="102"/>
      <c r="VHY218" s="102"/>
      <c r="VHZ218" s="102"/>
      <c r="VIA218" s="102"/>
      <c r="VIB218" s="102"/>
      <c r="VIC218" s="102"/>
      <c r="VID218" s="102"/>
      <c r="VIE218" s="102"/>
      <c r="VIF218" s="102"/>
      <c r="VIG218" s="102"/>
      <c r="VIH218" s="102"/>
      <c r="VII218" s="102"/>
      <c r="VIJ218" s="102"/>
      <c r="VIK218" s="102"/>
      <c r="VIL218" s="102"/>
      <c r="VIM218" s="102"/>
      <c r="VIN218" s="102"/>
      <c r="VIO218" s="102"/>
      <c r="VIP218" s="102"/>
      <c r="VIQ218" s="102"/>
      <c r="VIR218" s="102"/>
      <c r="VIS218" s="102"/>
      <c r="VIT218" s="102"/>
      <c r="VIU218" s="102"/>
      <c r="VIV218" s="102"/>
      <c r="VIW218" s="102"/>
      <c r="VIX218" s="102"/>
      <c r="VIY218" s="102"/>
      <c r="VIZ218" s="102"/>
      <c r="VJA218" s="102"/>
      <c r="VJB218" s="102"/>
      <c r="VJC218" s="102"/>
      <c r="VJD218" s="102"/>
      <c r="VJE218" s="102"/>
      <c r="VJF218" s="102"/>
      <c r="VJG218" s="102"/>
      <c r="VJH218" s="102"/>
      <c r="VJI218" s="102"/>
      <c r="VJJ218" s="102"/>
      <c r="VJK218" s="102"/>
      <c r="VJL218" s="102"/>
      <c r="VJM218" s="102"/>
      <c r="VJN218" s="102"/>
      <c r="VJO218" s="102"/>
      <c r="VJP218" s="102"/>
      <c r="VJQ218" s="102"/>
      <c r="VJR218" s="102"/>
      <c r="VJS218" s="102"/>
      <c r="VJT218" s="102"/>
      <c r="VJU218" s="102"/>
      <c r="VJV218" s="102"/>
      <c r="VJW218" s="102"/>
      <c r="VJX218" s="102"/>
      <c r="VJY218" s="102"/>
      <c r="VJZ218" s="102"/>
      <c r="VKA218" s="102"/>
      <c r="VKB218" s="102"/>
      <c r="VKC218" s="102"/>
      <c r="VKD218" s="102"/>
      <c r="VKE218" s="102"/>
      <c r="VKF218" s="102"/>
      <c r="VKG218" s="102"/>
      <c r="VKH218" s="102"/>
      <c r="VKI218" s="102"/>
      <c r="VKJ218" s="102"/>
      <c r="VKK218" s="102"/>
      <c r="VKL218" s="102"/>
      <c r="VKM218" s="102"/>
      <c r="VKN218" s="102"/>
      <c r="VKO218" s="102"/>
      <c r="VKP218" s="102"/>
      <c r="VKQ218" s="102"/>
      <c r="VKR218" s="102"/>
      <c r="VKS218" s="102"/>
      <c r="VKT218" s="102"/>
      <c r="VKU218" s="102"/>
      <c r="VKV218" s="102"/>
      <c r="VKW218" s="102"/>
      <c r="VKX218" s="102"/>
      <c r="VKY218" s="102"/>
      <c r="VKZ218" s="102"/>
      <c r="VLA218" s="102"/>
      <c r="VLB218" s="102"/>
      <c r="VLC218" s="102"/>
      <c r="VLD218" s="102"/>
      <c r="VLE218" s="102"/>
      <c r="VLF218" s="102"/>
      <c r="VLG218" s="102"/>
      <c r="VLH218" s="102"/>
      <c r="VLI218" s="102"/>
      <c r="VLJ218" s="102"/>
      <c r="VLK218" s="102"/>
      <c r="VLL218" s="102"/>
      <c r="VLM218" s="102"/>
      <c r="VLN218" s="102"/>
      <c r="VLO218" s="102"/>
      <c r="VLP218" s="102"/>
      <c r="VLQ218" s="102"/>
      <c r="VLR218" s="102"/>
      <c r="VLS218" s="102"/>
      <c r="VLT218" s="102"/>
      <c r="VLU218" s="102"/>
      <c r="VLV218" s="102"/>
      <c r="VLW218" s="102"/>
      <c r="VLX218" s="102"/>
      <c r="VLY218" s="102"/>
      <c r="VLZ218" s="102"/>
      <c r="VMA218" s="102"/>
      <c r="VMB218" s="102"/>
      <c r="VMC218" s="102"/>
      <c r="VMD218" s="102"/>
      <c r="VME218" s="102"/>
      <c r="VMF218" s="102"/>
      <c r="VMG218" s="102"/>
      <c r="VMH218" s="102"/>
      <c r="VMI218" s="102"/>
      <c r="VMJ218" s="102"/>
      <c r="VMK218" s="102"/>
      <c r="VML218" s="102"/>
      <c r="VMM218" s="102"/>
      <c r="VMN218" s="102"/>
      <c r="VMO218" s="102"/>
      <c r="VMP218" s="102"/>
      <c r="VMQ218" s="102"/>
      <c r="VMR218" s="102"/>
      <c r="VMS218" s="102"/>
      <c r="VMT218" s="102"/>
      <c r="VMU218" s="102"/>
      <c r="VMV218" s="102"/>
      <c r="VMW218" s="102"/>
      <c r="VMX218" s="102"/>
      <c r="VMY218" s="102"/>
      <c r="VMZ218" s="102"/>
      <c r="VNA218" s="102"/>
      <c r="VNB218" s="102"/>
      <c r="VNC218" s="102"/>
      <c r="VND218" s="102"/>
      <c r="VNE218" s="102"/>
      <c r="VNF218" s="102"/>
      <c r="VNG218" s="102"/>
      <c r="VNH218" s="102"/>
      <c r="VNI218" s="102"/>
      <c r="VNJ218" s="102"/>
      <c r="VNK218" s="102"/>
      <c r="VNL218" s="102"/>
      <c r="VNM218" s="102"/>
      <c r="VNN218" s="102"/>
      <c r="VNO218" s="102"/>
      <c r="VNP218" s="102"/>
      <c r="VNQ218" s="102"/>
      <c r="VNR218" s="102"/>
      <c r="VNS218" s="102"/>
      <c r="VNT218" s="102"/>
      <c r="VNU218" s="102"/>
      <c r="VNV218" s="102"/>
      <c r="VNW218" s="102"/>
      <c r="VNX218" s="102"/>
      <c r="VNY218" s="102"/>
      <c r="VNZ218" s="102"/>
      <c r="VOA218" s="102"/>
      <c r="VOB218" s="102"/>
      <c r="VOC218" s="102"/>
      <c r="VOD218" s="102"/>
      <c r="VOE218" s="102"/>
      <c r="VOF218" s="102"/>
      <c r="VOG218" s="102"/>
      <c r="VOH218" s="102"/>
      <c r="VOI218" s="102"/>
      <c r="VOJ218" s="102"/>
      <c r="VOK218" s="102"/>
      <c r="VOL218" s="102"/>
      <c r="VOM218" s="102"/>
      <c r="VON218" s="102"/>
      <c r="VOO218" s="102"/>
      <c r="VOP218" s="102"/>
      <c r="VOQ218" s="102"/>
      <c r="VOR218" s="102"/>
      <c r="VOS218" s="102"/>
      <c r="VOT218" s="102"/>
      <c r="VOU218" s="102"/>
      <c r="VOV218" s="102"/>
      <c r="VOW218" s="102"/>
      <c r="VOX218" s="102"/>
      <c r="VOY218" s="102"/>
      <c r="VOZ218" s="102"/>
      <c r="VPA218" s="102"/>
      <c r="VPB218" s="102"/>
      <c r="VPC218" s="102"/>
      <c r="VPD218" s="102"/>
      <c r="VPE218" s="102"/>
      <c r="VPF218" s="102"/>
      <c r="VPG218" s="102"/>
      <c r="VPH218" s="102"/>
      <c r="VPI218" s="102"/>
      <c r="VPJ218" s="102"/>
      <c r="VPK218" s="102"/>
      <c r="VPL218" s="102"/>
      <c r="VPM218" s="102"/>
      <c r="VPN218" s="102"/>
      <c r="VPO218" s="102"/>
      <c r="VPP218" s="102"/>
      <c r="VPQ218" s="102"/>
      <c r="VPR218" s="102"/>
      <c r="VPS218" s="102"/>
      <c r="VPT218" s="102"/>
      <c r="VPU218" s="102"/>
      <c r="VPV218" s="102"/>
      <c r="VPW218" s="102"/>
      <c r="VPX218" s="102"/>
      <c r="VPY218" s="102"/>
      <c r="VPZ218" s="102"/>
      <c r="VQA218" s="102"/>
      <c r="VQB218" s="102"/>
      <c r="VQC218" s="102"/>
      <c r="VQD218" s="102"/>
      <c r="VQE218" s="102"/>
      <c r="VQF218" s="102"/>
      <c r="VQG218" s="102"/>
      <c r="VQH218" s="102"/>
      <c r="VQI218" s="102"/>
      <c r="VQJ218" s="102"/>
      <c r="VQK218" s="102"/>
      <c r="VQL218" s="102"/>
      <c r="VQM218" s="102"/>
      <c r="VQN218" s="102"/>
      <c r="VQO218" s="102"/>
      <c r="VQP218" s="102"/>
      <c r="VQQ218" s="102"/>
      <c r="VQR218" s="102"/>
      <c r="VQS218" s="102"/>
      <c r="VQT218" s="102"/>
      <c r="VQU218" s="102"/>
      <c r="VQV218" s="102"/>
      <c r="VQW218" s="102"/>
      <c r="VQX218" s="102"/>
      <c r="VQY218" s="102"/>
      <c r="VQZ218" s="102"/>
      <c r="VRA218" s="102"/>
      <c r="VRB218" s="102"/>
      <c r="VRC218" s="102"/>
      <c r="VRD218" s="102"/>
      <c r="VRE218" s="102"/>
      <c r="VRF218" s="102"/>
      <c r="VRG218" s="102"/>
      <c r="VRH218" s="102"/>
      <c r="VRI218" s="102"/>
      <c r="VRJ218" s="102"/>
      <c r="VRK218" s="102"/>
      <c r="VRL218" s="102"/>
      <c r="VRM218" s="102"/>
      <c r="VRN218" s="102"/>
      <c r="VRO218" s="102"/>
      <c r="VRP218" s="102"/>
      <c r="VRQ218" s="102"/>
      <c r="VRR218" s="102"/>
      <c r="VRS218" s="102"/>
      <c r="VRT218" s="102"/>
      <c r="VRU218" s="102"/>
      <c r="VRV218" s="102"/>
      <c r="VRW218" s="102"/>
      <c r="VRX218" s="102"/>
      <c r="VRY218" s="102"/>
      <c r="VRZ218" s="102"/>
      <c r="VSA218" s="102"/>
      <c r="VSB218" s="102"/>
      <c r="VSC218" s="102"/>
      <c r="VSD218" s="102"/>
      <c r="VSE218" s="102"/>
      <c r="VSF218" s="102"/>
      <c r="VSG218" s="102"/>
      <c r="VSH218" s="102"/>
      <c r="VSI218" s="102"/>
      <c r="VSJ218" s="102"/>
      <c r="VSK218" s="102"/>
      <c r="VSL218" s="102"/>
      <c r="VSM218" s="102"/>
      <c r="VSN218" s="102"/>
      <c r="VSO218" s="102"/>
      <c r="VSP218" s="102"/>
      <c r="VSQ218" s="102"/>
      <c r="VSR218" s="102"/>
      <c r="VSS218" s="102"/>
      <c r="VST218" s="102"/>
      <c r="VSU218" s="102"/>
      <c r="VSV218" s="102"/>
      <c r="VSW218" s="102"/>
      <c r="VSX218" s="102"/>
      <c r="VSY218" s="102"/>
      <c r="VSZ218" s="102"/>
      <c r="VTA218" s="102"/>
      <c r="VTB218" s="102"/>
      <c r="VTC218" s="102"/>
      <c r="VTD218" s="102"/>
      <c r="VTE218" s="102"/>
      <c r="VTF218" s="102"/>
      <c r="VTG218" s="102"/>
      <c r="VTH218" s="102"/>
      <c r="VTI218" s="102"/>
      <c r="VTJ218" s="102"/>
      <c r="VTK218" s="102"/>
      <c r="VTL218" s="102"/>
      <c r="VTM218" s="102"/>
      <c r="VTN218" s="102"/>
      <c r="VTO218" s="102"/>
      <c r="VTP218" s="102"/>
      <c r="VTQ218" s="102"/>
      <c r="VTR218" s="102"/>
      <c r="VTS218" s="102"/>
      <c r="VTT218" s="102"/>
      <c r="VTU218" s="102"/>
      <c r="VTV218" s="102"/>
      <c r="VTW218" s="102"/>
      <c r="VTX218" s="102"/>
      <c r="VTY218" s="102"/>
      <c r="VTZ218" s="102"/>
      <c r="VUA218" s="102"/>
      <c r="VUB218" s="102"/>
      <c r="VUC218" s="102"/>
      <c r="VUD218" s="102"/>
      <c r="VUE218" s="102"/>
      <c r="VUF218" s="102"/>
      <c r="VUG218" s="102"/>
      <c r="VUH218" s="102"/>
      <c r="VUI218" s="102"/>
      <c r="VUJ218" s="102"/>
      <c r="VUK218" s="102"/>
      <c r="VUL218" s="102"/>
      <c r="VUM218" s="102"/>
      <c r="VUN218" s="102"/>
      <c r="VUO218" s="102"/>
      <c r="VUP218" s="102"/>
      <c r="VUQ218" s="102"/>
      <c r="VUR218" s="102"/>
      <c r="VUS218" s="102"/>
      <c r="VUT218" s="102"/>
      <c r="VUU218" s="102"/>
      <c r="VUV218" s="102"/>
      <c r="VUW218" s="102"/>
      <c r="VUX218" s="102"/>
      <c r="VUY218" s="102"/>
      <c r="VUZ218" s="102"/>
      <c r="VVA218" s="102"/>
      <c r="VVB218" s="102"/>
      <c r="VVC218" s="102"/>
      <c r="VVD218" s="102"/>
      <c r="VVE218" s="102"/>
      <c r="VVF218" s="102"/>
      <c r="VVG218" s="102"/>
      <c r="VVH218" s="102"/>
      <c r="VVI218" s="102"/>
      <c r="VVJ218" s="102"/>
      <c r="VVK218" s="102"/>
      <c r="VVL218" s="102"/>
      <c r="VVM218" s="102"/>
      <c r="VVN218" s="102"/>
      <c r="VVO218" s="102"/>
      <c r="VVP218" s="102"/>
      <c r="VVQ218" s="102"/>
      <c r="VVR218" s="102"/>
      <c r="VVS218" s="102"/>
      <c r="VVT218" s="102"/>
      <c r="VVU218" s="102"/>
      <c r="VVV218" s="102"/>
      <c r="VVW218" s="102"/>
      <c r="VVX218" s="102"/>
      <c r="VVY218" s="102"/>
      <c r="VVZ218" s="102"/>
      <c r="VWA218" s="102"/>
      <c r="VWB218" s="102"/>
      <c r="VWC218" s="102"/>
      <c r="VWD218" s="102"/>
      <c r="VWE218" s="102"/>
      <c r="VWF218" s="102"/>
      <c r="VWG218" s="102"/>
      <c r="VWH218" s="102"/>
      <c r="VWI218" s="102"/>
      <c r="VWJ218" s="102"/>
      <c r="VWK218" s="102"/>
      <c r="VWL218" s="102"/>
      <c r="VWM218" s="102"/>
      <c r="VWN218" s="102"/>
      <c r="VWO218" s="102"/>
      <c r="VWP218" s="102"/>
      <c r="VWQ218" s="102"/>
      <c r="VWR218" s="102"/>
      <c r="VWS218" s="102"/>
      <c r="VWT218" s="102"/>
      <c r="VWU218" s="102"/>
      <c r="VWV218" s="102"/>
      <c r="VWW218" s="102"/>
      <c r="VWX218" s="102"/>
      <c r="VWY218" s="102"/>
      <c r="VWZ218" s="102"/>
      <c r="VXA218" s="102"/>
      <c r="VXB218" s="102"/>
      <c r="VXC218" s="102"/>
      <c r="VXD218" s="102"/>
      <c r="VXE218" s="102"/>
      <c r="VXF218" s="102"/>
      <c r="VXG218" s="102"/>
      <c r="VXH218" s="102"/>
      <c r="VXI218" s="102"/>
      <c r="VXJ218" s="102"/>
      <c r="VXK218" s="102"/>
      <c r="VXL218" s="102"/>
      <c r="VXM218" s="102"/>
      <c r="VXN218" s="102"/>
      <c r="VXO218" s="102"/>
      <c r="VXP218" s="102"/>
      <c r="VXQ218" s="102"/>
      <c r="VXR218" s="102"/>
      <c r="VXS218" s="102"/>
      <c r="VXT218" s="102"/>
      <c r="VXU218" s="102"/>
      <c r="VXV218" s="102"/>
      <c r="VXW218" s="102"/>
      <c r="VXX218" s="102"/>
      <c r="VXY218" s="102"/>
      <c r="VXZ218" s="102"/>
      <c r="VYA218" s="102"/>
      <c r="VYB218" s="102"/>
      <c r="VYC218" s="102"/>
      <c r="VYD218" s="102"/>
      <c r="VYE218" s="102"/>
      <c r="VYF218" s="102"/>
      <c r="VYG218" s="102"/>
      <c r="VYH218" s="102"/>
      <c r="VYI218" s="102"/>
      <c r="VYJ218" s="102"/>
      <c r="VYK218" s="102"/>
      <c r="VYL218" s="102"/>
      <c r="VYM218" s="102"/>
      <c r="VYN218" s="102"/>
      <c r="VYO218" s="102"/>
      <c r="VYP218" s="102"/>
      <c r="VYQ218" s="102"/>
      <c r="VYR218" s="102"/>
      <c r="VYS218" s="102"/>
      <c r="VYT218" s="102"/>
      <c r="VYU218" s="102"/>
      <c r="VYV218" s="102"/>
      <c r="VYW218" s="102"/>
      <c r="VYX218" s="102"/>
      <c r="VYY218" s="102"/>
      <c r="VYZ218" s="102"/>
      <c r="VZA218" s="102"/>
      <c r="VZB218" s="102"/>
      <c r="VZC218" s="102"/>
      <c r="VZD218" s="102"/>
      <c r="VZE218" s="102"/>
      <c r="VZF218" s="102"/>
      <c r="VZG218" s="102"/>
      <c r="VZH218" s="102"/>
      <c r="VZI218" s="102"/>
      <c r="VZJ218" s="102"/>
      <c r="VZK218" s="102"/>
      <c r="VZL218" s="102"/>
      <c r="VZM218" s="102"/>
      <c r="VZN218" s="102"/>
      <c r="VZO218" s="102"/>
      <c r="VZP218" s="102"/>
      <c r="VZQ218" s="102"/>
      <c r="VZR218" s="102"/>
      <c r="VZS218" s="102"/>
      <c r="VZT218" s="102"/>
      <c r="VZU218" s="102"/>
      <c r="VZV218" s="102"/>
      <c r="VZW218" s="102"/>
      <c r="VZX218" s="102"/>
      <c r="VZY218" s="102"/>
      <c r="VZZ218" s="102"/>
      <c r="WAA218" s="102"/>
      <c r="WAB218" s="102"/>
      <c r="WAC218" s="102"/>
      <c r="WAD218" s="102"/>
      <c r="WAE218" s="102"/>
      <c r="WAF218" s="102"/>
      <c r="WAG218" s="102"/>
      <c r="WAH218" s="102"/>
      <c r="WAI218" s="102"/>
      <c r="WAJ218" s="102"/>
      <c r="WAK218" s="102"/>
      <c r="WAL218" s="102"/>
      <c r="WAM218" s="102"/>
      <c r="WAN218" s="102"/>
      <c r="WAO218" s="102"/>
      <c r="WAP218" s="102"/>
      <c r="WAQ218" s="102"/>
      <c r="WAR218" s="102"/>
      <c r="WAS218" s="102"/>
      <c r="WAT218" s="102"/>
      <c r="WAU218" s="102"/>
      <c r="WAV218" s="102"/>
      <c r="WAW218" s="102"/>
      <c r="WAX218" s="102"/>
      <c r="WAY218" s="102"/>
      <c r="WAZ218" s="102"/>
      <c r="WBA218" s="102"/>
      <c r="WBB218" s="102"/>
      <c r="WBC218" s="102"/>
      <c r="WBD218" s="102"/>
      <c r="WBE218" s="102"/>
      <c r="WBF218" s="102"/>
      <c r="WBG218" s="102"/>
      <c r="WBH218" s="102"/>
      <c r="WBI218" s="102"/>
      <c r="WBJ218" s="102"/>
      <c r="WBK218" s="102"/>
      <c r="WBL218" s="102"/>
      <c r="WBM218" s="102"/>
      <c r="WBN218" s="102"/>
      <c r="WBO218" s="102"/>
      <c r="WBP218" s="102"/>
      <c r="WBQ218" s="102"/>
      <c r="WBR218" s="102"/>
      <c r="WBS218" s="102"/>
      <c r="WBT218" s="102"/>
      <c r="WBU218" s="102"/>
      <c r="WBV218" s="102"/>
      <c r="WBW218" s="102"/>
      <c r="WBX218" s="102"/>
      <c r="WBY218" s="102"/>
      <c r="WBZ218" s="102"/>
      <c r="WCA218" s="102"/>
      <c r="WCB218" s="102"/>
      <c r="WCC218" s="102"/>
      <c r="WCD218" s="102"/>
      <c r="WCE218" s="102"/>
      <c r="WCF218" s="102"/>
      <c r="WCG218" s="102"/>
      <c r="WCH218" s="102"/>
      <c r="WCI218" s="102"/>
      <c r="WCJ218" s="102"/>
      <c r="WCK218" s="102"/>
      <c r="WCL218" s="102"/>
      <c r="WCM218" s="102"/>
      <c r="WCN218" s="102"/>
      <c r="WCO218" s="102"/>
      <c r="WCP218" s="102"/>
      <c r="WCQ218" s="102"/>
      <c r="WCR218" s="102"/>
      <c r="WCS218" s="102"/>
      <c r="WCT218" s="102"/>
      <c r="WCU218" s="102"/>
      <c r="WCV218" s="102"/>
      <c r="WCW218" s="102"/>
      <c r="WCX218" s="102"/>
      <c r="WCY218" s="102"/>
      <c r="WCZ218" s="102"/>
      <c r="WDA218" s="102"/>
      <c r="WDB218" s="102"/>
      <c r="WDC218" s="102"/>
      <c r="WDD218" s="102"/>
      <c r="WDE218" s="102"/>
      <c r="WDF218" s="102"/>
      <c r="WDG218" s="102"/>
      <c r="WDH218" s="102"/>
      <c r="WDI218" s="102"/>
      <c r="WDJ218" s="102"/>
      <c r="WDK218" s="102"/>
      <c r="WDL218" s="102"/>
      <c r="WDM218" s="102"/>
      <c r="WDN218" s="102"/>
      <c r="WDO218" s="102"/>
      <c r="WDP218" s="102"/>
      <c r="WDQ218" s="102"/>
      <c r="WDR218" s="102"/>
      <c r="WDS218" s="102"/>
      <c r="WDT218" s="102"/>
      <c r="WDU218" s="102"/>
      <c r="WDV218" s="102"/>
      <c r="WDW218" s="102"/>
      <c r="WDX218" s="102"/>
      <c r="WDY218" s="102"/>
      <c r="WDZ218" s="102"/>
      <c r="WEA218" s="102"/>
      <c r="WEB218" s="102"/>
      <c r="WEC218" s="102"/>
      <c r="WED218" s="102"/>
      <c r="WEE218" s="102"/>
      <c r="WEF218" s="102"/>
      <c r="WEG218" s="102"/>
      <c r="WEH218" s="102"/>
      <c r="WEI218" s="102"/>
      <c r="WEJ218" s="102"/>
      <c r="WEK218" s="102"/>
      <c r="WEL218" s="102"/>
      <c r="WEM218" s="102"/>
      <c r="WEN218" s="102"/>
      <c r="WEO218" s="102"/>
      <c r="WEP218" s="102"/>
      <c r="WEQ218" s="102"/>
      <c r="WER218" s="102"/>
      <c r="WES218" s="102"/>
      <c r="WET218" s="102"/>
      <c r="WEU218" s="102"/>
      <c r="WEV218" s="102"/>
      <c r="WEW218" s="102"/>
      <c r="WEX218" s="102"/>
      <c r="WEY218" s="102"/>
      <c r="WEZ218" s="102"/>
      <c r="WFA218" s="102"/>
      <c r="WFB218" s="102"/>
      <c r="WFC218" s="102"/>
      <c r="WFD218" s="102"/>
      <c r="WFE218" s="102"/>
      <c r="WFF218" s="102"/>
      <c r="WFG218" s="102"/>
      <c r="WFH218" s="102"/>
      <c r="WFI218" s="102"/>
      <c r="WFJ218" s="102"/>
      <c r="WFK218" s="102"/>
      <c r="WFL218" s="102"/>
      <c r="WFM218" s="102"/>
      <c r="WFN218" s="102"/>
      <c r="WFO218" s="102"/>
      <c r="WFP218" s="102"/>
      <c r="WFQ218" s="102"/>
      <c r="WFR218" s="102"/>
      <c r="WFS218" s="102"/>
      <c r="WFT218" s="102"/>
      <c r="WFU218" s="102"/>
      <c r="WFV218" s="102"/>
      <c r="WFW218" s="102"/>
      <c r="WFX218" s="102"/>
      <c r="WFY218" s="102"/>
      <c r="WFZ218" s="102"/>
      <c r="WGA218" s="102"/>
      <c r="WGB218" s="102"/>
      <c r="WGC218" s="102"/>
      <c r="WGD218" s="102"/>
      <c r="WGE218" s="102"/>
      <c r="WGF218" s="102"/>
      <c r="WGG218" s="102"/>
      <c r="WGH218" s="102"/>
      <c r="WGI218" s="102"/>
      <c r="WGJ218" s="102"/>
      <c r="WGK218" s="102"/>
      <c r="WGL218" s="102"/>
      <c r="WGM218" s="102"/>
      <c r="WGN218" s="102"/>
      <c r="WGO218" s="102"/>
      <c r="WGP218" s="102"/>
      <c r="WGQ218" s="102"/>
      <c r="WGR218" s="102"/>
      <c r="WGS218" s="102"/>
      <c r="WGT218" s="102"/>
      <c r="WGU218" s="102"/>
      <c r="WGV218" s="102"/>
      <c r="WGW218" s="102"/>
      <c r="WGX218" s="102"/>
      <c r="WGY218" s="102"/>
      <c r="WGZ218" s="102"/>
      <c r="WHA218" s="102"/>
      <c r="WHB218" s="102"/>
      <c r="WHC218" s="102"/>
      <c r="WHD218" s="102"/>
      <c r="WHE218" s="102"/>
      <c r="WHF218" s="102"/>
      <c r="WHG218" s="102"/>
      <c r="WHH218" s="102"/>
      <c r="WHI218" s="102"/>
      <c r="WHJ218" s="102"/>
      <c r="WHK218" s="102"/>
      <c r="WHL218" s="102"/>
      <c r="WHM218" s="102"/>
      <c r="WHN218" s="102"/>
      <c r="WHO218" s="102"/>
      <c r="WHP218" s="102"/>
      <c r="WHQ218" s="102"/>
      <c r="WHR218" s="102"/>
      <c r="WHS218" s="102"/>
      <c r="WHT218" s="102"/>
      <c r="WHU218" s="102"/>
      <c r="WHV218" s="102"/>
      <c r="WHW218" s="102"/>
      <c r="WHX218" s="102"/>
      <c r="WHY218" s="102"/>
      <c r="WHZ218" s="102"/>
      <c r="WIA218" s="102"/>
      <c r="WIB218" s="102"/>
      <c r="WIC218" s="102"/>
      <c r="WID218" s="102"/>
      <c r="WIE218" s="102"/>
      <c r="WIF218" s="102"/>
      <c r="WIG218" s="102"/>
      <c r="WIH218" s="102"/>
      <c r="WII218" s="102"/>
      <c r="WIJ218" s="102"/>
      <c r="WIK218" s="102"/>
      <c r="WIL218" s="102"/>
      <c r="WIM218" s="102"/>
      <c r="WIN218" s="102"/>
      <c r="WIO218" s="102"/>
      <c r="WIP218" s="102"/>
      <c r="WIQ218" s="102"/>
      <c r="WIR218" s="102"/>
      <c r="WIS218" s="102"/>
      <c r="WIT218" s="102"/>
      <c r="WIU218" s="102"/>
      <c r="WIV218" s="102"/>
      <c r="WIW218" s="102"/>
      <c r="WIX218" s="102"/>
      <c r="WIY218" s="102"/>
      <c r="WIZ218" s="102"/>
      <c r="WJA218" s="102"/>
      <c r="WJB218" s="102"/>
      <c r="WJC218" s="102"/>
      <c r="WJD218" s="102"/>
      <c r="WJE218" s="102"/>
      <c r="WJF218" s="102"/>
      <c r="WJG218" s="102"/>
      <c r="WJH218" s="102"/>
      <c r="WJI218" s="102"/>
      <c r="WJJ218" s="102"/>
      <c r="WJK218" s="102"/>
      <c r="WJL218" s="102"/>
      <c r="WJM218" s="102"/>
      <c r="WJN218" s="102"/>
      <c r="WJO218" s="102"/>
      <c r="WJP218" s="102"/>
      <c r="WJQ218" s="102"/>
      <c r="WJR218" s="102"/>
      <c r="WJS218" s="102"/>
      <c r="WJT218" s="102"/>
      <c r="WJU218" s="102"/>
      <c r="WJV218" s="102"/>
      <c r="WJW218" s="102"/>
      <c r="WJX218" s="102"/>
      <c r="WJY218" s="102"/>
      <c r="WJZ218" s="102"/>
      <c r="WKA218" s="102"/>
      <c r="WKB218" s="102"/>
      <c r="WKC218" s="102"/>
      <c r="WKD218" s="102"/>
      <c r="WKE218" s="102"/>
      <c r="WKF218" s="102"/>
      <c r="WKG218" s="102"/>
      <c r="WKH218" s="102"/>
      <c r="WKI218" s="102"/>
      <c r="WKJ218" s="102"/>
      <c r="WKK218" s="102"/>
      <c r="WKL218" s="102"/>
      <c r="WKM218" s="102"/>
      <c r="WKN218" s="102"/>
      <c r="WKO218" s="102"/>
      <c r="WKP218" s="102"/>
      <c r="WKQ218" s="102"/>
      <c r="WKR218" s="102"/>
      <c r="WKS218" s="102"/>
      <c r="WKT218" s="102"/>
      <c r="WKU218" s="102"/>
      <c r="WKV218" s="102"/>
      <c r="WKW218" s="102"/>
      <c r="WKX218" s="102"/>
      <c r="WKY218" s="102"/>
      <c r="WKZ218" s="102"/>
      <c r="WLA218" s="102"/>
      <c r="WLB218" s="102"/>
      <c r="WLC218" s="102"/>
      <c r="WLD218" s="102"/>
      <c r="WLE218" s="102"/>
      <c r="WLF218" s="102"/>
      <c r="WLG218" s="102"/>
      <c r="WLH218" s="102"/>
      <c r="WLI218" s="102"/>
      <c r="WLJ218" s="102"/>
      <c r="WLK218" s="102"/>
      <c r="WLL218" s="102"/>
      <c r="WLM218" s="102"/>
      <c r="WLN218" s="102"/>
      <c r="WLO218" s="102"/>
      <c r="WLP218" s="102"/>
      <c r="WLQ218" s="102"/>
      <c r="WLR218" s="102"/>
      <c r="WLS218" s="102"/>
      <c r="WLT218" s="102"/>
      <c r="WLU218" s="102"/>
      <c r="WLV218" s="102"/>
      <c r="WLW218" s="102"/>
      <c r="WLX218" s="102"/>
      <c r="WLY218" s="102"/>
      <c r="WLZ218" s="102"/>
      <c r="WMA218" s="102"/>
      <c r="WMB218" s="102"/>
      <c r="WMC218" s="102"/>
      <c r="WMD218" s="102"/>
      <c r="WME218" s="102"/>
      <c r="WMF218" s="102"/>
      <c r="WMG218" s="102"/>
      <c r="WMH218" s="102"/>
      <c r="WMI218" s="102"/>
      <c r="WMJ218" s="102"/>
      <c r="WMK218" s="102"/>
      <c r="WML218" s="102"/>
      <c r="WMM218" s="102"/>
      <c r="WMN218" s="102"/>
      <c r="WMO218" s="102"/>
      <c r="WMP218" s="102"/>
      <c r="WMQ218" s="102"/>
      <c r="WMR218" s="102"/>
      <c r="WMS218" s="102"/>
      <c r="WMT218" s="102"/>
      <c r="WMU218" s="102"/>
      <c r="WMV218" s="102"/>
      <c r="WMW218" s="102"/>
      <c r="WMX218" s="102"/>
      <c r="WMY218" s="102"/>
      <c r="WMZ218" s="102"/>
      <c r="WNA218" s="102"/>
      <c r="WNB218" s="102"/>
      <c r="WNC218" s="102"/>
      <c r="WND218" s="102"/>
      <c r="WNE218" s="102"/>
      <c r="WNF218" s="102"/>
      <c r="WNG218" s="102"/>
      <c r="WNH218" s="102"/>
      <c r="WNI218" s="102"/>
      <c r="WNJ218" s="102"/>
      <c r="WNK218" s="102"/>
      <c r="WNL218" s="102"/>
      <c r="WNM218" s="102"/>
      <c r="WNN218" s="102"/>
      <c r="WNO218" s="102"/>
      <c r="WNP218" s="102"/>
      <c r="WNQ218" s="102"/>
      <c r="WNR218" s="102"/>
      <c r="WNS218" s="102"/>
      <c r="WNT218" s="102"/>
      <c r="WNU218" s="102"/>
      <c r="WNV218" s="102"/>
      <c r="WNW218" s="102"/>
      <c r="WNX218" s="102"/>
      <c r="WNY218" s="102"/>
      <c r="WNZ218" s="102"/>
      <c r="WOA218" s="102"/>
      <c r="WOB218" s="102"/>
      <c r="WOC218" s="102"/>
      <c r="WOD218" s="102"/>
      <c r="WOE218" s="102"/>
      <c r="WOF218" s="102"/>
      <c r="WOG218" s="102"/>
      <c r="WOH218" s="102"/>
      <c r="WOI218" s="102"/>
      <c r="WOJ218" s="102"/>
      <c r="WOK218" s="102"/>
      <c r="WOL218" s="102"/>
      <c r="WOM218" s="102"/>
      <c r="WON218" s="102"/>
      <c r="WOO218" s="102"/>
      <c r="WOP218" s="102"/>
      <c r="WOQ218" s="102"/>
      <c r="WOR218" s="102"/>
      <c r="WOS218" s="102"/>
      <c r="WOT218" s="102"/>
      <c r="WOU218" s="102"/>
      <c r="WOV218" s="102"/>
      <c r="WOW218" s="102"/>
      <c r="WOX218" s="102"/>
      <c r="WOY218" s="102"/>
      <c r="WOZ218" s="102"/>
      <c r="WPA218" s="102"/>
      <c r="WPB218" s="102"/>
      <c r="WPC218" s="102"/>
      <c r="WPD218" s="102"/>
      <c r="WPE218" s="102"/>
      <c r="WPF218" s="102"/>
      <c r="WPG218" s="102"/>
      <c r="WPH218" s="102"/>
      <c r="WPI218" s="102"/>
      <c r="WPJ218" s="102"/>
      <c r="WPK218" s="102"/>
      <c r="WPL218" s="102"/>
      <c r="WPM218" s="102"/>
      <c r="WPN218" s="102"/>
      <c r="WPO218" s="102"/>
      <c r="WPP218" s="102"/>
      <c r="WPQ218" s="102"/>
      <c r="WPR218" s="102"/>
      <c r="WPS218" s="102"/>
      <c r="WPT218" s="102"/>
      <c r="WPU218" s="102"/>
      <c r="WPV218" s="102"/>
      <c r="WPW218" s="102"/>
      <c r="WPX218" s="102"/>
      <c r="WPY218" s="102"/>
      <c r="WPZ218" s="102"/>
      <c r="WQA218" s="102"/>
      <c r="WQB218" s="102"/>
      <c r="WQC218" s="102"/>
      <c r="WQD218" s="102"/>
      <c r="WQE218" s="102"/>
      <c r="WQF218" s="102"/>
      <c r="WQG218" s="102"/>
      <c r="WQH218" s="102"/>
      <c r="WQI218" s="102"/>
      <c r="WQJ218" s="102"/>
      <c r="WQK218" s="102"/>
      <c r="WQL218" s="102"/>
      <c r="WQM218" s="102"/>
      <c r="WQN218" s="102"/>
      <c r="WQO218" s="102"/>
      <c r="WQP218" s="102"/>
      <c r="WQQ218" s="102"/>
      <c r="WQR218" s="102"/>
      <c r="WQS218" s="102"/>
      <c r="WQT218" s="102"/>
      <c r="WQU218" s="102"/>
      <c r="WQV218" s="102"/>
      <c r="WQW218" s="102"/>
      <c r="WQX218" s="102"/>
      <c r="WQY218" s="102"/>
      <c r="WQZ218" s="102"/>
      <c r="WRA218" s="102"/>
      <c r="WRB218" s="102"/>
      <c r="WRC218" s="102"/>
      <c r="WRD218" s="102"/>
      <c r="WRE218" s="102"/>
      <c r="WRF218" s="102"/>
      <c r="WRG218" s="102"/>
      <c r="WRH218" s="102"/>
      <c r="WRI218" s="102"/>
      <c r="WRJ218" s="102"/>
      <c r="WRK218" s="102"/>
      <c r="WRL218" s="102"/>
      <c r="WRM218" s="102"/>
      <c r="WRN218" s="102"/>
      <c r="WRO218" s="102"/>
      <c r="WRP218" s="102"/>
      <c r="WRQ218" s="102"/>
      <c r="WRR218" s="102"/>
      <c r="WRS218" s="102"/>
      <c r="WRT218" s="102"/>
      <c r="WRU218" s="102"/>
      <c r="WRV218" s="102"/>
      <c r="WRW218" s="102"/>
      <c r="WRX218" s="102"/>
      <c r="WRY218" s="102"/>
      <c r="WRZ218" s="102"/>
      <c r="WSA218" s="102"/>
      <c r="WSB218" s="102"/>
      <c r="WSC218" s="102"/>
      <c r="WSD218" s="102"/>
      <c r="WSE218" s="102"/>
      <c r="WSF218" s="102"/>
      <c r="WSG218" s="102"/>
      <c r="WSH218" s="102"/>
      <c r="WSI218" s="102"/>
      <c r="WSJ218" s="102"/>
      <c r="WSK218" s="102"/>
      <c r="WSL218" s="102"/>
      <c r="WSM218" s="102"/>
      <c r="WSN218" s="102"/>
      <c r="WSO218" s="102"/>
      <c r="WSP218" s="102"/>
      <c r="WSQ218" s="102"/>
      <c r="WSR218" s="102"/>
      <c r="WSS218" s="102"/>
      <c r="WST218" s="102"/>
      <c r="WSU218" s="102"/>
      <c r="WSV218" s="102"/>
      <c r="WSW218" s="102"/>
      <c r="WSX218" s="102"/>
      <c r="WSY218" s="102"/>
      <c r="WSZ218" s="102"/>
      <c r="WTA218" s="102"/>
      <c r="WTB218" s="102"/>
      <c r="WTC218" s="102"/>
      <c r="WTD218" s="102"/>
      <c r="WTE218" s="102"/>
      <c r="WTF218" s="102"/>
      <c r="WTG218" s="102"/>
      <c r="WTH218" s="102"/>
      <c r="WTI218" s="102"/>
      <c r="WTJ218" s="102"/>
      <c r="WTK218" s="102"/>
      <c r="WTL218" s="102"/>
      <c r="WTM218" s="102"/>
      <c r="WTN218" s="102"/>
      <c r="WTO218" s="102"/>
      <c r="WTP218" s="102"/>
      <c r="WTQ218" s="102"/>
      <c r="WTR218" s="102"/>
      <c r="WTS218" s="102"/>
      <c r="WTT218" s="102"/>
      <c r="WTU218" s="102"/>
      <c r="WTV218" s="102"/>
      <c r="WTW218" s="102"/>
      <c r="WTX218" s="102"/>
      <c r="WTY218" s="102"/>
      <c r="WTZ218" s="102"/>
      <c r="WUA218" s="102"/>
      <c r="WUB218" s="102"/>
      <c r="WUC218" s="102"/>
      <c r="WUD218" s="102"/>
      <c r="WUE218" s="102"/>
      <c r="WUF218" s="102"/>
      <c r="WUG218" s="102"/>
      <c r="WUH218" s="102"/>
      <c r="WUI218" s="102"/>
      <c r="WUJ218" s="102"/>
      <c r="WUK218" s="102"/>
      <c r="WUL218" s="102"/>
      <c r="WUM218" s="102"/>
      <c r="WUN218" s="102"/>
      <c r="WUO218" s="102"/>
      <c r="WUP218" s="102"/>
      <c r="WUQ218" s="102"/>
      <c r="WUR218" s="102"/>
      <c r="WUS218" s="102"/>
      <c r="WUT218" s="102"/>
      <c r="WUU218" s="102"/>
      <c r="WUV218" s="102"/>
      <c r="WUW218" s="102"/>
      <c r="WUX218" s="102"/>
      <c r="WUY218" s="102"/>
      <c r="WUZ218" s="102"/>
      <c r="WVA218" s="102"/>
      <c r="WVB218" s="102"/>
      <c r="WVC218" s="102"/>
      <c r="WVD218" s="102"/>
      <c r="WVE218" s="102"/>
      <c r="WVF218" s="102"/>
      <c r="WVG218" s="102"/>
      <c r="WVH218" s="102"/>
      <c r="WVI218" s="102"/>
      <c r="WVJ218" s="102"/>
      <c r="WVK218" s="102"/>
      <c r="WVL218" s="102"/>
      <c r="WVM218" s="102"/>
      <c r="WVN218" s="102"/>
      <c r="WVO218" s="102"/>
      <c r="WVP218" s="102"/>
    </row>
    <row r="219" spans="1:16136" s="52" customFormat="1" ht="56.25" customHeight="1">
      <c r="A219" s="37">
        <v>7729314745</v>
      </c>
      <c r="B219" s="12" t="s">
        <v>372</v>
      </c>
      <c r="C219" s="12" t="s">
        <v>95</v>
      </c>
      <c r="D219" s="12" t="s">
        <v>383</v>
      </c>
      <c r="E219" s="13">
        <f>'2023'!E219</f>
        <v>253.721</v>
      </c>
      <c r="F219" s="13">
        <f>'2023'!F219</f>
        <v>178.15199999999999</v>
      </c>
      <c r="G219" s="13">
        <f>'2023'!G219</f>
        <v>88.25</v>
      </c>
      <c r="H219" s="13">
        <f>'2023'!H219</f>
        <v>271.12099999999998</v>
      </c>
      <c r="I219" s="38">
        <f t="shared" si="70"/>
        <v>791.24400000000003</v>
      </c>
      <c r="J219" s="40">
        <v>6104.26</v>
      </c>
      <c r="K219" s="40">
        <v>6104.26</v>
      </c>
      <c r="L219" s="40">
        <v>1800.8640000000003</v>
      </c>
      <c r="M219" s="40">
        <v>1872.8985600000003</v>
      </c>
      <c r="N219" s="42" t="e">
        <f>(J219-L219)*#REF!</f>
        <v>#REF!</v>
      </c>
      <c r="O219" s="41">
        <f t="shared" si="66"/>
        <v>1091861.936516</v>
      </c>
      <c r="P219" s="42">
        <f t="shared" si="67"/>
        <v>766658.60419199988</v>
      </c>
      <c r="Q219" s="42">
        <f t="shared" si="68"/>
        <v>373417.64707999997</v>
      </c>
      <c r="R219" s="42">
        <f t="shared" si="69"/>
        <v>1147210.9449742399</v>
      </c>
      <c r="S219" s="42">
        <f t="shared" si="71"/>
        <v>3379149.1327622398</v>
      </c>
      <c r="T219" s="43"/>
      <c r="U219" s="44"/>
      <c r="V219" s="44"/>
      <c r="W219" s="101"/>
      <c r="X219" s="101"/>
      <c r="Y219" s="101"/>
      <c r="Z219" s="101"/>
      <c r="AA219" s="101"/>
      <c r="AB219" s="101"/>
      <c r="AC219" s="101"/>
      <c r="AD219" s="101"/>
      <c r="AE219" s="101"/>
      <c r="AF219" s="101"/>
      <c r="AG219" s="101"/>
      <c r="AH219" s="101"/>
      <c r="AI219" s="101"/>
      <c r="AJ219" s="101"/>
      <c r="AK219" s="101"/>
      <c r="AL219" s="101"/>
      <c r="AM219" s="101"/>
      <c r="AN219" s="101"/>
      <c r="AO219" s="101"/>
      <c r="AP219" s="101"/>
      <c r="AQ219" s="101"/>
      <c r="AR219" s="101"/>
      <c r="AS219" s="101"/>
      <c r="AT219" s="101"/>
      <c r="AU219" s="101"/>
      <c r="AV219" s="101"/>
      <c r="AW219" s="101"/>
      <c r="AX219" s="101"/>
      <c r="AY219" s="101"/>
      <c r="AZ219" s="101"/>
      <c r="BA219" s="101"/>
      <c r="BB219" s="101"/>
      <c r="BC219" s="101"/>
      <c r="BD219" s="101"/>
      <c r="BE219" s="101"/>
      <c r="BF219" s="101"/>
      <c r="BG219" s="101"/>
      <c r="BH219" s="101"/>
      <c r="BI219" s="101"/>
      <c r="BJ219" s="101"/>
      <c r="BK219" s="101"/>
      <c r="BL219" s="101"/>
      <c r="BM219" s="101"/>
      <c r="BN219" s="101"/>
      <c r="BO219" s="101"/>
      <c r="BP219" s="101"/>
      <c r="BQ219" s="101"/>
      <c r="BR219" s="101"/>
      <c r="BS219" s="101"/>
      <c r="BT219" s="101"/>
      <c r="BU219" s="101"/>
      <c r="BV219" s="101"/>
      <c r="BW219" s="101"/>
      <c r="BX219" s="101"/>
      <c r="BY219" s="101"/>
      <c r="BZ219" s="101"/>
      <c r="CA219" s="101"/>
      <c r="CB219" s="101"/>
      <c r="CC219" s="101"/>
      <c r="CD219" s="101"/>
      <c r="CE219" s="101"/>
      <c r="CF219" s="101"/>
      <c r="CG219" s="101"/>
      <c r="CH219" s="101"/>
      <c r="CI219" s="101"/>
      <c r="CJ219" s="101"/>
      <c r="CK219" s="101"/>
      <c r="CL219" s="101"/>
      <c r="CM219" s="101"/>
      <c r="CN219" s="101"/>
      <c r="CO219" s="101"/>
      <c r="CP219" s="101"/>
      <c r="CQ219" s="101"/>
      <c r="CR219" s="101"/>
      <c r="CS219" s="101"/>
      <c r="CT219" s="101"/>
      <c r="CU219" s="101"/>
      <c r="CV219" s="101"/>
      <c r="CW219" s="101"/>
      <c r="CX219" s="101"/>
      <c r="CY219" s="101"/>
      <c r="CZ219" s="101"/>
      <c r="DA219" s="101"/>
      <c r="DB219" s="101"/>
      <c r="DC219" s="101"/>
      <c r="DD219" s="101"/>
      <c r="DE219" s="101"/>
      <c r="DF219" s="101"/>
      <c r="DG219" s="101"/>
      <c r="DH219" s="101"/>
      <c r="DI219" s="101"/>
      <c r="DJ219" s="101"/>
      <c r="DK219" s="101"/>
      <c r="DL219" s="101"/>
      <c r="DM219" s="101"/>
      <c r="DN219" s="101"/>
      <c r="DO219" s="101"/>
      <c r="DP219" s="101"/>
      <c r="DQ219" s="101"/>
      <c r="DR219" s="101"/>
      <c r="DS219" s="101"/>
      <c r="DT219" s="101"/>
      <c r="DU219" s="101"/>
      <c r="DV219" s="101"/>
      <c r="DW219" s="101"/>
      <c r="DX219" s="101"/>
      <c r="DY219" s="101"/>
      <c r="DZ219" s="101"/>
      <c r="EA219" s="101"/>
      <c r="EB219" s="101"/>
      <c r="EC219" s="101"/>
      <c r="ED219" s="101"/>
      <c r="EE219" s="101"/>
      <c r="EF219" s="101"/>
      <c r="EG219" s="101"/>
      <c r="EH219" s="101"/>
      <c r="EI219" s="101"/>
      <c r="EJ219" s="101"/>
      <c r="EK219" s="101"/>
      <c r="EL219" s="101"/>
      <c r="EM219" s="101"/>
      <c r="EN219" s="101"/>
      <c r="EO219" s="101"/>
      <c r="EP219" s="101"/>
      <c r="EQ219" s="101"/>
      <c r="ER219" s="101"/>
      <c r="ES219" s="101"/>
      <c r="ET219" s="101"/>
      <c r="EU219" s="101"/>
      <c r="EV219" s="101"/>
      <c r="EW219" s="101"/>
      <c r="EX219" s="101"/>
      <c r="EY219" s="101"/>
      <c r="EZ219" s="101"/>
      <c r="FA219" s="101"/>
      <c r="FB219" s="101"/>
      <c r="FC219" s="101"/>
      <c r="FD219" s="101"/>
      <c r="FE219" s="101"/>
      <c r="FF219" s="101"/>
      <c r="FG219" s="101"/>
      <c r="FH219" s="101"/>
      <c r="FI219" s="101"/>
      <c r="FJ219" s="101"/>
      <c r="FK219" s="101"/>
      <c r="FL219" s="101"/>
      <c r="FM219" s="101"/>
      <c r="FN219" s="101"/>
      <c r="FO219" s="101"/>
      <c r="FP219" s="101"/>
      <c r="FQ219" s="101"/>
      <c r="FR219" s="101"/>
      <c r="FS219" s="101"/>
      <c r="FT219" s="101"/>
      <c r="FU219" s="101"/>
      <c r="FV219" s="101"/>
      <c r="FW219" s="101"/>
      <c r="FX219" s="101"/>
      <c r="FY219" s="101"/>
    </row>
    <row r="220" spans="1:16136" s="52" customFormat="1" ht="56.25" customHeight="1">
      <c r="A220" s="37">
        <v>7729314745</v>
      </c>
      <c r="B220" s="12" t="s">
        <v>372</v>
      </c>
      <c r="C220" s="12" t="s">
        <v>112</v>
      </c>
      <c r="D220" s="12" t="s">
        <v>373</v>
      </c>
      <c r="E220" s="13">
        <f>'2023'!E220</f>
        <v>3504.3919999999998</v>
      </c>
      <c r="F220" s="13">
        <f>'2023'!F220</f>
        <v>910.75400000000002</v>
      </c>
      <c r="G220" s="13">
        <f>'2023'!G220</f>
        <v>554.279</v>
      </c>
      <c r="H220" s="13">
        <f>'2023'!H220</f>
        <v>2870.0819999999999</v>
      </c>
      <c r="I220" s="38">
        <f t="shared" si="70"/>
        <v>7839.5069999999996</v>
      </c>
      <c r="J220" s="40">
        <f>'2023'!K220</f>
        <v>2739.2321076222024</v>
      </c>
      <c r="K220" s="40">
        <v>2995.2351083345575</v>
      </c>
      <c r="L220" s="40">
        <f>'2023'!M220</f>
        <v>1496.209728</v>
      </c>
      <c r="M220" s="40">
        <v>1556.0581171200001</v>
      </c>
      <c r="N220" s="42" t="e">
        <f>(J220-L220)*#REF!</f>
        <v>#REF!</v>
      </c>
      <c r="O220" s="41">
        <f t="shared" si="66"/>
        <v>4356037.6829690086</v>
      </c>
      <c r="P220" s="42">
        <f t="shared" si="67"/>
        <v>1132087.6043304394</v>
      </c>
      <c r="Q220" s="42">
        <f t="shared" si="68"/>
        <v>797705.58351341367</v>
      </c>
      <c r="R220" s="42">
        <f t="shared" si="69"/>
        <v>4130555.9772990588</v>
      </c>
      <c r="S220" s="42">
        <f t="shared" si="71"/>
        <v>10416386.84811192</v>
      </c>
      <c r="T220" s="43"/>
      <c r="U220" s="44"/>
      <c r="V220" s="44"/>
      <c r="W220" s="101"/>
      <c r="X220" s="101"/>
      <c r="Y220" s="101"/>
      <c r="Z220" s="101"/>
      <c r="AA220" s="101"/>
      <c r="AB220" s="101"/>
      <c r="AC220" s="101"/>
      <c r="AD220" s="101"/>
      <c r="AE220" s="101"/>
      <c r="AF220" s="101"/>
      <c r="AG220" s="101"/>
      <c r="AH220" s="101"/>
      <c r="AI220" s="101"/>
      <c r="AJ220" s="101"/>
      <c r="AK220" s="101"/>
      <c r="AL220" s="101"/>
      <c r="AM220" s="101"/>
      <c r="AN220" s="101"/>
      <c r="AO220" s="101"/>
      <c r="AP220" s="101"/>
      <c r="AQ220" s="101"/>
      <c r="AR220" s="101"/>
      <c r="AS220" s="101"/>
      <c r="AT220" s="101"/>
      <c r="AU220" s="101"/>
      <c r="AV220" s="101"/>
      <c r="AW220" s="101"/>
      <c r="AX220" s="101"/>
      <c r="AY220" s="101"/>
      <c r="AZ220" s="101"/>
      <c r="BA220" s="101"/>
      <c r="BB220" s="101"/>
      <c r="BC220" s="101"/>
      <c r="BD220" s="101"/>
      <c r="BE220" s="101"/>
      <c r="BF220" s="101"/>
      <c r="BG220" s="101"/>
      <c r="BH220" s="101"/>
      <c r="BI220" s="101"/>
      <c r="BJ220" s="101"/>
      <c r="BK220" s="101"/>
      <c r="BL220" s="101"/>
      <c r="BM220" s="101"/>
      <c r="BN220" s="101"/>
      <c r="BO220" s="101"/>
      <c r="BP220" s="101"/>
      <c r="BQ220" s="101"/>
      <c r="BR220" s="101"/>
      <c r="BS220" s="101"/>
      <c r="BT220" s="101"/>
      <c r="BU220" s="101"/>
      <c r="BV220" s="101"/>
      <c r="BW220" s="101"/>
      <c r="BX220" s="101"/>
      <c r="BY220" s="101"/>
      <c r="BZ220" s="101"/>
      <c r="CA220" s="101"/>
      <c r="CB220" s="101"/>
      <c r="CC220" s="101"/>
      <c r="CD220" s="101"/>
      <c r="CE220" s="101"/>
      <c r="CF220" s="101"/>
      <c r="CG220" s="101"/>
      <c r="CH220" s="101"/>
      <c r="CI220" s="101"/>
      <c r="CJ220" s="101"/>
      <c r="CK220" s="101"/>
      <c r="CL220" s="101"/>
      <c r="CM220" s="101"/>
      <c r="CN220" s="101"/>
      <c r="CO220" s="101"/>
      <c r="CP220" s="101"/>
      <c r="CQ220" s="101"/>
      <c r="CR220" s="101"/>
      <c r="CS220" s="101"/>
      <c r="CT220" s="101"/>
      <c r="CU220" s="101"/>
      <c r="CV220" s="101"/>
      <c r="CW220" s="101"/>
      <c r="CX220" s="101"/>
      <c r="CY220" s="101"/>
      <c r="CZ220" s="101"/>
      <c r="DA220" s="101"/>
      <c r="DB220" s="101"/>
      <c r="DC220" s="101"/>
      <c r="DD220" s="101"/>
      <c r="DE220" s="101"/>
      <c r="DF220" s="101"/>
      <c r="DG220" s="101"/>
      <c r="DH220" s="101"/>
      <c r="DI220" s="101"/>
      <c r="DJ220" s="101"/>
      <c r="DK220" s="101"/>
      <c r="DL220" s="101"/>
      <c r="DM220" s="101"/>
      <c r="DN220" s="101"/>
      <c r="DO220" s="101"/>
      <c r="DP220" s="101"/>
      <c r="DQ220" s="101"/>
      <c r="DR220" s="101"/>
      <c r="DS220" s="101"/>
      <c r="DT220" s="101"/>
      <c r="DU220" s="101"/>
      <c r="DV220" s="101"/>
      <c r="DW220" s="101"/>
      <c r="DX220" s="101"/>
      <c r="DY220" s="101"/>
      <c r="DZ220" s="101"/>
      <c r="EA220" s="101"/>
      <c r="EB220" s="101"/>
      <c r="EC220" s="101"/>
      <c r="ED220" s="101"/>
      <c r="EE220" s="101"/>
      <c r="EF220" s="101"/>
      <c r="EG220" s="101"/>
      <c r="EH220" s="101"/>
      <c r="EI220" s="101"/>
      <c r="EJ220" s="101"/>
      <c r="EK220" s="101"/>
      <c r="EL220" s="101"/>
      <c r="EM220" s="101"/>
      <c r="EN220" s="101"/>
      <c r="EO220" s="101"/>
      <c r="EP220" s="101"/>
      <c r="EQ220" s="101"/>
      <c r="ER220" s="101"/>
      <c r="ES220" s="101"/>
      <c r="ET220" s="101"/>
      <c r="EU220" s="101"/>
      <c r="EV220" s="101"/>
      <c r="EW220" s="101"/>
      <c r="EX220" s="101"/>
      <c r="EY220" s="101"/>
      <c r="EZ220" s="101"/>
      <c r="FA220" s="101"/>
      <c r="FB220" s="101"/>
      <c r="FC220" s="101"/>
      <c r="FD220" s="101"/>
      <c r="FE220" s="101"/>
      <c r="FF220" s="101"/>
      <c r="FG220" s="101"/>
      <c r="FH220" s="101"/>
      <c r="FI220" s="101"/>
      <c r="FJ220" s="101"/>
      <c r="FK220" s="101"/>
      <c r="FL220" s="101"/>
      <c r="FM220" s="101"/>
      <c r="FN220" s="101"/>
      <c r="FO220" s="101"/>
      <c r="FP220" s="101"/>
      <c r="FQ220" s="101"/>
      <c r="FR220" s="101"/>
      <c r="FS220" s="101"/>
      <c r="FT220" s="101"/>
      <c r="FU220" s="101"/>
      <c r="FV220" s="101"/>
      <c r="FW220" s="101"/>
      <c r="FX220" s="101"/>
      <c r="FY220" s="101"/>
    </row>
    <row r="221" spans="1:16136" s="52" customFormat="1" ht="56.25" customHeight="1">
      <c r="A221" s="37">
        <v>7729314745</v>
      </c>
      <c r="B221" s="12" t="s">
        <v>372</v>
      </c>
      <c r="C221" s="12" t="s">
        <v>74</v>
      </c>
      <c r="D221" s="12" t="s">
        <v>377</v>
      </c>
      <c r="E221" s="13">
        <f>'2023'!E221</f>
        <v>418.851</v>
      </c>
      <c r="F221" s="13">
        <f>'2023'!F221</f>
        <v>211.40899999999999</v>
      </c>
      <c r="G221" s="13">
        <f>'2023'!G221</f>
        <v>106.521</v>
      </c>
      <c r="H221" s="13">
        <f>'2023'!H221</f>
        <v>431.93</v>
      </c>
      <c r="I221" s="38">
        <f t="shared" si="70"/>
        <v>1168.711</v>
      </c>
      <c r="J221" s="40">
        <f>'2023'!K221</f>
        <v>10318.532167408339</v>
      </c>
      <c r="K221" s="40">
        <v>11187.329330925733</v>
      </c>
      <c r="L221" s="40">
        <f>'2023'!M221</f>
        <v>2163.2000000000003</v>
      </c>
      <c r="M221" s="40">
        <v>2249.7280000000005</v>
      </c>
      <c r="N221" s="42" t="e">
        <f>(J221-L221)*#REF!</f>
        <v>#REF!</v>
      </c>
      <c r="O221" s="41">
        <f t="shared" si="66"/>
        <v>3415869.0336511498</v>
      </c>
      <c r="P221" s="42">
        <f t="shared" si="67"/>
        <v>1724110.6181796293</v>
      </c>
      <c r="Q221" s="42">
        <f t="shared" si="68"/>
        <v>952042.23137153999</v>
      </c>
      <c r="R221" s="42">
        <f t="shared" si="69"/>
        <v>3860418.1428667516</v>
      </c>
      <c r="S221" s="42">
        <f t="shared" si="71"/>
        <v>9952440.0260690711</v>
      </c>
      <c r="T221" s="47"/>
      <c r="U221" s="44"/>
      <c r="V221" s="44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  <c r="BD221" s="103"/>
      <c r="BE221" s="103"/>
      <c r="BF221" s="103"/>
      <c r="BG221" s="103"/>
      <c r="BH221" s="103"/>
      <c r="BI221" s="103"/>
      <c r="BJ221" s="103"/>
      <c r="BK221" s="103"/>
      <c r="BL221" s="103"/>
      <c r="BM221" s="103"/>
      <c r="BN221" s="103"/>
      <c r="BO221" s="103"/>
      <c r="BP221" s="103"/>
      <c r="BQ221" s="103"/>
      <c r="BR221" s="103"/>
      <c r="BS221" s="103"/>
      <c r="BT221" s="103"/>
      <c r="BU221" s="103"/>
      <c r="BV221" s="103"/>
      <c r="BW221" s="103"/>
      <c r="BX221" s="103"/>
      <c r="BY221" s="103"/>
      <c r="BZ221" s="103"/>
      <c r="CA221" s="103"/>
      <c r="CB221" s="103"/>
      <c r="CC221" s="103"/>
      <c r="CD221" s="103"/>
      <c r="CE221" s="103"/>
      <c r="CF221" s="103"/>
      <c r="CG221" s="103"/>
      <c r="CH221" s="103"/>
      <c r="CI221" s="103"/>
      <c r="CJ221" s="103"/>
      <c r="CK221" s="103"/>
      <c r="CL221" s="103"/>
      <c r="CM221" s="103"/>
      <c r="CN221" s="103"/>
      <c r="CO221" s="103"/>
      <c r="CP221" s="103"/>
      <c r="CQ221" s="103"/>
      <c r="CR221" s="103"/>
      <c r="CS221" s="103"/>
      <c r="CT221" s="103"/>
      <c r="CU221" s="103"/>
      <c r="CV221" s="103"/>
      <c r="CW221" s="103"/>
      <c r="CX221" s="103"/>
      <c r="CY221" s="103"/>
      <c r="CZ221" s="103"/>
      <c r="DA221" s="103"/>
      <c r="DB221" s="103"/>
      <c r="DC221" s="103"/>
      <c r="DD221" s="103"/>
      <c r="DE221" s="103"/>
      <c r="DF221" s="103"/>
      <c r="DG221" s="103"/>
      <c r="DH221" s="103"/>
      <c r="DI221" s="103"/>
      <c r="DJ221" s="103"/>
      <c r="DK221" s="103"/>
      <c r="DL221" s="103"/>
      <c r="DM221" s="103"/>
      <c r="DN221" s="103"/>
      <c r="DO221" s="103"/>
      <c r="DP221" s="103"/>
      <c r="DQ221" s="103"/>
      <c r="DR221" s="103"/>
      <c r="DS221" s="103"/>
      <c r="DT221" s="103"/>
      <c r="DU221" s="103"/>
      <c r="DV221" s="103"/>
      <c r="DW221" s="103"/>
      <c r="DX221" s="103"/>
      <c r="DY221" s="103"/>
      <c r="DZ221" s="103"/>
      <c r="EA221" s="103"/>
      <c r="EB221" s="103"/>
      <c r="EC221" s="103"/>
      <c r="ED221" s="103"/>
      <c r="EE221" s="103"/>
      <c r="EF221" s="103"/>
      <c r="EG221" s="103"/>
      <c r="EH221" s="103"/>
      <c r="EI221" s="103"/>
      <c r="EJ221" s="103"/>
      <c r="EK221" s="103"/>
      <c r="EL221" s="103"/>
      <c r="EM221" s="103"/>
      <c r="EN221" s="103"/>
      <c r="EO221" s="103"/>
      <c r="EP221" s="103"/>
      <c r="EQ221" s="103"/>
      <c r="ER221" s="103"/>
      <c r="ES221" s="103"/>
      <c r="ET221" s="103"/>
      <c r="EU221" s="103"/>
      <c r="EV221" s="103"/>
      <c r="EW221" s="103"/>
      <c r="EX221" s="103"/>
      <c r="EY221" s="103"/>
      <c r="EZ221" s="103"/>
      <c r="FA221" s="103"/>
      <c r="FB221" s="103"/>
      <c r="FC221" s="103"/>
      <c r="FD221" s="103"/>
      <c r="FE221" s="103"/>
      <c r="FF221" s="103"/>
      <c r="FG221" s="103"/>
      <c r="FH221" s="103"/>
      <c r="FI221" s="103"/>
      <c r="FJ221" s="103"/>
      <c r="FK221" s="103"/>
      <c r="FL221" s="103"/>
      <c r="FM221" s="103"/>
      <c r="FN221" s="103"/>
      <c r="FO221" s="103"/>
      <c r="FP221" s="103"/>
      <c r="FQ221" s="103"/>
      <c r="FR221" s="103"/>
      <c r="FS221" s="103"/>
      <c r="FT221" s="103"/>
      <c r="FU221" s="103"/>
      <c r="FV221" s="103"/>
      <c r="FW221" s="103"/>
      <c r="FX221" s="103"/>
      <c r="FY221" s="103"/>
      <c r="FZ221" s="103"/>
      <c r="GA221" s="103"/>
      <c r="GB221" s="103"/>
      <c r="GC221" s="103"/>
      <c r="GD221" s="103"/>
      <c r="GE221" s="103"/>
      <c r="GF221" s="103"/>
      <c r="GG221" s="103"/>
      <c r="GH221" s="103"/>
      <c r="GI221" s="103"/>
      <c r="GJ221" s="103"/>
      <c r="GK221" s="103"/>
      <c r="GL221" s="103"/>
      <c r="GM221" s="103"/>
      <c r="GN221" s="103"/>
      <c r="GO221" s="103"/>
      <c r="GP221" s="103"/>
      <c r="GQ221" s="103"/>
      <c r="GR221" s="103"/>
      <c r="GS221" s="103"/>
      <c r="GT221" s="103"/>
      <c r="GU221" s="103"/>
      <c r="GV221" s="103"/>
      <c r="GW221" s="103"/>
      <c r="GX221" s="103"/>
      <c r="GY221" s="103"/>
      <c r="GZ221" s="103"/>
      <c r="HA221" s="103"/>
      <c r="HB221" s="103"/>
      <c r="HC221" s="103"/>
      <c r="HD221" s="103"/>
      <c r="HE221" s="103"/>
      <c r="HF221" s="103"/>
      <c r="HG221" s="103"/>
      <c r="HH221" s="103"/>
      <c r="HI221" s="103"/>
      <c r="HJ221" s="103"/>
      <c r="HK221" s="103"/>
      <c r="HL221" s="103"/>
      <c r="HM221" s="103"/>
      <c r="HN221" s="103"/>
      <c r="HO221" s="103"/>
      <c r="HP221" s="103"/>
      <c r="HQ221" s="103"/>
      <c r="HR221" s="103"/>
      <c r="HS221" s="103"/>
      <c r="HT221" s="103"/>
      <c r="HU221" s="103"/>
      <c r="HV221" s="103"/>
      <c r="HW221" s="103"/>
      <c r="HX221" s="103"/>
      <c r="HY221" s="103"/>
      <c r="HZ221" s="103"/>
      <c r="IA221" s="103"/>
      <c r="IB221" s="103"/>
      <c r="IC221" s="103"/>
      <c r="ID221" s="103"/>
      <c r="IE221" s="103"/>
      <c r="IF221" s="103"/>
      <c r="IG221" s="103"/>
      <c r="IH221" s="103"/>
      <c r="II221" s="103"/>
      <c r="IJ221" s="103"/>
      <c r="IK221" s="103"/>
      <c r="IL221" s="103"/>
      <c r="IM221" s="103"/>
      <c r="IN221" s="103"/>
      <c r="IO221" s="103"/>
      <c r="IP221" s="103"/>
      <c r="IQ221" s="103"/>
      <c r="IR221" s="103"/>
      <c r="IS221" s="103"/>
      <c r="IT221" s="103"/>
      <c r="IU221" s="103"/>
      <c r="IV221" s="103"/>
      <c r="IW221" s="103"/>
      <c r="IX221" s="103"/>
      <c r="IY221" s="103"/>
      <c r="IZ221" s="103"/>
      <c r="JA221" s="103"/>
      <c r="JB221" s="103"/>
      <c r="JC221" s="103"/>
      <c r="JD221" s="103"/>
      <c r="JE221" s="103"/>
      <c r="JF221" s="103"/>
      <c r="JG221" s="103"/>
      <c r="JH221" s="103"/>
      <c r="JI221" s="103"/>
      <c r="JJ221" s="103"/>
      <c r="JK221" s="103"/>
      <c r="JL221" s="103"/>
      <c r="JM221" s="103"/>
      <c r="JN221" s="103"/>
      <c r="JO221" s="103"/>
      <c r="JP221" s="103"/>
      <c r="JQ221" s="103"/>
      <c r="JR221" s="103"/>
      <c r="JS221" s="103"/>
      <c r="JT221" s="103"/>
      <c r="JU221" s="103"/>
      <c r="JV221" s="103"/>
      <c r="JW221" s="103"/>
      <c r="JX221" s="103"/>
      <c r="JY221" s="103"/>
      <c r="JZ221" s="103"/>
      <c r="KA221" s="103"/>
      <c r="KB221" s="103"/>
      <c r="KC221" s="103"/>
      <c r="KD221" s="103"/>
      <c r="KE221" s="103"/>
      <c r="KF221" s="103"/>
      <c r="KG221" s="103"/>
      <c r="KH221" s="103"/>
      <c r="KI221" s="103"/>
      <c r="KJ221" s="103"/>
      <c r="KK221" s="103"/>
      <c r="KL221" s="103"/>
      <c r="KM221" s="103"/>
      <c r="KN221" s="103"/>
      <c r="KO221" s="103"/>
      <c r="KP221" s="103"/>
      <c r="KQ221" s="103"/>
      <c r="KR221" s="103"/>
      <c r="KS221" s="103"/>
      <c r="KT221" s="103"/>
      <c r="KU221" s="103"/>
      <c r="KV221" s="103"/>
      <c r="KW221" s="103"/>
      <c r="KX221" s="103"/>
      <c r="KY221" s="103"/>
      <c r="KZ221" s="103"/>
      <c r="LA221" s="103"/>
      <c r="LB221" s="103"/>
      <c r="LC221" s="103"/>
      <c r="LD221" s="103"/>
      <c r="LE221" s="103"/>
      <c r="LF221" s="103"/>
      <c r="LG221" s="103"/>
      <c r="LH221" s="103"/>
      <c r="LI221" s="103"/>
      <c r="LJ221" s="103"/>
      <c r="LK221" s="103"/>
      <c r="LL221" s="103"/>
      <c r="LM221" s="103"/>
      <c r="LN221" s="103"/>
      <c r="LO221" s="103"/>
      <c r="LP221" s="103"/>
      <c r="LQ221" s="103"/>
      <c r="LR221" s="103"/>
      <c r="LS221" s="103"/>
      <c r="LT221" s="103"/>
      <c r="LU221" s="103"/>
      <c r="LV221" s="103"/>
      <c r="LW221" s="103"/>
      <c r="LX221" s="103"/>
      <c r="LY221" s="103"/>
      <c r="LZ221" s="103"/>
      <c r="MA221" s="103"/>
      <c r="MB221" s="103"/>
      <c r="MC221" s="103"/>
      <c r="MD221" s="103"/>
      <c r="ME221" s="103"/>
      <c r="MF221" s="103"/>
      <c r="MG221" s="103"/>
      <c r="MH221" s="103"/>
      <c r="MI221" s="103"/>
      <c r="MJ221" s="103"/>
      <c r="MK221" s="103"/>
      <c r="ML221" s="103"/>
      <c r="MM221" s="103"/>
      <c r="MN221" s="103"/>
      <c r="MO221" s="103"/>
      <c r="MP221" s="103"/>
      <c r="MQ221" s="103"/>
      <c r="MR221" s="103"/>
      <c r="MS221" s="103"/>
      <c r="MT221" s="103"/>
      <c r="MU221" s="103"/>
      <c r="MV221" s="103"/>
      <c r="MW221" s="103"/>
      <c r="MX221" s="103"/>
      <c r="MY221" s="103"/>
      <c r="MZ221" s="103"/>
      <c r="NA221" s="103"/>
      <c r="NB221" s="103"/>
      <c r="NC221" s="103"/>
      <c r="ND221" s="103"/>
      <c r="NE221" s="103"/>
      <c r="NF221" s="103"/>
      <c r="NG221" s="103"/>
      <c r="NH221" s="103"/>
      <c r="NI221" s="103"/>
      <c r="NJ221" s="103"/>
      <c r="NK221" s="103"/>
      <c r="NL221" s="103"/>
      <c r="NM221" s="103"/>
      <c r="NN221" s="103"/>
      <c r="NO221" s="103"/>
      <c r="NP221" s="103"/>
      <c r="NQ221" s="103"/>
      <c r="NR221" s="103"/>
      <c r="NS221" s="103"/>
      <c r="NT221" s="103"/>
      <c r="NU221" s="103"/>
      <c r="NV221" s="103"/>
      <c r="NW221" s="103"/>
      <c r="NX221" s="103"/>
      <c r="NY221" s="103"/>
      <c r="NZ221" s="103"/>
      <c r="OA221" s="103"/>
      <c r="OB221" s="103"/>
      <c r="OC221" s="103"/>
      <c r="OD221" s="103"/>
      <c r="OE221" s="103"/>
      <c r="OF221" s="103"/>
      <c r="OG221" s="103"/>
      <c r="OH221" s="103"/>
      <c r="OI221" s="103"/>
      <c r="OJ221" s="103"/>
      <c r="OK221" s="103"/>
      <c r="OL221" s="103"/>
      <c r="OM221" s="103"/>
      <c r="ON221" s="103"/>
      <c r="OO221" s="103"/>
      <c r="OP221" s="103"/>
      <c r="OQ221" s="103"/>
      <c r="OR221" s="103"/>
      <c r="OS221" s="103"/>
      <c r="OT221" s="103"/>
      <c r="OU221" s="103"/>
      <c r="OV221" s="103"/>
      <c r="OW221" s="103"/>
      <c r="OX221" s="103"/>
      <c r="OY221" s="103"/>
      <c r="OZ221" s="103"/>
      <c r="PA221" s="103"/>
      <c r="PB221" s="103"/>
      <c r="PC221" s="103"/>
      <c r="PD221" s="103"/>
      <c r="PE221" s="103"/>
      <c r="PF221" s="103"/>
      <c r="PG221" s="103"/>
      <c r="PH221" s="103"/>
      <c r="PI221" s="103"/>
      <c r="PJ221" s="103"/>
      <c r="PK221" s="103"/>
      <c r="PL221" s="103"/>
      <c r="PM221" s="103"/>
      <c r="PN221" s="103"/>
      <c r="PO221" s="103"/>
      <c r="PP221" s="103"/>
      <c r="PQ221" s="103"/>
      <c r="PR221" s="103"/>
      <c r="PS221" s="103"/>
      <c r="PT221" s="103"/>
      <c r="PU221" s="103"/>
      <c r="PV221" s="103"/>
      <c r="PW221" s="103"/>
      <c r="PX221" s="103"/>
      <c r="PY221" s="103"/>
      <c r="PZ221" s="103"/>
      <c r="QA221" s="103"/>
      <c r="QB221" s="103"/>
      <c r="QC221" s="103"/>
      <c r="QD221" s="103"/>
      <c r="QE221" s="103"/>
      <c r="QF221" s="103"/>
      <c r="QG221" s="103"/>
      <c r="QH221" s="103"/>
      <c r="QI221" s="103"/>
      <c r="QJ221" s="103"/>
      <c r="QK221" s="103"/>
      <c r="QL221" s="103"/>
      <c r="QM221" s="103"/>
      <c r="QN221" s="103"/>
      <c r="QO221" s="103"/>
      <c r="QP221" s="103"/>
      <c r="QQ221" s="103"/>
      <c r="QR221" s="103"/>
      <c r="QS221" s="103"/>
      <c r="QT221" s="103"/>
      <c r="QU221" s="103"/>
      <c r="QV221" s="103"/>
      <c r="QW221" s="103"/>
      <c r="QX221" s="103"/>
      <c r="QY221" s="103"/>
      <c r="QZ221" s="103"/>
      <c r="RA221" s="103"/>
      <c r="RB221" s="103"/>
      <c r="RC221" s="103"/>
      <c r="RD221" s="103"/>
      <c r="RE221" s="103"/>
      <c r="RF221" s="103"/>
      <c r="RG221" s="103"/>
      <c r="RH221" s="103"/>
      <c r="RI221" s="103"/>
      <c r="RJ221" s="103"/>
      <c r="RK221" s="103"/>
      <c r="RL221" s="103"/>
      <c r="RM221" s="103"/>
      <c r="RN221" s="103"/>
      <c r="RO221" s="103"/>
      <c r="RP221" s="103"/>
      <c r="RQ221" s="103"/>
      <c r="RR221" s="103"/>
      <c r="RS221" s="103"/>
      <c r="RT221" s="103"/>
      <c r="RU221" s="103"/>
      <c r="RV221" s="103"/>
      <c r="RW221" s="103"/>
      <c r="RX221" s="103"/>
      <c r="RY221" s="103"/>
      <c r="RZ221" s="103"/>
      <c r="SA221" s="103"/>
      <c r="SB221" s="103"/>
      <c r="SC221" s="103"/>
      <c r="SD221" s="103"/>
      <c r="SE221" s="103"/>
      <c r="SF221" s="103"/>
      <c r="SG221" s="103"/>
      <c r="SH221" s="103"/>
      <c r="SI221" s="103"/>
      <c r="SJ221" s="103"/>
      <c r="SK221" s="103"/>
      <c r="SL221" s="103"/>
      <c r="SM221" s="103"/>
      <c r="SN221" s="103"/>
      <c r="SO221" s="103"/>
      <c r="SP221" s="103"/>
      <c r="SQ221" s="103"/>
      <c r="SR221" s="103"/>
      <c r="SS221" s="103"/>
      <c r="ST221" s="103"/>
      <c r="SU221" s="103"/>
      <c r="SV221" s="103"/>
      <c r="SW221" s="103"/>
      <c r="SX221" s="103"/>
      <c r="SY221" s="103"/>
      <c r="SZ221" s="103"/>
      <c r="TA221" s="103"/>
      <c r="TB221" s="103"/>
      <c r="TC221" s="103"/>
      <c r="TD221" s="103"/>
      <c r="TE221" s="103"/>
      <c r="TF221" s="103"/>
      <c r="TG221" s="103"/>
      <c r="TH221" s="103"/>
      <c r="TI221" s="103"/>
      <c r="TJ221" s="103"/>
      <c r="TK221" s="103"/>
      <c r="TL221" s="103"/>
      <c r="TM221" s="103"/>
      <c r="TN221" s="103"/>
      <c r="TO221" s="103"/>
      <c r="TP221" s="103"/>
      <c r="TQ221" s="103"/>
      <c r="TR221" s="103"/>
      <c r="TS221" s="103"/>
      <c r="TT221" s="103"/>
      <c r="TU221" s="103"/>
      <c r="TV221" s="103"/>
      <c r="TW221" s="103"/>
      <c r="TX221" s="103"/>
      <c r="TY221" s="103"/>
      <c r="TZ221" s="103"/>
      <c r="UA221" s="103"/>
      <c r="UB221" s="103"/>
      <c r="UC221" s="103"/>
      <c r="UD221" s="103"/>
      <c r="UE221" s="103"/>
      <c r="UF221" s="103"/>
      <c r="UG221" s="103"/>
      <c r="UH221" s="103"/>
      <c r="UI221" s="103"/>
      <c r="UJ221" s="103"/>
      <c r="UK221" s="103"/>
      <c r="UL221" s="103"/>
      <c r="UM221" s="103"/>
      <c r="UN221" s="103"/>
      <c r="UO221" s="103"/>
      <c r="UP221" s="103"/>
      <c r="UQ221" s="103"/>
      <c r="UR221" s="103"/>
      <c r="US221" s="103"/>
      <c r="UT221" s="103"/>
      <c r="UU221" s="103"/>
      <c r="UV221" s="103"/>
      <c r="UW221" s="103"/>
      <c r="UX221" s="103"/>
      <c r="UY221" s="103"/>
      <c r="UZ221" s="103"/>
      <c r="VA221" s="103"/>
      <c r="VB221" s="103"/>
      <c r="VC221" s="103"/>
      <c r="VD221" s="103"/>
      <c r="VE221" s="103"/>
      <c r="VF221" s="103"/>
      <c r="VG221" s="103"/>
      <c r="VH221" s="103"/>
      <c r="VI221" s="103"/>
      <c r="VJ221" s="103"/>
      <c r="VK221" s="103"/>
      <c r="VL221" s="103"/>
      <c r="VM221" s="103"/>
      <c r="VN221" s="103"/>
      <c r="VO221" s="103"/>
      <c r="VP221" s="103"/>
      <c r="VQ221" s="103"/>
      <c r="VR221" s="103"/>
      <c r="VS221" s="103"/>
      <c r="VT221" s="103"/>
      <c r="VU221" s="103"/>
      <c r="VV221" s="103"/>
      <c r="VW221" s="103"/>
      <c r="VX221" s="103"/>
      <c r="VY221" s="103"/>
      <c r="VZ221" s="103"/>
      <c r="WA221" s="103"/>
      <c r="WB221" s="103"/>
      <c r="WC221" s="103"/>
      <c r="WD221" s="103"/>
      <c r="WE221" s="103"/>
      <c r="WF221" s="103"/>
      <c r="WG221" s="103"/>
      <c r="WH221" s="103"/>
      <c r="WI221" s="103"/>
      <c r="WJ221" s="103"/>
      <c r="WK221" s="103"/>
      <c r="WL221" s="103"/>
      <c r="WM221" s="103"/>
      <c r="WN221" s="103"/>
      <c r="WO221" s="103"/>
      <c r="WP221" s="103"/>
      <c r="WQ221" s="103"/>
      <c r="WR221" s="103"/>
      <c r="WS221" s="103"/>
      <c r="WT221" s="103"/>
      <c r="WU221" s="103"/>
      <c r="WV221" s="103"/>
      <c r="WW221" s="103"/>
      <c r="WX221" s="103"/>
      <c r="WY221" s="103"/>
      <c r="WZ221" s="103"/>
      <c r="XA221" s="103"/>
      <c r="XB221" s="103"/>
      <c r="XC221" s="103"/>
      <c r="XD221" s="103"/>
      <c r="XE221" s="103"/>
      <c r="XF221" s="103"/>
      <c r="XG221" s="103"/>
      <c r="XH221" s="103"/>
      <c r="XI221" s="103"/>
      <c r="XJ221" s="103"/>
      <c r="XK221" s="103"/>
      <c r="XL221" s="103"/>
      <c r="XM221" s="103"/>
      <c r="XN221" s="103"/>
      <c r="XO221" s="103"/>
      <c r="XP221" s="103"/>
      <c r="XQ221" s="103"/>
      <c r="XR221" s="103"/>
      <c r="XS221" s="103"/>
      <c r="XT221" s="103"/>
      <c r="XU221" s="103"/>
      <c r="XV221" s="103"/>
      <c r="XW221" s="103"/>
      <c r="XX221" s="103"/>
      <c r="XY221" s="103"/>
      <c r="XZ221" s="103"/>
      <c r="YA221" s="103"/>
      <c r="YB221" s="103"/>
      <c r="YC221" s="103"/>
      <c r="YD221" s="103"/>
      <c r="YE221" s="103"/>
      <c r="YF221" s="103"/>
      <c r="YG221" s="103"/>
      <c r="YH221" s="103"/>
      <c r="YI221" s="103"/>
      <c r="YJ221" s="103"/>
      <c r="YK221" s="103"/>
      <c r="YL221" s="103"/>
      <c r="YM221" s="103"/>
      <c r="YN221" s="103"/>
      <c r="YO221" s="103"/>
      <c r="YP221" s="103"/>
      <c r="YQ221" s="103"/>
      <c r="YR221" s="103"/>
      <c r="YS221" s="103"/>
      <c r="YT221" s="103"/>
      <c r="YU221" s="103"/>
      <c r="YV221" s="103"/>
      <c r="YW221" s="103"/>
      <c r="YX221" s="103"/>
      <c r="YY221" s="103"/>
      <c r="YZ221" s="103"/>
      <c r="ZA221" s="103"/>
      <c r="ZB221" s="103"/>
      <c r="ZC221" s="103"/>
      <c r="ZD221" s="103"/>
      <c r="ZE221" s="103"/>
      <c r="ZF221" s="103"/>
      <c r="ZG221" s="103"/>
      <c r="ZH221" s="103"/>
      <c r="ZI221" s="103"/>
      <c r="ZJ221" s="103"/>
      <c r="ZK221" s="103"/>
      <c r="ZL221" s="103"/>
      <c r="ZM221" s="103"/>
      <c r="ZN221" s="103"/>
      <c r="ZO221" s="103"/>
      <c r="ZP221" s="103"/>
      <c r="ZQ221" s="103"/>
      <c r="ZR221" s="103"/>
      <c r="ZS221" s="103"/>
      <c r="ZT221" s="103"/>
      <c r="ZU221" s="103"/>
      <c r="ZV221" s="103"/>
      <c r="ZW221" s="103"/>
      <c r="ZX221" s="103"/>
      <c r="ZY221" s="103"/>
      <c r="ZZ221" s="103"/>
      <c r="AAA221" s="103"/>
      <c r="AAB221" s="103"/>
      <c r="AAC221" s="103"/>
      <c r="AAD221" s="103"/>
      <c r="AAE221" s="103"/>
      <c r="AAF221" s="103"/>
      <c r="AAG221" s="103"/>
      <c r="AAH221" s="103"/>
      <c r="AAI221" s="103"/>
      <c r="AAJ221" s="103"/>
      <c r="AAK221" s="103"/>
      <c r="AAL221" s="103"/>
      <c r="AAM221" s="103"/>
      <c r="AAN221" s="103"/>
      <c r="AAO221" s="103"/>
      <c r="AAP221" s="103"/>
      <c r="AAQ221" s="103"/>
      <c r="AAR221" s="103"/>
      <c r="AAS221" s="103"/>
      <c r="AAT221" s="103"/>
      <c r="AAU221" s="103"/>
      <c r="AAV221" s="103"/>
      <c r="AAW221" s="103"/>
      <c r="AAX221" s="103"/>
      <c r="AAY221" s="103"/>
      <c r="AAZ221" s="103"/>
      <c r="ABA221" s="103"/>
      <c r="ABB221" s="103"/>
      <c r="ABC221" s="103"/>
      <c r="ABD221" s="103"/>
      <c r="ABE221" s="103"/>
      <c r="ABF221" s="103"/>
      <c r="ABG221" s="103"/>
      <c r="ABH221" s="103"/>
      <c r="ABI221" s="103"/>
      <c r="ABJ221" s="103"/>
      <c r="ABK221" s="103"/>
      <c r="ABL221" s="103"/>
      <c r="ABM221" s="103"/>
      <c r="ABN221" s="103"/>
      <c r="ABO221" s="103"/>
      <c r="ABP221" s="103"/>
      <c r="ABQ221" s="103"/>
      <c r="ABR221" s="103"/>
      <c r="ABS221" s="103"/>
      <c r="ABT221" s="103"/>
      <c r="ABU221" s="103"/>
      <c r="ABV221" s="103"/>
      <c r="ABW221" s="103"/>
      <c r="ABX221" s="103"/>
      <c r="ABY221" s="103"/>
      <c r="ABZ221" s="103"/>
      <c r="ACA221" s="103"/>
      <c r="ACB221" s="103"/>
      <c r="ACC221" s="103"/>
      <c r="ACD221" s="103"/>
      <c r="ACE221" s="103"/>
      <c r="ACF221" s="103"/>
      <c r="ACG221" s="103"/>
      <c r="ACH221" s="103"/>
      <c r="ACI221" s="103"/>
      <c r="ACJ221" s="103"/>
      <c r="ACK221" s="103"/>
      <c r="ACL221" s="103"/>
      <c r="ACM221" s="103"/>
      <c r="ACN221" s="103"/>
      <c r="ACO221" s="103"/>
      <c r="ACP221" s="103"/>
      <c r="ACQ221" s="103"/>
      <c r="ACR221" s="103"/>
      <c r="ACS221" s="103"/>
      <c r="ACT221" s="103"/>
      <c r="ACU221" s="103"/>
      <c r="ACV221" s="103"/>
      <c r="ACW221" s="103"/>
      <c r="ACX221" s="103"/>
      <c r="ACY221" s="103"/>
      <c r="ACZ221" s="103"/>
      <c r="ADA221" s="103"/>
      <c r="ADB221" s="103"/>
      <c r="ADC221" s="103"/>
      <c r="ADD221" s="103"/>
      <c r="ADE221" s="103"/>
      <c r="ADF221" s="103"/>
      <c r="ADG221" s="103"/>
      <c r="ADH221" s="103"/>
      <c r="ADI221" s="103"/>
      <c r="ADJ221" s="103"/>
      <c r="ADK221" s="103"/>
      <c r="ADL221" s="103"/>
      <c r="ADM221" s="103"/>
      <c r="ADN221" s="103"/>
      <c r="ADO221" s="103"/>
      <c r="ADP221" s="103"/>
      <c r="ADQ221" s="103"/>
      <c r="ADR221" s="103"/>
      <c r="ADS221" s="103"/>
      <c r="ADT221" s="103"/>
      <c r="ADU221" s="103"/>
      <c r="ADV221" s="103"/>
      <c r="ADW221" s="103"/>
      <c r="ADX221" s="103"/>
      <c r="ADY221" s="103"/>
      <c r="ADZ221" s="103"/>
      <c r="AEA221" s="103"/>
      <c r="AEB221" s="103"/>
      <c r="AEC221" s="103"/>
      <c r="AED221" s="103"/>
      <c r="AEE221" s="103"/>
      <c r="AEF221" s="103"/>
      <c r="AEG221" s="103"/>
      <c r="AEH221" s="103"/>
      <c r="AEI221" s="103"/>
      <c r="AEJ221" s="103"/>
      <c r="AEK221" s="103"/>
      <c r="AEL221" s="103"/>
      <c r="AEM221" s="103"/>
      <c r="AEN221" s="103"/>
      <c r="AEO221" s="103"/>
      <c r="AEP221" s="103"/>
      <c r="AEQ221" s="103"/>
      <c r="AER221" s="103"/>
      <c r="AES221" s="103"/>
      <c r="AET221" s="103"/>
      <c r="AEU221" s="103"/>
      <c r="AEV221" s="103"/>
      <c r="AEW221" s="103"/>
      <c r="AEX221" s="103"/>
      <c r="AEY221" s="103"/>
      <c r="AEZ221" s="103"/>
      <c r="AFA221" s="103"/>
      <c r="AFB221" s="103"/>
      <c r="AFC221" s="103"/>
      <c r="AFD221" s="103"/>
      <c r="AFE221" s="103"/>
      <c r="AFF221" s="103"/>
      <c r="AFG221" s="103"/>
      <c r="AFH221" s="103"/>
      <c r="AFI221" s="103"/>
      <c r="AFJ221" s="103"/>
      <c r="AFK221" s="103"/>
      <c r="AFL221" s="103"/>
      <c r="AFM221" s="103"/>
      <c r="AFN221" s="103"/>
      <c r="AFO221" s="103"/>
      <c r="AFP221" s="103"/>
      <c r="AFQ221" s="103"/>
      <c r="AFR221" s="103"/>
      <c r="AFS221" s="103"/>
      <c r="AFT221" s="103"/>
      <c r="AFU221" s="103"/>
      <c r="AFV221" s="103"/>
      <c r="AFW221" s="103"/>
      <c r="AFX221" s="103"/>
      <c r="AFY221" s="103"/>
      <c r="AFZ221" s="103"/>
      <c r="AGA221" s="103"/>
      <c r="AGB221" s="103"/>
      <c r="AGC221" s="103"/>
      <c r="AGD221" s="103"/>
      <c r="AGE221" s="103"/>
      <c r="AGF221" s="103"/>
      <c r="AGG221" s="103"/>
      <c r="AGH221" s="103"/>
      <c r="AGI221" s="103"/>
      <c r="AGJ221" s="103"/>
      <c r="AGK221" s="103"/>
      <c r="AGL221" s="103"/>
      <c r="AGM221" s="103"/>
      <c r="AGN221" s="103"/>
      <c r="AGO221" s="103"/>
      <c r="AGP221" s="103"/>
      <c r="AGQ221" s="103"/>
      <c r="AGR221" s="103"/>
      <c r="AGS221" s="103"/>
      <c r="AGT221" s="103"/>
      <c r="AGU221" s="103"/>
      <c r="AGV221" s="103"/>
      <c r="AGW221" s="103"/>
      <c r="AGX221" s="103"/>
      <c r="AGY221" s="103"/>
      <c r="AGZ221" s="103"/>
      <c r="AHA221" s="103"/>
      <c r="AHB221" s="103"/>
      <c r="AHC221" s="103"/>
      <c r="AHD221" s="103"/>
      <c r="AHE221" s="103"/>
      <c r="AHF221" s="103"/>
      <c r="AHG221" s="103"/>
      <c r="AHH221" s="103"/>
      <c r="AHI221" s="103"/>
      <c r="AHJ221" s="103"/>
      <c r="AHK221" s="103"/>
      <c r="AHL221" s="103"/>
      <c r="AHM221" s="103"/>
      <c r="AHN221" s="103"/>
      <c r="AHO221" s="103"/>
      <c r="AHP221" s="103"/>
      <c r="AHQ221" s="103"/>
      <c r="AHR221" s="103"/>
      <c r="AHS221" s="103"/>
      <c r="AHT221" s="103"/>
      <c r="AHU221" s="103"/>
      <c r="AHV221" s="103"/>
      <c r="AHW221" s="103"/>
      <c r="AHX221" s="103"/>
      <c r="AHY221" s="103"/>
      <c r="AHZ221" s="103"/>
      <c r="AIA221" s="103"/>
      <c r="AIB221" s="103"/>
      <c r="AIC221" s="103"/>
      <c r="AID221" s="103"/>
      <c r="AIE221" s="103"/>
      <c r="AIF221" s="103"/>
      <c r="AIG221" s="103"/>
      <c r="AIH221" s="103"/>
      <c r="AII221" s="103"/>
      <c r="AIJ221" s="103"/>
      <c r="AIK221" s="103"/>
      <c r="AIL221" s="103"/>
      <c r="AIM221" s="103"/>
      <c r="AIN221" s="103"/>
      <c r="AIO221" s="103"/>
      <c r="AIP221" s="103"/>
      <c r="AIQ221" s="103"/>
      <c r="AIR221" s="103"/>
      <c r="AIS221" s="103"/>
      <c r="AIT221" s="103"/>
      <c r="AIU221" s="103"/>
      <c r="AIV221" s="103"/>
      <c r="AIW221" s="103"/>
      <c r="AIX221" s="103"/>
      <c r="AIY221" s="103"/>
      <c r="AIZ221" s="103"/>
      <c r="AJA221" s="103"/>
      <c r="AJB221" s="103"/>
      <c r="AJC221" s="103"/>
      <c r="AJD221" s="103"/>
      <c r="AJE221" s="103"/>
      <c r="AJF221" s="103"/>
      <c r="AJG221" s="103"/>
      <c r="AJH221" s="103"/>
      <c r="AJI221" s="103"/>
      <c r="AJJ221" s="103"/>
      <c r="AJK221" s="103"/>
      <c r="AJL221" s="103"/>
      <c r="AJM221" s="103"/>
      <c r="AJN221" s="103"/>
      <c r="AJO221" s="103"/>
      <c r="AJP221" s="103"/>
      <c r="AJQ221" s="103"/>
      <c r="AJR221" s="103"/>
      <c r="AJS221" s="103"/>
      <c r="AJT221" s="103"/>
      <c r="AJU221" s="103"/>
      <c r="AJV221" s="103"/>
      <c r="AJW221" s="103"/>
      <c r="AJX221" s="103"/>
      <c r="AJY221" s="103"/>
      <c r="AJZ221" s="103"/>
      <c r="AKA221" s="103"/>
      <c r="AKB221" s="103"/>
      <c r="AKC221" s="103"/>
      <c r="AKD221" s="103"/>
      <c r="AKE221" s="103"/>
      <c r="AKF221" s="103"/>
      <c r="AKG221" s="103"/>
      <c r="AKH221" s="103"/>
      <c r="AKI221" s="103"/>
      <c r="AKJ221" s="103"/>
      <c r="AKK221" s="103"/>
      <c r="AKL221" s="103"/>
      <c r="AKM221" s="103"/>
      <c r="AKN221" s="103"/>
      <c r="AKO221" s="103"/>
      <c r="AKP221" s="103"/>
      <c r="AKQ221" s="103"/>
      <c r="AKR221" s="103"/>
      <c r="AKS221" s="103"/>
      <c r="AKT221" s="103"/>
      <c r="AKU221" s="103"/>
      <c r="AKV221" s="103"/>
      <c r="AKW221" s="103"/>
      <c r="AKX221" s="103"/>
      <c r="AKY221" s="103"/>
      <c r="AKZ221" s="103"/>
      <c r="ALA221" s="103"/>
      <c r="ALB221" s="103"/>
      <c r="ALC221" s="103"/>
      <c r="ALD221" s="103"/>
      <c r="ALE221" s="103"/>
      <c r="ALF221" s="103"/>
      <c r="ALG221" s="103"/>
      <c r="ALH221" s="103"/>
      <c r="ALI221" s="103"/>
      <c r="ALJ221" s="103"/>
      <c r="ALK221" s="103"/>
      <c r="ALL221" s="103"/>
      <c r="ALM221" s="103"/>
      <c r="ALN221" s="103"/>
      <c r="ALO221" s="103"/>
      <c r="ALP221" s="103"/>
      <c r="ALQ221" s="103"/>
      <c r="ALR221" s="103"/>
      <c r="ALS221" s="103"/>
      <c r="ALT221" s="103"/>
      <c r="ALU221" s="103"/>
      <c r="ALV221" s="103"/>
      <c r="ALW221" s="103"/>
      <c r="ALX221" s="103"/>
      <c r="ALY221" s="103"/>
      <c r="ALZ221" s="103"/>
      <c r="AMA221" s="103"/>
      <c r="AMB221" s="103"/>
      <c r="AMC221" s="103"/>
      <c r="AMD221" s="103"/>
      <c r="AME221" s="103"/>
      <c r="AMF221" s="103"/>
      <c r="AMG221" s="103"/>
      <c r="AMH221" s="103"/>
      <c r="AMI221" s="103"/>
      <c r="AMJ221" s="103"/>
      <c r="AMK221" s="103"/>
      <c r="AML221" s="103"/>
      <c r="AMM221" s="103"/>
      <c r="AMN221" s="103"/>
      <c r="AMO221" s="103"/>
      <c r="AMP221" s="103"/>
      <c r="AMQ221" s="103"/>
      <c r="AMR221" s="103"/>
      <c r="AMS221" s="103"/>
      <c r="AMT221" s="103"/>
      <c r="AMU221" s="103"/>
      <c r="AMV221" s="103"/>
      <c r="AMW221" s="103"/>
      <c r="AMX221" s="103"/>
      <c r="AMY221" s="103"/>
      <c r="AMZ221" s="103"/>
      <c r="ANA221" s="103"/>
      <c r="ANB221" s="103"/>
      <c r="ANC221" s="103"/>
      <c r="AND221" s="103"/>
      <c r="ANE221" s="103"/>
      <c r="ANF221" s="103"/>
      <c r="ANG221" s="103"/>
      <c r="ANH221" s="103"/>
      <c r="ANI221" s="103"/>
      <c r="ANJ221" s="103"/>
      <c r="ANK221" s="103"/>
      <c r="ANL221" s="103"/>
      <c r="ANM221" s="103"/>
      <c r="ANN221" s="103"/>
      <c r="ANO221" s="103"/>
      <c r="ANP221" s="103"/>
      <c r="ANQ221" s="103"/>
      <c r="ANR221" s="103"/>
      <c r="ANS221" s="103"/>
      <c r="ANT221" s="103"/>
      <c r="ANU221" s="103"/>
      <c r="ANV221" s="103"/>
      <c r="ANW221" s="103"/>
      <c r="ANX221" s="103"/>
      <c r="ANY221" s="103"/>
      <c r="ANZ221" s="103"/>
      <c r="AOA221" s="103"/>
      <c r="AOB221" s="103"/>
      <c r="AOC221" s="103"/>
      <c r="AOD221" s="103"/>
      <c r="AOE221" s="103"/>
      <c r="AOF221" s="103"/>
      <c r="AOG221" s="103"/>
      <c r="AOH221" s="103"/>
      <c r="AOI221" s="103"/>
      <c r="AOJ221" s="103"/>
      <c r="AOK221" s="103"/>
      <c r="AOL221" s="103"/>
      <c r="AOM221" s="103"/>
      <c r="AON221" s="103"/>
      <c r="AOO221" s="103"/>
      <c r="AOP221" s="103"/>
      <c r="AOQ221" s="103"/>
      <c r="AOR221" s="103"/>
      <c r="AOS221" s="103"/>
      <c r="AOT221" s="103"/>
      <c r="AOU221" s="103"/>
      <c r="AOV221" s="103"/>
      <c r="AOW221" s="103"/>
      <c r="AOX221" s="103"/>
      <c r="AOY221" s="103"/>
      <c r="AOZ221" s="103"/>
      <c r="APA221" s="103"/>
      <c r="APB221" s="103"/>
      <c r="APC221" s="103"/>
      <c r="APD221" s="103"/>
      <c r="APE221" s="103"/>
      <c r="APF221" s="103"/>
      <c r="APG221" s="103"/>
      <c r="APH221" s="103"/>
      <c r="API221" s="103"/>
      <c r="APJ221" s="103"/>
      <c r="APK221" s="103"/>
      <c r="APL221" s="103"/>
      <c r="APM221" s="103"/>
      <c r="APN221" s="103"/>
      <c r="APO221" s="103"/>
      <c r="APP221" s="103"/>
      <c r="APQ221" s="103"/>
      <c r="APR221" s="103"/>
      <c r="APS221" s="103"/>
      <c r="APT221" s="103"/>
      <c r="APU221" s="103"/>
      <c r="APV221" s="103"/>
      <c r="APW221" s="103"/>
      <c r="APX221" s="103"/>
      <c r="APY221" s="103"/>
      <c r="APZ221" s="103"/>
      <c r="AQA221" s="103"/>
      <c r="AQB221" s="103"/>
      <c r="AQC221" s="103"/>
      <c r="AQD221" s="103"/>
      <c r="AQE221" s="103"/>
      <c r="AQF221" s="103"/>
      <c r="AQG221" s="103"/>
      <c r="AQH221" s="103"/>
      <c r="AQI221" s="103"/>
      <c r="AQJ221" s="103"/>
      <c r="AQK221" s="103"/>
      <c r="AQL221" s="103"/>
      <c r="AQM221" s="103"/>
      <c r="AQN221" s="103"/>
      <c r="AQO221" s="103"/>
      <c r="AQP221" s="103"/>
      <c r="AQQ221" s="103"/>
      <c r="AQR221" s="103"/>
      <c r="AQS221" s="103"/>
      <c r="AQT221" s="103"/>
      <c r="AQU221" s="103"/>
      <c r="AQV221" s="103"/>
      <c r="AQW221" s="103"/>
      <c r="AQX221" s="103"/>
      <c r="AQY221" s="103"/>
      <c r="AQZ221" s="103"/>
      <c r="ARA221" s="103"/>
      <c r="ARB221" s="103"/>
      <c r="ARC221" s="103"/>
      <c r="ARD221" s="103"/>
      <c r="ARE221" s="103"/>
      <c r="ARF221" s="103"/>
      <c r="ARG221" s="103"/>
      <c r="ARH221" s="103"/>
      <c r="ARI221" s="103"/>
      <c r="ARJ221" s="103"/>
      <c r="ARK221" s="103"/>
      <c r="ARL221" s="103"/>
      <c r="ARM221" s="103"/>
      <c r="ARN221" s="103"/>
      <c r="ARO221" s="103"/>
      <c r="ARP221" s="103"/>
      <c r="ARQ221" s="103"/>
      <c r="ARR221" s="103"/>
      <c r="ARS221" s="103"/>
      <c r="ART221" s="103"/>
      <c r="ARU221" s="103"/>
      <c r="ARV221" s="103"/>
      <c r="ARW221" s="103"/>
      <c r="ARX221" s="103"/>
      <c r="ARY221" s="103"/>
      <c r="ARZ221" s="103"/>
      <c r="ASA221" s="103"/>
      <c r="ASB221" s="103"/>
      <c r="ASC221" s="103"/>
      <c r="ASD221" s="103"/>
      <c r="ASE221" s="103"/>
      <c r="ASF221" s="103"/>
      <c r="ASG221" s="103"/>
      <c r="ASH221" s="103"/>
      <c r="ASI221" s="103"/>
      <c r="ASJ221" s="103"/>
      <c r="ASK221" s="103"/>
      <c r="ASL221" s="103"/>
      <c r="ASM221" s="103"/>
      <c r="ASN221" s="103"/>
      <c r="ASO221" s="103"/>
      <c r="ASP221" s="103"/>
      <c r="ASQ221" s="103"/>
      <c r="ASR221" s="103"/>
      <c r="ASS221" s="103"/>
      <c r="AST221" s="103"/>
      <c r="ASU221" s="103"/>
      <c r="ASV221" s="103"/>
      <c r="ASW221" s="103"/>
      <c r="ASX221" s="103"/>
      <c r="ASY221" s="103"/>
      <c r="ASZ221" s="103"/>
      <c r="ATA221" s="103"/>
      <c r="ATB221" s="103"/>
      <c r="ATC221" s="103"/>
      <c r="ATD221" s="103"/>
      <c r="ATE221" s="103"/>
      <c r="ATF221" s="103"/>
      <c r="ATG221" s="103"/>
      <c r="ATH221" s="103"/>
      <c r="ATI221" s="103"/>
      <c r="ATJ221" s="103"/>
      <c r="ATK221" s="103"/>
      <c r="ATL221" s="103"/>
      <c r="ATM221" s="103"/>
      <c r="ATN221" s="103"/>
      <c r="ATO221" s="103"/>
      <c r="ATP221" s="103"/>
      <c r="ATQ221" s="103"/>
      <c r="ATR221" s="103"/>
      <c r="ATS221" s="103"/>
      <c r="ATT221" s="103"/>
      <c r="ATU221" s="103"/>
      <c r="ATV221" s="103"/>
      <c r="ATW221" s="103"/>
      <c r="ATX221" s="103"/>
      <c r="ATY221" s="103"/>
      <c r="ATZ221" s="103"/>
      <c r="AUA221" s="103"/>
      <c r="AUB221" s="103"/>
      <c r="AUC221" s="103"/>
      <c r="AUD221" s="103"/>
      <c r="AUE221" s="103"/>
      <c r="AUF221" s="103"/>
      <c r="AUG221" s="103"/>
      <c r="AUH221" s="103"/>
      <c r="AUI221" s="103"/>
      <c r="AUJ221" s="103"/>
      <c r="AUK221" s="103"/>
      <c r="AUL221" s="103"/>
      <c r="AUM221" s="103"/>
      <c r="AUN221" s="103"/>
      <c r="AUO221" s="103"/>
      <c r="AUP221" s="103"/>
      <c r="AUQ221" s="103"/>
      <c r="AUR221" s="103"/>
      <c r="AUS221" s="103"/>
      <c r="AUT221" s="103"/>
      <c r="AUU221" s="103"/>
      <c r="AUV221" s="103"/>
      <c r="AUW221" s="103"/>
      <c r="AUX221" s="103"/>
      <c r="AUY221" s="103"/>
      <c r="AUZ221" s="103"/>
      <c r="AVA221" s="103"/>
      <c r="AVB221" s="103"/>
      <c r="AVC221" s="103"/>
      <c r="AVD221" s="103"/>
      <c r="AVE221" s="103"/>
      <c r="AVF221" s="103"/>
      <c r="AVG221" s="103"/>
      <c r="AVH221" s="103"/>
      <c r="AVI221" s="103"/>
      <c r="AVJ221" s="103"/>
      <c r="AVK221" s="103"/>
      <c r="AVL221" s="103"/>
      <c r="AVM221" s="103"/>
      <c r="AVN221" s="103"/>
      <c r="AVO221" s="103"/>
      <c r="AVP221" s="103"/>
      <c r="AVQ221" s="103"/>
      <c r="AVR221" s="103"/>
      <c r="AVS221" s="103"/>
      <c r="AVT221" s="103"/>
      <c r="AVU221" s="103"/>
      <c r="AVV221" s="103"/>
      <c r="AVW221" s="103"/>
      <c r="AVX221" s="103"/>
      <c r="AVY221" s="103"/>
      <c r="AVZ221" s="103"/>
      <c r="AWA221" s="103"/>
      <c r="AWB221" s="103"/>
      <c r="AWC221" s="103"/>
      <c r="AWD221" s="103"/>
      <c r="AWE221" s="103"/>
      <c r="AWF221" s="103"/>
      <c r="AWG221" s="103"/>
      <c r="AWH221" s="103"/>
      <c r="AWI221" s="103"/>
      <c r="AWJ221" s="103"/>
      <c r="AWK221" s="103"/>
      <c r="AWL221" s="103"/>
      <c r="AWM221" s="103"/>
      <c r="AWN221" s="103"/>
      <c r="AWO221" s="103"/>
      <c r="AWP221" s="103"/>
      <c r="AWQ221" s="103"/>
      <c r="AWR221" s="103"/>
      <c r="AWS221" s="103"/>
      <c r="AWT221" s="103"/>
      <c r="AWU221" s="103"/>
      <c r="AWV221" s="103"/>
      <c r="AWW221" s="103"/>
      <c r="AWX221" s="103"/>
      <c r="AWY221" s="103"/>
      <c r="AWZ221" s="103"/>
      <c r="AXA221" s="103"/>
      <c r="AXB221" s="103"/>
      <c r="AXC221" s="103"/>
      <c r="AXD221" s="103"/>
      <c r="AXE221" s="103"/>
      <c r="AXF221" s="103"/>
      <c r="AXG221" s="103"/>
      <c r="AXH221" s="103"/>
      <c r="AXI221" s="103"/>
      <c r="AXJ221" s="103"/>
      <c r="AXK221" s="103"/>
      <c r="AXL221" s="103"/>
      <c r="AXM221" s="103"/>
      <c r="AXN221" s="103"/>
      <c r="AXO221" s="103"/>
      <c r="AXP221" s="103"/>
      <c r="AXQ221" s="103"/>
      <c r="AXR221" s="103"/>
      <c r="AXS221" s="103"/>
      <c r="AXT221" s="103"/>
      <c r="AXU221" s="103"/>
      <c r="AXV221" s="103"/>
      <c r="AXW221" s="103"/>
      <c r="AXX221" s="103"/>
      <c r="AXY221" s="103"/>
      <c r="AXZ221" s="103"/>
      <c r="AYA221" s="103"/>
      <c r="AYB221" s="103"/>
      <c r="AYC221" s="103"/>
      <c r="AYD221" s="103"/>
      <c r="AYE221" s="103"/>
      <c r="AYF221" s="103"/>
      <c r="AYG221" s="103"/>
      <c r="AYH221" s="103"/>
      <c r="AYI221" s="103"/>
      <c r="AYJ221" s="103"/>
      <c r="AYK221" s="103"/>
      <c r="AYL221" s="103"/>
      <c r="AYM221" s="103"/>
      <c r="AYN221" s="103"/>
      <c r="AYO221" s="103"/>
      <c r="AYP221" s="103"/>
      <c r="AYQ221" s="103"/>
      <c r="AYR221" s="103"/>
      <c r="AYS221" s="103"/>
      <c r="AYT221" s="103"/>
      <c r="AYU221" s="103"/>
      <c r="AYV221" s="103"/>
      <c r="AYW221" s="103"/>
      <c r="AYX221" s="103"/>
      <c r="AYY221" s="103"/>
      <c r="AYZ221" s="103"/>
      <c r="AZA221" s="103"/>
      <c r="AZB221" s="103"/>
      <c r="AZC221" s="103"/>
      <c r="AZD221" s="103"/>
      <c r="AZE221" s="103"/>
      <c r="AZF221" s="103"/>
      <c r="AZG221" s="103"/>
      <c r="AZH221" s="103"/>
      <c r="AZI221" s="103"/>
      <c r="AZJ221" s="103"/>
      <c r="AZK221" s="103"/>
      <c r="AZL221" s="103"/>
      <c r="AZM221" s="103"/>
      <c r="AZN221" s="103"/>
      <c r="AZO221" s="103"/>
      <c r="AZP221" s="103"/>
      <c r="AZQ221" s="103"/>
      <c r="AZR221" s="103"/>
      <c r="AZS221" s="103"/>
      <c r="AZT221" s="103"/>
      <c r="AZU221" s="103"/>
      <c r="AZV221" s="103"/>
      <c r="AZW221" s="103"/>
      <c r="AZX221" s="103"/>
      <c r="AZY221" s="103"/>
      <c r="AZZ221" s="103"/>
      <c r="BAA221" s="103"/>
      <c r="BAB221" s="103"/>
      <c r="BAC221" s="103"/>
      <c r="BAD221" s="103"/>
      <c r="BAE221" s="103"/>
      <c r="BAF221" s="103"/>
      <c r="BAG221" s="103"/>
      <c r="BAH221" s="103"/>
      <c r="BAI221" s="103"/>
      <c r="BAJ221" s="103"/>
      <c r="BAK221" s="103"/>
      <c r="BAL221" s="103"/>
      <c r="BAM221" s="103"/>
      <c r="BAN221" s="103"/>
      <c r="BAO221" s="103"/>
      <c r="BAP221" s="103"/>
      <c r="BAQ221" s="103"/>
      <c r="BAR221" s="103"/>
      <c r="BAS221" s="103"/>
      <c r="BAT221" s="103"/>
      <c r="BAU221" s="103"/>
      <c r="BAV221" s="103"/>
      <c r="BAW221" s="103"/>
      <c r="BAX221" s="103"/>
      <c r="BAY221" s="103"/>
      <c r="BAZ221" s="103"/>
      <c r="BBA221" s="103"/>
      <c r="BBB221" s="103"/>
      <c r="BBC221" s="103"/>
      <c r="BBD221" s="103"/>
      <c r="BBE221" s="103"/>
      <c r="BBF221" s="103"/>
      <c r="BBG221" s="103"/>
      <c r="BBH221" s="103"/>
      <c r="BBI221" s="103"/>
      <c r="BBJ221" s="103"/>
      <c r="BBK221" s="103"/>
      <c r="BBL221" s="103"/>
      <c r="BBM221" s="103"/>
      <c r="BBN221" s="103"/>
      <c r="BBO221" s="103"/>
      <c r="BBP221" s="103"/>
      <c r="BBQ221" s="103"/>
      <c r="BBR221" s="103"/>
      <c r="BBS221" s="103"/>
      <c r="BBT221" s="103"/>
      <c r="BBU221" s="103"/>
      <c r="BBV221" s="103"/>
      <c r="BBW221" s="103"/>
      <c r="BBX221" s="103"/>
      <c r="BBY221" s="103"/>
      <c r="BBZ221" s="103"/>
      <c r="BCA221" s="103"/>
      <c r="BCB221" s="103"/>
      <c r="BCC221" s="103"/>
      <c r="BCD221" s="103"/>
      <c r="BCE221" s="103"/>
      <c r="BCF221" s="103"/>
      <c r="BCG221" s="103"/>
      <c r="BCH221" s="103"/>
      <c r="BCI221" s="103"/>
      <c r="BCJ221" s="103"/>
      <c r="BCK221" s="103"/>
      <c r="BCL221" s="103"/>
      <c r="BCM221" s="103"/>
      <c r="BCN221" s="103"/>
      <c r="BCO221" s="103"/>
      <c r="BCP221" s="103"/>
      <c r="BCQ221" s="103"/>
      <c r="BCR221" s="103"/>
      <c r="BCS221" s="103"/>
      <c r="BCT221" s="103"/>
      <c r="BCU221" s="103"/>
      <c r="BCV221" s="103"/>
      <c r="BCW221" s="103"/>
      <c r="BCX221" s="103"/>
      <c r="BCY221" s="103"/>
      <c r="BCZ221" s="103"/>
      <c r="BDA221" s="103"/>
      <c r="BDB221" s="103"/>
      <c r="BDC221" s="103"/>
      <c r="BDD221" s="103"/>
      <c r="BDE221" s="103"/>
      <c r="BDF221" s="103"/>
      <c r="BDG221" s="103"/>
      <c r="BDH221" s="103"/>
      <c r="BDI221" s="103"/>
      <c r="BDJ221" s="103"/>
      <c r="BDK221" s="103"/>
      <c r="BDL221" s="103"/>
      <c r="BDM221" s="103"/>
      <c r="BDN221" s="103"/>
      <c r="BDO221" s="103"/>
      <c r="BDP221" s="103"/>
      <c r="BDQ221" s="103"/>
      <c r="BDR221" s="103"/>
      <c r="BDS221" s="103"/>
      <c r="BDT221" s="103"/>
      <c r="BDU221" s="103"/>
      <c r="BDV221" s="103"/>
      <c r="BDW221" s="103"/>
      <c r="BDX221" s="103"/>
      <c r="BDY221" s="103"/>
      <c r="BDZ221" s="103"/>
      <c r="BEA221" s="103"/>
      <c r="BEB221" s="103"/>
      <c r="BEC221" s="103"/>
      <c r="BED221" s="103"/>
      <c r="BEE221" s="103"/>
      <c r="BEF221" s="103"/>
      <c r="BEG221" s="103"/>
      <c r="BEH221" s="103"/>
      <c r="BEI221" s="103"/>
      <c r="BEJ221" s="103"/>
      <c r="BEK221" s="103"/>
      <c r="BEL221" s="103"/>
      <c r="BEM221" s="103"/>
      <c r="BEN221" s="103"/>
      <c r="BEO221" s="103"/>
      <c r="BEP221" s="103"/>
      <c r="BEQ221" s="103"/>
      <c r="BER221" s="103"/>
      <c r="BES221" s="103"/>
      <c r="BET221" s="103"/>
      <c r="BEU221" s="103"/>
      <c r="BEV221" s="103"/>
      <c r="BEW221" s="103"/>
      <c r="BEX221" s="103"/>
      <c r="BEY221" s="103"/>
      <c r="BEZ221" s="103"/>
      <c r="BFA221" s="103"/>
      <c r="BFB221" s="103"/>
      <c r="BFC221" s="103"/>
      <c r="BFD221" s="103"/>
      <c r="BFE221" s="103"/>
      <c r="BFF221" s="103"/>
      <c r="BFG221" s="103"/>
      <c r="BFH221" s="103"/>
      <c r="BFI221" s="103"/>
      <c r="BFJ221" s="103"/>
      <c r="BFK221" s="103"/>
      <c r="BFL221" s="103"/>
      <c r="BFM221" s="103"/>
      <c r="BFN221" s="103"/>
      <c r="BFO221" s="103"/>
      <c r="BFP221" s="103"/>
      <c r="BFQ221" s="103"/>
      <c r="BFR221" s="103"/>
      <c r="BFS221" s="103"/>
      <c r="BFT221" s="103"/>
      <c r="BFU221" s="103"/>
      <c r="BFV221" s="103"/>
      <c r="BFW221" s="103"/>
      <c r="BFX221" s="103"/>
      <c r="BFY221" s="103"/>
      <c r="BFZ221" s="103"/>
      <c r="BGA221" s="103"/>
      <c r="BGB221" s="103"/>
      <c r="BGC221" s="103"/>
      <c r="BGD221" s="103"/>
      <c r="BGE221" s="103"/>
      <c r="BGF221" s="103"/>
      <c r="BGG221" s="103"/>
      <c r="BGH221" s="103"/>
      <c r="BGI221" s="103"/>
      <c r="BGJ221" s="103"/>
      <c r="BGK221" s="103"/>
      <c r="BGL221" s="103"/>
      <c r="BGM221" s="103"/>
      <c r="BGN221" s="103"/>
      <c r="BGO221" s="103"/>
      <c r="BGP221" s="103"/>
      <c r="BGQ221" s="103"/>
      <c r="BGR221" s="103"/>
      <c r="BGS221" s="103"/>
      <c r="BGT221" s="103"/>
      <c r="BGU221" s="103"/>
      <c r="BGV221" s="103"/>
      <c r="BGW221" s="103"/>
      <c r="BGX221" s="103"/>
      <c r="BGY221" s="103"/>
      <c r="BGZ221" s="103"/>
      <c r="BHA221" s="103"/>
      <c r="BHB221" s="103"/>
      <c r="BHC221" s="103"/>
      <c r="BHD221" s="103"/>
      <c r="BHE221" s="103"/>
      <c r="BHF221" s="103"/>
      <c r="BHG221" s="103"/>
      <c r="BHH221" s="103"/>
      <c r="BHI221" s="103"/>
      <c r="BHJ221" s="103"/>
      <c r="BHK221" s="103"/>
      <c r="BHL221" s="103"/>
      <c r="BHM221" s="103"/>
      <c r="BHN221" s="103"/>
      <c r="BHO221" s="103"/>
      <c r="BHP221" s="103"/>
      <c r="BHQ221" s="103"/>
      <c r="BHR221" s="103"/>
      <c r="BHS221" s="103"/>
      <c r="BHT221" s="103"/>
      <c r="BHU221" s="103"/>
      <c r="BHV221" s="103"/>
      <c r="BHW221" s="103"/>
      <c r="BHX221" s="103"/>
      <c r="BHY221" s="103"/>
      <c r="BHZ221" s="103"/>
      <c r="BIA221" s="103"/>
      <c r="BIB221" s="103"/>
      <c r="BIC221" s="103"/>
      <c r="BID221" s="103"/>
      <c r="BIE221" s="103"/>
      <c r="BIF221" s="103"/>
      <c r="BIG221" s="103"/>
      <c r="BIH221" s="103"/>
      <c r="BII221" s="103"/>
      <c r="BIJ221" s="103"/>
      <c r="BIK221" s="103"/>
      <c r="BIL221" s="103"/>
      <c r="BIM221" s="103"/>
      <c r="BIN221" s="103"/>
      <c r="BIO221" s="103"/>
      <c r="BIP221" s="103"/>
      <c r="BIQ221" s="103"/>
      <c r="BIR221" s="103"/>
      <c r="BIS221" s="103"/>
      <c r="BIT221" s="103"/>
      <c r="BIU221" s="103"/>
      <c r="BIV221" s="103"/>
      <c r="BIW221" s="103"/>
      <c r="BIX221" s="103"/>
      <c r="BIY221" s="103"/>
      <c r="BIZ221" s="103"/>
      <c r="BJA221" s="103"/>
      <c r="BJB221" s="103"/>
      <c r="BJC221" s="103"/>
      <c r="BJD221" s="103"/>
      <c r="BJE221" s="103"/>
      <c r="BJF221" s="103"/>
      <c r="BJG221" s="103"/>
      <c r="BJH221" s="103"/>
      <c r="BJI221" s="103"/>
      <c r="BJJ221" s="103"/>
      <c r="BJK221" s="103"/>
      <c r="BJL221" s="103"/>
      <c r="BJM221" s="103"/>
      <c r="BJN221" s="103"/>
      <c r="BJO221" s="103"/>
      <c r="BJP221" s="103"/>
      <c r="BJQ221" s="103"/>
      <c r="BJR221" s="103"/>
      <c r="BJS221" s="103"/>
      <c r="BJT221" s="103"/>
      <c r="BJU221" s="103"/>
      <c r="BJV221" s="103"/>
      <c r="BJW221" s="103"/>
      <c r="BJX221" s="103"/>
      <c r="BJY221" s="103"/>
      <c r="BJZ221" s="103"/>
      <c r="BKA221" s="103"/>
      <c r="BKB221" s="103"/>
      <c r="BKC221" s="103"/>
      <c r="BKD221" s="103"/>
      <c r="BKE221" s="103"/>
      <c r="BKF221" s="103"/>
      <c r="BKG221" s="103"/>
      <c r="BKH221" s="103"/>
      <c r="BKI221" s="103"/>
      <c r="BKJ221" s="103"/>
      <c r="BKK221" s="103"/>
      <c r="BKL221" s="103"/>
      <c r="BKM221" s="103"/>
      <c r="BKN221" s="103"/>
      <c r="BKO221" s="103"/>
      <c r="BKP221" s="103"/>
      <c r="BKQ221" s="103"/>
      <c r="BKR221" s="103"/>
      <c r="BKS221" s="103"/>
      <c r="BKT221" s="103"/>
      <c r="BKU221" s="103"/>
      <c r="BKV221" s="103"/>
      <c r="BKW221" s="103"/>
      <c r="BKX221" s="103"/>
      <c r="BKY221" s="103"/>
      <c r="BKZ221" s="103"/>
      <c r="BLA221" s="103"/>
      <c r="BLB221" s="103"/>
      <c r="BLC221" s="103"/>
      <c r="BLD221" s="103"/>
      <c r="BLE221" s="103"/>
      <c r="BLF221" s="103"/>
      <c r="BLG221" s="103"/>
      <c r="BLH221" s="103"/>
      <c r="BLI221" s="103"/>
      <c r="BLJ221" s="103"/>
      <c r="BLK221" s="103"/>
      <c r="BLL221" s="103"/>
      <c r="BLM221" s="103"/>
      <c r="BLN221" s="103"/>
      <c r="BLO221" s="103"/>
      <c r="BLP221" s="103"/>
      <c r="BLQ221" s="103"/>
      <c r="BLR221" s="103"/>
      <c r="BLS221" s="103"/>
      <c r="BLT221" s="103"/>
      <c r="BLU221" s="103"/>
      <c r="BLV221" s="103"/>
      <c r="BLW221" s="103"/>
      <c r="BLX221" s="103"/>
      <c r="BLY221" s="103"/>
      <c r="BLZ221" s="103"/>
      <c r="BMA221" s="103"/>
      <c r="BMB221" s="103"/>
      <c r="BMC221" s="103"/>
      <c r="BMD221" s="103"/>
      <c r="BME221" s="103"/>
      <c r="BMF221" s="103"/>
      <c r="BMG221" s="103"/>
      <c r="BMH221" s="103"/>
      <c r="BMI221" s="103"/>
      <c r="BMJ221" s="103"/>
      <c r="BMK221" s="103"/>
      <c r="BML221" s="103"/>
      <c r="BMM221" s="103"/>
      <c r="BMN221" s="103"/>
      <c r="BMO221" s="103"/>
      <c r="BMP221" s="103"/>
      <c r="BMQ221" s="103"/>
      <c r="BMR221" s="103"/>
      <c r="BMS221" s="103"/>
      <c r="BMT221" s="103"/>
      <c r="BMU221" s="103"/>
      <c r="BMV221" s="103"/>
      <c r="BMW221" s="103"/>
      <c r="BMX221" s="103"/>
      <c r="BMY221" s="103"/>
      <c r="BMZ221" s="103"/>
      <c r="BNA221" s="103"/>
      <c r="BNB221" s="103"/>
      <c r="BNC221" s="103"/>
      <c r="BND221" s="103"/>
      <c r="BNE221" s="103"/>
      <c r="BNF221" s="103"/>
      <c r="BNG221" s="103"/>
      <c r="BNH221" s="103"/>
      <c r="BNI221" s="103"/>
      <c r="BNJ221" s="103"/>
      <c r="BNK221" s="103"/>
      <c r="BNL221" s="103"/>
      <c r="BNM221" s="103"/>
      <c r="BNN221" s="103"/>
      <c r="BNO221" s="103"/>
      <c r="BNP221" s="103"/>
      <c r="BNQ221" s="103"/>
      <c r="BNR221" s="103"/>
      <c r="BNS221" s="103"/>
      <c r="BNT221" s="103"/>
      <c r="BNU221" s="103"/>
      <c r="BNV221" s="103"/>
      <c r="BNW221" s="103"/>
      <c r="BNX221" s="103"/>
      <c r="BNY221" s="103"/>
      <c r="BNZ221" s="103"/>
      <c r="BOA221" s="103"/>
      <c r="BOB221" s="103"/>
      <c r="BOC221" s="103"/>
      <c r="BOD221" s="103"/>
      <c r="BOE221" s="103"/>
      <c r="BOF221" s="103"/>
      <c r="BOG221" s="103"/>
      <c r="BOH221" s="103"/>
      <c r="BOI221" s="103"/>
      <c r="BOJ221" s="103"/>
      <c r="BOK221" s="103"/>
      <c r="BOL221" s="103"/>
      <c r="BOM221" s="103"/>
      <c r="BON221" s="103"/>
      <c r="BOO221" s="103"/>
      <c r="BOP221" s="103"/>
      <c r="BOQ221" s="103"/>
      <c r="BOR221" s="103"/>
      <c r="BOS221" s="103"/>
      <c r="BOT221" s="103"/>
      <c r="BOU221" s="103"/>
      <c r="BOV221" s="103"/>
      <c r="BOW221" s="103"/>
      <c r="BOX221" s="103"/>
      <c r="BOY221" s="103"/>
      <c r="BOZ221" s="103"/>
      <c r="BPA221" s="103"/>
      <c r="BPB221" s="103"/>
      <c r="BPC221" s="103"/>
      <c r="BPD221" s="103"/>
      <c r="BPE221" s="103"/>
      <c r="BPF221" s="103"/>
      <c r="BPG221" s="103"/>
      <c r="BPH221" s="103"/>
      <c r="BPI221" s="103"/>
      <c r="BPJ221" s="103"/>
      <c r="BPK221" s="103"/>
      <c r="BPL221" s="103"/>
      <c r="BPM221" s="103"/>
      <c r="BPN221" s="103"/>
      <c r="BPO221" s="103"/>
      <c r="BPP221" s="103"/>
      <c r="BPQ221" s="103"/>
      <c r="BPR221" s="103"/>
      <c r="BPS221" s="103"/>
      <c r="BPT221" s="103"/>
      <c r="BPU221" s="103"/>
      <c r="BPV221" s="103"/>
      <c r="BPW221" s="103"/>
      <c r="BPX221" s="103"/>
      <c r="BPY221" s="103"/>
      <c r="BPZ221" s="103"/>
      <c r="BQA221" s="103"/>
      <c r="BQB221" s="103"/>
      <c r="BQC221" s="103"/>
      <c r="BQD221" s="103"/>
      <c r="BQE221" s="103"/>
      <c r="BQF221" s="103"/>
      <c r="BQG221" s="103"/>
      <c r="BQH221" s="103"/>
      <c r="BQI221" s="103"/>
      <c r="BQJ221" s="103"/>
      <c r="BQK221" s="103"/>
      <c r="BQL221" s="103"/>
      <c r="BQM221" s="103"/>
      <c r="BQN221" s="103"/>
      <c r="BQO221" s="103"/>
      <c r="BQP221" s="103"/>
      <c r="BQQ221" s="103"/>
      <c r="BQR221" s="103"/>
      <c r="BQS221" s="103"/>
      <c r="BQT221" s="103"/>
      <c r="BQU221" s="103"/>
      <c r="BQV221" s="103"/>
      <c r="BQW221" s="103"/>
      <c r="BQX221" s="103"/>
      <c r="BQY221" s="103"/>
      <c r="BQZ221" s="103"/>
      <c r="BRA221" s="103"/>
      <c r="BRB221" s="103"/>
      <c r="BRC221" s="103"/>
      <c r="BRD221" s="103"/>
      <c r="BRE221" s="103"/>
      <c r="BRF221" s="103"/>
      <c r="BRG221" s="103"/>
      <c r="BRH221" s="103"/>
      <c r="BRI221" s="103"/>
      <c r="BRJ221" s="103"/>
      <c r="BRK221" s="103"/>
      <c r="BRL221" s="103"/>
      <c r="BRM221" s="103"/>
      <c r="BRN221" s="103"/>
      <c r="BRO221" s="103"/>
      <c r="BRP221" s="103"/>
      <c r="BRQ221" s="103"/>
      <c r="BRR221" s="103"/>
      <c r="BRS221" s="103"/>
      <c r="BRT221" s="103"/>
      <c r="BRU221" s="103"/>
      <c r="BRV221" s="103"/>
      <c r="BRW221" s="103"/>
      <c r="BRX221" s="103"/>
      <c r="BRY221" s="103"/>
      <c r="BRZ221" s="103"/>
      <c r="BSA221" s="103"/>
      <c r="BSB221" s="103"/>
      <c r="BSC221" s="103"/>
      <c r="BSD221" s="103"/>
      <c r="BSE221" s="103"/>
      <c r="BSF221" s="103"/>
      <c r="BSG221" s="103"/>
      <c r="BSH221" s="103"/>
      <c r="BSI221" s="103"/>
      <c r="BSJ221" s="103"/>
      <c r="BSK221" s="103"/>
      <c r="BSL221" s="103"/>
      <c r="BSM221" s="103"/>
      <c r="BSN221" s="103"/>
      <c r="BSO221" s="103"/>
      <c r="BSP221" s="103"/>
      <c r="BSQ221" s="103"/>
      <c r="BSR221" s="103"/>
      <c r="BSS221" s="103"/>
      <c r="BST221" s="103"/>
      <c r="BSU221" s="103"/>
      <c r="BSV221" s="103"/>
      <c r="BSW221" s="103"/>
      <c r="BSX221" s="103"/>
      <c r="BSY221" s="103"/>
      <c r="BSZ221" s="103"/>
      <c r="BTA221" s="103"/>
      <c r="BTB221" s="103"/>
      <c r="BTC221" s="103"/>
      <c r="BTD221" s="103"/>
      <c r="BTE221" s="103"/>
      <c r="BTF221" s="103"/>
      <c r="BTG221" s="103"/>
      <c r="BTH221" s="103"/>
      <c r="BTI221" s="103"/>
      <c r="BTJ221" s="103"/>
      <c r="BTK221" s="103"/>
      <c r="BTL221" s="103"/>
      <c r="BTM221" s="103"/>
      <c r="BTN221" s="103"/>
      <c r="BTO221" s="103"/>
      <c r="BTP221" s="103"/>
      <c r="BTQ221" s="103"/>
      <c r="BTR221" s="103"/>
      <c r="BTS221" s="103"/>
      <c r="BTT221" s="103"/>
      <c r="BTU221" s="103"/>
      <c r="BTV221" s="103"/>
      <c r="BTW221" s="103"/>
      <c r="BTX221" s="103"/>
      <c r="BTY221" s="103"/>
      <c r="BTZ221" s="103"/>
      <c r="BUA221" s="103"/>
      <c r="BUB221" s="103"/>
      <c r="BUC221" s="103"/>
      <c r="BUD221" s="103"/>
      <c r="BUE221" s="103"/>
      <c r="BUF221" s="103"/>
      <c r="BUG221" s="103"/>
      <c r="BUH221" s="103"/>
      <c r="BUI221" s="103"/>
      <c r="BUJ221" s="103"/>
      <c r="BUK221" s="103"/>
      <c r="BUL221" s="103"/>
      <c r="BUM221" s="103"/>
      <c r="BUN221" s="103"/>
      <c r="BUO221" s="103"/>
      <c r="BUP221" s="103"/>
      <c r="BUQ221" s="103"/>
      <c r="BUR221" s="103"/>
      <c r="BUS221" s="103"/>
      <c r="BUT221" s="103"/>
      <c r="BUU221" s="103"/>
      <c r="BUV221" s="103"/>
      <c r="BUW221" s="103"/>
      <c r="BUX221" s="103"/>
      <c r="BUY221" s="103"/>
      <c r="BUZ221" s="103"/>
      <c r="BVA221" s="103"/>
      <c r="BVB221" s="103"/>
      <c r="BVC221" s="103"/>
      <c r="BVD221" s="103"/>
      <c r="BVE221" s="103"/>
      <c r="BVF221" s="103"/>
      <c r="BVG221" s="103"/>
      <c r="BVH221" s="103"/>
      <c r="BVI221" s="103"/>
      <c r="BVJ221" s="103"/>
      <c r="BVK221" s="103"/>
      <c r="BVL221" s="103"/>
      <c r="BVM221" s="103"/>
      <c r="BVN221" s="103"/>
      <c r="BVO221" s="103"/>
      <c r="BVP221" s="103"/>
      <c r="BVQ221" s="103"/>
      <c r="BVR221" s="103"/>
      <c r="BVS221" s="103"/>
      <c r="BVT221" s="103"/>
      <c r="BVU221" s="103"/>
      <c r="BVV221" s="103"/>
      <c r="BVW221" s="103"/>
      <c r="BVX221" s="103"/>
      <c r="BVY221" s="103"/>
      <c r="BVZ221" s="103"/>
      <c r="BWA221" s="103"/>
      <c r="BWB221" s="103"/>
      <c r="BWC221" s="103"/>
      <c r="BWD221" s="103"/>
      <c r="BWE221" s="103"/>
      <c r="BWF221" s="103"/>
      <c r="BWG221" s="103"/>
      <c r="BWH221" s="103"/>
      <c r="BWI221" s="103"/>
      <c r="BWJ221" s="103"/>
      <c r="BWK221" s="103"/>
      <c r="BWL221" s="103"/>
      <c r="BWM221" s="103"/>
      <c r="BWN221" s="103"/>
      <c r="BWO221" s="103"/>
      <c r="BWP221" s="103"/>
      <c r="BWQ221" s="103"/>
      <c r="BWR221" s="103"/>
      <c r="BWS221" s="103"/>
      <c r="BWT221" s="103"/>
      <c r="BWU221" s="103"/>
      <c r="BWV221" s="103"/>
      <c r="BWW221" s="103"/>
      <c r="BWX221" s="103"/>
      <c r="BWY221" s="103"/>
      <c r="BWZ221" s="103"/>
      <c r="BXA221" s="103"/>
      <c r="BXB221" s="103"/>
      <c r="BXC221" s="103"/>
      <c r="BXD221" s="103"/>
      <c r="BXE221" s="103"/>
      <c r="BXF221" s="103"/>
      <c r="BXG221" s="103"/>
      <c r="BXH221" s="103"/>
      <c r="BXI221" s="103"/>
      <c r="BXJ221" s="103"/>
      <c r="BXK221" s="103"/>
      <c r="BXL221" s="103"/>
      <c r="BXM221" s="103"/>
      <c r="BXN221" s="103"/>
      <c r="BXO221" s="103"/>
      <c r="BXP221" s="103"/>
      <c r="BXQ221" s="103"/>
      <c r="BXR221" s="103"/>
      <c r="BXS221" s="103"/>
      <c r="BXT221" s="103"/>
      <c r="BXU221" s="103"/>
      <c r="BXV221" s="103"/>
      <c r="BXW221" s="103"/>
      <c r="BXX221" s="103"/>
      <c r="BXY221" s="103"/>
      <c r="BXZ221" s="103"/>
      <c r="BYA221" s="103"/>
      <c r="BYB221" s="103"/>
      <c r="BYC221" s="103"/>
      <c r="BYD221" s="103"/>
      <c r="BYE221" s="103"/>
      <c r="BYF221" s="103"/>
      <c r="BYG221" s="103"/>
      <c r="BYH221" s="103"/>
      <c r="BYI221" s="103"/>
      <c r="BYJ221" s="103"/>
      <c r="BYK221" s="103"/>
      <c r="BYL221" s="103"/>
      <c r="BYM221" s="103"/>
      <c r="BYN221" s="103"/>
      <c r="BYO221" s="103"/>
      <c r="BYP221" s="103"/>
      <c r="BYQ221" s="103"/>
      <c r="BYR221" s="103"/>
      <c r="BYS221" s="103"/>
      <c r="BYT221" s="103"/>
      <c r="BYU221" s="103"/>
      <c r="BYV221" s="103"/>
      <c r="BYW221" s="103"/>
      <c r="BYX221" s="103"/>
      <c r="BYY221" s="103"/>
      <c r="BYZ221" s="103"/>
      <c r="BZA221" s="103"/>
      <c r="BZB221" s="103"/>
      <c r="BZC221" s="103"/>
      <c r="BZD221" s="103"/>
      <c r="BZE221" s="103"/>
      <c r="BZF221" s="103"/>
      <c r="BZG221" s="103"/>
      <c r="BZH221" s="103"/>
      <c r="BZI221" s="103"/>
      <c r="BZJ221" s="103"/>
      <c r="BZK221" s="103"/>
      <c r="BZL221" s="103"/>
      <c r="BZM221" s="103"/>
      <c r="BZN221" s="103"/>
      <c r="BZO221" s="103"/>
      <c r="BZP221" s="103"/>
      <c r="BZQ221" s="103"/>
      <c r="BZR221" s="103"/>
      <c r="BZS221" s="103"/>
      <c r="BZT221" s="103"/>
      <c r="BZU221" s="103"/>
      <c r="BZV221" s="103"/>
      <c r="BZW221" s="103"/>
      <c r="BZX221" s="103"/>
      <c r="BZY221" s="103"/>
      <c r="BZZ221" s="103"/>
      <c r="CAA221" s="103"/>
      <c r="CAB221" s="103"/>
      <c r="CAC221" s="103"/>
      <c r="CAD221" s="103"/>
      <c r="CAE221" s="103"/>
      <c r="CAF221" s="103"/>
      <c r="CAG221" s="103"/>
      <c r="CAH221" s="103"/>
      <c r="CAI221" s="103"/>
      <c r="CAJ221" s="103"/>
      <c r="CAK221" s="103"/>
      <c r="CAL221" s="103"/>
      <c r="CAM221" s="103"/>
      <c r="CAN221" s="103"/>
      <c r="CAO221" s="103"/>
      <c r="CAP221" s="103"/>
      <c r="CAQ221" s="103"/>
      <c r="CAR221" s="103"/>
      <c r="CAS221" s="103"/>
      <c r="CAT221" s="103"/>
      <c r="CAU221" s="103"/>
      <c r="CAV221" s="103"/>
      <c r="CAW221" s="103"/>
      <c r="CAX221" s="103"/>
      <c r="CAY221" s="103"/>
      <c r="CAZ221" s="103"/>
      <c r="CBA221" s="103"/>
      <c r="CBB221" s="103"/>
      <c r="CBC221" s="103"/>
      <c r="CBD221" s="103"/>
      <c r="CBE221" s="103"/>
      <c r="CBF221" s="103"/>
      <c r="CBG221" s="103"/>
      <c r="CBH221" s="103"/>
      <c r="CBI221" s="103"/>
      <c r="CBJ221" s="103"/>
      <c r="CBK221" s="103"/>
      <c r="CBL221" s="103"/>
      <c r="CBM221" s="103"/>
      <c r="CBN221" s="103"/>
      <c r="CBO221" s="103"/>
      <c r="CBP221" s="103"/>
      <c r="CBQ221" s="103"/>
      <c r="CBR221" s="103"/>
      <c r="CBS221" s="103"/>
      <c r="CBT221" s="103"/>
      <c r="CBU221" s="103"/>
      <c r="CBV221" s="103"/>
      <c r="CBW221" s="103"/>
      <c r="CBX221" s="103"/>
      <c r="CBY221" s="103"/>
      <c r="CBZ221" s="103"/>
      <c r="CCA221" s="103"/>
      <c r="CCB221" s="103"/>
      <c r="CCC221" s="103"/>
      <c r="CCD221" s="103"/>
      <c r="CCE221" s="103"/>
      <c r="CCF221" s="103"/>
      <c r="CCG221" s="103"/>
      <c r="CCH221" s="103"/>
      <c r="CCI221" s="103"/>
      <c r="CCJ221" s="103"/>
      <c r="CCK221" s="103"/>
      <c r="CCL221" s="103"/>
      <c r="CCM221" s="103"/>
      <c r="CCN221" s="103"/>
      <c r="CCO221" s="103"/>
      <c r="CCP221" s="103"/>
      <c r="CCQ221" s="103"/>
      <c r="CCR221" s="103"/>
      <c r="CCS221" s="103"/>
      <c r="CCT221" s="103"/>
      <c r="CCU221" s="103"/>
      <c r="CCV221" s="103"/>
      <c r="CCW221" s="103"/>
      <c r="CCX221" s="103"/>
      <c r="CCY221" s="103"/>
      <c r="CCZ221" s="103"/>
      <c r="CDA221" s="103"/>
      <c r="CDB221" s="103"/>
      <c r="CDC221" s="103"/>
      <c r="CDD221" s="103"/>
      <c r="CDE221" s="103"/>
      <c r="CDF221" s="103"/>
      <c r="CDG221" s="103"/>
      <c r="CDH221" s="103"/>
      <c r="CDI221" s="103"/>
      <c r="CDJ221" s="103"/>
      <c r="CDK221" s="103"/>
      <c r="CDL221" s="103"/>
      <c r="CDM221" s="103"/>
      <c r="CDN221" s="103"/>
      <c r="CDO221" s="103"/>
      <c r="CDP221" s="103"/>
      <c r="CDQ221" s="103"/>
      <c r="CDR221" s="103"/>
      <c r="CDS221" s="103"/>
      <c r="CDT221" s="103"/>
      <c r="CDU221" s="103"/>
      <c r="CDV221" s="103"/>
      <c r="CDW221" s="103"/>
      <c r="CDX221" s="103"/>
      <c r="CDY221" s="103"/>
      <c r="CDZ221" s="103"/>
      <c r="CEA221" s="103"/>
      <c r="CEB221" s="103"/>
      <c r="CEC221" s="103"/>
      <c r="CED221" s="103"/>
      <c r="CEE221" s="103"/>
      <c r="CEF221" s="103"/>
      <c r="CEG221" s="103"/>
      <c r="CEH221" s="103"/>
      <c r="CEI221" s="103"/>
      <c r="CEJ221" s="103"/>
      <c r="CEK221" s="103"/>
      <c r="CEL221" s="103"/>
      <c r="CEM221" s="103"/>
      <c r="CEN221" s="103"/>
      <c r="CEO221" s="103"/>
      <c r="CEP221" s="103"/>
      <c r="CEQ221" s="103"/>
      <c r="CER221" s="103"/>
      <c r="CES221" s="103"/>
      <c r="CET221" s="103"/>
      <c r="CEU221" s="103"/>
      <c r="CEV221" s="103"/>
      <c r="CEW221" s="103"/>
      <c r="CEX221" s="103"/>
      <c r="CEY221" s="103"/>
      <c r="CEZ221" s="103"/>
      <c r="CFA221" s="103"/>
      <c r="CFB221" s="103"/>
      <c r="CFC221" s="103"/>
      <c r="CFD221" s="103"/>
      <c r="CFE221" s="103"/>
      <c r="CFF221" s="103"/>
      <c r="CFG221" s="103"/>
      <c r="CFH221" s="103"/>
      <c r="CFI221" s="103"/>
      <c r="CFJ221" s="103"/>
      <c r="CFK221" s="103"/>
      <c r="CFL221" s="103"/>
      <c r="CFM221" s="103"/>
      <c r="CFN221" s="103"/>
      <c r="CFO221" s="103"/>
      <c r="CFP221" s="103"/>
      <c r="CFQ221" s="103"/>
      <c r="CFR221" s="103"/>
      <c r="CFS221" s="103"/>
      <c r="CFT221" s="103"/>
      <c r="CFU221" s="103"/>
      <c r="CFV221" s="103"/>
      <c r="CFW221" s="103"/>
      <c r="CFX221" s="103"/>
      <c r="CFY221" s="103"/>
      <c r="CFZ221" s="103"/>
      <c r="CGA221" s="103"/>
      <c r="CGB221" s="103"/>
      <c r="CGC221" s="103"/>
      <c r="CGD221" s="103"/>
      <c r="CGE221" s="103"/>
      <c r="CGF221" s="103"/>
      <c r="CGG221" s="103"/>
      <c r="CGH221" s="103"/>
      <c r="CGI221" s="103"/>
      <c r="CGJ221" s="103"/>
      <c r="CGK221" s="103"/>
      <c r="CGL221" s="103"/>
      <c r="CGM221" s="103"/>
      <c r="CGN221" s="103"/>
      <c r="CGO221" s="103"/>
      <c r="CGP221" s="103"/>
      <c r="CGQ221" s="103"/>
      <c r="CGR221" s="103"/>
      <c r="CGS221" s="103"/>
      <c r="CGT221" s="103"/>
      <c r="CGU221" s="103"/>
      <c r="CGV221" s="103"/>
      <c r="CGW221" s="103"/>
      <c r="CGX221" s="103"/>
      <c r="CGY221" s="103"/>
      <c r="CGZ221" s="103"/>
      <c r="CHA221" s="103"/>
      <c r="CHB221" s="103"/>
      <c r="CHC221" s="103"/>
      <c r="CHD221" s="103"/>
      <c r="CHE221" s="103"/>
      <c r="CHF221" s="103"/>
      <c r="CHG221" s="103"/>
      <c r="CHH221" s="103"/>
      <c r="CHI221" s="103"/>
      <c r="CHJ221" s="103"/>
      <c r="CHK221" s="103"/>
      <c r="CHL221" s="103"/>
      <c r="CHM221" s="103"/>
      <c r="CHN221" s="103"/>
      <c r="CHO221" s="103"/>
      <c r="CHP221" s="103"/>
      <c r="CHQ221" s="103"/>
      <c r="CHR221" s="103"/>
      <c r="CHS221" s="103"/>
      <c r="CHT221" s="103"/>
      <c r="CHU221" s="103"/>
      <c r="CHV221" s="103"/>
      <c r="CHW221" s="103"/>
      <c r="CHX221" s="103"/>
      <c r="CHY221" s="103"/>
      <c r="CHZ221" s="103"/>
      <c r="CIA221" s="103"/>
      <c r="CIB221" s="103"/>
      <c r="CIC221" s="103"/>
      <c r="CID221" s="103"/>
      <c r="CIE221" s="103"/>
      <c r="CIF221" s="103"/>
      <c r="CIG221" s="103"/>
      <c r="CIH221" s="103"/>
      <c r="CII221" s="103"/>
      <c r="CIJ221" s="103"/>
      <c r="CIK221" s="103"/>
      <c r="CIL221" s="103"/>
      <c r="CIM221" s="103"/>
      <c r="CIN221" s="103"/>
      <c r="CIO221" s="103"/>
      <c r="CIP221" s="103"/>
      <c r="CIQ221" s="103"/>
      <c r="CIR221" s="103"/>
      <c r="CIS221" s="103"/>
      <c r="CIT221" s="103"/>
      <c r="CIU221" s="103"/>
      <c r="CIV221" s="103"/>
      <c r="CIW221" s="103"/>
      <c r="CIX221" s="103"/>
      <c r="CIY221" s="103"/>
      <c r="CIZ221" s="103"/>
      <c r="CJA221" s="103"/>
      <c r="CJB221" s="103"/>
      <c r="CJC221" s="103"/>
      <c r="CJD221" s="103"/>
      <c r="CJE221" s="103"/>
      <c r="CJF221" s="103"/>
      <c r="CJG221" s="103"/>
      <c r="CJH221" s="103"/>
      <c r="CJI221" s="103"/>
      <c r="CJJ221" s="103"/>
      <c r="CJK221" s="103"/>
      <c r="CJL221" s="103"/>
      <c r="CJM221" s="103"/>
      <c r="CJN221" s="103"/>
      <c r="CJO221" s="103"/>
      <c r="CJP221" s="103"/>
      <c r="CJQ221" s="103"/>
      <c r="CJR221" s="103"/>
      <c r="CJS221" s="103"/>
      <c r="CJT221" s="103"/>
      <c r="CJU221" s="103"/>
      <c r="CJV221" s="103"/>
      <c r="CJW221" s="103"/>
      <c r="CJX221" s="103"/>
      <c r="CJY221" s="103"/>
      <c r="CJZ221" s="103"/>
      <c r="CKA221" s="103"/>
      <c r="CKB221" s="103"/>
      <c r="CKC221" s="103"/>
      <c r="CKD221" s="103"/>
      <c r="CKE221" s="103"/>
      <c r="CKF221" s="103"/>
      <c r="CKG221" s="103"/>
      <c r="CKH221" s="103"/>
      <c r="CKI221" s="103"/>
      <c r="CKJ221" s="103"/>
      <c r="CKK221" s="103"/>
      <c r="CKL221" s="103"/>
      <c r="CKM221" s="103"/>
      <c r="CKN221" s="103"/>
      <c r="CKO221" s="103"/>
      <c r="CKP221" s="103"/>
      <c r="CKQ221" s="103"/>
      <c r="CKR221" s="103"/>
      <c r="CKS221" s="103"/>
      <c r="CKT221" s="103"/>
      <c r="CKU221" s="103"/>
      <c r="CKV221" s="103"/>
      <c r="CKW221" s="103"/>
      <c r="CKX221" s="103"/>
      <c r="CKY221" s="103"/>
      <c r="CKZ221" s="103"/>
      <c r="CLA221" s="103"/>
      <c r="CLB221" s="103"/>
      <c r="CLC221" s="103"/>
      <c r="CLD221" s="103"/>
      <c r="CLE221" s="103"/>
      <c r="CLF221" s="103"/>
      <c r="CLG221" s="103"/>
      <c r="CLH221" s="103"/>
      <c r="CLI221" s="103"/>
      <c r="CLJ221" s="103"/>
      <c r="CLK221" s="103"/>
      <c r="CLL221" s="103"/>
      <c r="CLM221" s="103"/>
      <c r="CLN221" s="103"/>
      <c r="CLO221" s="103"/>
      <c r="CLP221" s="103"/>
      <c r="CLQ221" s="103"/>
      <c r="CLR221" s="103"/>
      <c r="CLS221" s="103"/>
      <c r="CLT221" s="103"/>
      <c r="CLU221" s="103"/>
      <c r="CLV221" s="103"/>
      <c r="CLW221" s="103"/>
      <c r="CLX221" s="103"/>
      <c r="CLY221" s="103"/>
      <c r="CLZ221" s="103"/>
      <c r="CMA221" s="103"/>
      <c r="CMB221" s="103"/>
      <c r="CMC221" s="103"/>
      <c r="CMD221" s="103"/>
      <c r="CME221" s="103"/>
      <c r="CMF221" s="103"/>
      <c r="CMG221" s="103"/>
      <c r="CMH221" s="103"/>
      <c r="CMI221" s="103"/>
      <c r="CMJ221" s="103"/>
      <c r="CMK221" s="103"/>
      <c r="CML221" s="103"/>
      <c r="CMM221" s="103"/>
      <c r="CMN221" s="103"/>
      <c r="CMO221" s="103"/>
      <c r="CMP221" s="103"/>
      <c r="CMQ221" s="103"/>
      <c r="CMR221" s="103"/>
      <c r="CMS221" s="103"/>
      <c r="CMT221" s="103"/>
      <c r="CMU221" s="103"/>
      <c r="CMV221" s="103"/>
      <c r="CMW221" s="103"/>
      <c r="CMX221" s="103"/>
      <c r="CMY221" s="103"/>
      <c r="CMZ221" s="103"/>
      <c r="CNA221" s="103"/>
      <c r="CNB221" s="103"/>
      <c r="CNC221" s="103"/>
      <c r="CND221" s="103"/>
      <c r="CNE221" s="103"/>
      <c r="CNF221" s="103"/>
      <c r="CNG221" s="103"/>
      <c r="CNH221" s="103"/>
      <c r="CNI221" s="103"/>
      <c r="CNJ221" s="103"/>
      <c r="CNK221" s="103"/>
      <c r="CNL221" s="103"/>
      <c r="CNM221" s="103"/>
      <c r="CNN221" s="103"/>
      <c r="CNO221" s="103"/>
      <c r="CNP221" s="103"/>
      <c r="CNQ221" s="103"/>
      <c r="CNR221" s="103"/>
      <c r="CNS221" s="103"/>
      <c r="CNT221" s="103"/>
      <c r="CNU221" s="103"/>
      <c r="CNV221" s="103"/>
      <c r="CNW221" s="103"/>
      <c r="CNX221" s="103"/>
      <c r="CNY221" s="103"/>
      <c r="CNZ221" s="103"/>
      <c r="COA221" s="103"/>
      <c r="COB221" s="103"/>
      <c r="COC221" s="103"/>
      <c r="COD221" s="103"/>
      <c r="COE221" s="103"/>
      <c r="COF221" s="103"/>
      <c r="COG221" s="103"/>
      <c r="COH221" s="103"/>
      <c r="COI221" s="103"/>
      <c r="COJ221" s="103"/>
      <c r="COK221" s="103"/>
      <c r="COL221" s="103"/>
      <c r="COM221" s="103"/>
      <c r="CON221" s="103"/>
      <c r="COO221" s="103"/>
      <c r="COP221" s="103"/>
      <c r="COQ221" s="103"/>
      <c r="COR221" s="103"/>
      <c r="COS221" s="103"/>
      <c r="COT221" s="103"/>
      <c r="COU221" s="103"/>
      <c r="COV221" s="103"/>
      <c r="COW221" s="103"/>
      <c r="COX221" s="103"/>
      <c r="COY221" s="103"/>
      <c r="COZ221" s="103"/>
      <c r="CPA221" s="103"/>
      <c r="CPB221" s="103"/>
      <c r="CPC221" s="103"/>
      <c r="CPD221" s="103"/>
      <c r="CPE221" s="103"/>
      <c r="CPF221" s="103"/>
      <c r="CPG221" s="103"/>
      <c r="CPH221" s="103"/>
      <c r="CPI221" s="103"/>
      <c r="CPJ221" s="103"/>
      <c r="CPK221" s="103"/>
      <c r="CPL221" s="103"/>
      <c r="CPM221" s="103"/>
      <c r="CPN221" s="103"/>
      <c r="CPO221" s="103"/>
      <c r="CPP221" s="103"/>
      <c r="CPQ221" s="103"/>
      <c r="CPR221" s="103"/>
      <c r="CPS221" s="103"/>
      <c r="CPT221" s="103"/>
      <c r="CPU221" s="103"/>
      <c r="CPV221" s="103"/>
      <c r="CPW221" s="103"/>
      <c r="CPX221" s="103"/>
      <c r="CPY221" s="103"/>
      <c r="CPZ221" s="103"/>
      <c r="CQA221" s="103"/>
      <c r="CQB221" s="103"/>
      <c r="CQC221" s="103"/>
      <c r="CQD221" s="103"/>
      <c r="CQE221" s="103"/>
      <c r="CQF221" s="103"/>
      <c r="CQG221" s="103"/>
      <c r="CQH221" s="103"/>
      <c r="CQI221" s="103"/>
      <c r="CQJ221" s="103"/>
      <c r="CQK221" s="103"/>
      <c r="CQL221" s="103"/>
      <c r="CQM221" s="103"/>
      <c r="CQN221" s="103"/>
      <c r="CQO221" s="103"/>
      <c r="CQP221" s="103"/>
      <c r="CQQ221" s="103"/>
      <c r="CQR221" s="103"/>
      <c r="CQS221" s="103"/>
      <c r="CQT221" s="103"/>
      <c r="CQU221" s="103"/>
      <c r="CQV221" s="103"/>
      <c r="CQW221" s="103"/>
      <c r="CQX221" s="103"/>
      <c r="CQY221" s="103"/>
      <c r="CQZ221" s="103"/>
      <c r="CRA221" s="103"/>
      <c r="CRB221" s="103"/>
      <c r="CRC221" s="103"/>
      <c r="CRD221" s="103"/>
      <c r="CRE221" s="103"/>
      <c r="CRF221" s="103"/>
      <c r="CRG221" s="103"/>
      <c r="CRH221" s="103"/>
      <c r="CRI221" s="103"/>
      <c r="CRJ221" s="103"/>
      <c r="CRK221" s="103"/>
      <c r="CRL221" s="103"/>
      <c r="CRM221" s="103"/>
      <c r="CRN221" s="103"/>
      <c r="CRO221" s="103"/>
      <c r="CRP221" s="103"/>
      <c r="CRQ221" s="103"/>
      <c r="CRR221" s="103"/>
      <c r="CRS221" s="103"/>
      <c r="CRT221" s="103"/>
      <c r="CRU221" s="103"/>
      <c r="CRV221" s="103"/>
      <c r="CRW221" s="103"/>
      <c r="CRX221" s="103"/>
      <c r="CRY221" s="103"/>
      <c r="CRZ221" s="103"/>
      <c r="CSA221" s="103"/>
      <c r="CSB221" s="103"/>
      <c r="CSC221" s="103"/>
      <c r="CSD221" s="103"/>
      <c r="CSE221" s="103"/>
      <c r="CSF221" s="103"/>
      <c r="CSG221" s="103"/>
      <c r="CSH221" s="103"/>
      <c r="CSI221" s="103"/>
      <c r="CSJ221" s="103"/>
      <c r="CSK221" s="103"/>
      <c r="CSL221" s="103"/>
      <c r="CSM221" s="103"/>
      <c r="CSN221" s="103"/>
      <c r="CSO221" s="103"/>
      <c r="CSP221" s="103"/>
      <c r="CSQ221" s="103"/>
      <c r="CSR221" s="103"/>
      <c r="CSS221" s="103"/>
      <c r="CST221" s="103"/>
      <c r="CSU221" s="103"/>
      <c r="CSV221" s="103"/>
      <c r="CSW221" s="103"/>
      <c r="CSX221" s="103"/>
      <c r="CSY221" s="103"/>
      <c r="CSZ221" s="103"/>
      <c r="CTA221" s="103"/>
      <c r="CTB221" s="103"/>
      <c r="CTC221" s="103"/>
      <c r="CTD221" s="103"/>
      <c r="CTE221" s="103"/>
      <c r="CTF221" s="103"/>
      <c r="CTG221" s="103"/>
      <c r="CTH221" s="103"/>
      <c r="CTI221" s="103"/>
      <c r="CTJ221" s="103"/>
      <c r="CTK221" s="103"/>
      <c r="CTL221" s="103"/>
      <c r="CTM221" s="103"/>
      <c r="CTN221" s="103"/>
      <c r="CTO221" s="103"/>
      <c r="CTP221" s="103"/>
      <c r="CTQ221" s="103"/>
      <c r="CTR221" s="103"/>
      <c r="CTS221" s="103"/>
      <c r="CTT221" s="103"/>
      <c r="CTU221" s="103"/>
      <c r="CTV221" s="103"/>
      <c r="CTW221" s="103"/>
      <c r="CTX221" s="103"/>
      <c r="CTY221" s="103"/>
      <c r="CTZ221" s="103"/>
      <c r="CUA221" s="103"/>
      <c r="CUB221" s="103"/>
      <c r="CUC221" s="103"/>
      <c r="CUD221" s="103"/>
      <c r="CUE221" s="103"/>
      <c r="CUF221" s="103"/>
      <c r="CUG221" s="103"/>
      <c r="CUH221" s="103"/>
      <c r="CUI221" s="103"/>
      <c r="CUJ221" s="103"/>
      <c r="CUK221" s="103"/>
      <c r="CUL221" s="103"/>
      <c r="CUM221" s="103"/>
      <c r="CUN221" s="103"/>
      <c r="CUO221" s="103"/>
      <c r="CUP221" s="103"/>
      <c r="CUQ221" s="103"/>
      <c r="CUR221" s="103"/>
      <c r="CUS221" s="103"/>
      <c r="CUT221" s="103"/>
      <c r="CUU221" s="103"/>
      <c r="CUV221" s="103"/>
      <c r="CUW221" s="103"/>
      <c r="CUX221" s="103"/>
      <c r="CUY221" s="103"/>
      <c r="CUZ221" s="103"/>
      <c r="CVA221" s="103"/>
      <c r="CVB221" s="103"/>
      <c r="CVC221" s="103"/>
      <c r="CVD221" s="103"/>
      <c r="CVE221" s="103"/>
      <c r="CVF221" s="103"/>
      <c r="CVG221" s="103"/>
      <c r="CVH221" s="103"/>
      <c r="CVI221" s="103"/>
      <c r="CVJ221" s="103"/>
      <c r="CVK221" s="103"/>
      <c r="CVL221" s="103"/>
      <c r="CVM221" s="103"/>
      <c r="CVN221" s="103"/>
      <c r="CVO221" s="103"/>
      <c r="CVP221" s="103"/>
      <c r="CVQ221" s="103"/>
      <c r="CVR221" s="103"/>
      <c r="CVS221" s="103"/>
      <c r="CVT221" s="103"/>
      <c r="CVU221" s="103"/>
      <c r="CVV221" s="103"/>
      <c r="CVW221" s="103"/>
      <c r="CVX221" s="103"/>
      <c r="CVY221" s="103"/>
      <c r="CVZ221" s="103"/>
      <c r="CWA221" s="103"/>
      <c r="CWB221" s="103"/>
      <c r="CWC221" s="103"/>
      <c r="CWD221" s="103"/>
      <c r="CWE221" s="103"/>
      <c r="CWF221" s="103"/>
      <c r="CWG221" s="103"/>
      <c r="CWH221" s="103"/>
      <c r="CWI221" s="103"/>
      <c r="CWJ221" s="103"/>
      <c r="CWK221" s="103"/>
      <c r="CWL221" s="103"/>
      <c r="CWM221" s="103"/>
      <c r="CWN221" s="103"/>
      <c r="CWO221" s="103"/>
      <c r="CWP221" s="103"/>
      <c r="CWQ221" s="103"/>
      <c r="CWR221" s="103"/>
      <c r="CWS221" s="103"/>
      <c r="CWT221" s="103"/>
      <c r="CWU221" s="103"/>
      <c r="CWV221" s="103"/>
      <c r="CWW221" s="103"/>
      <c r="CWX221" s="103"/>
      <c r="CWY221" s="103"/>
      <c r="CWZ221" s="103"/>
      <c r="CXA221" s="103"/>
      <c r="CXB221" s="103"/>
      <c r="CXC221" s="103"/>
      <c r="CXD221" s="103"/>
      <c r="CXE221" s="103"/>
      <c r="CXF221" s="103"/>
      <c r="CXG221" s="103"/>
      <c r="CXH221" s="103"/>
      <c r="CXI221" s="103"/>
      <c r="CXJ221" s="103"/>
      <c r="CXK221" s="103"/>
      <c r="CXL221" s="103"/>
      <c r="CXM221" s="103"/>
      <c r="CXN221" s="103"/>
      <c r="CXO221" s="103"/>
      <c r="CXP221" s="103"/>
      <c r="CXQ221" s="103"/>
      <c r="CXR221" s="103"/>
      <c r="CXS221" s="103"/>
      <c r="CXT221" s="103"/>
      <c r="CXU221" s="103"/>
      <c r="CXV221" s="103"/>
      <c r="CXW221" s="103"/>
      <c r="CXX221" s="103"/>
      <c r="CXY221" s="103"/>
      <c r="CXZ221" s="103"/>
      <c r="CYA221" s="103"/>
      <c r="CYB221" s="103"/>
      <c r="CYC221" s="103"/>
      <c r="CYD221" s="103"/>
      <c r="CYE221" s="103"/>
      <c r="CYF221" s="103"/>
      <c r="CYG221" s="103"/>
      <c r="CYH221" s="103"/>
      <c r="CYI221" s="103"/>
      <c r="CYJ221" s="103"/>
      <c r="CYK221" s="103"/>
      <c r="CYL221" s="103"/>
      <c r="CYM221" s="103"/>
      <c r="CYN221" s="103"/>
      <c r="CYO221" s="103"/>
      <c r="CYP221" s="103"/>
      <c r="CYQ221" s="103"/>
      <c r="CYR221" s="103"/>
      <c r="CYS221" s="103"/>
      <c r="CYT221" s="103"/>
      <c r="CYU221" s="103"/>
      <c r="CYV221" s="103"/>
      <c r="CYW221" s="103"/>
      <c r="CYX221" s="103"/>
      <c r="CYY221" s="103"/>
      <c r="CYZ221" s="103"/>
      <c r="CZA221" s="103"/>
      <c r="CZB221" s="103"/>
      <c r="CZC221" s="103"/>
      <c r="CZD221" s="103"/>
      <c r="CZE221" s="103"/>
      <c r="CZF221" s="103"/>
      <c r="CZG221" s="103"/>
      <c r="CZH221" s="103"/>
      <c r="CZI221" s="103"/>
      <c r="CZJ221" s="103"/>
      <c r="CZK221" s="103"/>
      <c r="CZL221" s="103"/>
      <c r="CZM221" s="103"/>
      <c r="CZN221" s="103"/>
      <c r="CZO221" s="103"/>
      <c r="CZP221" s="103"/>
      <c r="CZQ221" s="103"/>
      <c r="CZR221" s="103"/>
      <c r="CZS221" s="103"/>
      <c r="CZT221" s="103"/>
      <c r="CZU221" s="103"/>
      <c r="CZV221" s="103"/>
      <c r="CZW221" s="103"/>
      <c r="CZX221" s="103"/>
      <c r="CZY221" s="103"/>
      <c r="CZZ221" s="103"/>
      <c r="DAA221" s="103"/>
      <c r="DAB221" s="103"/>
      <c r="DAC221" s="103"/>
      <c r="DAD221" s="103"/>
      <c r="DAE221" s="103"/>
      <c r="DAF221" s="103"/>
      <c r="DAG221" s="103"/>
      <c r="DAH221" s="103"/>
      <c r="DAI221" s="103"/>
      <c r="DAJ221" s="103"/>
      <c r="DAK221" s="103"/>
      <c r="DAL221" s="103"/>
      <c r="DAM221" s="103"/>
      <c r="DAN221" s="103"/>
      <c r="DAO221" s="103"/>
      <c r="DAP221" s="103"/>
      <c r="DAQ221" s="103"/>
      <c r="DAR221" s="103"/>
      <c r="DAS221" s="103"/>
      <c r="DAT221" s="103"/>
      <c r="DAU221" s="103"/>
      <c r="DAV221" s="103"/>
      <c r="DAW221" s="103"/>
      <c r="DAX221" s="103"/>
      <c r="DAY221" s="103"/>
      <c r="DAZ221" s="103"/>
      <c r="DBA221" s="103"/>
      <c r="DBB221" s="103"/>
      <c r="DBC221" s="103"/>
      <c r="DBD221" s="103"/>
      <c r="DBE221" s="103"/>
      <c r="DBF221" s="103"/>
      <c r="DBG221" s="103"/>
      <c r="DBH221" s="103"/>
      <c r="DBI221" s="103"/>
      <c r="DBJ221" s="103"/>
      <c r="DBK221" s="103"/>
      <c r="DBL221" s="103"/>
      <c r="DBM221" s="103"/>
      <c r="DBN221" s="103"/>
      <c r="DBO221" s="103"/>
      <c r="DBP221" s="103"/>
      <c r="DBQ221" s="103"/>
      <c r="DBR221" s="103"/>
      <c r="DBS221" s="103"/>
      <c r="DBT221" s="103"/>
      <c r="DBU221" s="103"/>
      <c r="DBV221" s="103"/>
      <c r="DBW221" s="103"/>
      <c r="DBX221" s="103"/>
      <c r="DBY221" s="103"/>
      <c r="DBZ221" s="103"/>
      <c r="DCA221" s="103"/>
      <c r="DCB221" s="103"/>
      <c r="DCC221" s="103"/>
      <c r="DCD221" s="103"/>
      <c r="DCE221" s="103"/>
      <c r="DCF221" s="103"/>
      <c r="DCG221" s="103"/>
      <c r="DCH221" s="103"/>
      <c r="DCI221" s="103"/>
      <c r="DCJ221" s="103"/>
      <c r="DCK221" s="103"/>
      <c r="DCL221" s="103"/>
      <c r="DCM221" s="103"/>
      <c r="DCN221" s="103"/>
      <c r="DCO221" s="103"/>
      <c r="DCP221" s="103"/>
      <c r="DCQ221" s="103"/>
      <c r="DCR221" s="103"/>
      <c r="DCS221" s="103"/>
      <c r="DCT221" s="103"/>
      <c r="DCU221" s="103"/>
      <c r="DCV221" s="103"/>
      <c r="DCW221" s="103"/>
      <c r="DCX221" s="103"/>
      <c r="DCY221" s="103"/>
      <c r="DCZ221" s="103"/>
      <c r="DDA221" s="103"/>
      <c r="DDB221" s="103"/>
      <c r="DDC221" s="103"/>
      <c r="DDD221" s="103"/>
      <c r="DDE221" s="103"/>
      <c r="DDF221" s="103"/>
      <c r="DDG221" s="103"/>
      <c r="DDH221" s="103"/>
      <c r="DDI221" s="103"/>
      <c r="DDJ221" s="103"/>
      <c r="DDK221" s="103"/>
      <c r="DDL221" s="103"/>
      <c r="DDM221" s="103"/>
      <c r="DDN221" s="103"/>
      <c r="DDO221" s="103"/>
      <c r="DDP221" s="103"/>
      <c r="DDQ221" s="103"/>
      <c r="DDR221" s="103"/>
      <c r="DDS221" s="103"/>
      <c r="DDT221" s="103"/>
      <c r="DDU221" s="103"/>
      <c r="DDV221" s="103"/>
      <c r="DDW221" s="103"/>
      <c r="DDX221" s="103"/>
      <c r="DDY221" s="103"/>
      <c r="DDZ221" s="103"/>
      <c r="DEA221" s="103"/>
      <c r="DEB221" s="103"/>
      <c r="DEC221" s="103"/>
      <c r="DED221" s="103"/>
      <c r="DEE221" s="103"/>
      <c r="DEF221" s="103"/>
      <c r="DEG221" s="103"/>
      <c r="DEH221" s="103"/>
      <c r="DEI221" s="103"/>
      <c r="DEJ221" s="103"/>
      <c r="DEK221" s="103"/>
      <c r="DEL221" s="103"/>
      <c r="DEM221" s="103"/>
      <c r="DEN221" s="103"/>
      <c r="DEO221" s="103"/>
      <c r="DEP221" s="103"/>
      <c r="DEQ221" s="103"/>
      <c r="DER221" s="103"/>
      <c r="DES221" s="103"/>
      <c r="DET221" s="103"/>
      <c r="DEU221" s="103"/>
      <c r="DEV221" s="103"/>
      <c r="DEW221" s="103"/>
      <c r="DEX221" s="103"/>
      <c r="DEY221" s="103"/>
      <c r="DEZ221" s="103"/>
      <c r="DFA221" s="103"/>
      <c r="DFB221" s="103"/>
      <c r="DFC221" s="103"/>
      <c r="DFD221" s="103"/>
      <c r="DFE221" s="103"/>
      <c r="DFF221" s="103"/>
      <c r="DFG221" s="103"/>
      <c r="DFH221" s="103"/>
      <c r="DFI221" s="103"/>
      <c r="DFJ221" s="103"/>
      <c r="DFK221" s="103"/>
      <c r="DFL221" s="103"/>
      <c r="DFM221" s="103"/>
      <c r="DFN221" s="103"/>
      <c r="DFO221" s="103"/>
      <c r="DFP221" s="103"/>
      <c r="DFQ221" s="103"/>
      <c r="DFR221" s="103"/>
      <c r="DFS221" s="103"/>
      <c r="DFT221" s="103"/>
      <c r="DFU221" s="103"/>
      <c r="DFV221" s="103"/>
      <c r="DFW221" s="103"/>
      <c r="DFX221" s="103"/>
      <c r="DFY221" s="103"/>
      <c r="DFZ221" s="103"/>
      <c r="DGA221" s="103"/>
      <c r="DGB221" s="103"/>
      <c r="DGC221" s="103"/>
      <c r="DGD221" s="103"/>
      <c r="DGE221" s="103"/>
      <c r="DGF221" s="103"/>
      <c r="DGG221" s="103"/>
      <c r="DGH221" s="103"/>
      <c r="DGI221" s="103"/>
      <c r="DGJ221" s="103"/>
      <c r="DGK221" s="103"/>
      <c r="DGL221" s="103"/>
      <c r="DGM221" s="103"/>
      <c r="DGN221" s="103"/>
      <c r="DGO221" s="103"/>
      <c r="DGP221" s="103"/>
      <c r="DGQ221" s="103"/>
      <c r="DGR221" s="103"/>
      <c r="DGS221" s="103"/>
      <c r="DGT221" s="103"/>
      <c r="DGU221" s="103"/>
      <c r="DGV221" s="103"/>
      <c r="DGW221" s="103"/>
      <c r="DGX221" s="103"/>
      <c r="DGY221" s="103"/>
      <c r="DGZ221" s="103"/>
      <c r="DHA221" s="103"/>
      <c r="DHB221" s="103"/>
      <c r="DHC221" s="103"/>
      <c r="DHD221" s="103"/>
      <c r="DHE221" s="103"/>
      <c r="DHF221" s="103"/>
      <c r="DHG221" s="103"/>
      <c r="DHH221" s="103"/>
      <c r="DHI221" s="103"/>
      <c r="DHJ221" s="103"/>
      <c r="DHK221" s="103"/>
      <c r="DHL221" s="103"/>
      <c r="DHM221" s="103"/>
      <c r="DHN221" s="103"/>
      <c r="DHO221" s="103"/>
      <c r="DHP221" s="103"/>
      <c r="DHQ221" s="103"/>
      <c r="DHR221" s="103"/>
      <c r="DHS221" s="103"/>
      <c r="DHT221" s="103"/>
      <c r="DHU221" s="103"/>
      <c r="DHV221" s="103"/>
      <c r="DHW221" s="103"/>
      <c r="DHX221" s="103"/>
      <c r="DHY221" s="103"/>
      <c r="DHZ221" s="103"/>
      <c r="DIA221" s="103"/>
      <c r="DIB221" s="103"/>
      <c r="DIC221" s="103"/>
      <c r="DID221" s="103"/>
      <c r="DIE221" s="103"/>
      <c r="DIF221" s="103"/>
      <c r="DIG221" s="103"/>
      <c r="DIH221" s="103"/>
      <c r="DII221" s="103"/>
      <c r="DIJ221" s="103"/>
      <c r="DIK221" s="103"/>
      <c r="DIL221" s="103"/>
      <c r="DIM221" s="103"/>
      <c r="DIN221" s="103"/>
      <c r="DIO221" s="103"/>
      <c r="DIP221" s="103"/>
      <c r="DIQ221" s="103"/>
      <c r="DIR221" s="103"/>
      <c r="DIS221" s="103"/>
      <c r="DIT221" s="103"/>
      <c r="DIU221" s="103"/>
      <c r="DIV221" s="103"/>
      <c r="DIW221" s="103"/>
      <c r="DIX221" s="103"/>
      <c r="DIY221" s="103"/>
      <c r="DIZ221" s="103"/>
      <c r="DJA221" s="103"/>
      <c r="DJB221" s="103"/>
      <c r="DJC221" s="103"/>
      <c r="DJD221" s="103"/>
      <c r="DJE221" s="103"/>
      <c r="DJF221" s="103"/>
      <c r="DJG221" s="103"/>
      <c r="DJH221" s="103"/>
      <c r="DJI221" s="103"/>
      <c r="DJJ221" s="103"/>
      <c r="DJK221" s="103"/>
      <c r="DJL221" s="103"/>
      <c r="DJM221" s="103"/>
      <c r="DJN221" s="103"/>
      <c r="DJO221" s="103"/>
      <c r="DJP221" s="103"/>
      <c r="DJQ221" s="103"/>
      <c r="DJR221" s="103"/>
      <c r="DJS221" s="103"/>
      <c r="DJT221" s="103"/>
      <c r="DJU221" s="103"/>
      <c r="DJV221" s="103"/>
      <c r="DJW221" s="103"/>
      <c r="DJX221" s="103"/>
      <c r="DJY221" s="103"/>
      <c r="DJZ221" s="103"/>
      <c r="DKA221" s="103"/>
      <c r="DKB221" s="103"/>
      <c r="DKC221" s="103"/>
      <c r="DKD221" s="103"/>
      <c r="DKE221" s="103"/>
      <c r="DKF221" s="103"/>
      <c r="DKG221" s="103"/>
      <c r="DKH221" s="103"/>
      <c r="DKI221" s="103"/>
      <c r="DKJ221" s="103"/>
      <c r="DKK221" s="103"/>
      <c r="DKL221" s="103"/>
      <c r="DKM221" s="103"/>
      <c r="DKN221" s="103"/>
      <c r="DKO221" s="103"/>
      <c r="DKP221" s="103"/>
      <c r="DKQ221" s="103"/>
      <c r="DKR221" s="103"/>
      <c r="DKS221" s="103"/>
      <c r="DKT221" s="103"/>
      <c r="DKU221" s="103"/>
      <c r="DKV221" s="103"/>
      <c r="DKW221" s="103"/>
      <c r="DKX221" s="103"/>
      <c r="DKY221" s="103"/>
      <c r="DKZ221" s="103"/>
      <c r="DLA221" s="103"/>
      <c r="DLB221" s="103"/>
      <c r="DLC221" s="103"/>
      <c r="DLD221" s="103"/>
      <c r="DLE221" s="103"/>
      <c r="DLF221" s="103"/>
      <c r="DLG221" s="103"/>
      <c r="DLH221" s="103"/>
      <c r="DLI221" s="103"/>
      <c r="DLJ221" s="103"/>
      <c r="DLK221" s="103"/>
      <c r="DLL221" s="103"/>
      <c r="DLM221" s="103"/>
      <c r="DLN221" s="103"/>
      <c r="DLO221" s="103"/>
      <c r="DLP221" s="103"/>
      <c r="DLQ221" s="103"/>
      <c r="DLR221" s="103"/>
      <c r="DLS221" s="103"/>
      <c r="DLT221" s="103"/>
      <c r="DLU221" s="103"/>
      <c r="DLV221" s="103"/>
      <c r="DLW221" s="103"/>
      <c r="DLX221" s="103"/>
      <c r="DLY221" s="103"/>
      <c r="DLZ221" s="103"/>
      <c r="DMA221" s="103"/>
      <c r="DMB221" s="103"/>
      <c r="DMC221" s="103"/>
      <c r="DMD221" s="103"/>
      <c r="DME221" s="103"/>
      <c r="DMF221" s="103"/>
      <c r="DMG221" s="103"/>
      <c r="DMH221" s="103"/>
      <c r="DMI221" s="103"/>
      <c r="DMJ221" s="103"/>
      <c r="DMK221" s="103"/>
      <c r="DML221" s="103"/>
      <c r="DMM221" s="103"/>
      <c r="DMN221" s="103"/>
      <c r="DMO221" s="103"/>
      <c r="DMP221" s="103"/>
      <c r="DMQ221" s="103"/>
      <c r="DMR221" s="103"/>
      <c r="DMS221" s="103"/>
      <c r="DMT221" s="103"/>
      <c r="DMU221" s="103"/>
      <c r="DMV221" s="103"/>
      <c r="DMW221" s="103"/>
      <c r="DMX221" s="103"/>
      <c r="DMY221" s="103"/>
      <c r="DMZ221" s="103"/>
      <c r="DNA221" s="103"/>
      <c r="DNB221" s="103"/>
      <c r="DNC221" s="103"/>
      <c r="DND221" s="103"/>
      <c r="DNE221" s="103"/>
      <c r="DNF221" s="103"/>
      <c r="DNG221" s="103"/>
      <c r="DNH221" s="103"/>
      <c r="DNI221" s="103"/>
      <c r="DNJ221" s="103"/>
      <c r="DNK221" s="103"/>
      <c r="DNL221" s="103"/>
      <c r="DNM221" s="103"/>
      <c r="DNN221" s="103"/>
      <c r="DNO221" s="103"/>
      <c r="DNP221" s="103"/>
      <c r="DNQ221" s="103"/>
      <c r="DNR221" s="103"/>
      <c r="DNS221" s="103"/>
      <c r="DNT221" s="103"/>
      <c r="DNU221" s="103"/>
      <c r="DNV221" s="103"/>
      <c r="DNW221" s="103"/>
      <c r="DNX221" s="103"/>
      <c r="DNY221" s="103"/>
      <c r="DNZ221" s="103"/>
      <c r="DOA221" s="103"/>
      <c r="DOB221" s="103"/>
      <c r="DOC221" s="103"/>
      <c r="DOD221" s="103"/>
      <c r="DOE221" s="103"/>
      <c r="DOF221" s="103"/>
      <c r="DOG221" s="103"/>
      <c r="DOH221" s="103"/>
      <c r="DOI221" s="103"/>
      <c r="DOJ221" s="103"/>
      <c r="DOK221" s="103"/>
      <c r="DOL221" s="103"/>
      <c r="DOM221" s="103"/>
      <c r="DON221" s="103"/>
      <c r="DOO221" s="103"/>
      <c r="DOP221" s="103"/>
      <c r="DOQ221" s="103"/>
      <c r="DOR221" s="103"/>
      <c r="DOS221" s="103"/>
      <c r="DOT221" s="103"/>
      <c r="DOU221" s="103"/>
      <c r="DOV221" s="103"/>
      <c r="DOW221" s="103"/>
      <c r="DOX221" s="103"/>
      <c r="DOY221" s="103"/>
      <c r="DOZ221" s="103"/>
      <c r="DPA221" s="103"/>
      <c r="DPB221" s="103"/>
      <c r="DPC221" s="103"/>
      <c r="DPD221" s="103"/>
      <c r="DPE221" s="103"/>
      <c r="DPF221" s="103"/>
      <c r="DPG221" s="103"/>
      <c r="DPH221" s="103"/>
      <c r="DPI221" s="103"/>
      <c r="DPJ221" s="103"/>
      <c r="DPK221" s="103"/>
      <c r="DPL221" s="103"/>
      <c r="DPM221" s="103"/>
      <c r="DPN221" s="103"/>
      <c r="DPO221" s="103"/>
      <c r="DPP221" s="103"/>
      <c r="DPQ221" s="103"/>
      <c r="DPR221" s="103"/>
      <c r="DPS221" s="103"/>
      <c r="DPT221" s="103"/>
      <c r="DPU221" s="103"/>
      <c r="DPV221" s="103"/>
      <c r="DPW221" s="103"/>
      <c r="DPX221" s="103"/>
      <c r="DPY221" s="103"/>
      <c r="DPZ221" s="103"/>
      <c r="DQA221" s="103"/>
      <c r="DQB221" s="103"/>
      <c r="DQC221" s="103"/>
      <c r="DQD221" s="103"/>
      <c r="DQE221" s="103"/>
      <c r="DQF221" s="103"/>
      <c r="DQG221" s="103"/>
      <c r="DQH221" s="103"/>
      <c r="DQI221" s="103"/>
      <c r="DQJ221" s="103"/>
      <c r="DQK221" s="103"/>
      <c r="DQL221" s="103"/>
      <c r="DQM221" s="103"/>
      <c r="DQN221" s="103"/>
      <c r="DQO221" s="103"/>
      <c r="DQP221" s="103"/>
      <c r="DQQ221" s="103"/>
      <c r="DQR221" s="103"/>
      <c r="DQS221" s="103"/>
      <c r="DQT221" s="103"/>
      <c r="DQU221" s="103"/>
      <c r="DQV221" s="103"/>
      <c r="DQW221" s="103"/>
      <c r="DQX221" s="103"/>
      <c r="DQY221" s="103"/>
      <c r="DQZ221" s="103"/>
      <c r="DRA221" s="103"/>
      <c r="DRB221" s="103"/>
      <c r="DRC221" s="103"/>
      <c r="DRD221" s="103"/>
      <c r="DRE221" s="103"/>
      <c r="DRF221" s="103"/>
      <c r="DRG221" s="103"/>
      <c r="DRH221" s="103"/>
      <c r="DRI221" s="103"/>
      <c r="DRJ221" s="103"/>
      <c r="DRK221" s="103"/>
      <c r="DRL221" s="103"/>
      <c r="DRM221" s="103"/>
      <c r="DRN221" s="103"/>
      <c r="DRO221" s="103"/>
      <c r="DRP221" s="103"/>
      <c r="DRQ221" s="103"/>
      <c r="DRR221" s="103"/>
      <c r="DRS221" s="103"/>
      <c r="DRT221" s="103"/>
      <c r="DRU221" s="103"/>
      <c r="DRV221" s="103"/>
      <c r="DRW221" s="103"/>
      <c r="DRX221" s="103"/>
      <c r="DRY221" s="103"/>
      <c r="DRZ221" s="103"/>
      <c r="DSA221" s="103"/>
      <c r="DSB221" s="103"/>
      <c r="DSC221" s="103"/>
      <c r="DSD221" s="103"/>
      <c r="DSE221" s="103"/>
      <c r="DSF221" s="103"/>
      <c r="DSG221" s="103"/>
      <c r="DSH221" s="103"/>
      <c r="DSI221" s="103"/>
      <c r="DSJ221" s="103"/>
      <c r="DSK221" s="103"/>
      <c r="DSL221" s="103"/>
      <c r="DSM221" s="103"/>
      <c r="DSN221" s="103"/>
      <c r="DSO221" s="103"/>
      <c r="DSP221" s="103"/>
      <c r="DSQ221" s="103"/>
      <c r="DSR221" s="103"/>
      <c r="DSS221" s="103"/>
      <c r="DST221" s="103"/>
      <c r="DSU221" s="103"/>
      <c r="DSV221" s="103"/>
      <c r="DSW221" s="103"/>
      <c r="DSX221" s="103"/>
      <c r="DSY221" s="103"/>
      <c r="DSZ221" s="103"/>
      <c r="DTA221" s="103"/>
      <c r="DTB221" s="103"/>
      <c r="DTC221" s="103"/>
      <c r="DTD221" s="103"/>
      <c r="DTE221" s="103"/>
      <c r="DTF221" s="103"/>
      <c r="DTG221" s="103"/>
      <c r="DTH221" s="103"/>
      <c r="DTI221" s="103"/>
      <c r="DTJ221" s="103"/>
      <c r="DTK221" s="103"/>
      <c r="DTL221" s="103"/>
      <c r="DTM221" s="103"/>
      <c r="DTN221" s="103"/>
      <c r="DTO221" s="103"/>
      <c r="DTP221" s="103"/>
      <c r="DTQ221" s="103"/>
      <c r="DTR221" s="103"/>
      <c r="DTS221" s="103"/>
      <c r="DTT221" s="103"/>
      <c r="DTU221" s="103"/>
      <c r="DTV221" s="103"/>
      <c r="DTW221" s="103"/>
      <c r="DTX221" s="103"/>
      <c r="DTY221" s="103"/>
      <c r="DTZ221" s="103"/>
      <c r="DUA221" s="103"/>
      <c r="DUB221" s="103"/>
      <c r="DUC221" s="103"/>
      <c r="DUD221" s="103"/>
      <c r="DUE221" s="103"/>
      <c r="DUF221" s="103"/>
      <c r="DUG221" s="103"/>
      <c r="DUH221" s="103"/>
      <c r="DUI221" s="103"/>
      <c r="DUJ221" s="103"/>
      <c r="DUK221" s="103"/>
      <c r="DUL221" s="103"/>
      <c r="DUM221" s="103"/>
      <c r="DUN221" s="103"/>
      <c r="DUO221" s="103"/>
      <c r="DUP221" s="103"/>
      <c r="DUQ221" s="103"/>
      <c r="DUR221" s="103"/>
      <c r="DUS221" s="103"/>
      <c r="DUT221" s="103"/>
      <c r="DUU221" s="103"/>
      <c r="DUV221" s="103"/>
      <c r="DUW221" s="103"/>
      <c r="DUX221" s="103"/>
      <c r="DUY221" s="103"/>
      <c r="DUZ221" s="103"/>
      <c r="DVA221" s="103"/>
      <c r="DVB221" s="103"/>
      <c r="DVC221" s="103"/>
      <c r="DVD221" s="103"/>
      <c r="DVE221" s="103"/>
      <c r="DVF221" s="103"/>
      <c r="DVG221" s="103"/>
      <c r="DVH221" s="103"/>
      <c r="DVI221" s="103"/>
      <c r="DVJ221" s="103"/>
      <c r="DVK221" s="103"/>
      <c r="DVL221" s="103"/>
      <c r="DVM221" s="103"/>
      <c r="DVN221" s="103"/>
      <c r="DVO221" s="103"/>
      <c r="DVP221" s="103"/>
      <c r="DVQ221" s="103"/>
      <c r="DVR221" s="103"/>
      <c r="DVS221" s="103"/>
      <c r="DVT221" s="103"/>
      <c r="DVU221" s="103"/>
      <c r="DVV221" s="103"/>
      <c r="DVW221" s="103"/>
      <c r="DVX221" s="103"/>
      <c r="DVY221" s="103"/>
      <c r="DVZ221" s="103"/>
      <c r="DWA221" s="103"/>
      <c r="DWB221" s="103"/>
      <c r="DWC221" s="103"/>
      <c r="DWD221" s="103"/>
      <c r="DWE221" s="103"/>
      <c r="DWF221" s="103"/>
      <c r="DWG221" s="103"/>
      <c r="DWH221" s="103"/>
      <c r="DWI221" s="103"/>
      <c r="DWJ221" s="103"/>
      <c r="DWK221" s="103"/>
      <c r="DWL221" s="103"/>
      <c r="DWM221" s="103"/>
      <c r="DWN221" s="103"/>
      <c r="DWO221" s="103"/>
      <c r="DWP221" s="103"/>
      <c r="DWQ221" s="103"/>
      <c r="DWR221" s="103"/>
      <c r="DWS221" s="103"/>
      <c r="DWT221" s="103"/>
      <c r="DWU221" s="103"/>
      <c r="DWV221" s="103"/>
      <c r="DWW221" s="103"/>
      <c r="DWX221" s="103"/>
      <c r="DWY221" s="103"/>
      <c r="DWZ221" s="103"/>
      <c r="DXA221" s="103"/>
      <c r="DXB221" s="103"/>
      <c r="DXC221" s="103"/>
      <c r="DXD221" s="103"/>
      <c r="DXE221" s="103"/>
      <c r="DXF221" s="103"/>
      <c r="DXG221" s="103"/>
      <c r="DXH221" s="103"/>
      <c r="DXI221" s="103"/>
      <c r="DXJ221" s="103"/>
      <c r="DXK221" s="103"/>
      <c r="DXL221" s="103"/>
      <c r="DXM221" s="103"/>
      <c r="DXN221" s="103"/>
      <c r="DXO221" s="103"/>
      <c r="DXP221" s="103"/>
      <c r="DXQ221" s="103"/>
      <c r="DXR221" s="103"/>
      <c r="DXS221" s="103"/>
      <c r="DXT221" s="103"/>
      <c r="DXU221" s="103"/>
      <c r="DXV221" s="103"/>
      <c r="DXW221" s="103"/>
      <c r="DXX221" s="103"/>
      <c r="DXY221" s="103"/>
      <c r="DXZ221" s="103"/>
      <c r="DYA221" s="103"/>
      <c r="DYB221" s="103"/>
      <c r="DYC221" s="103"/>
      <c r="DYD221" s="103"/>
      <c r="DYE221" s="103"/>
      <c r="DYF221" s="103"/>
      <c r="DYG221" s="103"/>
      <c r="DYH221" s="103"/>
      <c r="DYI221" s="103"/>
      <c r="DYJ221" s="103"/>
      <c r="DYK221" s="103"/>
      <c r="DYL221" s="103"/>
      <c r="DYM221" s="103"/>
      <c r="DYN221" s="103"/>
      <c r="DYO221" s="103"/>
      <c r="DYP221" s="103"/>
      <c r="DYQ221" s="103"/>
      <c r="DYR221" s="103"/>
      <c r="DYS221" s="103"/>
      <c r="DYT221" s="103"/>
      <c r="DYU221" s="103"/>
      <c r="DYV221" s="103"/>
      <c r="DYW221" s="103"/>
      <c r="DYX221" s="103"/>
      <c r="DYY221" s="103"/>
      <c r="DYZ221" s="103"/>
      <c r="DZA221" s="103"/>
      <c r="DZB221" s="103"/>
      <c r="DZC221" s="103"/>
      <c r="DZD221" s="103"/>
      <c r="DZE221" s="103"/>
      <c r="DZF221" s="103"/>
      <c r="DZG221" s="103"/>
      <c r="DZH221" s="103"/>
      <c r="DZI221" s="103"/>
      <c r="DZJ221" s="103"/>
      <c r="DZK221" s="103"/>
      <c r="DZL221" s="103"/>
      <c r="DZM221" s="103"/>
      <c r="DZN221" s="103"/>
      <c r="DZO221" s="103"/>
      <c r="DZP221" s="103"/>
      <c r="DZQ221" s="103"/>
      <c r="DZR221" s="103"/>
      <c r="DZS221" s="103"/>
      <c r="DZT221" s="103"/>
      <c r="DZU221" s="103"/>
      <c r="DZV221" s="103"/>
      <c r="DZW221" s="103"/>
      <c r="DZX221" s="103"/>
      <c r="DZY221" s="103"/>
      <c r="DZZ221" s="103"/>
      <c r="EAA221" s="103"/>
      <c r="EAB221" s="103"/>
      <c r="EAC221" s="103"/>
      <c r="EAD221" s="103"/>
      <c r="EAE221" s="103"/>
      <c r="EAF221" s="103"/>
      <c r="EAG221" s="103"/>
      <c r="EAH221" s="103"/>
      <c r="EAI221" s="103"/>
      <c r="EAJ221" s="103"/>
      <c r="EAK221" s="103"/>
      <c r="EAL221" s="103"/>
      <c r="EAM221" s="103"/>
      <c r="EAN221" s="103"/>
      <c r="EAO221" s="103"/>
      <c r="EAP221" s="103"/>
      <c r="EAQ221" s="103"/>
      <c r="EAR221" s="103"/>
      <c r="EAS221" s="103"/>
      <c r="EAT221" s="103"/>
      <c r="EAU221" s="103"/>
      <c r="EAV221" s="103"/>
      <c r="EAW221" s="103"/>
      <c r="EAX221" s="103"/>
      <c r="EAY221" s="103"/>
      <c r="EAZ221" s="103"/>
      <c r="EBA221" s="103"/>
      <c r="EBB221" s="103"/>
      <c r="EBC221" s="103"/>
      <c r="EBD221" s="103"/>
      <c r="EBE221" s="103"/>
      <c r="EBF221" s="103"/>
      <c r="EBG221" s="103"/>
      <c r="EBH221" s="103"/>
      <c r="EBI221" s="103"/>
      <c r="EBJ221" s="103"/>
      <c r="EBK221" s="103"/>
      <c r="EBL221" s="103"/>
      <c r="EBM221" s="103"/>
      <c r="EBN221" s="103"/>
      <c r="EBO221" s="103"/>
      <c r="EBP221" s="103"/>
      <c r="EBQ221" s="103"/>
      <c r="EBR221" s="103"/>
      <c r="EBS221" s="103"/>
      <c r="EBT221" s="103"/>
      <c r="EBU221" s="103"/>
      <c r="EBV221" s="103"/>
      <c r="EBW221" s="103"/>
      <c r="EBX221" s="103"/>
      <c r="EBY221" s="103"/>
      <c r="EBZ221" s="103"/>
      <c r="ECA221" s="103"/>
      <c r="ECB221" s="103"/>
      <c r="ECC221" s="103"/>
      <c r="ECD221" s="103"/>
      <c r="ECE221" s="103"/>
      <c r="ECF221" s="103"/>
      <c r="ECG221" s="103"/>
      <c r="ECH221" s="103"/>
      <c r="ECI221" s="103"/>
      <c r="ECJ221" s="103"/>
      <c r="ECK221" s="103"/>
      <c r="ECL221" s="103"/>
      <c r="ECM221" s="103"/>
      <c r="ECN221" s="103"/>
      <c r="ECO221" s="103"/>
      <c r="ECP221" s="103"/>
      <c r="ECQ221" s="103"/>
      <c r="ECR221" s="103"/>
      <c r="ECS221" s="103"/>
      <c r="ECT221" s="103"/>
      <c r="ECU221" s="103"/>
      <c r="ECV221" s="103"/>
      <c r="ECW221" s="103"/>
      <c r="ECX221" s="103"/>
      <c r="ECY221" s="103"/>
      <c r="ECZ221" s="103"/>
      <c r="EDA221" s="103"/>
      <c r="EDB221" s="103"/>
      <c r="EDC221" s="103"/>
      <c r="EDD221" s="103"/>
      <c r="EDE221" s="103"/>
      <c r="EDF221" s="103"/>
      <c r="EDG221" s="103"/>
      <c r="EDH221" s="103"/>
      <c r="EDI221" s="103"/>
      <c r="EDJ221" s="103"/>
      <c r="EDK221" s="103"/>
      <c r="EDL221" s="103"/>
      <c r="EDM221" s="103"/>
      <c r="EDN221" s="103"/>
      <c r="EDO221" s="103"/>
      <c r="EDP221" s="103"/>
      <c r="EDQ221" s="103"/>
      <c r="EDR221" s="103"/>
      <c r="EDS221" s="103"/>
      <c r="EDT221" s="103"/>
      <c r="EDU221" s="103"/>
      <c r="EDV221" s="103"/>
      <c r="EDW221" s="103"/>
      <c r="EDX221" s="103"/>
      <c r="EDY221" s="103"/>
      <c r="EDZ221" s="103"/>
      <c r="EEA221" s="103"/>
      <c r="EEB221" s="103"/>
      <c r="EEC221" s="103"/>
      <c r="EED221" s="103"/>
      <c r="EEE221" s="103"/>
      <c r="EEF221" s="103"/>
      <c r="EEG221" s="103"/>
      <c r="EEH221" s="103"/>
      <c r="EEI221" s="103"/>
      <c r="EEJ221" s="103"/>
      <c r="EEK221" s="103"/>
      <c r="EEL221" s="103"/>
      <c r="EEM221" s="103"/>
      <c r="EEN221" s="103"/>
      <c r="EEO221" s="103"/>
      <c r="EEP221" s="103"/>
      <c r="EEQ221" s="103"/>
      <c r="EER221" s="103"/>
      <c r="EES221" s="103"/>
      <c r="EET221" s="103"/>
      <c r="EEU221" s="103"/>
      <c r="EEV221" s="103"/>
      <c r="EEW221" s="103"/>
      <c r="EEX221" s="103"/>
      <c r="EEY221" s="103"/>
      <c r="EEZ221" s="103"/>
      <c r="EFA221" s="103"/>
      <c r="EFB221" s="103"/>
      <c r="EFC221" s="103"/>
      <c r="EFD221" s="103"/>
      <c r="EFE221" s="103"/>
      <c r="EFF221" s="103"/>
      <c r="EFG221" s="103"/>
      <c r="EFH221" s="103"/>
      <c r="EFI221" s="103"/>
      <c r="EFJ221" s="103"/>
      <c r="EFK221" s="103"/>
      <c r="EFL221" s="103"/>
      <c r="EFM221" s="103"/>
      <c r="EFN221" s="103"/>
      <c r="EFO221" s="103"/>
      <c r="EFP221" s="103"/>
      <c r="EFQ221" s="103"/>
      <c r="EFR221" s="103"/>
      <c r="EFS221" s="103"/>
      <c r="EFT221" s="103"/>
      <c r="EFU221" s="103"/>
      <c r="EFV221" s="103"/>
      <c r="EFW221" s="103"/>
      <c r="EFX221" s="103"/>
      <c r="EFY221" s="103"/>
      <c r="EFZ221" s="103"/>
      <c r="EGA221" s="103"/>
      <c r="EGB221" s="103"/>
      <c r="EGC221" s="103"/>
      <c r="EGD221" s="103"/>
      <c r="EGE221" s="103"/>
      <c r="EGF221" s="103"/>
      <c r="EGG221" s="103"/>
      <c r="EGH221" s="103"/>
      <c r="EGI221" s="103"/>
      <c r="EGJ221" s="103"/>
      <c r="EGK221" s="103"/>
      <c r="EGL221" s="103"/>
      <c r="EGM221" s="103"/>
      <c r="EGN221" s="103"/>
      <c r="EGO221" s="103"/>
      <c r="EGP221" s="103"/>
      <c r="EGQ221" s="103"/>
      <c r="EGR221" s="103"/>
      <c r="EGS221" s="103"/>
      <c r="EGT221" s="103"/>
      <c r="EGU221" s="103"/>
      <c r="EGV221" s="103"/>
      <c r="EGW221" s="103"/>
      <c r="EGX221" s="103"/>
      <c r="EGY221" s="103"/>
      <c r="EGZ221" s="103"/>
      <c r="EHA221" s="103"/>
      <c r="EHB221" s="103"/>
      <c r="EHC221" s="103"/>
      <c r="EHD221" s="103"/>
      <c r="EHE221" s="103"/>
      <c r="EHF221" s="103"/>
      <c r="EHG221" s="103"/>
      <c r="EHH221" s="103"/>
      <c r="EHI221" s="103"/>
      <c r="EHJ221" s="103"/>
      <c r="EHK221" s="103"/>
      <c r="EHL221" s="103"/>
      <c r="EHM221" s="103"/>
      <c r="EHN221" s="103"/>
      <c r="EHO221" s="103"/>
      <c r="EHP221" s="103"/>
      <c r="EHQ221" s="103"/>
      <c r="EHR221" s="103"/>
      <c r="EHS221" s="103"/>
      <c r="EHT221" s="103"/>
      <c r="EHU221" s="103"/>
      <c r="EHV221" s="103"/>
      <c r="EHW221" s="103"/>
      <c r="EHX221" s="103"/>
      <c r="EHY221" s="103"/>
      <c r="EHZ221" s="103"/>
      <c r="EIA221" s="103"/>
      <c r="EIB221" s="103"/>
      <c r="EIC221" s="103"/>
      <c r="EID221" s="103"/>
      <c r="EIE221" s="103"/>
      <c r="EIF221" s="103"/>
      <c r="EIG221" s="103"/>
      <c r="EIH221" s="103"/>
      <c r="EII221" s="103"/>
      <c r="EIJ221" s="103"/>
      <c r="EIK221" s="103"/>
      <c r="EIL221" s="103"/>
      <c r="EIM221" s="103"/>
      <c r="EIN221" s="103"/>
      <c r="EIO221" s="103"/>
      <c r="EIP221" s="103"/>
      <c r="EIQ221" s="103"/>
      <c r="EIR221" s="103"/>
      <c r="EIS221" s="103"/>
      <c r="EIT221" s="103"/>
      <c r="EIU221" s="103"/>
      <c r="EIV221" s="103"/>
      <c r="EIW221" s="103"/>
      <c r="EIX221" s="103"/>
      <c r="EIY221" s="103"/>
      <c r="EIZ221" s="103"/>
      <c r="EJA221" s="103"/>
      <c r="EJB221" s="103"/>
      <c r="EJC221" s="103"/>
      <c r="EJD221" s="103"/>
      <c r="EJE221" s="103"/>
      <c r="EJF221" s="103"/>
      <c r="EJG221" s="103"/>
      <c r="EJH221" s="103"/>
      <c r="EJI221" s="103"/>
      <c r="EJJ221" s="103"/>
      <c r="EJK221" s="103"/>
      <c r="EJL221" s="103"/>
      <c r="EJM221" s="103"/>
      <c r="EJN221" s="103"/>
      <c r="EJO221" s="103"/>
      <c r="EJP221" s="103"/>
      <c r="EJQ221" s="103"/>
      <c r="EJR221" s="103"/>
      <c r="EJS221" s="103"/>
      <c r="EJT221" s="103"/>
      <c r="EJU221" s="103"/>
      <c r="EJV221" s="103"/>
      <c r="EJW221" s="103"/>
      <c r="EJX221" s="103"/>
      <c r="EJY221" s="103"/>
      <c r="EJZ221" s="103"/>
      <c r="EKA221" s="103"/>
      <c r="EKB221" s="103"/>
      <c r="EKC221" s="103"/>
      <c r="EKD221" s="103"/>
      <c r="EKE221" s="103"/>
      <c r="EKF221" s="103"/>
      <c r="EKG221" s="103"/>
      <c r="EKH221" s="103"/>
      <c r="EKI221" s="103"/>
      <c r="EKJ221" s="103"/>
      <c r="EKK221" s="103"/>
      <c r="EKL221" s="103"/>
      <c r="EKM221" s="103"/>
      <c r="EKN221" s="103"/>
      <c r="EKO221" s="103"/>
      <c r="EKP221" s="103"/>
      <c r="EKQ221" s="103"/>
      <c r="EKR221" s="103"/>
      <c r="EKS221" s="103"/>
      <c r="EKT221" s="103"/>
      <c r="EKU221" s="103"/>
      <c r="EKV221" s="103"/>
      <c r="EKW221" s="103"/>
      <c r="EKX221" s="103"/>
      <c r="EKY221" s="103"/>
      <c r="EKZ221" s="103"/>
      <c r="ELA221" s="103"/>
      <c r="ELB221" s="103"/>
      <c r="ELC221" s="103"/>
      <c r="ELD221" s="103"/>
      <c r="ELE221" s="103"/>
      <c r="ELF221" s="103"/>
      <c r="ELG221" s="103"/>
      <c r="ELH221" s="103"/>
      <c r="ELI221" s="103"/>
      <c r="ELJ221" s="103"/>
      <c r="ELK221" s="103"/>
      <c r="ELL221" s="103"/>
      <c r="ELM221" s="103"/>
      <c r="ELN221" s="103"/>
      <c r="ELO221" s="103"/>
      <c r="ELP221" s="103"/>
      <c r="ELQ221" s="103"/>
      <c r="ELR221" s="103"/>
      <c r="ELS221" s="103"/>
      <c r="ELT221" s="103"/>
      <c r="ELU221" s="103"/>
      <c r="ELV221" s="103"/>
      <c r="ELW221" s="103"/>
      <c r="ELX221" s="103"/>
      <c r="ELY221" s="103"/>
      <c r="ELZ221" s="103"/>
      <c r="EMA221" s="103"/>
      <c r="EMB221" s="103"/>
      <c r="EMC221" s="103"/>
      <c r="EMD221" s="103"/>
      <c r="EME221" s="103"/>
      <c r="EMF221" s="103"/>
      <c r="EMG221" s="103"/>
      <c r="EMH221" s="103"/>
      <c r="EMI221" s="103"/>
      <c r="EMJ221" s="103"/>
      <c r="EMK221" s="103"/>
      <c r="EML221" s="103"/>
      <c r="EMM221" s="103"/>
      <c r="EMN221" s="103"/>
      <c r="EMO221" s="103"/>
      <c r="EMP221" s="103"/>
      <c r="EMQ221" s="103"/>
      <c r="EMR221" s="103"/>
      <c r="EMS221" s="103"/>
      <c r="EMT221" s="103"/>
      <c r="EMU221" s="103"/>
      <c r="EMV221" s="103"/>
      <c r="EMW221" s="103"/>
      <c r="EMX221" s="103"/>
      <c r="EMY221" s="103"/>
      <c r="EMZ221" s="103"/>
      <c r="ENA221" s="103"/>
      <c r="ENB221" s="103"/>
      <c r="ENC221" s="103"/>
      <c r="END221" s="103"/>
      <c r="ENE221" s="103"/>
      <c r="ENF221" s="103"/>
      <c r="ENG221" s="103"/>
      <c r="ENH221" s="103"/>
      <c r="ENI221" s="103"/>
      <c r="ENJ221" s="103"/>
      <c r="ENK221" s="103"/>
      <c r="ENL221" s="103"/>
      <c r="ENM221" s="103"/>
      <c r="ENN221" s="103"/>
      <c r="ENO221" s="103"/>
      <c r="ENP221" s="103"/>
      <c r="ENQ221" s="103"/>
      <c r="ENR221" s="103"/>
      <c r="ENS221" s="103"/>
      <c r="ENT221" s="103"/>
      <c r="ENU221" s="103"/>
      <c r="ENV221" s="103"/>
      <c r="ENW221" s="103"/>
      <c r="ENX221" s="103"/>
      <c r="ENY221" s="103"/>
      <c r="ENZ221" s="103"/>
      <c r="EOA221" s="103"/>
      <c r="EOB221" s="103"/>
      <c r="EOC221" s="103"/>
      <c r="EOD221" s="103"/>
      <c r="EOE221" s="103"/>
      <c r="EOF221" s="103"/>
      <c r="EOG221" s="103"/>
      <c r="EOH221" s="103"/>
      <c r="EOI221" s="103"/>
      <c r="EOJ221" s="103"/>
      <c r="EOK221" s="103"/>
      <c r="EOL221" s="103"/>
      <c r="EOM221" s="103"/>
      <c r="EON221" s="103"/>
      <c r="EOO221" s="103"/>
      <c r="EOP221" s="103"/>
      <c r="EOQ221" s="103"/>
      <c r="EOR221" s="103"/>
      <c r="EOS221" s="103"/>
      <c r="EOT221" s="103"/>
      <c r="EOU221" s="103"/>
      <c r="EOV221" s="103"/>
      <c r="EOW221" s="103"/>
      <c r="EOX221" s="103"/>
      <c r="EOY221" s="103"/>
      <c r="EOZ221" s="103"/>
      <c r="EPA221" s="103"/>
      <c r="EPB221" s="103"/>
      <c r="EPC221" s="103"/>
      <c r="EPD221" s="103"/>
      <c r="EPE221" s="103"/>
      <c r="EPF221" s="103"/>
      <c r="EPG221" s="103"/>
      <c r="EPH221" s="103"/>
      <c r="EPI221" s="103"/>
      <c r="EPJ221" s="103"/>
      <c r="EPK221" s="103"/>
      <c r="EPL221" s="103"/>
      <c r="EPM221" s="103"/>
      <c r="EPN221" s="103"/>
      <c r="EPO221" s="103"/>
      <c r="EPP221" s="103"/>
      <c r="EPQ221" s="103"/>
      <c r="EPR221" s="103"/>
      <c r="EPS221" s="103"/>
      <c r="EPT221" s="103"/>
      <c r="EPU221" s="103"/>
      <c r="EPV221" s="103"/>
      <c r="EPW221" s="103"/>
      <c r="EPX221" s="103"/>
      <c r="EPY221" s="103"/>
      <c r="EPZ221" s="103"/>
      <c r="EQA221" s="103"/>
      <c r="EQB221" s="103"/>
      <c r="EQC221" s="103"/>
      <c r="EQD221" s="103"/>
      <c r="EQE221" s="103"/>
      <c r="EQF221" s="103"/>
      <c r="EQG221" s="103"/>
      <c r="EQH221" s="103"/>
      <c r="EQI221" s="103"/>
      <c r="EQJ221" s="103"/>
      <c r="EQK221" s="103"/>
      <c r="EQL221" s="103"/>
      <c r="EQM221" s="103"/>
      <c r="EQN221" s="103"/>
      <c r="EQO221" s="103"/>
      <c r="EQP221" s="103"/>
      <c r="EQQ221" s="103"/>
      <c r="EQR221" s="103"/>
      <c r="EQS221" s="103"/>
      <c r="EQT221" s="103"/>
      <c r="EQU221" s="103"/>
      <c r="EQV221" s="103"/>
      <c r="EQW221" s="103"/>
      <c r="EQX221" s="103"/>
      <c r="EQY221" s="103"/>
      <c r="EQZ221" s="103"/>
      <c r="ERA221" s="103"/>
      <c r="ERB221" s="103"/>
      <c r="ERC221" s="103"/>
      <c r="ERD221" s="103"/>
      <c r="ERE221" s="103"/>
      <c r="ERF221" s="103"/>
      <c r="ERG221" s="103"/>
      <c r="ERH221" s="103"/>
      <c r="ERI221" s="103"/>
      <c r="ERJ221" s="103"/>
      <c r="ERK221" s="103"/>
      <c r="ERL221" s="103"/>
      <c r="ERM221" s="103"/>
      <c r="ERN221" s="103"/>
      <c r="ERO221" s="103"/>
      <c r="ERP221" s="103"/>
      <c r="ERQ221" s="103"/>
      <c r="ERR221" s="103"/>
      <c r="ERS221" s="103"/>
      <c r="ERT221" s="103"/>
      <c r="ERU221" s="103"/>
      <c r="ERV221" s="103"/>
      <c r="ERW221" s="103"/>
      <c r="ERX221" s="103"/>
      <c r="ERY221" s="103"/>
      <c r="ERZ221" s="103"/>
      <c r="ESA221" s="103"/>
      <c r="ESB221" s="103"/>
      <c r="ESC221" s="103"/>
      <c r="ESD221" s="103"/>
      <c r="ESE221" s="103"/>
      <c r="ESF221" s="103"/>
      <c r="ESG221" s="103"/>
      <c r="ESH221" s="103"/>
      <c r="ESI221" s="103"/>
      <c r="ESJ221" s="103"/>
      <c r="ESK221" s="103"/>
      <c r="ESL221" s="103"/>
      <c r="ESM221" s="103"/>
      <c r="ESN221" s="103"/>
      <c r="ESO221" s="103"/>
      <c r="ESP221" s="103"/>
      <c r="ESQ221" s="103"/>
      <c r="ESR221" s="103"/>
      <c r="ESS221" s="103"/>
      <c r="EST221" s="103"/>
      <c r="ESU221" s="103"/>
      <c r="ESV221" s="103"/>
      <c r="ESW221" s="103"/>
      <c r="ESX221" s="103"/>
      <c r="ESY221" s="103"/>
      <c r="ESZ221" s="103"/>
      <c r="ETA221" s="103"/>
      <c r="ETB221" s="103"/>
      <c r="ETC221" s="103"/>
      <c r="ETD221" s="103"/>
      <c r="ETE221" s="103"/>
      <c r="ETF221" s="103"/>
      <c r="ETG221" s="103"/>
      <c r="ETH221" s="103"/>
      <c r="ETI221" s="103"/>
      <c r="ETJ221" s="103"/>
      <c r="ETK221" s="103"/>
      <c r="ETL221" s="103"/>
      <c r="ETM221" s="103"/>
      <c r="ETN221" s="103"/>
      <c r="ETO221" s="103"/>
      <c r="ETP221" s="103"/>
      <c r="ETQ221" s="103"/>
      <c r="ETR221" s="103"/>
      <c r="ETS221" s="103"/>
      <c r="ETT221" s="103"/>
      <c r="ETU221" s="103"/>
      <c r="ETV221" s="103"/>
      <c r="ETW221" s="103"/>
      <c r="ETX221" s="103"/>
      <c r="ETY221" s="103"/>
      <c r="ETZ221" s="103"/>
      <c r="EUA221" s="103"/>
      <c r="EUB221" s="103"/>
      <c r="EUC221" s="103"/>
      <c r="EUD221" s="103"/>
      <c r="EUE221" s="103"/>
      <c r="EUF221" s="103"/>
      <c r="EUG221" s="103"/>
      <c r="EUH221" s="103"/>
      <c r="EUI221" s="103"/>
      <c r="EUJ221" s="103"/>
      <c r="EUK221" s="103"/>
      <c r="EUL221" s="103"/>
      <c r="EUM221" s="103"/>
      <c r="EUN221" s="103"/>
      <c r="EUO221" s="103"/>
      <c r="EUP221" s="103"/>
      <c r="EUQ221" s="103"/>
      <c r="EUR221" s="103"/>
      <c r="EUS221" s="103"/>
      <c r="EUT221" s="103"/>
      <c r="EUU221" s="103"/>
      <c r="EUV221" s="103"/>
      <c r="EUW221" s="103"/>
      <c r="EUX221" s="103"/>
      <c r="EUY221" s="103"/>
      <c r="EUZ221" s="103"/>
      <c r="EVA221" s="103"/>
      <c r="EVB221" s="103"/>
      <c r="EVC221" s="103"/>
      <c r="EVD221" s="103"/>
      <c r="EVE221" s="103"/>
      <c r="EVF221" s="103"/>
      <c r="EVG221" s="103"/>
      <c r="EVH221" s="103"/>
      <c r="EVI221" s="103"/>
      <c r="EVJ221" s="103"/>
      <c r="EVK221" s="103"/>
      <c r="EVL221" s="103"/>
      <c r="EVM221" s="103"/>
      <c r="EVN221" s="103"/>
      <c r="EVO221" s="103"/>
      <c r="EVP221" s="103"/>
      <c r="EVQ221" s="103"/>
      <c r="EVR221" s="103"/>
      <c r="EVS221" s="103"/>
      <c r="EVT221" s="103"/>
      <c r="EVU221" s="103"/>
      <c r="EVV221" s="103"/>
      <c r="EVW221" s="103"/>
      <c r="EVX221" s="103"/>
      <c r="EVY221" s="103"/>
      <c r="EVZ221" s="103"/>
      <c r="EWA221" s="103"/>
      <c r="EWB221" s="103"/>
      <c r="EWC221" s="103"/>
      <c r="EWD221" s="103"/>
      <c r="EWE221" s="103"/>
      <c r="EWF221" s="103"/>
      <c r="EWG221" s="103"/>
      <c r="EWH221" s="103"/>
      <c r="EWI221" s="103"/>
      <c r="EWJ221" s="103"/>
      <c r="EWK221" s="103"/>
      <c r="EWL221" s="103"/>
      <c r="EWM221" s="103"/>
      <c r="EWN221" s="103"/>
      <c r="EWO221" s="103"/>
      <c r="EWP221" s="103"/>
      <c r="EWQ221" s="103"/>
      <c r="EWR221" s="103"/>
      <c r="EWS221" s="103"/>
      <c r="EWT221" s="103"/>
      <c r="EWU221" s="103"/>
      <c r="EWV221" s="103"/>
      <c r="EWW221" s="103"/>
      <c r="EWX221" s="103"/>
      <c r="EWY221" s="103"/>
      <c r="EWZ221" s="103"/>
      <c r="EXA221" s="103"/>
      <c r="EXB221" s="103"/>
      <c r="EXC221" s="103"/>
      <c r="EXD221" s="103"/>
      <c r="EXE221" s="103"/>
      <c r="EXF221" s="103"/>
      <c r="EXG221" s="103"/>
      <c r="EXH221" s="103"/>
      <c r="EXI221" s="103"/>
      <c r="EXJ221" s="103"/>
      <c r="EXK221" s="103"/>
      <c r="EXL221" s="103"/>
      <c r="EXM221" s="103"/>
      <c r="EXN221" s="103"/>
      <c r="EXO221" s="103"/>
      <c r="EXP221" s="103"/>
      <c r="EXQ221" s="103"/>
      <c r="EXR221" s="103"/>
      <c r="EXS221" s="103"/>
      <c r="EXT221" s="103"/>
      <c r="EXU221" s="103"/>
      <c r="EXV221" s="103"/>
      <c r="EXW221" s="103"/>
      <c r="EXX221" s="103"/>
      <c r="EXY221" s="103"/>
      <c r="EXZ221" s="103"/>
      <c r="EYA221" s="103"/>
      <c r="EYB221" s="103"/>
      <c r="EYC221" s="103"/>
      <c r="EYD221" s="103"/>
      <c r="EYE221" s="103"/>
      <c r="EYF221" s="103"/>
      <c r="EYG221" s="103"/>
      <c r="EYH221" s="103"/>
      <c r="EYI221" s="103"/>
      <c r="EYJ221" s="103"/>
      <c r="EYK221" s="103"/>
      <c r="EYL221" s="103"/>
      <c r="EYM221" s="103"/>
      <c r="EYN221" s="103"/>
      <c r="EYO221" s="103"/>
      <c r="EYP221" s="103"/>
      <c r="EYQ221" s="103"/>
      <c r="EYR221" s="103"/>
      <c r="EYS221" s="103"/>
      <c r="EYT221" s="103"/>
      <c r="EYU221" s="103"/>
      <c r="EYV221" s="103"/>
      <c r="EYW221" s="103"/>
      <c r="EYX221" s="103"/>
      <c r="EYY221" s="103"/>
      <c r="EYZ221" s="103"/>
      <c r="EZA221" s="103"/>
      <c r="EZB221" s="103"/>
      <c r="EZC221" s="103"/>
      <c r="EZD221" s="103"/>
      <c r="EZE221" s="103"/>
      <c r="EZF221" s="103"/>
      <c r="EZG221" s="103"/>
      <c r="EZH221" s="103"/>
      <c r="EZI221" s="103"/>
      <c r="EZJ221" s="103"/>
      <c r="EZK221" s="103"/>
      <c r="EZL221" s="103"/>
      <c r="EZM221" s="103"/>
      <c r="EZN221" s="103"/>
      <c r="EZO221" s="103"/>
      <c r="EZP221" s="103"/>
      <c r="EZQ221" s="103"/>
      <c r="EZR221" s="103"/>
      <c r="EZS221" s="103"/>
      <c r="EZT221" s="103"/>
      <c r="EZU221" s="103"/>
      <c r="EZV221" s="103"/>
      <c r="EZW221" s="103"/>
      <c r="EZX221" s="103"/>
      <c r="EZY221" s="103"/>
      <c r="EZZ221" s="103"/>
      <c r="FAA221" s="103"/>
      <c r="FAB221" s="103"/>
      <c r="FAC221" s="103"/>
      <c r="FAD221" s="103"/>
      <c r="FAE221" s="103"/>
      <c r="FAF221" s="103"/>
      <c r="FAG221" s="103"/>
      <c r="FAH221" s="103"/>
      <c r="FAI221" s="103"/>
      <c r="FAJ221" s="103"/>
      <c r="FAK221" s="103"/>
      <c r="FAL221" s="103"/>
      <c r="FAM221" s="103"/>
      <c r="FAN221" s="103"/>
      <c r="FAO221" s="103"/>
      <c r="FAP221" s="103"/>
      <c r="FAQ221" s="103"/>
      <c r="FAR221" s="103"/>
      <c r="FAS221" s="103"/>
      <c r="FAT221" s="103"/>
      <c r="FAU221" s="103"/>
      <c r="FAV221" s="103"/>
      <c r="FAW221" s="103"/>
      <c r="FAX221" s="103"/>
      <c r="FAY221" s="103"/>
      <c r="FAZ221" s="103"/>
      <c r="FBA221" s="103"/>
      <c r="FBB221" s="103"/>
      <c r="FBC221" s="103"/>
      <c r="FBD221" s="103"/>
      <c r="FBE221" s="103"/>
      <c r="FBF221" s="103"/>
      <c r="FBG221" s="103"/>
      <c r="FBH221" s="103"/>
      <c r="FBI221" s="103"/>
      <c r="FBJ221" s="103"/>
      <c r="FBK221" s="103"/>
      <c r="FBL221" s="103"/>
      <c r="FBM221" s="103"/>
      <c r="FBN221" s="103"/>
      <c r="FBO221" s="103"/>
      <c r="FBP221" s="103"/>
      <c r="FBQ221" s="103"/>
      <c r="FBR221" s="103"/>
      <c r="FBS221" s="103"/>
      <c r="FBT221" s="103"/>
      <c r="FBU221" s="103"/>
      <c r="FBV221" s="103"/>
      <c r="FBW221" s="103"/>
      <c r="FBX221" s="103"/>
      <c r="FBY221" s="103"/>
      <c r="FBZ221" s="103"/>
      <c r="FCA221" s="103"/>
      <c r="FCB221" s="103"/>
      <c r="FCC221" s="103"/>
      <c r="FCD221" s="103"/>
      <c r="FCE221" s="103"/>
      <c r="FCF221" s="103"/>
      <c r="FCG221" s="103"/>
      <c r="FCH221" s="103"/>
      <c r="FCI221" s="103"/>
      <c r="FCJ221" s="103"/>
      <c r="FCK221" s="103"/>
      <c r="FCL221" s="103"/>
      <c r="FCM221" s="103"/>
      <c r="FCN221" s="103"/>
      <c r="FCO221" s="103"/>
      <c r="FCP221" s="103"/>
      <c r="FCQ221" s="103"/>
      <c r="FCR221" s="103"/>
      <c r="FCS221" s="103"/>
      <c r="FCT221" s="103"/>
      <c r="FCU221" s="103"/>
      <c r="FCV221" s="103"/>
      <c r="FCW221" s="103"/>
      <c r="FCX221" s="103"/>
      <c r="FCY221" s="103"/>
      <c r="FCZ221" s="103"/>
      <c r="FDA221" s="103"/>
      <c r="FDB221" s="103"/>
      <c r="FDC221" s="103"/>
      <c r="FDD221" s="103"/>
      <c r="FDE221" s="103"/>
      <c r="FDF221" s="103"/>
      <c r="FDG221" s="103"/>
      <c r="FDH221" s="103"/>
      <c r="FDI221" s="103"/>
      <c r="FDJ221" s="103"/>
      <c r="FDK221" s="103"/>
      <c r="FDL221" s="103"/>
      <c r="FDM221" s="103"/>
      <c r="FDN221" s="103"/>
      <c r="FDO221" s="103"/>
      <c r="FDP221" s="103"/>
      <c r="FDQ221" s="103"/>
      <c r="FDR221" s="103"/>
      <c r="FDS221" s="103"/>
      <c r="FDT221" s="103"/>
      <c r="FDU221" s="103"/>
      <c r="FDV221" s="103"/>
      <c r="FDW221" s="103"/>
      <c r="FDX221" s="103"/>
      <c r="FDY221" s="103"/>
      <c r="FDZ221" s="103"/>
      <c r="FEA221" s="103"/>
      <c r="FEB221" s="103"/>
      <c r="FEC221" s="103"/>
      <c r="FED221" s="103"/>
      <c r="FEE221" s="103"/>
      <c r="FEF221" s="103"/>
      <c r="FEG221" s="103"/>
      <c r="FEH221" s="103"/>
      <c r="FEI221" s="103"/>
      <c r="FEJ221" s="103"/>
      <c r="FEK221" s="103"/>
      <c r="FEL221" s="103"/>
      <c r="FEM221" s="103"/>
      <c r="FEN221" s="103"/>
      <c r="FEO221" s="103"/>
      <c r="FEP221" s="103"/>
      <c r="FEQ221" s="103"/>
      <c r="FER221" s="103"/>
      <c r="FES221" s="103"/>
      <c r="FET221" s="103"/>
      <c r="FEU221" s="103"/>
      <c r="FEV221" s="103"/>
      <c r="FEW221" s="103"/>
      <c r="FEX221" s="103"/>
      <c r="FEY221" s="103"/>
      <c r="FEZ221" s="103"/>
      <c r="FFA221" s="103"/>
      <c r="FFB221" s="103"/>
      <c r="FFC221" s="103"/>
      <c r="FFD221" s="103"/>
      <c r="FFE221" s="103"/>
      <c r="FFF221" s="103"/>
      <c r="FFG221" s="103"/>
      <c r="FFH221" s="103"/>
      <c r="FFI221" s="103"/>
      <c r="FFJ221" s="103"/>
      <c r="FFK221" s="103"/>
      <c r="FFL221" s="103"/>
      <c r="FFM221" s="103"/>
      <c r="FFN221" s="103"/>
      <c r="FFO221" s="103"/>
      <c r="FFP221" s="103"/>
      <c r="FFQ221" s="103"/>
      <c r="FFR221" s="103"/>
      <c r="FFS221" s="103"/>
      <c r="FFT221" s="103"/>
      <c r="FFU221" s="103"/>
      <c r="FFV221" s="103"/>
      <c r="FFW221" s="103"/>
      <c r="FFX221" s="103"/>
      <c r="FFY221" s="103"/>
      <c r="FFZ221" s="103"/>
      <c r="FGA221" s="103"/>
      <c r="FGB221" s="103"/>
      <c r="FGC221" s="103"/>
      <c r="FGD221" s="103"/>
      <c r="FGE221" s="103"/>
      <c r="FGF221" s="103"/>
      <c r="FGG221" s="103"/>
      <c r="FGH221" s="103"/>
      <c r="FGI221" s="103"/>
      <c r="FGJ221" s="103"/>
      <c r="FGK221" s="103"/>
      <c r="FGL221" s="103"/>
      <c r="FGM221" s="103"/>
      <c r="FGN221" s="103"/>
      <c r="FGO221" s="103"/>
      <c r="FGP221" s="103"/>
      <c r="FGQ221" s="103"/>
      <c r="FGR221" s="103"/>
      <c r="FGS221" s="103"/>
      <c r="FGT221" s="103"/>
      <c r="FGU221" s="103"/>
      <c r="FGV221" s="103"/>
      <c r="FGW221" s="103"/>
      <c r="FGX221" s="103"/>
      <c r="FGY221" s="103"/>
      <c r="FGZ221" s="103"/>
      <c r="FHA221" s="103"/>
      <c r="FHB221" s="103"/>
      <c r="FHC221" s="103"/>
      <c r="FHD221" s="103"/>
      <c r="FHE221" s="103"/>
      <c r="FHF221" s="103"/>
      <c r="FHG221" s="103"/>
      <c r="FHH221" s="103"/>
      <c r="FHI221" s="103"/>
      <c r="FHJ221" s="103"/>
      <c r="FHK221" s="103"/>
      <c r="FHL221" s="103"/>
      <c r="FHM221" s="103"/>
      <c r="FHN221" s="103"/>
      <c r="FHO221" s="103"/>
      <c r="FHP221" s="103"/>
      <c r="FHQ221" s="103"/>
      <c r="FHR221" s="103"/>
      <c r="FHS221" s="103"/>
      <c r="FHT221" s="103"/>
      <c r="FHU221" s="103"/>
      <c r="FHV221" s="103"/>
      <c r="FHW221" s="103"/>
      <c r="FHX221" s="103"/>
      <c r="FHY221" s="103"/>
      <c r="FHZ221" s="103"/>
      <c r="FIA221" s="103"/>
      <c r="FIB221" s="103"/>
      <c r="FIC221" s="103"/>
      <c r="FID221" s="103"/>
      <c r="FIE221" s="103"/>
      <c r="FIF221" s="103"/>
      <c r="FIG221" s="103"/>
      <c r="FIH221" s="103"/>
      <c r="FII221" s="103"/>
      <c r="FIJ221" s="103"/>
      <c r="FIK221" s="103"/>
      <c r="FIL221" s="103"/>
      <c r="FIM221" s="103"/>
      <c r="FIN221" s="103"/>
      <c r="FIO221" s="103"/>
      <c r="FIP221" s="103"/>
      <c r="FIQ221" s="103"/>
      <c r="FIR221" s="103"/>
      <c r="FIS221" s="103"/>
      <c r="FIT221" s="103"/>
      <c r="FIU221" s="103"/>
      <c r="FIV221" s="103"/>
      <c r="FIW221" s="103"/>
      <c r="FIX221" s="103"/>
      <c r="FIY221" s="103"/>
      <c r="FIZ221" s="103"/>
      <c r="FJA221" s="103"/>
      <c r="FJB221" s="103"/>
      <c r="FJC221" s="103"/>
      <c r="FJD221" s="103"/>
      <c r="FJE221" s="103"/>
      <c r="FJF221" s="103"/>
      <c r="FJG221" s="103"/>
      <c r="FJH221" s="103"/>
      <c r="FJI221" s="103"/>
      <c r="FJJ221" s="103"/>
      <c r="FJK221" s="103"/>
      <c r="FJL221" s="103"/>
      <c r="FJM221" s="103"/>
      <c r="FJN221" s="103"/>
      <c r="FJO221" s="103"/>
      <c r="FJP221" s="103"/>
      <c r="FJQ221" s="103"/>
      <c r="FJR221" s="103"/>
      <c r="FJS221" s="103"/>
      <c r="FJT221" s="103"/>
      <c r="FJU221" s="103"/>
      <c r="FJV221" s="103"/>
      <c r="FJW221" s="103"/>
      <c r="FJX221" s="103"/>
      <c r="FJY221" s="103"/>
      <c r="FJZ221" s="103"/>
      <c r="FKA221" s="103"/>
      <c r="FKB221" s="103"/>
      <c r="FKC221" s="103"/>
      <c r="FKD221" s="103"/>
      <c r="FKE221" s="103"/>
      <c r="FKF221" s="103"/>
      <c r="FKG221" s="103"/>
      <c r="FKH221" s="103"/>
      <c r="FKI221" s="103"/>
      <c r="FKJ221" s="103"/>
      <c r="FKK221" s="103"/>
      <c r="FKL221" s="103"/>
      <c r="FKM221" s="103"/>
      <c r="FKN221" s="103"/>
      <c r="FKO221" s="103"/>
      <c r="FKP221" s="103"/>
      <c r="FKQ221" s="103"/>
      <c r="FKR221" s="103"/>
      <c r="FKS221" s="103"/>
      <c r="FKT221" s="103"/>
      <c r="FKU221" s="103"/>
      <c r="FKV221" s="103"/>
      <c r="FKW221" s="103"/>
      <c r="FKX221" s="103"/>
      <c r="FKY221" s="103"/>
      <c r="FKZ221" s="103"/>
      <c r="FLA221" s="103"/>
      <c r="FLB221" s="103"/>
      <c r="FLC221" s="103"/>
      <c r="FLD221" s="103"/>
      <c r="FLE221" s="103"/>
      <c r="FLF221" s="103"/>
      <c r="FLG221" s="103"/>
      <c r="FLH221" s="103"/>
      <c r="FLI221" s="103"/>
      <c r="FLJ221" s="103"/>
      <c r="FLK221" s="103"/>
      <c r="FLL221" s="103"/>
      <c r="FLM221" s="103"/>
      <c r="FLN221" s="103"/>
      <c r="FLO221" s="103"/>
      <c r="FLP221" s="103"/>
      <c r="FLQ221" s="103"/>
      <c r="FLR221" s="103"/>
      <c r="FLS221" s="103"/>
      <c r="FLT221" s="103"/>
      <c r="FLU221" s="103"/>
      <c r="FLV221" s="103"/>
      <c r="FLW221" s="103"/>
      <c r="FLX221" s="103"/>
      <c r="FLY221" s="103"/>
      <c r="FLZ221" s="103"/>
      <c r="FMA221" s="103"/>
      <c r="FMB221" s="103"/>
      <c r="FMC221" s="103"/>
      <c r="FMD221" s="103"/>
      <c r="FME221" s="103"/>
      <c r="FMF221" s="103"/>
      <c r="FMG221" s="103"/>
      <c r="FMH221" s="103"/>
      <c r="FMI221" s="103"/>
      <c r="FMJ221" s="103"/>
      <c r="FMK221" s="103"/>
      <c r="FML221" s="103"/>
      <c r="FMM221" s="103"/>
      <c r="FMN221" s="103"/>
      <c r="FMO221" s="103"/>
      <c r="FMP221" s="103"/>
      <c r="FMQ221" s="103"/>
      <c r="FMR221" s="103"/>
      <c r="FMS221" s="103"/>
      <c r="FMT221" s="103"/>
      <c r="FMU221" s="103"/>
      <c r="FMV221" s="103"/>
      <c r="FMW221" s="103"/>
      <c r="FMX221" s="103"/>
      <c r="FMY221" s="103"/>
      <c r="FMZ221" s="103"/>
      <c r="FNA221" s="103"/>
      <c r="FNB221" s="103"/>
      <c r="FNC221" s="103"/>
      <c r="FND221" s="103"/>
      <c r="FNE221" s="103"/>
      <c r="FNF221" s="103"/>
      <c r="FNG221" s="103"/>
      <c r="FNH221" s="103"/>
      <c r="FNI221" s="103"/>
      <c r="FNJ221" s="103"/>
      <c r="FNK221" s="103"/>
      <c r="FNL221" s="103"/>
      <c r="FNM221" s="103"/>
      <c r="FNN221" s="103"/>
      <c r="FNO221" s="103"/>
      <c r="FNP221" s="103"/>
      <c r="FNQ221" s="103"/>
      <c r="FNR221" s="103"/>
      <c r="FNS221" s="103"/>
      <c r="FNT221" s="103"/>
      <c r="FNU221" s="103"/>
      <c r="FNV221" s="103"/>
      <c r="FNW221" s="103"/>
      <c r="FNX221" s="103"/>
      <c r="FNY221" s="103"/>
      <c r="FNZ221" s="103"/>
      <c r="FOA221" s="103"/>
      <c r="FOB221" s="103"/>
      <c r="FOC221" s="103"/>
      <c r="FOD221" s="103"/>
      <c r="FOE221" s="103"/>
      <c r="FOF221" s="103"/>
      <c r="FOG221" s="103"/>
      <c r="FOH221" s="103"/>
      <c r="FOI221" s="103"/>
      <c r="FOJ221" s="103"/>
      <c r="FOK221" s="103"/>
      <c r="FOL221" s="103"/>
      <c r="FOM221" s="103"/>
      <c r="FON221" s="103"/>
      <c r="FOO221" s="103"/>
      <c r="FOP221" s="103"/>
      <c r="FOQ221" s="103"/>
      <c r="FOR221" s="103"/>
      <c r="FOS221" s="103"/>
      <c r="FOT221" s="103"/>
      <c r="FOU221" s="103"/>
      <c r="FOV221" s="103"/>
      <c r="FOW221" s="103"/>
      <c r="FOX221" s="103"/>
      <c r="FOY221" s="103"/>
      <c r="FOZ221" s="103"/>
      <c r="FPA221" s="103"/>
      <c r="FPB221" s="103"/>
      <c r="FPC221" s="103"/>
      <c r="FPD221" s="103"/>
      <c r="FPE221" s="103"/>
      <c r="FPF221" s="103"/>
      <c r="FPG221" s="103"/>
      <c r="FPH221" s="103"/>
      <c r="FPI221" s="103"/>
      <c r="FPJ221" s="103"/>
      <c r="FPK221" s="103"/>
      <c r="FPL221" s="103"/>
      <c r="FPM221" s="103"/>
      <c r="FPN221" s="103"/>
      <c r="FPO221" s="103"/>
      <c r="FPP221" s="103"/>
      <c r="FPQ221" s="103"/>
      <c r="FPR221" s="103"/>
      <c r="FPS221" s="103"/>
      <c r="FPT221" s="103"/>
      <c r="FPU221" s="103"/>
      <c r="FPV221" s="103"/>
      <c r="FPW221" s="103"/>
      <c r="FPX221" s="103"/>
      <c r="FPY221" s="103"/>
      <c r="FPZ221" s="103"/>
      <c r="FQA221" s="103"/>
      <c r="FQB221" s="103"/>
      <c r="FQC221" s="103"/>
      <c r="FQD221" s="103"/>
      <c r="FQE221" s="103"/>
      <c r="FQF221" s="103"/>
      <c r="FQG221" s="103"/>
      <c r="FQH221" s="103"/>
      <c r="FQI221" s="103"/>
      <c r="FQJ221" s="103"/>
      <c r="FQK221" s="103"/>
      <c r="FQL221" s="103"/>
      <c r="FQM221" s="103"/>
      <c r="FQN221" s="103"/>
      <c r="FQO221" s="103"/>
      <c r="FQP221" s="103"/>
      <c r="FQQ221" s="103"/>
      <c r="FQR221" s="103"/>
      <c r="FQS221" s="103"/>
      <c r="FQT221" s="103"/>
      <c r="FQU221" s="103"/>
      <c r="FQV221" s="103"/>
      <c r="FQW221" s="103"/>
      <c r="FQX221" s="103"/>
      <c r="FQY221" s="103"/>
      <c r="FQZ221" s="103"/>
      <c r="FRA221" s="103"/>
      <c r="FRB221" s="103"/>
      <c r="FRC221" s="103"/>
      <c r="FRD221" s="103"/>
      <c r="FRE221" s="103"/>
      <c r="FRF221" s="103"/>
      <c r="FRG221" s="103"/>
      <c r="FRH221" s="103"/>
      <c r="FRI221" s="103"/>
      <c r="FRJ221" s="103"/>
      <c r="FRK221" s="103"/>
      <c r="FRL221" s="103"/>
      <c r="FRM221" s="103"/>
      <c r="FRN221" s="103"/>
      <c r="FRO221" s="103"/>
      <c r="FRP221" s="103"/>
      <c r="FRQ221" s="103"/>
      <c r="FRR221" s="103"/>
      <c r="FRS221" s="103"/>
      <c r="FRT221" s="103"/>
      <c r="FRU221" s="103"/>
      <c r="FRV221" s="103"/>
      <c r="FRW221" s="103"/>
      <c r="FRX221" s="103"/>
      <c r="FRY221" s="103"/>
      <c r="FRZ221" s="103"/>
      <c r="FSA221" s="103"/>
      <c r="FSB221" s="103"/>
      <c r="FSC221" s="103"/>
      <c r="FSD221" s="103"/>
      <c r="FSE221" s="103"/>
      <c r="FSF221" s="103"/>
      <c r="FSG221" s="103"/>
      <c r="FSH221" s="103"/>
      <c r="FSI221" s="103"/>
      <c r="FSJ221" s="103"/>
      <c r="FSK221" s="103"/>
      <c r="FSL221" s="103"/>
      <c r="FSM221" s="103"/>
      <c r="FSN221" s="103"/>
      <c r="FSO221" s="103"/>
      <c r="FSP221" s="103"/>
      <c r="FSQ221" s="103"/>
      <c r="FSR221" s="103"/>
      <c r="FSS221" s="103"/>
      <c r="FST221" s="103"/>
      <c r="FSU221" s="103"/>
      <c r="FSV221" s="103"/>
      <c r="FSW221" s="103"/>
      <c r="FSX221" s="103"/>
      <c r="FSY221" s="103"/>
      <c r="FSZ221" s="103"/>
      <c r="FTA221" s="103"/>
      <c r="FTB221" s="103"/>
      <c r="FTC221" s="103"/>
      <c r="FTD221" s="103"/>
      <c r="FTE221" s="103"/>
      <c r="FTF221" s="103"/>
      <c r="FTG221" s="103"/>
      <c r="FTH221" s="103"/>
      <c r="FTI221" s="103"/>
      <c r="FTJ221" s="103"/>
      <c r="FTK221" s="103"/>
      <c r="FTL221" s="103"/>
      <c r="FTM221" s="103"/>
      <c r="FTN221" s="103"/>
      <c r="FTO221" s="103"/>
      <c r="FTP221" s="103"/>
      <c r="FTQ221" s="103"/>
      <c r="FTR221" s="103"/>
      <c r="FTS221" s="103"/>
      <c r="FTT221" s="103"/>
      <c r="FTU221" s="103"/>
      <c r="FTV221" s="103"/>
      <c r="FTW221" s="103"/>
      <c r="FTX221" s="103"/>
      <c r="FTY221" s="103"/>
      <c r="FTZ221" s="103"/>
      <c r="FUA221" s="103"/>
      <c r="FUB221" s="103"/>
      <c r="FUC221" s="103"/>
      <c r="FUD221" s="103"/>
      <c r="FUE221" s="103"/>
      <c r="FUF221" s="103"/>
      <c r="FUG221" s="103"/>
      <c r="FUH221" s="103"/>
      <c r="FUI221" s="103"/>
      <c r="FUJ221" s="103"/>
      <c r="FUK221" s="103"/>
      <c r="FUL221" s="103"/>
      <c r="FUM221" s="103"/>
      <c r="FUN221" s="103"/>
      <c r="FUO221" s="103"/>
      <c r="FUP221" s="103"/>
      <c r="FUQ221" s="103"/>
      <c r="FUR221" s="103"/>
      <c r="FUS221" s="103"/>
      <c r="FUT221" s="103"/>
      <c r="FUU221" s="103"/>
      <c r="FUV221" s="103"/>
      <c r="FUW221" s="103"/>
      <c r="FUX221" s="103"/>
      <c r="FUY221" s="103"/>
      <c r="FUZ221" s="103"/>
      <c r="FVA221" s="103"/>
      <c r="FVB221" s="103"/>
      <c r="FVC221" s="103"/>
      <c r="FVD221" s="103"/>
      <c r="FVE221" s="103"/>
      <c r="FVF221" s="103"/>
      <c r="FVG221" s="103"/>
      <c r="FVH221" s="103"/>
      <c r="FVI221" s="103"/>
      <c r="FVJ221" s="103"/>
      <c r="FVK221" s="103"/>
      <c r="FVL221" s="103"/>
      <c r="FVM221" s="103"/>
      <c r="FVN221" s="103"/>
      <c r="FVO221" s="103"/>
      <c r="FVP221" s="103"/>
      <c r="FVQ221" s="103"/>
      <c r="FVR221" s="103"/>
      <c r="FVS221" s="103"/>
      <c r="FVT221" s="103"/>
      <c r="FVU221" s="103"/>
      <c r="FVV221" s="103"/>
      <c r="FVW221" s="103"/>
      <c r="FVX221" s="103"/>
      <c r="FVY221" s="103"/>
      <c r="FVZ221" s="103"/>
      <c r="FWA221" s="103"/>
      <c r="FWB221" s="103"/>
      <c r="FWC221" s="103"/>
      <c r="FWD221" s="103"/>
      <c r="FWE221" s="103"/>
      <c r="FWF221" s="103"/>
      <c r="FWG221" s="103"/>
      <c r="FWH221" s="103"/>
      <c r="FWI221" s="103"/>
      <c r="FWJ221" s="103"/>
      <c r="FWK221" s="103"/>
      <c r="FWL221" s="103"/>
      <c r="FWM221" s="103"/>
      <c r="FWN221" s="103"/>
      <c r="FWO221" s="103"/>
      <c r="FWP221" s="103"/>
      <c r="FWQ221" s="103"/>
      <c r="FWR221" s="103"/>
      <c r="FWS221" s="103"/>
      <c r="FWT221" s="103"/>
      <c r="FWU221" s="103"/>
      <c r="FWV221" s="103"/>
      <c r="FWW221" s="103"/>
      <c r="FWX221" s="103"/>
      <c r="FWY221" s="103"/>
      <c r="FWZ221" s="103"/>
      <c r="FXA221" s="103"/>
      <c r="FXB221" s="103"/>
      <c r="FXC221" s="103"/>
      <c r="FXD221" s="103"/>
      <c r="FXE221" s="103"/>
      <c r="FXF221" s="103"/>
      <c r="FXG221" s="103"/>
      <c r="FXH221" s="103"/>
      <c r="FXI221" s="103"/>
      <c r="FXJ221" s="103"/>
      <c r="FXK221" s="103"/>
      <c r="FXL221" s="103"/>
      <c r="FXM221" s="103"/>
      <c r="FXN221" s="103"/>
      <c r="FXO221" s="103"/>
      <c r="FXP221" s="103"/>
      <c r="FXQ221" s="103"/>
      <c r="FXR221" s="103"/>
      <c r="FXS221" s="103"/>
      <c r="FXT221" s="103"/>
      <c r="FXU221" s="103"/>
      <c r="FXV221" s="103"/>
      <c r="FXW221" s="103"/>
      <c r="FXX221" s="103"/>
      <c r="FXY221" s="103"/>
      <c r="FXZ221" s="103"/>
      <c r="FYA221" s="103"/>
      <c r="FYB221" s="103"/>
      <c r="FYC221" s="103"/>
      <c r="FYD221" s="103"/>
      <c r="FYE221" s="103"/>
      <c r="FYF221" s="103"/>
      <c r="FYG221" s="103"/>
      <c r="FYH221" s="103"/>
      <c r="FYI221" s="103"/>
      <c r="FYJ221" s="103"/>
      <c r="FYK221" s="103"/>
      <c r="FYL221" s="103"/>
      <c r="FYM221" s="103"/>
      <c r="FYN221" s="103"/>
      <c r="FYO221" s="103"/>
      <c r="FYP221" s="103"/>
      <c r="FYQ221" s="103"/>
      <c r="FYR221" s="103"/>
      <c r="FYS221" s="103"/>
      <c r="FYT221" s="103"/>
      <c r="FYU221" s="103"/>
      <c r="FYV221" s="103"/>
      <c r="FYW221" s="103"/>
      <c r="FYX221" s="103"/>
      <c r="FYY221" s="103"/>
      <c r="FYZ221" s="103"/>
      <c r="FZA221" s="103"/>
      <c r="FZB221" s="103"/>
      <c r="FZC221" s="103"/>
      <c r="FZD221" s="103"/>
      <c r="FZE221" s="103"/>
      <c r="FZF221" s="103"/>
      <c r="FZG221" s="103"/>
      <c r="FZH221" s="103"/>
      <c r="FZI221" s="103"/>
      <c r="FZJ221" s="103"/>
      <c r="FZK221" s="103"/>
      <c r="FZL221" s="103"/>
      <c r="FZM221" s="103"/>
      <c r="FZN221" s="103"/>
      <c r="FZO221" s="103"/>
      <c r="FZP221" s="103"/>
      <c r="FZQ221" s="103"/>
      <c r="FZR221" s="103"/>
      <c r="FZS221" s="103"/>
      <c r="FZT221" s="103"/>
      <c r="FZU221" s="103"/>
      <c r="FZV221" s="103"/>
      <c r="FZW221" s="103"/>
      <c r="FZX221" s="103"/>
      <c r="FZY221" s="103"/>
      <c r="FZZ221" s="103"/>
      <c r="GAA221" s="103"/>
      <c r="GAB221" s="103"/>
      <c r="GAC221" s="103"/>
      <c r="GAD221" s="103"/>
      <c r="GAE221" s="103"/>
      <c r="GAF221" s="103"/>
      <c r="GAG221" s="103"/>
      <c r="GAH221" s="103"/>
      <c r="GAI221" s="103"/>
      <c r="GAJ221" s="103"/>
      <c r="GAK221" s="103"/>
      <c r="GAL221" s="103"/>
      <c r="GAM221" s="103"/>
      <c r="GAN221" s="103"/>
      <c r="GAO221" s="103"/>
      <c r="GAP221" s="103"/>
      <c r="GAQ221" s="103"/>
      <c r="GAR221" s="103"/>
      <c r="GAS221" s="103"/>
      <c r="GAT221" s="103"/>
      <c r="GAU221" s="103"/>
      <c r="GAV221" s="103"/>
      <c r="GAW221" s="103"/>
      <c r="GAX221" s="103"/>
      <c r="GAY221" s="103"/>
      <c r="GAZ221" s="103"/>
      <c r="GBA221" s="103"/>
      <c r="GBB221" s="103"/>
      <c r="GBC221" s="103"/>
      <c r="GBD221" s="103"/>
      <c r="GBE221" s="103"/>
      <c r="GBF221" s="103"/>
      <c r="GBG221" s="103"/>
      <c r="GBH221" s="103"/>
      <c r="GBI221" s="103"/>
      <c r="GBJ221" s="103"/>
      <c r="GBK221" s="103"/>
      <c r="GBL221" s="103"/>
      <c r="GBM221" s="103"/>
      <c r="GBN221" s="103"/>
      <c r="GBO221" s="103"/>
      <c r="GBP221" s="103"/>
      <c r="GBQ221" s="103"/>
      <c r="GBR221" s="103"/>
      <c r="GBS221" s="103"/>
      <c r="GBT221" s="103"/>
      <c r="GBU221" s="103"/>
      <c r="GBV221" s="103"/>
      <c r="GBW221" s="103"/>
      <c r="GBX221" s="103"/>
      <c r="GBY221" s="103"/>
      <c r="GBZ221" s="103"/>
      <c r="GCA221" s="103"/>
      <c r="GCB221" s="103"/>
      <c r="GCC221" s="103"/>
      <c r="GCD221" s="103"/>
      <c r="GCE221" s="103"/>
      <c r="GCF221" s="103"/>
      <c r="GCG221" s="103"/>
      <c r="GCH221" s="103"/>
      <c r="GCI221" s="103"/>
      <c r="GCJ221" s="103"/>
      <c r="GCK221" s="103"/>
      <c r="GCL221" s="103"/>
      <c r="GCM221" s="103"/>
      <c r="GCN221" s="103"/>
      <c r="GCO221" s="103"/>
      <c r="GCP221" s="103"/>
      <c r="GCQ221" s="103"/>
      <c r="GCR221" s="103"/>
      <c r="GCS221" s="103"/>
      <c r="GCT221" s="103"/>
      <c r="GCU221" s="103"/>
      <c r="GCV221" s="103"/>
      <c r="GCW221" s="103"/>
      <c r="GCX221" s="103"/>
      <c r="GCY221" s="103"/>
      <c r="GCZ221" s="103"/>
      <c r="GDA221" s="103"/>
      <c r="GDB221" s="103"/>
      <c r="GDC221" s="103"/>
      <c r="GDD221" s="103"/>
      <c r="GDE221" s="103"/>
      <c r="GDF221" s="103"/>
      <c r="GDG221" s="103"/>
      <c r="GDH221" s="103"/>
      <c r="GDI221" s="103"/>
      <c r="GDJ221" s="103"/>
      <c r="GDK221" s="103"/>
      <c r="GDL221" s="103"/>
      <c r="GDM221" s="103"/>
      <c r="GDN221" s="103"/>
      <c r="GDO221" s="103"/>
      <c r="GDP221" s="103"/>
      <c r="GDQ221" s="103"/>
      <c r="GDR221" s="103"/>
      <c r="GDS221" s="103"/>
      <c r="GDT221" s="103"/>
      <c r="GDU221" s="103"/>
      <c r="GDV221" s="103"/>
      <c r="GDW221" s="103"/>
      <c r="GDX221" s="103"/>
      <c r="GDY221" s="103"/>
      <c r="GDZ221" s="103"/>
      <c r="GEA221" s="103"/>
      <c r="GEB221" s="103"/>
      <c r="GEC221" s="103"/>
      <c r="GED221" s="103"/>
      <c r="GEE221" s="103"/>
      <c r="GEF221" s="103"/>
      <c r="GEG221" s="103"/>
      <c r="GEH221" s="103"/>
      <c r="GEI221" s="103"/>
      <c r="GEJ221" s="103"/>
      <c r="GEK221" s="103"/>
      <c r="GEL221" s="103"/>
      <c r="GEM221" s="103"/>
      <c r="GEN221" s="103"/>
      <c r="GEO221" s="103"/>
      <c r="GEP221" s="103"/>
      <c r="GEQ221" s="103"/>
      <c r="GER221" s="103"/>
      <c r="GES221" s="103"/>
      <c r="GET221" s="103"/>
      <c r="GEU221" s="103"/>
      <c r="GEV221" s="103"/>
      <c r="GEW221" s="103"/>
      <c r="GEX221" s="103"/>
      <c r="GEY221" s="103"/>
      <c r="GEZ221" s="103"/>
      <c r="GFA221" s="103"/>
      <c r="GFB221" s="103"/>
      <c r="GFC221" s="103"/>
      <c r="GFD221" s="103"/>
      <c r="GFE221" s="103"/>
      <c r="GFF221" s="103"/>
      <c r="GFG221" s="103"/>
      <c r="GFH221" s="103"/>
      <c r="GFI221" s="103"/>
      <c r="GFJ221" s="103"/>
      <c r="GFK221" s="103"/>
      <c r="GFL221" s="103"/>
      <c r="GFM221" s="103"/>
      <c r="GFN221" s="103"/>
      <c r="GFO221" s="103"/>
      <c r="GFP221" s="103"/>
      <c r="GFQ221" s="103"/>
      <c r="GFR221" s="103"/>
      <c r="GFS221" s="103"/>
      <c r="GFT221" s="103"/>
      <c r="GFU221" s="103"/>
      <c r="GFV221" s="103"/>
      <c r="GFW221" s="103"/>
      <c r="GFX221" s="103"/>
      <c r="GFY221" s="103"/>
      <c r="GFZ221" s="103"/>
      <c r="GGA221" s="103"/>
      <c r="GGB221" s="103"/>
      <c r="GGC221" s="103"/>
      <c r="GGD221" s="103"/>
      <c r="GGE221" s="103"/>
      <c r="GGF221" s="103"/>
      <c r="GGG221" s="103"/>
      <c r="GGH221" s="103"/>
      <c r="GGI221" s="103"/>
      <c r="GGJ221" s="103"/>
      <c r="GGK221" s="103"/>
      <c r="GGL221" s="103"/>
      <c r="GGM221" s="103"/>
      <c r="GGN221" s="103"/>
      <c r="GGO221" s="103"/>
      <c r="GGP221" s="103"/>
      <c r="GGQ221" s="103"/>
      <c r="GGR221" s="103"/>
      <c r="GGS221" s="103"/>
      <c r="GGT221" s="103"/>
      <c r="GGU221" s="103"/>
      <c r="GGV221" s="103"/>
      <c r="GGW221" s="103"/>
      <c r="GGX221" s="103"/>
      <c r="GGY221" s="103"/>
      <c r="GGZ221" s="103"/>
      <c r="GHA221" s="103"/>
      <c r="GHB221" s="103"/>
      <c r="GHC221" s="103"/>
      <c r="GHD221" s="103"/>
      <c r="GHE221" s="103"/>
      <c r="GHF221" s="103"/>
      <c r="GHG221" s="103"/>
      <c r="GHH221" s="103"/>
      <c r="GHI221" s="103"/>
      <c r="GHJ221" s="103"/>
      <c r="GHK221" s="103"/>
      <c r="GHL221" s="103"/>
      <c r="GHM221" s="103"/>
      <c r="GHN221" s="103"/>
      <c r="GHO221" s="103"/>
      <c r="GHP221" s="103"/>
      <c r="GHQ221" s="103"/>
      <c r="GHR221" s="103"/>
      <c r="GHS221" s="103"/>
      <c r="GHT221" s="103"/>
      <c r="GHU221" s="103"/>
      <c r="GHV221" s="103"/>
      <c r="GHW221" s="103"/>
      <c r="GHX221" s="103"/>
      <c r="GHY221" s="103"/>
      <c r="GHZ221" s="103"/>
      <c r="GIA221" s="103"/>
      <c r="GIB221" s="103"/>
      <c r="GIC221" s="103"/>
      <c r="GID221" s="103"/>
      <c r="GIE221" s="103"/>
      <c r="GIF221" s="103"/>
      <c r="GIG221" s="103"/>
      <c r="GIH221" s="103"/>
      <c r="GII221" s="103"/>
      <c r="GIJ221" s="103"/>
      <c r="GIK221" s="103"/>
      <c r="GIL221" s="103"/>
      <c r="GIM221" s="103"/>
      <c r="GIN221" s="103"/>
      <c r="GIO221" s="103"/>
      <c r="GIP221" s="103"/>
      <c r="GIQ221" s="103"/>
      <c r="GIR221" s="103"/>
      <c r="GIS221" s="103"/>
      <c r="GIT221" s="103"/>
      <c r="GIU221" s="103"/>
      <c r="GIV221" s="103"/>
      <c r="GIW221" s="103"/>
      <c r="GIX221" s="103"/>
      <c r="GIY221" s="103"/>
      <c r="GIZ221" s="103"/>
      <c r="GJA221" s="103"/>
      <c r="GJB221" s="103"/>
      <c r="GJC221" s="103"/>
      <c r="GJD221" s="103"/>
      <c r="GJE221" s="103"/>
      <c r="GJF221" s="103"/>
      <c r="GJG221" s="103"/>
      <c r="GJH221" s="103"/>
      <c r="GJI221" s="103"/>
      <c r="GJJ221" s="103"/>
      <c r="GJK221" s="103"/>
      <c r="GJL221" s="103"/>
      <c r="GJM221" s="103"/>
      <c r="GJN221" s="103"/>
      <c r="GJO221" s="103"/>
      <c r="GJP221" s="103"/>
      <c r="GJQ221" s="103"/>
      <c r="GJR221" s="103"/>
      <c r="GJS221" s="103"/>
      <c r="GJT221" s="103"/>
      <c r="GJU221" s="103"/>
      <c r="GJV221" s="103"/>
      <c r="GJW221" s="103"/>
      <c r="GJX221" s="103"/>
      <c r="GJY221" s="103"/>
      <c r="GJZ221" s="103"/>
      <c r="GKA221" s="103"/>
      <c r="GKB221" s="103"/>
      <c r="GKC221" s="103"/>
      <c r="GKD221" s="103"/>
      <c r="GKE221" s="103"/>
      <c r="GKF221" s="103"/>
      <c r="GKG221" s="103"/>
      <c r="GKH221" s="103"/>
      <c r="GKI221" s="103"/>
      <c r="GKJ221" s="103"/>
      <c r="GKK221" s="103"/>
      <c r="GKL221" s="103"/>
      <c r="GKM221" s="103"/>
      <c r="GKN221" s="103"/>
      <c r="GKO221" s="103"/>
      <c r="GKP221" s="103"/>
      <c r="GKQ221" s="103"/>
      <c r="GKR221" s="103"/>
      <c r="GKS221" s="103"/>
      <c r="GKT221" s="103"/>
      <c r="GKU221" s="103"/>
      <c r="GKV221" s="103"/>
      <c r="GKW221" s="103"/>
      <c r="GKX221" s="103"/>
      <c r="GKY221" s="103"/>
      <c r="GKZ221" s="103"/>
      <c r="GLA221" s="103"/>
      <c r="GLB221" s="103"/>
      <c r="GLC221" s="103"/>
      <c r="GLD221" s="103"/>
      <c r="GLE221" s="103"/>
      <c r="GLF221" s="103"/>
      <c r="GLG221" s="103"/>
      <c r="GLH221" s="103"/>
      <c r="GLI221" s="103"/>
      <c r="GLJ221" s="103"/>
      <c r="GLK221" s="103"/>
      <c r="GLL221" s="103"/>
      <c r="GLM221" s="103"/>
      <c r="GLN221" s="103"/>
      <c r="GLO221" s="103"/>
      <c r="GLP221" s="103"/>
      <c r="GLQ221" s="103"/>
      <c r="GLR221" s="103"/>
      <c r="GLS221" s="103"/>
      <c r="GLT221" s="103"/>
      <c r="GLU221" s="103"/>
      <c r="GLV221" s="103"/>
      <c r="GLW221" s="103"/>
      <c r="GLX221" s="103"/>
      <c r="GLY221" s="103"/>
      <c r="GLZ221" s="103"/>
      <c r="GMA221" s="103"/>
      <c r="GMB221" s="103"/>
      <c r="GMC221" s="103"/>
      <c r="GMD221" s="103"/>
      <c r="GME221" s="103"/>
      <c r="GMF221" s="103"/>
      <c r="GMG221" s="103"/>
      <c r="GMH221" s="103"/>
      <c r="GMI221" s="103"/>
      <c r="GMJ221" s="103"/>
      <c r="GMK221" s="103"/>
      <c r="GML221" s="103"/>
      <c r="GMM221" s="103"/>
      <c r="GMN221" s="103"/>
      <c r="GMO221" s="103"/>
      <c r="GMP221" s="103"/>
      <c r="GMQ221" s="103"/>
      <c r="GMR221" s="103"/>
      <c r="GMS221" s="103"/>
      <c r="GMT221" s="103"/>
      <c r="GMU221" s="103"/>
      <c r="GMV221" s="103"/>
      <c r="GMW221" s="103"/>
      <c r="GMX221" s="103"/>
      <c r="GMY221" s="103"/>
      <c r="GMZ221" s="103"/>
      <c r="GNA221" s="103"/>
      <c r="GNB221" s="103"/>
      <c r="GNC221" s="103"/>
      <c r="GND221" s="103"/>
      <c r="GNE221" s="103"/>
      <c r="GNF221" s="103"/>
      <c r="GNG221" s="103"/>
      <c r="GNH221" s="103"/>
      <c r="GNI221" s="103"/>
      <c r="GNJ221" s="103"/>
      <c r="GNK221" s="103"/>
      <c r="GNL221" s="103"/>
      <c r="GNM221" s="103"/>
      <c r="GNN221" s="103"/>
      <c r="GNO221" s="103"/>
      <c r="GNP221" s="103"/>
      <c r="GNQ221" s="103"/>
      <c r="GNR221" s="103"/>
      <c r="GNS221" s="103"/>
      <c r="GNT221" s="103"/>
      <c r="GNU221" s="103"/>
      <c r="GNV221" s="103"/>
      <c r="GNW221" s="103"/>
      <c r="GNX221" s="103"/>
      <c r="GNY221" s="103"/>
      <c r="GNZ221" s="103"/>
      <c r="GOA221" s="103"/>
      <c r="GOB221" s="103"/>
      <c r="GOC221" s="103"/>
      <c r="GOD221" s="103"/>
      <c r="GOE221" s="103"/>
      <c r="GOF221" s="103"/>
      <c r="GOG221" s="103"/>
      <c r="GOH221" s="103"/>
      <c r="GOI221" s="103"/>
      <c r="GOJ221" s="103"/>
      <c r="GOK221" s="103"/>
      <c r="GOL221" s="103"/>
      <c r="GOM221" s="103"/>
      <c r="GON221" s="103"/>
      <c r="GOO221" s="103"/>
      <c r="GOP221" s="103"/>
      <c r="GOQ221" s="103"/>
      <c r="GOR221" s="103"/>
      <c r="GOS221" s="103"/>
      <c r="GOT221" s="103"/>
      <c r="GOU221" s="103"/>
      <c r="GOV221" s="103"/>
      <c r="GOW221" s="103"/>
      <c r="GOX221" s="103"/>
      <c r="GOY221" s="103"/>
      <c r="GOZ221" s="103"/>
      <c r="GPA221" s="103"/>
      <c r="GPB221" s="103"/>
      <c r="GPC221" s="103"/>
      <c r="GPD221" s="103"/>
      <c r="GPE221" s="103"/>
      <c r="GPF221" s="103"/>
      <c r="GPG221" s="103"/>
      <c r="GPH221" s="103"/>
      <c r="GPI221" s="103"/>
      <c r="GPJ221" s="103"/>
      <c r="GPK221" s="103"/>
      <c r="GPL221" s="103"/>
      <c r="GPM221" s="103"/>
      <c r="GPN221" s="103"/>
      <c r="GPO221" s="103"/>
      <c r="GPP221" s="103"/>
      <c r="GPQ221" s="103"/>
      <c r="GPR221" s="103"/>
      <c r="GPS221" s="103"/>
      <c r="GPT221" s="103"/>
      <c r="GPU221" s="103"/>
      <c r="GPV221" s="103"/>
      <c r="GPW221" s="103"/>
      <c r="GPX221" s="103"/>
      <c r="GPY221" s="103"/>
      <c r="GPZ221" s="103"/>
      <c r="GQA221" s="103"/>
      <c r="GQB221" s="103"/>
      <c r="GQC221" s="103"/>
      <c r="GQD221" s="103"/>
      <c r="GQE221" s="103"/>
      <c r="GQF221" s="103"/>
      <c r="GQG221" s="103"/>
      <c r="GQH221" s="103"/>
      <c r="GQI221" s="103"/>
      <c r="GQJ221" s="103"/>
      <c r="GQK221" s="103"/>
      <c r="GQL221" s="103"/>
      <c r="GQM221" s="103"/>
      <c r="GQN221" s="103"/>
      <c r="GQO221" s="103"/>
      <c r="GQP221" s="103"/>
      <c r="GQQ221" s="103"/>
      <c r="GQR221" s="103"/>
      <c r="GQS221" s="103"/>
      <c r="GQT221" s="103"/>
      <c r="GQU221" s="103"/>
      <c r="GQV221" s="103"/>
      <c r="GQW221" s="103"/>
      <c r="GQX221" s="103"/>
      <c r="GQY221" s="103"/>
      <c r="GQZ221" s="103"/>
      <c r="GRA221" s="103"/>
      <c r="GRB221" s="103"/>
      <c r="GRC221" s="103"/>
      <c r="GRD221" s="103"/>
      <c r="GRE221" s="103"/>
      <c r="GRF221" s="103"/>
      <c r="GRG221" s="103"/>
      <c r="GRH221" s="103"/>
      <c r="GRI221" s="103"/>
      <c r="GRJ221" s="103"/>
      <c r="GRK221" s="103"/>
      <c r="GRL221" s="103"/>
      <c r="GRM221" s="103"/>
      <c r="GRN221" s="103"/>
      <c r="GRO221" s="103"/>
      <c r="GRP221" s="103"/>
      <c r="GRQ221" s="103"/>
      <c r="GRR221" s="103"/>
      <c r="GRS221" s="103"/>
      <c r="GRT221" s="103"/>
      <c r="GRU221" s="103"/>
      <c r="GRV221" s="103"/>
      <c r="GRW221" s="103"/>
      <c r="GRX221" s="103"/>
      <c r="GRY221" s="103"/>
      <c r="GRZ221" s="103"/>
      <c r="GSA221" s="103"/>
      <c r="GSB221" s="103"/>
      <c r="GSC221" s="103"/>
      <c r="GSD221" s="103"/>
      <c r="GSE221" s="103"/>
      <c r="GSF221" s="103"/>
      <c r="GSG221" s="103"/>
      <c r="GSH221" s="103"/>
      <c r="GSI221" s="103"/>
      <c r="GSJ221" s="103"/>
      <c r="GSK221" s="103"/>
      <c r="GSL221" s="103"/>
      <c r="GSM221" s="103"/>
      <c r="GSN221" s="103"/>
      <c r="GSO221" s="103"/>
      <c r="GSP221" s="103"/>
      <c r="GSQ221" s="103"/>
      <c r="GSR221" s="103"/>
      <c r="GSS221" s="103"/>
      <c r="GST221" s="103"/>
      <c r="GSU221" s="103"/>
      <c r="GSV221" s="103"/>
      <c r="GSW221" s="103"/>
      <c r="GSX221" s="103"/>
      <c r="GSY221" s="103"/>
      <c r="GSZ221" s="103"/>
      <c r="GTA221" s="103"/>
      <c r="GTB221" s="103"/>
      <c r="GTC221" s="103"/>
      <c r="GTD221" s="103"/>
      <c r="GTE221" s="103"/>
      <c r="GTF221" s="103"/>
      <c r="GTG221" s="103"/>
      <c r="GTH221" s="103"/>
      <c r="GTI221" s="103"/>
      <c r="GTJ221" s="103"/>
      <c r="GTK221" s="103"/>
      <c r="GTL221" s="103"/>
      <c r="GTM221" s="103"/>
      <c r="GTN221" s="103"/>
      <c r="GTO221" s="103"/>
      <c r="GTP221" s="103"/>
      <c r="GTQ221" s="103"/>
      <c r="GTR221" s="103"/>
      <c r="GTS221" s="103"/>
      <c r="GTT221" s="103"/>
      <c r="GTU221" s="103"/>
      <c r="GTV221" s="103"/>
      <c r="GTW221" s="103"/>
      <c r="GTX221" s="103"/>
      <c r="GTY221" s="103"/>
      <c r="GTZ221" s="103"/>
      <c r="GUA221" s="103"/>
      <c r="GUB221" s="103"/>
      <c r="GUC221" s="103"/>
      <c r="GUD221" s="103"/>
      <c r="GUE221" s="103"/>
      <c r="GUF221" s="103"/>
      <c r="GUG221" s="103"/>
      <c r="GUH221" s="103"/>
      <c r="GUI221" s="103"/>
      <c r="GUJ221" s="103"/>
      <c r="GUK221" s="103"/>
      <c r="GUL221" s="103"/>
      <c r="GUM221" s="103"/>
      <c r="GUN221" s="103"/>
      <c r="GUO221" s="103"/>
      <c r="GUP221" s="103"/>
      <c r="GUQ221" s="103"/>
      <c r="GUR221" s="103"/>
      <c r="GUS221" s="103"/>
      <c r="GUT221" s="103"/>
      <c r="GUU221" s="103"/>
      <c r="GUV221" s="103"/>
      <c r="GUW221" s="103"/>
      <c r="GUX221" s="103"/>
      <c r="GUY221" s="103"/>
      <c r="GUZ221" s="103"/>
      <c r="GVA221" s="103"/>
      <c r="GVB221" s="103"/>
      <c r="GVC221" s="103"/>
      <c r="GVD221" s="103"/>
      <c r="GVE221" s="103"/>
      <c r="GVF221" s="103"/>
      <c r="GVG221" s="103"/>
      <c r="GVH221" s="103"/>
      <c r="GVI221" s="103"/>
      <c r="GVJ221" s="103"/>
      <c r="GVK221" s="103"/>
      <c r="GVL221" s="103"/>
      <c r="GVM221" s="103"/>
      <c r="GVN221" s="103"/>
      <c r="GVO221" s="103"/>
      <c r="GVP221" s="103"/>
      <c r="GVQ221" s="103"/>
      <c r="GVR221" s="103"/>
      <c r="GVS221" s="103"/>
      <c r="GVT221" s="103"/>
      <c r="GVU221" s="103"/>
      <c r="GVV221" s="103"/>
      <c r="GVW221" s="103"/>
      <c r="GVX221" s="103"/>
      <c r="GVY221" s="103"/>
      <c r="GVZ221" s="103"/>
      <c r="GWA221" s="103"/>
      <c r="GWB221" s="103"/>
      <c r="GWC221" s="103"/>
      <c r="GWD221" s="103"/>
      <c r="GWE221" s="103"/>
      <c r="GWF221" s="103"/>
      <c r="GWG221" s="103"/>
      <c r="GWH221" s="103"/>
      <c r="GWI221" s="103"/>
      <c r="GWJ221" s="103"/>
      <c r="GWK221" s="103"/>
      <c r="GWL221" s="103"/>
      <c r="GWM221" s="103"/>
      <c r="GWN221" s="103"/>
      <c r="GWO221" s="103"/>
      <c r="GWP221" s="103"/>
      <c r="GWQ221" s="103"/>
      <c r="GWR221" s="103"/>
      <c r="GWS221" s="103"/>
      <c r="GWT221" s="103"/>
      <c r="GWU221" s="103"/>
      <c r="GWV221" s="103"/>
      <c r="GWW221" s="103"/>
      <c r="GWX221" s="103"/>
      <c r="GWY221" s="103"/>
      <c r="GWZ221" s="103"/>
      <c r="GXA221" s="103"/>
      <c r="GXB221" s="103"/>
      <c r="GXC221" s="103"/>
      <c r="GXD221" s="103"/>
      <c r="GXE221" s="103"/>
      <c r="GXF221" s="103"/>
      <c r="GXG221" s="103"/>
      <c r="GXH221" s="103"/>
      <c r="GXI221" s="103"/>
      <c r="GXJ221" s="103"/>
      <c r="GXK221" s="103"/>
      <c r="GXL221" s="103"/>
      <c r="GXM221" s="103"/>
      <c r="GXN221" s="103"/>
      <c r="GXO221" s="103"/>
      <c r="GXP221" s="103"/>
      <c r="GXQ221" s="103"/>
      <c r="GXR221" s="103"/>
      <c r="GXS221" s="103"/>
      <c r="GXT221" s="103"/>
      <c r="GXU221" s="103"/>
      <c r="GXV221" s="103"/>
      <c r="GXW221" s="103"/>
      <c r="GXX221" s="103"/>
      <c r="GXY221" s="103"/>
      <c r="GXZ221" s="103"/>
      <c r="GYA221" s="103"/>
      <c r="GYB221" s="103"/>
      <c r="GYC221" s="103"/>
      <c r="GYD221" s="103"/>
      <c r="GYE221" s="103"/>
      <c r="GYF221" s="103"/>
      <c r="GYG221" s="103"/>
      <c r="GYH221" s="103"/>
      <c r="GYI221" s="103"/>
      <c r="GYJ221" s="103"/>
      <c r="GYK221" s="103"/>
      <c r="GYL221" s="103"/>
      <c r="GYM221" s="103"/>
      <c r="GYN221" s="103"/>
      <c r="GYO221" s="103"/>
      <c r="GYP221" s="103"/>
      <c r="GYQ221" s="103"/>
      <c r="GYR221" s="103"/>
      <c r="GYS221" s="103"/>
      <c r="GYT221" s="103"/>
      <c r="GYU221" s="103"/>
      <c r="GYV221" s="103"/>
      <c r="GYW221" s="103"/>
      <c r="GYX221" s="103"/>
      <c r="GYY221" s="103"/>
      <c r="GYZ221" s="103"/>
      <c r="GZA221" s="103"/>
      <c r="GZB221" s="103"/>
      <c r="GZC221" s="103"/>
      <c r="GZD221" s="103"/>
      <c r="GZE221" s="103"/>
      <c r="GZF221" s="103"/>
      <c r="GZG221" s="103"/>
      <c r="GZH221" s="103"/>
      <c r="GZI221" s="103"/>
      <c r="GZJ221" s="103"/>
      <c r="GZK221" s="103"/>
      <c r="GZL221" s="103"/>
      <c r="GZM221" s="103"/>
      <c r="GZN221" s="103"/>
      <c r="GZO221" s="103"/>
      <c r="GZP221" s="103"/>
      <c r="GZQ221" s="103"/>
      <c r="GZR221" s="103"/>
      <c r="GZS221" s="103"/>
      <c r="GZT221" s="103"/>
      <c r="GZU221" s="103"/>
      <c r="GZV221" s="103"/>
      <c r="GZW221" s="103"/>
      <c r="GZX221" s="103"/>
      <c r="GZY221" s="103"/>
      <c r="GZZ221" s="103"/>
      <c r="HAA221" s="103"/>
      <c r="HAB221" s="103"/>
      <c r="HAC221" s="103"/>
      <c r="HAD221" s="103"/>
      <c r="HAE221" s="103"/>
      <c r="HAF221" s="103"/>
      <c r="HAG221" s="103"/>
      <c r="HAH221" s="103"/>
      <c r="HAI221" s="103"/>
      <c r="HAJ221" s="103"/>
      <c r="HAK221" s="103"/>
      <c r="HAL221" s="103"/>
      <c r="HAM221" s="103"/>
      <c r="HAN221" s="103"/>
      <c r="HAO221" s="103"/>
      <c r="HAP221" s="103"/>
      <c r="HAQ221" s="103"/>
      <c r="HAR221" s="103"/>
      <c r="HAS221" s="103"/>
      <c r="HAT221" s="103"/>
      <c r="HAU221" s="103"/>
      <c r="HAV221" s="103"/>
      <c r="HAW221" s="103"/>
      <c r="HAX221" s="103"/>
      <c r="HAY221" s="103"/>
      <c r="HAZ221" s="103"/>
      <c r="HBA221" s="103"/>
      <c r="HBB221" s="103"/>
      <c r="HBC221" s="103"/>
      <c r="HBD221" s="103"/>
      <c r="HBE221" s="103"/>
      <c r="HBF221" s="103"/>
      <c r="HBG221" s="103"/>
      <c r="HBH221" s="103"/>
      <c r="HBI221" s="103"/>
      <c r="HBJ221" s="103"/>
      <c r="HBK221" s="103"/>
      <c r="HBL221" s="103"/>
      <c r="HBM221" s="103"/>
      <c r="HBN221" s="103"/>
      <c r="HBO221" s="103"/>
      <c r="HBP221" s="103"/>
      <c r="HBQ221" s="103"/>
      <c r="HBR221" s="103"/>
      <c r="HBS221" s="103"/>
      <c r="HBT221" s="103"/>
      <c r="HBU221" s="103"/>
      <c r="HBV221" s="103"/>
      <c r="HBW221" s="103"/>
      <c r="HBX221" s="103"/>
      <c r="HBY221" s="103"/>
      <c r="HBZ221" s="103"/>
      <c r="HCA221" s="103"/>
      <c r="HCB221" s="103"/>
      <c r="HCC221" s="103"/>
      <c r="HCD221" s="103"/>
      <c r="HCE221" s="103"/>
      <c r="HCF221" s="103"/>
      <c r="HCG221" s="103"/>
      <c r="HCH221" s="103"/>
      <c r="HCI221" s="103"/>
      <c r="HCJ221" s="103"/>
      <c r="HCK221" s="103"/>
      <c r="HCL221" s="103"/>
      <c r="HCM221" s="103"/>
      <c r="HCN221" s="103"/>
      <c r="HCO221" s="103"/>
      <c r="HCP221" s="103"/>
      <c r="HCQ221" s="103"/>
      <c r="HCR221" s="103"/>
      <c r="HCS221" s="103"/>
      <c r="HCT221" s="103"/>
      <c r="HCU221" s="103"/>
      <c r="HCV221" s="103"/>
      <c r="HCW221" s="103"/>
      <c r="HCX221" s="103"/>
      <c r="HCY221" s="103"/>
      <c r="HCZ221" s="103"/>
      <c r="HDA221" s="103"/>
      <c r="HDB221" s="103"/>
      <c r="HDC221" s="103"/>
      <c r="HDD221" s="103"/>
      <c r="HDE221" s="103"/>
      <c r="HDF221" s="103"/>
      <c r="HDG221" s="103"/>
      <c r="HDH221" s="103"/>
      <c r="HDI221" s="103"/>
      <c r="HDJ221" s="103"/>
      <c r="HDK221" s="103"/>
      <c r="HDL221" s="103"/>
      <c r="HDM221" s="103"/>
      <c r="HDN221" s="103"/>
      <c r="HDO221" s="103"/>
      <c r="HDP221" s="103"/>
      <c r="HDQ221" s="103"/>
      <c r="HDR221" s="103"/>
      <c r="HDS221" s="103"/>
      <c r="HDT221" s="103"/>
      <c r="HDU221" s="103"/>
      <c r="HDV221" s="103"/>
      <c r="HDW221" s="103"/>
      <c r="HDX221" s="103"/>
      <c r="HDY221" s="103"/>
      <c r="HDZ221" s="103"/>
      <c r="HEA221" s="103"/>
      <c r="HEB221" s="103"/>
      <c r="HEC221" s="103"/>
      <c r="HED221" s="103"/>
      <c r="HEE221" s="103"/>
      <c r="HEF221" s="103"/>
      <c r="HEG221" s="103"/>
      <c r="HEH221" s="103"/>
      <c r="HEI221" s="103"/>
      <c r="HEJ221" s="103"/>
      <c r="HEK221" s="103"/>
      <c r="HEL221" s="103"/>
      <c r="HEM221" s="103"/>
      <c r="HEN221" s="103"/>
      <c r="HEO221" s="103"/>
      <c r="HEP221" s="103"/>
      <c r="HEQ221" s="103"/>
      <c r="HER221" s="103"/>
      <c r="HES221" s="103"/>
      <c r="HET221" s="103"/>
      <c r="HEU221" s="103"/>
      <c r="HEV221" s="103"/>
      <c r="HEW221" s="103"/>
      <c r="HEX221" s="103"/>
      <c r="HEY221" s="103"/>
      <c r="HEZ221" s="103"/>
      <c r="HFA221" s="103"/>
      <c r="HFB221" s="103"/>
      <c r="HFC221" s="103"/>
      <c r="HFD221" s="103"/>
      <c r="HFE221" s="103"/>
      <c r="HFF221" s="103"/>
      <c r="HFG221" s="103"/>
      <c r="HFH221" s="103"/>
      <c r="HFI221" s="103"/>
      <c r="HFJ221" s="103"/>
      <c r="HFK221" s="103"/>
      <c r="HFL221" s="103"/>
      <c r="HFM221" s="103"/>
      <c r="HFN221" s="103"/>
      <c r="HFO221" s="103"/>
      <c r="HFP221" s="103"/>
      <c r="HFQ221" s="103"/>
      <c r="HFR221" s="103"/>
      <c r="HFS221" s="103"/>
      <c r="HFT221" s="103"/>
      <c r="HFU221" s="103"/>
      <c r="HFV221" s="103"/>
      <c r="HFW221" s="103"/>
      <c r="HFX221" s="103"/>
      <c r="HFY221" s="103"/>
      <c r="HFZ221" s="103"/>
      <c r="HGA221" s="103"/>
      <c r="HGB221" s="103"/>
      <c r="HGC221" s="103"/>
      <c r="HGD221" s="103"/>
      <c r="HGE221" s="103"/>
      <c r="HGF221" s="103"/>
      <c r="HGG221" s="103"/>
      <c r="HGH221" s="103"/>
      <c r="HGI221" s="103"/>
      <c r="HGJ221" s="103"/>
      <c r="HGK221" s="103"/>
      <c r="HGL221" s="103"/>
      <c r="HGM221" s="103"/>
      <c r="HGN221" s="103"/>
      <c r="HGO221" s="103"/>
      <c r="HGP221" s="103"/>
      <c r="HGQ221" s="103"/>
      <c r="HGR221" s="103"/>
      <c r="HGS221" s="103"/>
      <c r="HGT221" s="103"/>
      <c r="HGU221" s="103"/>
      <c r="HGV221" s="103"/>
      <c r="HGW221" s="103"/>
      <c r="HGX221" s="103"/>
      <c r="HGY221" s="103"/>
      <c r="HGZ221" s="103"/>
      <c r="HHA221" s="103"/>
      <c r="HHB221" s="103"/>
      <c r="HHC221" s="103"/>
      <c r="HHD221" s="103"/>
      <c r="HHE221" s="103"/>
      <c r="HHF221" s="103"/>
      <c r="HHG221" s="103"/>
      <c r="HHH221" s="103"/>
      <c r="HHI221" s="103"/>
      <c r="HHJ221" s="103"/>
      <c r="HHK221" s="103"/>
      <c r="HHL221" s="103"/>
      <c r="HHM221" s="103"/>
      <c r="HHN221" s="103"/>
      <c r="HHO221" s="103"/>
      <c r="HHP221" s="103"/>
      <c r="HHQ221" s="103"/>
      <c r="HHR221" s="103"/>
      <c r="HHS221" s="103"/>
      <c r="HHT221" s="103"/>
      <c r="HHU221" s="103"/>
      <c r="HHV221" s="103"/>
      <c r="HHW221" s="103"/>
      <c r="HHX221" s="103"/>
      <c r="HHY221" s="103"/>
      <c r="HHZ221" s="103"/>
      <c r="HIA221" s="103"/>
      <c r="HIB221" s="103"/>
      <c r="HIC221" s="103"/>
      <c r="HID221" s="103"/>
      <c r="HIE221" s="103"/>
      <c r="HIF221" s="103"/>
      <c r="HIG221" s="103"/>
      <c r="HIH221" s="103"/>
      <c r="HII221" s="103"/>
      <c r="HIJ221" s="103"/>
      <c r="HIK221" s="103"/>
      <c r="HIL221" s="103"/>
      <c r="HIM221" s="103"/>
      <c r="HIN221" s="103"/>
      <c r="HIO221" s="103"/>
      <c r="HIP221" s="103"/>
      <c r="HIQ221" s="103"/>
      <c r="HIR221" s="103"/>
      <c r="HIS221" s="103"/>
      <c r="HIT221" s="103"/>
      <c r="HIU221" s="103"/>
      <c r="HIV221" s="103"/>
      <c r="HIW221" s="103"/>
      <c r="HIX221" s="103"/>
      <c r="HIY221" s="103"/>
      <c r="HIZ221" s="103"/>
      <c r="HJA221" s="103"/>
      <c r="HJB221" s="103"/>
      <c r="HJC221" s="103"/>
      <c r="HJD221" s="103"/>
      <c r="HJE221" s="103"/>
      <c r="HJF221" s="103"/>
      <c r="HJG221" s="103"/>
      <c r="HJH221" s="103"/>
      <c r="HJI221" s="103"/>
      <c r="HJJ221" s="103"/>
      <c r="HJK221" s="103"/>
      <c r="HJL221" s="103"/>
      <c r="HJM221" s="103"/>
      <c r="HJN221" s="103"/>
      <c r="HJO221" s="103"/>
      <c r="HJP221" s="103"/>
      <c r="HJQ221" s="103"/>
      <c r="HJR221" s="103"/>
      <c r="HJS221" s="103"/>
      <c r="HJT221" s="103"/>
      <c r="HJU221" s="103"/>
      <c r="HJV221" s="103"/>
      <c r="HJW221" s="103"/>
      <c r="HJX221" s="103"/>
      <c r="HJY221" s="103"/>
      <c r="HJZ221" s="103"/>
      <c r="HKA221" s="103"/>
      <c r="HKB221" s="103"/>
      <c r="HKC221" s="103"/>
      <c r="HKD221" s="103"/>
      <c r="HKE221" s="103"/>
      <c r="HKF221" s="103"/>
      <c r="HKG221" s="103"/>
      <c r="HKH221" s="103"/>
      <c r="HKI221" s="103"/>
      <c r="HKJ221" s="103"/>
      <c r="HKK221" s="103"/>
      <c r="HKL221" s="103"/>
      <c r="HKM221" s="103"/>
      <c r="HKN221" s="103"/>
      <c r="HKO221" s="103"/>
      <c r="HKP221" s="103"/>
      <c r="HKQ221" s="103"/>
      <c r="HKR221" s="103"/>
      <c r="HKS221" s="103"/>
      <c r="HKT221" s="103"/>
      <c r="HKU221" s="103"/>
      <c r="HKV221" s="103"/>
      <c r="HKW221" s="103"/>
      <c r="HKX221" s="103"/>
      <c r="HKY221" s="103"/>
      <c r="HKZ221" s="103"/>
      <c r="HLA221" s="103"/>
      <c r="HLB221" s="103"/>
      <c r="HLC221" s="103"/>
      <c r="HLD221" s="103"/>
      <c r="HLE221" s="103"/>
      <c r="HLF221" s="103"/>
      <c r="HLG221" s="103"/>
      <c r="HLH221" s="103"/>
      <c r="HLI221" s="103"/>
      <c r="HLJ221" s="103"/>
      <c r="HLK221" s="103"/>
      <c r="HLL221" s="103"/>
      <c r="HLM221" s="103"/>
      <c r="HLN221" s="103"/>
      <c r="HLO221" s="103"/>
      <c r="HLP221" s="103"/>
      <c r="HLQ221" s="103"/>
      <c r="HLR221" s="103"/>
      <c r="HLS221" s="103"/>
      <c r="HLT221" s="103"/>
      <c r="HLU221" s="103"/>
      <c r="HLV221" s="103"/>
      <c r="HLW221" s="103"/>
      <c r="HLX221" s="103"/>
      <c r="HLY221" s="103"/>
      <c r="HLZ221" s="103"/>
      <c r="HMA221" s="103"/>
      <c r="HMB221" s="103"/>
      <c r="HMC221" s="103"/>
      <c r="HMD221" s="103"/>
      <c r="HME221" s="103"/>
      <c r="HMF221" s="103"/>
      <c r="HMG221" s="103"/>
      <c r="HMH221" s="103"/>
      <c r="HMI221" s="103"/>
      <c r="HMJ221" s="103"/>
      <c r="HMK221" s="103"/>
      <c r="HML221" s="103"/>
      <c r="HMM221" s="103"/>
      <c r="HMN221" s="103"/>
      <c r="HMO221" s="103"/>
      <c r="HMP221" s="103"/>
      <c r="HMQ221" s="103"/>
      <c r="HMR221" s="103"/>
      <c r="HMS221" s="103"/>
      <c r="HMT221" s="103"/>
      <c r="HMU221" s="103"/>
      <c r="HMV221" s="103"/>
      <c r="HMW221" s="103"/>
      <c r="HMX221" s="103"/>
      <c r="HMY221" s="103"/>
      <c r="HMZ221" s="103"/>
      <c r="HNA221" s="103"/>
      <c r="HNB221" s="103"/>
      <c r="HNC221" s="103"/>
      <c r="HND221" s="103"/>
      <c r="HNE221" s="103"/>
      <c r="HNF221" s="103"/>
      <c r="HNG221" s="103"/>
      <c r="HNH221" s="103"/>
      <c r="HNI221" s="103"/>
      <c r="HNJ221" s="103"/>
      <c r="HNK221" s="103"/>
      <c r="HNL221" s="103"/>
      <c r="HNM221" s="103"/>
      <c r="HNN221" s="103"/>
      <c r="HNO221" s="103"/>
      <c r="HNP221" s="103"/>
      <c r="HNQ221" s="103"/>
      <c r="HNR221" s="103"/>
      <c r="HNS221" s="103"/>
      <c r="HNT221" s="103"/>
      <c r="HNU221" s="103"/>
      <c r="HNV221" s="103"/>
      <c r="HNW221" s="103"/>
      <c r="HNX221" s="103"/>
      <c r="HNY221" s="103"/>
      <c r="HNZ221" s="103"/>
      <c r="HOA221" s="103"/>
      <c r="HOB221" s="103"/>
      <c r="HOC221" s="103"/>
      <c r="HOD221" s="103"/>
      <c r="HOE221" s="103"/>
      <c r="HOF221" s="103"/>
      <c r="HOG221" s="103"/>
      <c r="HOH221" s="103"/>
      <c r="HOI221" s="103"/>
      <c r="HOJ221" s="103"/>
      <c r="HOK221" s="103"/>
      <c r="HOL221" s="103"/>
      <c r="HOM221" s="103"/>
      <c r="HON221" s="103"/>
      <c r="HOO221" s="103"/>
      <c r="HOP221" s="103"/>
      <c r="HOQ221" s="103"/>
      <c r="HOR221" s="103"/>
      <c r="HOS221" s="103"/>
      <c r="HOT221" s="103"/>
      <c r="HOU221" s="103"/>
      <c r="HOV221" s="103"/>
      <c r="HOW221" s="103"/>
      <c r="HOX221" s="103"/>
      <c r="HOY221" s="103"/>
      <c r="HOZ221" s="103"/>
      <c r="HPA221" s="103"/>
      <c r="HPB221" s="103"/>
      <c r="HPC221" s="103"/>
      <c r="HPD221" s="103"/>
      <c r="HPE221" s="103"/>
      <c r="HPF221" s="103"/>
      <c r="HPG221" s="103"/>
      <c r="HPH221" s="103"/>
      <c r="HPI221" s="103"/>
      <c r="HPJ221" s="103"/>
      <c r="HPK221" s="103"/>
      <c r="HPL221" s="103"/>
      <c r="HPM221" s="103"/>
      <c r="HPN221" s="103"/>
      <c r="HPO221" s="103"/>
      <c r="HPP221" s="103"/>
      <c r="HPQ221" s="103"/>
      <c r="HPR221" s="103"/>
      <c r="HPS221" s="103"/>
      <c r="HPT221" s="103"/>
      <c r="HPU221" s="103"/>
      <c r="HPV221" s="103"/>
      <c r="HPW221" s="103"/>
      <c r="HPX221" s="103"/>
      <c r="HPY221" s="103"/>
      <c r="HPZ221" s="103"/>
      <c r="HQA221" s="103"/>
      <c r="HQB221" s="103"/>
      <c r="HQC221" s="103"/>
      <c r="HQD221" s="103"/>
      <c r="HQE221" s="103"/>
      <c r="HQF221" s="103"/>
      <c r="HQG221" s="103"/>
      <c r="HQH221" s="103"/>
      <c r="HQI221" s="103"/>
      <c r="HQJ221" s="103"/>
      <c r="HQK221" s="103"/>
      <c r="HQL221" s="103"/>
      <c r="HQM221" s="103"/>
      <c r="HQN221" s="103"/>
      <c r="HQO221" s="103"/>
      <c r="HQP221" s="103"/>
      <c r="HQQ221" s="103"/>
      <c r="HQR221" s="103"/>
      <c r="HQS221" s="103"/>
      <c r="HQT221" s="103"/>
      <c r="HQU221" s="103"/>
      <c r="HQV221" s="103"/>
      <c r="HQW221" s="103"/>
      <c r="HQX221" s="103"/>
      <c r="HQY221" s="103"/>
      <c r="HQZ221" s="103"/>
      <c r="HRA221" s="103"/>
      <c r="HRB221" s="103"/>
      <c r="HRC221" s="103"/>
      <c r="HRD221" s="103"/>
      <c r="HRE221" s="103"/>
      <c r="HRF221" s="103"/>
      <c r="HRG221" s="103"/>
      <c r="HRH221" s="103"/>
      <c r="HRI221" s="103"/>
      <c r="HRJ221" s="103"/>
      <c r="HRK221" s="103"/>
      <c r="HRL221" s="103"/>
      <c r="HRM221" s="103"/>
      <c r="HRN221" s="103"/>
      <c r="HRO221" s="103"/>
      <c r="HRP221" s="103"/>
      <c r="HRQ221" s="103"/>
      <c r="HRR221" s="103"/>
      <c r="HRS221" s="103"/>
      <c r="HRT221" s="103"/>
      <c r="HRU221" s="103"/>
      <c r="HRV221" s="103"/>
      <c r="HRW221" s="103"/>
      <c r="HRX221" s="103"/>
      <c r="HRY221" s="103"/>
      <c r="HRZ221" s="103"/>
      <c r="HSA221" s="103"/>
      <c r="HSB221" s="103"/>
      <c r="HSC221" s="103"/>
      <c r="HSD221" s="103"/>
      <c r="HSE221" s="103"/>
      <c r="HSF221" s="103"/>
      <c r="HSG221" s="103"/>
      <c r="HSH221" s="103"/>
      <c r="HSI221" s="103"/>
      <c r="HSJ221" s="103"/>
      <c r="HSK221" s="103"/>
      <c r="HSL221" s="103"/>
      <c r="HSM221" s="103"/>
      <c r="HSN221" s="103"/>
      <c r="HSO221" s="103"/>
      <c r="HSP221" s="103"/>
      <c r="HSQ221" s="103"/>
      <c r="HSR221" s="103"/>
      <c r="HSS221" s="103"/>
      <c r="HST221" s="103"/>
      <c r="HSU221" s="103"/>
      <c r="HSV221" s="103"/>
      <c r="HSW221" s="103"/>
      <c r="HSX221" s="103"/>
      <c r="HSY221" s="103"/>
      <c r="HSZ221" s="103"/>
      <c r="HTA221" s="103"/>
      <c r="HTB221" s="103"/>
      <c r="HTC221" s="103"/>
      <c r="HTD221" s="103"/>
      <c r="HTE221" s="103"/>
      <c r="HTF221" s="103"/>
      <c r="HTG221" s="103"/>
      <c r="HTH221" s="103"/>
      <c r="HTI221" s="103"/>
      <c r="HTJ221" s="103"/>
      <c r="HTK221" s="103"/>
      <c r="HTL221" s="103"/>
      <c r="HTM221" s="103"/>
      <c r="HTN221" s="103"/>
      <c r="HTO221" s="103"/>
      <c r="HTP221" s="103"/>
      <c r="HTQ221" s="103"/>
      <c r="HTR221" s="103"/>
      <c r="HTS221" s="103"/>
      <c r="HTT221" s="103"/>
      <c r="HTU221" s="103"/>
      <c r="HTV221" s="103"/>
      <c r="HTW221" s="103"/>
      <c r="HTX221" s="103"/>
      <c r="HTY221" s="103"/>
      <c r="HTZ221" s="103"/>
      <c r="HUA221" s="103"/>
      <c r="HUB221" s="103"/>
      <c r="HUC221" s="103"/>
      <c r="HUD221" s="103"/>
      <c r="HUE221" s="103"/>
      <c r="HUF221" s="103"/>
      <c r="HUG221" s="103"/>
      <c r="HUH221" s="103"/>
      <c r="HUI221" s="103"/>
      <c r="HUJ221" s="103"/>
      <c r="HUK221" s="103"/>
      <c r="HUL221" s="103"/>
      <c r="HUM221" s="103"/>
      <c r="HUN221" s="103"/>
      <c r="HUO221" s="103"/>
      <c r="HUP221" s="103"/>
      <c r="HUQ221" s="103"/>
      <c r="HUR221" s="103"/>
      <c r="HUS221" s="103"/>
      <c r="HUT221" s="103"/>
      <c r="HUU221" s="103"/>
      <c r="HUV221" s="103"/>
      <c r="HUW221" s="103"/>
      <c r="HUX221" s="103"/>
      <c r="HUY221" s="103"/>
      <c r="HUZ221" s="103"/>
      <c r="HVA221" s="103"/>
      <c r="HVB221" s="103"/>
      <c r="HVC221" s="103"/>
      <c r="HVD221" s="103"/>
      <c r="HVE221" s="103"/>
      <c r="HVF221" s="103"/>
      <c r="HVG221" s="103"/>
      <c r="HVH221" s="103"/>
      <c r="HVI221" s="103"/>
      <c r="HVJ221" s="103"/>
      <c r="HVK221" s="103"/>
      <c r="HVL221" s="103"/>
      <c r="HVM221" s="103"/>
      <c r="HVN221" s="103"/>
      <c r="HVO221" s="103"/>
      <c r="HVP221" s="103"/>
      <c r="HVQ221" s="103"/>
      <c r="HVR221" s="103"/>
      <c r="HVS221" s="103"/>
      <c r="HVT221" s="103"/>
      <c r="HVU221" s="103"/>
      <c r="HVV221" s="103"/>
      <c r="HVW221" s="103"/>
      <c r="HVX221" s="103"/>
      <c r="HVY221" s="103"/>
      <c r="HVZ221" s="103"/>
      <c r="HWA221" s="103"/>
      <c r="HWB221" s="103"/>
      <c r="HWC221" s="103"/>
      <c r="HWD221" s="103"/>
      <c r="HWE221" s="103"/>
      <c r="HWF221" s="103"/>
      <c r="HWG221" s="103"/>
      <c r="HWH221" s="103"/>
      <c r="HWI221" s="103"/>
      <c r="HWJ221" s="103"/>
      <c r="HWK221" s="103"/>
      <c r="HWL221" s="103"/>
      <c r="HWM221" s="103"/>
      <c r="HWN221" s="103"/>
      <c r="HWO221" s="103"/>
      <c r="HWP221" s="103"/>
      <c r="HWQ221" s="103"/>
      <c r="HWR221" s="103"/>
      <c r="HWS221" s="103"/>
      <c r="HWT221" s="103"/>
      <c r="HWU221" s="103"/>
      <c r="HWV221" s="103"/>
      <c r="HWW221" s="103"/>
      <c r="HWX221" s="103"/>
      <c r="HWY221" s="103"/>
      <c r="HWZ221" s="103"/>
      <c r="HXA221" s="103"/>
      <c r="HXB221" s="103"/>
      <c r="HXC221" s="103"/>
      <c r="HXD221" s="103"/>
      <c r="HXE221" s="103"/>
      <c r="HXF221" s="103"/>
      <c r="HXG221" s="103"/>
      <c r="HXH221" s="103"/>
      <c r="HXI221" s="103"/>
      <c r="HXJ221" s="103"/>
      <c r="HXK221" s="103"/>
      <c r="HXL221" s="103"/>
      <c r="HXM221" s="103"/>
      <c r="HXN221" s="103"/>
      <c r="HXO221" s="103"/>
      <c r="HXP221" s="103"/>
      <c r="HXQ221" s="103"/>
      <c r="HXR221" s="103"/>
      <c r="HXS221" s="103"/>
      <c r="HXT221" s="103"/>
      <c r="HXU221" s="103"/>
      <c r="HXV221" s="103"/>
      <c r="HXW221" s="103"/>
      <c r="HXX221" s="103"/>
      <c r="HXY221" s="103"/>
      <c r="HXZ221" s="103"/>
      <c r="HYA221" s="103"/>
      <c r="HYB221" s="103"/>
      <c r="HYC221" s="103"/>
      <c r="HYD221" s="103"/>
      <c r="HYE221" s="103"/>
      <c r="HYF221" s="103"/>
      <c r="HYG221" s="103"/>
      <c r="HYH221" s="103"/>
      <c r="HYI221" s="103"/>
      <c r="HYJ221" s="103"/>
      <c r="HYK221" s="103"/>
      <c r="HYL221" s="103"/>
      <c r="HYM221" s="103"/>
      <c r="HYN221" s="103"/>
      <c r="HYO221" s="103"/>
      <c r="HYP221" s="103"/>
      <c r="HYQ221" s="103"/>
      <c r="HYR221" s="103"/>
      <c r="HYS221" s="103"/>
      <c r="HYT221" s="103"/>
      <c r="HYU221" s="103"/>
      <c r="HYV221" s="103"/>
      <c r="HYW221" s="103"/>
      <c r="HYX221" s="103"/>
      <c r="HYY221" s="103"/>
      <c r="HYZ221" s="103"/>
      <c r="HZA221" s="103"/>
      <c r="HZB221" s="103"/>
      <c r="HZC221" s="103"/>
      <c r="HZD221" s="103"/>
      <c r="HZE221" s="103"/>
      <c r="HZF221" s="103"/>
      <c r="HZG221" s="103"/>
      <c r="HZH221" s="103"/>
      <c r="HZI221" s="103"/>
      <c r="HZJ221" s="103"/>
      <c r="HZK221" s="103"/>
      <c r="HZL221" s="103"/>
      <c r="HZM221" s="103"/>
      <c r="HZN221" s="103"/>
      <c r="HZO221" s="103"/>
      <c r="HZP221" s="103"/>
      <c r="HZQ221" s="103"/>
      <c r="HZR221" s="103"/>
      <c r="HZS221" s="103"/>
      <c r="HZT221" s="103"/>
      <c r="HZU221" s="103"/>
      <c r="HZV221" s="103"/>
      <c r="HZW221" s="103"/>
      <c r="HZX221" s="103"/>
      <c r="HZY221" s="103"/>
      <c r="HZZ221" s="103"/>
      <c r="IAA221" s="103"/>
      <c r="IAB221" s="103"/>
      <c r="IAC221" s="103"/>
      <c r="IAD221" s="103"/>
      <c r="IAE221" s="103"/>
      <c r="IAF221" s="103"/>
      <c r="IAG221" s="103"/>
      <c r="IAH221" s="103"/>
      <c r="IAI221" s="103"/>
      <c r="IAJ221" s="103"/>
      <c r="IAK221" s="103"/>
      <c r="IAL221" s="103"/>
      <c r="IAM221" s="103"/>
      <c r="IAN221" s="103"/>
      <c r="IAO221" s="103"/>
      <c r="IAP221" s="103"/>
      <c r="IAQ221" s="103"/>
      <c r="IAR221" s="103"/>
      <c r="IAS221" s="103"/>
      <c r="IAT221" s="103"/>
      <c r="IAU221" s="103"/>
      <c r="IAV221" s="103"/>
      <c r="IAW221" s="103"/>
      <c r="IAX221" s="103"/>
      <c r="IAY221" s="103"/>
      <c r="IAZ221" s="103"/>
      <c r="IBA221" s="103"/>
      <c r="IBB221" s="103"/>
      <c r="IBC221" s="103"/>
      <c r="IBD221" s="103"/>
      <c r="IBE221" s="103"/>
      <c r="IBF221" s="103"/>
      <c r="IBG221" s="103"/>
      <c r="IBH221" s="103"/>
      <c r="IBI221" s="103"/>
      <c r="IBJ221" s="103"/>
      <c r="IBK221" s="103"/>
      <c r="IBL221" s="103"/>
      <c r="IBM221" s="103"/>
      <c r="IBN221" s="103"/>
      <c r="IBO221" s="103"/>
      <c r="IBP221" s="103"/>
      <c r="IBQ221" s="103"/>
      <c r="IBR221" s="103"/>
      <c r="IBS221" s="103"/>
      <c r="IBT221" s="103"/>
      <c r="IBU221" s="103"/>
      <c r="IBV221" s="103"/>
      <c r="IBW221" s="103"/>
      <c r="IBX221" s="103"/>
      <c r="IBY221" s="103"/>
      <c r="IBZ221" s="103"/>
      <c r="ICA221" s="103"/>
      <c r="ICB221" s="103"/>
      <c r="ICC221" s="103"/>
      <c r="ICD221" s="103"/>
      <c r="ICE221" s="103"/>
      <c r="ICF221" s="103"/>
      <c r="ICG221" s="103"/>
      <c r="ICH221" s="103"/>
      <c r="ICI221" s="103"/>
      <c r="ICJ221" s="103"/>
      <c r="ICK221" s="103"/>
      <c r="ICL221" s="103"/>
      <c r="ICM221" s="103"/>
      <c r="ICN221" s="103"/>
      <c r="ICO221" s="103"/>
      <c r="ICP221" s="103"/>
      <c r="ICQ221" s="103"/>
      <c r="ICR221" s="103"/>
      <c r="ICS221" s="103"/>
      <c r="ICT221" s="103"/>
      <c r="ICU221" s="103"/>
      <c r="ICV221" s="103"/>
      <c r="ICW221" s="103"/>
      <c r="ICX221" s="103"/>
      <c r="ICY221" s="103"/>
      <c r="ICZ221" s="103"/>
      <c r="IDA221" s="103"/>
      <c r="IDB221" s="103"/>
      <c r="IDC221" s="103"/>
      <c r="IDD221" s="103"/>
      <c r="IDE221" s="103"/>
      <c r="IDF221" s="103"/>
      <c r="IDG221" s="103"/>
      <c r="IDH221" s="103"/>
      <c r="IDI221" s="103"/>
      <c r="IDJ221" s="103"/>
      <c r="IDK221" s="103"/>
      <c r="IDL221" s="103"/>
      <c r="IDM221" s="103"/>
      <c r="IDN221" s="103"/>
      <c r="IDO221" s="103"/>
      <c r="IDP221" s="103"/>
      <c r="IDQ221" s="103"/>
      <c r="IDR221" s="103"/>
      <c r="IDS221" s="103"/>
      <c r="IDT221" s="103"/>
      <c r="IDU221" s="103"/>
      <c r="IDV221" s="103"/>
      <c r="IDW221" s="103"/>
      <c r="IDX221" s="103"/>
      <c r="IDY221" s="103"/>
      <c r="IDZ221" s="103"/>
      <c r="IEA221" s="103"/>
      <c r="IEB221" s="103"/>
      <c r="IEC221" s="103"/>
      <c r="IED221" s="103"/>
      <c r="IEE221" s="103"/>
      <c r="IEF221" s="103"/>
      <c r="IEG221" s="103"/>
      <c r="IEH221" s="103"/>
      <c r="IEI221" s="103"/>
      <c r="IEJ221" s="103"/>
      <c r="IEK221" s="103"/>
      <c r="IEL221" s="103"/>
      <c r="IEM221" s="103"/>
      <c r="IEN221" s="103"/>
      <c r="IEO221" s="103"/>
      <c r="IEP221" s="103"/>
      <c r="IEQ221" s="103"/>
      <c r="IER221" s="103"/>
      <c r="IES221" s="103"/>
      <c r="IET221" s="103"/>
      <c r="IEU221" s="103"/>
      <c r="IEV221" s="103"/>
      <c r="IEW221" s="103"/>
      <c r="IEX221" s="103"/>
      <c r="IEY221" s="103"/>
      <c r="IEZ221" s="103"/>
      <c r="IFA221" s="103"/>
      <c r="IFB221" s="103"/>
      <c r="IFC221" s="103"/>
      <c r="IFD221" s="103"/>
      <c r="IFE221" s="103"/>
      <c r="IFF221" s="103"/>
      <c r="IFG221" s="103"/>
      <c r="IFH221" s="103"/>
      <c r="IFI221" s="103"/>
      <c r="IFJ221" s="103"/>
      <c r="IFK221" s="103"/>
      <c r="IFL221" s="103"/>
      <c r="IFM221" s="103"/>
      <c r="IFN221" s="103"/>
      <c r="IFO221" s="103"/>
      <c r="IFP221" s="103"/>
      <c r="IFQ221" s="103"/>
      <c r="IFR221" s="103"/>
      <c r="IFS221" s="103"/>
      <c r="IFT221" s="103"/>
      <c r="IFU221" s="103"/>
      <c r="IFV221" s="103"/>
      <c r="IFW221" s="103"/>
      <c r="IFX221" s="103"/>
      <c r="IFY221" s="103"/>
      <c r="IFZ221" s="103"/>
      <c r="IGA221" s="103"/>
      <c r="IGB221" s="103"/>
      <c r="IGC221" s="103"/>
      <c r="IGD221" s="103"/>
      <c r="IGE221" s="103"/>
      <c r="IGF221" s="103"/>
      <c r="IGG221" s="103"/>
      <c r="IGH221" s="103"/>
      <c r="IGI221" s="103"/>
      <c r="IGJ221" s="103"/>
      <c r="IGK221" s="103"/>
      <c r="IGL221" s="103"/>
      <c r="IGM221" s="103"/>
      <c r="IGN221" s="103"/>
      <c r="IGO221" s="103"/>
      <c r="IGP221" s="103"/>
      <c r="IGQ221" s="103"/>
      <c r="IGR221" s="103"/>
      <c r="IGS221" s="103"/>
      <c r="IGT221" s="103"/>
      <c r="IGU221" s="103"/>
      <c r="IGV221" s="103"/>
      <c r="IGW221" s="103"/>
      <c r="IGX221" s="103"/>
      <c r="IGY221" s="103"/>
      <c r="IGZ221" s="103"/>
      <c r="IHA221" s="103"/>
      <c r="IHB221" s="103"/>
      <c r="IHC221" s="103"/>
      <c r="IHD221" s="103"/>
      <c r="IHE221" s="103"/>
      <c r="IHF221" s="103"/>
      <c r="IHG221" s="103"/>
      <c r="IHH221" s="103"/>
      <c r="IHI221" s="103"/>
      <c r="IHJ221" s="103"/>
      <c r="IHK221" s="103"/>
      <c r="IHL221" s="103"/>
      <c r="IHM221" s="103"/>
      <c r="IHN221" s="103"/>
      <c r="IHO221" s="103"/>
      <c r="IHP221" s="103"/>
      <c r="IHQ221" s="103"/>
      <c r="IHR221" s="103"/>
      <c r="IHS221" s="103"/>
      <c r="IHT221" s="103"/>
      <c r="IHU221" s="103"/>
      <c r="IHV221" s="103"/>
      <c r="IHW221" s="103"/>
      <c r="IHX221" s="103"/>
      <c r="IHY221" s="103"/>
      <c r="IHZ221" s="103"/>
      <c r="IIA221" s="103"/>
      <c r="IIB221" s="103"/>
      <c r="IIC221" s="103"/>
      <c r="IID221" s="103"/>
      <c r="IIE221" s="103"/>
      <c r="IIF221" s="103"/>
      <c r="IIG221" s="103"/>
      <c r="IIH221" s="103"/>
      <c r="III221" s="103"/>
      <c r="IIJ221" s="103"/>
      <c r="IIK221" s="103"/>
      <c r="IIL221" s="103"/>
      <c r="IIM221" s="103"/>
      <c r="IIN221" s="103"/>
      <c r="IIO221" s="103"/>
      <c r="IIP221" s="103"/>
      <c r="IIQ221" s="103"/>
      <c r="IIR221" s="103"/>
      <c r="IIS221" s="103"/>
      <c r="IIT221" s="103"/>
      <c r="IIU221" s="103"/>
      <c r="IIV221" s="103"/>
      <c r="IIW221" s="103"/>
      <c r="IIX221" s="103"/>
      <c r="IIY221" s="103"/>
      <c r="IIZ221" s="103"/>
      <c r="IJA221" s="103"/>
      <c r="IJB221" s="103"/>
      <c r="IJC221" s="103"/>
      <c r="IJD221" s="103"/>
      <c r="IJE221" s="103"/>
      <c r="IJF221" s="103"/>
      <c r="IJG221" s="103"/>
      <c r="IJH221" s="103"/>
      <c r="IJI221" s="103"/>
      <c r="IJJ221" s="103"/>
      <c r="IJK221" s="103"/>
      <c r="IJL221" s="103"/>
      <c r="IJM221" s="103"/>
      <c r="IJN221" s="103"/>
      <c r="IJO221" s="103"/>
      <c r="IJP221" s="103"/>
      <c r="IJQ221" s="103"/>
      <c r="IJR221" s="103"/>
      <c r="IJS221" s="103"/>
      <c r="IJT221" s="103"/>
      <c r="IJU221" s="103"/>
      <c r="IJV221" s="103"/>
      <c r="IJW221" s="103"/>
      <c r="IJX221" s="103"/>
      <c r="IJY221" s="103"/>
      <c r="IJZ221" s="103"/>
      <c r="IKA221" s="103"/>
      <c r="IKB221" s="103"/>
      <c r="IKC221" s="103"/>
      <c r="IKD221" s="103"/>
      <c r="IKE221" s="103"/>
      <c r="IKF221" s="103"/>
      <c r="IKG221" s="103"/>
      <c r="IKH221" s="103"/>
      <c r="IKI221" s="103"/>
      <c r="IKJ221" s="103"/>
      <c r="IKK221" s="103"/>
      <c r="IKL221" s="103"/>
      <c r="IKM221" s="103"/>
      <c r="IKN221" s="103"/>
      <c r="IKO221" s="103"/>
      <c r="IKP221" s="103"/>
      <c r="IKQ221" s="103"/>
      <c r="IKR221" s="103"/>
      <c r="IKS221" s="103"/>
      <c r="IKT221" s="103"/>
      <c r="IKU221" s="103"/>
      <c r="IKV221" s="103"/>
      <c r="IKW221" s="103"/>
      <c r="IKX221" s="103"/>
      <c r="IKY221" s="103"/>
      <c r="IKZ221" s="103"/>
      <c r="ILA221" s="103"/>
      <c r="ILB221" s="103"/>
      <c r="ILC221" s="103"/>
      <c r="ILD221" s="103"/>
      <c r="ILE221" s="103"/>
      <c r="ILF221" s="103"/>
      <c r="ILG221" s="103"/>
      <c r="ILH221" s="103"/>
      <c r="ILI221" s="103"/>
      <c r="ILJ221" s="103"/>
      <c r="ILK221" s="103"/>
      <c r="ILL221" s="103"/>
      <c r="ILM221" s="103"/>
      <c r="ILN221" s="103"/>
      <c r="ILO221" s="103"/>
      <c r="ILP221" s="103"/>
      <c r="ILQ221" s="103"/>
      <c r="ILR221" s="103"/>
      <c r="ILS221" s="103"/>
      <c r="ILT221" s="103"/>
      <c r="ILU221" s="103"/>
      <c r="ILV221" s="103"/>
      <c r="ILW221" s="103"/>
      <c r="ILX221" s="103"/>
      <c r="ILY221" s="103"/>
      <c r="ILZ221" s="103"/>
      <c r="IMA221" s="103"/>
      <c r="IMB221" s="103"/>
      <c r="IMC221" s="103"/>
      <c r="IMD221" s="103"/>
      <c r="IME221" s="103"/>
      <c r="IMF221" s="103"/>
      <c r="IMG221" s="103"/>
      <c r="IMH221" s="103"/>
      <c r="IMI221" s="103"/>
      <c r="IMJ221" s="103"/>
      <c r="IMK221" s="103"/>
      <c r="IML221" s="103"/>
      <c r="IMM221" s="103"/>
      <c r="IMN221" s="103"/>
      <c r="IMO221" s="103"/>
      <c r="IMP221" s="103"/>
      <c r="IMQ221" s="103"/>
      <c r="IMR221" s="103"/>
      <c r="IMS221" s="103"/>
      <c r="IMT221" s="103"/>
      <c r="IMU221" s="103"/>
      <c r="IMV221" s="103"/>
      <c r="IMW221" s="103"/>
      <c r="IMX221" s="103"/>
      <c r="IMY221" s="103"/>
      <c r="IMZ221" s="103"/>
      <c r="INA221" s="103"/>
      <c r="INB221" s="103"/>
      <c r="INC221" s="103"/>
      <c r="IND221" s="103"/>
      <c r="INE221" s="103"/>
      <c r="INF221" s="103"/>
      <c r="ING221" s="103"/>
      <c r="INH221" s="103"/>
      <c r="INI221" s="103"/>
      <c r="INJ221" s="103"/>
      <c r="INK221" s="103"/>
      <c r="INL221" s="103"/>
      <c r="INM221" s="103"/>
      <c r="INN221" s="103"/>
      <c r="INO221" s="103"/>
      <c r="INP221" s="103"/>
      <c r="INQ221" s="103"/>
      <c r="INR221" s="103"/>
      <c r="INS221" s="103"/>
      <c r="INT221" s="103"/>
      <c r="INU221" s="103"/>
      <c r="INV221" s="103"/>
      <c r="INW221" s="103"/>
      <c r="INX221" s="103"/>
      <c r="INY221" s="103"/>
      <c r="INZ221" s="103"/>
      <c r="IOA221" s="103"/>
      <c r="IOB221" s="103"/>
      <c r="IOC221" s="103"/>
      <c r="IOD221" s="103"/>
      <c r="IOE221" s="103"/>
      <c r="IOF221" s="103"/>
      <c r="IOG221" s="103"/>
      <c r="IOH221" s="103"/>
      <c r="IOI221" s="103"/>
      <c r="IOJ221" s="103"/>
      <c r="IOK221" s="103"/>
      <c r="IOL221" s="103"/>
      <c r="IOM221" s="103"/>
      <c r="ION221" s="103"/>
      <c r="IOO221" s="103"/>
      <c r="IOP221" s="103"/>
      <c r="IOQ221" s="103"/>
      <c r="IOR221" s="103"/>
      <c r="IOS221" s="103"/>
      <c r="IOT221" s="103"/>
      <c r="IOU221" s="103"/>
      <c r="IOV221" s="103"/>
      <c r="IOW221" s="103"/>
      <c r="IOX221" s="103"/>
      <c r="IOY221" s="103"/>
      <c r="IOZ221" s="103"/>
      <c r="IPA221" s="103"/>
      <c r="IPB221" s="103"/>
      <c r="IPC221" s="103"/>
      <c r="IPD221" s="103"/>
      <c r="IPE221" s="103"/>
      <c r="IPF221" s="103"/>
      <c r="IPG221" s="103"/>
      <c r="IPH221" s="103"/>
      <c r="IPI221" s="103"/>
      <c r="IPJ221" s="103"/>
      <c r="IPK221" s="103"/>
      <c r="IPL221" s="103"/>
      <c r="IPM221" s="103"/>
      <c r="IPN221" s="103"/>
      <c r="IPO221" s="103"/>
      <c r="IPP221" s="103"/>
      <c r="IPQ221" s="103"/>
      <c r="IPR221" s="103"/>
      <c r="IPS221" s="103"/>
      <c r="IPT221" s="103"/>
      <c r="IPU221" s="103"/>
      <c r="IPV221" s="103"/>
      <c r="IPW221" s="103"/>
      <c r="IPX221" s="103"/>
      <c r="IPY221" s="103"/>
      <c r="IPZ221" s="103"/>
      <c r="IQA221" s="103"/>
      <c r="IQB221" s="103"/>
      <c r="IQC221" s="103"/>
      <c r="IQD221" s="103"/>
      <c r="IQE221" s="103"/>
      <c r="IQF221" s="103"/>
      <c r="IQG221" s="103"/>
      <c r="IQH221" s="103"/>
      <c r="IQI221" s="103"/>
      <c r="IQJ221" s="103"/>
      <c r="IQK221" s="103"/>
      <c r="IQL221" s="103"/>
      <c r="IQM221" s="103"/>
      <c r="IQN221" s="103"/>
      <c r="IQO221" s="103"/>
      <c r="IQP221" s="103"/>
      <c r="IQQ221" s="103"/>
      <c r="IQR221" s="103"/>
      <c r="IQS221" s="103"/>
      <c r="IQT221" s="103"/>
      <c r="IQU221" s="103"/>
      <c r="IQV221" s="103"/>
      <c r="IQW221" s="103"/>
      <c r="IQX221" s="103"/>
      <c r="IQY221" s="103"/>
      <c r="IQZ221" s="103"/>
      <c r="IRA221" s="103"/>
      <c r="IRB221" s="103"/>
      <c r="IRC221" s="103"/>
      <c r="IRD221" s="103"/>
      <c r="IRE221" s="103"/>
      <c r="IRF221" s="103"/>
      <c r="IRG221" s="103"/>
      <c r="IRH221" s="103"/>
      <c r="IRI221" s="103"/>
      <c r="IRJ221" s="103"/>
      <c r="IRK221" s="103"/>
      <c r="IRL221" s="103"/>
      <c r="IRM221" s="103"/>
      <c r="IRN221" s="103"/>
      <c r="IRO221" s="103"/>
      <c r="IRP221" s="103"/>
      <c r="IRQ221" s="103"/>
      <c r="IRR221" s="103"/>
      <c r="IRS221" s="103"/>
      <c r="IRT221" s="103"/>
      <c r="IRU221" s="103"/>
      <c r="IRV221" s="103"/>
      <c r="IRW221" s="103"/>
      <c r="IRX221" s="103"/>
      <c r="IRY221" s="103"/>
      <c r="IRZ221" s="103"/>
      <c r="ISA221" s="103"/>
      <c r="ISB221" s="103"/>
      <c r="ISC221" s="103"/>
      <c r="ISD221" s="103"/>
      <c r="ISE221" s="103"/>
      <c r="ISF221" s="103"/>
      <c r="ISG221" s="103"/>
      <c r="ISH221" s="103"/>
      <c r="ISI221" s="103"/>
      <c r="ISJ221" s="103"/>
      <c r="ISK221" s="103"/>
      <c r="ISL221" s="103"/>
      <c r="ISM221" s="103"/>
      <c r="ISN221" s="103"/>
      <c r="ISO221" s="103"/>
      <c r="ISP221" s="103"/>
      <c r="ISQ221" s="103"/>
      <c r="ISR221" s="103"/>
      <c r="ISS221" s="103"/>
      <c r="IST221" s="103"/>
      <c r="ISU221" s="103"/>
      <c r="ISV221" s="103"/>
      <c r="ISW221" s="103"/>
      <c r="ISX221" s="103"/>
      <c r="ISY221" s="103"/>
      <c r="ISZ221" s="103"/>
      <c r="ITA221" s="103"/>
      <c r="ITB221" s="103"/>
      <c r="ITC221" s="103"/>
      <c r="ITD221" s="103"/>
      <c r="ITE221" s="103"/>
      <c r="ITF221" s="103"/>
      <c r="ITG221" s="103"/>
      <c r="ITH221" s="103"/>
      <c r="ITI221" s="103"/>
      <c r="ITJ221" s="103"/>
      <c r="ITK221" s="103"/>
      <c r="ITL221" s="103"/>
      <c r="ITM221" s="103"/>
      <c r="ITN221" s="103"/>
      <c r="ITO221" s="103"/>
      <c r="ITP221" s="103"/>
      <c r="ITQ221" s="103"/>
      <c r="ITR221" s="103"/>
      <c r="ITS221" s="103"/>
      <c r="ITT221" s="103"/>
      <c r="ITU221" s="103"/>
      <c r="ITV221" s="103"/>
      <c r="ITW221" s="103"/>
      <c r="ITX221" s="103"/>
      <c r="ITY221" s="103"/>
      <c r="ITZ221" s="103"/>
      <c r="IUA221" s="103"/>
      <c r="IUB221" s="103"/>
      <c r="IUC221" s="103"/>
      <c r="IUD221" s="103"/>
      <c r="IUE221" s="103"/>
      <c r="IUF221" s="103"/>
      <c r="IUG221" s="103"/>
      <c r="IUH221" s="103"/>
      <c r="IUI221" s="103"/>
      <c r="IUJ221" s="103"/>
      <c r="IUK221" s="103"/>
      <c r="IUL221" s="103"/>
      <c r="IUM221" s="103"/>
      <c r="IUN221" s="103"/>
      <c r="IUO221" s="103"/>
      <c r="IUP221" s="103"/>
      <c r="IUQ221" s="103"/>
      <c r="IUR221" s="103"/>
      <c r="IUS221" s="103"/>
      <c r="IUT221" s="103"/>
      <c r="IUU221" s="103"/>
      <c r="IUV221" s="103"/>
      <c r="IUW221" s="103"/>
      <c r="IUX221" s="103"/>
      <c r="IUY221" s="103"/>
      <c r="IUZ221" s="103"/>
      <c r="IVA221" s="103"/>
      <c r="IVB221" s="103"/>
      <c r="IVC221" s="103"/>
      <c r="IVD221" s="103"/>
      <c r="IVE221" s="103"/>
      <c r="IVF221" s="103"/>
      <c r="IVG221" s="103"/>
      <c r="IVH221" s="103"/>
      <c r="IVI221" s="103"/>
      <c r="IVJ221" s="103"/>
      <c r="IVK221" s="103"/>
      <c r="IVL221" s="103"/>
      <c r="IVM221" s="103"/>
      <c r="IVN221" s="103"/>
      <c r="IVO221" s="103"/>
      <c r="IVP221" s="103"/>
      <c r="IVQ221" s="103"/>
      <c r="IVR221" s="103"/>
      <c r="IVS221" s="103"/>
      <c r="IVT221" s="103"/>
      <c r="IVU221" s="103"/>
      <c r="IVV221" s="103"/>
      <c r="IVW221" s="103"/>
      <c r="IVX221" s="103"/>
      <c r="IVY221" s="103"/>
      <c r="IVZ221" s="103"/>
      <c r="IWA221" s="103"/>
      <c r="IWB221" s="103"/>
      <c r="IWC221" s="103"/>
      <c r="IWD221" s="103"/>
      <c r="IWE221" s="103"/>
      <c r="IWF221" s="103"/>
      <c r="IWG221" s="103"/>
      <c r="IWH221" s="103"/>
      <c r="IWI221" s="103"/>
      <c r="IWJ221" s="103"/>
      <c r="IWK221" s="103"/>
      <c r="IWL221" s="103"/>
      <c r="IWM221" s="103"/>
      <c r="IWN221" s="103"/>
      <c r="IWO221" s="103"/>
      <c r="IWP221" s="103"/>
      <c r="IWQ221" s="103"/>
      <c r="IWR221" s="103"/>
      <c r="IWS221" s="103"/>
      <c r="IWT221" s="103"/>
      <c r="IWU221" s="103"/>
      <c r="IWV221" s="103"/>
      <c r="IWW221" s="103"/>
      <c r="IWX221" s="103"/>
      <c r="IWY221" s="103"/>
      <c r="IWZ221" s="103"/>
      <c r="IXA221" s="103"/>
      <c r="IXB221" s="103"/>
      <c r="IXC221" s="103"/>
      <c r="IXD221" s="103"/>
      <c r="IXE221" s="103"/>
      <c r="IXF221" s="103"/>
      <c r="IXG221" s="103"/>
      <c r="IXH221" s="103"/>
      <c r="IXI221" s="103"/>
      <c r="IXJ221" s="103"/>
      <c r="IXK221" s="103"/>
      <c r="IXL221" s="103"/>
      <c r="IXM221" s="103"/>
      <c r="IXN221" s="103"/>
      <c r="IXO221" s="103"/>
      <c r="IXP221" s="103"/>
      <c r="IXQ221" s="103"/>
      <c r="IXR221" s="103"/>
      <c r="IXS221" s="103"/>
      <c r="IXT221" s="103"/>
      <c r="IXU221" s="103"/>
      <c r="IXV221" s="103"/>
      <c r="IXW221" s="103"/>
      <c r="IXX221" s="103"/>
      <c r="IXY221" s="103"/>
      <c r="IXZ221" s="103"/>
      <c r="IYA221" s="103"/>
      <c r="IYB221" s="103"/>
      <c r="IYC221" s="103"/>
      <c r="IYD221" s="103"/>
      <c r="IYE221" s="103"/>
      <c r="IYF221" s="103"/>
      <c r="IYG221" s="103"/>
      <c r="IYH221" s="103"/>
      <c r="IYI221" s="103"/>
      <c r="IYJ221" s="103"/>
      <c r="IYK221" s="103"/>
      <c r="IYL221" s="103"/>
      <c r="IYM221" s="103"/>
      <c r="IYN221" s="103"/>
      <c r="IYO221" s="103"/>
      <c r="IYP221" s="103"/>
      <c r="IYQ221" s="103"/>
      <c r="IYR221" s="103"/>
      <c r="IYS221" s="103"/>
      <c r="IYT221" s="103"/>
      <c r="IYU221" s="103"/>
      <c r="IYV221" s="103"/>
      <c r="IYW221" s="103"/>
      <c r="IYX221" s="103"/>
      <c r="IYY221" s="103"/>
      <c r="IYZ221" s="103"/>
      <c r="IZA221" s="103"/>
      <c r="IZB221" s="103"/>
      <c r="IZC221" s="103"/>
      <c r="IZD221" s="103"/>
      <c r="IZE221" s="103"/>
      <c r="IZF221" s="103"/>
      <c r="IZG221" s="103"/>
      <c r="IZH221" s="103"/>
      <c r="IZI221" s="103"/>
      <c r="IZJ221" s="103"/>
      <c r="IZK221" s="103"/>
      <c r="IZL221" s="103"/>
      <c r="IZM221" s="103"/>
      <c r="IZN221" s="103"/>
      <c r="IZO221" s="103"/>
      <c r="IZP221" s="103"/>
      <c r="IZQ221" s="103"/>
      <c r="IZR221" s="103"/>
      <c r="IZS221" s="103"/>
      <c r="IZT221" s="103"/>
      <c r="IZU221" s="103"/>
      <c r="IZV221" s="103"/>
      <c r="IZW221" s="103"/>
      <c r="IZX221" s="103"/>
      <c r="IZY221" s="103"/>
      <c r="IZZ221" s="103"/>
      <c r="JAA221" s="103"/>
      <c r="JAB221" s="103"/>
      <c r="JAC221" s="103"/>
      <c r="JAD221" s="103"/>
      <c r="JAE221" s="103"/>
      <c r="JAF221" s="103"/>
      <c r="JAG221" s="103"/>
      <c r="JAH221" s="103"/>
      <c r="JAI221" s="103"/>
      <c r="JAJ221" s="103"/>
      <c r="JAK221" s="103"/>
      <c r="JAL221" s="103"/>
      <c r="JAM221" s="103"/>
      <c r="JAN221" s="103"/>
      <c r="JAO221" s="103"/>
      <c r="JAP221" s="103"/>
      <c r="JAQ221" s="103"/>
      <c r="JAR221" s="103"/>
      <c r="JAS221" s="103"/>
      <c r="JAT221" s="103"/>
      <c r="JAU221" s="103"/>
      <c r="JAV221" s="103"/>
      <c r="JAW221" s="103"/>
      <c r="JAX221" s="103"/>
      <c r="JAY221" s="103"/>
      <c r="JAZ221" s="103"/>
      <c r="JBA221" s="103"/>
      <c r="JBB221" s="103"/>
      <c r="JBC221" s="103"/>
      <c r="JBD221" s="103"/>
      <c r="JBE221" s="103"/>
      <c r="JBF221" s="103"/>
      <c r="JBG221" s="103"/>
      <c r="JBH221" s="103"/>
      <c r="JBI221" s="103"/>
      <c r="JBJ221" s="103"/>
      <c r="JBK221" s="103"/>
      <c r="JBL221" s="103"/>
      <c r="JBM221" s="103"/>
      <c r="JBN221" s="103"/>
      <c r="JBO221" s="103"/>
      <c r="JBP221" s="103"/>
      <c r="JBQ221" s="103"/>
      <c r="JBR221" s="103"/>
      <c r="JBS221" s="103"/>
      <c r="JBT221" s="103"/>
      <c r="JBU221" s="103"/>
      <c r="JBV221" s="103"/>
      <c r="JBW221" s="103"/>
      <c r="JBX221" s="103"/>
      <c r="JBY221" s="103"/>
      <c r="JBZ221" s="103"/>
      <c r="JCA221" s="103"/>
      <c r="JCB221" s="103"/>
      <c r="JCC221" s="103"/>
      <c r="JCD221" s="103"/>
      <c r="JCE221" s="103"/>
      <c r="JCF221" s="103"/>
      <c r="JCG221" s="103"/>
      <c r="JCH221" s="103"/>
      <c r="JCI221" s="103"/>
      <c r="JCJ221" s="103"/>
      <c r="JCK221" s="103"/>
      <c r="JCL221" s="103"/>
      <c r="JCM221" s="103"/>
      <c r="JCN221" s="103"/>
      <c r="JCO221" s="103"/>
      <c r="JCP221" s="103"/>
      <c r="JCQ221" s="103"/>
      <c r="JCR221" s="103"/>
      <c r="JCS221" s="103"/>
      <c r="JCT221" s="103"/>
      <c r="JCU221" s="103"/>
      <c r="JCV221" s="103"/>
      <c r="JCW221" s="103"/>
      <c r="JCX221" s="103"/>
      <c r="JCY221" s="103"/>
      <c r="JCZ221" s="103"/>
      <c r="JDA221" s="103"/>
      <c r="JDB221" s="103"/>
      <c r="JDC221" s="103"/>
      <c r="JDD221" s="103"/>
      <c r="JDE221" s="103"/>
      <c r="JDF221" s="103"/>
      <c r="JDG221" s="103"/>
      <c r="JDH221" s="103"/>
      <c r="JDI221" s="103"/>
      <c r="JDJ221" s="103"/>
      <c r="JDK221" s="103"/>
      <c r="JDL221" s="103"/>
      <c r="JDM221" s="103"/>
      <c r="JDN221" s="103"/>
      <c r="JDO221" s="103"/>
      <c r="JDP221" s="103"/>
      <c r="JDQ221" s="103"/>
      <c r="JDR221" s="103"/>
      <c r="JDS221" s="103"/>
      <c r="JDT221" s="103"/>
      <c r="JDU221" s="103"/>
      <c r="JDV221" s="103"/>
      <c r="JDW221" s="103"/>
      <c r="JDX221" s="103"/>
      <c r="JDY221" s="103"/>
      <c r="JDZ221" s="103"/>
      <c r="JEA221" s="103"/>
      <c r="JEB221" s="103"/>
      <c r="JEC221" s="103"/>
      <c r="JED221" s="103"/>
      <c r="JEE221" s="103"/>
      <c r="JEF221" s="103"/>
      <c r="JEG221" s="103"/>
      <c r="JEH221" s="103"/>
      <c r="JEI221" s="103"/>
      <c r="JEJ221" s="103"/>
      <c r="JEK221" s="103"/>
      <c r="JEL221" s="103"/>
      <c r="JEM221" s="103"/>
      <c r="JEN221" s="103"/>
      <c r="JEO221" s="103"/>
      <c r="JEP221" s="103"/>
      <c r="JEQ221" s="103"/>
      <c r="JER221" s="103"/>
      <c r="JES221" s="103"/>
      <c r="JET221" s="103"/>
      <c r="JEU221" s="103"/>
      <c r="JEV221" s="103"/>
      <c r="JEW221" s="103"/>
      <c r="JEX221" s="103"/>
      <c r="JEY221" s="103"/>
      <c r="JEZ221" s="103"/>
      <c r="JFA221" s="103"/>
      <c r="JFB221" s="103"/>
      <c r="JFC221" s="103"/>
      <c r="JFD221" s="103"/>
      <c r="JFE221" s="103"/>
      <c r="JFF221" s="103"/>
      <c r="JFG221" s="103"/>
      <c r="JFH221" s="103"/>
      <c r="JFI221" s="103"/>
      <c r="JFJ221" s="103"/>
      <c r="JFK221" s="103"/>
      <c r="JFL221" s="103"/>
      <c r="JFM221" s="103"/>
      <c r="JFN221" s="103"/>
      <c r="JFO221" s="103"/>
      <c r="JFP221" s="103"/>
      <c r="JFQ221" s="103"/>
      <c r="JFR221" s="103"/>
      <c r="JFS221" s="103"/>
      <c r="JFT221" s="103"/>
      <c r="JFU221" s="103"/>
      <c r="JFV221" s="103"/>
      <c r="JFW221" s="103"/>
      <c r="JFX221" s="103"/>
      <c r="JFY221" s="103"/>
      <c r="JFZ221" s="103"/>
      <c r="JGA221" s="103"/>
      <c r="JGB221" s="103"/>
      <c r="JGC221" s="103"/>
      <c r="JGD221" s="103"/>
      <c r="JGE221" s="103"/>
      <c r="JGF221" s="103"/>
      <c r="JGG221" s="103"/>
      <c r="JGH221" s="103"/>
      <c r="JGI221" s="103"/>
      <c r="JGJ221" s="103"/>
      <c r="JGK221" s="103"/>
      <c r="JGL221" s="103"/>
      <c r="JGM221" s="103"/>
      <c r="JGN221" s="103"/>
      <c r="JGO221" s="103"/>
      <c r="JGP221" s="103"/>
      <c r="JGQ221" s="103"/>
      <c r="JGR221" s="103"/>
      <c r="JGS221" s="103"/>
      <c r="JGT221" s="103"/>
      <c r="JGU221" s="103"/>
      <c r="JGV221" s="103"/>
      <c r="JGW221" s="103"/>
      <c r="JGX221" s="103"/>
      <c r="JGY221" s="103"/>
      <c r="JGZ221" s="103"/>
      <c r="JHA221" s="103"/>
      <c r="JHB221" s="103"/>
      <c r="JHC221" s="103"/>
      <c r="JHD221" s="103"/>
      <c r="JHE221" s="103"/>
      <c r="JHF221" s="103"/>
      <c r="JHG221" s="103"/>
      <c r="JHH221" s="103"/>
      <c r="JHI221" s="103"/>
      <c r="JHJ221" s="103"/>
      <c r="JHK221" s="103"/>
      <c r="JHL221" s="103"/>
      <c r="JHM221" s="103"/>
      <c r="JHN221" s="103"/>
      <c r="JHO221" s="103"/>
      <c r="JHP221" s="103"/>
      <c r="JHQ221" s="103"/>
      <c r="JHR221" s="103"/>
      <c r="JHS221" s="103"/>
      <c r="JHT221" s="103"/>
      <c r="JHU221" s="103"/>
      <c r="JHV221" s="103"/>
      <c r="JHW221" s="103"/>
      <c r="JHX221" s="103"/>
      <c r="JHY221" s="103"/>
      <c r="JHZ221" s="103"/>
      <c r="JIA221" s="103"/>
      <c r="JIB221" s="103"/>
      <c r="JIC221" s="103"/>
      <c r="JID221" s="103"/>
      <c r="JIE221" s="103"/>
      <c r="JIF221" s="103"/>
      <c r="JIG221" s="103"/>
      <c r="JIH221" s="103"/>
      <c r="JII221" s="103"/>
      <c r="JIJ221" s="103"/>
      <c r="JIK221" s="103"/>
      <c r="JIL221" s="103"/>
      <c r="JIM221" s="103"/>
      <c r="JIN221" s="103"/>
      <c r="JIO221" s="103"/>
      <c r="JIP221" s="103"/>
      <c r="JIQ221" s="103"/>
      <c r="JIR221" s="103"/>
      <c r="JIS221" s="103"/>
      <c r="JIT221" s="103"/>
      <c r="JIU221" s="103"/>
      <c r="JIV221" s="103"/>
      <c r="JIW221" s="103"/>
      <c r="JIX221" s="103"/>
      <c r="JIY221" s="103"/>
      <c r="JIZ221" s="103"/>
      <c r="JJA221" s="103"/>
      <c r="JJB221" s="103"/>
      <c r="JJC221" s="103"/>
      <c r="JJD221" s="103"/>
      <c r="JJE221" s="103"/>
      <c r="JJF221" s="103"/>
      <c r="JJG221" s="103"/>
      <c r="JJH221" s="103"/>
      <c r="JJI221" s="103"/>
      <c r="JJJ221" s="103"/>
      <c r="JJK221" s="103"/>
      <c r="JJL221" s="103"/>
      <c r="JJM221" s="103"/>
      <c r="JJN221" s="103"/>
      <c r="JJO221" s="103"/>
      <c r="JJP221" s="103"/>
      <c r="JJQ221" s="103"/>
      <c r="JJR221" s="103"/>
      <c r="JJS221" s="103"/>
      <c r="JJT221" s="103"/>
      <c r="JJU221" s="103"/>
      <c r="JJV221" s="103"/>
      <c r="JJW221" s="103"/>
      <c r="JJX221" s="103"/>
      <c r="JJY221" s="103"/>
      <c r="JJZ221" s="103"/>
      <c r="JKA221" s="103"/>
      <c r="JKB221" s="103"/>
      <c r="JKC221" s="103"/>
      <c r="JKD221" s="103"/>
      <c r="JKE221" s="103"/>
      <c r="JKF221" s="103"/>
      <c r="JKG221" s="103"/>
      <c r="JKH221" s="103"/>
      <c r="JKI221" s="103"/>
      <c r="JKJ221" s="103"/>
      <c r="JKK221" s="103"/>
      <c r="JKL221" s="103"/>
      <c r="JKM221" s="103"/>
      <c r="JKN221" s="103"/>
      <c r="JKO221" s="103"/>
      <c r="JKP221" s="103"/>
      <c r="JKQ221" s="103"/>
      <c r="JKR221" s="103"/>
      <c r="JKS221" s="103"/>
      <c r="JKT221" s="103"/>
      <c r="JKU221" s="103"/>
      <c r="JKV221" s="103"/>
      <c r="JKW221" s="103"/>
      <c r="JKX221" s="103"/>
      <c r="JKY221" s="103"/>
      <c r="JKZ221" s="103"/>
      <c r="JLA221" s="103"/>
      <c r="JLB221" s="103"/>
      <c r="JLC221" s="103"/>
      <c r="JLD221" s="103"/>
      <c r="JLE221" s="103"/>
      <c r="JLF221" s="103"/>
      <c r="JLG221" s="103"/>
      <c r="JLH221" s="103"/>
      <c r="JLI221" s="103"/>
      <c r="JLJ221" s="103"/>
      <c r="JLK221" s="103"/>
      <c r="JLL221" s="103"/>
      <c r="JLM221" s="103"/>
      <c r="JLN221" s="103"/>
      <c r="JLO221" s="103"/>
      <c r="JLP221" s="103"/>
      <c r="JLQ221" s="103"/>
      <c r="JLR221" s="103"/>
      <c r="JLS221" s="103"/>
      <c r="JLT221" s="103"/>
      <c r="JLU221" s="103"/>
      <c r="JLV221" s="103"/>
      <c r="JLW221" s="103"/>
      <c r="JLX221" s="103"/>
      <c r="JLY221" s="103"/>
      <c r="JLZ221" s="103"/>
      <c r="JMA221" s="103"/>
      <c r="JMB221" s="103"/>
      <c r="JMC221" s="103"/>
      <c r="JMD221" s="103"/>
      <c r="JME221" s="103"/>
      <c r="JMF221" s="103"/>
      <c r="JMG221" s="103"/>
      <c r="JMH221" s="103"/>
      <c r="JMI221" s="103"/>
      <c r="JMJ221" s="103"/>
      <c r="JMK221" s="103"/>
      <c r="JML221" s="103"/>
      <c r="JMM221" s="103"/>
      <c r="JMN221" s="103"/>
      <c r="JMO221" s="103"/>
      <c r="JMP221" s="103"/>
      <c r="JMQ221" s="103"/>
      <c r="JMR221" s="103"/>
      <c r="JMS221" s="103"/>
      <c r="JMT221" s="103"/>
      <c r="JMU221" s="103"/>
      <c r="JMV221" s="103"/>
      <c r="JMW221" s="103"/>
      <c r="JMX221" s="103"/>
      <c r="JMY221" s="103"/>
      <c r="JMZ221" s="103"/>
      <c r="JNA221" s="103"/>
      <c r="JNB221" s="103"/>
      <c r="JNC221" s="103"/>
      <c r="JND221" s="103"/>
      <c r="JNE221" s="103"/>
      <c r="JNF221" s="103"/>
      <c r="JNG221" s="103"/>
      <c r="JNH221" s="103"/>
      <c r="JNI221" s="103"/>
      <c r="JNJ221" s="103"/>
      <c r="JNK221" s="103"/>
      <c r="JNL221" s="103"/>
      <c r="JNM221" s="103"/>
      <c r="JNN221" s="103"/>
      <c r="JNO221" s="103"/>
      <c r="JNP221" s="103"/>
      <c r="JNQ221" s="103"/>
      <c r="JNR221" s="103"/>
      <c r="JNS221" s="103"/>
      <c r="JNT221" s="103"/>
      <c r="JNU221" s="103"/>
      <c r="JNV221" s="103"/>
      <c r="JNW221" s="103"/>
      <c r="JNX221" s="103"/>
      <c r="JNY221" s="103"/>
      <c r="JNZ221" s="103"/>
      <c r="JOA221" s="103"/>
      <c r="JOB221" s="103"/>
      <c r="JOC221" s="103"/>
      <c r="JOD221" s="103"/>
      <c r="JOE221" s="103"/>
      <c r="JOF221" s="103"/>
      <c r="JOG221" s="103"/>
      <c r="JOH221" s="103"/>
      <c r="JOI221" s="103"/>
      <c r="JOJ221" s="103"/>
      <c r="JOK221" s="103"/>
      <c r="JOL221" s="103"/>
      <c r="JOM221" s="103"/>
      <c r="JON221" s="103"/>
      <c r="JOO221" s="103"/>
      <c r="JOP221" s="103"/>
      <c r="JOQ221" s="103"/>
      <c r="JOR221" s="103"/>
      <c r="JOS221" s="103"/>
      <c r="JOT221" s="103"/>
      <c r="JOU221" s="103"/>
      <c r="JOV221" s="103"/>
      <c r="JOW221" s="103"/>
      <c r="JOX221" s="103"/>
      <c r="JOY221" s="103"/>
      <c r="JOZ221" s="103"/>
      <c r="JPA221" s="103"/>
      <c r="JPB221" s="103"/>
      <c r="JPC221" s="103"/>
      <c r="JPD221" s="103"/>
      <c r="JPE221" s="103"/>
      <c r="JPF221" s="103"/>
      <c r="JPG221" s="103"/>
      <c r="JPH221" s="103"/>
      <c r="JPI221" s="103"/>
      <c r="JPJ221" s="103"/>
      <c r="JPK221" s="103"/>
      <c r="JPL221" s="103"/>
      <c r="JPM221" s="103"/>
      <c r="JPN221" s="103"/>
      <c r="JPO221" s="103"/>
      <c r="JPP221" s="103"/>
      <c r="JPQ221" s="103"/>
      <c r="JPR221" s="103"/>
      <c r="JPS221" s="103"/>
      <c r="JPT221" s="103"/>
      <c r="JPU221" s="103"/>
      <c r="JPV221" s="103"/>
      <c r="JPW221" s="103"/>
      <c r="JPX221" s="103"/>
      <c r="JPY221" s="103"/>
      <c r="JPZ221" s="103"/>
      <c r="JQA221" s="103"/>
      <c r="JQB221" s="103"/>
      <c r="JQC221" s="103"/>
      <c r="JQD221" s="103"/>
      <c r="JQE221" s="103"/>
      <c r="JQF221" s="103"/>
      <c r="JQG221" s="103"/>
      <c r="JQH221" s="103"/>
      <c r="JQI221" s="103"/>
      <c r="JQJ221" s="103"/>
      <c r="JQK221" s="103"/>
      <c r="JQL221" s="103"/>
      <c r="JQM221" s="103"/>
      <c r="JQN221" s="103"/>
      <c r="JQO221" s="103"/>
      <c r="JQP221" s="103"/>
      <c r="JQQ221" s="103"/>
      <c r="JQR221" s="103"/>
      <c r="JQS221" s="103"/>
      <c r="JQT221" s="103"/>
      <c r="JQU221" s="103"/>
      <c r="JQV221" s="103"/>
      <c r="JQW221" s="103"/>
      <c r="JQX221" s="103"/>
      <c r="JQY221" s="103"/>
      <c r="JQZ221" s="103"/>
      <c r="JRA221" s="103"/>
      <c r="JRB221" s="103"/>
      <c r="JRC221" s="103"/>
      <c r="JRD221" s="103"/>
      <c r="JRE221" s="103"/>
      <c r="JRF221" s="103"/>
      <c r="JRG221" s="103"/>
      <c r="JRH221" s="103"/>
      <c r="JRI221" s="103"/>
      <c r="JRJ221" s="103"/>
      <c r="JRK221" s="103"/>
      <c r="JRL221" s="103"/>
      <c r="JRM221" s="103"/>
      <c r="JRN221" s="103"/>
      <c r="JRO221" s="103"/>
      <c r="JRP221" s="103"/>
      <c r="JRQ221" s="103"/>
      <c r="JRR221" s="103"/>
      <c r="JRS221" s="103"/>
      <c r="JRT221" s="103"/>
      <c r="JRU221" s="103"/>
      <c r="JRV221" s="103"/>
      <c r="JRW221" s="103"/>
      <c r="JRX221" s="103"/>
      <c r="JRY221" s="103"/>
      <c r="JRZ221" s="103"/>
      <c r="JSA221" s="103"/>
      <c r="JSB221" s="103"/>
      <c r="JSC221" s="103"/>
      <c r="JSD221" s="103"/>
      <c r="JSE221" s="103"/>
      <c r="JSF221" s="103"/>
      <c r="JSG221" s="103"/>
      <c r="JSH221" s="103"/>
      <c r="JSI221" s="103"/>
      <c r="JSJ221" s="103"/>
      <c r="JSK221" s="103"/>
      <c r="JSL221" s="103"/>
      <c r="JSM221" s="103"/>
      <c r="JSN221" s="103"/>
      <c r="JSO221" s="103"/>
      <c r="JSP221" s="103"/>
      <c r="JSQ221" s="103"/>
      <c r="JSR221" s="103"/>
      <c r="JSS221" s="103"/>
      <c r="JST221" s="103"/>
      <c r="JSU221" s="103"/>
      <c r="JSV221" s="103"/>
      <c r="JSW221" s="103"/>
      <c r="JSX221" s="103"/>
      <c r="JSY221" s="103"/>
      <c r="JSZ221" s="103"/>
      <c r="JTA221" s="103"/>
      <c r="JTB221" s="103"/>
      <c r="JTC221" s="103"/>
      <c r="JTD221" s="103"/>
      <c r="JTE221" s="103"/>
      <c r="JTF221" s="103"/>
      <c r="JTG221" s="103"/>
      <c r="JTH221" s="103"/>
      <c r="JTI221" s="103"/>
      <c r="JTJ221" s="103"/>
      <c r="JTK221" s="103"/>
      <c r="JTL221" s="103"/>
      <c r="JTM221" s="103"/>
      <c r="JTN221" s="103"/>
      <c r="JTO221" s="103"/>
      <c r="JTP221" s="103"/>
      <c r="JTQ221" s="103"/>
      <c r="JTR221" s="103"/>
      <c r="JTS221" s="103"/>
      <c r="JTT221" s="103"/>
      <c r="JTU221" s="103"/>
      <c r="JTV221" s="103"/>
      <c r="JTW221" s="103"/>
      <c r="JTX221" s="103"/>
      <c r="JTY221" s="103"/>
      <c r="JTZ221" s="103"/>
      <c r="JUA221" s="103"/>
      <c r="JUB221" s="103"/>
      <c r="JUC221" s="103"/>
      <c r="JUD221" s="103"/>
      <c r="JUE221" s="103"/>
      <c r="JUF221" s="103"/>
      <c r="JUG221" s="103"/>
      <c r="JUH221" s="103"/>
      <c r="JUI221" s="103"/>
      <c r="JUJ221" s="103"/>
      <c r="JUK221" s="103"/>
      <c r="JUL221" s="103"/>
      <c r="JUM221" s="103"/>
      <c r="JUN221" s="103"/>
      <c r="JUO221" s="103"/>
      <c r="JUP221" s="103"/>
      <c r="JUQ221" s="103"/>
      <c r="JUR221" s="103"/>
      <c r="JUS221" s="103"/>
      <c r="JUT221" s="103"/>
      <c r="JUU221" s="103"/>
      <c r="JUV221" s="103"/>
      <c r="JUW221" s="103"/>
      <c r="JUX221" s="103"/>
      <c r="JUY221" s="103"/>
      <c r="JUZ221" s="103"/>
      <c r="JVA221" s="103"/>
      <c r="JVB221" s="103"/>
      <c r="JVC221" s="103"/>
      <c r="JVD221" s="103"/>
      <c r="JVE221" s="103"/>
      <c r="JVF221" s="103"/>
      <c r="JVG221" s="103"/>
      <c r="JVH221" s="103"/>
      <c r="JVI221" s="103"/>
      <c r="JVJ221" s="103"/>
      <c r="JVK221" s="103"/>
      <c r="JVL221" s="103"/>
      <c r="JVM221" s="103"/>
      <c r="JVN221" s="103"/>
      <c r="JVO221" s="103"/>
      <c r="JVP221" s="103"/>
      <c r="JVQ221" s="103"/>
      <c r="JVR221" s="103"/>
      <c r="JVS221" s="103"/>
      <c r="JVT221" s="103"/>
      <c r="JVU221" s="103"/>
      <c r="JVV221" s="103"/>
      <c r="JVW221" s="103"/>
      <c r="JVX221" s="103"/>
      <c r="JVY221" s="103"/>
      <c r="JVZ221" s="103"/>
      <c r="JWA221" s="103"/>
      <c r="JWB221" s="103"/>
      <c r="JWC221" s="103"/>
      <c r="JWD221" s="103"/>
      <c r="JWE221" s="103"/>
      <c r="JWF221" s="103"/>
      <c r="JWG221" s="103"/>
      <c r="JWH221" s="103"/>
      <c r="JWI221" s="103"/>
      <c r="JWJ221" s="103"/>
      <c r="JWK221" s="103"/>
      <c r="JWL221" s="103"/>
      <c r="JWM221" s="103"/>
      <c r="JWN221" s="103"/>
      <c r="JWO221" s="103"/>
      <c r="JWP221" s="103"/>
      <c r="JWQ221" s="103"/>
      <c r="JWR221" s="103"/>
      <c r="JWS221" s="103"/>
      <c r="JWT221" s="103"/>
      <c r="JWU221" s="103"/>
      <c r="JWV221" s="103"/>
      <c r="JWW221" s="103"/>
      <c r="JWX221" s="103"/>
      <c r="JWY221" s="103"/>
      <c r="JWZ221" s="103"/>
      <c r="JXA221" s="103"/>
      <c r="JXB221" s="103"/>
      <c r="JXC221" s="103"/>
      <c r="JXD221" s="103"/>
      <c r="JXE221" s="103"/>
      <c r="JXF221" s="103"/>
      <c r="JXG221" s="103"/>
      <c r="JXH221" s="103"/>
      <c r="JXI221" s="103"/>
      <c r="JXJ221" s="103"/>
      <c r="JXK221" s="103"/>
      <c r="JXL221" s="103"/>
      <c r="JXM221" s="103"/>
      <c r="JXN221" s="103"/>
      <c r="JXO221" s="103"/>
      <c r="JXP221" s="103"/>
      <c r="JXQ221" s="103"/>
      <c r="JXR221" s="103"/>
      <c r="JXS221" s="103"/>
      <c r="JXT221" s="103"/>
      <c r="JXU221" s="103"/>
      <c r="JXV221" s="103"/>
      <c r="JXW221" s="103"/>
      <c r="JXX221" s="103"/>
      <c r="JXY221" s="103"/>
      <c r="JXZ221" s="103"/>
      <c r="JYA221" s="103"/>
      <c r="JYB221" s="103"/>
      <c r="JYC221" s="103"/>
      <c r="JYD221" s="103"/>
      <c r="JYE221" s="103"/>
      <c r="JYF221" s="103"/>
      <c r="JYG221" s="103"/>
      <c r="JYH221" s="103"/>
      <c r="JYI221" s="103"/>
      <c r="JYJ221" s="103"/>
      <c r="JYK221" s="103"/>
      <c r="JYL221" s="103"/>
      <c r="JYM221" s="103"/>
      <c r="JYN221" s="103"/>
      <c r="JYO221" s="103"/>
      <c r="JYP221" s="103"/>
      <c r="JYQ221" s="103"/>
      <c r="JYR221" s="103"/>
      <c r="JYS221" s="103"/>
      <c r="JYT221" s="103"/>
      <c r="JYU221" s="103"/>
      <c r="JYV221" s="103"/>
      <c r="JYW221" s="103"/>
      <c r="JYX221" s="103"/>
      <c r="JYY221" s="103"/>
      <c r="JYZ221" s="103"/>
      <c r="JZA221" s="103"/>
      <c r="JZB221" s="103"/>
      <c r="JZC221" s="103"/>
      <c r="JZD221" s="103"/>
      <c r="JZE221" s="103"/>
      <c r="JZF221" s="103"/>
      <c r="JZG221" s="103"/>
      <c r="JZH221" s="103"/>
      <c r="JZI221" s="103"/>
      <c r="JZJ221" s="103"/>
      <c r="JZK221" s="103"/>
      <c r="JZL221" s="103"/>
      <c r="JZM221" s="103"/>
      <c r="JZN221" s="103"/>
      <c r="JZO221" s="103"/>
      <c r="JZP221" s="103"/>
      <c r="JZQ221" s="103"/>
      <c r="JZR221" s="103"/>
      <c r="JZS221" s="103"/>
      <c r="JZT221" s="103"/>
      <c r="JZU221" s="103"/>
      <c r="JZV221" s="103"/>
      <c r="JZW221" s="103"/>
      <c r="JZX221" s="103"/>
      <c r="JZY221" s="103"/>
      <c r="JZZ221" s="103"/>
      <c r="KAA221" s="103"/>
      <c r="KAB221" s="103"/>
      <c r="KAC221" s="103"/>
      <c r="KAD221" s="103"/>
      <c r="KAE221" s="103"/>
      <c r="KAF221" s="103"/>
      <c r="KAG221" s="103"/>
      <c r="KAH221" s="103"/>
      <c r="KAI221" s="103"/>
      <c r="KAJ221" s="103"/>
      <c r="KAK221" s="103"/>
      <c r="KAL221" s="103"/>
      <c r="KAM221" s="103"/>
      <c r="KAN221" s="103"/>
      <c r="KAO221" s="103"/>
      <c r="KAP221" s="103"/>
      <c r="KAQ221" s="103"/>
      <c r="KAR221" s="103"/>
      <c r="KAS221" s="103"/>
      <c r="KAT221" s="103"/>
      <c r="KAU221" s="103"/>
      <c r="KAV221" s="103"/>
      <c r="KAW221" s="103"/>
      <c r="KAX221" s="103"/>
      <c r="KAY221" s="103"/>
      <c r="KAZ221" s="103"/>
      <c r="KBA221" s="103"/>
      <c r="KBB221" s="103"/>
      <c r="KBC221" s="103"/>
      <c r="KBD221" s="103"/>
      <c r="KBE221" s="103"/>
      <c r="KBF221" s="103"/>
      <c r="KBG221" s="103"/>
      <c r="KBH221" s="103"/>
      <c r="KBI221" s="103"/>
      <c r="KBJ221" s="103"/>
      <c r="KBK221" s="103"/>
      <c r="KBL221" s="103"/>
      <c r="KBM221" s="103"/>
      <c r="KBN221" s="103"/>
      <c r="KBO221" s="103"/>
      <c r="KBP221" s="103"/>
      <c r="KBQ221" s="103"/>
      <c r="KBR221" s="103"/>
      <c r="KBS221" s="103"/>
      <c r="KBT221" s="103"/>
      <c r="KBU221" s="103"/>
      <c r="KBV221" s="103"/>
      <c r="KBW221" s="103"/>
      <c r="KBX221" s="103"/>
      <c r="KBY221" s="103"/>
      <c r="KBZ221" s="103"/>
      <c r="KCA221" s="103"/>
      <c r="KCB221" s="103"/>
      <c r="KCC221" s="103"/>
      <c r="KCD221" s="103"/>
      <c r="KCE221" s="103"/>
      <c r="KCF221" s="103"/>
      <c r="KCG221" s="103"/>
      <c r="KCH221" s="103"/>
      <c r="KCI221" s="103"/>
      <c r="KCJ221" s="103"/>
      <c r="KCK221" s="103"/>
      <c r="KCL221" s="103"/>
      <c r="KCM221" s="103"/>
      <c r="KCN221" s="103"/>
      <c r="KCO221" s="103"/>
      <c r="KCP221" s="103"/>
      <c r="KCQ221" s="103"/>
      <c r="KCR221" s="103"/>
      <c r="KCS221" s="103"/>
      <c r="KCT221" s="103"/>
      <c r="KCU221" s="103"/>
      <c r="KCV221" s="103"/>
      <c r="KCW221" s="103"/>
      <c r="KCX221" s="103"/>
      <c r="KCY221" s="103"/>
      <c r="KCZ221" s="103"/>
      <c r="KDA221" s="103"/>
      <c r="KDB221" s="103"/>
      <c r="KDC221" s="103"/>
      <c r="KDD221" s="103"/>
      <c r="KDE221" s="103"/>
      <c r="KDF221" s="103"/>
      <c r="KDG221" s="103"/>
      <c r="KDH221" s="103"/>
      <c r="KDI221" s="103"/>
      <c r="KDJ221" s="103"/>
      <c r="KDK221" s="103"/>
      <c r="KDL221" s="103"/>
      <c r="KDM221" s="103"/>
      <c r="KDN221" s="103"/>
      <c r="KDO221" s="103"/>
      <c r="KDP221" s="103"/>
      <c r="KDQ221" s="103"/>
      <c r="KDR221" s="103"/>
      <c r="KDS221" s="103"/>
      <c r="KDT221" s="103"/>
      <c r="KDU221" s="103"/>
      <c r="KDV221" s="103"/>
      <c r="KDW221" s="103"/>
      <c r="KDX221" s="103"/>
      <c r="KDY221" s="103"/>
      <c r="KDZ221" s="103"/>
      <c r="KEA221" s="103"/>
      <c r="KEB221" s="103"/>
      <c r="KEC221" s="103"/>
      <c r="KED221" s="103"/>
      <c r="KEE221" s="103"/>
      <c r="KEF221" s="103"/>
      <c r="KEG221" s="103"/>
      <c r="KEH221" s="103"/>
      <c r="KEI221" s="103"/>
      <c r="KEJ221" s="103"/>
      <c r="KEK221" s="103"/>
      <c r="KEL221" s="103"/>
      <c r="KEM221" s="103"/>
      <c r="KEN221" s="103"/>
      <c r="KEO221" s="103"/>
      <c r="KEP221" s="103"/>
      <c r="KEQ221" s="103"/>
      <c r="KER221" s="103"/>
      <c r="KES221" s="103"/>
      <c r="KET221" s="103"/>
      <c r="KEU221" s="103"/>
      <c r="KEV221" s="103"/>
      <c r="KEW221" s="103"/>
      <c r="KEX221" s="103"/>
      <c r="KEY221" s="103"/>
      <c r="KEZ221" s="103"/>
      <c r="KFA221" s="103"/>
      <c r="KFB221" s="103"/>
      <c r="KFC221" s="103"/>
      <c r="KFD221" s="103"/>
      <c r="KFE221" s="103"/>
      <c r="KFF221" s="103"/>
      <c r="KFG221" s="103"/>
      <c r="KFH221" s="103"/>
      <c r="KFI221" s="103"/>
      <c r="KFJ221" s="103"/>
      <c r="KFK221" s="103"/>
      <c r="KFL221" s="103"/>
      <c r="KFM221" s="103"/>
      <c r="KFN221" s="103"/>
      <c r="KFO221" s="103"/>
      <c r="KFP221" s="103"/>
      <c r="KFQ221" s="103"/>
      <c r="KFR221" s="103"/>
      <c r="KFS221" s="103"/>
      <c r="KFT221" s="103"/>
      <c r="KFU221" s="103"/>
      <c r="KFV221" s="103"/>
      <c r="KFW221" s="103"/>
      <c r="KFX221" s="103"/>
      <c r="KFY221" s="103"/>
      <c r="KFZ221" s="103"/>
      <c r="KGA221" s="103"/>
      <c r="KGB221" s="103"/>
      <c r="KGC221" s="103"/>
      <c r="KGD221" s="103"/>
      <c r="KGE221" s="103"/>
      <c r="KGF221" s="103"/>
      <c r="KGG221" s="103"/>
      <c r="KGH221" s="103"/>
      <c r="KGI221" s="103"/>
      <c r="KGJ221" s="103"/>
      <c r="KGK221" s="103"/>
      <c r="KGL221" s="103"/>
      <c r="KGM221" s="103"/>
      <c r="KGN221" s="103"/>
      <c r="KGO221" s="103"/>
      <c r="KGP221" s="103"/>
      <c r="KGQ221" s="103"/>
      <c r="KGR221" s="103"/>
      <c r="KGS221" s="103"/>
      <c r="KGT221" s="103"/>
      <c r="KGU221" s="103"/>
      <c r="KGV221" s="103"/>
      <c r="KGW221" s="103"/>
      <c r="KGX221" s="103"/>
      <c r="KGY221" s="103"/>
      <c r="KGZ221" s="103"/>
      <c r="KHA221" s="103"/>
      <c r="KHB221" s="103"/>
      <c r="KHC221" s="103"/>
      <c r="KHD221" s="103"/>
      <c r="KHE221" s="103"/>
      <c r="KHF221" s="103"/>
      <c r="KHG221" s="103"/>
      <c r="KHH221" s="103"/>
      <c r="KHI221" s="103"/>
      <c r="KHJ221" s="103"/>
      <c r="KHK221" s="103"/>
      <c r="KHL221" s="103"/>
      <c r="KHM221" s="103"/>
      <c r="KHN221" s="103"/>
      <c r="KHO221" s="103"/>
      <c r="KHP221" s="103"/>
      <c r="KHQ221" s="103"/>
      <c r="KHR221" s="103"/>
      <c r="KHS221" s="103"/>
      <c r="KHT221" s="103"/>
      <c r="KHU221" s="103"/>
      <c r="KHV221" s="103"/>
      <c r="KHW221" s="103"/>
      <c r="KHX221" s="103"/>
      <c r="KHY221" s="103"/>
      <c r="KHZ221" s="103"/>
      <c r="KIA221" s="103"/>
      <c r="KIB221" s="103"/>
      <c r="KIC221" s="103"/>
      <c r="KID221" s="103"/>
      <c r="KIE221" s="103"/>
      <c r="KIF221" s="103"/>
      <c r="KIG221" s="103"/>
      <c r="KIH221" s="103"/>
      <c r="KII221" s="103"/>
      <c r="KIJ221" s="103"/>
      <c r="KIK221" s="103"/>
      <c r="KIL221" s="103"/>
      <c r="KIM221" s="103"/>
      <c r="KIN221" s="103"/>
      <c r="KIO221" s="103"/>
      <c r="KIP221" s="103"/>
      <c r="KIQ221" s="103"/>
      <c r="KIR221" s="103"/>
      <c r="KIS221" s="103"/>
      <c r="KIT221" s="103"/>
      <c r="KIU221" s="103"/>
      <c r="KIV221" s="103"/>
      <c r="KIW221" s="103"/>
      <c r="KIX221" s="103"/>
      <c r="KIY221" s="103"/>
      <c r="KIZ221" s="103"/>
      <c r="KJA221" s="103"/>
      <c r="KJB221" s="103"/>
      <c r="KJC221" s="103"/>
      <c r="KJD221" s="103"/>
      <c r="KJE221" s="103"/>
      <c r="KJF221" s="103"/>
      <c r="KJG221" s="103"/>
      <c r="KJH221" s="103"/>
      <c r="KJI221" s="103"/>
      <c r="KJJ221" s="103"/>
      <c r="KJK221" s="103"/>
      <c r="KJL221" s="103"/>
      <c r="KJM221" s="103"/>
      <c r="KJN221" s="103"/>
      <c r="KJO221" s="103"/>
      <c r="KJP221" s="103"/>
      <c r="KJQ221" s="103"/>
      <c r="KJR221" s="103"/>
      <c r="KJS221" s="103"/>
      <c r="KJT221" s="103"/>
      <c r="KJU221" s="103"/>
      <c r="KJV221" s="103"/>
      <c r="KJW221" s="103"/>
      <c r="KJX221" s="103"/>
      <c r="KJY221" s="103"/>
      <c r="KJZ221" s="103"/>
      <c r="KKA221" s="103"/>
      <c r="KKB221" s="103"/>
      <c r="KKC221" s="103"/>
      <c r="KKD221" s="103"/>
      <c r="KKE221" s="103"/>
      <c r="KKF221" s="103"/>
      <c r="KKG221" s="103"/>
      <c r="KKH221" s="103"/>
      <c r="KKI221" s="103"/>
      <c r="KKJ221" s="103"/>
      <c r="KKK221" s="103"/>
      <c r="KKL221" s="103"/>
      <c r="KKM221" s="103"/>
      <c r="KKN221" s="103"/>
      <c r="KKO221" s="103"/>
      <c r="KKP221" s="103"/>
      <c r="KKQ221" s="103"/>
      <c r="KKR221" s="103"/>
      <c r="KKS221" s="103"/>
      <c r="KKT221" s="103"/>
      <c r="KKU221" s="103"/>
      <c r="KKV221" s="103"/>
      <c r="KKW221" s="103"/>
      <c r="KKX221" s="103"/>
      <c r="KKY221" s="103"/>
      <c r="KKZ221" s="103"/>
      <c r="KLA221" s="103"/>
      <c r="KLB221" s="103"/>
      <c r="KLC221" s="103"/>
      <c r="KLD221" s="103"/>
      <c r="KLE221" s="103"/>
      <c r="KLF221" s="103"/>
      <c r="KLG221" s="103"/>
      <c r="KLH221" s="103"/>
      <c r="KLI221" s="103"/>
      <c r="KLJ221" s="103"/>
      <c r="KLK221" s="103"/>
      <c r="KLL221" s="103"/>
      <c r="KLM221" s="103"/>
      <c r="KLN221" s="103"/>
      <c r="KLO221" s="103"/>
      <c r="KLP221" s="103"/>
      <c r="KLQ221" s="103"/>
      <c r="KLR221" s="103"/>
      <c r="KLS221" s="103"/>
      <c r="KLT221" s="103"/>
      <c r="KLU221" s="103"/>
      <c r="KLV221" s="103"/>
      <c r="KLW221" s="103"/>
      <c r="KLX221" s="103"/>
      <c r="KLY221" s="103"/>
      <c r="KLZ221" s="103"/>
      <c r="KMA221" s="103"/>
      <c r="KMB221" s="103"/>
      <c r="KMC221" s="103"/>
      <c r="KMD221" s="103"/>
      <c r="KME221" s="103"/>
      <c r="KMF221" s="103"/>
      <c r="KMG221" s="103"/>
      <c r="KMH221" s="103"/>
      <c r="KMI221" s="103"/>
      <c r="KMJ221" s="103"/>
      <c r="KMK221" s="103"/>
      <c r="KML221" s="103"/>
      <c r="KMM221" s="103"/>
      <c r="KMN221" s="103"/>
      <c r="KMO221" s="103"/>
      <c r="KMP221" s="103"/>
      <c r="KMQ221" s="103"/>
      <c r="KMR221" s="103"/>
      <c r="KMS221" s="103"/>
      <c r="KMT221" s="103"/>
      <c r="KMU221" s="103"/>
      <c r="KMV221" s="103"/>
      <c r="KMW221" s="103"/>
      <c r="KMX221" s="103"/>
      <c r="KMY221" s="103"/>
      <c r="KMZ221" s="103"/>
      <c r="KNA221" s="103"/>
      <c r="KNB221" s="103"/>
      <c r="KNC221" s="103"/>
      <c r="KND221" s="103"/>
      <c r="KNE221" s="103"/>
      <c r="KNF221" s="103"/>
      <c r="KNG221" s="103"/>
      <c r="KNH221" s="103"/>
      <c r="KNI221" s="103"/>
      <c r="KNJ221" s="103"/>
      <c r="KNK221" s="103"/>
      <c r="KNL221" s="103"/>
      <c r="KNM221" s="103"/>
      <c r="KNN221" s="103"/>
      <c r="KNO221" s="103"/>
      <c r="KNP221" s="103"/>
      <c r="KNQ221" s="103"/>
      <c r="KNR221" s="103"/>
      <c r="KNS221" s="103"/>
      <c r="KNT221" s="103"/>
      <c r="KNU221" s="103"/>
      <c r="KNV221" s="103"/>
      <c r="KNW221" s="103"/>
      <c r="KNX221" s="103"/>
      <c r="KNY221" s="103"/>
      <c r="KNZ221" s="103"/>
      <c r="KOA221" s="103"/>
      <c r="KOB221" s="103"/>
      <c r="KOC221" s="103"/>
      <c r="KOD221" s="103"/>
      <c r="KOE221" s="103"/>
      <c r="KOF221" s="103"/>
      <c r="KOG221" s="103"/>
      <c r="KOH221" s="103"/>
      <c r="KOI221" s="103"/>
      <c r="KOJ221" s="103"/>
      <c r="KOK221" s="103"/>
      <c r="KOL221" s="103"/>
      <c r="KOM221" s="103"/>
      <c r="KON221" s="103"/>
      <c r="KOO221" s="103"/>
      <c r="KOP221" s="103"/>
      <c r="KOQ221" s="103"/>
      <c r="KOR221" s="103"/>
      <c r="KOS221" s="103"/>
      <c r="KOT221" s="103"/>
      <c r="KOU221" s="103"/>
      <c r="KOV221" s="103"/>
      <c r="KOW221" s="103"/>
      <c r="KOX221" s="103"/>
      <c r="KOY221" s="103"/>
      <c r="KOZ221" s="103"/>
      <c r="KPA221" s="103"/>
      <c r="KPB221" s="103"/>
      <c r="KPC221" s="103"/>
      <c r="KPD221" s="103"/>
      <c r="KPE221" s="103"/>
      <c r="KPF221" s="103"/>
      <c r="KPG221" s="103"/>
      <c r="KPH221" s="103"/>
      <c r="KPI221" s="103"/>
      <c r="KPJ221" s="103"/>
      <c r="KPK221" s="103"/>
      <c r="KPL221" s="103"/>
      <c r="KPM221" s="103"/>
      <c r="KPN221" s="103"/>
      <c r="KPO221" s="103"/>
      <c r="KPP221" s="103"/>
      <c r="KPQ221" s="103"/>
      <c r="KPR221" s="103"/>
      <c r="KPS221" s="103"/>
      <c r="KPT221" s="103"/>
      <c r="KPU221" s="103"/>
      <c r="KPV221" s="103"/>
      <c r="KPW221" s="103"/>
      <c r="KPX221" s="103"/>
      <c r="KPY221" s="103"/>
      <c r="KPZ221" s="103"/>
      <c r="KQA221" s="103"/>
      <c r="KQB221" s="103"/>
      <c r="KQC221" s="103"/>
      <c r="KQD221" s="103"/>
      <c r="KQE221" s="103"/>
      <c r="KQF221" s="103"/>
      <c r="KQG221" s="103"/>
      <c r="KQH221" s="103"/>
      <c r="KQI221" s="103"/>
      <c r="KQJ221" s="103"/>
      <c r="KQK221" s="103"/>
      <c r="KQL221" s="103"/>
      <c r="KQM221" s="103"/>
      <c r="KQN221" s="103"/>
      <c r="KQO221" s="103"/>
      <c r="KQP221" s="103"/>
      <c r="KQQ221" s="103"/>
      <c r="KQR221" s="103"/>
      <c r="KQS221" s="103"/>
      <c r="KQT221" s="103"/>
      <c r="KQU221" s="103"/>
      <c r="KQV221" s="103"/>
      <c r="KQW221" s="103"/>
      <c r="KQX221" s="103"/>
      <c r="KQY221" s="103"/>
      <c r="KQZ221" s="103"/>
      <c r="KRA221" s="103"/>
      <c r="KRB221" s="103"/>
      <c r="KRC221" s="103"/>
      <c r="KRD221" s="103"/>
      <c r="KRE221" s="103"/>
      <c r="KRF221" s="103"/>
      <c r="KRG221" s="103"/>
      <c r="KRH221" s="103"/>
      <c r="KRI221" s="103"/>
      <c r="KRJ221" s="103"/>
      <c r="KRK221" s="103"/>
      <c r="KRL221" s="103"/>
      <c r="KRM221" s="103"/>
      <c r="KRN221" s="103"/>
      <c r="KRO221" s="103"/>
      <c r="KRP221" s="103"/>
      <c r="KRQ221" s="103"/>
      <c r="KRR221" s="103"/>
      <c r="KRS221" s="103"/>
      <c r="KRT221" s="103"/>
      <c r="KRU221" s="103"/>
      <c r="KRV221" s="103"/>
      <c r="KRW221" s="103"/>
      <c r="KRX221" s="103"/>
      <c r="KRY221" s="103"/>
      <c r="KRZ221" s="103"/>
      <c r="KSA221" s="103"/>
      <c r="KSB221" s="103"/>
      <c r="KSC221" s="103"/>
      <c r="KSD221" s="103"/>
      <c r="KSE221" s="103"/>
      <c r="KSF221" s="103"/>
      <c r="KSG221" s="103"/>
      <c r="KSH221" s="103"/>
      <c r="KSI221" s="103"/>
      <c r="KSJ221" s="103"/>
      <c r="KSK221" s="103"/>
      <c r="KSL221" s="103"/>
      <c r="KSM221" s="103"/>
      <c r="KSN221" s="103"/>
      <c r="KSO221" s="103"/>
      <c r="KSP221" s="103"/>
      <c r="KSQ221" s="103"/>
      <c r="KSR221" s="103"/>
      <c r="KSS221" s="103"/>
      <c r="KST221" s="103"/>
      <c r="KSU221" s="103"/>
      <c r="KSV221" s="103"/>
      <c r="KSW221" s="103"/>
      <c r="KSX221" s="103"/>
      <c r="KSY221" s="103"/>
      <c r="KSZ221" s="103"/>
      <c r="KTA221" s="103"/>
      <c r="KTB221" s="103"/>
      <c r="KTC221" s="103"/>
      <c r="KTD221" s="103"/>
      <c r="KTE221" s="103"/>
      <c r="KTF221" s="103"/>
      <c r="KTG221" s="103"/>
      <c r="KTH221" s="103"/>
      <c r="KTI221" s="103"/>
      <c r="KTJ221" s="103"/>
      <c r="KTK221" s="103"/>
      <c r="KTL221" s="103"/>
      <c r="KTM221" s="103"/>
      <c r="KTN221" s="103"/>
      <c r="KTO221" s="103"/>
      <c r="KTP221" s="103"/>
      <c r="KTQ221" s="103"/>
      <c r="KTR221" s="103"/>
      <c r="KTS221" s="103"/>
      <c r="KTT221" s="103"/>
      <c r="KTU221" s="103"/>
      <c r="KTV221" s="103"/>
      <c r="KTW221" s="103"/>
      <c r="KTX221" s="103"/>
      <c r="KTY221" s="103"/>
      <c r="KTZ221" s="103"/>
      <c r="KUA221" s="103"/>
      <c r="KUB221" s="103"/>
      <c r="KUC221" s="103"/>
      <c r="KUD221" s="103"/>
      <c r="KUE221" s="103"/>
      <c r="KUF221" s="103"/>
      <c r="KUG221" s="103"/>
      <c r="KUH221" s="103"/>
      <c r="KUI221" s="103"/>
      <c r="KUJ221" s="103"/>
      <c r="KUK221" s="103"/>
      <c r="KUL221" s="103"/>
      <c r="KUM221" s="103"/>
      <c r="KUN221" s="103"/>
      <c r="KUO221" s="103"/>
      <c r="KUP221" s="103"/>
      <c r="KUQ221" s="103"/>
      <c r="KUR221" s="103"/>
      <c r="KUS221" s="103"/>
      <c r="KUT221" s="103"/>
      <c r="KUU221" s="103"/>
      <c r="KUV221" s="103"/>
      <c r="KUW221" s="103"/>
      <c r="KUX221" s="103"/>
      <c r="KUY221" s="103"/>
      <c r="KUZ221" s="103"/>
      <c r="KVA221" s="103"/>
      <c r="KVB221" s="103"/>
      <c r="KVC221" s="103"/>
      <c r="KVD221" s="103"/>
      <c r="KVE221" s="103"/>
      <c r="KVF221" s="103"/>
      <c r="KVG221" s="103"/>
      <c r="KVH221" s="103"/>
      <c r="KVI221" s="103"/>
      <c r="KVJ221" s="103"/>
      <c r="KVK221" s="103"/>
      <c r="KVL221" s="103"/>
      <c r="KVM221" s="103"/>
      <c r="KVN221" s="103"/>
      <c r="KVO221" s="103"/>
      <c r="KVP221" s="103"/>
      <c r="KVQ221" s="103"/>
      <c r="KVR221" s="103"/>
      <c r="KVS221" s="103"/>
      <c r="KVT221" s="103"/>
      <c r="KVU221" s="103"/>
      <c r="KVV221" s="103"/>
      <c r="KVW221" s="103"/>
      <c r="KVX221" s="103"/>
      <c r="KVY221" s="103"/>
      <c r="KVZ221" s="103"/>
      <c r="KWA221" s="103"/>
      <c r="KWB221" s="103"/>
      <c r="KWC221" s="103"/>
      <c r="KWD221" s="103"/>
      <c r="KWE221" s="103"/>
      <c r="KWF221" s="103"/>
      <c r="KWG221" s="103"/>
      <c r="KWH221" s="103"/>
      <c r="KWI221" s="103"/>
      <c r="KWJ221" s="103"/>
      <c r="KWK221" s="103"/>
      <c r="KWL221" s="103"/>
      <c r="KWM221" s="103"/>
      <c r="KWN221" s="103"/>
      <c r="KWO221" s="103"/>
      <c r="KWP221" s="103"/>
      <c r="KWQ221" s="103"/>
      <c r="KWR221" s="103"/>
      <c r="KWS221" s="103"/>
      <c r="KWT221" s="103"/>
      <c r="KWU221" s="103"/>
      <c r="KWV221" s="103"/>
      <c r="KWW221" s="103"/>
      <c r="KWX221" s="103"/>
      <c r="KWY221" s="103"/>
      <c r="KWZ221" s="103"/>
      <c r="KXA221" s="103"/>
      <c r="KXB221" s="103"/>
      <c r="KXC221" s="103"/>
      <c r="KXD221" s="103"/>
      <c r="KXE221" s="103"/>
      <c r="KXF221" s="103"/>
      <c r="KXG221" s="103"/>
      <c r="KXH221" s="103"/>
      <c r="KXI221" s="103"/>
      <c r="KXJ221" s="103"/>
      <c r="KXK221" s="103"/>
      <c r="KXL221" s="103"/>
      <c r="KXM221" s="103"/>
      <c r="KXN221" s="103"/>
      <c r="KXO221" s="103"/>
      <c r="KXP221" s="103"/>
      <c r="KXQ221" s="103"/>
      <c r="KXR221" s="103"/>
      <c r="KXS221" s="103"/>
      <c r="KXT221" s="103"/>
      <c r="KXU221" s="103"/>
      <c r="KXV221" s="103"/>
      <c r="KXW221" s="103"/>
      <c r="KXX221" s="103"/>
      <c r="KXY221" s="103"/>
      <c r="KXZ221" s="103"/>
      <c r="KYA221" s="103"/>
      <c r="KYB221" s="103"/>
      <c r="KYC221" s="103"/>
      <c r="KYD221" s="103"/>
      <c r="KYE221" s="103"/>
      <c r="KYF221" s="103"/>
      <c r="KYG221" s="103"/>
      <c r="KYH221" s="103"/>
      <c r="KYI221" s="103"/>
      <c r="KYJ221" s="103"/>
      <c r="KYK221" s="103"/>
      <c r="KYL221" s="103"/>
      <c r="KYM221" s="103"/>
      <c r="KYN221" s="103"/>
      <c r="KYO221" s="103"/>
      <c r="KYP221" s="103"/>
      <c r="KYQ221" s="103"/>
      <c r="KYR221" s="103"/>
      <c r="KYS221" s="103"/>
      <c r="KYT221" s="103"/>
      <c r="KYU221" s="103"/>
      <c r="KYV221" s="103"/>
      <c r="KYW221" s="103"/>
      <c r="KYX221" s="103"/>
      <c r="KYY221" s="103"/>
      <c r="KYZ221" s="103"/>
      <c r="KZA221" s="103"/>
      <c r="KZB221" s="103"/>
      <c r="KZC221" s="103"/>
      <c r="KZD221" s="103"/>
      <c r="KZE221" s="103"/>
      <c r="KZF221" s="103"/>
      <c r="KZG221" s="103"/>
      <c r="KZH221" s="103"/>
      <c r="KZI221" s="103"/>
      <c r="KZJ221" s="103"/>
      <c r="KZK221" s="103"/>
      <c r="KZL221" s="103"/>
      <c r="KZM221" s="103"/>
      <c r="KZN221" s="103"/>
      <c r="KZO221" s="103"/>
      <c r="KZP221" s="103"/>
      <c r="KZQ221" s="103"/>
      <c r="KZR221" s="103"/>
      <c r="KZS221" s="103"/>
      <c r="KZT221" s="103"/>
      <c r="KZU221" s="103"/>
      <c r="KZV221" s="103"/>
      <c r="KZW221" s="103"/>
      <c r="KZX221" s="103"/>
      <c r="KZY221" s="103"/>
      <c r="KZZ221" s="103"/>
      <c r="LAA221" s="103"/>
      <c r="LAB221" s="103"/>
      <c r="LAC221" s="103"/>
      <c r="LAD221" s="103"/>
      <c r="LAE221" s="103"/>
      <c r="LAF221" s="103"/>
      <c r="LAG221" s="103"/>
      <c r="LAH221" s="103"/>
      <c r="LAI221" s="103"/>
      <c r="LAJ221" s="103"/>
      <c r="LAK221" s="103"/>
      <c r="LAL221" s="103"/>
      <c r="LAM221" s="103"/>
      <c r="LAN221" s="103"/>
      <c r="LAO221" s="103"/>
      <c r="LAP221" s="103"/>
      <c r="LAQ221" s="103"/>
      <c r="LAR221" s="103"/>
      <c r="LAS221" s="103"/>
      <c r="LAT221" s="103"/>
      <c r="LAU221" s="103"/>
      <c r="LAV221" s="103"/>
      <c r="LAW221" s="103"/>
      <c r="LAX221" s="103"/>
      <c r="LAY221" s="103"/>
      <c r="LAZ221" s="103"/>
      <c r="LBA221" s="103"/>
      <c r="LBB221" s="103"/>
      <c r="LBC221" s="103"/>
      <c r="LBD221" s="103"/>
      <c r="LBE221" s="103"/>
      <c r="LBF221" s="103"/>
      <c r="LBG221" s="103"/>
      <c r="LBH221" s="103"/>
      <c r="LBI221" s="103"/>
      <c r="LBJ221" s="103"/>
      <c r="LBK221" s="103"/>
      <c r="LBL221" s="103"/>
      <c r="LBM221" s="103"/>
      <c r="LBN221" s="103"/>
      <c r="LBO221" s="103"/>
      <c r="LBP221" s="103"/>
      <c r="LBQ221" s="103"/>
      <c r="LBR221" s="103"/>
      <c r="LBS221" s="103"/>
      <c r="LBT221" s="103"/>
      <c r="LBU221" s="103"/>
      <c r="LBV221" s="103"/>
      <c r="LBW221" s="103"/>
      <c r="LBX221" s="103"/>
      <c r="LBY221" s="103"/>
      <c r="LBZ221" s="103"/>
      <c r="LCA221" s="103"/>
      <c r="LCB221" s="103"/>
      <c r="LCC221" s="103"/>
      <c r="LCD221" s="103"/>
      <c r="LCE221" s="103"/>
      <c r="LCF221" s="103"/>
      <c r="LCG221" s="103"/>
      <c r="LCH221" s="103"/>
      <c r="LCI221" s="103"/>
      <c r="LCJ221" s="103"/>
      <c r="LCK221" s="103"/>
      <c r="LCL221" s="103"/>
      <c r="LCM221" s="103"/>
      <c r="LCN221" s="103"/>
      <c r="LCO221" s="103"/>
      <c r="LCP221" s="103"/>
      <c r="LCQ221" s="103"/>
      <c r="LCR221" s="103"/>
      <c r="LCS221" s="103"/>
      <c r="LCT221" s="103"/>
      <c r="LCU221" s="103"/>
      <c r="LCV221" s="103"/>
      <c r="LCW221" s="103"/>
      <c r="LCX221" s="103"/>
      <c r="LCY221" s="103"/>
      <c r="LCZ221" s="103"/>
      <c r="LDA221" s="103"/>
      <c r="LDB221" s="103"/>
      <c r="LDC221" s="103"/>
      <c r="LDD221" s="103"/>
      <c r="LDE221" s="103"/>
      <c r="LDF221" s="103"/>
      <c r="LDG221" s="103"/>
      <c r="LDH221" s="103"/>
      <c r="LDI221" s="103"/>
      <c r="LDJ221" s="103"/>
      <c r="LDK221" s="103"/>
      <c r="LDL221" s="103"/>
      <c r="LDM221" s="103"/>
      <c r="LDN221" s="103"/>
      <c r="LDO221" s="103"/>
      <c r="LDP221" s="103"/>
      <c r="LDQ221" s="103"/>
      <c r="LDR221" s="103"/>
      <c r="LDS221" s="103"/>
      <c r="LDT221" s="103"/>
      <c r="LDU221" s="103"/>
      <c r="LDV221" s="103"/>
      <c r="LDW221" s="103"/>
      <c r="LDX221" s="103"/>
      <c r="LDY221" s="103"/>
      <c r="LDZ221" s="103"/>
      <c r="LEA221" s="103"/>
      <c r="LEB221" s="103"/>
      <c r="LEC221" s="103"/>
      <c r="LED221" s="103"/>
      <c r="LEE221" s="103"/>
      <c r="LEF221" s="103"/>
      <c r="LEG221" s="103"/>
      <c r="LEH221" s="103"/>
      <c r="LEI221" s="103"/>
      <c r="LEJ221" s="103"/>
      <c r="LEK221" s="103"/>
      <c r="LEL221" s="103"/>
      <c r="LEM221" s="103"/>
      <c r="LEN221" s="103"/>
      <c r="LEO221" s="103"/>
      <c r="LEP221" s="103"/>
      <c r="LEQ221" s="103"/>
      <c r="LER221" s="103"/>
      <c r="LES221" s="103"/>
      <c r="LET221" s="103"/>
      <c r="LEU221" s="103"/>
      <c r="LEV221" s="103"/>
      <c r="LEW221" s="103"/>
      <c r="LEX221" s="103"/>
      <c r="LEY221" s="103"/>
      <c r="LEZ221" s="103"/>
      <c r="LFA221" s="103"/>
      <c r="LFB221" s="103"/>
      <c r="LFC221" s="103"/>
      <c r="LFD221" s="103"/>
      <c r="LFE221" s="103"/>
      <c r="LFF221" s="103"/>
      <c r="LFG221" s="103"/>
      <c r="LFH221" s="103"/>
      <c r="LFI221" s="103"/>
      <c r="LFJ221" s="103"/>
      <c r="LFK221" s="103"/>
      <c r="LFL221" s="103"/>
      <c r="LFM221" s="103"/>
      <c r="LFN221" s="103"/>
      <c r="LFO221" s="103"/>
      <c r="LFP221" s="103"/>
      <c r="LFQ221" s="103"/>
      <c r="LFR221" s="103"/>
      <c r="LFS221" s="103"/>
      <c r="LFT221" s="103"/>
      <c r="LFU221" s="103"/>
      <c r="LFV221" s="103"/>
      <c r="LFW221" s="103"/>
      <c r="LFX221" s="103"/>
      <c r="LFY221" s="103"/>
      <c r="LFZ221" s="103"/>
      <c r="LGA221" s="103"/>
      <c r="LGB221" s="103"/>
      <c r="LGC221" s="103"/>
      <c r="LGD221" s="103"/>
      <c r="LGE221" s="103"/>
      <c r="LGF221" s="103"/>
      <c r="LGG221" s="103"/>
      <c r="LGH221" s="103"/>
      <c r="LGI221" s="103"/>
      <c r="LGJ221" s="103"/>
      <c r="LGK221" s="103"/>
      <c r="LGL221" s="103"/>
      <c r="LGM221" s="103"/>
      <c r="LGN221" s="103"/>
      <c r="LGO221" s="103"/>
      <c r="LGP221" s="103"/>
      <c r="LGQ221" s="103"/>
      <c r="LGR221" s="103"/>
      <c r="LGS221" s="103"/>
      <c r="LGT221" s="103"/>
      <c r="LGU221" s="103"/>
      <c r="LGV221" s="103"/>
      <c r="LGW221" s="103"/>
      <c r="LGX221" s="103"/>
      <c r="LGY221" s="103"/>
      <c r="LGZ221" s="103"/>
      <c r="LHA221" s="103"/>
      <c r="LHB221" s="103"/>
      <c r="LHC221" s="103"/>
      <c r="LHD221" s="103"/>
      <c r="LHE221" s="103"/>
      <c r="LHF221" s="103"/>
      <c r="LHG221" s="103"/>
      <c r="LHH221" s="103"/>
      <c r="LHI221" s="103"/>
      <c r="LHJ221" s="103"/>
      <c r="LHK221" s="103"/>
      <c r="LHL221" s="103"/>
      <c r="LHM221" s="103"/>
      <c r="LHN221" s="103"/>
      <c r="LHO221" s="103"/>
      <c r="LHP221" s="103"/>
      <c r="LHQ221" s="103"/>
      <c r="LHR221" s="103"/>
      <c r="LHS221" s="103"/>
      <c r="LHT221" s="103"/>
      <c r="LHU221" s="103"/>
      <c r="LHV221" s="103"/>
      <c r="LHW221" s="103"/>
      <c r="LHX221" s="103"/>
      <c r="LHY221" s="103"/>
      <c r="LHZ221" s="103"/>
      <c r="LIA221" s="103"/>
      <c r="LIB221" s="103"/>
      <c r="LIC221" s="103"/>
      <c r="LID221" s="103"/>
      <c r="LIE221" s="103"/>
      <c r="LIF221" s="103"/>
      <c r="LIG221" s="103"/>
      <c r="LIH221" s="103"/>
      <c r="LII221" s="103"/>
      <c r="LIJ221" s="103"/>
      <c r="LIK221" s="103"/>
      <c r="LIL221" s="103"/>
      <c r="LIM221" s="103"/>
      <c r="LIN221" s="103"/>
      <c r="LIO221" s="103"/>
      <c r="LIP221" s="103"/>
      <c r="LIQ221" s="103"/>
      <c r="LIR221" s="103"/>
      <c r="LIS221" s="103"/>
      <c r="LIT221" s="103"/>
      <c r="LIU221" s="103"/>
      <c r="LIV221" s="103"/>
      <c r="LIW221" s="103"/>
      <c r="LIX221" s="103"/>
      <c r="LIY221" s="103"/>
      <c r="LIZ221" s="103"/>
      <c r="LJA221" s="103"/>
      <c r="LJB221" s="103"/>
      <c r="LJC221" s="103"/>
      <c r="LJD221" s="103"/>
      <c r="LJE221" s="103"/>
      <c r="LJF221" s="103"/>
      <c r="LJG221" s="103"/>
      <c r="LJH221" s="103"/>
      <c r="LJI221" s="103"/>
      <c r="LJJ221" s="103"/>
      <c r="LJK221" s="103"/>
      <c r="LJL221" s="103"/>
      <c r="LJM221" s="103"/>
      <c r="LJN221" s="103"/>
      <c r="LJO221" s="103"/>
      <c r="LJP221" s="103"/>
      <c r="LJQ221" s="103"/>
      <c r="LJR221" s="103"/>
      <c r="LJS221" s="103"/>
      <c r="LJT221" s="103"/>
      <c r="LJU221" s="103"/>
      <c r="LJV221" s="103"/>
      <c r="LJW221" s="103"/>
      <c r="LJX221" s="103"/>
      <c r="LJY221" s="103"/>
      <c r="LJZ221" s="103"/>
      <c r="LKA221" s="103"/>
      <c r="LKB221" s="103"/>
      <c r="LKC221" s="103"/>
      <c r="LKD221" s="103"/>
      <c r="LKE221" s="103"/>
      <c r="LKF221" s="103"/>
      <c r="LKG221" s="103"/>
      <c r="LKH221" s="103"/>
      <c r="LKI221" s="103"/>
      <c r="LKJ221" s="103"/>
      <c r="LKK221" s="103"/>
      <c r="LKL221" s="103"/>
      <c r="LKM221" s="103"/>
      <c r="LKN221" s="103"/>
      <c r="LKO221" s="103"/>
      <c r="LKP221" s="103"/>
      <c r="LKQ221" s="103"/>
      <c r="LKR221" s="103"/>
      <c r="LKS221" s="103"/>
      <c r="LKT221" s="103"/>
      <c r="LKU221" s="103"/>
      <c r="LKV221" s="103"/>
      <c r="LKW221" s="103"/>
      <c r="LKX221" s="103"/>
      <c r="LKY221" s="103"/>
      <c r="LKZ221" s="103"/>
      <c r="LLA221" s="103"/>
      <c r="LLB221" s="103"/>
      <c r="LLC221" s="103"/>
      <c r="LLD221" s="103"/>
      <c r="LLE221" s="103"/>
      <c r="LLF221" s="103"/>
      <c r="LLG221" s="103"/>
      <c r="LLH221" s="103"/>
      <c r="LLI221" s="103"/>
      <c r="LLJ221" s="103"/>
      <c r="LLK221" s="103"/>
      <c r="LLL221" s="103"/>
      <c r="LLM221" s="103"/>
      <c r="LLN221" s="103"/>
      <c r="LLO221" s="103"/>
      <c r="LLP221" s="103"/>
      <c r="LLQ221" s="103"/>
      <c r="LLR221" s="103"/>
      <c r="LLS221" s="103"/>
      <c r="LLT221" s="103"/>
      <c r="LLU221" s="103"/>
      <c r="LLV221" s="103"/>
      <c r="LLW221" s="103"/>
      <c r="LLX221" s="103"/>
      <c r="LLY221" s="103"/>
      <c r="LLZ221" s="103"/>
      <c r="LMA221" s="103"/>
      <c r="LMB221" s="103"/>
      <c r="LMC221" s="103"/>
      <c r="LMD221" s="103"/>
      <c r="LME221" s="103"/>
      <c r="LMF221" s="103"/>
      <c r="LMG221" s="103"/>
      <c r="LMH221" s="103"/>
      <c r="LMI221" s="103"/>
      <c r="LMJ221" s="103"/>
      <c r="LMK221" s="103"/>
      <c r="LML221" s="103"/>
      <c r="LMM221" s="103"/>
      <c r="LMN221" s="103"/>
      <c r="LMO221" s="103"/>
      <c r="LMP221" s="103"/>
      <c r="LMQ221" s="103"/>
      <c r="LMR221" s="103"/>
      <c r="LMS221" s="103"/>
      <c r="LMT221" s="103"/>
      <c r="LMU221" s="103"/>
      <c r="LMV221" s="103"/>
      <c r="LMW221" s="103"/>
      <c r="LMX221" s="103"/>
      <c r="LMY221" s="103"/>
      <c r="LMZ221" s="103"/>
      <c r="LNA221" s="103"/>
      <c r="LNB221" s="103"/>
      <c r="LNC221" s="103"/>
      <c r="LND221" s="103"/>
      <c r="LNE221" s="103"/>
      <c r="LNF221" s="103"/>
      <c r="LNG221" s="103"/>
      <c r="LNH221" s="103"/>
      <c r="LNI221" s="103"/>
      <c r="LNJ221" s="103"/>
      <c r="LNK221" s="103"/>
      <c r="LNL221" s="103"/>
      <c r="LNM221" s="103"/>
      <c r="LNN221" s="103"/>
      <c r="LNO221" s="103"/>
      <c r="LNP221" s="103"/>
      <c r="LNQ221" s="103"/>
      <c r="LNR221" s="103"/>
      <c r="LNS221" s="103"/>
      <c r="LNT221" s="103"/>
      <c r="LNU221" s="103"/>
      <c r="LNV221" s="103"/>
      <c r="LNW221" s="103"/>
      <c r="LNX221" s="103"/>
      <c r="LNY221" s="103"/>
      <c r="LNZ221" s="103"/>
      <c r="LOA221" s="103"/>
      <c r="LOB221" s="103"/>
      <c r="LOC221" s="103"/>
      <c r="LOD221" s="103"/>
      <c r="LOE221" s="103"/>
      <c r="LOF221" s="103"/>
      <c r="LOG221" s="103"/>
      <c r="LOH221" s="103"/>
      <c r="LOI221" s="103"/>
      <c r="LOJ221" s="103"/>
      <c r="LOK221" s="103"/>
      <c r="LOL221" s="103"/>
      <c r="LOM221" s="103"/>
      <c r="LON221" s="103"/>
      <c r="LOO221" s="103"/>
      <c r="LOP221" s="103"/>
      <c r="LOQ221" s="103"/>
      <c r="LOR221" s="103"/>
      <c r="LOS221" s="103"/>
      <c r="LOT221" s="103"/>
      <c r="LOU221" s="103"/>
      <c r="LOV221" s="103"/>
      <c r="LOW221" s="103"/>
      <c r="LOX221" s="103"/>
      <c r="LOY221" s="103"/>
      <c r="LOZ221" s="103"/>
      <c r="LPA221" s="103"/>
      <c r="LPB221" s="103"/>
      <c r="LPC221" s="103"/>
      <c r="LPD221" s="103"/>
      <c r="LPE221" s="103"/>
      <c r="LPF221" s="103"/>
      <c r="LPG221" s="103"/>
      <c r="LPH221" s="103"/>
      <c r="LPI221" s="103"/>
      <c r="LPJ221" s="103"/>
      <c r="LPK221" s="103"/>
      <c r="LPL221" s="103"/>
      <c r="LPM221" s="103"/>
      <c r="LPN221" s="103"/>
      <c r="LPO221" s="103"/>
      <c r="LPP221" s="103"/>
      <c r="LPQ221" s="103"/>
      <c r="LPR221" s="103"/>
      <c r="LPS221" s="103"/>
      <c r="LPT221" s="103"/>
      <c r="LPU221" s="103"/>
      <c r="LPV221" s="103"/>
      <c r="LPW221" s="103"/>
      <c r="LPX221" s="103"/>
      <c r="LPY221" s="103"/>
      <c r="LPZ221" s="103"/>
      <c r="LQA221" s="103"/>
      <c r="LQB221" s="103"/>
      <c r="LQC221" s="103"/>
      <c r="LQD221" s="103"/>
      <c r="LQE221" s="103"/>
      <c r="LQF221" s="103"/>
      <c r="LQG221" s="103"/>
      <c r="LQH221" s="103"/>
      <c r="LQI221" s="103"/>
      <c r="LQJ221" s="103"/>
      <c r="LQK221" s="103"/>
      <c r="LQL221" s="103"/>
      <c r="LQM221" s="103"/>
      <c r="LQN221" s="103"/>
      <c r="LQO221" s="103"/>
      <c r="LQP221" s="103"/>
      <c r="LQQ221" s="103"/>
      <c r="LQR221" s="103"/>
      <c r="LQS221" s="103"/>
      <c r="LQT221" s="103"/>
      <c r="LQU221" s="103"/>
      <c r="LQV221" s="103"/>
      <c r="LQW221" s="103"/>
      <c r="LQX221" s="103"/>
      <c r="LQY221" s="103"/>
      <c r="LQZ221" s="103"/>
      <c r="LRA221" s="103"/>
      <c r="LRB221" s="103"/>
      <c r="LRC221" s="103"/>
      <c r="LRD221" s="103"/>
      <c r="LRE221" s="103"/>
      <c r="LRF221" s="103"/>
      <c r="LRG221" s="103"/>
      <c r="LRH221" s="103"/>
      <c r="LRI221" s="103"/>
      <c r="LRJ221" s="103"/>
      <c r="LRK221" s="103"/>
      <c r="LRL221" s="103"/>
      <c r="LRM221" s="103"/>
      <c r="LRN221" s="103"/>
      <c r="LRO221" s="103"/>
      <c r="LRP221" s="103"/>
      <c r="LRQ221" s="103"/>
      <c r="LRR221" s="103"/>
      <c r="LRS221" s="103"/>
      <c r="LRT221" s="103"/>
      <c r="LRU221" s="103"/>
      <c r="LRV221" s="103"/>
      <c r="LRW221" s="103"/>
      <c r="LRX221" s="103"/>
      <c r="LRY221" s="103"/>
      <c r="LRZ221" s="103"/>
      <c r="LSA221" s="103"/>
      <c r="LSB221" s="103"/>
      <c r="LSC221" s="103"/>
      <c r="LSD221" s="103"/>
      <c r="LSE221" s="103"/>
      <c r="LSF221" s="103"/>
      <c r="LSG221" s="103"/>
      <c r="LSH221" s="103"/>
      <c r="LSI221" s="103"/>
      <c r="LSJ221" s="103"/>
      <c r="LSK221" s="103"/>
      <c r="LSL221" s="103"/>
      <c r="LSM221" s="103"/>
      <c r="LSN221" s="103"/>
      <c r="LSO221" s="103"/>
      <c r="LSP221" s="103"/>
      <c r="LSQ221" s="103"/>
      <c r="LSR221" s="103"/>
      <c r="LSS221" s="103"/>
      <c r="LST221" s="103"/>
      <c r="LSU221" s="103"/>
      <c r="LSV221" s="103"/>
      <c r="LSW221" s="103"/>
      <c r="LSX221" s="103"/>
      <c r="LSY221" s="103"/>
      <c r="LSZ221" s="103"/>
      <c r="LTA221" s="103"/>
      <c r="LTB221" s="103"/>
      <c r="LTC221" s="103"/>
      <c r="LTD221" s="103"/>
      <c r="LTE221" s="103"/>
      <c r="LTF221" s="103"/>
      <c r="LTG221" s="103"/>
      <c r="LTH221" s="103"/>
      <c r="LTI221" s="103"/>
      <c r="LTJ221" s="103"/>
      <c r="LTK221" s="103"/>
      <c r="LTL221" s="103"/>
      <c r="LTM221" s="103"/>
      <c r="LTN221" s="103"/>
      <c r="LTO221" s="103"/>
      <c r="LTP221" s="103"/>
      <c r="LTQ221" s="103"/>
      <c r="LTR221" s="103"/>
      <c r="LTS221" s="103"/>
      <c r="LTT221" s="103"/>
      <c r="LTU221" s="103"/>
      <c r="LTV221" s="103"/>
      <c r="LTW221" s="103"/>
      <c r="LTX221" s="103"/>
      <c r="LTY221" s="103"/>
      <c r="LTZ221" s="103"/>
      <c r="LUA221" s="103"/>
      <c r="LUB221" s="103"/>
      <c r="LUC221" s="103"/>
      <c r="LUD221" s="103"/>
      <c r="LUE221" s="103"/>
      <c r="LUF221" s="103"/>
      <c r="LUG221" s="103"/>
      <c r="LUH221" s="103"/>
      <c r="LUI221" s="103"/>
      <c r="LUJ221" s="103"/>
      <c r="LUK221" s="103"/>
      <c r="LUL221" s="103"/>
      <c r="LUM221" s="103"/>
      <c r="LUN221" s="103"/>
      <c r="LUO221" s="103"/>
      <c r="LUP221" s="103"/>
      <c r="LUQ221" s="103"/>
      <c r="LUR221" s="103"/>
      <c r="LUS221" s="103"/>
      <c r="LUT221" s="103"/>
      <c r="LUU221" s="103"/>
      <c r="LUV221" s="103"/>
      <c r="LUW221" s="103"/>
      <c r="LUX221" s="103"/>
      <c r="LUY221" s="103"/>
      <c r="LUZ221" s="103"/>
      <c r="LVA221" s="103"/>
      <c r="LVB221" s="103"/>
      <c r="LVC221" s="103"/>
      <c r="LVD221" s="103"/>
      <c r="LVE221" s="103"/>
      <c r="LVF221" s="103"/>
      <c r="LVG221" s="103"/>
      <c r="LVH221" s="103"/>
      <c r="LVI221" s="103"/>
      <c r="LVJ221" s="103"/>
      <c r="LVK221" s="103"/>
      <c r="LVL221" s="103"/>
      <c r="LVM221" s="103"/>
      <c r="LVN221" s="103"/>
      <c r="LVO221" s="103"/>
      <c r="LVP221" s="103"/>
      <c r="LVQ221" s="103"/>
      <c r="LVR221" s="103"/>
      <c r="LVS221" s="103"/>
      <c r="LVT221" s="103"/>
      <c r="LVU221" s="103"/>
      <c r="LVV221" s="103"/>
      <c r="LVW221" s="103"/>
      <c r="LVX221" s="103"/>
      <c r="LVY221" s="103"/>
      <c r="LVZ221" s="103"/>
      <c r="LWA221" s="103"/>
      <c r="LWB221" s="103"/>
      <c r="LWC221" s="103"/>
      <c r="LWD221" s="103"/>
      <c r="LWE221" s="103"/>
      <c r="LWF221" s="103"/>
      <c r="LWG221" s="103"/>
      <c r="LWH221" s="103"/>
      <c r="LWI221" s="103"/>
      <c r="LWJ221" s="103"/>
      <c r="LWK221" s="103"/>
      <c r="LWL221" s="103"/>
      <c r="LWM221" s="103"/>
      <c r="LWN221" s="103"/>
      <c r="LWO221" s="103"/>
      <c r="LWP221" s="103"/>
      <c r="LWQ221" s="103"/>
      <c r="LWR221" s="103"/>
      <c r="LWS221" s="103"/>
      <c r="LWT221" s="103"/>
      <c r="LWU221" s="103"/>
      <c r="LWV221" s="103"/>
      <c r="LWW221" s="103"/>
      <c r="LWX221" s="103"/>
      <c r="LWY221" s="103"/>
      <c r="LWZ221" s="103"/>
      <c r="LXA221" s="103"/>
      <c r="LXB221" s="103"/>
      <c r="LXC221" s="103"/>
      <c r="LXD221" s="103"/>
      <c r="LXE221" s="103"/>
      <c r="LXF221" s="103"/>
      <c r="LXG221" s="103"/>
      <c r="LXH221" s="103"/>
      <c r="LXI221" s="103"/>
      <c r="LXJ221" s="103"/>
      <c r="LXK221" s="103"/>
      <c r="LXL221" s="103"/>
      <c r="LXM221" s="103"/>
      <c r="LXN221" s="103"/>
      <c r="LXO221" s="103"/>
      <c r="LXP221" s="103"/>
      <c r="LXQ221" s="103"/>
      <c r="LXR221" s="103"/>
      <c r="LXS221" s="103"/>
      <c r="LXT221" s="103"/>
      <c r="LXU221" s="103"/>
      <c r="LXV221" s="103"/>
      <c r="LXW221" s="103"/>
      <c r="LXX221" s="103"/>
      <c r="LXY221" s="103"/>
      <c r="LXZ221" s="103"/>
      <c r="LYA221" s="103"/>
      <c r="LYB221" s="103"/>
      <c r="LYC221" s="103"/>
      <c r="LYD221" s="103"/>
      <c r="LYE221" s="103"/>
      <c r="LYF221" s="103"/>
      <c r="LYG221" s="103"/>
      <c r="LYH221" s="103"/>
      <c r="LYI221" s="103"/>
      <c r="LYJ221" s="103"/>
      <c r="LYK221" s="103"/>
      <c r="LYL221" s="103"/>
      <c r="LYM221" s="103"/>
      <c r="LYN221" s="103"/>
      <c r="LYO221" s="103"/>
      <c r="LYP221" s="103"/>
      <c r="LYQ221" s="103"/>
      <c r="LYR221" s="103"/>
      <c r="LYS221" s="103"/>
      <c r="LYT221" s="103"/>
      <c r="LYU221" s="103"/>
      <c r="LYV221" s="103"/>
      <c r="LYW221" s="103"/>
      <c r="LYX221" s="103"/>
      <c r="LYY221" s="103"/>
      <c r="LYZ221" s="103"/>
      <c r="LZA221" s="103"/>
      <c r="LZB221" s="103"/>
      <c r="LZC221" s="103"/>
      <c r="LZD221" s="103"/>
      <c r="LZE221" s="103"/>
      <c r="LZF221" s="103"/>
      <c r="LZG221" s="103"/>
      <c r="LZH221" s="103"/>
      <c r="LZI221" s="103"/>
      <c r="LZJ221" s="103"/>
      <c r="LZK221" s="103"/>
      <c r="LZL221" s="103"/>
      <c r="LZM221" s="103"/>
      <c r="LZN221" s="103"/>
      <c r="LZO221" s="103"/>
      <c r="LZP221" s="103"/>
      <c r="LZQ221" s="103"/>
      <c r="LZR221" s="103"/>
      <c r="LZS221" s="103"/>
      <c r="LZT221" s="103"/>
      <c r="LZU221" s="103"/>
      <c r="LZV221" s="103"/>
      <c r="LZW221" s="103"/>
      <c r="LZX221" s="103"/>
      <c r="LZY221" s="103"/>
      <c r="LZZ221" s="103"/>
      <c r="MAA221" s="103"/>
      <c r="MAB221" s="103"/>
      <c r="MAC221" s="103"/>
      <c r="MAD221" s="103"/>
      <c r="MAE221" s="103"/>
      <c r="MAF221" s="103"/>
      <c r="MAG221" s="103"/>
      <c r="MAH221" s="103"/>
      <c r="MAI221" s="103"/>
      <c r="MAJ221" s="103"/>
      <c r="MAK221" s="103"/>
      <c r="MAL221" s="103"/>
      <c r="MAM221" s="103"/>
      <c r="MAN221" s="103"/>
      <c r="MAO221" s="103"/>
      <c r="MAP221" s="103"/>
      <c r="MAQ221" s="103"/>
      <c r="MAR221" s="103"/>
      <c r="MAS221" s="103"/>
      <c r="MAT221" s="103"/>
      <c r="MAU221" s="103"/>
      <c r="MAV221" s="103"/>
      <c r="MAW221" s="103"/>
      <c r="MAX221" s="103"/>
      <c r="MAY221" s="103"/>
      <c r="MAZ221" s="103"/>
      <c r="MBA221" s="103"/>
      <c r="MBB221" s="103"/>
      <c r="MBC221" s="103"/>
      <c r="MBD221" s="103"/>
      <c r="MBE221" s="103"/>
      <c r="MBF221" s="103"/>
      <c r="MBG221" s="103"/>
      <c r="MBH221" s="103"/>
      <c r="MBI221" s="103"/>
      <c r="MBJ221" s="103"/>
      <c r="MBK221" s="103"/>
      <c r="MBL221" s="103"/>
      <c r="MBM221" s="103"/>
      <c r="MBN221" s="103"/>
      <c r="MBO221" s="103"/>
      <c r="MBP221" s="103"/>
      <c r="MBQ221" s="103"/>
      <c r="MBR221" s="103"/>
      <c r="MBS221" s="103"/>
      <c r="MBT221" s="103"/>
      <c r="MBU221" s="103"/>
      <c r="MBV221" s="103"/>
      <c r="MBW221" s="103"/>
      <c r="MBX221" s="103"/>
      <c r="MBY221" s="103"/>
      <c r="MBZ221" s="103"/>
      <c r="MCA221" s="103"/>
      <c r="MCB221" s="103"/>
      <c r="MCC221" s="103"/>
      <c r="MCD221" s="103"/>
      <c r="MCE221" s="103"/>
      <c r="MCF221" s="103"/>
      <c r="MCG221" s="103"/>
      <c r="MCH221" s="103"/>
      <c r="MCI221" s="103"/>
      <c r="MCJ221" s="103"/>
      <c r="MCK221" s="103"/>
      <c r="MCL221" s="103"/>
      <c r="MCM221" s="103"/>
      <c r="MCN221" s="103"/>
      <c r="MCO221" s="103"/>
      <c r="MCP221" s="103"/>
      <c r="MCQ221" s="103"/>
      <c r="MCR221" s="103"/>
      <c r="MCS221" s="103"/>
      <c r="MCT221" s="103"/>
      <c r="MCU221" s="103"/>
      <c r="MCV221" s="103"/>
      <c r="MCW221" s="103"/>
      <c r="MCX221" s="103"/>
      <c r="MCY221" s="103"/>
      <c r="MCZ221" s="103"/>
      <c r="MDA221" s="103"/>
      <c r="MDB221" s="103"/>
      <c r="MDC221" s="103"/>
      <c r="MDD221" s="103"/>
      <c r="MDE221" s="103"/>
      <c r="MDF221" s="103"/>
      <c r="MDG221" s="103"/>
      <c r="MDH221" s="103"/>
      <c r="MDI221" s="103"/>
      <c r="MDJ221" s="103"/>
      <c r="MDK221" s="103"/>
      <c r="MDL221" s="103"/>
      <c r="MDM221" s="103"/>
      <c r="MDN221" s="103"/>
      <c r="MDO221" s="103"/>
      <c r="MDP221" s="103"/>
      <c r="MDQ221" s="103"/>
      <c r="MDR221" s="103"/>
      <c r="MDS221" s="103"/>
      <c r="MDT221" s="103"/>
      <c r="MDU221" s="103"/>
      <c r="MDV221" s="103"/>
      <c r="MDW221" s="103"/>
      <c r="MDX221" s="103"/>
      <c r="MDY221" s="103"/>
      <c r="MDZ221" s="103"/>
      <c r="MEA221" s="103"/>
      <c r="MEB221" s="103"/>
      <c r="MEC221" s="103"/>
      <c r="MED221" s="103"/>
      <c r="MEE221" s="103"/>
      <c r="MEF221" s="103"/>
      <c r="MEG221" s="103"/>
      <c r="MEH221" s="103"/>
      <c r="MEI221" s="103"/>
      <c r="MEJ221" s="103"/>
      <c r="MEK221" s="103"/>
      <c r="MEL221" s="103"/>
      <c r="MEM221" s="103"/>
      <c r="MEN221" s="103"/>
      <c r="MEO221" s="103"/>
      <c r="MEP221" s="103"/>
      <c r="MEQ221" s="103"/>
      <c r="MER221" s="103"/>
      <c r="MES221" s="103"/>
      <c r="MET221" s="103"/>
      <c r="MEU221" s="103"/>
      <c r="MEV221" s="103"/>
      <c r="MEW221" s="103"/>
      <c r="MEX221" s="103"/>
      <c r="MEY221" s="103"/>
      <c r="MEZ221" s="103"/>
      <c r="MFA221" s="103"/>
      <c r="MFB221" s="103"/>
      <c r="MFC221" s="103"/>
      <c r="MFD221" s="103"/>
      <c r="MFE221" s="103"/>
      <c r="MFF221" s="103"/>
      <c r="MFG221" s="103"/>
      <c r="MFH221" s="103"/>
      <c r="MFI221" s="103"/>
      <c r="MFJ221" s="103"/>
      <c r="MFK221" s="103"/>
      <c r="MFL221" s="103"/>
      <c r="MFM221" s="103"/>
      <c r="MFN221" s="103"/>
      <c r="MFO221" s="103"/>
      <c r="MFP221" s="103"/>
      <c r="MFQ221" s="103"/>
      <c r="MFR221" s="103"/>
      <c r="MFS221" s="103"/>
      <c r="MFT221" s="103"/>
      <c r="MFU221" s="103"/>
      <c r="MFV221" s="103"/>
      <c r="MFW221" s="103"/>
      <c r="MFX221" s="103"/>
      <c r="MFY221" s="103"/>
      <c r="MFZ221" s="103"/>
      <c r="MGA221" s="103"/>
      <c r="MGB221" s="103"/>
      <c r="MGC221" s="103"/>
      <c r="MGD221" s="103"/>
      <c r="MGE221" s="103"/>
      <c r="MGF221" s="103"/>
      <c r="MGG221" s="103"/>
      <c r="MGH221" s="103"/>
      <c r="MGI221" s="103"/>
      <c r="MGJ221" s="103"/>
      <c r="MGK221" s="103"/>
      <c r="MGL221" s="103"/>
      <c r="MGM221" s="103"/>
      <c r="MGN221" s="103"/>
      <c r="MGO221" s="103"/>
      <c r="MGP221" s="103"/>
      <c r="MGQ221" s="103"/>
      <c r="MGR221" s="103"/>
      <c r="MGS221" s="103"/>
      <c r="MGT221" s="103"/>
      <c r="MGU221" s="103"/>
      <c r="MGV221" s="103"/>
      <c r="MGW221" s="103"/>
      <c r="MGX221" s="103"/>
      <c r="MGY221" s="103"/>
      <c r="MGZ221" s="103"/>
      <c r="MHA221" s="103"/>
      <c r="MHB221" s="103"/>
      <c r="MHC221" s="103"/>
      <c r="MHD221" s="103"/>
      <c r="MHE221" s="103"/>
      <c r="MHF221" s="103"/>
      <c r="MHG221" s="103"/>
      <c r="MHH221" s="103"/>
      <c r="MHI221" s="103"/>
      <c r="MHJ221" s="103"/>
      <c r="MHK221" s="103"/>
      <c r="MHL221" s="103"/>
      <c r="MHM221" s="103"/>
      <c r="MHN221" s="103"/>
      <c r="MHO221" s="103"/>
      <c r="MHP221" s="103"/>
      <c r="MHQ221" s="103"/>
      <c r="MHR221" s="103"/>
      <c r="MHS221" s="103"/>
      <c r="MHT221" s="103"/>
      <c r="MHU221" s="103"/>
      <c r="MHV221" s="103"/>
      <c r="MHW221" s="103"/>
      <c r="MHX221" s="103"/>
      <c r="MHY221" s="103"/>
      <c r="MHZ221" s="103"/>
      <c r="MIA221" s="103"/>
      <c r="MIB221" s="103"/>
      <c r="MIC221" s="103"/>
      <c r="MID221" s="103"/>
      <c r="MIE221" s="103"/>
      <c r="MIF221" s="103"/>
      <c r="MIG221" s="103"/>
      <c r="MIH221" s="103"/>
      <c r="MII221" s="103"/>
      <c r="MIJ221" s="103"/>
      <c r="MIK221" s="103"/>
      <c r="MIL221" s="103"/>
      <c r="MIM221" s="103"/>
      <c r="MIN221" s="103"/>
      <c r="MIO221" s="103"/>
      <c r="MIP221" s="103"/>
      <c r="MIQ221" s="103"/>
      <c r="MIR221" s="103"/>
      <c r="MIS221" s="103"/>
      <c r="MIT221" s="103"/>
      <c r="MIU221" s="103"/>
      <c r="MIV221" s="103"/>
      <c r="MIW221" s="103"/>
      <c r="MIX221" s="103"/>
      <c r="MIY221" s="103"/>
      <c r="MIZ221" s="103"/>
      <c r="MJA221" s="103"/>
      <c r="MJB221" s="103"/>
      <c r="MJC221" s="103"/>
      <c r="MJD221" s="103"/>
      <c r="MJE221" s="103"/>
      <c r="MJF221" s="103"/>
      <c r="MJG221" s="103"/>
      <c r="MJH221" s="103"/>
      <c r="MJI221" s="103"/>
      <c r="MJJ221" s="103"/>
      <c r="MJK221" s="103"/>
      <c r="MJL221" s="103"/>
      <c r="MJM221" s="103"/>
      <c r="MJN221" s="103"/>
      <c r="MJO221" s="103"/>
      <c r="MJP221" s="103"/>
      <c r="MJQ221" s="103"/>
      <c r="MJR221" s="103"/>
      <c r="MJS221" s="103"/>
      <c r="MJT221" s="103"/>
      <c r="MJU221" s="103"/>
      <c r="MJV221" s="103"/>
      <c r="MJW221" s="103"/>
      <c r="MJX221" s="103"/>
      <c r="MJY221" s="103"/>
      <c r="MJZ221" s="103"/>
      <c r="MKA221" s="103"/>
      <c r="MKB221" s="103"/>
      <c r="MKC221" s="103"/>
      <c r="MKD221" s="103"/>
      <c r="MKE221" s="103"/>
      <c r="MKF221" s="103"/>
      <c r="MKG221" s="103"/>
      <c r="MKH221" s="103"/>
      <c r="MKI221" s="103"/>
      <c r="MKJ221" s="103"/>
      <c r="MKK221" s="103"/>
      <c r="MKL221" s="103"/>
      <c r="MKM221" s="103"/>
      <c r="MKN221" s="103"/>
      <c r="MKO221" s="103"/>
      <c r="MKP221" s="103"/>
      <c r="MKQ221" s="103"/>
      <c r="MKR221" s="103"/>
      <c r="MKS221" s="103"/>
      <c r="MKT221" s="103"/>
      <c r="MKU221" s="103"/>
      <c r="MKV221" s="103"/>
      <c r="MKW221" s="103"/>
      <c r="MKX221" s="103"/>
      <c r="MKY221" s="103"/>
      <c r="MKZ221" s="103"/>
      <c r="MLA221" s="103"/>
      <c r="MLB221" s="103"/>
      <c r="MLC221" s="103"/>
      <c r="MLD221" s="103"/>
      <c r="MLE221" s="103"/>
      <c r="MLF221" s="103"/>
      <c r="MLG221" s="103"/>
      <c r="MLH221" s="103"/>
      <c r="MLI221" s="103"/>
      <c r="MLJ221" s="103"/>
      <c r="MLK221" s="103"/>
      <c r="MLL221" s="103"/>
      <c r="MLM221" s="103"/>
      <c r="MLN221" s="103"/>
      <c r="MLO221" s="103"/>
      <c r="MLP221" s="103"/>
      <c r="MLQ221" s="103"/>
      <c r="MLR221" s="103"/>
      <c r="MLS221" s="103"/>
      <c r="MLT221" s="103"/>
      <c r="MLU221" s="103"/>
      <c r="MLV221" s="103"/>
      <c r="MLW221" s="103"/>
      <c r="MLX221" s="103"/>
      <c r="MLY221" s="103"/>
      <c r="MLZ221" s="103"/>
      <c r="MMA221" s="103"/>
      <c r="MMB221" s="103"/>
      <c r="MMC221" s="103"/>
      <c r="MMD221" s="103"/>
      <c r="MME221" s="103"/>
      <c r="MMF221" s="103"/>
      <c r="MMG221" s="103"/>
      <c r="MMH221" s="103"/>
      <c r="MMI221" s="103"/>
      <c r="MMJ221" s="103"/>
      <c r="MMK221" s="103"/>
      <c r="MML221" s="103"/>
      <c r="MMM221" s="103"/>
      <c r="MMN221" s="103"/>
      <c r="MMO221" s="103"/>
      <c r="MMP221" s="103"/>
      <c r="MMQ221" s="103"/>
      <c r="MMR221" s="103"/>
      <c r="MMS221" s="103"/>
      <c r="MMT221" s="103"/>
      <c r="MMU221" s="103"/>
      <c r="MMV221" s="103"/>
      <c r="MMW221" s="103"/>
      <c r="MMX221" s="103"/>
      <c r="MMY221" s="103"/>
      <c r="MMZ221" s="103"/>
      <c r="MNA221" s="103"/>
      <c r="MNB221" s="103"/>
      <c r="MNC221" s="103"/>
      <c r="MND221" s="103"/>
      <c r="MNE221" s="103"/>
      <c r="MNF221" s="103"/>
      <c r="MNG221" s="103"/>
      <c r="MNH221" s="103"/>
      <c r="MNI221" s="103"/>
      <c r="MNJ221" s="103"/>
      <c r="MNK221" s="103"/>
      <c r="MNL221" s="103"/>
      <c r="MNM221" s="103"/>
      <c r="MNN221" s="103"/>
      <c r="MNO221" s="103"/>
      <c r="MNP221" s="103"/>
      <c r="MNQ221" s="103"/>
      <c r="MNR221" s="103"/>
      <c r="MNS221" s="103"/>
      <c r="MNT221" s="103"/>
      <c r="MNU221" s="103"/>
      <c r="MNV221" s="103"/>
      <c r="MNW221" s="103"/>
      <c r="MNX221" s="103"/>
      <c r="MNY221" s="103"/>
      <c r="MNZ221" s="103"/>
      <c r="MOA221" s="103"/>
      <c r="MOB221" s="103"/>
      <c r="MOC221" s="103"/>
      <c r="MOD221" s="103"/>
      <c r="MOE221" s="103"/>
      <c r="MOF221" s="103"/>
      <c r="MOG221" s="103"/>
      <c r="MOH221" s="103"/>
      <c r="MOI221" s="103"/>
      <c r="MOJ221" s="103"/>
      <c r="MOK221" s="103"/>
      <c r="MOL221" s="103"/>
      <c r="MOM221" s="103"/>
      <c r="MON221" s="103"/>
      <c r="MOO221" s="103"/>
      <c r="MOP221" s="103"/>
      <c r="MOQ221" s="103"/>
      <c r="MOR221" s="103"/>
      <c r="MOS221" s="103"/>
      <c r="MOT221" s="103"/>
      <c r="MOU221" s="103"/>
      <c r="MOV221" s="103"/>
      <c r="MOW221" s="103"/>
      <c r="MOX221" s="103"/>
      <c r="MOY221" s="103"/>
      <c r="MOZ221" s="103"/>
      <c r="MPA221" s="103"/>
      <c r="MPB221" s="103"/>
      <c r="MPC221" s="103"/>
      <c r="MPD221" s="103"/>
      <c r="MPE221" s="103"/>
      <c r="MPF221" s="103"/>
      <c r="MPG221" s="103"/>
      <c r="MPH221" s="103"/>
      <c r="MPI221" s="103"/>
      <c r="MPJ221" s="103"/>
      <c r="MPK221" s="103"/>
      <c r="MPL221" s="103"/>
      <c r="MPM221" s="103"/>
      <c r="MPN221" s="103"/>
      <c r="MPO221" s="103"/>
      <c r="MPP221" s="103"/>
      <c r="MPQ221" s="103"/>
      <c r="MPR221" s="103"/>
      <c r="MPS221" s="103"/>
      <c r="MPT221" s="103"/>
      <c r="MPU221" s="103"/>
      <c r="MPV221" s="103"/>
      <c r="MPW221" s="103"/>
      <c r="MPX221" s="103"/>
      <c r="MPY221" s="103"/>
      <c r="MPZ221" s="103"/>
      <c r="MQA221" s="103"/>
      <c r="MQB221" s="103"/>
      <c r="MQC221" s="103"/>
      <c r="MQD221" s="103"/>
      <c r="MQE221" s="103"/>
      <c r="MQF221" s="103"/>
      <c r="MQG221" s="103"/>
      <c r="MQH221" s="103"/>
      <c r="MQI221" s="103"/>
      <c r="MQJ221" s="103"/>
      <c r="MQK221" s="103"/>
      <c r="MQL221" s="103"/>
      <c r="MQM221" s="103"/>
      <c r="MQN221" s="103"/>
      <c r="MQO221" s="103"/>
      <c r="MQP221" s="103"/>
      <c r="MQQ221" s="103"/>
      <c r="MQR221" s="103"/>
      <c r="MQS221" s="103"/>
      <c r="MQT221" s="103"/>
      <c r="MQU221" s="103"/>
      <c r="MQV221" s="103"/>
      <c r="MQW221" s="103"/>
      <c r="MQX221" s="103"/>
      <c r="MQY221" s="103"/>
      <c r="MQZ221" s="103"/>
      <c r="MRA221" s="103"/>
      <c r="MRB221" s="103"/>
      <c r="MRC221" s="103"/>
      <c r="MRD221" s="103"/>
      <c r="MRE221" s="103"/>
      <c r="MRF221" s="103"/>
      <c r="MRG221" s="103"/>
      <c r="MRH221" s="103"/>
      <c r="MRI221" s="103"/>
      <c r="MRJ221" s="103"/>
      <c r="MRK221" s="103"/>
      <c r="MRL221" s="103"/>
      <c r="MRM221" s="103"/>
      <c r="MRN221" s="103"/>
      <c r="MRO221" s="103"/>
      <c r="MRP221" s="103"/>
      <c r="MRQ221" s="103"/>
      <c r="MRR221" s="103"/>
      <c r="MRS221" s="103"/>
      <c r="MRT221" s="103"/>
      <c r="MRU221" s="103"/>
      <c r="MRV221" s="103"/>
      <c r="MRW221" s="103"/>
      <c r="MRX221" s="103"/>
      <c r="MRY221" s="103"/>
      <c r="MRZ221" s="103"/>
      <c r="MSA221" s="103"/>
      <c r="MSB221" s="103"/>
      <c r="MSC221" s="103"/>
      <c r="MSD221" s="103"/>
      <c r="MSE221" s="103"/>
      <c r="MSF221" s="103"/>
      <c r="MSG221" s="103"/>
      <c r="MSH221" s="103"/>
      <c r="MSI221" s="103"/>
      <c r="MSJ221" s="103"/>
      <c r="MSK221" s="103"/>
      <c r="MSL221" s="103"/>
      <c r="MSM221" s="103"/>
      <c r="MSN221" s="103"/>
      <c r="MSO221" s="103"/>
      <c r="MSP221" s="103"/>
      <c r="MSQ221" s="103"/>
      <c r="MSR221" s="103"/>
      <c r="MSS221" s="103"/>
      <c r="MST221" s="103"/>
      <c r="MSU221" s="103"/>
      <c r="MSV221" s="103"/>
      <c r="MSW221" s="103"/>
      <c r="MSX221" s="103"/>
      <c r="MSY221" s="103"/>
      <c r="MSZ221" s="103"/>
      <c r="MTA221" s="103"/>
      <c r="MTB221" s="103"/>
      <c r="MTC221" s="103"/>
      <c r="MTD221" s="103"/>
      <c r="MTE221" s="103"/>
      <c r="MTF221" s="103"/>
      <c r="MTG221" s="103"/>
      <c r="MTH221" s="103"/>
      <c r="MTI221" s="103"/>
      <c r="MTJ221" s="103"/>
      <c r="MTK221" s="103"/>
      <c r="MTL221" s="103"/>
      <c r="MTM221" s="103"/>
      <c r="MTN221" s="103"/>
      <c r="MTO221" s="103"/>
      <c r="MTP221" s="103"/>
      <c r="MTQ221" s="103"/>
      <c r="MTR221" s="103"/>
      <c r="MTS221" s="103"/>
      <c r="MTT221" s="103"/>
      <c r="MTU221" s="103"/>
      <c r="MTV221" s="103"/>
      <c r="MTW221" s="103"/>
      <c r="MTX221" s="103"/>
      <c r="MTY221" s="103"/>
      <c r="MTZ221" s="103"/>
      <c r="MUA221" s="103"/>
      <c r="MUB221" s="103"/>
      <c r="MUC221" s="103"/>
      <c r="MUD221" s="103"/>
      <c r="MUE221" s="103"/>
      <c r="MUF221" s="103"/>
      <c r="MUG221" s="103"/>
      <c r="MUH221" s="103"/>
      <c r="MUI221" s="103"/>
      <c r="MUJ221" s="103"/>
      <c r="MUK221" s="103"/>
      <c r="MUL221" s="103"/>
      <c r="MUM221" s="103"/>
      <c r="MUN221" s="103"/>
      <c r="MUO221" s="103"/>
      <c r="MUP221" s="103"/>
      <c r="MUQ221" s="103"/>
      <c r="MUR221" s="103"/>
      <c r="MUS221" s="103"/>
      <c r="MUT221" s="103"/>
      <c r="MUU221" s="103"/>
      <c r="MUV221" s="103"/>
      <c r="MUW221" s="103"/>
      <c r="MUX221" s="103"/>
      <c r="MUY221" s="103"/>
      <c r="MUZ221" s="103"/>
      <c r="MVA221" s="103"/>
      <c r="MVB221" s="103"/>
      <c r="MVC221" s="103"/>
      <c r="MVD221" s="103"/>
      <c r="MVE221" s="103"/>
      <c r="MVF221" s="103"/>
      <c r="MVG221" s="103"/>
      <c r="MVH221" s="103"/>
      <c r="MVI221" s="103"/>
      <c r="MVJ221" s="103"/>
      <c r="MVK221" s="103"/>
      <c r="MVL221" s="103"/>
      <c r="MVM221" s="103"/>
      <c r="MVN221" s="103"/>
      <c r="MVO221" s="103"/>
      <c r="MVP221" s="103"/>
      <c r="MVQ221" s="103"/>
      <c r="MVR221" s="103"/>
      <c r="MVS221" s="103"/>
      <c r="MVT221" s="103"/>
      <c r="MVU221" s="103"/>
      <c r="MVV221" s="103"/>
      <c r="MVW221" s="103"/>
      <c r="MVX221" s="103"/>
      <c r="MVY221" s="103"/>
      <c r="MVZ221" s="103"/>
      <c r="MWA221" s="103"/>
      <c r="MWB221" s="103"/>
      <c r="MWC221" s="103"/>
      <c r="MWD221" s="103"/>
      <c r="MWE221" s="103"/>
      <c r="MWF221" s="103"/>
      <c r="MWG221" s="103"/>
      <c r="MWH221" s="103"/>
      <c r="MWI221" s="103"/>
      <c r="MWJ221" s="103"/>
      <c r="MWK221" s="103"/>
      <c r="MWL221" s="103"/>
      <c r="MWM221" s="103"/>
      <c r="MWN221" s="103"/>
      <c r="MWO221" s="103"/>
      <c r="MWP221" s="103"/>
      <c r="MWQ221" s="103"/>
      <c r="MWR221" s="103"/>
      <c r="MWS221" s="103"/>
      <c r="MWT221" s="103"/>
      <c r="MWU221" s="103"/>
      <c r="MWV221" s="103"/>
      <c r="MWW221" s="103"/>
      <c r="MWX221" s="103"/>
      <c r="MWY221" s="103"/>
      <c r="MWZ221" s="103"/>
      <c r="MXA221" s="103"/>
      <c r="MXB221" s="103"/>
      <c r="MXC221" s="103"/>
      <c r="MXD221" s="103"/>
      <c r="MXE221" s="103"/>
      <c r="MXF221" s="103"/>
      <c r="MXG221" s="103"/>
      <c r="MXH221" s="103"/>
      <c r="MXI221" s="103"/>
      <c r="MXJ221" s="103"/>
      <c r="MXK221" s="103"/>
      <c r="MXL221" s="103"/>
      <c r="MXM221" s="103"/>
      <c r="MXN221" s="103"/>
      <c r="MXO221" s="103"/>
      <c r="MXP221" s="103"/>
      <c r="MXQ221" s="103"/>
      <c r="MXR221" s="103"/>
      <c r="MXS221" s="103"/>
      <c r="MXT221" s="103"/>
      <c r="MXU221" s="103"/>
      <c r="MXV221" s="103"/>
      <c r="MXW221" s="103"/>
      <c r="MXX221" s="103"/>
      <c r="MXY221" s="103"/>
      <c r="MXZ221" s="103"/>
      <c r="MYA221" s="103"/>
      <c r="MYB221" s="103"/>
      <c r="MYC221" s="103"/>
      <c r="MYD221" s="103"/>
      <c r="MYE221" s="103"/>
      <c r="MYF221" s="103"/>
      <c r="MYG221" s="103"/>
      <c r="MYH221" s="103"/>
      <c r="MYI221" s="103"/>
      <c r="MYJ221" s="103"/>
      <c r="MYK221" s="103"/>
      <c r="MYL221" s="103"/>
      <c r="MYM221" s="103"/>
      <c r="MYN221" s="103"/>
      <c r="MYO221" s="103"/>
      <c r="MYP221" s="103"/>
      <c r="MYQ221" s="103"/>
      <c r="MYR221" s="103"/>
      <c r="MYS221" s="103"/>
      <c r="MYT221" s="103"/>
      <c r="MYU221" s="103"/>
      <c r="MYV221" s="103"/>
      <c r="MYW221" s="103"/>
      <c r="MYX221" s="103"/>
      <c r="MYY221" s="103"/>
      <c r="MYZ221" s="103"/>
      <c r="MZA221" s="103"/>
      <c r="MZB221" s="103"/>
      <c r="MZC221" s="103"/>
      <c r="MZD221" s="103"/>
      <c r="MZE221" s="103"/>
      <c r="MZF221" s="103"/>
      <c r="MZG221" s="103"/>
      <c r="MZH221" s="103"/>
      <c r="MZI221" s="103"/>
      <c r="MZJ221" s="103"/>
      <c r="MZK221" s="103"/>
      <c r="MZL221" s="103"/>
      <c r="MZM221" s="103"/>
      <c r="MZN221" s="103"/>
      <c r="MZO221" s="103"/>
      <c r="MZP221" s="103"/>
      <c r="MZQ221" s="103"/>
      <c r="MZR221" s="103"/>
      <c r="MZS221" s="103"/>
      <c r="MZT221" s="103"/>
      <c r="MZU221" s="103"/>
      <c r="MZV221" s="103"/>
      <c r="MZW221" s="103"/>
      <c r="MZX221" s="103"/>
      <c r="MZY221" s="103"/>
      <c r="MZZ221" s="103"/>
      <c r="NAA221" s="103"/>
      <c r="NAB221" s="103"/>
      <c r="NAC221" s="103"/>
      <c r="NAD221" s="103"/>
      <c r="NAE221" s="103"/>
      <c r="NAF221" s="103"/>
      <c r="NAG221" s="103"/>
      <c r="NAH221" s="103"/>
      <c r="NAI221" s="103"/>
      <c r="NAJ221" s="103"/>
      <c r="NAK221" s="103"/>
      <c r="NAL221" s="103"/>
      <c r="NAM221" s="103"/>
      <c r="NAN221" s="103"/>
      <c r="NAO221" s="103"/>
      <c r="NAP221" s="103"/>
      <c r="NAQ221" s="103"/>
      <c r="NAR221" s="103"/>
      <c r="NAS221" s="103"/>
      <c r="NAT221" s="103"/>
      <c r="NAU221" s="103"/>
      <c r="NAV221" s="103"/>
      <c r="NAW221" s="103"/>
      <c r="NAX221" s="103"/>
      <c r="NAY221" s="103"/>
      <c r="NAZ221" s="103"/>
      <c r="NBA221" s="103"/>
      <c r="NBB221" s="103"/>
      <c r="NBC221" s="103"/>
      <c r="NBD221" s="103"/>
      <c r="NBE221" s="103"/>
      <c r="NBF221" s="103"/>
      <c r="NBG221" s="103"/>
      <c r="NBH221" s="103"/>
      <c r="NBI221" s="103"/>
      <c r="NBJ221" s="103"/>
      <c r="NBK221" s="103"/>
      <c r="NBL221" s="103"/>
      <c r="NBM221" s="103"/>
      <c r="NBN221" s="103"/>
      <c r="NBO221" s="103"/>
      <c r="NBP221" s="103"/>
      <c r="NBQ221" s="103"/>
      <c r="NBR221" s="103"/>
      <c r="NBS221" s="103"/>
      <c r="NBT221" s="103"/>
      <c r="NBU221" s="103"/>
      <c r="NBV221" s="103"/>
      <c r="NBW221" s="103"/>
      <c r="NBX221" s="103"/>
      <c r="NBY221" s="103"/>
      <c r="NBZ221" s="103"/>
      <c r="NCA221" s="103"/>
      <c r="NCB221" s="103"/>
      <c r="NCC221" s="103"/>
      <c r="NCD221" s="103"/>
      <c r="NCE221" s="103"/>
      <c r="NCF221" s="103"/>
      <c r="NCG221" s="103"/>
      <c r="NCH221" s="103"/>
      <c r="NCI221" s="103"/>
      <c r="NCJ221" s="103"/>
      <c r="NCK221" s="103"/>
      <c r="NCL221" s="103"/>
      <c r="NCM221" s="103"/>
      <c r="NCN221" s="103"/>
      <c r="NCO221" s="103"/>
      <c r="NCP221" s="103"/>
      <c r="NCQ221" s="103"/>
      <c r="NCR221" s="103"/>
      <c r="NCS221" s="103"/>
      <c r="NCT221" s="103"/>
      <c r="NCU221" s="103"/>
      <c r="NCV221" s="103"/>
      <c r="NCW221" s="103"/>
      <c r="NCX221" s="103"/>
      <c r="NCY221" s="103"/>
      <c r="NCZ221" s="103"/>
      <c r="NDA221" s="103"/>
      <c r="NDB221" s="103"/>
      <c r="NDC221" s="103"/>
      <c r="NDD221" s="103"/>
      <c r="NDE221" s="103"/>
      <c r="NDF221" s="103"/>
      <c r="NDG221" s="103"/>
      <c r="NDH221" s="103"/>
      <c r="NDI221" s="103"/>
      <c r="NDJ221" s="103"/>
      <c r="NDK221" s="103"/>
      <c r="NDL221" s="103"/>
      <c r="NDM221" s="103"/>
      <c r="NDN221" s="103"/>
      <c r="NDO221" s="103"/>
      <c r="NDP221" s="103"/>
      <c r="NDQ221" s="103"/>
      <c r="NDR221" s="103"/>
      <c r="NDS221" s="103"/>
      <c r="NDT221" s="103"/>
      <c r="NDU221" s="103"/>
      <c r="NDV221" s="103"/>
      <c r="NDW221" s="103"/>
      <c r="NDX221" s="103"/>
      <c r="NDY221" s="103"/>
      <c r="NDZ221" s="103"/>
      <c r="NEA221" s="103"/>
      <c r="NEB221" s="103"/>
      <c r="NEC221" s="103"/>
      <c r="NED221" s="103"/>
      <c r="NEE221" s="103"/>
      <c r="NEF221" s="103"/>
      <c r="NEG221" s="103"/>
      <c r="NEH221" s="103"/>
      <c r="NEI221" s="103"/>
      <c r="NEJ221" s="103"/>
      <c r="NEK221" s="103"/>
      <c r="NEL221" s="103"/>
      <c r="NEM221" s="103"/>
      <c r="NEN221" s="103"/>
      <c r="NEO221" s="103"/>
      <c r="NEP221" s="103"/>
      <c r="NEQ221" s="103"/>
      <c r="NER221" s="103"/>
      <c r="NES221" s="103"/>
      <c r="NET221" s="103"/>
      <c r="NEU221" s="103"/>
      <c r="NEV221" s="103"/>
      <c r="NEW221" s="103"/>
      <c r="NEX221" s="103"/>
      <c r="NEY221" s="103"/>
      <c r="NEZ221" s="103"/>
      <c r="NFA221" s="103"/>
      <c r="NFB221" s="103"/>
      <c r="NFC221" s="103"/>
      <c r="NFD221" s="103"/>
      <c r="NFE221" s="103"/>
      <c r="NFF221" s="103"/>
      <c r="NFG221" s="103"/>
      <c r="NFH221" s="103"/>
      <c r="NFI221" s="103"/>
      <c r="NFJ221" s="103"/>
      <c r="NFK221" s="103"/>
      <c r="NFL221" s="103"/>
      <c r="NFM221" s="103"/>
      <c r="NFN221" s="103"/>
      <c r="NFO221" s="103"/>
      <c r="NFP221" s="103"/>
      <c r="NFQ221" s="103"/>
      <c r="NFR221" s="103"/>
      <c r="NFS221" s="103"/>
      <c r="NFT221" s="103"/>
      <c r="NFU221" s="103"/>
      <c r="NFV221" s="103"/>
      <c r="NFW221" s="103"/>
      <c r="NFX221" s="103"/>
      <c r="NFY221" s="103"/>
      <c r="NFZ221" s="103"/>
      <c r="NGA221" s="103"/>
      <c r="NGB221" s="103"/>
      <c r="NGC221" s="103"/>
      <c r="NGD221" s="103"/>
      <c r="NGE221" s="103"/>
      <c r="NGF221" s="103"/>
      <c r="NGG221" s="103"/>
      <c r="NGH221" s="103"/>
      <c r="NGI221" s="103"/>
      <c r="NGJ221" s="103"/>
      <c r="NGK221" s="103"/>
      <c r="NGL221" s="103"/>
      <c r="NGM221" s="103"/>
      <c r="NGN221" s="103"/>
      <c r="NGO221" s="103"/>
      <c r="NGP221" s="103"/>
      <c r="NGQ221" s="103"/>
      <c r="NGR221" s="103"/>
      <c r="NGS221" s="103"/>
      <c r="NGT221" s="103"/>
      <c r="NGU221" s="103"/>
      <c r="NGV221" s="103"/>
      <c r="NGW221" s="103"/>
      <c r="NGX221" s="103"/>
      <c r="NGY221" s="103"/>
      <c r="NGZ221" s="103"/>
      <c r="NHA221" s="103"/>
      <c r="NHB221" s="103"/>
      <c r="NHC221" s="103"/>
      <c r="NHD221" s="103"/>
      <c r="NHE221" s="103"/>
      <c r="NHF221" s="103"/>
      <c r="NHG221" s="103"/>
      <c r="NHH221" s="103"/>
      <c r="NHI221" s="103"/>
      <c r="NHJ221" s="103"/>
      <c r="NHK221" s="103"/>
      <c r="NHL221" s="103"/>
      <c r="NHM221" s="103"/>
      <c r="NHN221" s="103"/>
      <c r="NHO221" s="103"/>
      <c r="NHP221" s="103"/>
      <c r="NHQ221" s="103"/>
      <c r="NHR221" s="103"/>
      <c r="NHS221" s="103"/>
      <c r="NHT221" s="103"/>
      <c r="NHU221" s="103"/>
      <c r="NHV221" s="103"/>
      <c r="NHW221" s="103"/>
      <c r="NHX221" s="103"/>
      <c r="NHY221" s="103"/>
      <c r="NHZ221" s="103"/>
      <c r="NIA221" s="103"/>
      <c r="NIB221" s="103"/>
      <c r="NIC221" s="103"/>
      <c r="NID221" s="103"/>
      <c r="NIE221" s="103"/>
      <c r="NIF221" s="103"/>
      <c r="NIG221" s="103"/>
      <c r="NIH221" s="103"/>
      <c r="NII221" s="103"/>
      <c r="NIJ221" s="103"/>
      <c r="NIK221" s="103"/>
      <c r="NIL221" s="103"/>
      <c r="NIM221" s="103"/>
      <c r="NIN221" s="103"/>
      <c r="NIO221" s="103"/>
      <c r="NIP221" s="103"/>
      <c r="NIQ221" s="103"/>
      <c r="NIR221" s="103"/>
      <c r="NIS221" s="103"/>
      <c r="NIT221" s="103"/>
      <c r="NIU221" s="103"/>
      <c r="NIV221" s="103"/>
      <c r="NIW221" s="103"/>
      <c r="NIX221" s="103"/>
      <c r="NIY221" s="103"/>
      <c r="NIZ221" s="103"/>
      <c r="NJA221" s="103"/>
      <c r="NJB221" s="103"/>
      <c r="NJC221" s="103"/>
      <c r="NJD221" s="103"/>
      <c r="NJE221" s="103"/>
      <c r="NJF221" s="103"/>
      <c r="NJG221" s="103"/>
      <c r="NJH221" s="103"/>
      <c r="NJI221" s="103"/>
      <c r="NJJ221" s="103"/>
      <c r="NJK221" s="103"/>
      <c r="NJL221" s="103"/>
      <c r="NJM221" s="103"/>
      <c r="NJN221" s="103"/>
      <c r="NJO221" s="103"/>
      <c r="NJP221" s="103"/>
      <c r="NJQ221" s="103"/>
      <c r="NJR221" s="103"/>
      <c r="NJS221" s="103"/>
      <c r="NJT221" s="103"/>
      <c r="NJU221" s="103"/>
      <c r="NJV221" s="103"/>
      <c r="NJW221" s="103"/>
      <c r="NJX221" s="103"/>
      <c r="NJY221" s="103"/>
      <c r="NJZ221" s="103"/>
      <c r="NKA221" s="103"/>
      <c r="NKB221" s="103"/>
      <c r="NKC221" s="103"/>
      <c r="NKD221" s="103"/>
      <c r="NKE221" s="103"/>
      <c r="NKF221" s="103"/>
      <c r="NKG221" s="103"/>
      <c r="NKH221" s="103"/>
      <c r="NKI221" s="103"/>
      <c r="NKJ221" s="103"/>
      <c r="NKK221" s="103"/>
      <c r="NKL221" s="103"/>
      <c r="NKM221" s="103"/>
      <c r="NKN221" s="103"/>
      <c r="NKO221" s="103"/>
      <c r="NKP221" s="103"/>
      <c r="NKQ221" s="103"/>
      <c r="NKR221" s="103"/>
      <c r="NKS221" s="103"/>
      <c r="NKT221" s="103"/>
      <c r="NKU221" s="103"/>
      <c r="NKV221" s="103"/>
      <c r="NKW221" s="103"/>
      <c r="NKX221" s="103"/>
      <c r="NKY221" s="103"/>
      <c r="NKZ221" s="103"/>
      <c r="NLA221" s="103"/>
      <c r="NLB221" s="103"/>
      <c r="NLC221" s="103"/>
      <c r="NLD221" s="103"/>
      <c r="NLE221" s="103"/>
      <c r="NLF221" s="103"/>
      <c r="NLG221" s="103"/>
      <c r="NLH221" s="103"/>
      <c r="NLI221" s="103"/>
      <c r="NLJ221" s="103"/>
      <c r="NLK221" s="103"/>
      <c r="NLL221" s="103"/>
      <c r="NLM221" s="103"/>
      <c r="NLN221" s="103"/>
      <c r="NLO221" s="103"/>
      <c r="NLP221" s="103"/>
      <c r="NLQ221" s="103"/>
      <c r="NLR221" s="103"/>
      <c r="NLS221" s="103"/>
      <c r="NLT221" s="103"/>
      <c r="NLU221" s="103"/>
      <c r="NLV221" s="103"/>
      <c r="NLW221" s="103"/>
      <c r="NLX221" s="103"/>
      <c r="NLY221" s="103"/>
      <c r="NLZ221" s="103"/>
      <c r="NMA221" s="103"/>
      <c r="NMB221" s="103"/>
      <c r="NMC221" s="103"/>
      <c r="NMD221" s="103"/>
      <c r="NME221" s="103"/>
      <c r="NMF221" s="103"/>
      <c r="NMG221" s="103"/>
      <c r="NMH221" s="103"/>
      <c r="NMI221" s="103"/>
      <c r="NMJ221" s="103"/>
      <c r="NMK221" s="103"/>
      <c r="NML221" s="103"/>
      <c r="NMM221" s="103"/>
      <c r="NMN221" s="103"/>
      <c r="NMO221" s="103"/>
      <c r="NMP221" s="103"/>
      <c r="NMQ221" s="103"/>
      <c r="NMR221" s="103"/>
      <c r="NMS221" s="103"/>
      <c r="NMT221" s="103"/>
      <c r="NMU221" s="103"/>
      <c r="NMV221" s="103"/>
      <c r="NMW221" s="103"/>
      <c r="NMX221" s="103"/>
      <c r="NMY221" s="103"/>
      <c r="NMZ221" s="103"/>
      <c r="NNA221" s="103"/>
      <c r="NNB221" s="103"/>
      <c r="NNC221" s="103"/>
      <c r="NND221" s="103"/>
      <c r="NNE221" s="103"/>
      <c r="NNF221" s="103"/>
      <c r="NNG221" s="103"/>
      <c r="NNH221" s="103"/>
      <c r="NNI221" s="103"/>
      <c r="NNJ221" s="103"/>
      <c r="NNK221" s="103"/>
      <c r="NNL221" s="103"/>
      <c r="NNM221" s="103"/>
      <c r="NNN221" s="103"/>
      <c r="NNO221" s="103"/>
      <c r="NNP221" s="103"/>
      <c r="NNQ221" s="103"/>
      <c r="NNR221" s="103"/>
      <c r="NNS221" s="103"/>
      <c r="NNT221" s="103"/>
      <c r="NNU221" s="103"/>
      <c r="NNV221" s="103"/>
      <c r="NNW221" s="103"/>
      <c r="NNX221" s="103"/>
      <c r="NNY221" s="103"/>
      <c r="NNZ221" s="103"/>
      <c r="NOA221" s="103"/>
      <c r="NOB221" s="103"/>
      <c r="NOC221" s="103"/>
      <c r="NOD221" s="103"/>
      <c r="NOE221" s="103"/>
      <c r="NOF221" s="103"/>
      <c r="NOG221" s="103"/>
      <c r="NOH221" s="103"/>
      <c r="NOI221" s="103"/>
      <c r="NOJ221" s="103"/>
      <c r="NOK221" s="103"/>
      <c r="NOL221" s="103"/>
      <c r="NOM221" s="103"/>
      <c r="NON221" s="103"/>
      <c r="NOO221" s="103"/>
      <c r="NOP221" s="103"/>
      <c r="NOQ221" s="103"/>
      <c r="NOR221" s="103"/>
      <c r="NOS221" s="103"/>
      <c r="NOT221" s="103"/>
      <c r="NOU221" s="103"/>
      <c r="NOV221" s="103"/>
      <c r="NOW221" s="103"/>
      <c r="NOX221" s="103"/>
      <c r="NOY221" s="103"/>
      <c r="NOZ221" s="103"/>
      <c r="NPA221" s="103"/>
      <c r="NPB221" s="103"/>
      <c r="NPC221" s="103"/>
      <c r="NPD221" s="103"/>
      <c r="NPE221" s="103"/>
      <c r="NPF221" s="103"/>
      <c r="NPG221" s="103"/>
      <c r="NPH221" s="103"/>
      <c r="NPI221" s="103"/>
      <c r="NPJ221" s="103"/>
      <c r="NPK221" s="103"/>
      <c r="NPL221" s="103"/>
      <c r="NPM221" s="103"/>
      <c r="NPN221" s="103"/>
      <c r="NPO221" s="103"/>
      <c r="NPP221" s="103"/>
      <c r="NPQ221" s="103"/>
      <c r="NPR221" s="103"/>
      <c r="NPS221" s="103"/>
      <c r="NPT221" s="103"/>
      <c r="NPU221" s="103"/>
      <c r="NPV221" s="103"/>
      <c r="NPW221" s="103"/>
      <c r="NPX221" s="103"/>
      <c r="NPY221" s="103"/>
      <c r="NPZ221" s="103"/>
      <c r="NQA221" s="103"/>
      <c r="NQB221" s="103"/>
      <c r="NQC221" s="103"/>
      <c r="NQD221" s="103"/>
      <c r="NQE221" s="103"/>
      <c r="NQF221" s="103"/>
      <c r="NQG221" s="103"/>
      <c r="NQH221" s="103"/>
      <c r="NQI221" s="103"/>
      <c r="NQJ221" s="103"/>
      <c r="NQK221" s="103"/>
      <c r="NQL221" s="103"/>
      <c r="NQM221" s="103"/>
      <c r="NQN221" s="103"/>
      <c r="NQO221" s="103"/>
      <c r="NQP221" s="103"/>
      <c r="NQQ221" s="103"/>
      <c r="NQR221" s="103"/>
      <c r="NQS221" s="103"/>
      <c r="NQT221" s="103"/>
      <c r="NQU221" s="103"/>
      <c r="NQV221" s="103"/>
      <c r="NQW221" s="103"/>
      <c r="NQX221" s="103"/>
      <c r="NQY221" s="103"/>
      <c r="NQZ221" s="103"/>
      <c r="NRA221" s="103"/>
      <c r="NRB221" s="103"/>
      <c r="NRC221" s="103"/>
      <c r="NRD221" s="103"/>
      <c r="NRE221" s="103"/>
      <c r="NRF221" s="103"/>
      <c r="NRG221" s="103"/>
      <c r="NRH221" s="103"/>
      <c r="NRI221" s="103"/>
      <c r="NRJ221" s="103"/>
      <c r="NRK221" s="103"/>
      <c r="NRL221" s="103"/>
      <c r="NRM221" s="103"/>
      <c r="NRN221" s="103"/>
      <c r="NRO221" s="103"/>
      <c r="NRP221" s="103"/>
      <c r="NRQ221" s="103"/>
      <c r="NRR221" s="103"/>
      <c r="NRS221" s="103"/>
      <c r="NRT221" s="103"/>
      <c r="NRU221" s="103"/>
      <c r="NRV221" s="103"/>
      <c r="NRW221" s="103"/>
      <c r="NRX221" s="103"/>
      <c r="NRY221" s="103"/>
      <c r="NRZ221" s="103"/>
      <c r="NSA221" s="103"/>
      <c r="NSB221" s="103"/>
      <c r="NSC221" s="103"/>
      <c r="NSD221" s="103"/>
      <c r="NSE221" s="103"/>
      <c r="NSF221" s="103"/>
      <c r="NSG221" s="103"/>
      <c r="NSH221" s="103"/>
      <c r="NSI221" s="103"/>
      <c r="NSJ221" s="103"/>
      <c r="NSK221" s="103"/>
      <c r="NSL221" s="103"/>
      <c r="NSM221" s="103"/>
      <c r="NSN221" s="103"/>
      <c r="NSO221" s="103"/>
      <c r="NSP221" s="103"/>
      <c r="NSQ221" s="103"/>
      <c r="NSR221" s="103"/>
      <c r="NSS221" s="103"/>
      <c r="NST221" s="103"/>
      <c r="NSU221" s="103"/>
      <c r="NSV221" s="103"/>
      <c r="NSW221" s="103"/>
      <c r="NSX221" s="103"/>
      <c r="NSY221" s="103"/>
      <c r="NSZ221" s="103"/>
      <c r="NTA221" s="103"/>
      <c r="NTB221" s="103"/>
      <c r="NTC221" s="103"/>
      <c r="NTD221" s="103"/>
      <c r="NTE221" s="103"/>
      <c r="NTF221" s="103"/>
      <c r="NTG221" s="103"/>
      <c r="NTH221" s="103"/>
      <c r="NTI221" s="103"/>
      <c r="NTJ221" s="103"/>
      <c r="NTK221" s="103"/>
      <c r="NTL221" s="103"/>
      <c r="NTM221" s="103"/>
      <c r="NTN221" s="103"/>
      <c r="NTO221" s="103"/>
      <c r="NTP221" s="103"/>
      <c r="NTQ221" s="103"/>
      <c r="NTR221" s="103"/>
      <c r="NTS221" s="103"/>
      <c r="NTT221" s="103"/>
      <c r="NTU221" s="103"/>
      <c r="NTV221" s="103"/>
      <c r="NTW221" s="103"/>
      <c r="NTX221" s="103"/>
      <c r="NTY221" s="103"/>
      <c r="NTZ221" s="103"/>
      <c r="NUA221" s="103"/>
      <c r="NUB221" s="103"/>
      <c r="NUC221" s="103"/>
      <c r="NUD221" s="103"/>
      <c r="NUE221" s="103"/>
      <c r="NUF221" s="103"/>
      <c r="NUG221" s="103"/>
      <c r="NUH221" s="103"/>
      <c r="NUI221" s="103"/>
      <c r="NUJ221" s="103"/>
      <c r="NUK221" s="103"/>
      <c r="NUL221" s="103"/>
      <c r="NUM221" s="103"/>
      <c r="NUN221" s="103"/>
      <c r="NUO221" s="103"/>
      <c r="NUP221" s="103"/>
      <c r="NUQ221" s="103"/>
      <c r="NUR221" s="103"/>
      <c r="NUS221" s="103"/>
      <c r="NUT221" s="103"/>
      <c r="NUU221" s="103"/>
      <c r="NUV221" s="103"/>
      <c r="NUW221" s="103"/>
      <c r="NUX221" s="103"/>
      <c r="NUY221" s="103"/>
      <c r="NUZ221" s="103"/>
      <c r="NVA221" s="103"/>
      <c r="NVB221" s="103"/>
      <c r="NVC221" s="103"/>
      <c r="NVD221" s="103"/>
      <c r="NVE221" s="103"/>
      <c r="NVF221" s="103"/>
      <c r="NVG221" s="103"/>
      <c r="NVH221" s="103"/>
      <c r="NVI221" s="103"/>
      <c r="NVJ221" s="103"/>
      <c r="NVK221" s="103"/>
      <c r="NVL221" s="103"/>
      <c r="NVM221" s="103"/>
      <c r="NVN221" s="103"/>
      <c r="NVO221" s="103"/>
      <c r="NVP221" s="103"/>
      <c r="NVQ221" s="103"/>
      <c r="NVR221" s="103"/>
      <c r="NVS221" s="103"/>
      <c r="NVT221" s="103"/>
      <c r="NVU221" s="103"/>
      <c r="NVV221" s="103"/>
      <c r="NVW221" s="103"/>
      <c r="NVX221" s="103"/>
      <c r="NVY221" s="103"/>
      <c r="NVZ221" s="103"/>
      <c r="NWA221" s="103"/>
      <c r="NWB221" s="103"/>
      <c r="NWC221" s="103"/>
      <c r="NWD221" s="103"/>
      <c r="NWE221" s="103"/>
      <c r="NWF221" s="103"/>
      <c r="NWG221" s="103"/>
      <c r="NWH221" s="103"/>
      <c r="NWI221" s="103"/>
      <c r="NWJ221" s="103"/>
      <c r="NWK221" s="103"/>
      <c r="NWL221" s="103"/>
      <c r="NWM221" s="103"/>
      <c r="NWN221" s="103"/>
      <c r="NWO221" s="103"/>
      <c r="NWP221" s="103"/>
      <c r="NWQ221" s="103"/>
      <c r="NWR221" s="103"/>
      <c r="NWS221" s="103"/>
      <c r="NWT221" s="103"/>
      <c r="NWU221" s="103"/>
      <c r="NWV221" s="103"/>
      <c r="NWW221" s="103"/>
      <c r="NWX221" s="103"/>
      <c r="NWY221" s="103"/>
      <c r="NWZ221" s="103"/>
      <c r="NXA221" s="103"/>
      <c r="NXB221" s="103"/>
      <c r="NXC221" s="103"/>
      <c r="NXD221" s="103"/>
      <c r="NXE221" s="103"/>
      <c r="NXF221" s="103"/>
      <c r="NXG221" s="103"/>
      <c r="NXH221" s="103"/>
      <c r="NXI221" s="103"/>
      <c r="NXJ221" s="103"/>
      <c r="NXK221" s="103"/>
      <c r="NXL221" s="103"/>
      <c r="NXM221" s="103"/>
      <c r="NXN221" s="103"/>
      <c r="NXO221" s="103"/>
      <c r="NXP221" s="103"/>
      <c r="NXQ221" s="103"/>
      <c r="NXR221" s="103"/>
      <c r="NXS221" s="103"/>
      <c r="NXT221" s="103"/>
      <c r="NXU221" s="103"/>
      <c r="NXV221" s="103"/>
      <c r="NXW221" s="103"/>
      <c r="NXX221" s="103"/>
      <c r="NXY221" s="103"/>
      <c r="NXZ221" s="103"/>
      <c r="NYA221" s="103"/>
      <c r="NYB221" s="103"/>
      <c r="NYC221" s="103"/>
      <c r="NYD221" s="103"/>
      <c r="NYE221" s="103"/>
      <c r="NYF221" s="103"/>
      <c r="NYG221" s="103"/>
      <c r="NYH221" s="103"/>
      <c r="NYI221" s="103"/>
      <c r="NYJ221" s="103"/>
      <c r="NYK221" s="103"/>
      <c r="NYL221" s="103"/>
      <c r="NYM221" s="103"/>
      <c r="NYN221" s="103"/>
      <c r="NYO221" s="103"/>
      <c r="NYP221" s="103"/>
      <c r="NYQ221" s="103"/>
      <c r="NYR221" s="103"/>
      <c r="NYS221" s="103"/>
      <c r="NYT221" s="103"/>
      <c r="NYU221" s="103"/>
      <c r="NYV221" s="103"/>
      <c r="NYW221" s="103"/>
      <c r="NYX221" s="103"/>
      <c r="NYY221" s="103"/>
      <c r="NYZ221" s="103"/>
      <c r="NZA221" s="103"/>
      <c r="NZB221" s="103"/>
      <c r="NZC221" s="103"/>
      <c r="NZD221" s="103"/>
      <c r="NZE221" s="103"/>
      <c r="NZF221" s="103"/>
      <c r="NZG221" s="103"/>
      <c r="NZH221" s="103"/>
      <c r="NZI221" s="103"/>
      <c r="NZJ221" s="103"/>
      <c r="NZK221" s="103"/>
      <c r="NZL221" s="103"/>
      <c r="NZM221" s="103"/>
      <c r="NZN221" s="103"/>
      <c r="NZO221" s="103"/>
      <c r="NZP221" s="103"/>
      <c r="NZQ221" s="103"/>
      <c r="NZR221" s="103"/>
      <c r="NZS221" s="103"/>
      <c r="NZT221" s="103"/>
      <c r="NZU221" s="103"/>
      <c r="NZV221" s="103"/>
      <c r="NZW221" s="103"/>
      <c r="NZX221" s="103"/>
      <c r="NZY221" s="103"/>
      <c r="NZZ221" s="103"/>
      <c r="OAA221" s="103"/>
      <c r="OAB221" s="103"/>
      <c r="OAC221" s="103"/>
      <c r="OAD221" s="103"/>
      <c r="OAE221" s="103"/>
      <c r="OAF221" s="103"/>
      <c r="OAG221" s="103"/>
      <c r="OAH221" s="103"/>
      <c r="OAI221" s="103"/>
      <c r="OAJ221" s="103"/>
      <c r="OAK221" s="103"/>
      <c r="OAL221" s="103"/>
      <c r="OAM221" s="103"/>
      <c r="OAN221" s="103"/>
      <c r="OAO221" s="103"/>
      <c r="OAP221" s="103"/>
      <c r="OAQ221" s="103"/>
      <c r="OAR221" s="103"/>
      <c r="OAS221" s="103"/>
      <c r="OAT221" s="103"/>
      <c r="OAU221" s="103"/>
      <c r="OAV221" s="103"/>
      <c r="OAW221" s="103"/>
      <c r="OAX221" s="103"/>
      <c r="OAY221" s="103"/>
      <c r="OAZ221" s="103"/>
      <c r="OBA221" s="103"/>
      <c r="OBB221" s="103"/>
      <c r="OBC221" s="103"/>
      <c r="OBD221" s="103"/>
      <c r="OBE221" s="103"/>
      <c r="OBF221" s="103"/>
      <c r="OBG221" s="103"/>
      <c r="OBH221" s="103"/>
      <c r="OBI221" s="103"/>
      <c r="OBJ221" s="103"/>
      <c r="OBK221" s="103"/>
      <c r="OBL221" s="103"/>
      <c r="OBM221" s="103"/>
      <c r="OBN221" s="103"/>
      <c r="OBO221" s="103"/>
      <c r="OBP221" s="103"/>
      <c r="OBQ221" s="103"/>
      <c r="OBR221" s="103"/>
      <c r="OBS221" s="103"/>
      <c r="OBT221" s="103"/>
      <c r="OBU221" s="103"/>
      <c r="OBV221" s="103"/>
      <c r="OBW221" s="103"/>
      <c r="OBX221" s="103"/>
      <c r="OBY221" s="103"/>
      <c r="OBZ221" s="103"/>
      <c r="OCA221" s="103"/>
      <c r="OCB221" s="103"/>
      <c r="OCC221" s="103"/>
      <c r="OCD221" s="103"/>
      <c r="OCE221" s="103"/>
      <c r="OCF221" s="103"/>
      <c r="OCG221" s="103"/>
      <c r="OCH221" s="103"/>
      <c r="OCI221" s="103"/>
      <c r="OCJ221" s="103"/>
      <c r="OCK221" s="103"/>
      <c r="OCL221" s="103"/>
      <c r="OCM221" s="103"/>
      <c r="OCN221" s="103"/>
      <c r="OCO221" s="103"/>
      <c r="OCP221" s="103"/>
      <c r="OCQ221" s="103"/>
      <c r="OCR221" s="103"/>
      <c r="OCS221" s="103"/>
      <c r="OCT221" s="103"/>
      <c r="OCU221" s="103"/>
      <c r="OCV221" s="103"/>
      <c r="OCW221" s="103"/>
      <c r="OCX221" s="103"/>
      <c r="OCY221" s="103"/>
      <c r="OCZ221" s="103"/>
      <c r="ODA221" s="103"/>
      <c r="ODB221" s="103"/>
      <c r="ODC221" s="103"/>
      <c r="ODD221" s="103"/>
      <c r="ODE221" s="103"/>
      <c r="ODF221" s="103"/>
      <c r="ODG221" s="103"/>
      <c r="ODH221" s="103"/>
      <c r="ODI221" s="103"/>
      <c r="ODJ221" s="103"/>
      <c r="ODK221" s="103"/>
      <c r="ODL221" s="103"/>
      <c r="ODM221" s="103"/>
      <c r="ODN221" s="103"/>
      <c r="ODO221" s="103"/>
      <c r="ODP221" s="103"/>
      <c r="ODQ221" s="103"/>
      <c r="ODR221" s="103"/>
      <c r="ODS221" s="103"/>
      <c r="ODT221" s="103"/>
      <c r="ODU221" s="103"/>
      <c r="ODV221" s="103"/>
      <c r="ODW221" s="103"/>
      <c r="ODX221" s="103"/>
      <c r="ODY221" s="103"/>
      <c r="ODZ221" s="103"/>
      <c r="OEA221" s="103"/>
      <c r="OEB221" s="103"/>
      <c r="OEC221" s="103"/>
      <c r="OED221" s="103"/>
      <c r="OEE221" s="103"/>
      <c r="OEF221" s="103"/>
      <c r="OEG221" s="103"/>
      <c r="OEH221" s="103"/>
      <c r="OEI221" s="103"/>
      <c r="OEJ221" s="103"/>
      <c r="OEK221" s="103"/>
      <c r="OEL221" s="103"/>
      <c r="OEM221" s="103"/>
      <c r="OEN221" s="103"/>
      <c r="OEO221" s="103"/>
      <c r="OEP221" s="103"/>
      <c r="OEQ221" s="103"/>
      <c r="OER221" s="103"/>
      <c r="OES221" s="103"/>
      <c r="OET221" s="103"/>
      <c r="OEU221" s="103"/>
      <c r="OEV221" s="103"/>
      <c r="OEW221" s="103"/>
      <c r="OEX221" s="103"/>
      <c r="OEY221" s="103"/>
      <c r="OEZ221" s="103"/>
      <c r="OFA221" s="103"/>
      <c r="OFB221" s="103"/>
      <c r="OFC221" s="103"/>
      <c r="OFD221" s="103"/>
      <c r="OFE221" s="103"/>
      <c r="OFF221" s="103"/>
      <c r="OFG221" s="103"/>
      <c r="OFH221" s="103"/>
      <c r="OFI221" s="103"/>
      <c r="OFJ221" s="103"/>
      <c r="OFK221" s="103"/>
      <c r="OFL221" s="103"/>
      <c r="OFM221" s="103"/>
      <c r="OFN221" s="103"/>
      <c r="OFO221" s="103"/>
      <c r="OFP221" s="103"/>
      <c r="OFQ221" s="103"/>
      <c r="OFR221" s="103"/>
      <c r="OFS221" s="103"/>
      <c r="OFT221" s="103"/>
      <c r="OFU221" s="103"/>
      <c r="OFV221" s="103"/>
      <c r="OFW221" s="103"/>
      <c r="OFX221" s="103"/>
      <c r="OFY221" s="103"/>
      <c r="OFZ221" s="103"/>
      <c r="OGA221" s="103"/>
      <c r="OGB221" s="103"/>
      <c r="OGC221" s="103"/>
      <c r="OGD221" s="103"/>
      <c r="OGE221" s="103"/>
      <c r="OGF221" s="103"/>
      <c r="OGG221" s="103"/>
      <c r="OGH221" s="103"/>
      <c r="OGI221" s="103"/>
      <c r="OGJ221" s="103"/>
      <c r="OGK221" s="103"/>
      <c r="OGL221" s="103"/>
      <c r="OGM221" s="103"/>
      <c r="OGN221" s="103"/>
      <c r="OGO221" s="103"/>
      <c r="OGP221" s="103"/>
      <c r="OGQ221" s="103"/>
      <c r="OGR221" s="103"/>
      <c r="OGS221" s="103"/>
      <c r="OGT221" s="103"/>
      <c r="OGU221" s="103"/>
      <c r="OGV221" s="103"/>
      <c r="OGW221" s="103"/>
      <c r="OGX221" s="103"/>
      <c r="OGY221" s="103"/>
      <c r="OGZ221" s="103"/>
      <c r="OHA221" s="103"/>
      <c r="OHB221" s="103"/>
      <c r="OHC221" s="103"/>
      <c r="OHD221" s="103"/>
      <c r="OHE221" s="103"/>
      <c r="OHF221" s="103"/>
      <c r="OHG221" s="103"/>
      <c r="OHH221" s="103"/>
      <c r="OHI221" s="103"/>
      <c r="OHJ221" s="103"/>
      <c r="OHK221" s="103"/>
      <c r="OHL221" s="103"/>
      <c r="OHM221" s="103"/>
      <c r="OHN221" s="103"/>
      <c r="OHO221" s="103"/>
      <c r="OHP221" s="103"/>
      <c r="OHQ221" s="103"/>
      <c r="OHR221" s="103"/>
      <c r="OHS221" s="103"/>
      <c r="OHT221" s="103"/>
      <c r="OHU221" s="103"/>
      <c r="OHV221" s="103"/>
      <c r="OHW221" s="103"/>
      <c r="OHX221" s="103"/>
      <c r="OHY221" s="103"/>
      <c r="OHZ221" s="103"/>
      <c r="OIA221" s="103"/>
      <c r="OIB221" s="103"/>
      <c r="OIC221" s="103"/>
      <c r="OID221" s="103"/>
      <c r="OIE221" s="103"/>
      <c r="OIF221" s="103"/>
      <c r="OIG221" s="103"/>
      <c r="OIH221" s="103"/>
      <c r="OII221" s="103"/>
      <c r="OIJ221" s="103"/>
      <c r="OIK221" s="103"/>
      <c r="OIL221" s="103"/>
      <c r="OIM221" s="103"/>
      <c r="OIN221" s="103"/>
      <c r="OIO221" s="103"/>
      <c r="OIP221" s="103"/>
      <c r="OIQ221" s="103"/>
      <c r="OIR221" s="103"/>
      <c r="OIS221" s="103"/>
      <c r="OIT221" s="103"/>
      <c r="OIU221" s="103"/>
      <c r="OIV221" s="103"/>
      <c r="OIW221" s="103"/>
      <c r="OIX221" s="103"/>
      <c r="OIY221" s="103"/>
      <c r="OIZ221" s="103"/>
      <c r="OJA221" s="103"/>
      <c r="OJB221" s="103"/>
      <c r="OJC221" s="103"/>
      <c r="OJD221" s="103"/>
      <c r="OJE221" s="103"/>
      <c r="OJF221" s="103"/>
      <c r="OJG221" s="103"/>
      <c r="OJH221" s="103"/>
      <c r="OJI221" s="103"/>
      <c r="OJJ221" s="103"/>
      <c r="OJK221" s="103"/>
      <c r="OJL221" s="103"/>
      <c r="OJM221" s="103"/>
      <c r="OJN221" s="103"/>
      <c r="OJO221" s="103"/>
      <c r="OJP221" s="103"/>
      <c r="OJQ221" s="103"/>
      <c r="OJR221" s="103"/>
      <c r="OJS221" s="103"/>
      <c r="OJT221" s="103"/>
      <c r="OJU221" s="103"/>
      <c r="OJV221" s="103"/>
      <c r="OJW221" s="103"/>
      <c r="OJX221" s="103"/>
      <c r="OJY221" s="103"/>
      <c r="OJZ221" s="103"/>
      <c r="OKA221" s="103"/>
      <c r="OKB221" s="103"/>
      <c r="OKC221" s="103"/>
      <c r="OKD221" s="103"/>
      <c r="OKE221" s="103"/>
      <c r="OKF221" s="103"/>
      <c r="OKG221" s="103"/>
      <c r="OKH221" s="103"/>
      <c r="OKI221" s="103"/>
      <c r="OKJ221" s="103"/>
      <c r="OKK221" s="103"/>
      <c r="OKL221" s="103"/>
      <c r="OKM221" s="103"/>
      <c r="OKN221" s="103"/>
      <c r="OKO221" s="103"/>
      <c r="OKP221" s="103"/>
      <c r="OKQ221" s="103"/>
      <c r="OKR221" s="103"/>
      <c r="OKS221" s="103"/>
      <c r="OKT221" s="103"/>
      <c r="OKU221" s="103"/>
      <c r="OKV221" s="103"/>
      <c r="OKW221" s="103"/>
      <c r="OKX221" s="103"/>
      <c r="OKY221" s="103"/>
      <c r="OKZ221" s="103"/>
      <c r="OLA221" s="103"/>
      <c r="OLB221" s="103"/>
      <c r="OLC221" s="103"/>
      <c r="OLD221" s="103"/>
      <c r="OLE221" s="103"/>
      <c r="OLF221" s="103"/>
      <c r="OLG221" s="103"/>
      <c r="OLH221" s="103"/>
      <c r="OLI221" s="103"/>
      <c r="OLJ221" s="103"/>
      <c r="OLK221" s="103"/>
      <c r="OLL221" s="103"/>
      <c r="OLM221" s="103"/>
      <c r="OLN221" s="103"/>
      <c r="OLO221" s="103"/>
      <c r="OLP221" s="103"/>
      <c r="OLQ221" s="103"/>
      <c r="OLR221" s="103"/>
      <c r="OLS221" s="103"/>
      <c r="OLT221" s="103"/>
      <c r="OLU221" s="103"/>
      <c r="OLV221" s="103"/>
      <c r="OLW221" s="103"/>
      <c r="OLX221" s="103"/>
      <c r="OLY221" s="103"/>
      <c r="OLZ221" s="103"/>
      <c r="OMA221" s="103"/>
      <c r="OMB221" s="103"/>
      <c r="OMC221" s="103"/>
      <c r="OMD221" s="103"/>
      <c r="OME221" s="103"/>
      <c r="OMF221" s="103"/>
      <c r="OMG221" s="103"/>
      <c r="OMH221" s="103"/>
      <c r="OMI221" s="103"/>
      <c r="OMJ221" s="103"/>
      <c r="OMK221" s="103"/>
      <c r="OML221" s="103"/>
      <c r="OMM221" s="103"/>
      <c r="OMN221" s="103"/>
      <c r="OMO221" s="103"/>
      <c r="OMP221" s="103"/>
      <c r="OMQ221" s="103"/>
      <c r="OMR221" s="103"/>
      <c r="OMS221" s="103"/>
      <c r="OMT221" s="103"/>
      <c r="OMU221" s="103"/>
      <c r="OMV221" s="103"/>
      <c r="OMW221" s="103"/>
      <c r="OMX221" s="103"/>
      <c r="OMY221" s="103"/>
      <c r="OMZ221" s="103"/>
      <c r="ONA221" s="103"/>
      <c r="ONB221" s="103"/>
      <c r="ONC221" s="103"/>
      <c r="OND221" s="103"/>
      <c r="ONE221" s="103"/>
      <c r="ONF221" s="103"/>
      <c r="ONG221" s="103"/>
      <c r="ONH221" s="103"/>
      <c r="ONI221" s="103"/>
      <c r="ONJ221" s="103"/>
      <c r="ONK221" s="103"/>
      <c r="ONL221" s="103"/>
      <c r="ONM221" s="103"/>
      <c r="ONN221" s="103"/>
      <c r="ONO221" s="103"/>
      <c r="ONP221" s="103"/>
      <c r="ONQ221" s="103"/>
      <c r="ONR221" s="103"/>
      <c r="ONS221" s="103"/>
      <c r="ONT221" s="103"/>
      <c r="ONU221" s="103"/>
      <c r="ONV221" s="103"/>
      <c r="ONW221" s="103"/>
      <c r="ONX221" s="103"/>
      <c r="ONY221" s="103"/>
      <c r="ONZ221" s="103"/>
      <c r="OOA221" s="103"/>
      <c r="OOB221" s="103"/>
      <c r="OOC221" s="103"/>
      <c r="OOD221" s="103"/>
      <c r="OOE221" s="103"/>
      <c r="OOF221" s="103"/>
      <c r="OOG221" s="103"/>
      <c r="OOH221" s="103"/>
      <c r="OOI221" s="103"/>
      <c r="OOJ221" s="103"/>
      <c r="OOK221" s="103"/>
      <c r="OOL221" s="103"/>
      <c r="OOM221" s="103"/>
      <c r="OON221" s="103"/>
      <c r="OOO221" s="103"/>
      <c r="OOP221" s="103"/>
      <c r="OOQ221" s="103"/>
      <c r="OOR221" s="103"/>
      <c r="OOS221" s="103"/>
      <c r="OOT221" s="103"/>
      <c r="OOU221" s="103"/>
      <c r="OOV221" s="103"/>
      <c r="OOW221" s="103"/>
      <c r="OOX221" s="103"/>
      <c r="OOY221" s="103"/>
      <c r="OOZ221" s="103"/>
      <c r="OPA221" s="103"/>
      <c r="OPB221" s="103"/>
      <c r="OPC221" s="103"/>
      <c r="OPD221" s="103"/>
      <c r="OPE221" s="103"/>
      <c r="OPF221" s="103"/>
      <c r="OPG221" s="103"/>
      <c r="OPH221" s="103"/>
      <c r="OPI221" s="103"/>
      <c r="OPJ221" s="103"/>
      <c r="OPK221" s="103"/>
      <c r="OPL221" s="103"/>
      <c r="OPM221" s="103"/>
      <c r="OPN221" s="103"/>
      <c r="OPO221" s="103"/>
      <c r="OPP221" s="103"/>
      <c r="OPQ221" s="103"/>
      <c r="OPR221" s="103"/>
      <c r="OPS221" s="103"/>
      <c r="OPT221" s="103"/>
      <c r="OPU221" s="103"/>
      <c r="OPV221" s="103"/>
      <c r="OPW221" s="103"/>
      <c r="OPX221" s="103"/>
      <c r="OPY221" s="103"/>
      <c r="OPZ221" s="103"/>
      <c r="OQA221" s="103"/>
      <c r="OQB221" s="103"/>
      <c r="OQC221" s="103"/>
      <c r="OQD221" s="103"/>
      <c r="OQE221" s="103"/>
      <c r="OQF221" s="103"/>
      <c r="OQG221" s="103"/>
      <c r="OQH221" s="103"/>
      <c r="OQI221" s="103"/>
      <c r="OQJ221" s="103"/>
      <c r="OQK221" s="103"/>
      <c r="OQL221" s="103"/>
      <c r="OQM221" s="103"/>
      <c r="OQN221" s="103"/>
      <c r="OQO221" s="103"/>
      <c r="OQP221" s="103"/>
      <c r="OQQ221" s="103"/>
      <c r="OQR221" s="103"/>
      <c r="OQS221" s="103"/>
      <c r="OQT221" s="103"/>
      <c r="OQU221" s="103"/>
      <c r="OQV221" s="103"/>
      <c r="OQW221" s="103"/>
      <c r="OQX221" s="103"/>
      <c r="OQY221" s="103"/>
      <c r="OQZ221" s="103"/>
      <c r="ORA221" s="103"/>
      <c r="ORB221" s="103"/>
      <c r="ORC221" s="103"/>
      <c r="ORD221" s="103"/>
      <c r="ORE221" s="103"/>
      <c r="ORF221" s="103"/>
      <c r="ORG221" s="103"/>
      <c r="ORH221" s="103"/>
      <c r="ORI221" s="103"/>
      <c r="ORJ221" s="103"/>
      <c r="ORK221" s="103"/>
      <c r="ORL221" s="103"/>
      <c r="ORM221" s="103"/>
      <c r="ORN221" s="103"/>
      <c r="ORO221" s="103"/>
      <c r="ORP221" s="103"/>
      <c r="ORQ221" s="103"/>
      <c r="ORR221" s="103"/>
      <c r="ORS221" s="103"/>
      <c r="ORT221" s="103"/>
      <c r="ORU221" s="103"/>
      <c r="ORV221" s="103"/>
      <c r="ORW221" s="103"/>
      <c r="ORX221" s="103"/>
      <c r="ORY221" s="103"/>
      <c r="ORZ221" s="103"/>
      <c r="OSA221" s="103"/>
      <c r="OSB221" s="103"/>
      <c r="OSC221" s="103"/>
      <c r="OSD221" s="103"/>
      <c r="OSE221" s="103"/>
      <c r="OSF221" s="103"/>
      <c r="OSG221" s="103"/>
      <c r="OSH221" s="103"/>
      <c r="OSI221" s="103"/>
      <c r="OSJ221" s="103"/>
      <c r="OSK221" s="103"/>
      <c r="OSL221" s="103"/>
      <c r="OSM221" s="103"/>
      <c r="OSN221" s="103"/>
      <c r="OSO221" s="103"/>
      <c r="OSP221" s="103"/>
      <c r="OSQ221" s="103"/>
      <c r="OSR221" s="103"/>
      <c r="OSS221" s="103"/>
      <c r="OST221" s="103"/>
      <c r="OSU221" s="103"/>
      <c r="OSV221" s="103"/>
      <c r="OSW221" s="103"/>
      <c r="OSX221" s="103"/>
      <c r="OSY221" s="103"/>
      <c r="OSZ221" s="103"/>
      <c r="OTA221" s="103"/>
      <c r="OTB221" s="103"/>
      <c r="OTC221" s="103"/>
      <c r="OTD221" s="103"/>
      <c r="OTE221" s="103"/>
      <c r="OTF221" s="103"/>
      <c r="OTG221" s="103"/>
      <c r="OTH221" s="103"/>
      <c r="OTI221" s="103"/>
      <c r="OTJ221" s="103"/>
      <c r="OTK221" s="103"/>
      <c r="OTL221" s="103"/>
      <c r="OTM221" s="103"/>
      <c r="OTN221" s="103"/>
      <c r="OTO221" s="103"/>
      <c r="OTP221" s="103"/>
      <c r="OTQ221" s="103"/>
      <c r="OTR221" s="103"/>
      <c r="OTS221" s="103"/>
      <c r="OTT221" s="103"/>
      <c r="OTU221" s="103"/>
      <c r="OTV221" s="103"/>
      <c r="OTW221" s="103"/>
      <c r="OTX221" s="103"/>
      <c r="OTY221" s="103"/>
      <c r="OTZ221" s="103"/>
      <c r="OUA221" s="103"/>
      <c r="OUB221" s="103"/>
      <c r="OUC221" s="103"/>
      <c r="OUD221" s="103"/>
      <c r="OUE221" s="103"/>
      <c r="OUF221" s="103"/>
      <c r="OUG221" s="103"/>
      <c r="OUH221" s="103"/>
      <c r="OUI221" s="103"/>
      <c r="OUJ221" s="103"/>
      <c r="OUK221" s="103"/>
      <c r="OUL221" s="103"/>
      <c r="OUM221" s="103"/>
      <c r="OUN221" s="103"/>
      <c r="OUO221" s="103"/>
      <c r="OUP221" s="103"/>
      <c r="OUQ221" s="103"/>
      <c r="OUR221" s="103"/>
      <c r="OUS221" s="103"/>
      <c r="OUT221" s="103"/>
      <c r="OUU221" s="103"/>
      <c r="OUV221" s="103"/>
      <c r="OUW221" s="103"/>
      <c r="OUX221" s="103"/>
      <c r="OUY221" s="103"/>
      <c r="OUZ221" s="103"/>
      <c r="OVA221" s="103"/>
      <c r="OVB221" s="103"/>
      <c r="OVC221" s="103"/>
      <c r="OVD221" s="103"/>
      <c r="OVE221" s="103"/>
      <c r="OVF221" s="103"/>
      <c r="OVG221" s="103"/>
      <c r="OVH221" s="103"/>
      <c r="OVI221" s="103"/>
      <c r="OVJ221" s="103"/>
      <c r="OVK221" s="103"/>
      <c r="OVL221" s="103"/>
      <c r="OVM221" s="103"/>
      <c r="OVN221" s="103"/>
      <c r="OVO221" s="103"/>
      <c r="OVP221" s="103"/>
      <c r="OVQ221" s="103"/>
      <c r="OVR221" s="103"/>
      <c r="OVS221" s="103"/>
      <c r="OVT221" s="103"/>
      <c r="OVU221" s="103"/>
      <c r="OVV221" s="103"/>
      <c r="OVW221" s="103"/>
      <c r="OVX221" s="103"/>
      <c r="OVY221" s="103"/>
      <c r="OVZ221" s="103"/>
      <c r="OWA221" s="103"/>
      <c r="OWB221" s="103"/>
      <c r="OWC221" s="103"/>
      <c r="OWD221" s="103"/>
      <c r="OWE221" s="103"/>
      <c r="OWF221" s="103"/>
      <c r="OWG221" s="103"/>
      <c r="OWH221" s="103"/>
      <c r="OWI221" s="103"/>
      <c r="OWJ221" s="103"/>
      <c r="OWK221" s="103"/>
      <c r="OWL221" s="103"/>
      <c r="OWM221" s="103"/>
      <c r="OWN221" s="103"/>
      <c r="OWO221" s="103"/>
      <c r="OWP221" s="103"/>
      <c r="OWQ221" s="103"/>
      <c r="OWR221" s="103"/>
      <c r="OWS221" s="103"/>
      <c r="OWT221" s="103"/>
      <c r="OWU221" s="103"/>
      <c r="OWV221" s="103"/>
      <c r="OWW221" s="103"/>
      <c r="OWX221" s="103"/>
      <c r="OWY221" s="103"/>
      <c r="OWZ221" s="103"/>
      <c r="OXA221" s="103"/>
      <c r="OXB221" s="103"/>
      <c r="OXC221" s="103"/>
      <c r="OXD221" s="103"/>
      <c r="OXE221" s="103"/>
      <c r="OXF221" s="103"/>
      <c r="OXG221" s="103"/>
      <c r="OXH221" s="103"/>
      <c r="OXI221" s="103"/>
      <c r="OXJ221" s="103"/>
      <c r="OXK221" s="103"/>
      <c r="OXL221" s="103"/>
      <c r="OXM221" s="103"/>
      <c r="OXN221" s="103"/>
      <c r="OXO221" s="103"/>
      <c r="OXP221" s="103"/>
      <c r="OXQ221" s="103"/>
      <c r="OXR221" s="103"/>
      <c r="OXS221" s="103"/>
      <c r="OXT221" s="103"/>
      <c r="OXU221" s="103"/>
      <c r="OXV221" s="103"/>
      <c r="OXW221" s="103"/>
      <c r="OXX221" s="103"/>
      <c r="OXY221" s="103"/>
      <c r="OXZ221" s="103"/>
      <c r="OYA221" s="103"/>
      <c r="OYB221" s="103"/>
      <c r="OYC221" s="103"/>
      <c r="OYD221" s="103"/>
      <c r="OYE221" s="103"/>
      <c r="OYF221" s="103"/>
      <c r="OYG221" s="103"/>
      <c r="OYH221" s="103"/>
      <c r="OYI221" s="103"/>
      <c r="OYJ221" s="103"/>
      <c r="OYK221" s="103"/>
      <c r="OYL221" s="103"/>
      <c r="OYM221" s="103"/>
      <c r="OYN221" s="103"/>
      <c r="OYO221" s="103"/>
      <c r="OYP221" s="103"/>
      <c r="OYQ221" s="103"/>
      <c r="OYR221" s="103"/>
      <c r="OYS221" s="103"/>
      <c r="OYT221" s="103"/>
      <c r="OYU221" s="103"/>
      <c r="OYV221" s="103"/>
      <c r="OYW221" s="103"/>
      <c r="OYX221" s="103"/>
      <c r="OYY221" s="103"/>
      <c r="OYZ221" s="103"/>
      <c r="OZA221" s="103"/>
      <c r="OZB221" s="103"/>
      <c r="OZC221" s="103"/>
      <c r="OZD221" s="103"/>
      <c r="OZE221" s="103"/>
      <c r="OZF221" s="103"/>
      <c r="OZG221" s="103"/>
      <c r="OZH221" s="103"/>
      <c r="OZI221" s="103"/>
      <c r="OZJ221" s="103"/>
      <c r="OZK221" s="103"/>
      <c r="OZL221" s="103"/>
      <c r="OZM221" s="103"/>
      <c r="OZN221" s="103"/>
      <c r="OZO221" s="103"/>
      <c r="OZP221" s="103"/>
      <c r="OZQ221" s="103"/>
      <c r="OZR221" s="103"/>
      <c r="OZS221" s="103"/>
      <c r="OZT221" s="103"/>
      <c r="OZU221" s="103"/>
      <c r="OZV221" s="103"/>
      <c r="OZW221" s="103"/>
      <c r="OZX221" s="103"/>
      <c r="OZY221" s="103"/>
      <c r="OZZ221" s="103"/>
      <c r="PAA221" s="103"/>
      <c r="PAB221" s="103"/>
      <c r="PAC221" s="103"/>
      <c r="PAD221" s="103"/>
      <c r="PAE221" s="103"/>
      <c r="PAF221" s="103"/>
      <c r="PAG221" s="103"/>
      <c r="PAH221" s="103"/>
      <c r="PAI221" s="103"/>
      <c r="PAJ221" s="103"/>
      <c r="PAK221" s="103"/>
      <c r="PAL221" s="103"/>
      <c r="PAM221" s="103"/>
      <c r="PAN221" s="103"/>
      <c r="PAO221" s="103"/>
      <c r="PAP221" s="103"/>
      <c r="PAQ221" s="103"/>
      <c r="PAR221" s="103"/>
      <c r="PAS221" s="103"/>
      <c r="PAT221" s="103"/>
      <c r="PAU221" s="103"/>
      <c r="PAV221" s="103"/>
      <c r="PAW221" s="103"/>
      <c r="PAX221" s="103"/>
      <c r="PAY221" s="103"/>
      <c r="PAZ221" s="103"/>
      <c r="PBA221" s="103"/>
      <c r="PBB221" s="103"/>
      <c r="PBC221" s="103"/>
      <c r="PBD221" s="103"/>
      <c r="PBE221" s="103"/>
      <c r="PBF221" s="103"/>
      <c r="PBG221" s="103"/>
      <c r="PBH221" s="103"/>
      <c r="PBI221" s="103"/>
      <c r="PBJ221" s="103"/>
      <c r="PBK221" s="103"/>
      <c r="PBL221" s="103"/>
      <c r="PBM221" s="103"/>
      <c r="PBN221" s="103"/>
      <c r="PBO221" s="103"/>
      <c r="PBP221" s="103"/>
      <c r="PBQ221" s="103"/>
      <c r="PBR221" s="103"/>
      <c r="PBS221" s="103"/>
      <c r="PBT221" s="103"/>
      <c r="PBU221" s="103"/>
      <c r="PBV221" s="103"/>
      <c r="PBW221" s="103"/>
      <c r="PBX221" s="103"/>
      <c r="PBY221" s="103"/>
      <c r="PBZ221" s="103"/>
      <c r="PCA221" s="103"/>
      <c r="PCB221" s="103"/>
      <c r="PCC221" s="103"/>
      <c r="PCD221" s="103"/>
      <c r="PCE221" s="103"/>
      <c r="PCF221" s="103"/>
      <c r="PCG221" s="103"/>
      <c r="PCH221" s="103"/>
      <c r="PCI221" s="103"/>
      <c r="PCJ221" s="103"/>
      <c r="PCK221" s="103"/>
      <c r="PCL221" s="103"/>
      <c r="PCM221" s="103"/>
      <c r="PCN221" s="103"/>
      <c r="PCO221" s="103"/>
      <c r="PCP221" s="103"/>
      <c r="PCQ221" s="103"/>
      <c r="PCR221" s="103"/>
      <c r="PCS221" s="103"/>
      <c r="PCT221" s="103"/>
      <c r="PCU221" s="103"/>
      <c r="PCV221" s="103"/>
      <c r="PCW221" s="103"/>
      <c r="PCX221" s="103"/>
      <c r="PCY221" s="103"/>
      <c r="PCZ221" s="103"/>
      <c r="PDA221" s="103"/>
      <c r="PDB221" s="103"/>
      <c r="PDC221" s="103"/>
      <c r="PDD221" s="103"/>
      <c r="PDE221" s="103"/>
      <c r="PDF221" s="103"/>
      <c r="PDG221" s="103"/>
      <c r="PDH221" s="103"/>
      <c r="PDI221" s="103"/>
      <c r="PDJ221" s="103"/>
      <c r="PDK221" s="103"/>
      <c r="PDL221" s="103"/>
      <c r="PDM221" s="103"/>
      <c r="PDN221" s="103"/>
      <c r="PDO221" s="103"/>
      <c r="PDP221" s="103"/>
      <c r="PDQ221" s="103"/>
      <c r="PDR221" s="103"/>
      <c r="PDS221" s="103"/>
      <c r="PDT221" s="103"/>
      <c r="PDU221" s="103"/>
      <c r="PDV221" s="103"/>
      <c r="PDW221" s="103"/>
      <c r="PDX221" s="103"/>
      <c r="PDY221" s="103"/>
      <c r="PDZ221" s="103"/>
      <c r="PEA221" s="103"/>
      <c r="PEB221" s="103"/>
      <c r="PEC221" s="103"/>
      <c r="PED221" s="103"/>
      <c r="PEE221" s="103"/>
      <c r="PEF221" s="103"/>
      <c r="PEG221" s="103"/>
      <c r="PEH221" s="103"/>
      <c r="PEI221" s="103"/>
      <c r="PEJ221" s="103"/>
      <c r="PEK221" s="103"/>
      <c r="PEL221" s="103"/>
      <c r="PEM221" s="103"/>
      <c r="PEN221" s="103"/>
      <c r="PEO221" s="103"/>
      <c r="PEP221" s="103"/>
      <c r="PEQ221" s="103"/>
      <c r="PER221" s="103"/>
      <c r="PES221" s="103"/>
      <c r="PET221" s="103"/>
      <c r="PEU221" s="103"/>
      <c r="PEV221" s="103"/>
      <c r="PEW221" s="103"/>
      <c r="PEX221" s="103"/>
      <c r="PEY221" s="103"/>
      <c r="PEZ221" s="103"/>
      <c r="PFA221" s="103"/>
      <c r="PFB221" s="103"/>
      <c r="PFC221" s="103"/>
      <c r="PFD221" s="103"/>
      <c r="PFE221" s="103"/>
      <c r="PFF221" s="103"/>
      <c r="PFG221" s="103"/>
      <c r="PFH221" s="103"/>
      <c r="PFI221" s="103"/>
      <c r="PFJ221" s="103"/>
      <c r="PFK221" s="103"/>
      <c r="PFL221" s="103"/>
      <c r="PFM221" s="103"/>
      <c r="PFN221" s="103"/>
      <c r="PFO221" s="103"/>
      <c r="PFP221" s="103"/>
      <c r="PFQ221" s="103"/>
      <c r="PFR221" s="103"/>
      <c r="PFS221" s="103"/>
      <c r="PFT221" s="103"/>
      <c r="PFU221" s="103"/>
      <c r="PFV221" s="103"/>
      <c r="PFW221" s="103"/>
      <c r="PFX221" s="103"/>
      <c r="PFY221" s="103"/>
      <c r="PFZ221" s="103"/>
      <c r="PGA221" s="103"/>
      <c r="PGB221" s="103"/>
      <c r="PGC221" s="103"/>
      <c r="PGD221" s="103"/>
      <c r="PGE221" s="103"/>
      <c r="PGF221" s="103"/>
      <c r="PGG221" s="103"/>
      <c r="PGH221" s="103"/>
      <c r="PGI221" s="103"/>
      <c r="PGJ221" s="103"/>
      <c r="PGK221" s="103"/>
      <c r="PGL221" s="103"/>
      <c r="PGM221" s="103"/>
      <c r="PGN221" s="103"/>
      <c r="PGO221" s="103"/>
      <c r="PGP221" s="103"/>
      <c r="PGQ221" s="103"/>
      <c r="PGR221" s="103"/>
      <c r="PGS221" s="103"/>
      <c r="PGT221" s="103"/>
      <c r="PGU221" s="103"/>
      <c r="PGV221" s="103"/>
      <c r="PGW221" s="103"/>
      <c r="PGX221" s="103"/>
      <c r="PGY221" s="103"/>
      <c r="PGZ221" s="103"/>
      <c r="PHA221" s="103"/>
      <c r="PHB221" s="103"/>
      <c r="PHC221" s="103"/>
      <c r="PHD221" s="103"/>
      <c r="PHE221" s="103"/>
      <c r="PHF221" s="103"/>
      <c r="PHG221" s="103"/>
      <c r="PHH221" s="103"/>
      <c r="PHI221" s="103"/>
      <c r="PHJ221" s="103"/>
      <c r="PHK221" s="103"/>
      <c r="PHL221" s="103"/>
      <c r="PHM221" s="103"/>
      <c r="PHN221" s="103"/>
      <c r="PHO221" s="103"/>
      <c r="PHP221" s="103"/>
      <c r="PHQ221" s="103"/>
      <c r="PHR221" s="103"/>
      <c r="PHS221" s="103"/>
      <c r="PHT221" s="103"/>
      <c r="PHU221" s="103"/>
      <c r="PHV221" s="103"/>
      <c r="PHW221" s="103"/>
      <c r="PHX221" s="103"/>
      <c r="PHY221" s="103"/>
      <c r="PHZ221" s="103"/>
      <c r="PIA221" s="103"/>
      <c r="PIB221" s="103"/>
      <c r="PIC221" s="103"/>
      <c r="PID221" s="103"/>
      <c r="PIE221" s="103"/>
      <c r="PIF221" s="103"/>
      <c r="PIG221" s="103"/>
      <c r="PIH221" s="103"/>
      <c r="PII221" s="103"/>
      <c r="PIJ221" s="103"/>
      <c r="PIK221" s="103"/>
      <c r="PIL221" s="103"/>
      <c r="PIM221" s="103"/>
      <c r="PIN221" s="103"/>
      <c r="PIO221" s="103"/>
      <c r="PIP221" s="103"/>
      <c r="PIQ221" s="103"/>
      <c r="PIR221" s="103"/>
      <c r="PIS221" s="103"/>
      <c r="PIT221" s="103"/>
      <c r="PIU221" s="103"/>
      <c r="PIV221" s="103"/>
      <c r="PIW221" s="103"/>
      <c r="PIX221" s="103"/>
      <c r="PIY221" s="103"/>
      <c r="PIZ221" s="103"/>
      <c r="PJA221" s="103"/>
      <c r="PJB221" s="103"/>
      <c r="PJC221" s="103"/>
      <c r="PJD221" s="103"/>
      <c r="PJE221" s="103"/>
      <c r="PJF221" s="103"/>
      <c r="PJG221" s="103"/>
      <c r="PJH221" s="103"/>
      <c r="PJI221" s="103"/>
      <c r="PJJ221" s="103"/>
      <c r="PJK221" s="103"/>
      <c r="PJL221" s="103"/>
      <c r="PJM221" s="103"/>
      <c r="PJN221" s="103"/>
      <c r="PJO221" s="103"/>
      <c r="PJP221" s="103"/>
      <c r="PJQ221" s="103"/>
      <c r="PJR221" s="103"/>
      <c r="PJS221" s="103"/>
      <c r="PJT221" s="103"/>
      <c r="PJU221" s="103"/>
      <c r="PJV221" s="103"/>
      <c r="PJW221" s="103"/>
      <c r="PJX221" s="103"/>
      <c r="PJY221" s="103"/>
      <c r="PJZ221" s="103"/>
      <c r="PKA221" s="103"/>
      <c r="PKB221" s="103"/>
      <c r="PKC221" s="103"/>
      <c r="PKD221" s="103"/>
      <c r="PKE221" s="103"/>
      <c r="PKF221" s="103"/>
      <c r="PKG221" s="103"/>
      <c r="PKH221" s="103"/>
      <c r="PKI221" s="103"/>
      <c r="PKJ221" s="103"/>
      <c r="PKK221" s="103"/>
      <c r="PKL221" s="103"/>
      <c r="PKM221" s="103"/>
      <c r="PKN221" s="103"/>
      <c r="PKO221" s="103"/>
      <c r="PKP221" s="103"/>
      <c r="PKQ221" s="103"/>
      <c r="PKR221" s="103"/>
      <c r="PKS221" s="103"/>
      <c r="PKT221" s="103"/>
      <c r="PKU221" s="103"/>
      <c r="PKV221" s="103"/>
      <c r="PKW221" s="103"/>
      <c r="PKX221" s="103"/>
      <c r="PKY221" s="103"/>
      <c r="PKZ221" s="103"/>
      <c r="PLA221" s="103"/>
      <c r="PLB221" s="103"/>
      <c r="PLC221" s="103"/>
      <c r="PLD221" s="103"/>
      <c r="PLE221" s="103"/>
      <c r="PLF221" s="103"/>
      <c r="PLG221" s="103"/>
      <c r="PLH221" s="103"/>
      <c r="PLI221" s="103"/>
      <c r="PLJ221" s="103"/>
      <c r="PLK221" s="103"/>
      <c r="PLL221" s="103"/>
      <c r="PLM221" s="103"/>
      <c r="PLN221" s="103"/>
      <c r="PLO221" s="103"/>
      <c r="PLP221" s="103"/>
      <c r="PLQ221" s="103"/>
      <c r="PLR221" s="103"/>
      <c r="PLS221" s="103"/>
      <c r="PLT221" s="103"/>
      <c r="PLU221" s="103"/>
      <c r="PLV221" s="103"/>
      <c r="PLW221" s="103"/>
      <c r="PLX221" s="103"/>
      <c r="PLY221" s="103"/>
      <c r="PLZ221" s="103"/>
      <c r="PMA221" s="103"/>
      <c r="PMB221" s="103"/>
      <c r="PMC221" s="103"/>
      <c r="PMD221" s="103"/>
      <c r="PME221" s="103"/>
      <c r="PMF221" s="103"/>
      <c r="PMG221" s="103"/>
      <c r="PMH221" s="103"/>
      <c r="PMI221" s="103"/>
      <c r="PMJ221" s="103"/>
      <c r="PMK221" s="103"/>
      <c r="PML221" s="103"/>
      <c r="PMM221" s="103"/>
      <c r="PMN221" s="103"/>
      <c r="PMO221" s="103"/>
      <c r="PMP221" s="103"/>
      <c r="PMQ221" s="103"/>
      <c r="PMR221" s="103"/>
      <c r="PMS221" s="103"/>
      <c r="PMT221" s="103"/>
      <c r="PMU221" s="103"/>
      <c r="PMV221" s="103"/>
      <c r="PMW221" s="103"/>
      <c r="PMX221" s="103"/>
      <c r="PMY221" s="103"/>
      <c r="PMZ221" s="103"/>
      <c r="PNA221" s="103"/>
      <c r="PNB221" s="103"/>
      <c r="PNC221" s="103"/>
      <c r="PND221" s="103"/>
      <c r="PNE221" s="103"/>
      <c r="PNF221" s="103"/>
      <c r="PNG221" s="103"/>
      <c r="PNH221" s="103"/>
      <c r="PNI221" s="103"/>
      <c r="PNJ221" s="103"/>
      <c r="PNK221" s="103"/>
      <c r="PNL221" s="103"/>
      <c r="PNM221" s="103"/>
      <c r="PNN221" s="103"/>
      <c r="PNO221" s="103"/>
      <c r="PNP221" s="103"/>
      <c r="PNQ221" s="103"/>
      <c r="PNR221" s="103"/>
      <c r="PNS221" s="103"/>
      <c r="PNT221" s="103"/>
      <c r="PNU221" s="103"/>
      <c r="PNV221" s="103"/>
      <c r="PNW221" s="103"/>
      <c r="PNX221" s="103"/>
      <c r="PNY221" s="103"/>
      <c r="PNZ221" s="103"/>
      <c r="POA221" s="103"/>
      <c r="POB221" s="103"/>
      <c r="POC221" s="103"/>
      <c r="POD221" s="103"/>
      <c r="POE221" s="103"/>
      <c r="POF221" s="103"/>
      <c r="POG221" s="103"/>
      <c r="POH221" s="103"/>
      <c r="POI221" s="103"/>
      <c r="POJ221" s="103"/>
      <c r="POK221" s="103"/>
      <c r="POL221" s="103"/>
      <c r="POM221" s="103"/>
      <c r="PON221" s="103"/>
      <c r="POO221" s="103"/>
      <c r="POP221" s="103"/>
      <c r="POQ221" s="103"/>
      <c r="POR221" s="103"/>
      <c r="POS221" s="103"/>
      <c r="POT221" s="103"/>
      <c r="POU221" s="103"/>
      <c r="POV221" s="103"/>
      <c r="POW221" s="103"/>
      <c r="POX221" s="103"/>
      <c r="POY221" s="103"/>
      <c r="POZ221" s="103"/>
      <c r="PPA221" s="103"/>
      <c r="PPB221" s="103"/>
      <c r="PPC221" s="103"/>
      <c r="PPD221" s="103"/>
      <c r="PPE221" s="103"/>
      <c r="PPF221" s="103"/>
      <c r="PPG221" s="103"/>
      <c r="PPH221" s="103"/>
      <c r="PPI221" s="103"/>
      <c r="PPJ221" s="103"/>
      <c r="PPK221" s="103"/>
      <c r="PPL221" s="103"/>
      <c r="PPM221" s="103"/>
      <c r="PPN221" s="103"/>
      <c r="PPO221" s="103"/>
      <c r="PPP221" s="103"/>
      <c r="PPQ221" s="103"/>
      <c r="PPR221" s="103"/>
      <c r="PPS221" s="103"/>
      <c r="PPT221" s="103"/>
      <c r="PPU221" s="103"/>
      <c r="PPV221" s="103"/>
      <c r="PPW221" s="103"/>
      <c r="PPX221" s="103"/>
      <c r="PPY221" s="103"/>
      <c r="PPZ221" s="103"/>
      <c r="PQA221" s="103"/>
      <c r="PQB221" s="103"/>
      <c r="PQC221" s="103"/>
      <c r="PQD221" s="103"/>
      <c r="PQE221" s="103"/>
      <c r="PQF221" s="103"/>
      <c r="PQG221" s="103"/>
      <c r="PQH221" s="103"/>
      <c r="PQI221" s="103"/>
      <c r="PQJ221" s="103"/>
      <c r="PQK221" s="103"/>
      <c r="PQL221" s="103"/>
      <c r="PQM221" s="103"/>
      <c r="PQN221" s="103"/>
      <c r="PQO221" s="103"/>
      <c r="PQP221" s="103"/>
      <c r="PQQ221" s="103"/>
      <c r="PQR221" s="103"/>
      <c r="PQS221" s="103"/>
      <c r="PQT221" s="103"/>
      <c r="PQU221" s="103"/>
      <c r="PQV221" s="103"/>
      <c r="PQW221" s="103"/>
      <c r="PQX221" s="103"/>
      <c r="PQY221" s="103"/>
      <c r="PQZ221" s="103"/>
      <c r="PRA221" s="103"/>
      <c r="PRB221" s="103"/>
      <c r="PRC221" s="103"/>
      <c r="PRD221" s="103"/>
      <c r="PRE221" s="103"/>
      <c r="PRF221" s="103"/>
      <c r="PRG221" s="103"/>
      <c r="PRH221" s="103"/>
      <c r="PRI221" s="103"/>
      <c r="PRJ221" s="103"/>
      <c r="PRK221" s="103"/>
      <c r="PRL221" s="103"/>
      <c r="PRM221" s="103"/>
      <c r="PRN221" s="103"/>
      <c r="PRO221" s="103"/>
      <c r="PRP221" s="103"/>
      <c r="PRQ221" s="103"/>
      <c r="PRR221" s="103"/>
      <c r="PRS221" s="103"/>
      <c r="PRT221" s="103"/>
      <c r="PRU221" s="103"/>
      <c r="PRV221" s="103"/>
      <c r="PRW221" s="103"/>
      <c r="PRX221" s="103"/>
      <c r="PRY221" s="103"/>
      <c r="PRZ221" s="103"/>
      <c r="PSA221" s="103"/>
      <c r="PSB221" s="103"/>
      <c r="PSC221" s="103"/>
      <c r="PSD221" s="103"/>
      <c r="PSE221" s="103"/>
      <c r="PSF221" s="103"/>
      <c r="PSG221" s="103"/>
      <c r="PSH221" s="103"/>
      <c r="PSI221" s="103"/>
      <c r="PSJ221" s="103"/>
      <c r="PSK221" s="103"/>
      <c r="PSL221" s="103"/>
      <c r="PSM221" s="103"/>
      <c r="PSN221" s="103"/>
      <c r="PSO221" s="103"/>
      <c r="PSP221" s="103"/>
      <c r="PSQ221" s="103"/>
      <c r="PSR221" s="103"/>
      <c r="PSS221" s="103"/>
      <c r="PST221" s="103"/>
      <c r="PSU221" s="103"/>
      <c r="PSV221" s="103"/>
      <c r="PSW221" s="103"/>
      <c r="PSX221" s="103"/>
      <c r="PSY221" s="103"/>
      <c r="PSZ221" s="103"/>
      <c r="PTA221" s="103"/>
      <c r="PTB221" s="103"/>
      <c r="PTC221" s="103"/>
      <c r="PTD221" s="103"/>
      <c r="PTE221" s="103"/>
      <c r="PTF221" s="103"/>
      <c r="PTG221" s="103"/>
      <c r="PTH221" s="103"/>
      <c r="PTI221" s="103"/>
      <c r="PTJ221" s="103"/>
      <c r="PTK221" s="103"/>
      <c r="PTL221" s="103"/>
      <c r="PTM221" s="103"/>
      <c r="PTN221" s="103"/>
      <c r="PTO221" s="103"/>
      <c r="PTP221" s="103"/>
      <c r="PTQ221" s="103"/>
      <c r="PTR221" s="103"/>
      <c r="PTS221" s="103"/>
      <c r="PTT221" s="103"/>
      <c r="PTU221" s="103"/>
      <c r="PTV221" s="103"/>
      <c r="PTW221" s="103"/>
      <c r="PTX221" s="103"/>
      <c r="PTY221" s="103"/>
      <c r="PTZ221" s="103"/>
      <c r="PUA221" s="103"/>
      <c r="PUB221" s="103"/>
      <c r="PUC221" s="103"/>
      <c r="PUD221" s="103"/>
      <c r="PUE221" s="103"/>
      <c r="PUF221" s="103"/>
      <c r="PUG221" s="103"/>
      <c r="PUH221" s="103"/>
      <c r="PUI221" s="103"/>
      <c r="PUJ221" s="103"/>
      <c r="PUK221" s="103"/>
      <c r="PUL221" s="103"/>
      <c r="PUM221" s="103"/>
      <c r="PUN221" s="103"/>
      <c r="PUO221" s="103"/>
      <c r="PUP221" s="103"/>
      <c r="PUQ221" s="103"/>
      <c r="PUR221" s="103"/>
      <c r="PUS221" s="103"/>
      <c r="PUT221" s="103"/>
      <c r="PUU221" s="103"/>
      <c r="PUV221" s="103"/>
      <c r="PUW221" s="103"/>
      <c r="PUX221" s="103"/>
      <c r="PUY221" s="103"/>
      <c r="PUZ221" s="103"/>
      <c r="PVA221" s="103"/>
      <c r="PVB221" s="103"/>
      <c r="PVC221" s="103"/>
      <c r="PVD221" s="103"/>
      <c r="PVE221" s="103"/>
      <c r="PVF221" s="103"/>
      <c r="PVG221" s="103"/>
      <c r="PVH221" s="103"/>
      <c r="PVI221" s="103"/>
      <c r="PVJ221" s="103"/>
      <c r="PVK221" s="103"/>
      <c r="PVL221" s="103"/>
      <c r="PVM221" s="103"/>
      <c r="PVN221" s="103"/>
      <c r="PVO221" s="103"/>
      <c r="PVP221" s="103"/>
      <c r="PVQ221" s="103"/>
      <c r="PVR221" s="103"/>
      <c r="PVS221" s="103"/>
      <c r="PVT221" s="103"/>
      <c r="PVU221" s="103"/>
      <c r="PVV221" s="103"/>
      <c r="PVW221" s="103"/>
      <c r="PVX221" s="103"/>
      <c r="PVY221" s="103"/>
      <c r="PVZ221" s="103"/>
      <c r="PWA221" s="103"/>
      <c r="PWB221" s="103"/>
      <c r="PWC221" s="103"/>
      <c r="PWD221" s="103"/>
      <c r="PWE221" s="103"/>
      <c r="PWF221" s="103"/>
      <c r="PWG221" s="103"/>
      <c r="PWH221" s="103"/>
      <c r="PWI221" s="103"/>
      <c r="PWJ221" s="103"/>
      <c r="PWK221" s="103"/>
      <c r="PWL221" s="103"/>
      <c r="PWM221" s="103"/>
      <c r="PWN221" s="103"/>
      <c r="PWO221" s="103"/>
      <c r="PWP221" s="103"/>
      <c r="PWQ221" s="103"/>
      <c r="PWR221" s="103"/>
      <c r="PWS221" s="103"/>
      <c r="PWT221" s="103"/>
      <c r="PWU221" s="103"/>
      <c r="PWV221" s="103"/>
      <c r="PWW221" s="103"/>
      <c r="PWX221" s="103"/>
      <c r="PWY221" s="103"/>
      <c r="PWZ221" s="103"/>
      <c r="PXA221" s="103"/>
      <c r="PXB221" s="103"/>
      <c r="PXC221" s="103"/>
      <c r="PXD221" s="103"/>
      <c r="PXE221" s="103"/>
      <c r="PXF221" s="103"/>
      <c r="PXG221" s="103"/>
      <c r="PXH221" s="103"/>
      <c r="PXI221" s="103"/>
      <c r="PXJ221" s="103"/>
      <c r="PXK221" s="103"/>
      <c r="PXL221" s="103"/>
      <c r="PXM221" s="103"/>
      <c r="PXN221" s="103"/>
      <c r="PXO221" s="103"/>
      <c r="PXP221" s="103"/>
      <c r="PXQ221" s="103"/>
      <c r="PXR221" s="103"/>
      <c r="PXS221" s="103"/>
      <c r="PXT221" s="103"/>
      <c r="PXU221" s="103"/>
      <c r="PXV221" s="103"/>
      <c r="PXW221" s="103"/>
      <c r="PXX221" s="103"/>
      <c r="PXY221" s="103"/>
      <c r="PXZ221" s="103"/>
      <c r="PYA221" s="103"/>
      <c r="PYB221" s="103"/>
      <c r="PYC221" s="103"/>
      <c r="PYD221" s="103"/>
      <c r="PYE221" s="103"/>
      <c r="PYF221" s="103"/>
      <c r="PYG221" s="103"/>
      <c r="PYH221" s="103"/>
      <c r="PYI221" s="103"/>
      <c r="PYJ221" s="103"/>
      <c r="PYK221" s="103"/>
      <c r="PYL221" s="103"/>
      <c r="PYM221" s="103"/>
      <c r="PYN221" s="103"/>
      <c r="PYO221" s="103"/>
      <c r="PYP221" s="103"/>
      <c r="PYQ221" s="103"/>
      <c r="PYR221" s="103"/>
      <c r="PYS221" s="103"/>
      <c r="PYT221" s="103"/>
      <c r="PYU221" s="103"/>
      <c r="PYV221" s="103"/>
      <c r="PYW221" s="103"/>
      <c r="PYX221" s="103"/>
      <c r="PYY221" s="103"/>
      <c r="PYZ221" s="103"/>
      <c r="PZA221" s="103"/>
      <c r="PZB221" s="103"/>
      <c r="PZC221" s="103"/>
      <c r="PZD221" s="103"/>
      <c r="PZE221" s="103"/>
      <c r="PZF221" s="103"/>
      <c r="PZG221" s="103"/>
      <c r="PZH221" s="103"/>
      <c r="PZI221" s="103"/>
      <c r="PZJ221" s="103"/>
      <c r="PZK221" s="103"/>
      <c r="PZL221" s="103"/>
      <c r="PZM221" s="103"/>
      <c r="PZN221" s="103"/>
      <c r="PZO221" s="103"/>
      <c r="PZP221" s="103"/>
      <c r="PZQ221" s="103"/>
      <c r="PZR221" s="103"/>
      <c r="PZS221" s="103"/>
      <c r="PZT221" s="103"/>
      <c r="PZU221" s="103"/>
      <c r="PZV221" s="103"/>
      <c r="PZW221" s="103"/>
      <c r="PZX221" s="103"/>
      <c r="PZY221" s="103"/>
      <c r="PZZ221" s="103"/>
      <c r="QAA221" s="103"/>
      <c r="QAB221" s="103"/>
      <c r="QAC221" s="103"/>
      <c r="QAD221" s="103"/>
      <c r="QAE221" s="103"/>
      <c r="QAF221" s="103"/>
      <c r="QAG221" s="103"/>
      <c r="QAH221" s="103"/>
      <c r="QAI221" s="103"/>
      <c r="QAJ221" s="103"/>
      <c r="QAK221" s="103"/>
      <c r="QAL221" s="103"/>
      <c r="QAM221" s="103"/>
      <c r="QAN221" s="103"/>
      <c r="QAO221" s="103"/>
      <c r="QAP221" s="103"/>
      <c r="QAQ221" s="103"/>
      <c r="QAR221" s="103"/>
      <c r="QAS221" s="103"/>
      <c r="QAT221" s="103"/>
      <c r="QAU221" s="103"/>
      <c r="QAV221" s="103"/>
      <c r="QAW221" s="103"/>
      <c r="QAX221" s="103"/>
      <c r="QAY221" s="103"/>
      <c r="QAZ221" s="103"/>
      <c r="QBA221" s="103"/>
      <c r="QBB221" s="103"/>
      <c r="QBC221" s="103"/>
      <c r="QBD221" s="103"/>
      <c r="QBE221" s="103"/>
      <c r="QBF221" s="103"/>
      <c r="QBG221" s="103"/>
      <c r="QBH221" s="103"/>
      <c r="QBI221" s="103"/>
      <c r="QBJ221" s="103"/>
      <c r="QBK221" s="103"/>
      <c r="QBL221" s="103"/>
      <c r="QBM221" s="103"/>
      <c r="QBN221" s="103"/>
      <c r="QBO221" s="103"/>
      <c r="QBP221" s="103"/>
      <c r="QBQ221" s="103"/>
      <c r="QBR221" s="103"/>
      <c r="QBS221" s="103"/>
      <c r="QBT221" s="103"/>
      <c r="QBU221" s="103"/>
      <c r="QBV221" s="103"/>
      <c r="QBW221" s="103"/>
      <c r="QBX221" s="103"/>
      <c r="QBY221" s="103"/>
      <c r="QBZ221" s="103"/>
      <c r="QCA221" s="103"/>
      <c r="QCB221" s="103"/>
      <c r="QCC221" s="103"/>
      <c r="QCD221" s="103"/>
      <c r="QCE221" s="103"/>
      <c r="QCF221" s="103"/>
      <c r="QCG221" s="103"/>
      <c r="QCH221" s="103"/>
      <c r="QCI221" s="103"/>
      <c r="QCJ221" s="103"/>
      <c r="QCK221" s="103"/>
      <c r="QCL221" s="103"/>
      <c r="QCM221" s="103"/>
      <c r="QCN221" s="103"/>
      <c r="QCO221" s="103"/>
      <c r="QCP221" s="103"/>
      <c r="QCQ221" s="103"/>
      <c r="QCR221" s="103"/>
      <c r="QCS221" s="103"/>
      <c r="QCT221" s="103"/>
      <c r="QCU221" s="103"/>
      <c r="QCV221" s="103"/>
      <c r="QCW221" s="103"/>
      <c r="QCX221" s="103"/>
      <c r="QCY221" s="103"/>
      <c r="QCZ221" s="103"/>
      <c r="QDA221" s="103"/>
      <c r="QDB221" s="103"/>
      <c r="QDC221" s="103"/>
      <c r="QDD221" s="103"/>
      <c r="QDE221" s="103"/>
      <c r="QDF221" s="103"/>
      <c r="QDG221" s="103"/>
      <c r="QDH221" s="103"/>
      <c r="QDI221" s="103"/>
      <c r="QDJ221" s="103"/>
      <c r="QDK221" s="103"/>
      <c r="QDL221" s="103"/>
      <c r="QDM221" s="103"/>
      <c r="QDN221" s="103"/>
      <c r="QDO221" s="103"/>
      <c r="QDP221" s="103"/>
      <c r="QDQ221" s="103"/>
      <c r="QDR221" s="103"/>
      <c r="QDS221" s="103"/>
      <c r="QDT221" s="103"/>
      <c r="QDU221" s="103"/>
      <c r="QDV221" s="103"/>
      <c r="QDW221" s="103"/>
      <c r="QDX221" s="103"/>
      <c r="QDY221" s="103"/>
      <c r="QDZ221" s="103"/>
      <c r="QEA221" s="103"/>
      <c r="QEB221" s="103"/>
      <c r="QEC221" s="103"/>
      <c r="QED221" s="103"/>
      <c r="QEE221" s="103"/>
      <c r="QEF221" s="103"/>
      <c r="QEG221" s="103"/>
      <c r="QEH221" s="103"/>
      <c r="QEI221" s="103"/>
      <c r="QEJ221" s="103"/>
      <c r="QEK221" s="103"/>
      <c r="QEL221" s="103"/>
      <c r="QEM221" s="103"/>
      <c r="QEN221" s="103"/>
      <c r="QEO221" s="103"/>
      <c r="QEP221" s="103"/>
      <c r="QEQ221" s="103"/>
      <c r="QER221" s="103"/>
      <c r="QES221" s="103"/>
      <c r="QET221" s="103"/>
      <c r="QEU221" s="103"/>
      <c r="QEV221" s="103"/>
      <c r="QEW221" s="103"/>
      <c r="QEX221" s="103"/>
      <c r="QEY221" s="103"/>
      <c r="QEZ221" s="103"/>
      <c r="QFA221" s="103"/>
      <c r="QFB221" s="103"/>
      <c r="QFC221" s="103"/>
      <c r="QFD221" s="103"/>
      <c r="QFE221" s="103"/>
      <c r="QFF221" s="103"/>
      <c r="QFG221" s="103"/>
      <c r="QFH221" s="103"/>
      <c r="QFI221" s="103"/>
      <c r="QFJ221" s="103"/>
      <c r="QFK221" s="103"/>
      <c r="QFL221" s="103"/>
      <c r="QFM221" s="103"/>
      <c r="QFN221" s="103"/>
      <c r="QFO221" s="103"/>
      <c r="QFP221" s="103"/>
      <c r="QFQ221" s="103"/>
      <c r="QFR221" s="103"/>
      <c r="QFS221" s="103"/>
      <c r="QFT221" s="103"/>
      <c r="QFU221" s="103"/>
      <c r="QFV221" s="103"/>
      <c r="QFW221" s="103"/>
      <c r="QFX221" s="103"/>
      <c r="QFY221" s="103"/>
      <c r="QFZ221" s="103"/>
      <c r="QGA221" s="103"/>
      <c r="QGB221" s="103"/>
      <c r="QGC221" s="103"/>
      <c r="QGD221" s="103"/>
      <c r="QGE221" s="103"/>
      <c r="QGF221" s="103"/>
      <c r="QGG221" s="103"/>
      <c r="QGH221" s="103"/>
      <c r="QGI221" s="103"/>
      <c r="QGJ221" s="103"/>
      <c r="QGK221" s="103"/>
      <c r="QGL221" s="103"/>
      <c r="QGM221" s="103"/>
      <c r="QGN221" s="103"/>
      <c r="QGO221" s="103"/>
      <c r="QGP221" s="103"/>
      <c r="QGQ221" s="103"/>
      <c r="QGR221" s="103"/>
      <c r="QGS221" s="103"/>
      <c r="QGT221" s="103"/>
      <c r="QGU221" s="103"/>
      <c r="QGV221" s="103"/>
      <c r="QGW221" s="103"/>
      <c r="QGX221" s="103"/>
      <c r="QGY221" s="103"/>
      <c r="QGZ221" s="103"/>
      <c r="QHA221" s="103"/>
      <c r="QHB221" s="103"/>
      <c r="QHC221" s="103"/>
      <c r="QHD221" s="103"/>
      <c r="QHE221" s="103"/>
      <c r="QHF221" s="103"/>
      <c r="QHG221" s="103"/>
      <c r="QHH221" s="103"/>
      <c r="QHI221" s="103"/>
      <c r="QHJ221" s="103"/>
      <c r="QHK221" s="103"/>
      <c r="QHL221" s="103"/>
      <c r="QHM221" s="103"/>
      <c r="QHN221" s="103"/>
      <c r="QHO221" s="103"/>
      <c r="QHP221" s="103"/>
      <c r="QHQ221" s="103"/>
      <c r="QHR221" s="103"/>
      <c r="QHS221" s="103"/>
      <c r="QHT221" s="103"/>
      <c r="QHU221" s="103"/>
      <c r="QHV221" s="103"/>
      <c r="QHW221" s="103"/>
      <c r="QHX221" s="103"/>
      <c r="QHY221" s="103"/>
      <c r="QHZ221" s="103"/>
      <c r="QIA221" s="103"/>
      <c r="QIB221" s="103"/>
      <c r="QIC221" s="103"/>
      <c r="QID221" s="103"/>
      <c r="QIE221" s="103"/>
      <c r="QIF221" s="103"/>
      <c r="QIG221" s="103"/>
      <c r="QIH221" s="103"/>
      <c r="QII221" s="103"/>
      <c r="QIJ221" s="103"/>
      <c r="QIK221" s="103"/>
      <c r="QIL221" s="103"/>
      <c r="QIM221" s="103"/>
      <c r="QIN221" s="103"/>
      <c r="QIO221" s="103"/>
      <c r="QIP221" s="103"/>
      <c r="QIQ221" s="103"/>
      <c r="QIR221" s="103"/>
      <c r="QIS221" s="103"/>
      <c r="QIT221" s="103"/>
      <c r="QIU221" s="103"/>
      <c r="QIV221" s="103"/>
      <c r="QIW221" s="103"/>
      <c r="QIX221" s="103"/>
      <c r="QIY221" s="103"/>
      <c r="QIZ221" s="103"/>
      <c r="QJA221" s="103"/>
      <c r="QJB221" s="103"/>
      <c r="QJC221" s="103"/>
      <c r="QJD221" s="103"/>
      <c r="QJE221" s="103"/>
      <c r="QJF221" s="103"/>
      <c r="QJG221" s="103"/>
      <c r="QJH221" s="103"/>
      <c r="QJI221" s="103"/>
      <c r="QJJ221" s="103"/>
      <c r="QJK221" s="103"/>
      <c r="QJL221" s="103"/>
      <c r="QJM221" s="103"/>
      <c r="QJN221" s="103"/>
      <c r="QJO221" s="103"/>
      <c r="QJP221" s="103"/>
      <c r="QJQ221" s="103"/>
      <c r="QJR221" s="103"/>
      <c r="QJS221" s="103"/>
      <c r="QJT221" s="103"/>
      <c r="QJU221" s="103"/>
      <c r="QJV221" s="103"/>
      <c r="QJW221" s="103"/>
      <c r="QJX221" s="103"/>
      <c r="QJY221" s="103"/>
      <c r="QJZ221" s="103"/>
      <c r="QKA221" s="103"/>
      <c r="QKB221" s="103"/>
      <c r="QKC221" s="103"/>
      <c r="QKD221" s="103"/>
      <c r="QKE221" s="103"/>
      <c r="QKF221" s="103"/>
      <c r="QKG221" s="103"/>
      <c r="QKH221" s="103"/>
      <c r="QKI221" s="103"/>
      <c r="QKJ221" s="103"/>
      <c r="QKK221" s="103"/>
      <c r="QKL221" s="103"/>
      <c r="QKM221" s="103"/>
      <c r="QKN221" s="103"/>
      <c r="QKO221" s="103"/>
      <c r="QKP221" s="103"/>
      <c r="QKQ221" s="103"/>
      <c r="QKR221" s="103"/>
      <c r="QKS221" s="103"/>
      <c r="QKT221" s="103"/>
      <c r="QKU221" s="103"/>
      <c r="QKV221" s="103"/>
      <c r="QKW221" s="103"/>
      <c r="QKX221" s="103"/>
      <c r="QKY221" s="103"/>
      <c r="QKZ221" s="103"/>
      <c r="QLA221" s="103"/>
      <c r="QLB221" s="103"/>
      <c r="QLC221" s="103"/>
      <c r="QLD221" s="103"/>
      <c r="QLE221" s="103"/>
      <c r="QLF221" s="103"/>
      <c r="QLG221" s="103"/>
      <c r="QLH221" s="103"/>
      <c r="QLI221" s="103"/>
      <c r="QLJ221" s="103"/>
      <c r="QLK221" s="103"/>
      <c r="QLL221" s="103"/>
      <c r="QLM221" s="103"/>
      <c r="QLN221" s="103"/>
      <c r="QLO221" s="103"/>
      <c r="QLP221" s="103"/>
      <c r="QLQ221" s="103"/>
      <c r="QLR221" s="103"/>
      <c r="QLS221" s="103"/>
      <c r="QLT221" s="103"/>
      <c r="QLU221" s="103"/>
      <c r="QLV221" s="103"/>
      <c r="QLW221" s="103"/>
      <c r="QLX221" s="103"/>
      <c r="QLY221" s="103"/>
      <c r="QLZ221" s="103"/>
      <c r="QMA221" s="103"/>
      <c r="QMB221" s="103"/>
      <c r="QMC221" s="103"/>
      <c r="QMD221" s="103"/>
      <c r="QME221" s="103"/>
      <c r="QMF221" s="103"/>
      <c r="QMG221" s="103"/>
      <c r="QMH221" s="103"/>
      <c r="QMI221" s="103"/>
      <c r="QMJ221" s="103"/>
      <c r="QMK221" s="103"/>
      <c r="QML221" s="103"/>
      <c r="QMM221" s="103"/>
      <c r="QMN221" s="103"/>
      <c r="QMO221" s="103"/>
      <c r="QMP221" s="103"/>
      <c r="QMQ221" s="103"/>
      <c r="QMR221" s="103"/>
      <c r="QMS221" s="103"/>
      <c r="QMT221" s="103"/>
      <c r="QMU221" s="103"/>
      <c r="QMV221" s="103"/>
      <c r="QMW221" s="103"/>
      <c r="QMX221" s="103"/>
      <c r="QMY221" s="103"/>
      <c r="QMZ221" s="103"/>
      <c r="QNA221" s="103"/>
      <c r="QNB221" s="103"/>
      <c r="QNC221" s="103"/>
      <c r="QND221" s="103"/>
      <c r="QNE221" s="103"/>
      <c r="QNF221" s="103"/>
      <c r="QNG221" s="103"/>
      <c r="QNH221" s="103"/>
      <c r="QNI221" s="103"/>
      <c r="QNJ221" s="103"/>
      <c r="QNK221" s="103"/>
      <c r="QNL221" s="103"/>
      <c r="QNM221" s="103"/>
      <c r="QNN221" s="103"/>
      <c r="QNO221" s="103"/>
      <c r="QNP221" s="103"/>
      <c r="QNQ221" s="103"/>
      <c r="QNR221" s="103"/>
      <c r="QNS221" s="103"/>
      <c r="QNT221" s="103"/>
      <c r="QNU221" s="103"/>
      <c r="QNV221" s="103"/>
      <c r="QNW221" s="103"/>
      <c r="QNX221" s="103"/>
      <c r="QNY221" s="103"/>
      <c r="QNZ221" s="103"/>
      <c r="QOA221" s="103"/>
      <c r="QOB221" s="103"/>
      <c r="QOC221" s="103"/>
      <c r="QOD221" s="103"/>
      <c r="QOE221" s="103"/>
      <c r="QOF221" s="103"/>
      <c r="QOG221" s="103"/>
      <c r="QOH221" s="103"/>
      <c r="QOI221" s="103"/>
      <c r="QOJ221" s="103"/>
      <c r="QOK221" s="103"/>
      <c r="QOL221" s="103"/>
      <c r="QOM221" s="103"/>
      <c r="QON221" s="103"/>
      <c r="QOO221" s="103"/>
      <c r="QOP221" s="103"/>
      <c r="QOQ221" s="103"/>
      <c r="QOR221" s="103"/>
      <c r="QOS221" s="103"/>
      <c r="QOT221" s="103"/>
      <c r="QOU221" s="103"/>
      <c r="QOV221" s="103"/>
      <c r="QOW221" s="103"/>
      <c r="QOX221" s="103"/>
      <c r="QOY221" s="103"/>
      <c r="QOZ221" s="103"/>
      <c r="QPA221" s="103"/>
      <c r="QPB221" s="103"/>
      <c r="QPC221" s="103"/>
      <c r="QPD221" s="103"/>
      <c r="QPE221" s="103"/>
      <c r="QPF221" s="103"/>
      <c r="QPG221" s="103"/>
      <c r="QPH221" s="103"/>
      <c r="QPI221" s="103"/>
      <c r="QPJ221" s="103"/>
      <c r="QPK221" s="103"/>
      <c r="QPL221" s="103"/>
      <c r="QPM221" s="103"/>
      <c r="QPN221" s="103"/>
      <c r="QPO221" s="103"/>
      <c r="QPP221" s="103"/>
      <c r="QPQ221" s="103"/>
      <c r="QPR221" s="103"/>
      <c r="QPS221" s="103"/>
      <c r="QPT221" s="103"/>
      <c r="QPU221" s="103"/>
      <c r="QPV221" s="103"/>
      <c r="QPW221" s="103"/>
      <c r="QPX221" s="103"/>
      <c r="QPY221" s="103"/>
      <c r="QPZ221" s="103"/>
      <c r="QQA221" s="103"/>
      <c r="QQB221" s="103"/>
      <c r="QQC221" s="103"/>
      <c r="QQD221" s="103"/>
      <c r="QQE221" s="103"/>
      <c r="QQF221" s="103"/>
      <c r="QQG221" s="103"/>
      <c r="QQH221" s="103"/>
      <c r="QQI221" s="103"/>
      <c r="QQJ221" s="103"/>
      <c r="QQK221" s="103"/>
      <c r="QQL221" s="103"/>
      <c r="QQM221" s="103"/>
      <c r="QQN221" s="103"/>
      <c r="QQO221" s="103"/>
      <c r="QQP221" s="103"/>
      <c r="QQQ221" s="103"/>
      <c r="QQR221" s="103"/>
      <c r="QQS221" s="103"/>
      <c r="QQT221" s="103"/>
      <c r="QQU221" s="103"/>
      <c r="QQV221" s="103"/>
      <c r="QQW221" s="103"/>
      <c r="QQX221" s="103"/>
      <c r="QQY221" s="103"/>
      <c r="QQZ221" s="103"/>
      <c r="QRA221" s="103"/>
      <c r="QRB221" s="103"/>
      <c r="QRC221" s="103"/>
      <c r="QRD221" s="103"/>
      <c r="QRE221" s="103"/>
      <c r="QRF221" s="103"/>
      <c r="QRG221" s="103"/>
      <c r="QRH221" s="103"/>
      <c r="QRI221" s="103"/>
      <c r="QRJ221" s="103"/>
      <c r="QRK221" s="103"/>
      <c r="QRL221" s="103"/>
      <c r="QRM221" s="103"/>
      <c r="QRN221" s="103"/>
      <c r="QRO221" s="103"/>
      <c r="QRP221" s="103"/>
      <c r="QRQ221" s="103"/>
      <c r="QRR221" s="103"/>
      <c r="QRS221" s="103"/>
      <c r="QRT221" s="103"/>
      <c r="QRU221" s="103"/>
      <c r="QRV221" s="103"/>
      <c r="QRW221" s="103"/>
      <c r="QRX221" s="103"/>
      <c r="QRY221" s="103"/>
      <c r="QRZ221" s="103"/>
      <c r="QSA221" s="103"/>
      <c r="QSB221" s="103"/>
      <c r="QSC221" s="103"/>
      <c r="QSD221" s="103"/>
      <c r="QSE221" s="103"/>
      <c r="QSF221" s="103"/>
      <c r="QSG221" s="103"/>
      <c r="QSH221" s="103"/>
      <c r="QSI221" s="103"/>
      <c r="QSJ221" s="103"/>
      <c r="QSK221" s="103"/>
      <c r="QSL221" s="103"/>
      <c r="QSM221" s="103"/>
      <c r="QSN221" s="103"/>
      <c r="QSO221" s="103"/>
      <c r="QSP221" s="103"/>
      <c r="QSQ221" s="103"/>
      <c r="QSR221" s="103"/>
      <c r="QSS221" s="103"/>
      <c r="QST221" s="103"/>
      <c r="QSU221" s="103"/>
      <c r="QSV221" s="103"/>
      <c r="QSW221" s="103"/>
      <c r="QSX221" s="103"/>
      <c r="QSY221" s="103"/>
      <c r="QSZ221" s="103"/>
      <c r="QTA221" s="103"/>
      <c r="QTB221" s="103"/>
      <c r="QTC221" s="103"/>
      <c r="QTD221" s="103"/>
      <c r="QTE221" s="103"/>
      <c r="QTF221" s="103"/>
      <c r="QTG221" s="103"/>
      <c r="QTH221" s="103"/>
      <c r="QTI221" s="103"/>
      <c r="QTJ221" s="103"/>
      <c r="QTK221" s="103"/>
      <c r="QTL221" s="103"/>
      <c r="QTM221" s="103"/>
      <c r="QTN221" s="103"/>
      <c r="QTO221" s="103"/>
      <c r="QTP221" s="103"/>
      <c r="QTQ221" s="103"/>
      <c r="QTR221" s="103"/>
      <c r="QTS221" s="103"/>
      <c r="QTT221" s="103"/>
      <c r="QTU221" s="103"/>
      <c r="QTV221" s="103"/>
      <c r="QTW221" s="103"/>
      <c r="QTX221" s="103"/>
      <c r="QTY221" s="103"/>
      <c r="QTZ221" s="103"/>
      <c r="QUA221" s="103"/>
      <c r="QUB221" s="103"/>
      <c r="QUC221" s="103"/>
      <c r="QUD221" s="103"/>
      <c r="QUE221" s="103"/>
      <c r="QUF221" s="103"/>
      <c r="QUG221" s="103"/>
      <c r="QUH221" s="103"/>
      <c r="QUI221" s="103"/>
      <c r="QUJ221" s="103"/>
      <c r="QUK221" s="103"/>
      <c r="QUL221" s="103"/>
      <c r="QUM221" s="103"/>
      <c r="QUN221" s="103"/>
      <c r="QUO221" s="103"/>
      <c r="QUP221" s="103"/>
      <c r="QUQ221" s="103"/>
      <c r="QUR221" s="103"/>
      <c r="QUS221" s="103"/>
      <c r="QUT221" s="103"/>
      <c r="QUU221" s="103"/>
      <c r="QUV221" s="103"/>
      <c r="QUW221" s="103"/>
      <c r="QUX221" s="103"/>
      <c r="QUY221" s="103"/>
      <c r="QUZ221" s="103"/>
      <c r="QVA221" s="103"/>
      <c r="QVB221" s="103"/>
      <c r="QVC221" s="103"/>
      <c r="QVD221" s="103"/>
      <c r="QVE221" s="103"/>
      <c r="QVF221" s="103"/>
      <c r="QVG221" s="103"/>
      <c r="QVH221" s="103"/>
      <c r="QVI221" s="103"/>
      <c r="QVJ221" s="103"/>
      <c r="QVK221" s="103"/>
      <c r="QVL221" s="103"/>
      <c r="QVM221" s="103"/>
      <c r="QVN221" s="103"/>
      <c r="QVO221" s="103"/>
      <c r="QVP221" s="103"/>
      <c r="QVQ221" s="103"/>
      <c r="QVR221" s="103"/>
      <c r="QVS221" s="103"/>
      <c r="QVT221" s="103"/>
      <c r="QVU221" s="103"/>
      <c r="QVV221" s="103"/>
      <c r="QVW221" s="103"/>
      <c r="QVX221" s="103"/>
      <c r="QVY221" s="103"/>
      <c r="QVZ221" s="103"/>
      <c r="QWA221" s="103"/>
      <c r="QWB221" s="103"/>
      <c r="QWC221" s="103"/>
      <c r="QWD221" s="103"/>
      <c r="QWE221" s="103"/>
      <c r="QWF221" s="103"/>
      <c r="QWG221" s="103"/>
      <c r="QWH221" s="103"/>
      <c r="QWI221" s="103"/>
      <c r="QWJ221" s="103"/>
      <c r="QWK221" s="103"/>
      <c r="QWL221" s="103"/>
      <c r="QWM221" s="103"/>
      <c r="QWN221" s="103"/>
      <c r="QWO221" s="103"/>
      <c r="QWP221" s="103"/>
      <c r="QWQ221" s="103"/>
      <c r="QWR221" s="103"/>
      <c r="QWS221" s="103"/>
      <c r="QWT221" s="103"/>
      <c r="QWU221" s="103"/>
      <c r="QWV221" s="103"/>
      <c r="QWW221" s="103"/>
      <c r="QWX221" s="103"/>
      <c r="QWY221" s="103"/>
      <c r="QWZ221" s="103"/>
      <c r="QXA221" s="103"/>
      <c r="QXB221" s="103"/>
      <c r="QXC221" s="103"/>
      <c r="QXD221" s="103"/>
      <c r="QXE221" s="103"/>
      <c r="QXF221" s="103"/>
      <c r="QXG221" s="103"/>
      <c r="QXH221" s="103"/>
      <c r="QXI221" s="103"/>
      <c r="QXJ221" s="103"/>
      <c r="QXK221" s="103"/>
      <c r="QXL221" s="103"/>
      <c r="QXM221" s="103"/>
      <c r="QXN221" s="103"/>
      <c r="QXO221" s="103"/>
      <c r="QXP221" s="103"/>
      <c r="QXQ221" s="103"/>
      <c r="QXR221" s="103"/>
      <c r="QXS221" s="103"/>
      <c r="QXT221" s="103"/>
      <c r="QXU221" s="103"/>
      <c r="QXV221" s="103"/>
      <c r="QXW221" s="103"/>
      <c r="QXX221" s="103"/>
      <c r="QXY221" s="103"/>
      <c r="QXZ221" s="103"/>
      <c r="QYA221" s="103"/>
      <c r="QYB221" s="103"/>
      <c r="QYC221" s="103"/>
      <c r="QYD221" s="103"/>
      <c r="QYE221" s="103"/>
      <c r="QYF221" s="103"/>
      <c r="QYG221" s="103"/>
      <c r="QYH221" s="103"/>
      <c r="QYI221" s="103"/>
      <c r="QYJ221" s="103"/>
      <c r="QYK221" s="103"/>
      <c r="QYL221" s="103"/>
      <c r="QYM221" s="103"/>
      <c r="QYN221" s="103"/>
      <c r="QYO221" s="103"/>
      <c r="QYP221" s="103"/>
      <c r="QYQ221" s="103"/>
      <c r="QYR221" s="103"/>
      <c r="QYS221" s="103"/>
      <c r="QYT221" s="103"/>
      <c r="QYU221" s="103"/>
      <c r="QYV221" s="103"/>
      <c r="QYW221" s="103"/>
      <c r="QYX221" s="103"/>
      <c r="QYY221" s="103"/>
      <c r="QYZ221" s="103"/>
      <c r="QZA221" s="103"/>
      <c r="QZB221" s="103"/>
      <c r="QZC221" s="103"/>
      <c r="QZD221" s="103"/>
      <c r="QZE221" s="103"/>
      <c r="QZF221" s="103"/>
      <c r="QZG221" s="103"/>
      <c r="QZH221" s="103"/>
      <c r="QZI221" s="103"/>
      <c r="QZJ221" s="103"/>
      <c r="QZK221" s="103"/>
      <c r="QZL221" s="103"/>
      <c r="QZM221" s="103"/>
      <c r="QZN221" s="103"/>
      <c r="QZO221" s="103"/>
      <c r="QZP221" s="103"/>
      <c r="QZQ221" s="103"/>
      <c r="QZR221" s="103"/>
      <c r="QZS221" s="103"/>
      <c r="QZT221" s="103"/>
      <c r="QZU221" s="103"/>
      <c r="QZV221" s="103"/>
      <c r="QZW221" s="103"/>
      <c r="QZX221" s="103"/>
      <c r="QZY221" s="103"/>
      <c r="QZZ221" s="103"/>
      <c r="RAA221" s="103"/>
      <c r="RAB221" s="103"/>
      <c r="RAC221" s="103"/>
      <c r="RAD221" s="103"/>
      <c r="RAE221" s="103"/>
      <c r="RAF221" s="103"/>
      <c r="RAG221" s="103"/>
      <c r="RAH221" s="103"/>
      <c r="RAI221" s="103"/>
      <c r="RAJ221" s="103"/>
      <c r="RAK221" s="103"/>
      <c r="RAL221" s="103"/>
      <c r="RAM221" s="103"/>
      <c r="RAN221" s="103"/>
      <c r="RAO221" s="103"/>
      <c r="RAP221" s="103"/>
      <c r="RAQ221" s="103"/>
      <c r="RAR221" s="103"/>
      <c r="RAS221" s="103"/>
      <c r="RAT221" s="103"/>
      <c r="RAU221" s="103"/>
      <c r="RAV221" s="103"/>
      <c r="RAW221" s="103"/>
      <c r="RAX221" s="103"/>
      <c r="RAY221" s="103"/>
      <c r="RAZ221" s="103"/>
      <c r="RBA221" s="103"/>
      <c r="RBB221" s="103"/>
      <c r="RBC221" s="103"/>
      <c r="RBD221" s="103"/>
      <c r="RBE221" s="103"/>
      <c r="RBF221" s="103"/>
      <c r="RBG221" s="103"/>
      <c r="RBH221" s="103"/>
      <c r="RBI221" s="103"/>
      <c r="RBJ221" s="103"/>
      <c r="RBK221" s="103"/>
      <c r="RBL221" s="103"/>
      <c r="RBM221" s="103"/>
      <c r="RBN221" s="103"/>
      <c r="RBO221" s="103"/>
      <c r="RBP221" s="103"/>
      <c r="RBQ221" s="103"/>
      <c r="RBR221" s="103"/>
      <c r="RBS221" s="103"/>
      <c r="RBT221" s="103"/>
      <c r="RBU221" s="103"/>
      <c r="RBV221" s="103"/>
      <c r="RBW221" s="103"/>
      <c r="RBX221" s="103"/>
      <c r="RBY221" s="103"/>
      <c r="RBZ221" s="103"/>
      <c r="RCA221" s="103"/>
      <c r="RCB221" s="103"/>
      <c r="RCC221" s="103"/>
      <c r="RCD221" s="103"/>
      <c r="RCE221" s="103"/>
      <c r="RCF221" s="103"/>
      <c r="RCG221" s="103"/>
      <c r="RCH221" s="103"/>
      <c r="RCI221" s="103"/>
      <c r="RCJ221" s="103"/>
      <c r="RCK221" s="103"/>
      <c r="RCL221" s="103"/>
      <c r="RCM221" s="103"/>
      <c r="RCN221" s="103"/>
      <c r="RCO221" s="103"/>
      <c r="RCP221" s="103"/>
      <c r="RCQ221" s="103"/>
      <c r="RCR221" s="103"/>
      <c r="RCS221" s="103"/>
      <c r="RCT221" s="103"/>
      <c r="RCU221" s="103"/>
      <c r="RCV221" s="103"/>
      <c r="RCW221" s="103"/>
      <c r="RCX221" s="103"/>
      <c r="RCY221" s="103"/>
      <c r="RCZ221" s="103"/>
      <c r="RDA221" s="103"/>
      <c r="RDB221" s="103"/>
      <c r="RDC221" s="103"/>
      <c r="RDD221" s="103"/>
      <c r="RDE221" s="103"/>
      <c r="RDF221" s="103"/>
      <c r="RDG221" s="103"/>
      <c r="RDH221" s="103"/>
      <c r="RDI221" s="103"/>
      <c r="RDJ221" s="103"/>
      <c r="RDK221" s="103"/>
      <c r="RDL221" s="103"/>
      <c r="RDM221" s="103"/>
      <c r="RDN221" s="103"/>
      <c r="RDO221" s="103"/>
      <c r="RDP221" s="103"/>
      <c r="RDQ221" s="103"/>
      <c r="RDR221" s="103"/>
      <c r="RDS221" s="103"/>
      <c r="RDT221" s="103"/>
      <c r="RDU221" s="103"/>
      <c r="RDV221" s="103"/>
      <c r="RDW221" s="103"/>
      <c r="RDX221" s="103"/>
      <c r="RDY221" s="103"/>
      <c r="RDZ221" s="103"/>
      <c r="REA221" s="103"/>
      <c r="REB221" s="103"/>
      <c r="REC221" s="103"/>
      <c r="RED221" s="103"/>
      <c r="REE221" s="103"/>
      <c r="REF221" s="103"/>
      <c r="REG221" s="103"/>
      <c r="REH221" s="103"/>
      <c r="REI221" s="103"/>
      <c r="REJ221" s="103"/>
      <c r="REK221" s="103"/>
      <c r="REL221" s="103"/>
      <c r="REM221" s="103"/>
      <c r="REN221" s="103"/>
      <c r="REO221" s="103"/>
      <c r="REP221" s="103"/>
      <c r="REQ221" s="103"/>
      <c r="RER221" s="103"/>
      <c r="RES221" s="103"/>
      <c r="RET221" s="103"/>
      <c r="REU221" s="103"/>
      <c r="REV221" s="103"/>
      <c r="REW221" s="103"/>
      <c r="REX221" s="103"/>
      <c r="REY221" s="103"/>
      <c r="REZ221" s="103"/>
      <c r="RFA221" s="103"/>
      <c r="RFB221" s="103"/>
      <c r="RFC221" s="103"/>
      <c r="RFD221" s="103"/>
      <c r="RFE221" s="103"/>
      <c r="RFF221" s="103"/>
      <c r="RFG221" s="103"/>
      <c r="RFH221" s="103"/>
      <c r="RFI221" s="103"/>
      <c r="RFJ221" s="103"/>
      <c r="RFK221" s="103"/>
      <c r="RFL221" s="103"/>
      <c r="RFM221" s="103"/>
      <c r="RFN221" s="103"/>
      <c r="RFO221" s="103"/>
      <c r="RFP221" s="103"/>
      <c r="RFQ221" s="103"/>
      <c r="RFR221" s="103"/>
      <c r="RFS221" s="103"/>
      <c r="RFT221" s="103"/>
      <c r="RFU221" s="103"/>
      <c r="RFV221" s="103"/>
      <c r="RFW221" s="103"/>
      <c r="RFX221" s="103"/>
      <c r="RFY221" s="103"/>
      <c r="RFZ221" s="103"/>
      <c r="RGA221" s="103"/>
      <c r="RGB221" s="103"/>
      <c r="RGC221" s="103"/>
      <c r="RGD221" s="103"/>
      <c r="RGE221" s="103"/>
      <c r="RGF221" s="103"/>
      <c r="RGG221" s="103"/>
      <c r="RGH221" s="103"/>
      <c r="RGI221" s="103"/>
      <c r="RGJ221" s="103"/>
      <c r="RGK221" s="103"/>
      <c r="RGL221" s="103"/>
      <c r="RGM221" s="103"/>
      <c r="RGN221" s="103"/>
      <c r="RGO221" s="103"/>
      <c r="RGP221" s="103"/>
      <c r="RGQ221" s="103"/>
      <c r="RGR221" s="103"/>
      <c r="RGS221" s="103"/>
      <c r="RGT221" s="103"/>
      <c r="RGU221" s="103"/>
      <c r="RGV221" s="103"/>
      <c r="RGW221" s="103"/>
      <c r="RGX221" s="103"/>
      <c r="RGY221" s="103"/>
      <c r="RGZ221" s="103"/>
      <c r="RHA221" s="103"/>
      <c r="RHB221" s="103"/>
      <c r="RHC221" s="103"/>
      <c r="RHD221" s="103"/>
      <c r="RHE221" s="103"/>
      <c r="RHF221" s="103"/>
      <c r="RHG221" s="103"/>
      <c r="RHH221" s="103"/>
      <c r="RHI221" s="103"/>
      <c r="RHJ221" s="103"/>
      <c r="RHK221" s="103"/>
      <c r="RHL221" s="103"/>
      <c r="RHM221" s="103"/>
      <c r="RHN221" s="103"/>
      <c r="RHO221" s="103"/>
      <c r="RHP221" s="103"/>
      <c r="RHQ221" s="103"/>
      <c r="RHR221" s="103"/>
      <c r="RHS221" s="103"/>
      <c r="RHT221" s="103"/>
      <c r="RHU221" s="103"/>
      <c r="RHV221" s="103"/>
      <c r="RHW221" s="103"/>
      <c r="RHX221" s="103"/>
      <c r="RHY221" s="103"/>
      <c r="RHZ221" s="103"/>
      <c r="RIA221" s="103"/>
      <c r="RIB221" s="103"/>
      <c r="RIC221" s="103"/>
      <c r="RID221" s="103"/>
      <c r="RIE221" s="103"/>
      <c r="RIF221" s="103"/>
      <c r="RIG221" s="103"/>
      <c r="RIH221" s="103"/>
      <c r="RII221" s="103"/>
      <c r="RIJ221" s="103"/>
      <c r="RIK221" s="103"/>
      <c r="RIL221" s="103"/>
      <c r="RIM221" s="103"/>
      <c r="RIN221" s="103"/>
      <c r="RIO221" s="103"/>
      <c r="RIP221" s="103"/>
      <c r="RIQ221" s="103"/>
      <c r="RIR221" s="103"/>
      <c r="RIS221" s="103"/>
      <c r="RIT221" s="103"/>
      <c r="RIU221" s="103"/>
      <c r="RIV221" s="103"/>
      <c r="RIW221" s="103"/>
      <c r="RIX221" s="103"/>
      <c r="RIY221" s="103"/>
      <c r="RIZ221" s="103"/>
      <c r="RJA221" s="103"/>
      <c r="RJB221" s="103"/>
      <c r="RJC221" s="103"/>
      <c r="RJD221" s="103"/>
      <c r="RJE221" s="103"/>
      <c r="RJF221" s="103"/>
      <c r="RJG221" s="103"/>
      <c r="RJH221" s="103"/>
      <c r="RJI221" s="103"/>
      <c r="RJJ221" s="103"/>
      <c r="RJK221" s="103"/>
      <c r="RJL221" s="103"/>
      <c r="RJM221" s="103"/>
      <c r="RJN221" s="103"/>
      <c r="RJO221" s="103"/>
      <c r="RJP221" s="103"/>
      <c r="RJQ221" s="103"/>
      <c r="RJR221" s="103"/>
      <c r="RJS221" s="103"/>
      <c r="RJT221" s="103"/>
      <c r="RJU221" s="103"/>
      <c r="RJV221" s="103"/>
      <c r="RJW221" s="103"/>
      <c r="RJX221" s="103"/>
      <c r="RJY221" s="103"/>
      <c r="RJZ221" s="103"/>
      <c r="RKA221" s="103"/>
      <c r="RKB221" s="103"/>
      <c r="RKC221" s="103"/>
      <c r="RKD221" s="103"/>
      <c r="RKE221" s="103"/>
      <c r="RKF221" s="103"/>
      <c r="RKG221" s="103"/>
      <c r="RKH221" s="103"/>
      <c r="RKI221" s="103"/>
      <c r="RKJ221" s="103"/>
      <c r="RKK221" s="103"/>
      <c r="RKL221" s="103"/>
      <c r="RKM221" s="103"/>
      <c r="RKN221" s="103"/>
      <c r="RKO221" s="103"/>
      <c r="RKP221" s="103"/>
      <c r="RKQ221" s="103"/>
      <c r="RKR221" s="103"/>
      <c r="RKS221" s="103"/>
      <c r="RKT221" s="103"/>
      <c r="RKU221" s="103"/>
      <c r="RKV221" s="103"/>
      <c r="RKW221" s="103"/>
      <c r="RKX221" s="103"/>
      <c r="RKY221" s="103"/>
      <c r="RKZ221" s="103"/>
      <c r="RLA221" s="103"/>
      <c r="RLB221" s="103"/>
      <c r="RLC221" s="103"/>
      <c r="RLD221" s="103"/>
      <c r="RLE221" s="103"/>
      <c r="RLF221" s="103"/>
      <c r="RLG221" s="103"/>
      <c r="RLH221" s="103"/>
      <c r="RLI221" s="103"/>
      <c r="RLJ221" s="103"/>
      <c r="RLK221" s="103"/>
      <c r="RLL221" s="103"/>
      <c r="RLM221" s="103"/>
      <c r="RLN221" s="103"/>
      <c r="RLO221" s="103"/>
      <c r="RLP221" s="103"/>
      <c r="RLQ221" s="103"/>
      <c r="RLR221" s="103"/>
      <c r="RLS221" s="103"/>
      <c r="RLT221" s="103"/>
      <c r="RLU221" s="103"/>
      <c r="RLV221" s="103"/>
      <c r="RLW221" s="103"/>
      <c r="RLX221" s="103"/>
      <c r="RLY221" s="103"/>
      <c r="RLZ221" s="103"/>
      <c r="RMA221" s="103"/>
      <c r="RMB221" s="103"/>
      <c r="RMC221" s="103"/>
      <c r="RMD221" s="103"/>
      <c r="RME221" s="103"/>
      <c r="RMF221" s="103"/>
      <c r="RMG221" s="103"/>
      <c r="RMH221" s="103"/>
      <c r="RMI221" s="103"/>
      <c r="RMJ221" s="103"/>
      <c r="RMK221" s="103"/>
      <c r="RML221" s="103"/>
      <c r="RMM221" s="103"/>
      <c r="RMN221" s="103"/>
      <c r="RMO221" s="103"/>
      <c r="RMP221" s="103"/>
      <c r="RMQ221" s="103"/>
      <c r="RMR221" s="103"/>
      <c r="RMS221" s="103"/>
      <c r="RMT221" s="103"/>
      <c r="RMU221" s="103"/>
      <c r="RMV221" s="103"/>
      <c r="RMW221" s="103"/>
      <c r="RMX221" s="103"/>
      <c r="RMY221" s="103"/>
      <c r="RMZ221" s="103"/>
      <c r="RNA221" s="103"/>
      <c r="RNB221" s="103"/>
      <c r="RNC221" s="103"/>
      <c r="RND221" s="103"/>
      <c r="RNE221" s="103"/>
      <c r="RNF221" s="103"/>
      <c r="RNG221" s="103"/>
      <c r="RNH221" s="103"/>
      <c r="RNI221" s="103"/>
      <c r="RNJ221" s="103"/>
      <c r="RNK221" s="103"/>
      <c r="RNL221" s="103"/>
      <c r="RNM221" s="103"/>
      <c r="RNN221" s="103"/>
      <c r="RNO221" s="103"/>
      <c r="RNP221" s="103"/>
      <c r="RNQ221" s="103"/>
      <c r="RNR221" s="103"/>
      <c r="RNS221" s="103"/>
      <c r="RNT221" s="103"/>
      <c r="RNU221" s="103"/>
      <c r="RNV221" s="103"/>
      <c r="RNW221" s="103"/>
      <c r="RNX221" s="103"/>
      <c r="RNY221" s="103"/>
      <c r="RNZ221" s="103"/>
      <c r="ROA221" s="103"/>
      <c r="ROB221" s="103"/>
      <c r="ROC221" s="103"/>
      <c r="ROD221" s="103"/>
      <c r="ROE221" s="103"/>
      <c r="ROF221" s="103"/>
      <c r="ROG221" s="103"/>
      <c r="ROH221" s="103"/>
      <c r="ROI221" s="103"/>
      <c r="ROJ221" s="103"/>
      <c r="ROK221" s="103"/>
      <c r="ROL221" s="103"/>
      <c r="ROM221" s="103"/>
      <c r="RON221" s="103"/>
      <c r="ROO221" s="103"/>
      <c r="ROP221" s="103"/>
      <c r="ROQ221" s="103"/>
      <c r="ROR221" s="103"/>
      <c r="ROS221" s="103"/>
      <c r="ROT221" s="103"/>
      <c r="ROU221" s="103"/>
      <c r="ROV221" s="103"/>
      <c r="ROW221" s="103"/>
      <c r="ROX221" s="103"/>
      <c r="ROY221" s="103"/>
      <c r="ROZ221" s="103"/>
      <c r="RPA221" s="103"/>
      <c r="RPB221" s="103"/>
      <c r="RPC221" s="103"/>
      <c r="RPD221" s="103"/>
      <c r="RPE221" s="103"/>
      <c r="RPF221" s="103"/>
      <c r="RPG221" s="103"/>
      <c r="RPH221" s="103"/>
      <c r="RPI221" s="103"/>
      <c r="RPJ221" s="103"/>
      <c r="RPK221" s="103"/>
      <c r="RPL221" s="103"/>
      <c r="RPM221" s="103"/>
      <c r="RPN221" s="103"/>
      <c r="RPO221" s="103"/>
      <c r="RPP221" s="103"/>
      <c r="RPQ221" s="103"/>
      <c r="RPR221" s="103"/>
      <c r="RPS221" s="103"/>
      <c r="RPT221" s="103"/>
      <c r="RPU221" s="103"/>
      <c r="RPV221" s="103"/>
      <c r="RPW221" s="103"/>
      <c r="RPX221" s="103"/>
      <c r="RPY221" s="103"/>
      <c r="RPZ221" s="103"/>
      <c r="RQA221" s="103"/>
      <c r="RQB221" s="103"/>
      <c r="RQC221" s="103"/>
      <c r="RQD221" s="103"/>
      <c r="RQE221" s="103"/>
      <c r="RQF221" s="103"/>
      <c r="RQG221" s="103"/>
      <c r="RQH221" s="103"/>
      <c r="RQI221" s="103"/>
      <c r="RQJ221" s="103"/>
      <c r="RQK221" s="103"/>
      <c r="RQL221" s="103"/>
      <c r="RQM221" s="103"/>
      <c r="RQN221" s="103"/>
      <c r="RQO221" s="103"/>
      <c r="RQP221" s="103"/>
      <c r="RQQ221" s="103"/>
      <c r="RQR221" s="103"/>
      <c r="RQS221" s="103"/>
      <c r="RQT221" s="103"/>
      <c r="RQU221" s="103"/>
      <c r="RQV221" s="103"/>
      <c r="RQW221" s="103"/>
      <c r="RQX221" s="103"/>
      <c r="RQY221" s="103"/>
      <c r="RQZ221" s="103"/>
      <c r="RRA221" s="103"/>
      <c r="RRB221" s="103"/>
      <c r="RRC221" s="103"/>
      <c r="RRD221" s="103"/>
      <c r="RRE221" s="103"/>
      <c r="RRF221" s="103"/>
      <c r="RRG221" s="103"/>
      <c r="RRH221" s="103"/>
      <c r="RRI221" s="103"/>
      <c r="RRJ221" s="103"/>
      <c r="RRK221" s="103"/>
      <c r="RRL221" s="103"/>
      <c r="RRM221" s="103"/>
      <c r="RRN221" s="103"/>
      <c r="RRO221" s="103"/>
      <c r="RRP221" s="103"/>
      <c r="RRQ221" s="103"/>
      <c r="RRR221" s="103"/>
      <c r="RRS221" s="103"/>
      <c r="RRT221" s="103"/>
      <c r="RRU221" s="103"/>
      <c r="RRV221" s="103"/>
      <c r="RRW221" s="103"/>
      <c r="RRX221" s="103"/>
      <c r="RRY221" s="103"/>
      <c r="RRZ221" s="103"/>
      <c r="RSA221" s="103"/>
      <c r="RSB221" s="103"/>
      <c r="RSC221" s="103"/>
      <c r="RSD221" s="103"/>
      <c r="RSE221" s="103"/>
      <c r="RSF221" s="103"/>
      <c r="RSG221" s="103"/>
      <c r="RSH221" s="103"/>
      <c r="RSI221" s="103"/>
      <c r="RSJ221" s="103"/>
      <c r="RSK221" s="103"/>
      <c r="RSL221" s="103"/>
      <c r="RSM221" s="103"/>
      <c r="RSN221" s="103"/>
      <c r="RSO221" s="103"/>
      <c r="RSP221" s="103"/>
      <c r="RSQ221" s="103"/>
      <c r="RSR221" s="103"/>
      <c r="RSS221" s="103"/>
      <c r="RST221" s="103"/>
      <c r="RSU221" s="103"/>
      <c r="RSV221" s="103"/>
      <c r="RSW221" s="103"/>
      <c r="RSX221" s="103"/>
      <c r="RSY221" s="103"/>
      <c r="RSZ221" s="103"/>
      <c r="RTA221" s="103"/>
      <c r="RTB221" s="103"/>
      <c r="RTC221" s="103"/>
      <c r="RTD221" s="103"/>
      <c r="RTE221" s="103"/>
      <c r="RTF221" s="103"/>
      <c r="RTG221" s="103"/>
      <c r="RTH221" s="103"/>
      <c r="RTI221" s="103"/>
      <c r="RTJ221" s="103"/>
      <c r="RTK221" s="103"/>
      <c r="RTL221" s="103"/>
      <c r="RTM221" s="103"/>
      <c r="RTN221" s="103"/>
      <c r="RTO221" s="103"/>
      <c r="RTP221" s="103"/>
      <c r="RTQ221" s="103"/>
      <c r="RTR221" s="103"/>
      <c r="RTS221" s="103"/>
      <c r="RTT221" s="103"/>
      <c r="RTU221" s="103"/>
      <c r="RTV221" s="103"/>
      <c r="RTW221" s="103"/>
      <c r="RTX221" s="103"/>
      <c r="RTY221" s="103"/>
      <c r="RTZ221" s="103"/>
      <c r="RUA221" s="103"/>
      <c r="RUB221" s="103"/>
      <c r="RUC221" s="103"/>
      <c r="RUD221" s="103"/>
      <c r="RUE221" s="103"/>
      <c r="RUF221" s="103"/>
      <c r="RUG221" s="103"/>
      <c r="RUH221" s="103"/>
      <c r="RUI221" s="103"/>
      <c r="RUJ221" s="103"/>
      <c r="RUK221" s="103"/>
      <c r="RUL221" s="103"/>
      <c r="RUM221" s="103"/>
      <c r="RUN221" s="103"/>
      <c r="RUO221" s="103"/>
      <c r="RUP221" s="103"/>
      <c r="RUQ221" s="103"/>
      <c r="RUR221" s="103"/>
      <c r="RUS221" s="103"/>
      <c r="RUT221" s="103"/>
      <c r="RUU221" s="103"/>
      <c r="RUV221" s="103"/>
      <c r="RUW221" s="103"/>
      <c r="RUX221" s="103"/>
      <c r="RUY221" s="103"/>
      <c r="RUZ221" s="103"/>
      <c r="RVA221" s="103"/>
      <c r="RVB221" s="103"/>
      <c r="RVC221" s="103"/>
      <c r="RVD221" s="103"/>
      <c r="RVE221" s="103"/>
      <c r="RVF221" s="103"/>
      <c r="RVG221" s="103"/>
      <c r="RVH221" s="103"/>
      <c r="RVI221" s="103"/>
      <c r="RVJ221" s="103"/>
      <c r="RVK221" s="103"/>
      <c r="RVL221" s="103"/>
      <c r="RVM221" s="103"/>
      <c r="RVN221" s="103"/>
      <c r="RVO221" s="103"/>
      <c r="RVP221" s="103"/>
      <c r="RVQ221" s="103"/>
      <c r="RVR221" s="103"/>
      <c r="RVS221" s="103"/>
      <c r="RVT221" s="103"/>
      <c r="RVU221" s="103"/>
      <c r="RVV221" s="103"/>
      <c r="RVW221" s="103"/>
      <c r="RVX221" s="103"/>
      <c r="RVY221" s="103"/>
      <c r="RVZ221" s="103"/>
      <c r="RWA221" s="103"/>
      <c r="RWB221" s="103"/>
      <c r="RWC221" s="103"/>
      <c r="RWD221" s="103"/>
      <c r="RWE221" s="103"/>
      <c r="RWF221" s="103"/>
      <c r="RWG221" s="103"/>
      <c r="RWH221" s="103"/>
      <c r="RWI221" s="103"/>
      <c r="RWJ221" s="103"/>
      <c r="RWK221" s="103"/>
      <c r="RWL221" s="103"/>
      <c r="RWM221" s="103"/>
      <c r="RWN221" s="103"/>
      <c r="RWO221" s="103"/>
      <c r="RWP221" s="103"/>
      <c r="RWQ221" s="103"/>
      <c r="RWR221" s="103"/>
      <c r="RWS221" s="103"/>
      <c r="RWT221" s="103"/>
      <c r="RWU221" s="103"/>
      <c r="RWV221" s="103"/>
      <c r="RWW221" s="103"/>
      <c r="RWX221" s="103"/>
      <c r="RWY221" s="103"/>
      <c r="RWZ221" s="103"/>
      <c r="RXA221" s="103"/>
      <c r="RXB221" s="103"/>
      <c r="RXC221" s="103"/>
      <c r="RXD221" s="103"/>
      <c r="RXE221" s="103"/>
      <c r="RXF221" s="103"/>
      <c r="RXG221" s="103"/>
      <c r="RXH221" s="103"/>
      <c r="RXI221" s="103"/>
      <c r="RXJ221" s="103"/>
      <c r="RXK221" s="103"/>
      <c r="RXL221" s="103"/>
      <c r="RXM221" s="103"/>
      <c r="RXN221" s="103"/>
      <c r="RXO221" s="103"/>
      <c r="RXP221" s="103"/>
      <c r="RXQ221" s="103"/>
      <c r="RXR221" s="103"/>
      <c r="RXS221" s="103"/>
      <c r="RXT221" s="103"/>
      <c r="RXU221" s="103"/>
      <c r="RXV221" s="103"/>
      <c r="RXW221" s="103"/>
      <c r="RXX221" s="103"/>
      <c r="RXY221" s="103"/>
      <c r="RXZ221" s="103"/>
      <c r="RYA221" s="103"/>
      <c r="RYB221" s="103"/>
      <c r="RYC221" s="103"/>
      <c r="RYD221" s="103"/>
      <c r="RYE221" s="103"/>
      <c r="RYF221" s="103"/>
      <c r="RYG221" s="103"/>
      <c r="RYH221" s="103"/>
      <c r="RYI221" s="103"/>
      <c r="RYJ221" s="103"/>
      <c r="RYK221" s="103"/>
      <c r="RYL221" s="103"/>
      <c r="RYM221" s="103"/>
      <c r="RYN221" s="103"/>
      <c r="RYO221" s="103"/>
      <c r="RYP221" s="103"/>
      <c r="RYQ221" s="103"/>
      <c r="RYR221" s="103"/>
      <c r="RYS221" s="103"/>
      <c r="RYT221" s="103"/>
      <c r="RYU221" s="103"/>
      <c r="RYV221" s="103"/>
      <c r="RYW221" s="103"/>
      <c r="RYX221" s="103"/>
      <c r="RYY221" s="103"/>
      <c r="RYZ221" s="103"/>
      <c r="RZA221" s="103"/>
      <c r="RZB221" s="103"/>
      <c r="RZC221" s="103"/>
      <c r="RZD221" s="103"/>
      <c r="RZE221" s="103"/>
      <c r="RZF221" s="103"/>
      <c r="RZG221" s="103"/>
      <c r="RZH221" s="103"/>
      <c r="RZI221" s="103"/>
      <c r="RZJ221" s="103"/>
      <c r="RZK221" s="103"/>
      <c r="RZL221" s="103"/>
      <c r="RZM221" s="103"/>
      <c r="RZN221" s="103"/>
      <c r="RZO221" s="103"/>
      <c r="RZP221" s="103"/>
      <c r="RZQ221" s="103"/>
      <c r="RZR221" s="103"/>
      <c r="RZS221" s="103"/>
      <c r="RZT221" s="103"/>
      <c r="RZU221" s="103"/>
      <c r="RZV221" s="103"/>
      <c r="RZW221" s="103"/>
      <c r="RZX221" s="103"/>
      <c r="RZY221" s="103"/>
      <c r="RZZ221" s="103"/>
      <c r="SAA221" s="103"/>
      <c r="SAB221" s="103"/>
      <c r="SAC221" s="103"/>
      <c r="SAD221" s="103"/>
      <c r="SAE221" s="103"/>
      <c r="SAF221" s="103"/>
      <c r="SAG221" s="103"/>
      <c r="SAH221" s="103"/>
      <c r="SAI221" s="103"/>
      <c r="SAJ221" s="103"/>
      <c r="SAK221" s="103"/>
      <c r="SAL221" s="103"/>
      <c r="SAM221" s="103"/>
      <c r="SAN221" s="103"/>
      <c r="SAO221" s="103"/>
      <c r="SAP221" s="103"/>
      <c r="SAQ221" s="103"/>
      <c r="SAR221" s="103"/>
      <c r="SAS221" s="103"/>
      <c r="SAT221" s="103"/>
      <c r="SAU221" s="103"/>
      <c r="SAV221" s="103"/>
      <c r="SAW221" s="103"/>
      <c r="SAX221" s="103"/>
      <c r="SAY221" s="103"/>
      <c r="SAZ221" s="103"/>
      <c r="SBA221" s="103"/>
      <c r="SBB221" s="103"/>
      <c r="SBC221" s="103"/>
      <c r="SBD221" s="103"/>
      <c r="SBE221" s="103"/>
      <c r="SBF221" s="103"/>
      <c r="SBG221" s="103"/>
      <c r="SBH221" s="103"/>
      <c r="SBI221" s="103"/>
      <c r="SBJ221" s="103"/>
      <c r="SBK221" s="103"/>
      <c r="SBL221" s="103"/>
      <c r="SBM221" s="103"/>
      <c r="SBN221" s="103"/>
      <c r="SBO221" s="103"/>
      <c r="SBP221" s="103"/>
      <c r="SBQ221" s="103"/>
      <c r="SBR221" s="103"/>
      <c r="SBS221" s="103"/>
      <c r="SBT221" s="103"/>
      <c r="SBU221" s="103"/>
      <c r="SBV221" s="103"/>
      <c r="SBW221" s="103"/>
      <c r="SBX221" s="103"/>
      <c r="SBY221" s="103"/>
      <c r="SBZ221" s="103"/>
      <c r="SCA221" s="103"/>
      <c r="SCB221" s="103"/>
      <c r="SCC221" s="103"/>
      <c r="SCD221" s="103"/>
      <c r="SCE221" s="103"/>
      <c r="SCF221" s="103"/>
      <c r="SCG221" s="103"/>
      <c r="SCH221" s="103"/>
      <c r="SCI221" s="103"/>
      <c r="SCJ221" s="103"/>
      <c r="SCK221" s="103"/>
      <c r="SCL221" s="103"/>
      <c r="SCM221" s="103"/>
      <c r="SCN221" s="103"/>
      <c r="SCO221" s="103"/>
      <c r="SCP221" s="103"/>
      <c r="SCQ221" s="103"/>
      <c r="SCR221" s="103"/>
      <c r="SCS221" s="103"/>
      <c r="SCT221" s="103"/>
      <c r="SCU221" s="103"/>
      <c r="SCV221" s="103"/>
      <c r="SCW221" s="103"/>
      <c r="SCX221" s="103"/>
      <c r="SCY221" s="103"/>
      <c r="SCZ221" s="103"/>
      <c r="SDA221" s="103"/>
      <c r="SDB221" s="103"/>
      <c r="SDC221" s="103"/>
      <c r="SDD221" s="103"/>
      <c r="SDE221" s="103"/>
      <c r="SDF221" s="103"/>
      <c r="SDG221" s="103"/>
      <c r="SDH221" s="103"/>
      <c r="SDI221" s="103"/>
      <c r="SDJ221" s="103"/>
      <c r="SDK221" s="103"/>
      <c r="SDL221" s="103"/>
      <c r="SDM221" s="103"/>
      <c r="SDN221" s="103"/>
      <c r="SDO221" s="103"/>
      <c r="SDP221" s="103"/>
      <c r="SDQ221" s="103"/>
      <c r="SDR221" s="103"/>
      <c r="SDS221" s="103"/>
      <c r="SDT221" s="103"/>
      <c r="SDU221" s="103"/>
      <c r="SDV221" s="103"/>
      <c r="SDW221" s="103"/>
      <c r="SDX221" s="103"/>
      <c r="SDY221" s="103"/>
      <c r="SDZ221" s="103"/>
      <c r="SEA221" s="103"/>
      <c r="SEB221" s="103"/>
      <c r="SEC221" s="103"/>
      <c r="SED221" s="103"/>
      <c r="SEE221" s="103"/>
      <c r="SEF221" s="103"/>
      <c r="SEG221" s="103"/>
      <c r="SEH221" s="103"/>
      <c r="SEI221" s="103"/>
      <c r="SEJ221" s="103"/>
      <c r="SEK221" s="103"/>
      <c r="SEL221" s="103"/>
      <c r="SEM221" s="103"/>
      <c r="SEN221" s="103"/>
      <c r="SEO221" s="103"/>
      <c r="SEP221" s="103"/>
      <c r="SEQ221" s="103"/>
      <c r="SER221" s="103"/>
      <c r="SES221" s="103"/>
      <c r="SET221" s="103"/>
      <c r="SEU221" s="103"/>
      <c r="SEV221" s="103"/>
      <c r="SEW221" s="103"/>
      <c r="SEX221" s="103"/>
      <c r="SEY221" s="103"/>
      <c r="SEZ221" s="103"/>
      <c r="SFA221" s="103"/>
      <c r="SFB221" s="103"/>
      <c r="SFC221" s="103"/>
      <c r="SFD221" s="103"/>
      <c r="SFE221" s="103"/>
      <c r="SFF221" s="103"/>
      <c r="SFG221" s="103"/>
      <c r="SFH221" s="103"/>
      <c r="SFI221" s="103"/>
      <c r="SFJ221" s="103"/>
      <c r="SFK221" s="103"/>
      <c r="SFL221" s="103"/>
      <c r="SFM221" s="103"/>
      <c r="SFN221" s="103"/>
      <c r="SFO221" s="103"/>
      <c r="SFP221" s="103"/>
      <c r="SFQ221" s="103"/>
      <c r="SFR221" s="103"/>
      <c r="SFS221" s="103"/>
      <c r="SFT221" s="103"/>
      <c r="SFU221" s="103"/>
      <c r="SFV221" s="103"/>
      <c r="SFW221" s="103"/>
      <c r="SFX221" s="103"/>
      <c r="SFY221" s="103"/>
      <c r="SFZ221" s="103"/>
      <c r="SGA221" s="103"/>
      <c r="SGB221" s="103"/>
      <c r="SGC221" s="103"/>
      <c r="SGD221" s="103"/>
      <c r="SGE221" s="103"/>
      <c r="SGF221" s="103"/>
      <c r="SGG221" s="103"/>
      <c r="SGH221" s="103"/>
      <c r="SGI221" s="103"/>
      <c r="SGJ221" s="103"/>
      <c r="SGK221" s="103"/>
      <c r="SGL221" s="103"/>
      <c r="SGM221" s="103"/>
      <c r="SGN221" s="103"/>
      <c r="SGO221" s="103"/>
      <c r="SGP221" s="103"/>
      <c r="SGQ221" s="103"/>
      <c r="SGR221" s="103"/>
      <c r="SGS221" s="103"/>
      <c r="SGT221" s="103"/>
      <c r="SGU221" s="103"/>
      <c r="SGV221" s="103"/>
      <c r="SGW221" s="103"/>
      <c r="SGX221" s="103"/>
      <c r="SGY221" s="103"/>
      <c r="SGZ221" s="103"/>
      <c r="SHA221" s="103"/>
      <c r="SHB221" s="103"/>
      <c r="SHC221" s="103"/>
      <c r="SHD221" s="103"/>
      <c r="SHE221" s="103"/>
      <c r="SHF221" s="103"/>
      <c r="SHG221" s="103"/>
      <c r="SHH221" s="103"/>
      <c r="SHI221" s="103"/>
      <c r="SHJ221" s="103"/>
      <c r="SHK221" s="103"/>
      <c r="SHL221" s="103"/>
      <c r="SHM221" s="103"/>
      <c r="SHN221" s="103"/>
      <c r="SHO221" s="103"/>
      <c r="SHP221" s="103"/>
      <c r="SHQ221" s="103"/>
      <c r="SHR221" s="103"/>
      <c r="SHS221" s="103"/>
      <c r="SHT221" s="103"/>
      <c r="SHU221" s="103"/>
      <c r="SHV221" s="103"/>
      <c r="SHW221" s="103"/>
      <c r="SHX221" s="103"/>
      <c r="SHY221" s="103"/>
      <c r="SHZ221" s="103"/>
      <c r="SIA221" s="103"/>
      <c r="SIB221" s="103"/>
      <c r="SIC221" s="103"/>
      <c r="SID221" s="103"/>
      <c r="SIE221" s="103"/>
      <c r="SIF221" s="103"/>
      <c r="SIG221" s="103"/>
      <c r="SIH221" s="103"/>
      <c r="SII221" s="103"/>
      <c r="SIJ221" s="103"/>
      <c r="SIK221" s="103"/>
      <c r="SIL221" s="103"/>
      <c r="SIM221" s="103"/>
      <c r="SIN221" s="103"/>
      <c r="SIO221" s="103"/>
      <c r="SIP221" s="103"/>
      <c r="SIQ221" s="103"/>
      <c r="SIR221" s="103"/>
      <c r="SIS221" s="103"/>
      <c r="SIT221" s="103"/>
      <c r="SIU221" s="103"/>
      <c r="SIV221" s="103"/>
      <c r="SIW221" s="103"/>
      <c r="SIX221" s="103"/>
      <c r="SIY221" s="103"/>
      <c r="SIZ221" s="103"/>
      <c r="SJA221" s="103"/>
      <c r="SJB221" s="103"/>
      <c r="SJC221" s="103"/>
      <c r="SJD221" s="103"/>
      <c r="SJE221" s="103"/>
      <c r="SJF221" s="103"/>
      <c r="SJG221" s="103"/>
      <c r="SJH221" s="103"/>
      <c r="SJI221" s="103"/>
      <c r="SJJ221" s="103"/>
      <c r="SJK221" s="103"/>
      <c r="SJL221" s="103"/>
      <c r="SJM221" s="103"/>
      <c r="SJN221" s="103"/>
      <c r="SJO221" s="103"/>
      <c r="SJP221" s="103"/>
      <c r="SJQ221" s="103"/>
      <c r="SJR221" s="103"/>
      <c r="SJS221" s="103"/>
      <c r="SJT221" s="103"/>
      <c r="SJU221" s="103"/>
      <c r="SJV221" s="103"/>
      <c r="SJW221" s="103"/>
      <c r="SJX221" s="103"/>
      <c r="SJY221" s="103"/>
      <c r="SJZ221" s="103"/>
      <c r="SKA221" s="103"/>
      <c r="SKB221" s="103"/>
      <c r="SKC221" s="103"/>
      <c r="SKD221" s="103"/>
      <c r="SKE221" s="103"/>
      <c r="SKF221" s="103"/>
      <c r="SKG221" s="103"/>
      <c r="SKH221" s="103"/>
      <c r="SKI221" s="103"/>
      <c r="SKJ221" s="103"/>
      <c r="SKK221" s="103"/>
      <c r="SKL221" s="103"/>
      <c r="SKM221" s="103"/>
      <c r="SKN221" s="103"/>
      <c r="SKO221" s="103"/>
      <c r="SKP221" s="103"/>
      <c r="SKQ221" s="103"/>
      <c r="SKR221" s="103"/>
      <c r="SKS221" s="103"/>
      <c r="SKT221" s="103"/>
      <c r="SKU221" s="103"/>
      <c r="SKV221" s="103"/>
      <c r="SKW221" s="103"/>
      <c r="SKX221" s="103"/>
      <c r="SKY221" s="103"/>
      <c r="SKZ221" s="103"/>
      <c r="SLA221" s="103"/>
      <c r="SLB221" s="103"/>
      <c r="SLC221" s="103"/>
      <c r="SLD221" s="103"/>
      <c r="SLE221" s="103"/>
      <c r="SLF221" s="103"/>
      <c r="SLG221" s="103"/>
      <c r="SLH221" s="103"/>
      <c r="SLI221" s="103"/>
      <c r="SLJ221" s="103"/>
      <c r="SLK221" s="103"/>
      <c r="SLL221" s="103"/>
      <c r="SLM221" s="103"/>
      <c r="SLN221" s="103"/>
      <c r="SLO221" s="103"/>
      <c r="SLP221" s="103"/>
      <c r="SLQ221" s="103"/>
      <c r="SLR221" s="103"/>
      <c r="SLS221" s="103"/>
      <c r="SLT221" s="103"/>
      <c r="SLU221" s="103"/>
      <c r="SLV221" s="103"/>
      <c r="SLW221" s="103"/>
      <c r="SLX221" s="103"/>
      <c r="SLY221" s="103"/>
      <c r="SLZ221" s="103"/>
      <c r="SMA221" s="103"/>
      <c r="SMB221" s="103"/>
      <c r="SMC221" s="103"/>
      <c r="SMD221" s="103"/>
      <c r="SME221" s="103"/>
      <c r="SMF221" s="103"/>
      <c r="SMG221" s="103"/>
      <c r="SMH221" s="103"/>
      <c r="SMI221" s="103"/>
      <c r="SMJ221" s="103"/>
      <c r="SMK221" s="103"/>
      <c r="SML221" s="103"/>
      <c r="SMM221" s="103"/>
      <c r="SMN221" s="103"/>
      <c r="SMO221" s="103"/>
      <c r="SMP221" s="103"/>
      <c r="SMQ221" s="103"/>
      <c r="SMR221" s="103"/>
      <c r="SMS221" s="103"/>
      <c r="SMT221" s="103"/>
      <c r="SMU221" s="103"/>
      <c r="SMV221" s="103"/>
      <c r="SMW221" s="103"/>
      <c r="SMX221" s="103"/>
      <c r="SMY221" s="103"/>
      <c r="SMZ221" s="103"/>
      <c r="SNA221" s="103"/>
      <c r="SNB221" s="103"/>
      <c r="SNC221" s="103"/>
      <c r="SND221" s="103"/>
      <c r="SNE221" s="103"/>
      <c r="SNF221" s="103"/>
      <c r="SNG221" s="103"/>
      <c r="SNH221" s="103"/>
      <c r="SNI221" s="103"/>
      <c r="SNJ221" s="103"/>
      <c r="SNK221" s="103"/>
      <c r="SNL221" s="103"/>
      <c r="SNM221" s="103"/>
      <c r="SNN221" s="103"/>
      <c r="SNO221" s="103"/>
      <c r="SNP221" s="103"/>
      <c r="SNQ221" s="103"/>
      <c r="SNR221" s="103"/>
      <c r="SNS221" s="103"/>
      <c r="SNT221" s="103"/>
      <c r="SNU221" s="103"/>
      <c r="SNV221" s="103"/>
      <c r="SNW221" s="103"/>
      <c r="SNX221" s="103"/>
      <c r="SNY221" s="103"/>
      <c r="SNZ221" s="103"/>
      <c r="SOA221" s="103"/>
      <c r="SOB221" s="103"/>
      <c r="SOC221" s="103"/>
      <c r="SOD221" s="103"/>
      <c r="SOE221" s="103"/>
      <c r="SOF221" s="103"/>
      <c r="SOG221" s="103"/>
      <c r="SOH221" s="103"/>
      <c r="SOI221" s="103"/>
      <c r="SOJ221" s="103"/>
      <c r="SOK221" s="103"/>
      <c r="SOL221" s="103"/>
      <c r="SOM221" s="103"/>
      <c r="SON221" s="103"/>
      <c r="SOO221" s="103"/>
      <c r="SOP221" s="103"/>
      <c r="SOQ221" s="103"/>
      <c r="SOR221" s="103"/>
      <c r="SOS221" s="103"/>
      <c r="SOT221" s="103"/>
      <c r="SOU221" s="103"/>
      <c r="SOV221" s="103"/>
      <c r="SOW221" s="103"/>
      <c r="SOX221" s="103"/>
      <c r="SOY221" s="103"/>
      <c r="SOZ221" s="103"/>
      <c r="SPA221" s="103"/>
      <c r="SPB221" s="103"/>
      <c r="SPC221" s="103"/>
      <c r="SPD221" s="103"/>
      <c r="SPE221" s="103"/>
      <c r="SPF221" s="103"/>
      <c r="SPG221" s="103"/>
      <c r="SPH221" s="103"/>
      <c r="SPI221" s="103"/>
      <c r="SPJ221" s="103"/>
      <c r="SPK221" s="103"/>
      <c r="SPL221" s="103"/>
      <c r="SPM221" s="103"/>
      <c r="SPN221" s="103"/>
      <c r="SPO221" s="103"/>
      <c r="SPP221" s="103"/>
      <c r="SPQ221" s="103"/>
      <c r="SPR221" s="103"/>
      <c r="SPS221" s="103"/>
      <c r="SPT221" s="103"/>
      <c r="SPU221" s="103"/>
      <c r="SPV221" s="103"/>
      <c r="SPW221" s="103"/>
      <c r="SPX221" s="103"/>
      <c r="SPY221" s="103"/>
      <c r="SPZ221" s="103"/>
      <c r="SQA221" s="103"/>
      <c r="SQB221" s="103"/>
      <c r="SQC221" s="103"/>
      <c r="SQD221" s="103"/>
      <c r="SQE221" s="103"/>
      <c r="SQF221" s="103"/>
      <c r="SQG221" s="103"/>
      <c r="SQH221" s="103"/>
      <c r="SQI221" s="103"/>
      <c r="SQJ221" s="103"/>
      <c r="SQK221" s="103"/>
      <c r="SQL221" s="103"/>
      <c r="SQM221" s="103"/>
      <c r="SQN221" s="103"/>
      <c r="SQO221" s="103"/>
      <c r="SQP221" s="103"/>
      <c r="SQQ221" s="103"/>
      <c r="SQR221" s="103"/>
      <c r="SQS221" s="103"/>
      <c r="SQT221" s="103"/>
      <c r="SQU221" s="103"/>
      <c r="SQV221" s="103"/>
      <c r="SQW221" s="103"/>
      <c r="SQX221" s="103"/>
      <c r="SQY221" s="103"/>
      <c r="SQZ221" s="103"/>
      <c r="SRA221" s="103"/>
      <c r="SRB221" s="103"/>
      <c r="SRC221" s="103"/>
      <c r="SRD221" s="103"/>
      <c r="SRE221" s="103"/>
      <c r="SRF221" s="103"/>
      <c r="SRG221" s="103"/>
      <c r="SRH221" s="103"/>
      <c r="SRI221" s="103"/>
      <c r="SRJ221" s="103"/>
      <c r="SRK221" s="103"/>
      <c r="SRL221" s="103"/>
      <c r="SRM221" s="103"/>
      <c r="SRN221" s="103"/>
      <c r="SRO221" s="103"/>
      <c r="SRP221" s="103"/>
      <c r="SRQ221" s="103"/>
      <c r="SRR221" s="103"/>
      <c r="SRS221" s="103"/>
      <c r="SRT221" s="103"/>
      <c r="SRU221" s="103"/>
      <c r="SRV221" s="103"/>
      <c r="SRW221" s="103"/>
      <c r="SRX221" s="103"/>
      <c r="SRY221" s="103"/>
      <c r="SRZ221" s="103"/>
      <c r="SSA221" s="103"/>
      <c r="SSB221" s="103"/>
      <c r="SSC221" s="103"/>
      <c r="SSD221" s="103"/>
      <c r="SSE221" s="103"/>
      <c r="SSF221" s="103"/>
      <c r="SSG221" s="103"/>
      <c r="SSH221" s="103"/>
      <c r="SSI221" s="103"/>
      <c r="SSJ221" s="103"/>
      <c r="SSK221" s="103"/>
      <c r="SSL221" s="103"/>
      <c r="SSM221" s="103"/>
      <c r="SSN221" s="103"/>
      <c r="SSO221" s="103"/>
      <c r="SSP221" s="103"/>
      <c r="SSQ221" s="103"/>
      <c r="SSR221" s="103"/>
      <c r="SSS221" s="103"/>
      <c r="SST221" s="103"/>
      <c r="SSU221" s="103"/>
      <c r="SSV221" s="103"/>
      <c r="SSW221" s="103"/>
      <c r="SSX221" s="103"/>
      <c r="SSY221" s="103"/>
      <c r="SSZ221" s="103"/>
      <c r="STA221" s="103"/>
      <c r="STB221" s="103"/>
      <c r="STC221" s="103"/>
      <c r="STD221" s="103"/>
      <c r="STE221" s="103"/>
      <c r="STF221" s="103"/>
      <c r="STG221" s="103"/>
      <c r="STH221" s="103"/>
      <c r="STI221" s="103"/>
      <c r="STJ221" s="103"/>
      <c r="STK221" s="103"/>
      <c r="STL221" s="103"/>
      <c r="STM221" s="103"/>
      <c r="STN221" s="103"/>
      <c r="STO221" s="103"/>
      <c r="STP221" s="103"/>
      <c r="STQ221" s="103"/>
      <c r="STR221" s="103"/>
      <c r="STS221" s="103"/>
      <c r="STT221" s="103"/>
      <c r="STU221" s="103"/>
      <c r="STV221" s="103"/>
      <c r="STW221" s="103"/>
      <c r="STX221" s="103"/>
      <c r="STY221" s="103"/>
      <c r="STZ221" s="103"/>
      <c r="SUA221" s="103"/>
      <c r="SUB221" s="103"/>
      <c r="SUC221" s="103"/>
      <c r="SUD221" s="103"/>
      <c r="SUE221" s="103"/>
      <c r="SUF221" s="103"/>
      <c r="SUG221" s="103"/>
      <c r="SUH221" s="103"/>
      <c r="SUI221" s="103"/>
      <c r="SUJ221" s="103"/>
      <c r="SUK221" s="103"/>
      <c r="SUL221" s="103"/>
      <c r="SUM221" s="103"/>
      <c r="SUN221" s="103"/>
      <c r="SUO221" s="103"/>
      <c r="SUP221" s="103"/>
      <c r="SUQ221" s="103"/>
      <c r="SUR221" s="103"/>
      <c r="SUS221" s="103"/>
      <c r="SUT221" s="103"/>
      <c r="SUU221" s="103"/>
      <c r="SUV221" s="103"/>
      <c r="SUW221" s="103"/>
      <c r="SUX221" s="103"/>
      <c r="SUY221" s="103"/>
      <c r="SUZ221" s="103"/>
      <c r="SVA221" s="103"/>
      <c r="SVB221" s="103"/>
      <c r="SVC221" s="103"/>
      <c r="SVD221" s="103"/>
      <c r="SVE221" s="103"/>
      <c r="SVF221" s="103"/>
      <c r="SVG221" s="103"/>
      <c r="SVH221" s="103"/>
      <c r="SVI221" s="103"/>
      <c r="SVJ221" s="103"/>
      <c r="SVK221" s="103"/>
      <c r="SVL221" s="103"/>
      <c r="SVM221" s="103"/>
      <c r="SVN221" s="103"/>
      <c r="SVO221" s="103"/>
      <c r="SVP221" s="103"/>
      <c r="SVQ221" s="103"/>
      <c r="SVR221" s="103"/>
      <c r="SVS221" s="103"/>
      <c r="SVT221" s="103"/>
      <c r="SVU221" s="103"/>
      <c r="SVV221" s="103"/>
      <c r="SVW221" s="103"/>
      <c r="SVX221" s="103"/>
      <c r="SVY221" s="103"/>
      <c r="SVZ221" s="103"/>
      <c r="SWA221" s="103"/>
      <c r="SWB221" s="103"/>
      <c r="SWC221" s="103"/>
      <c r="SWD221" s="103"/>
      <c r="SWE221" s="103"/>
      <c r="SWF221" s="103"/>
      <c r="SWG221" s="103"/>
      <c r="SWH221" s="103"/>
      <c r="SWI221" s="103"/>
      <c r="SWJ221" s="103"/>
      <c r="SWK221" s="103"/>
      <c r="SWL221" s="103"/>
      <c r="SWM221" s="103"/>
      <c r="SWN221" s="103"/>
      <c r="SWO221" s="103"/>
      <c r="SWP221" s="103"/>
      <c r="SWQ221" s="103"/>
      <c r="SWR221" s="103"/>
      <c r="SWS221" s="103"/>
      <c r="SWT221" s="103"/>
      <c r="SWU221" s="103"/>
      <c r="SWV221" s="103"/>
      <c r="SWW221" s="103"/>
      <c r="SWX221" s="103"/>
      <c r="SWY221" s="103"/>
      <c r="SWZ221" s="103"/>
      <c r="SXA221" s="103"/>
      <c r="SXB221" s="103"/>
      <c r="SXC221" s="103"/>
      <c r="SXD221" s="103"/>
      <c r="SXE221" s="103"/>
      <c r="SXF221" s="103"/>
      <c r="SXG221" s="103"/>
      <c r="SXH221" s="103"/>
      <c r="SXI221" s="103"/>
      <c r="SXJ221" s="103"/>
      <c r="SXK221" s="103"/>
      <c r="SXL221" s="103"/>
      <c r="SXM221" s="103"/>
      <c r="SXN221" s="103"/>
      <c r="SXO221" s="103"/>
      <c r="SXP221" s="103"/>
      <c r="SXQ221" s="103"/>
      <c r="SXR221" s="103"/>
      <c r="SXS221" s="103"/>
      <c r="SXT221" s="103"/>
      <c r="SXU221" s="103"/>
      <c r="SXV221" s="103"/>
      <c r="SXW221" s="103"/>
      <c r="SXX221" s="103"/>
      <c r="SXY221" s="103"/>
      <c r="SXZ221" s="103"/>
      <c r="SYA221" s="103"/>
      <c r="SYB221" s="103"/>
      <c r="SYC221" s="103"/>
      <c r="SYD221" s="103"/>
      <c r="SYE221" s="103"/>
      <c r="SYF221" s="103"/>
      <c r="SYG221" s="103"/>
      <c r="SYH221" s="103"/>
      <c r="SYI221" s="103"/>
      <c r="SYJ221" s="103"/>
      <c r="SYK221" s="103"/>
      <c r="SYL221" s="103"/>
      <c r="SYM221" s="103"/>
      <c r="SYN221" s="103"/>
      <c r="SYO221" s="103"/>
      <c r="SYP221" s="103"/>
      <c r="SYQ221" s="103"/>
      <c r="SYR221" s="103"/>
      <c r="SYS221" s="103"/>
      <c r="SYT221" s="103"/>
      <c r="SYU221" s="103"/>
      <c r="SYV221" s="103"/>
      <c r="SYW221" s="103"/>
      <c r="SYX221" s="103"/>
      <c r="SYY221" s="103"/>
      <c r="SYZ221" s="103"/>
      <c r="SZA221" s="103"/>
      <c r="SZB221" s="103"/>
      <c r="SZC221" s="103"/>
      <c r="SZD221" s="103"/>
      <c r="SZE221" s="103"/>
      <c r="SZF221" s="103"/>
      <c r="SZG221" s="103"/>
      <c r="SZH221" s="103"/>
      <c r="SZI221" s="103"/>
      <c r="SZJ221" s="103"/>
      <c r="SZK221" s="103"/>
      <c r="SZL221" s="103"/>
      <c r="SZM221" s="103"/>
      <c r="SZN221" s="103"/>
      <c r="SZO221" s="103"/>
      <c r="SZP221" s="103"/>
      <c r="SZQ221" s="103"/>
      <c r="SZR221" s="103"/>
      <c r="SZS221" s="103"/>
      <c r="SZT221" s="103"/>
      <c r="SZU221" s="103"/>
      <c r="SZV221" s="103"/>
      <c r="SZW221" s="103"/>
      <c r="SZX221" s="103"/>
      <c r="SZY221" s="103"/>
      <c r="SZZ221" s="103"/>
      <c r="TAA221" s="103"/>
      <c r="TAB221" s="103"/>
      <c r="TAC221" s="103"/>
      <c r="TAD221" s="103"/>
      <c r="TAE221" s="103"/>
      <c r="TAF221" s="103"/>
      <c r="TAG221" s="103"/>
      <c r="TAH221" s="103"/>
      <c r="TAI221" s="103"/>
      <c r="TAJ221" s="103"/>
      <c r="TAK221" s="103"/>
      <c r="TAL221" s="103"/>
      <c r="TAM221" s="103"/>
      <c r="TAN221" s="103"/>
      <c r="TAO221" s="103"/>
      <c r="TAP221" s="103"/>
      <c r="TAQ221" s="103"/>
      <c r="TAR221" s="103"/>
      <c r="TAS221" s="103"/>
      <c r="TAT221" s="103"/>
      <c r="TAU221" s="103"/>
      <c r="TAV221" s="103"/>
      <c r="TAW221" s="103"/>
      <c r="TAX221" s="103"/>
      <c r="TAY221" s="103"/>
      <c r="TAZ221" s="103"/>
      <c r="TBA221" s="103"/>
      <c r="TBB221" s="103"/>
      <c r="TBC221" s="103"/>
      <c r="TBD221" s="103"/>
      <c r="TBE221" s="103"/>
      <c r="TBF221" s="103"/>
      <c r="TBG221" s="103"/>
      <c r="TBH221" s="103"/>
      <c r="TBI221" s="103"/>
      <c r="TBJ221" s="103"/>
      <c r="TBK221" s="103"/>
      <c r="TBL221" s="103"/>
      <c r="TBM221" s="103"/>
      <c r="TBN221" s="103"/>
      <c r="TBO221" s="103"/>
      <c r="TBP221" s="103"/>
      <c r="TBQ221" s="103"/>
      <c r="TBR221" s="103"/>
      <c r="TBS221" s="103"/>
      <c r="TBT221" s="103"/>
      <c r="TBU221" s="103"/>
      <c r="TBV221" s="103"/>
      <c r="TBW221" s="103"/>
      <c r="TBX221" s="103"/>
      <c r="TBY221" s="103"/>
      <c r="TBZ221" s="103"/>
      <c r="TCA221" s="103"/>
      <c r="TCB221" s="103"/>
      <c r="TCC221" s="103"/>
      <c r="TCD221" s="103"/>
      <c r="TCE221" s="103"/>
      <c r="TCF221" s="103"/>
      <c r="TCG221" s="103"/>
      <c r="TCH221" s="103"/>
      <c r="TCI221" s="103"/>
      <c r="TCJ221" s="103"/>
      <c r="TCK221" s="103"/>
      <c r="TCL221" s="103"/>
      <c r="TCM221" s="103"/>
      <c r="TCN221" s="103"/>
      <c r="TCO221" s="103"/>
      <c r="TCP221" s="103"/>
      <c r="TCQ221" s="103"/>
      <c r="TCR221" s="103"/>
      <c r="TCS221" s="103"/>
      <c r="TCT221" s="103"/>
      <c r="TCU221" s="103"/>
      <c r="TCV221" s="103"/>
      <c r="TCW221" s="103"/>
      <c r="TCX221" s="103"/>
      <c r="TCY221" s="103"/>
      <c r="TCZ221" s="103"/>
      <c r="TDA221" s="103"/>
      <c r="TDB221" s="103"/>
      <c r="TDC221" s="103"/>
      <c r="TDD221" s="103"/>
      <c r="TDE221" s="103"/>
      <c r="TDF221" s="103"/>
      <c r="TDG221" s="103"/>
      <c r="TDH221" s="103"/>
      <c r="TDI221" s="103"/>
      <c r="TDJ221" s="103"/>
      <c r="TDK221" s="103"/>
      <c r="TDL221" s="103"/>
      <c r="TDM221" s="103"/>
      <c r="TDN221" s="103"/>
      <c r="TDO221" s="103"/>
      <c r="TDP221" s="103"/>
      <c r="TDQ221" s="103"/>
      <c r="TDR221" s="103"/>
      <c r="TDS221" s="103"/>
      <c r="TDT221" s="103"/>
      <c r="TDU221" s="103"/>
      <c r="TDV221" s="103"/>
      <c r="TDW221" s="103"/>
      <c r="TDX221" s="103"/>
      <c r="TDY221" s="103"/>
      <c r="TDZ221" s="103"/>
      <c r="TEA221" s="103"/>
      <c r="TEB221" s="103"/>
      <c r="TEC221" s="103"/>
      <c r="TED221" s="103"/>
      <c r="TEE221" s="103"/>
      <c r="TEF221" s="103"/>
      <c r="TEG221" s="103"/>
      <c r="TEH221" s="103"/>
      <c r="TEI221" s="103"/>
      <c r="TEJ221" s="103"/>
      <c r="TEK221" s="103"/>
      <c r="TEL221" s="103"/>
      <c r="TEM221" s="103"/>
      <c r="TEN221" s="103"/>
      <c r="TEO221" s="103"/>
      <c r="TEP221" s="103"/>
      <c r="TEQ221" s="103"/>
      <c r="TER221" s="103"/>
      <c r="TES221" s="103"/>
      <c r="TET221" s="103"/>
      <c r="TEU221" s="103"/>
      <c r="TEV221" s="103"/>
      <c r="TEW221" s="103"/>
      <c r="TEX221" s="103"/>
      <c r="TEY221" s="103"/>
      <c r="TEZ221" s="103"/>
      <c r="TFA221" s="103"/>
      <c r="TFB221" s="103"/>
      <c r="TFC221" s="103"/>
      <c r="TFD221" s="103"/>
      <c r="TFE221" s="103"/>
      <c r="TFF221" s="103"/>
      <c r="TFG221" s="103"/>
      <c r="TFH221" s="103"/>
      <c r="TFI221" s="103"/>
      <c r="TFJ221" s="103"/>
      <c r="TFK221" s="103"/>
      <c r="TFL221" s="103"/>
      <c r="TFM221" s="103"/>
      <c r="TFN221" s="103"/>
      <c r="TFO221" s="103"/>
      <c r="TFP221" s="103"/>
      <c r="TFQ221" s="103"/>
      <c r="TFR221" s="103"/>
      <c r="TFS221" s="103"/>
      <c r="TFT221" s="103"/>
      <c r="TFU221" s="103"/>
      <c r="TFV221" s="103"/>
      <c r="TFW221" s="103"/>
      <c r="TFX221" s="103"/>
      <c r="TFY221" s="103"/>
      <c r="TFZ221" s="103"/>
      <c r="TGA221" s="103"/>
      <c r="TGB221" s="103"/>
      <c r="TGC221" s="103"/>
      <c r="TGD221" s="103"/>
      <c r="TGE221" s="103"/>
      <c r="TGF221" s="103"/>
      <c r="TGG221" s="103"/>
      <c r="TGH221" s="103"/>
      <c r="TGI221" s="103"/>
      <c r="TGJ221" s="103"/>
      <c r="TGK221" s="103"/>
      <c r="TGL221" s="103"/>
      <c r="TGM221" s="103"/>
      <c r="TGN221" s="103"/>
      <c r="TGO221" s="103"/>
      <c r="TGP221" s="103"/>
      <c r="TGQ221" s="103"/>
      <c r="TGR221" s="103"/>
      <c r="TGS221" s="103"/>
      <c r="TGT221" s="103"/>
      <c r="TGU221" s="103"/>
      <c r="TGV221" s="103"/>
      <c r="TGW221" s="103"/>
      <c r="TGX221" s="103"/>
      <c r="TGY221" s="103"/>
      <c r="TGZ221" s="103"/>
      <c r="THA221" s="103"/>
      <c r="THB221" s="103"/>
      <c r="THC221" s="103"/>
      <c r="THD221" s="103"/>
      <c r="THE221" s="103"/>
      <c r="THF221" s="103"/>
      <c r="THG221" s="103"/>
      <c r="THH221" s="103"/>
      <c r="THI221" s="103"/>
      <c r="THJ221" s="103"/>
      <c r="THK221" s="103"/>
      <c r="THL221" s="103"/>
      <c r="THM221" s="103"/>
      <c r="THN221" s="103"/>
      <c r="THO221" s="103"/>
      <c r="THP221" s="103"/>
      <c r="THQ221" s="103"/>
      <c r="THR221" s="103"/>
      <c r="THS221" s="103"/>
      <c r="THT221" s="103"/>
      <c r="THU221" s="103"/>
      <c r="THV221" s="103"/>
      <c r="THW221" s="103"/>
      <c r="THX221" s="103"/>
      <c r="THY221" s="103"/>
      <c r="THZ221" s="103"/>
      <c r="TIA221" s="103"/>
      <c r="TIB221" s="103"/>
      <c r="TIC221" s="103"/>
      <c r="TID221" s="103"/>
      <c r="TIE221" s="103"/>
      <c r="TIF221" s="103"/>
      <c r="TIG221" s="103"/>
      <c r="TIH221" s="103"/>
      <c r="TII221" s="103"/>
      <c r="TIJ221" s="103"/>
      <c r="TIK221" s="103"/>
      <c r="TIL221" s="103"/>
      <c r="TIM221" s="103"/>
      <c r="TIN221" s="103"/>
      <c r="TIO221" s="103"/>
      <c r="TIP221" s="103"/>
      <c r="TIQ221" s="103"/>
      <c r="TIR221" s="103"/>
      <c r="TIS221" s="103"/>
      <c r="TIT221" s="103"/>
      <c r="TIU221" s="103"/>
      <c r="TIV221" s="103"/>
      <c r="TIW221" s="103"/>
      <c r="TIX221" s="103"/>
      <c r="TIY221" s="103"/>
      <c r="TIZ221" s="103"/>
      <c r="TJA221" s="103"/>
      <c r="TJB221" s="103"/>
      <c r="TJC221" s="103"/>
      <c r="TJD221" s="103"/>
      <c r="TJE221" s="103"/>
      <c r="TJF221" s="103"/>
      <c r="TJG221" s="103"/>
      <c r="TJH221" s="103"/>
      <c r="TJI221" s="103"/>
      <c r="TJJ221" s="103"/>
      <c r="TJK221" s="103"/>
      <c r="TJL221" s="103"/>
      <c r="TJM221" s="103"/>
      <c r="TJN221" s="103"/>
      <c r="TJO221" s="103"/>
      <c r="TJP221" s="103"/>
      <c r="TJQ221" s="103"/>
      <c r="TJR221" s="103"/>
      <c r="TJS221" s="103"/>
      <c r="TJT221" s="103"/>
      <c r="TJU221" s="103"/>
      <c r="TJV221" s="103"/>
      <c r="TJW221" s="103"/>
      <c r="TJX221" s="103"/>
      <c r="TJY221" s="103"/>
      <c r="TJZ221" s="103"/>
      <c r="TKA221" s="103"/>
      <c r="TKB221" s="103"/>
      <c r="TKC221" s="103"/>
      <c r="TKD221" s="103"/>
      <c r="TKE221" s="103"/>
      <c r="TKF221" s="103"/>
      <c r="TKG221" s="103"/>
      <c r="TKH221" s="103"/>
      <c r="TKI221" s="103"/>
      <c r="TKJ221" s="103"/>
      <c r="TKK221" s="103"/>
      <c r="TKL221" s="103"/>
      <c r="TKM221" s="103"/>
      <c r="TKN221" s="103"/>
      <c r="TKO221" s="103"/>
      <c r="TKP221" s="103"/>
      <c r="TKQ221" s="103"/>
      <c r="TKR221" s="103"/>
      <c r="TKS221" s="103"/>
      <c r="TKT221" s="103"/>
      <c r="TKU221" s="103"/>
      <c r="TKV221" s="103"/>
      <c r="TKW221" s="103"/>
      <c r="TKX221" s="103"/>
      <c r="TKY221" s="103"/>
      <c r="TKZ221" s="103"/>
      <c r="TLA221" s="103"/>
      <c r="TLB221" s="103"/>
      <c r="TLC221" s="103"/>
      <c r="TLD221" s="103"/>
      <c r="TLE221" s="103"/>
      <c r="TLF221" s="103"/>
      <c r="TLG221" s="103"/>
      <c r="TLH221" s="103"/>
      <c r="TLI221" s="103"/>
      <c r="TLJ221" s="103"/>
      <c r="TLK221" s="103"/>
      <c r="TLL221" s="103"/>
      <c r="TLM221" s="103"/>
      <c r="TLN221" s="103"/>
      <c r="TLO221" s="103"/>
      <c r="TLP221" s="103"/>
      <c r="TLQ221" s="103"/>
      <c r="TLR221" s="103"/>
      <c r="TLS221" s="103"/>
      <c r="TLT221" s="103"/>
      <c r="TLU221" s="103"/>
      <c r="TLV221" s="103"/>
      <c r="TLW221" s="103"/>
      <c r="TLX221" s="103"/>
      <c r="TLY221" s="103"/>
      <c r="TLZ221" s="103"/>
      <c r="TMA221" s="103"/>
      <c r="TMB221" s="103"/>
      <c r="TMC221" s="103"/>
      <c r="TMD221" s="103"/>
      <c r="TME221" s="103"/>
      <c r="TMF221" s="103"/>
      <c r="TMG221" s="103"/>
      <c r="TMH221" s="103"/>
      <c r="TMI221" s="103"/>
      <c r="TMJ221" s="103"/>
      <c r="TMK221" s="103"/>
      <c r="TML221" s="103"/>
      <c r="TMM221" s="103"/>
      <c r="TMN221" s="103"/>
      <c r="TMO221" s="103"/>
      <c r="TMP221" s="103"/>
      <c r="TMQ221" s="103"/>
      <c r="TMR221" s="103"/>
      <c r="TMS221" s="103"/>
      <c r="TMT221" s="103"/>
      <c r="TMU221" s="103"/>
      <c r="TMV221" s="103"/>
      <c r="TMW221" s="103"/>
      <c r="TMX221" s="103"/>
      <c r="TMY221" s="103"/>
      <c r="TMZ221" s="103"/>
      <c r="TNA221" s="103"/>
      <c r="TNB221" s="103"/>
      <c r="TNC221" s="103"/>
      <c r="TND221" s="103"/>
      <c r="TNE221" s="103"/>
      <c r="TNF221" s="103"/>
      <c r="TNG221" s="103"/>
      <c r="TNH221" s="103"/>
      <c r="TNI221" s="103"/>
      <c r="TNJ221" s="103"/>
      <c r="TNK221" s="103"/>
      <c r="TNL221" s="103"/>
      <c r="TNM221" s="103"/>
      <c r="TNN221" s="103"/>
      <c r="TNO221" s="103"/>
      <c r="TNP221" s="103"/>
      <c r="TNQ221" s="103"/>
      <c r="TNR221" s="103"/>
      <c r="TNS221" s="103"/>
      <c r="TNT221" s="103"/>
      <c r="TNU221" s="103"/>
      <c r="TNV221" s="103"/>
      <c r="TNW221" s="103"/>
      <c r="TNX221" s="103"/>
      <c r="TNY221" s="103"/>
      <c r="TNZ221" s="103"/>
      <c r="TOA221" s="103"/>
      <c r="TOB221" s="103"/>
      <c r="TOC221" s="103"/>
      <c r="TOD221" s="103"/>
      <c r="TOE221" s="103"/>
      <c r="TOF221" s="103"/>
      <c r="TOG221" s="103"/>
      <c r="TOH221" s="103"/>
      <c r="TOI221" s="103"/>
      <c r="TOJ221" s="103"/>
      <c r="TOK221" s="103"/>
      <c r="TOL221" s="103"/>
      <c r="TOM221" s="103"/>
      <c r="TON221" s="103"/>
      <c r="TOO221" s="103"/>
      <c r="TOP221" s="103"/>
      <c r="TOQ221" s="103"/>
      <c r="TOR221" s="103"/>
      <c r="TOS221" s="103"/>
      <c r="TOT221" s="103"/>
      <c r="TOU221" s="103"/>
      <c r="TOV221" s="103"/>
      <c r="TOW221" s="103"/>
      <c r="TOX221" s="103"/>
      <c r="TOY221" s="103"/>
      <c r="TOZ221" s="103"/>
      <c r="TPA221" s="103"/>
      <c r="TPB221" s="103"/>
      <c r="TPC221" s="103"/>
      <c r="TPD221" s="103"/>
      <c r="TPE221" s="103"/>
      <c r="TPF221" s="103"/>
      <c r="TPG221" s="103"/>
      <c r="TPH221" s="103"/>
      <c r="TPI221" s="103"/>
      <c r="TPJ221" s="103"/>
      <c r="TPK221" s="103"/>
      <c r="TPL221" s="103"/>
      <c r="TPM221" s="103"/>
      <c r="TPN221" s="103"/>
      <c r="TPO221" s="103"/>
      <c r="TPP221" s="103"/>
      <c r="TPQ221" s="103"/>
      <c r="TPR221" s="103"/>
      <c r="TPS221" s="103"/>
      <c r="TPT221" s="103"/>
      <c r="TPU221" s="103"/>
      <c r="TPV221" s="103"/>
      <c r="TPW221" s="103"/>
      <c r="TPX221" s="103"/>
      <c r="TPY221" s="103"/>
      <c r="TPZ221" s="103"/>
      <c r="TQA221" s="103"/>
      <c r="TQB221" s="103"/>
      <c r="TQC221" s="103"/>
      <c r="TQD221" s="103"/>
      <c r="TQE221" s="103"/>
      <c r="TQF221" s="103"/>
      <c r="TQG221" s="103"/>
      <c r="TQH221" s="103"/>
      <c r="TQI221" s="103"/>
      <c r="TQJ221" s="103"/>
      <c r="TQK221" s="103"/>
      <c r="TQL221" s="103"/>
      <c r="TQM221" s="103"/>
      <c r="TQN221" s="103"/>
      <c r="TQO221" s="103"/>
      <c r="TQP221" s="103"/>
      <c r="TQQ221" s="103"/>
      <c r="TQR221" s="103"/>
      <c r="TQS221" s="103"/>
      <c r="TQT221" s="103"/>
      <c r="TQU221" s="103"/>
      <c r="TQV221" s="103"/>
      <c r="TQW221" s="103"/>
      <c r="TQX221" s="103"/>
      <c r="TQY221" s="103"/>
      <c r="TQZ221" s="103"/>
      <c r="TRA221" s="103"/>
      <c r="TRB221" s="103"/>
      <c r="TRC221" s="103"/>
      <c r="TRD221" s="103"/>
      <c r="TRE221" s="103"/>
      <c r="TRF221" s="103"/>
      <c r="TRG221" s="103"/>
      <c r="TRH221" s="103"/>
      <c r="TRI221" s="103"/>
      <c r="TRJ221" s="103"/>
      <c r="TRK221" s="103"/>
      <c r="TRL221" s="103"/>
      <c r="TRM221" s="103"/>
      <c r="TRN221" s="103"/>
      <c r="TRO221" s="103"/>
      <c r="TRP221" s="103"/>
      <c r="TRQ221" s="103"/>
      <c r="TRR221" s="103"/>
      <c r="TRS221" s="103"/>
      <c r="TRT221" s="103"/>
      <c r="TRU221" s="103"/>
      <c r="TRV221" s="103"/>
      <c r="TRW221" s="103"/>
      <c r="TRX221" s="103"/>
      <c r="TRY221" s="103"/>
      <c r="TRZ221" s="103"/>
      <c r="TSA221" s="103"/>
      <c r="TSB221" s="103"/>
      <c r="TSC221" s="103"/>
      <c r="TSD221" s="103"/>
      <c r="TSE221" s="103"/>
      <c r="TSF221" s="103"/>
      <c r="TSG221" s="103"/>
      <c r="TSH221" s="103"/>
      <c r="TSI221" s="103"/>
      <c r="TSJ221" s="103"/>
      <c r="TSK221" s="103"/>
      <c r="TSL221" s="103"/>
      <c r="TSM221" s="103"/>
      <c r="TSN221" s="103"/>
      <c r="TSO221" s="103"/>
      <c r="TSP221" s="103"/>
      <c r="TSQ221" s="103"/>
      <c r="TSR221" s="103"/>
      <c r="TSS221" s="103"/>
      <c r="TST221" s="103"/>
      <c r="TSU221" s="103"/>
      <c r="TSV221" s="103"/>
      <c r="TSW221" s="103"/>
      <c r="TSX221" s="103"/>
      <c r="TSY221" s="103"/>
      <c r="TSZ221" s="103"/>
      <c r="TTA221" s="103"/>
      <c r="TTB221" s="103"/>
      <c r="TTC221" s="103"/>
      <c r="TTD221" s="103"/>
      <c r="TTE221" s="103"/>
      <c r="TTF221" s="103"/>
      <c r="TTG221" s="103"/>
      <c r="TTH221" s="103"/>
      <c r="TTI221" s="103"/>
      <c r="TTJ221" s="103"/>
      <c r="TTK221" s="103"/>
      <c r="TTL221" s="103"/>
      <c r="TTM221" s="103"/>
      <c r="TTN221" s="103"/>
      <c r="TTO221" s="103"/>
      <c r="TTP221" s="103"/>
      <c r="TTQ221" s="103"/>
      <c r="TTR221" s="103"/>
      <c r="TTS221" s="103"/>
      <c r="TTT221" s="103"/>
      <c r="TTU221" s="103"/>
      <c r="TTV221" s="103"/>
      <c r="TTW221" s="103"/>
      <c r="TTX221" s="103"/>
      <c r="TTY221" s="103"/>
      <c r="TTZ221" s="103"/>
      <c r="TUA221" s="103"/>
      <c r="TUB221" s="103"/>
      <c r="TUC221" s="103"/>
      <c r="TUD221" s="103"/>
      <c r="TUE221" s="103"/>
      <c r="TUF221" s="103"/>
      <c r="TUG221" s="103"/>
      <c r="TUH221" s="103"/>
      <c r="TUI221" s="103"/>
      <c r="TUJ221" s="103"/>
      <c r="TUK221" s="103"/>
      <c r="TUL221" s="103"/>
      <c r="TUM221" s="103"/>
      <c r="TUN221" s="103"/>
      <c r="TUO221" s="103"/>
      <c r="TUP221" s="103"/>
      <c r="TUQ221" s="103"/>
      <c r="TUR221" s="103"/>
      <c r="TUS221" s="103"/>
      <c r="TUT221" s="103"/>
      <c r="TUU221" s="103"/>
      <c r="TUV221" s="103"/>
      <c r="TUW221" s="103"/>
      <c r="TUX221" s="103"/>
      <c r="TUY221" s="103"/>
      <c r="TUZ221" s="103"/>
      <c r="TVA221" s="103"/>
      <c r="TVB221" s="103"/>
      <c r="TVC221" s="103"/>
      <c r="TVD221" s="103"/>
      <c r="TVE221" s="103"/>
      <c r="TVF221" s="103"/>
      <c r="TVG221" s="103"/>
      <c r="TVH221" s="103"/>
      <c r="TVI221" s="103"/>
      <c r="TVJ221" s="103"/>
      <c r="TVK221" s="103"/>
      <c r="TVL221" s="103"/>
      <c r="TVM221" s="103"/>
      <c r="TVN221" s="103"/>
      <c r="TVO221" s="103"/>
      <c r="TVP221" s="103"/>
      <c r="TVQ221" s="103"/>
      <c r="TVR221" s="103"/>
      <c r="TVS221" s="103"/>
      <c r="TVT221" s="103"/>
      <c r="TVU221" s="103"/>
      <c r="TVV221" s="103"/>
      <c r="TVW221" s="103"/>
      <c r="TVX221" s="103"/>
      <c r="TVY221" s="103"/>
      <c r="TVZ221" s="103"/>
      <c r="TWA221" s="103"/>
      <c r="TWB221" s="103"/>
      <c r="TWC221" s="103"/>
      <c r="TWD221" s="103"/>
      <c r="TWE221" s="103"/>
      <c r="TWF221" s="103"/>
      <c r="TWG221" s="103"/>
      <c r="TWH221" s="103"/>
      <c r="TWI221" s="103"/>
      <c r="TWJ221" s="103"/>
      <c r="TWK221" s="103"/>
      <c r="TWL221" s="103"/>
      <c r="TWM221" s="103"/>
      <c r="TWN221" s="103"/>
      <c r="TWO221" s="103"/>
      <c r="TWP221" s="103"/>
      <c r="TWQ221" s="103"/>
      <c r="TWR221" s="103"/>
      <c r="TWS221" s="103"/>
      <c r="TWT221" s="103"/>
      <c r="TWU221" s="103"/>
      <c r="TWV221" s="103"/>
      <c r="TWW221" s="103"/>
      <c r="TWX221" s="103"/>
      <c r="TWY221" s="103"/>
      <c r="TWZ221" s="103"/>
      <c r="TXA221" s="103"/>
      <c r="TXB221" s="103"/>
      <c r="TXC221" s="103"/>
      <c r="TXD221" s="103"/>
      <c r="TXE221" s="103"/>
      <c r="TXF221" s="103"/>
      <c r="TXG221" s="103"/>
      <c r="TXH221" s="103"/>
      <c r="TXI221" s="103"/>
      <c r="TXJ221" s="103"/>
      <c r="TXK221" s="103"/>
      <c r="TXL221" s="103"/>
      <c r="TXM221" s="103"/>
      <c r="TXN221" s="103"/>
      <c r="TXO221" s="103"/>
      <c r="TXP221" s="103"/>
      <c r="TXQ221" s="103"/>
      <c r="TXR221" s="103"/>
      <c r="TXS221" s="103"/>
      <c r="TXT221" s="103"/>
      <c r="TXU221" s="103"/>
      <c r="TXV221" s="103"/>
      <c r="TXW221" s="103"/>
      <c r="TXX221" s="103"/>
      <c r="TXY221" s="103"/>
      <c r="TXZ221" s="103"/>
      <c r="TYA221" s="103"/>
      <c r="TYB221" s="103"/>
      <c r="TYC221" s="103"/>
      <c r="TYD221" s="103"/>
      <c r="TYE221" s="103"/>
      <c r="TYF221" s="103"/>
      <c r="TYG221" s="103"/>
      <c r="TYH221" s="103"/>
      <c r="TYI221" s="103"/>
      <c r="TYJ221" s="103"/>
      <c r="TYK221" s="103"/>
      <c r="TYL221" s="103"/>
      <c r="TYM221" s="103"/>
      <c r="TYN221" s="103"/>
      <c r="TYO221" s="103"/>
      <c r="TYP221" s="103"/>
      <c r="TYQ221" s="103"/>
      <c r="TYR221" s="103"/>
      <c r="TYS221" s="103"/>
      <c r="TYT221" s="103"/>
      <c r="TYU221" s="103"/>
      <c r="TYV221" s="103"/>
      <c r="TYW221" s="103"/>
      <c r="TYX221" s="103"/>
      <c r="TYY221" s="103"/>
      <c r="TYZ221" s="103"/>
      <c r="TZA221" s="103"/>
      <c r="TZB221" s="103"/>
      <c r="TZC221" s="103"/>
      <c r="TZD221" s="103"/>
      <c r="TZE221" s="103"/>
      <c r="TZF221" s="103"/>
      <c r="TZG221" s="103"/>
      <c r="TZH221" s="103"/>
      <c r="TZI221" s="103"/>
      <c r="TZJ221" s="103"/>
      <c r="TZK221" s="103"/>
      <c r="TZL221" s="103"/>
      <c r="TZM221" s="103"/>
      <c r="TZN221" s="103"/>
      <c r="TZO221" s="103"/>
      <c r="TZP221" s="103"/>
      <c r="TZQ221" s="103"/>
      <c r="TZR221" s="103"/>
      <c r="TZS221" s="103"/>
      <c r="TZT221" s="103"/>
      <c r="TZU221" s="103"/>
      <c r="TZV221" s="103"/>
      <c r="TZW221" s="103"/>
      <c r="TZX221" s="103"/>
      <c r="TZY221" s="103"/>
      <c r="TZZ221" s="103"/>
      <c r="UAA221" s="103"/>
      <c r="UAB221" s="103"/>
      <c r="UAC221" s="103"/>
      <c r="UAD221" s="103"/>
      <c r="UAE221" s="103"/>
      <c r="UAF221" s="103"/>
      <c r="UAG221" s="103"/>
      <c r="UAH221" s="103"/>
      <c r="UAI221" s="103"/>
      <c r="UAJ221" s="103"/>
      <c r="UAK221" s="103"/>
      <c r="UAL221" s="103"/>
      <c r="UAM221" s="103"/>
      <c r="UAN221" s="103"/>
      <c r="UAO221" s="103"/>
      <c r="UAP221" s="103"/>
      <c r="UAQ221" s="103"/>
      <c r="UAR221" s="103"/>
      <c r="UAS221" s="103"/>
      <c r="UAT221" s="103"/>
      <c r="UAU221" s="103"/>
      <c r="UAV221" s="103"/>
      <c r="UAW221" s="103"/>
      <c r="UAX221" s="103"/>
      <c r="UAY221" s="103"/>
      <c r="UAZ221" s="103"/>
      <c r="UBA221" s="103"/>
      <c r="UBB221" s="103"/>
      <c r="UBC221" s="103"/>
      <c r="UBD221" s="103"/>
      <c r="UBE221" s="103"/>
      <c r="UBF221" s="103"/>
      <c r="UBG221" s="103"/>
      <c r="UBH221" s="103"/>
      <c r="UBI221" s="103"/>
      <c r="UBJ221" s="103"/>
      <c r="UBK221" s="103"/>
      <c r="UBL221" s="103"/>
      <c r="UBM221" s="103"/>
      <c r="UBN221" s="103"/>
      <c r="UBO221" s="103"/>
      <c r="UBP221" s="103"/>
      <c r="UBQ221" s="103"/>
      <c r="UBR221" s="103"/>
      <c r="UBS221" s="103"/>
      <c r="UBT221" s="103"/>
      <c r="UBU221" s="103"/>
      <c r="UBV221" s="103"/>
      <c r="UBW221" s="103"/>
      <c r="UBX221" s="103"/>
      <c r="UBY221" s="103"/>
      <c r="UBZ221" s="103"/>
      <c r="UCA221" s="103"/>
      <c r="UCB221" s="103"/>
      <c r="UCC221" s="103"/>
      <c r="UCD221" s="103"/>
      <c r="UCE221" s="103"/>
      <c r="UCF221" s="103"/>
      <c r="UCG221" s="103"/>
      <c r="UCH221" s="103"/>
      <c r="UCI221" s="103"/>
      <c r="UCJ221" s="103"/>
      <c r="UCK221" s="103"/>
      <c r="UCL221" s="103"/>
      <c r="UCM221" s="103"/>
      <c r="UCN221" s="103"/>
      <c r="UCO221" s="103"/>
      <c r="UCP221" s="103"/>
      <c r="UCQ221" s="103"/>
      <c r="UCR221" s="103"/>
      <c r="UCS221" s="103"/>
      <c r="UCT221" s="103"/>
      <c r="UCU221" s="103"/>
      <c r="UCV221" s="103"/>
      <c r="UCW221" s="103"/>
      <c r="UCX221" s="103"/>
      <c r="UCY221" s="103"/>
      <c r="UCZ221" s="103"/>
      <c r="UDA221" s="103"/>
      <c r="UDB221" s="103"/>
      <c r="UDC221" s="103"/>
      <c r="UDD221" s="103"/>
      <c r="UDE221" s="103"/>
      <c r="UDF221" s="103"/>
      <c r="UDG221" s="103"/>
      <c r="UDH221" s="103"/>
      <c r="UDI221" s="103"/>
      <c r="UDJ221" s="103"/>
      <c r="UDK221" s="103"/>
      <c r="UDL221" s="103"/>
      <c r="UDM221" s="103"/>
      <c r="UDN221" s="103"/>
      <c r="UDO221" s="103"/>
      <c r="UDP221" s="103"/>
      <c r="UDQ221" s="103"/>
      <c r="UDR221" s="103"/>
      <c r="UDS221" s="103"/>
      <c r="UDT221" s="103"/>
      <c r="UDU221" s="103"/>
      <c r="UDV221" s="103"/>
      <c r="UDW221" s="103"/>
      <c r="UDX221" s="103"/>
      <c r="UDY221" s="103"/>
      <c r="UDZ221" s="103"/>
      <c r="UEA221" s="103"/>
      <c r="UEB221" s="103"/>
      <c r="UEC221" s="103"/>
      <c r="UED221" s="103"/>
      <c r="UEE221" s="103"/>
      <c r="UEF221" s="103"/>
      <c r="UEG221" s="103"/>
      <c r="UEH221" s="103"/>
      <c r="UEI221" s="103"/>
      <c r="UEJ221" s="103"/>
      <c r="UEK221" s="103"/>
      <c r="UEL221" s="103"/>
      <c r="UEM221" s="103"/>
      <c r="UEN221" s="103"/>
      <c r="UEO221" s="103"/>
      <c r="UEP221" s="103"/>
      <c r="UEQ221" s="103"/>
      <c r="UER221" s="103"/>
      <c r="UES221" s="103"/>
      <c r="UET221" s="103"/>
      <c r="UEU221" s="103"/>
      <c r="UEV221" s="103"/>
      <c r="UEW221" s="103"/>
      <c r="UEX221" s="103"/>
      <c r="UEY221" s="103"/>
      <c r="UEZ221" s="103"/>
      <c r="UFA221" s="103"/>
      <c r="UFB221" s="103"/>
      <c r="UFC221" s="103"/>
      <c r="UFD221" s="103"/>
      <c r="UFE221" s="103"/>
      <c r="UFF221" s="103"/>
      <c r="UFG221" s="103"/>
      <c r="UFH221" s="103"/>
      <c r="UFI221" s="103"/>
      <c r="UFJ221" s="103"/>
      <c r="UFK221" s="103"/>
      <c r="UFL221" s="103"/>
      <c r="UFM221" s="103"/>
      <c r="UFN221" s="103"/>
      <c r="UFO221" s="103"/>
      <c r="UFP221" s="103"/>
      <c r="UFQ221" s="103"/>
      <c r="UFR221" s="103"/>
      <c r="UFS221" s="103"/>
      <c r="UFT221" s="103"/>
      <c r="UFU221" s="103"/>
      <c r="UFV221" s="103"/>
      <c r="UFW221" s="103"/>
      <c r="UFX221" s="103"/>
      <c r="UFY221" s="103"/>
      <c r="UFZ221" s="103"/>
      <c r="UGA221" s="103"/>
      <c r="UGB221" s="103"/>
      <c r="UGC221" s="103"/>
      <c r="UGD221" s="103"/>
      <c r="UGE221" s="103"/>
      <c r="UGF221" s="103"/>
      <c r="UGG221" s="103"/>
      <c r="UGH221" s="103"/>
      <c r="UGI221" s="103"/>
      <c r="UGJ221" s="103"/>
      <c r="UGK221" s="103"/>
      <c r="UGL221" s="103"/>
      <c r="UGM221" s="103"/>
      <c r="UGN221" s="103"/>
      <c r="UGO221" s="103"/>
      <c r="UGP221" s="103"/>
      <c r="UGQ221" s="103"/>
      <c r="UGR221" s="103"/>
      <c r="UGS221" s="103"/>
      <c r="UGT221" s="103"/>
      <c r="UGU221" s="103"/>
      <c r="UGV221" s="103"/>
      <c r="UGW221" s="103"/>
      <c r="UGX221" s="103"/>
      <c r="UGY221" s="103"/>
      <c r="UGZ221" s="103"/>
      <c r="UHA221" s="103"/>
      <c r="UHB221" s="103"/>
      <c r="UHC221" s="103"/>
      <c r="UHD221" s="103"/>
      <c r="UHE221" s="103"/>
      <c r="UHF221" s="103"/>
      <c r="UHG221" s="103"/>
      <c r="UHH221" s="103"/>
      <c r="UHI221" s="103"/>
      <c r="UHJ221" s="103"/>
      <c r="UHK221" s="103"/>
      <c r="UHL221" s="103"/>
      <c r="UHM221" s="103"/>
      <c r="UHN221" s="103"/>
      <c r="UHO221" s="103"/>
      <c r="UHP221" s="103"/>
      <c r="UHQ221" s="103"/>
      <c r="UHR221" s="103"/>
      <c r="UHS221" s="103"/>
      <c r="UHT221" s="103"/>
      <c r="UHU221" s="103"/>
      <c r="UHV221" s="103"/>
      <c r="UHW221" s="103"/>
      <c r="UHX221" s="103"/>
      <c r="UHY221" s="103"/>
      <c r="UHZ221" s="103"/>
      <c r="UIA221" s="103"/>
      <c r="UIB221" s="103"/>
      <c r="UIC221" s="103"/>
      <c r="UID221" s="103"/>
      <c r="UIE221" s="103"/>
      <c r="UIF221" s="103"/>
      <c r="UIG221" s="103"/>
      <c r="UIH221" s="103"/>
      <c r="UII221" s="103"/>
      <c r="UIJ221" s="103"/>
      <c r="UIK221" s="103"/>
      <c r="UIL221" s="103"/>
      <c r="UIM221" s="103"/>
      <c r="UIN221" s="103"/>
      <c r="UIO221" s="103"/>
      <c r="UIP221" s="103"/>
      <c r="UIQ221" s="103"/>
      <c r="UIR221" s="103"/>
      <c r="UIS221" s="103"/>
      <c r="UIT221" s="103"/>
      <c r="UIU221" s="103"/>
      <c r="UIV221" s="103"/>
      <c r="UIW221" s="103"/>
      <c r="UIX221" s="103"/>
      <c r="UIY221" s="103"/>
      <c r="UIZ221" s="103"/>
      <c r="UJA221" s="103"/>
      <c r="UJB221" s="103"/>
      <c r="UJC221" s="103"/>
      <c r="UJD221" s="103"/>
      <c r="UJE221" s="103"/>
      <c r="UJF221" s="103"/>
      <c r="UJG221" s="103"/>
      <c r="UJH221" s="103"/>
      <c r="UJI221" s="103"/>
      <c r="UJJ221" s="103"/>
      <c r="UJK221" s="103"/>
      <c r="UJL221" s="103"/>
      <c r="UJM221" s="103"/>
      <c r="UJN221" s="103"/>
      <c r="UJO221" s="103"/>
      <c r="UJP221" s="103"/>
      <c r="UJQ221" s="103"/>
      <c r="UJR221" s="103"/>
      <c r="UJS221" s="103"/>
      <c r="UJT221" s="103"/>
      <c r="UJU221" s="103"/>
      <c r="UJV221" s="103"/>
      <c r="UJW221" s="103"/>
      <c r="UJX221" s="103"/>
      <c r="UJY221" s="103"/>
      <c r="UJZ221" s="103"/>
      <c r="UKA221" s="103"/>
      <c r="UKB221" s="103"/>
      <c r="UKC221" s="103"/>
      <c r="UKD221" s="103"/>
      <c r="UKE221" s="103"/>
      <c r="UKF221" s="103"/>
      <c r="UKG221" s="103"/>
      <c r="UKH221" s="103"/>
      <c r="UKI221" s="103"/>
      <c r="UKJ221" s="103"/>
      <c r="UKK221" s="103"/>
      <c r="UKL221" s="103"/>
      <c r="UKM221" s="103"/>
      <c r="UKN221" s="103"/>
      <c r="UKO221" s="103"/>
      <c r="UKP221" s="103"/>
      <c r="UKQ221" s="103"/>
      <c r="UKR221" s="103"/>
      <c r="UKS221" s="103"/>
      <c r="UKT221" s="103"/>
      <c r="UKU221" s="103"/>
      <c r="UKV221" s="103"/>
      <c r="UKW221" s="103"/>
      <c r="UKX221" s="103"/>
      <c r="UKY221" s="103"/>
      <c r="UKZ221" s="103"/>
      <c r="ULA221" s="103"/>
      <c r="ULB221" s="103"/>
      <c r="ULC221" s="103"/>
      <c r="ULD221" s="103"/>
      <c r="ULE221" s="103"/>
      <c r="ULF221" s="103"/>
      <c r="ULG221" s="103"/>
      <c r="ULH221" s="103"/>
      <c r="ULI221" s="103"/>
      <c r="ULJ221" s="103"/>
      <c r="ULK221" s="103"/>
      <c r="ULL221" s="103"/>
      <c r="ULM221" s="103"/>
      <c r="ULN221" s="103"/>
      <c r="ULO221" s="103"/>
      <c r="ULP221" s="103"/>
      <c r="ULQ221" s="103"/>
      <c r="ULR221" s="103"/>
      <c r="ULS221" s="103"/>
      <c r="ULT221" s="103"/>
      <c r="ULU221" s="103"/>
      <c r="ULV221" s="103"/>
      <c r="ULW221" s="103"/>
      <c r="ULX221" s="103"/>
      <c r="ULY221" s="103"/>
      <c r="ULZ221" s="103"/>
      <c r="UMA221" s="103"/>
      <c r="UMB221" s="103"/>
      <c r="UMC221" s="103"/>
      <c r="UMD221" s="103"/>
      <c r="UME221" s="103"/>
      <c r="UMF221" s="103"/>
      <c r="UMG221" s="103"/>
      <c r="UMH221" s="103"/>
      <c r="UMI221" s="103"/>
      <c r="UMJ221" s="103"/>
      <c r="UMK221" s="103"/>
      <c r="UML221" s="103"/>
      <c r="UMM221" s="103"/>
      <c r="UMN221" s="103"/>
      <c r="UMO221" s="103"/>
      <c r="UMP221" s="103"/>
      <c r="UMQ221" s="103"/>
      <c r="UMR221" s="103"/>
      <c r="UMS221" s="103"/>
      <c r="UMT221" s="103"/>
      <c r="UMU221" s="103"/>
      <c r="UMV221" s="103"/>
      <c r="UMW221" s="103"/>
      <c r="UMX221" s="103"/>
      <c r="UMY221" s="103"/>
      <c r="UMZ221" s="103"/>
      <c r="UNA221" s="103"/>
      <c r="UNB221" s="103"/>
      <c r="UNC221" s="103"/>
      <c r="UND221" s="103"/>
      <c r="UNE221" s="103"/>
      <c r="UNF221" s="103"/>
      <c r="UNG221" s="103"/>
      <c r="UNH221" s="103"/>
      <c r="UNI221" s="103"/>
      <c r="UNJ221" s="103"/>
      <c r="UNK221" s="103"/>
      <c r="UNL221" s="103"/>
      <c r="UNM221" s="103"/>
      <c r="UNN221" s="103"/>
      <c r="UNO221" s="103"/>
      <c r="UNP221" s="103"/>
      <c r="UNQ221" s="103"/>
      <c r="UNR221" s="103"/>
      <c r="UNS221" s="103"/>
      <c r="UNT221" s="103"/>
      <c r="UNU221" s="103"/>
      <c r="UNV221" s="103"/>
      <c r="UNW221" s="103"/>
      <c r="UNX221" s="103"/>
      <c r="UNY221" s="103"/>
      <c r="UNZ221" s="103"/>
      <c r="UOA221" s="103"/>
      <c r="UOB221" s="103"/>
      <c r="UOC221" s="103"/>
      <c r="UOD221" s="103"/>
      <c r="UOE221" s="103"/>
      <c r="UOF221" s="103"/>
      <c r="UOG221" s="103"/>
      <c r="UOH221" s="103"/>
      <c r="UOI221" s="103"/>
      <c r="UOJ221" s="103"/>
      <c r="UOK221" s="103"/>
      <c r="UOL221" s="103"/>
      <c r="UOM221" s="103"/>
      <c r="UON221" s="103"/>
      <c r="UOO221" s="103"/>
      <c r="UOP221" s="103"/>
      <c r="UOQ221" s="103"/>
      <c r="UOR221" s="103"/>
      <c r="UOS221" s="103"/>
      <c r="UOT221" s="103"/>
      <c r="UOU221" s="103"/>
      <c r="UOV221" s="103"/>
      <c r="UOW221" s="103"/>
      <c r="UOX221" s="103"/>
      <c r="UOY221" s="103"/>
      <c r="UOZ221" s="103"/>
      <c r="UPA221" s="103"/>
      <c r="UPB221" s="103"/>
      <c r="UPC221" s="103"/>
      <c r="UPD221" s="103"/>
      <c r="UPE221" s="103"/>
      <c r="UPF221" s="103"/>
      <c r="UPG221" s="103"/>
      <c r="UPH221" s="103"/>
      <c r="UPI221" s="103"/>
      <c r="UPJ221" s="103"/>
      <c r="UPK221" s="103"/>
      <c r="UPL221" s="103"/>
      <c r="UPM221" s="103"/>
      <c r="UPN221" s="103"/>
      <c r="UPO221" s="103"/>
      <c r="UPP221" s="103"/>
      <c r="UPQ221" s="103"/>
      <c r="UPR221" s="103"/>
      <c r="UPS221" s="103"/>
      <c r="UPT221" s="103"/>
      <c r="UPU221" s="103"/>
      <c r="UPV221" s="103"/>
      <c r="UPW221" s="103"/>
      <c r="UPX221" s="103"/>
      <c r="UPY221" s="103"/>
      <c r="UPZ221" s="103"/>
      <c r="UQA221" s="103"/>
      <c r="UQB221" s="103"/>
      <c r="UQC221" s="103"/>
      <c r="UQD221" s="103"/>
      <c r="UQE221" s="103"/>
      <c r="UQF221" s="103"/>
      <c r="UQG221" s="103"/>
      <c r="UQH221" s="103"/>
      <c r="UQI221" s="103"/>
      <c r="UQJ221" s="103"/>
      <c r="UQK221" s="103"/>
      <c r="UQL221" s="103"/>
      <c r="UQM221" s="103"/>
      <c r="UQN221" s="103"/>
      <c r="UQO221" s="103"/>
      <c r="UQP221" s="103"/>
      <c r="UQQ221" s="103"/>
      <c r="UQR221" s="103"/>
      <c r="UQS221" s="103"/>
      <c r="UQT221" s="103"/>
      <c r="UQU221" s="103"/>
      <c r="UQV221" s="103"/>
      <c r="UQW221" s="103"/>
      <c r="UQX221" s="103"/>
      <c r="UQY221" s="103"/>
      <c r="UQZ221" s="103"/>
      <c r="URA221" s="103"/>
      <c r="URB221" s="103"/>
      <c r="URC221" s="103"/>
      <c r="URD221" s="103"/>
      <c r="URE221" s="103"/>
      <c r="URF221" s="103"/>
      <c r="URG221" s="103"/>
      <c r="URH221" s="103"/>
      <c r="URI221" s="103"/>
      <c r="URJ221" s="103"/>
      <c r="URK221" s="103"/>
      <c r="URL221" s="103"/>
      <c r="URM221" s="103"/>
      <c r="URN221" s="103"/>
      <c r="URO221" s="103"/>
      <c r="URP221" s="103"/>
      <c r="URQ221" s="103"/>
      <c r="URR221" s="103"/>
      <c r="URS221" s="103"/>
      <c r="URT221" s="103"/>
      <c r="URU221" s="103"/>
      <c r="URV221" s="103"/>
      <c r="URW221" s="103"/>
      <c r="URX221" s="103"/>
      <c r="URY221" s="103"/>
      <c r="URZ221" s="103"/>
      <c r="USA221" s="103"/>
      <c r="USB221" s="103"/>
      <c r="USC221" s="103"/>
      <c r="USD221" s="103"/>
      <c r="USE221" s="103"/>
      <c r="USF221" s="103"/>
      <c r="USG221" s="103"/>
      <c r="USH221" s="103"/>
      <c r="USI221" s="103"/>
      <c r="USJ221" s="103"/>
      <c r="USK221" s="103"/>
      <c r="USL221" s="103"/>
      <c r="USM221" s="103"/>
      <c r="USN221" s="103"/>
      <c r="USO221" s="103"/>
      <c r="USP221" s="103"/>
      <c r="USQ221" s="103"/>
      <c r="USR221" s="103"/>
      <c r="USS221" s="103"/>
      <c r="UST221" s="103"/>
      <c r="USU221" s="103"/>
      <c r="USV221" s="103"/>
      <c r="USW221" s="103"/>
      <c r="USX221" s="103"/>
      <c r="USY221" s="103"/>
      <c r="USZ221" s="103"/>
      <c r="UTA221" s="103"/>
      <c r="UTB221" s="103"/>
      <c r="UTC221" s="103"/>
      <c r="UTD221" s="103"/>
      <c r="UTE221" s="103"/>
      <c r="UTF221" s="103"/>
      <c r="UTG221" s="103"/>
      <c r="UTH221" s="103"/>
      <c r="UTI221" s="103"/>
      <c r="UTJ221" s="103"/>
      <c r="UTK221" s="103"/>
      <c r="UTL221" s="103"/>
      <c r="UTM221" s="103"/>
      <c r="UTN221" s="103"/>
      <c r="UTO221" s="103"/>
      <c r="UTP221" s="103"/>
      <c r="UTQ221" s="103"/>
      <c r="UTR221" s="103"/>
      <c r="UTS221" s="103"/>
      <c r="UTT221" s="103"/>
      <c r="UTU221" s="103"/>
      <c r="UTV221" s="103"/>
      <c r="UTW221" s="103"/>
      <c r="UTX221" s="103"/>
      <c r="UTY221" s="103"/>
      <c r="UTZ221" s="103"/>
      <c r="UUA221" s="103"/>
      <c r="UUB221" s="103"/>
      <c r="UUC221" s="103"/>
      <c r="UUD221" s="103"/>
      <c r="UUE221" s="103"/>
      <c r="UUF221" s="103"/>
      <c r="UUG221" s="103"/>
      <c r="UUH221" s="103"/>
      <c r="UUI221" s="103"/>
      <c r="UUJ221" s="103"/>
      <c r="UUK221" s="103"/>
      <c r="UUL221" s="103"/>
      <c r="UUM221" s="103"/>
      <c r="UUN221" s="103"/>
      <c r="UUO221" s="103"/>
      <c r="UUP221" s="103"/>
      <c r="UUQ221" s="103"/>
      <c r="UUR221" s="103"/>
      <c r="UUS221" s="103"/>
      <c r="UUT221" s="103"/>
      <c r="UUU221" s="103"/>
      <c r="UUV221" s="103"/>
      <c r="UUW221" s="103"/>
      <c r="UUX221" s="103"/>
      <c r="UUY221" s="103"/>
      <c r="UUZ221" s="103"/>
      <c r="UVA221" s="103"/>
      <c r="UVB221" s="103"/>
      <c r="UVC221" s="103"/>
      <c r="UVD221" s="103"/>
      <c r="UVE221" s="103"/>
      <c r="UVF221" s="103"/>
      <c r="UVG221" s="103"/>
      <c r="UVH221" s="103"/>
      <c r="UVI221" s="103"/>
      <c r="UVJ221" s="103"/>
      <c r="UVK221" s="103"/>
      <c r="UVL221" s="103"/>
      <c r="UVM221" s="103"/>
      <c r="UVN221" s="103"/>
      <c r="UVO221" s="103"/>
      <c r="UVP221" s="103"/>
      <c r="UVQ221" s="103"/>
      <c r="UVR221" s="103"/>
      <c r="UVS221" s="103"/>
      <c r="UVT221" s="103"/>
      <c r="UVU221" s="103"/>
      <c r="UVV221" s="103"/>
      <c r="UVW221" s="103"/>
      <c r="UVX221" s="103"/>
      <c r="UVY221" s="103"/>
      <c r="UVZ221" s="103"/>
      <c r="UWA221" s="103"/>
      <c r="UWB221" s="103"/>
      <c r="UWC221" s="103"/>
      <c r="UWD221" s="103"/>
      <c r="UWE221" s="103"/>
      <c r="UWF221" s="103"/>
      <c r="UWG221" s="103"/>
      <c r="UWH221" s="103"/>
      <c r="UWI221" s="103"/>
      <c r="UWJ221" s="103"/>
      <c r="UWK221" s="103"/>
      <c r="UWL221" s="103"/>
      <c r="UWM221" s="103"/>
      <c r="UWN221" s="103"/>
      <c r="UWO221" s="103"/>
      <c r="UWP221" s="103"/>
      <c r="UWQ221" s="103"/>
      <c r="UWR221" s="103"/>
      <c r="UWS221" s="103"/>
      <c r="UWT221" s="103"/>
      <c r="UWU221" s="103"/>
      <c r="UWV221" s="103"/>
      <c r="UWW221" s="103"/>
      <c r="UWX221" s="103"/>
      <c r="UWY221" s="103"/>
      <c r="UWZ221" s="103"/>
      <c r="UXA221" s="103"/>
      <c r="UXB221" s="103"/>
      <c r="UXC221" s="103"/>
      <c r="UXD221" s="103"/>
      <c r="UXE221" s="103"/>
      <c r="UXF221" s="103"/>
      <c r="UXG221" s="103"/>
      <c r="UXH221" s="103"/>
      <c r="UXI221" s="103"/>
      <c r="UXJ221" s="103"/>
      <c r="UXK221" s="103"/>
      <c r="UXL221" s="103"/>
      <c r="UXM221" s="103"/>
      <c r="UXN221" s="103"/>
      <c r="UXO221" s="103"/>
      <c r="UXP221" s="103"/>
      <c r="UXQ221" s="103"/>
      <c r="UXR221" s="103"/>
      <c r="UXS221" s="103"/>
      <c r="UXT221" s="103"/>
      <c r="UXU221" s="103"/>
      <c r="UXV221" s="103"/>
      <c r="UXW221" s="103"/>
      <c r="UXX221" s="103"/>
      <c r="UXY221" s="103"/>
      <c r="UXZ221" s="103"/>
      <c r="UYA221" s="103"/>
      <c r="UYB221" s="103"/>
      <c r="UYC221" s="103"/>
      <c r="UYD221" s="103"/>
      <c r="UYE221" s="103"/>
      <c r="UYF221" s="103"/>
      <c r="UYG221" s="103"/>
      <c r="UYH221" s="103"/>
      <c r="UYI221" s="103"/>
      <c r="UYJ221" s="103"/>
      <c r="UYK221" s="103"/>
      <c r="UYL221" s="103"/>
      <c r="UYM221" s="103"/>
      <c r="UYN221" s="103"/>
      <c r="UYO221" s="103"/>
      <c r="UYP221" s="103"/>
      <c r="UYQ221" s="103"/>
      <c r="UYR221" s="103"/>
      <c r="UYS221" s="103"/>
      <c r="UYT221" s="103"/>
      <c r="UYU221" s="103"/>
      <c r="UYV221" s="103"/>
      <c r="UYW221" s="103"/>
      <c r="UYX221" s="103"/>
      <c r="UYY221" s="103"/>
      <c r="UYZ221" s="103"/>
      <c r="UZA221" s="103"/>
      <c r="UZB221" s="103"/>
      <c r="UZC221" s="103"/>
      <c r="UZD221" s="103"/>
      <c r="UZE221" s="103"/>
      <c r="UZF221" s="103"/>
      <c r="UZG221" s="103"/>
      <c r="UZH221" s="103"/>
      <c r="UZI221" s="103"/>
      <c r="UZJ221" s="103"/>
      <c r="UZK221" s="103"/>
      <c r="UZL221" s="103"/>
      <c r="UZM221" s="103"/>
      <c r="UZN221" s="103"/>
      <c r="UZO221" s="103"/>
      <c r="UZP221" s="103"/>
      <c r="UZQ221" s="103"/>
      <c r="UZR221" s="103"/>
      <c r="UZS221" s="103"/>
      <c r="UZT221" s="103"/>
      <c r="UZU221" s="103"/>
      <c r="UZV221" s="103"/>
      <c r="UZW221" s="103"/>
      <c r="UZX221" s="103"/>
      <c r="UZY221" s="103"/>
      <c r="UZZ221" s="103"/>
      <c r="VAA221" s="103"/>
      <c r="VAB221" s="103"/>
      <c r="VAC221" s="103"/>
      <c r="VAD221" s="103"/>
      <c r="VAE221" s="103"/>
      <c r="VAF221" s="103"/>
      <c r="VAG221" s="103"/>
      <c r="VAH221" s="103"/>
      <c r="VAI221" s="103"/>
      <c r="VAJ221" s="103"/>
      <c r="VAK221" s="103"/>
      <c r="VAL221" s="103"/>
      <c r="VAM221" s="103"/>
      <c r="VAN221" s="103"/>
      <c r="VAO221" s="103"/>
      <c r="VAP221" s="103"/>
      <c r="VAQ221" s="103"/>
      <c r="VAR221" s="103"/>
      <c r="VAS221" s="103"/>
      <c r="VAT221" s="103"/>
      <c r="VAU221" s="103"/>
      <c r="VAV221" s="103"/>
      <c r="VAW221" s="103"/>
      <c r="VAX221" s="103"/>
      <c r="VAY221" s="103"/>
      <c r="VAZ221" s="103"/>
      <c r="VBA221" s="103"/>
      <c r="VBB221" s="103"/>
      <c r="VBC221" s="103"/>
      <c r="VBD221" s="103"/>
      <c r="VBE221" s="103"/>
      <c r="VBF221" s="103"/>
      <c r="VBG221" s="103"/>
      <c r="VBH221" s="103"/>
      <c r="VBI221" s="103"/>
      <c r="VBJ221" s="103"/>
      <c r="VBK221" s="103"/>
      <c r="VBL221" s="103"/>
      <c r="VBM221" s="103"/>
      <c r="VBN221" s="103"/>
      <c r="VBO221" s="103"/>
      <c r="VBP221" s="103"/>
      <c r="VBQ221" s="103"/>
      <c r="VBR221" s="103"/>
      <c r="VBS221" s="103"/>
      <c r="VBT221" s="103"/>
      <c r="VBU221" s="103"/>
      <c r="VBV221" s="103"/>
      <c r="VBW221" s="103"/>
      <c r="VBX221" s="103"/>
      <c r="VBY221" s="103"/>
      <c r="VBZ221" s="103"/>
      <c r="VCA221" s="103"/>
      <c r="VCB221" s="103"/>
      <c r="VCC221" s="103"/>
      <c r="VCD221" s="103"/>
      <c r="VCE221" s="103"/>
      <c r="VCF221" s="103"/>
      <c r="VCG221" s="103"/>
      <c r="VCH221" s="103"/>
      <c r="VCI221" s="103"/>
      <c r="VCJ221" s="103"/>
      <c r="VCK221" s="103"/>
      <c r="VCL221" s="103"/>
      <c r="VCM221" s="103"/>
      <c r="VCN221" s="103"/>
      <c r="VCO221" s="103"/>
      <c r="VCP221" s="103"/>
      <c r="VCQ221" s="103"/>
      <c r="VCR221" s="103"/>
      <c r="VCS221" s="103"/>
      <c r="VCT221" s="103"/>
      <c r="VCU221" s="103"/>
      <c r="VCV221" s="103"/>
      <c r="VCW221" s="103"/>
      <c r="VCX221" s="103"/>
      <c r="VCY221" s="103"/>
      <c r="VCZ221" s="103"/>
      <c r="VDA221" s="103"/>
      <c r="VDB221" s="103"/>
      <c r="VDC221" s="103"/>
      <c r="VDD221" s="103"/>
      <c r="VDE221" s="103"/>
      <c r="VDF221" s="103"/>
      <c r="VDG221" s="103"/>
      <c r="VDH221" s="103"/>
      <c r="VDI221" s="103"/>
      <c r="VDJ221" s="103"/>
      <c r="VDK221" s="103"/>
      <c r="VDL221" s="103"/>
      <c r="VDM221" s="103"/>
      <c r="VDN221" s="103"/>
      <c r="VDO221" s="103"/>
      <c r="VDP221" s="103"/>
      <c r="VDQ221" s="103"/>
      <c r="VDR221" s="103"/>
      <c r="VDS221" s="103"/>
      <c r="VDT221" s="103"/>
      <c r="VDU221" s="103"/>
      <c r="VDV221" s="103"/>
      <c r="VDW221" s="103"/>
      <c r="VDX221" s="103"/>
      <c r="VDY221" s="103"/>
      <c r="VDZ221" s="103"/>
      <c r="VEA221" s="103"/>
      <c r="VEB221" s="103"/>
      <c r="VEC221" s="103"/>
      <c r="VED221" s="103"/>
      <c r="VEE221" s="103"/>
      <c r="VEF221" s="103"/>
      <c r="VEG221" s="103"/>
      <c r="VEH221" s="103"/>
      <c r="VEI221" s="103"/>
      <c r="VEJ221" s="103"/>
      <c r="VEK221" s="103"/>
      <c r="VEL221" s="103"/>
      <c r="VEM221" s="103"/>
      <c r="VEN221" s="103"/>
      <c r="VEO221" s="103"/>
      <c r="VEP221" s="103"/>
      <c r="VEQ221" s="103"/>
      <c r="VER221" s="103"/>
      <c r="VES221" s="103"/>
      <c r="VET221" s="103"/>
      <c r="VEU221" s="103"/>
      <c r="VEV221" s="103"/>
      <c r="VEW221" s="103"/>
      <c r="VEX221" s="103"/>
      <c r="VEY221" s="103"/>
      <c r="VEZ221" s="103"/>
      <c r="VFA221" s="103"/>
      <c r="VFB221" s="103"/>
      <c r="VFC221" s="103"/>
      <c r="VFD221" s="103"/>
      <c r="VFE221" s="103"/>
      <c r="VFF221" s="103"/>
      <c r="VFG221" s="103"/>
      <c r="VFH221" s="103"/>
      <c r="VFI221" s="103"/>
      <c r="VFJ221" s="103"/>
      <c r="VFK221" s="103"/>
      <c r="VFL221" s="103"/>
      <c r="VFM221" s="103"/>
      <c r="VFN221" s="103"/>
      <c r="VFO221" s="103"/>
      <c r="VFP221" s="103"/>
      <c r="VFQ221" s="103"/>
      <c r="VFR221" s="103"/>
      <c r="VFS221" s="103"/>
      <c r="VFT221" s="103"/>
      <c r="VFU221" s="103"/>
      <c r="VFV221" s="103"/>
      <c r="VFW221" s="103"/>
      <c r="VFX221" s="103"/>
      <c r="VFY221" s="103"/>
      <c r="VFZ221" s="103"/>
      <c r="VGA221" s="103"/>
      <c r="VGB221" s="103"/>
      <c r="VGC221" s="103"/>
      <c r="VGD221" s="103"/>
      <c r="VGE221" s="103"/>
      <c r="VGF221" s="103"/>
      <c r="VGG221" s="103"/>
      <c r="VGH221" s="103"/>
      <c r="VGI221" s="103"/>
      <c r="VGJ221" s="103"/>
      <c r="VGK221" s="103"/>
      <c r="VGL221" s="103"/>
      <c r="VGM221" s="103"/>
      <c r="VGN221" s="103"/>
      <c r="VGO221" s="103"/>
      <c r="VGP221" s="103"/>
      <c r="VGQ221" s="103"/>
      <c r="VGR221" s="103"/>
      <c r="VGS221" s="103"/>
      <c r="VGT221" s="103"/>
      <c r="VGU221" s="103"/>
      <c r="VGV221" s="103"/>
      <c r="VGW221" s="103"/>
      <c r="VGX221" s="103"/>
      <c r="VGY221" s="103"/>
      <c r="VGZ221" s="103"/>
      <c r="VHA221" s="103"/>
      <c r="VHB221" s="103"/>
      <c r="VHC221" s="103"/>
      <c r="VHD221" s="103"/>
      <c r="VHE221" s="103"/>
      <c r="VHF221" s="103"/>
      <c r="VHG221" s="103"/>
      <c r="VHH221" s="103"/>
      <c r="VHI221" s="103"/>
      <c r="VHJ221" s="103"/>
      <c r="VHK221" s="103"/>
      <c r="VHL221" s="103"/>
      <c r="VHM221" s="103"/>
      <c r="VHN221" s="103"/>
      <c r="VHO221" s="103"/>
      <c r="VHP221" s="103"/>
      <c r="VHQ221" s="103"/>
      <c r="VHR221" s="103"/>
      <c r="VHS221" s="103"/>
      <c r="VHT221" s="103"/>
      <c r="VHU221" s="103"/>
      <c r="VHV221" s="103"/>
      <c r="VHW221" s="103"/>
      <c r="VHX221" s="103"/>
      <c r="VHY221" s="103"/>
      <c r="VHZ221" s="103"/>
      <c r="VIA221" s="103"/>
      <c r="VIB221" s="103"/>
      <c r="VIC221" s="103"/>
      <c r="VID221" s="103"/>
      <c r="VIE221" s="103"/>
      <c r="VIF221" s="103"/>
      <c r="VIG221" s="103"/>
      <c r="VIH221" s="103"/>
      <c r="VII221" s="103"/>
      <c r="VIJ221" s="103"/>
      <c r="VIK221" s="103"/>
      <c r="VIL221" s="103"/>
      <c r="VIM221" s="103"/>
      <c r="VIN221" s="103"/>
      <c r="VIO221" s="103"/>
      <c r="VIP221" s="103"/>
      <c r="VIQ221" s="103"/>
      <c r="VIR221" s="103"/>
      <c r="VIS221" s="103"/>
      <c r="VIT221" s="103"/>
      <c r="VIU221" s="103"/>
      <c r="VIV221" s="103"/>
      <c r="VIW221" s="103"/>
      <c r="VIX221" s="103"/>
      <c r="VIY221" s="103"/>
      <c r="VIZ221" s="103"/>
      <c r="VJA221" s="103"/>
      <c r="VJB221" s="103"/>
      <c r="VJC221" s="103"/>
      <c r="VJD221" s="103"/>
      <c r="VJE221" s="103"/>
      <c r="VJF221" s="103"/>
      <c r="VJG221" s="103"/>
      <c r="VJH221" s="103"/>
      <c r="VJI221" s="103"/>
      <c r="VJJ221" s="103"/>
      <c r="VJK221" s="103"/>
      <c r="VJL221" s="103"/>
      <c r="VJM221" s="103"/>
      <c r="VJN221" s="103"/>
      <c r="VJO221" s="103"/>
      <c r="VJP221" s="103"/>
      <c r="VJQ221" s="103"/>
      <c r="VJR221" s="103"/>
      <c r="VJS221" s="103"/>
      <c r="VJT221" s="103"/>
      <c r="VJU221" s="103"/>
      <c r="VJV221" s="103"/>
      <c r="VJW221" s="103"/>
      <c r="VJX221" s="103"/>
      <c r="VJY221" s="103"/>
      <c r="VJZ221" s="103"/>
      <c r="VKA221" s="103"/>
      <c r="VKB221" s="103"/>
      <c r="VKC221" s="103"/>
      <c r="VKD221" s="103"/>
      <c r="VKE221" s="103"/>
      <c r="VKF221" s="103"/>
      <c r="VKG221" s="103"/>
      <c r="VKH221" s="103"/>
      <c r="VKI221" s="103"/>
      <c r="VKJ221" s="103"/>
      <c r="VKK221" s="103"/>
      <c r="VKL221" s="103"/>
      <c r="VKM221" s="103"/>
      <c r="VKN221" s="103"/>
      <c r="VKO221" s="103"/>
      <c r="VKP221" s="103"/>
      <c r="VKQ221" s="103"/>
      <c r="VKR221" s="103"/>
      <c r="VKS221" s="103"/>
      <c r="VKT221" s="103"/>
      <c r="VKU221" s="103"/>
      <c r="VKV221" s="103"/>
      <c r="VKW221" s="103"/>
      <c r="VKX221" s="103"/>
      <c r="VKY221" s="103"/>
      <c r="VKZ221" s="103"/>
      <c r="VLA221" s="103"/>
      <c r="VLB221" s="103"/>
      <c r="VLC221" s="103"/>
      <c r="VLD221" s="103"/>
      <c r="VLE221" s="103"/>
      <c r="VLF221" s="103"/>
      <c r="VLG221" s="103"/>
      <c r="VLH221" s="103"/>
      <c r="VLI221" s="103"/>
      <c r="VLJ221" s="103"/>
      <c r="VLK221" s="103"/>
      <c r="VLL221" s="103"/>
      <c r="VLM221" s="103"/>
      <c r="VLN221" s="103"/>
      <c r="VLO221" s="103"/>
      <c r="VLP221" s="103"/>
      <c r="VLQ221" s="103"/>
      <c r="VLR221" s="103"/>
      <c r="VLS221" s="103"/>
      <c r="VLT221" s="103"/>
      <c r="VLU221" s="103"/>
      <c r="VLV221" s="103"/>
      <c r="VLW221" s="103"/>
      <c r="VLX221" s="103"/>
      <c r="VLY221" s="103"/>
      <c r="VLZ221" s="103"/>
      <c r="VMA221" s="103"/>
      <c r="VMB221" s="103"/>
      <c r="VMC221" s="103"/>
      <c r="VMD221" s="103"/>
      <c r="VME221" s="103"/>
      <c r="VMF221" s="103"/>
      <c r="VMG221" s="103"/>
      <c r="VMH221" s="103"/>
      <c r="VMI221" s="103"/>
      <c r="VMJ221" s="103"/>
      <c r="VMK221" s="103"/>
      <c r="VML221" s="103"/>
      <c r="VMM221" s="103"/>
      <c r="VMN221" s="103"/>
      <c r="VMO221" s="103"/>
      <c r="VMP221" s="103"/>
      <c r="VMQ221" s="103"/>
      <c r="VMR221" s="103"/>
      <c r="VMS221" s="103"/>
      <c r="VMT221" s="103"/>
      <c r="VMU221" s="103"/>
      <c r="VMV221" s="103"/>
      <c r="VMW221" s="103"/>
      <c r="VMX221" s="103"/>
      <c r="VMY221" s="103"/>
      <c r="VMZ221" s="103"/>
      <c r="VNA221" s="103"/>
      <c r="VNB221" s="103"/>
      <c r="VNC221" s="103"/>
      <c r="VND221" s="103"/>
      <c r="VNE221" s="103"/>
      <c r="VNF221" s="103"/>
      <c r="VNG221" s="103"/>
      <c r="VNH221" s="103"/>
      <c r="VNI221" s="103"/>
      <c r="VNJ221" s="103"/>
      <c r="VNK221" s="103"/>
      <c r="VNL221" s="103"/>
      <c r="VNM221" s="103"/>
      <c r="VNN221" s="103"/>
      <c r="VNO221" s="103"/>
      <c r="VNP221" s="103"/>
      <c r="VNQ221" s="103"/>
      <c r="VNR221" s="103"/>
      <c r="VNS221" s="103"/>
      <c r="VNT221" s="103"/>
      <c r="VNU221" s="103"/>
      <c r="VNV221" s="103"/>
      <c r="VNW221" s="103"/>
      <c r="VNX221" s="103"/>
      <c r="VNY221" s="103"/>
      <c r="VNZ221" s="103"/>
      <c r="VOA221" s="103"/>
      <c r="VOB221" s="103"/>
      <c r="VOC221" s="103"/>
      <c r="VOD221" s="103"/>
      <c r="VOE221" s="103"/>
      <c r="VOF221" s="103"/>
      <c r="VOG221" s="103"/>
      <c r="VOH221" s="103"/>
      <c r="VOI221" s="103"/>
      <c r="VOJ221" s="103"/>
      <c r="VOK221" s="103"/>
      <c r="VOL221" s="103"/>
      <c r="VOM221" s="103"/>
      <c r="VON221" s="103"/>
      <c r="VOO221" s="103"/>
      <c r="VOP221" s="103"/>
      <c r="VOQ221" s="103"/>
      <c r="VOR221" s="103"/>
      <c r="VOS221" s="103"/>
      <c r="VOT221" s="103"/>
      <c r="VOU221" s="103"/>
      <c r="VOV221" s="103"/>
      <c r="VOW221" s="103"/>
      <c r="VOX221" s="103"/>
      <c r="VOY221" s="103"/>
      <c r="VOZ221" s="103"/>
      <c r="VPA221" s="103"/>
      <c r="VPB221" s="103"/>
      <c r="VPC221" s="103"/>
      <c r="VPD221" s="103"/>
      <c r="VPE221" s="103"/>
      <c r="VPF221" s="103"/>
      <c r="VPG221" s="103"/>
      <c r="VPH221" s="103"/>
      <c r="VPI221" s="103"/>
      <c r="VPJ221" s="103"/>
      <c r="VPK221" s="103"/>
      <c r="VPL221" s="103"/>
      <c r="VPM221" s="103"/>
      <c r="VPN221" s="103"/>
      <c r="VPO221" s="103"/>
      <c r="VPP221" s="103"/>
      <c r="VPQ221" s="103"/>
      <c r="VPR221" s="103"/>
      <c r="VPS221" s="103"/>
      <c r="VPT221" s="103"/>
      <c r="VPU221" s="103"/>
      <c r="VPV221" s="103"/>
      <c r="VPW221" s="103"/>
      <c r="VPX221" s="103"/>
      <c r="VPY221" s="103"/>
      <c r="VPZ221" s="103"/>
      <c r="VQA221" s="103"/>
      <c r="VQB221" s="103"/>
      <c r="VQC221" s="103"/>
      <c r="VQD221" s="103"/>
      <c r="VQE221" s="103"/>
      <c r="VQF221" s="103"/>
      <c r="VQG221" s="103"/>
      <c r="VQH221" s="103"/>
      <c r="VQI221" s="103"/>
      <c r="VQJ221" s="103"/>
      <c r="VQK221" s="103"/>
      <c r="VQL221" s="103"/>
      <c r="VQM221" s="103"/>
      <c r="VQN221" s="103"/>
      <c r="VQO221" s="103"/>
      <c r="VQP221" s="103"/>
      <c r="VQQ221" s="103"/>
      <c r="VQR221" s="103"/>
      <c r="VQS221" s="103"/>
      <c r="VQT221" s="103"/>
      <c r="VQU221" s="103"/>
      <c r="VQV221" s="103"/>
      <c r="VQW221" s="103"/>
      <c r="VQX221" s="103"/>
      <c r="VQY221" s="103"/>
      <c r="VQZ221" s="103"/>
      <c r="VRA221" s="103"/>
      <c r="VRB221" s="103"/>
      <c r="VRC221" s="103"/>
      <c r="VRD221" s="103"/>
      <c r="VRE221" s="103"/>
      <c r="VRF221" s="103"/>
      <c r="VRG221" s="103"/>
      <c r="VRH221" s="103"/>
      <c r="VRI221" s="103"/>
      <c r="VRJ221" s="103"/>
      <c r="VRK221" s="103"/>
      <c r="VRL221" s="103"/>
      <c r="VRM221" s="103"/>
      <c r="VRN221" s="103"/>
      <c r="VRO221" s="103"/>
      <c r="VRP221" s="103"/>
      <c r="VRQ221" s="103"/>
      <c r="VRR221" s="103"/>
      <c r="VRS221" s="103"/>
      <c r="VRT221" s="103"/>
      <c r="VRU221" s="103"/>
      <c r="VRV221" s="103"/>
      <c r="VRW221" s="103"/>
      <c r="VRX221" s="103"/>
      <c r="VRY221" s="103"/>
      <c r="VRZ221" s="103"/>
      <c r="VSA221" s="103"/>
      <c r="VSB221" s="103"/>
      <c r="VSC221" s="103"/>
      <c r="VSD221" s="103"/>
      <c r="VSE221" s="103"/>
      <c r="VSF221" s="103"/>
      <c r="VSG221" s="103"/>
      <c r="VSH221" s="103"/>
      <c r="VSI221" s="103"/>
      <c r="VSJ221" s="103"/>
      <c r="VSK221" s="103"/>
      <c r="VSL221" s="103"/>
      <c r="VSM221" s="103"/>
      <c r="VSN221" s="103"/>
      <c r="VSO221" s="103"/>
      <c r="VSP221" s="103"/>
      <c r="VSQ221" s="103"/>
      <c r="VSR221" s="103"/>
      <c r="VSS221" s="103"/>
      <c r="VST221" s="103"/>
      <c r="VSU221" s="103"/>
      <c r="VSV221" s="103"/>
      <c r="VSW221" s="103"/>
      <c r="VSX221" s="103"/>
      <c r="VSY221" s="103"/>
      <c r="VSZ221" s="103"/>
      <c r="VTA221" s="103"/>
      <c r="VTB221" s="103"/>
      <c r="VTC221" s="103"/>
      <c r="VTD221" s="103"/>
      <c r="VTE221" s="103"/>
      <c r="VTF221" s="103"/>
      <c r="VTG221" s="103"/>
      <c r="VTH221" s="103"/>
      <c r="VTI221" s="103"/>
      <c r="VTJ221" s="103"/>
      <c r="VTK221" s="103"/>
      <c r="VTL221" s="103"/>
      <c r="VTM221" s="103"/>
      <c r="VTN221" s="103"/>
      <c r="VTO221" s="103"/>
      <c r="VTP221" s="103"/>
      <c r="VTQ221" s="103"/>
      <c r="VTR221" s="103"/>
      <c r="VTS221" s="103"/>
      <c r="VTT221" s="103"/>
      <c r="VTU221" s="103"/>
      <c r="VTV221" s="103"/>
      <c r="VTW221" s="103"/>
      <c r="VTX221" s="103"/>
      <c r="VTY221" s="103"/>
      <c r="VTZ221" s="103"/>
      <c r="VUA221" s="103"/>
      <c r="VUB221" s="103"/>
      <c r="VUC221" s="103"/>
      <c r="VUD221" s="103"/>
      <c r="VUE221" s="103"/>
      <c r="VUF221" s="103"/>
      <c r="VUG221" s="103"/>
      <c r="VUH221" s="103"/>
      <c r="VUI221" s="103"/>
      <c r="VUJ221" s="103"/>
      <c r="VUK221" s="103"/>
      <c r="VUL221" s="103"/>
      <c r="VUM221" s="103"/>
      <c r="VUN221" s="103"/>
      <c r="VUO221" s="103"/>
      <c r="VUP221" s="103"/>
      <c r="VUQ221" s="103"/>
      <c r="VUR221" s="103"/>
      <c r="VUS221" s="103"/>
      <c r="VUT221" s="103"/>
      <c r="VUU221" s="103"/>
      <c r="VUV221" s="103"/>
      <c r="VUW221" s="103"/>
      <c r="VUX221" s="103"/>
      <c r="VUY221" s="103"/>
      <c r="VUZ221" s="103"/>
      <c r="VVA221" s="103"/>
      <c r="VVB221" s="103"/>
      <c r="VVC221" s="103"/>
      <c r="VVD221" s="103"/>
      <c r="VVE221" s="103"/>
      <c r="VVF221" s="103"/>
      <c r="VVG221" s="103"/>
      <c r="VVH221" s="103"/>
      <c r="VVI221" s="103"/>
      <c r="VVJ221" s="103"/>
      <c r="VVK221" s="103"/>
      <c r="VVL221" s="103"/>
      <c r="VVM221" s="103"/>
      <c r="VVN221" s="103"/>
      <c r="VVO221" s="103"/>
      <c r="VVP221" s="103"/>
      <c r="VVQ221" s="103"/>
      <c r="VVR221" s="103"/>
      <c r="VVS221" s="103"/>
      <c r="VVT221" s="103"/>
      <c r="VVU221" s="103"/>
      <c r="VVV221" s="103"/>
      <c r="VVW221" s="103"/>
      <c r="VVX221" s="103"/>
      <c r="VVY221" s="103"/>
      <c r="VVZ221" s="103"/>
      <c r="VWA221" s="103"/>
      <c r="VWB221" s="103"/>
      <c r="VWC221" s="103"/>
      <c r="VWD221" s="103"/>
      <c r="VWE221" s="103"/>
      <c r="VWF221" s="103"/>
      <c r="VWG221" s="103"/>
      <c r="VWH221" s="103"/>
      <c r="VWI221" s="103"/>
      <c r="VWJ221" s="103"/>
      <c r="VWK221" s="103"/>
      <c r="VWL221" s="103"/>
      <c r="VWM221" s="103"/>
      <c r="VWN221" s="103"/>
      <c r="VWO221" s="103"/>
      <c r="VWP221" s="103"/>
      <c r="VWQ221" s="103"/>
      <c r="VWR221" s="103"/>
      <c r="VWS221" s="103"/>
      <c r="VWT221" s="103"/>
      <c r="VWU221" s="103"/>
      <c r="VWV221" s="103"/>
      <c r="VWW221" s="103"/>
      <c r="VWX221" s="103"/>
      <c r="VWY221" s="103"/>
      <c r="VWZ221" s="103"/>
      <c r="VXA221" s="103"/>
      <c r="VXB221" s="103"/>
      <c r="VXC221" s="103"/>
      <c r="VXD221" s="103"/>
      <c r="VXE221" s="103"/>
      <c r="VXF221" s="103"/>
      <c r="VXG221" s="103"/>
      <c r="VXH221" s="103"/>
      <c r="VXI221" s="103"/>
      <c r="VXJ221" s="103"/>
      <c r="VXK221" s="103"/>
      <c r="VXL221" s="103"/>
      <c r="VXM221" s="103"/>
      <c r="VXN221" s="103"/>
      <c r="VXO221" s="103"/>
      <c r="VXP221" s="103"/>
      <c r="VXQ221" s="103"/>
      <c r="VXR221" s="103"/>
      <c r="VXS221" s="103"/>
      <c r="VXT221" s="103"/>
      <c r="VXU221" s="103"/>
      <c r="VXV221" s="103"/>
      <c r="VXW221" s="103"/>
      <c r="VXX221" s="103"/>
      <c r="VXY221" s="103"/>
      <c r="VXZ221" s="103"/>
      <c r="VYA221" s="103"/>
      <c r="VYB221" s="103"/>
      <c r="VYC221" s="103"/>
      <c r="VYD221" s="103"/>
      <c r="VYE221" s="103"/>
      <c r="VYF221" s="103"/>
      <c r="VYG221" s="103"/>
      <c r="VYH221" s="103"/>
      <c r="VYI221" s="103"/>
      <c r="VYJ221" s="103"/>
      <c r="VYK221" s="103"/>
      <c r="VYL221" s="103"/>
      <c r="VYM221" s="103"/>
      <c r="VYN221" s="103"/>
      <c r="VYO221" s="103"/>
      <c r="VYP221" s="103"/>
      <c r="VYQ221" s="103"/>
      <c r="VYR221" s="103"/>
      <c r="VYS221" s="103"/>
      <c r="VYT221" s="103"/>
      <c r="VYU221" s="103"/>
      <c r="VYV221" s="103"/>
      <c r="VYW221" s="103"/>
      <c r="VYX221" s="103"/>
      <c r="VYY221" s="103"/>
      <c r="VYZ221" s="103"/>
      <c r="VZA221" s="103"/>
      <c r="VZB221" s="103"/>
      <c r="VZC221" s="103"/>
      <c r="VZD221" s="103"/>
      <c r="VZE221" s="103"/>
      <c r="VZF221" s="103"/>
      <c r="VZG221" s="103"/>
      <c r="VZH221" s="103"/>
      <c r="VZI221" s="103"/>
      <c r="VZJ221" s="103"/>
      <c r="VZK221" s="103"/>
      <c r="VZL221" s="103"/>
      <c r="VZM221" s="103"/>
      <c r="VZN221" s="103"/>
      <c r="VZO221" s="103"/>
      <c r="VZP221" s="103"/>
      <c r="VZQ221" s="103"/>
      <c r="VZR221" s="103"/>
      <c r="VZS221" s="103"/>
      <c r="VZT221" s="103"/>
      <c r="VZU221" s="103"/>
      <c r="VZV221" s="103"/>
      <c r="VZW221" s="103"/>
      <c r="VZX221" s="103"/>
      <c r="VZY221" s="103"/>
      <c r="VZZ221" s="103"/>
      <c r="WAA221" s="103"/>
      <c r="WAB221" s="103"/>
      <c r="WAC221" s="103"/>
      <c r="WAD221" s="103"/>
      <c r="WAE221" s="103"/>
      <c r="WAF221" s="103"/>
      <c r="WAG221" s="103"/>
      <c r="WAH221" s="103"/>
      <c r="WAI221" s="103"/>
      <c r="WAJ221" s="103"/>
      <c r="WAK221" s="103"/>
      <c r="WAL221" s="103"/>
      <c r="WAM221" s="103"/>
      <c r="WAN221" s="103"/>
      <c r="WAO221" s="103"/>
      <c r="WAP221" s="103"/>
      <c r="WAQ221" s="103"/>
      <c r="WAR221" s="103"/>
      <c r="WAS221" s="103"/>
      <c r="WAT221" s="103"/>
      <c r="WAU221" s="103"/>
      <c r="WAV221" s="103"/>
      <c r="WAW221" s="103"/>
      <c r="WAX221" s="103"/>
      <c r="WAY221" s="103"/>
      <c r="WAZ221" s="103"/>
      <c r="WBA221" s="103"/>
      <c r="WBB221" s="103"/>
      <c r="WBC221" s="103"/>
      <c r="WBD221" s="103"/>
      <c r="WBE221" s="103"/>
      <c r="WBF221" s="103"/>
      <c r="WBG221" s="103"/>
      <c r="WBH221" s="103"/>
      <c r="WBI221" s="103"/>
      <c r="WBJ221" s="103"/>
      <c r="WBK221" s="103"/>
      <c r="WBL221" s="103"/>
      <c r="WBM221" s="103"/>
      <c r="WBN221" s="103"/>
      <c r="WBO221" s="103"/>
      <c r="WBP221" s="103"/>
      <c r="WBQ221" s="103"/>
      <c r="WBR221" s="103"/>
      <c r="WBS221" s="103"/>
      <c r="WBT221" s="103"/>
      <c r="WBU221" s="103"/>
      <c r="WBV221" s="103"/>
      <c r="WBW221" s="103"/>
      <c r="WBX221" s="103"/>
      <c r="WBY221" s="103"/>
      <c r="WBZ221" s="103"/>
      <c r="WCA221" s="103"/>
      <c r="WCB221" s="103"/>
      <c r="WCC221" s="103"/>
      <c r="WCD221" s="103"/>
      <c r="WCE221" s="103"/>
      <c r="WCF221" s="103"/>
      <c r="WCG221" s="103"/>
      <c r="WCH221" s="103"/>
      <c r="WCI221" s="103"/>
      <c r="WCJ221" s="103"/>
      <c r="WCK221" s="103"/>
      <c r="WCL221" s="103"/>
      <c r="WCM221" s="103"/>
      <c r="WCN221" s="103"/>
      <c r="WCO221" s="103"/>
      <c r="WCP221" s="103"/>
      <c r="WCQ221" s="103"/>
      <c r="WCR221" s="103"/>
      <c r="WCS221" s="103"/>
      <c r="WCT221" s="103"/>
      <c r="WCU221" s="103"/>
      <c r="WCV221" s="103"/>
      <c r="WCW221" s="103"/>
      <c r="WCX221" s="103"/>
      <c r="WCY221" s="103"/>
      <c r="WCZ221" s="103"/>
      <c r="WDA221" s="103"/>
      <c r="WDB221" s="103"/>
      <c r="WDC221" s="103"/>
      <c r="WDD221" s="103"/>
      <c r="WDE221" s="103"/>
      <c r="WDF221" s="103"/>
      <c r="WDG221" s="103"/>
      <c r="WDH221" s="103"/>
      <c r="WDI221" s="103"/>
      <c r="WDJ221" s="103"/>
      <c r="WDK221" s="103"/>
      <c r="WDL221" s="103"/>
      <c r="WDM221" s="103"/>
      <c r="WDN221" s="103"/>
      <c r="WDO221" s="103"/>
      <c r="WDP221" s="103"/>
      <c r="WDQ221" s="103"/>
      <c r="WDR221" s="103"/>
      <c r="WDS221" s="103"/>
      <c r="WDT221" s="103"/>
      <c r="WDU221" s="103"/>
      <c r="WDV221" s="103"/>
      <c r="WDW221" s="103"/>
      <c r="WDX221" s="103"/>
      <c r="WDY221" s="103"/>
      <c r="WDZ221" s="103"/>
      <c r="WEA221" s="103"/>
      <c r="WEB221" s="103"/>
      <c r="WEC221" s="103"/>
      <c r="WED221" s="103"/>
      <c r="WEE221" s="103"/>
      <c r="WEF221" s="103"/>
      <c r="WEG221" s="103"/>
      <c r="WEH221" s="103"/>
      <c r="WEI221" s="103"/>
      <c r="WEJ221" s="103"/>
      <c r="WEK221" s="103"/>
      <c r="WEL221" s="103"/>
      <c r="WEM221" s="103"/>
      <c r="WEN221" s="103"/>
      <c r="WEO221" s="103"/>
      <c r="WEP221" s="103"/>
      <c r="WEQ221" s="103"/>
      <c r="WER221" s="103"/>
      <c r="WES221" s="103"/>
      <c r="WET221" s="103"/>
      <c r="WEU221" s="103"/>
      <c r="WEV221" s="103"/>
      <c r="WEW221" s="103"/>
      <c r="WEX221" s="103"/>
      <c r="WEY221" s="103"/>
      <c r="WEZ221" s="103"/>
      <c r="WFA221" s="103"/>
      <c r="WFB221" s="103"/>
      <c r="WFC221" s="103"/>
      <c r="WFD221" s="103"/>
      <c r="WFE221" s="103"/>
      <c r="WFF221" s="103"/>
      <c r="WFG221" s="103"/>
      <c r="WFH221" s="103"/>
      <c r="WFI221" s="103"/>
      <c r="WFJ221" s="103"/>
      <c r="WFK221" s="103"/>
      <c r="WFL221" s="103"/>
      <c r="WFM221" s="103"/>
      <c r="WFN221" s="103"/>
      <c r="WFO221" s="103"/>
      <c r="WFP221" s="103"/>
      <c r="WFQ221" s="103"/>
      <c r="WFR221" s="103"/>
      <c r="WFS221" s="103"/>
      <c r="WFT221" s="103"/>
      <c r="WFU221" s="103"/>
      <c r="WFV221" s="103"/>
      <c r="WFW221" s="103"/>
      <c r="WFX221" s="103"/>
      <c r="WFY221" s="103"/>
      <c r="WFZ221" s="103"/>
      <c r="WGA221" s="103"/>
      <c r="WGB221" s="103"/>
      <c r="WGC221" s="103"/>
      <c r="WGD221" s="103"/>
      <c r="WGE221" s="103"/>
      <c r="WGF221" s="103"/>
      <c r="WGG221" s="103"/>
      <c r="WGH221" s="103"/>
      <c r="WGI221" s="103"/>
      <c r="WGJ221" s="103"/>
      <c r="WGK221" s="103"/>
      <c r="WGL221" s="103"/>
      <c r="WGM221" s="103"/>
      <c r="WGN221" s="103"/>
      <c r="WGO221" s="103"/>
      <c r="WGP221" s="103"/>
      <c r="WGQ221" s="103"/>
      <c r="WGR221" s="103"/>
      <c r="WGS221" s="103"/>
      <c r="WGT221" s="103"/>
      <c r="WGU221" s="103"/>
      <c r="WGV221" s="103"/>
      <c r="WGW221" s="103"/>
      <c r="WGX221" s="103"/>
      <c r="WGY221" s="103"/>
      <c r="WGZ221" s="103"/>
      <c r="WHA221" s="103"/>
      <c r="WHB221" s="103"/>
      <c r="WHC221" s="103"/>
      <c r="WHD221" s="103"/>
      <c r="WHE221" s="103"/>
      <c r="WHF221" s="103"/>
      <c r="WHG221" s="103"/>
      <c r="WHH221" s="103"/>
      <c r="WHI221" s="103"/>
      <c r="WHJ221" s="103"/>
      <c r="WHK221" s="103"/>
      <c r="WHL221" s="103"/>
      <c r="WHM221" s="103"/>
      <c r="WHN221" s="103"/>
      <c r="WHO221" s="103"/>
      <c r="WHP221" s="103"/>
      <c r="WHQ221" s="103"/>
      <c r="WHR221" s="103"/>
      <c r="WHS221" s="103"/>
      <c r="WHT221" s="103"/>
      <c r="WHU221" s="103"/>
      <c r="WHV221" s="103"/>
      <c r="WHW221" s="103"/>
      <c r="WHX221" s="103"/>
      <c r="WHY221" s="103"/>
      <c r="WHZ221" s="103"/>
      <c r="WIA221" s="103"/>
      <c r="WIB221" s="103"/>
      <c r="WIC221" s="103"/>
      <c r="WID221" s="103"/>
      <c r="WIE221" s="103"/>
      <c r="WIF221" s="103"/>
      <c r="WIG221" s="103"/>
      <c r="WIH221" s="103"/>
      <c r="WII221" s="103"/>
      <c r="WIJ221" s="103"/>
      <c r="WIK221" s="103"/>
      <c r="WIL221" s="103"/>
      <c r="WIM221" s="103"/>
      <c r="WIN221" s="103"/>
      <c r="WIO221" s="103"/>
      <c r="WIP221" s="103"/>
      <c r="WIQ221" s="103"/>
      <c r="WIR221" s="103"/>
      <c r="WIS221" s="103"/>
      <c r="WIT221" s="103"/>
      <c r="WIU221" s="103"/>
      <c r="WIV221" s="103"/>
      <c r="WIW221" s="103"/>
      <c r="WIX221" s="103"/>
      <c r="WIY221" s="103"/>
      <c r="WIZ221" s="103"/>
      <c r="WJA221" s="103"/>
      <c r="WJB221" s="103"/>
      <c r="WJC221" s="103"/>
      <c r="WJD221" s="103"/>
      <c r="WJE221" s="103"/>
      <c r="WJF221" s="103"/>
      <c r="WJG221" s="103"/>
      <c r="WJH221" s="103"/>
      <c r="WJI221" s="103"/>
      <c r="WJJ221" s="103"/>
      <c r="WJK221" s="103"/>
      <c r="WJL221" s="103"/>
      <c r="WJM221" s="103"/>
      <c r="WJN221" s="103"/>
      <c r="WJO221" s="103"/>
      <c r="WJP221" s="103"/>
      <c r="WJQ221" s="103"/>
      <c r="WJR221" s="103"/>
      <c r="WJS221" s="103"/>
      <c r="WJT221" s="103"/>
      <c r="WJU221" s="103"/>
      <c r="WJV221" s="103"/>
      <c r="WJW221" s="103"/>
      <c r="WJX221" s="103"/>
      <c r="WJY221" s="103"/>
      <c r="WJZ221" s="103"/>
      <c r="WKA221" s="103"/>
      <c r="WKB221" s="103"/>
      <c r="WKC221" s="103"/>
      <c r="WKD221" s="103"/>
      <c r="WKE221" s="103"/>
      <c r="WKF221" s="103"/>
      <c r="WKG221" s="103"/>
      <c r="WKH221" s="103"/>
      <c r="WKI221" s="103"/>
      <c r="WKJ221" s="103"/>
      <c r="WKK221" s="103"/>
      <c r="WKL221" s="103"/>
      <c r="WKM221" s="103"/>
      <c r="WKN221" s="103"/>
      <c r="WKO221" s="103"/>
      <c r="WKP221" s="103"/>
      <c r="WKQ221" s="103"/>
      <c r="WKR221" s="103"/>
      <c r="WKS221" s="103"/>
      <c r="WKT221" s="103"/>
      <c r="WKU221" s="103"/>
      <c r="WKV221" s="103"/>
      <c r="WKW221" s="103"/>
      <c r="WKX221" s="103"/>
      <c r="WKY221" s="103"/>
      <c r="WKZ221" s="103"/>
      <c r="WLA221" s="103"/>
      <c r="WLB221" s="103"/>
      <c r="WLC221" s="103"/>
      <c r="WLD221" s="103"/>
      <c r="WLE221" s="103"/>
      <c r="WLF221" s="103"/>
      <c r="WLG221" s="103"/>
      <c r="WLH221" s="103"/>
      <c r="WLI221" s="103"/>
      <c r="WLJ221" s="103"/>
      <c r="WLK221" s="103"/>
      <c r="WLL221" s="103"/>
      <c r="WLM221" s="103"/>
      <c r="WLN221" s="103"/>
      <c r="WLO221" s="103"/>
      <c r="WLP221" s="103"/>
      <c r="WLQ221" s="103"/>
      <c r="WLR221" s="103"/>
      <c r="WLS221" s="103"/>
      <c r="WLT221" s="103"/>
      <c r="WLU221" s="103"/>
      <c r="WLV221" s="103"/>
      <c r="WLW221" s="103"/>
      <c r="WLX221" s="103"/>
      <c r="WLY221" s="103"/>
      <c r="WLZ221" s="103"/>
      <c r="WMA221" s="103"/>
      <c r="WMB221" s="103"/>
      <c r="WMC221" s="103"/>
      <c r="WMD221" s="103"/>
      <c r="WME221" s="103"/>
      <c r="WMF221" s="103"/>
      <c r="WMG221" s="103"/>
      <c r="WMH221" s="103"/>
      <c r="WMI221" s="103"/>
      <c r="WMJ221" s="103"/>
      <c r="WMK221" s="103"/>
      <c r="WML221" s="103"/>
      <c r="WMM221" s="103"/>
      <c r="WMN221" s="103"/>
      <c r="WMO221" s="103"/>
      <c r="WMP221" s="103"/>
      <c r="WMQ221" s="103"/>
      <c r="WMR221" s="103"/>
      <c r="WMS221" s="103"/>
      <c r="WMT221" s="103"/>
      <c r="WMU221" s="103"/>
      <c r="WMV221" s="103"/>
      <c r="WMW221" s="103"/>
      <c r="WMX221" s="103"/>
      <c r="WMY221" s="103"/>
      <c r="WMZ221" s="103"/>
      <c r="WNA221" s="103"/>
      <c r="WNB221" s="103"/>
      <c r="WNC221" s="103"/>
      <c r="WND221" s="103"/>
      <c r="WNE221" s="103"/>
      <c r="WNF221" s="103"/>
      <c r="WNG221" s="103"/>
      <c r="WNH221" s="103"/>
      <c r="WNI221" s="103"/>
      <c r="WNJ221" s="103"/>
      <c r="WNK221" s="103"/>
      <c r="WNL221" s="103"/>
      <c r="WNM221" s="103"/>
      <c r="WNN221" s="103"/>
      <c r="WNO221" s="103"/>
      <c r="WNP221" s="103"/>
      <c r="WNQ221" s="103"/>
      <c r="WNR221" s="103"/>
      <c r="WNS221" s="103"/>
      <c r="WNT221" s="103"/>
      <c r="WNU221" s="103"/>
      <c r="WNV221" s="103"/>
      <c r="WNW221" s="103"/>
      <c r="WNX221" s="103"/>
      <c r="WNY221" s="103"/>
      <c r="WNZ221" s="103"/>
      <c r="WOA221" s="103"/>
      <c r="WOB221" s="103"/>
      <c r="WOC221" s="103"/>
      <c r="WOD221" s="103"/>
      <c r="WOE221" s="103"/>
      <c r="WOF221" s="103"/>
      <c r="WOG221" s="103"/>
      <c r="WOH221" s="103"/>
      <c r="WOI221" s="103"/>
      <c r="WOJ221" s="103"/>
      <c r="WOK221" s="103"/>
      <c r="WOL221" s="103"/>
      <c r="WOM221" s="103"/>
      <c r="WON221" s="103"/>
      <c r="WOO221" s="103"/>
      <c r="WOP221" s="103"/>
      <c r="WOQ221" s="103"/>
      <c r="WOR221" s="103"/>
      <c r="WOS221" s="103"/>
      <c r="WOT221" s="103"/>
      <c r="WOU221" s="103"/>
      <c r="WOV221" s="103"/>
      <c r="WOW221" s="103"/>
      <c r="WOX221" s="103"/>
      <c r="WOY221" s="103"/>
      <c r="WOZ221" s="103"/>
      <c r="WPA221" s="103"/>
      <c r="WPB221" s="103"/>
      <c r="WPC221" s="103"/>
      <c r="WPD221" s="103"/>
      <c r="WPE221" s="103"/>
      <c r="WPF221" s="103"/>
      <c r="WPG221" s="103"/>
      <c r="WPH221" s="103"/>
      <c r="WPI221" s="103"/>
      <c r="WPJ221" s="103"/>
      <c r="WPK221" s="103"/>
      <c r="WPL221" s="103"/>
      <c r="WPM221" s="103"/>
      <c r="WPN221" s="103"/>
      <c r="WPO221" s="103"/>
      <c r="WPP221" s="103"/>
      <c r="WPQ221" s="103"/>
      <c r="WPR221" s="103"/>
      <c r="WPS221" s="103"/>
      <c r="WPT221" s="103"/>
      <c r="WPU221" s="103"/>
      <c r="WPV221" s="103"/>
      <c r="WPW221" s="103"/>
      <c r="WPX221" s="103"/>
      <c r="WPY221" s="103"/>
      <c r="WPZ221" s="103"/>
      <c r="WQA221" s="103"/>
      <c r="WQB221" s="103"/>
      <c r="WQC221" s="103"/>
      <c r="WQD221" s="103"/>
      <c r="WQE221" s="103"/>
      <c r="WQF221" s="103"/>
      <c r="WQG221" s="103"/>
      <c r="WQH221" s="103"/>
      <c r="WQI221" s="103"/>
      <c r="WQJ221" s="103"/>
      <c r="WQK221" s="103"/>
      <c r="WQL221" s="103"/>
      <c r="WQM221" s="103"/>
      <c r="WQN221" s="103"/>
      <c r="WQO221" s="103"/>
      <c r="WQP221" s="103"/>
      <c r="WQQ221" s="103"/>
      <c r="WQR221" s="103"/>
      <c r="WQS221" s="103"/>
      <c r="WQT221" s="103"/>
      <c r="WQU221" s="103"/>
      <c r="WQV221" s="103"/>
      <c r="WQW221" s="103"/>
      <c r="WQX221" s="103"/>
      <c r="WQY221" s="103"/>
      <c r="WQZ221" s="103"/>
      <c r="WRA221" s="103"/>
      <c r="WRB221" s="103"/>
      <c r="WRC221" s="103"/>
      <c r="WRD221" s="103"/>
      <c r="WRE221" s="103"/>
      <c r="WRF221" s="103"/>
      <c r="WRG221" s="103"/>
      <c r="WRH221" s="103"/>
      <c r="WRI221" s="103"/>
      <c r="WRJ221" s="103"/>
      <c r="WRK221" s="103"/>
      <c r="WRL221" s="103"/>
      <c r="WRM221" s="103"/>
      <c r="WRN221" s="103"/>
      <c r="WRO221" s="103"/>
      <c r="WRP221" s="103"/>
      <c r="WRQ221" s="103"/>
      <c r="WRR221" s="103"/>
      <c r="WRS221" s="103"/>
      <c r="WRT221" s="103"/>
      <c r="WRU221" s="103"/>
      <c r="WRV221" s="103"/>
      <c r="WRW221" s="103"/>
      <c r="WRX221" s="103"/>
      <c r="WRY221" s="103"/>
      <c r="WRZ221" s="103"/>
      <c r="WSA221" s="103"/>
      <c r="WSB221" s="103"/>
      <c r="WSC221" s="103"/>
      <c r="WSD221" s="103"/>
      <c r="WSE221" s="103"/>
      <c r="WSF221" s="103"/>
      <c r="WSG221" s="103"/>
      <c r="WSH221" s="103"/>
      <c r="WSI221" s="103"/>
      <c r="WSJ221" s="103"/>
      <c r="WSK221" s="103"/>
      <c r="WSL221" s="103"/>
      <c r="WSM221" s="103"/>
      <c r="WSN221" s="103"/>
      <c r="WSO221" s="103"/>
      <c r="WSP221" s="103"/>
      <c r="WSQ221" s="103"/>
      <c r="WSR221" s="103"/>
      <c r="WSS221" s="103"/>
      <c r="WST221" s="103"/>
      <c r="WSU221" s="103"/>
      <c r="WSV221" s="103"/>
      <c r="WSW221" s="103"/>
      <c r="WSX221" s="103"/>
      <c r="WSY221" s="103"/>
      <c r="WSZ221" s="103"/>
      <c r="WTA221" s="103"/>
      <c r="WTB221" s="103"/>
      <c r="WTC221" s="103"/>
      <c r="WTD221" s="103"/>
      <c r="WTE221" s="103"/>
      <c r="WTF221" s="103"/>
      <c r="WTG221" s="103"/>
      <c r="WTH221" s="103"/>
      <c r="WTI221" s="103"/>
      <c r="WTJ221" s="103"/>
      <c r="WTK221" s="103"/>
      <c r="WTL221" s="103"/>
      <c r="WTM221" s="103"/>
      <c r="WTN221" s="103"/>
      <c r="WTO221" s="103"/>
      <c r="WTP221" s="103"/>
      <c r="WTQ221" s="103"/>
      <c r="WTR221" s="103"/>
      <c r="WTS221" s="103"/>
      <c r="WTT221" s="103"/>
      <c r="WTU221" s="103"/>
      <c r="WTV221" s="103"/>
      <c r="WTW221" s="103"/>
      <c r="WTX221" s="103"/>
      <c r="WTY221" s="103"/>
      <c r="WTZ221" s="103"/>
      <c r="WUA221" s="103"/>
      <c r="WUB221" s="103"/>
      <c r="WUC221" s="103"/>
      <c r="WUD221" s="103"/>
      <c r="WUE221" s="103"/>
      <c r="WUF221" s="103"/>
      <c r="WUG221" s="103"/>
      <c r="WUH221" s="103"/>
      <c r="WUI221" s="103"/>
      <c r="WUJ221" s="103"/>
      <c r="WUK221" s="103"/>
      <c r="WUL221" s="103"/>
      <c r="WUM221" s="103"/>
      <c r="WUN221" s="103"/>
      <c r="WUO221" s="103"/>
      <c r="WUP221" s="103"/>
      <c r="WUQ221" s="103"/>
      <c r="WUR221" s="103"/>
      <c r="WUS221" s="103"/>
      <c r="WUT221" s="103"/>
      <c r="WUU221" s="103"/>
      <c r="WUV221" s="103"/>
      <c r="WUW221" s="103"/>
      <c r="WUX221" s="103"/>
      <c r="WUY221" s="103"/>
      <c r="WUZ221" s="103"/>
      <c r="WVA221" s="103"/>
      <c r="WVB221" s="103"/>
      <c r="WVC221" s="103"/>
      <c r="WVD221" s="103"/>
      <c r="WVE221" s="103"/>
      <c r="WVF221" s="103"/>
      <c r="WVG221" s="103"/>
      <c r="WVH221" s="103"/>
      <c r="WVI221" s="103"/>
      <c r="WVJ221" s="103"/>
      <c r="WVK221" s="103"/>
      <c r="WVL221" s="103"/>
      <c r="WVM221" s="103"/>
      <c r="WVN221" s="103"/>
      <c r="WVO221" s="103"/>
      <c r="WVP221" s="103"/>
    </row>
    <row r="222" spans="1:16136" s="102" customFormat="1" ht="56.25" customHeight="1">
      <c r="A222" s="37">
        <v>7729314745</v>
      </c>
      <c r="B222" s="12" t="s">
        <v>372</v>
      </c>
      <c r="C222" s="12" t="s">
        <v>141</v>
      </c>
      <c r="D222" s="12" t="s">
        <v>382</v>
      </c>
      <c r="E222" s="13">
        <f>'2023'!E222</f>
        <v>31.082999999999998</v>
      </c>
      <c r="F222" s="13">
        <f>'2023'!F222</f>
        <v>12.933999999999999</v>
      </c>
      <c r="G222" s="13">
        <f>'2023'!G222</f>
        <v>4.5179999999999998</v>
      </c>
      <c r="H222" s="13">
        <f>'2023'!H222</f>
        <v>47.750999999999998</v>
      </c>
      <c r="I222" s="38">
        <f t="shared" si="70"/>
        <v>96.286000000000001</v>
      </c>
      <c r="J222" s="40">
        <v>14317.420416000001</v>
      </c>
      <c r="K222" s="40">
        <v>14317.420415999999</v>
      </c>
      <c r="L222" s="40">
        <f>'2023'!M222</f>
        <v>1514.24</v>
      </c>
      <c r="M222" s="40">
        <v>1574.8096</v>
      </c>
      <c r="N222" s="42" t="e">
        <f>(J222-L222)*#REF!</f>
        <v>#REF!</v>
      </c>
      <c r="O222" s="41">
        <f t="shared" si="66"/>
        <v>397961.25687052798</v>
      </c>
      <c r="P222" s="42">
        <f t="shared" si="67"/>
        <v>165596.335500544</v>
      </c>
      <c r="Q222" s="42">
        <f t="shared" si="68"/>
        <v>57571.115666687991</v>
      </c>
      <c r="R222" s="42">
        <f t="shared" si="69"/>
        <v>608472.40907481592</v>
      </c>
      <c r="S222" s="42">
        <f t="shared" si="71"/>
        <v>1229601.1171125758</v>
      </c>
      <c r="T222" s="43"/>
      <c r="U222" s="44"/>
      <c r="V222" s="44"/>
      <c r="W222" s="101"/>
      <c r="X222" s="101"/>
      <c r="Y222" s="101"/>
      <c r="Z222" s="101"/>
      <c r="AA222" s="101"/>
      <c r="AB222" s="101"/>
      <c r="AC222" s="101"/>
      <c r="AD222" s="101"/>
      <c r="AE222" s="101"/>
      <c r="AF222" s="101"/>
      <c r="AG222" s="101"/>
      <c r="AH222" s="101"/>
      <c r="AI222" s="101"/>
      <c r="AJ222" s="101"/>
      <c r="AK222" s="101"/>
      <c r="AL222" s="101"/>
      <c r="AM222" s="101"/>
      <c r="AN222" s="101"/>
      <c r="AO222" s="101"/>
      <c r="AP222" s="101"/>
      <c r="AQ222" s="101"/>
      <c r="AR222" s="101"/>
      <c r="AS222" s="101"/>
      <c r="AT222" s="101"/>
      <c r="AU222" s="101"/>
      <c r="AV222" s="101"/>
      <c r="AW222" s="101"/>
      <c r="AX222" s="101"/>
      <c r="AY222" s="101"/>
      <c r="AZ222" s="101"/>
      <c r="BA222" s="101"/>
      <c r="BB222" s="101"/>
      <c r="BC222" s="101"/>
      <c r="BD222" s="101"/>
      <c r="BE222" s="101"/>
      <c r="BF222" s="101"/>
      <c r="BG222" s="101"/>
      <c r="BH222" s="101"/>
      <c r="BI222" s="101"/>
      <c r="BJ222" s="101"/>
      <c r="BK222" s="101"/>
      <c r="BL222" s="101"/>
      <c r="BM222" s="101"/>
      <c r="BN222" s="101"/>
      <c r="BO222" s="101"/>
      <c r="BP222" s="101"/>
      <c r="BQ222" s="101"/>
      <c r="BR222" s="101"/>
      <c r="BS222" s="101"/>
      <c r="BT222" s="101"/>
      <c r="BU222" s="101"/>
      <c r="BV222" s="101"/>
      <c r="BW222" s="101"/>
      <c r="BX222" s="101"/>
      <c r="BY222" s="101"/>
      <c r="BZ222" s="101"/>
      <c r="CA222" s="101"/>
      <c r="CB222" s="101"/>
      <c r="CC222" s="101"/>
      <c r="CD222" s="101"/>
      <c r="CE222" s="101"/>
      <c r="CF222" s="101"/>
      <c r="CG222" s="101"/>
      <c r="CH222" s="101"/>
      <c r="CI222" s="101"/>
      <c r="CJ222" s="101"/>
      <c r="CK222" s="101"/>
      <c r="CL222" s="101"/>
      <c r="CM222" s="101"/>
      <c r="CN222" s="101"/>
      <c r="CO222" s="101"/>
      <c r="CP222" s="101"/>
      <c r="CQ222" s="101"/>
      <c r="CR222" s="101"/>
      <c r="CS222" s="101"/>
      <c r="CT222" s="101"/>
      <c r="CU222" s="101"/>
      <c r="CV222" s="101"/>
      <c r="CW222" s="101"/>
      <c r="CX222" s="101"/>
      <c r="CY222" s="101"/>
      <c r="CZ222" s="101"/>
      <c r="DA222" s="101"/>
      <c r="DB222" s="101"/>
      <c r="DC222" s="101"/>
      <c r="DD222" s="101"/>
      <c r="DE222" s="101"/>
      <c r="DF222" s="101"/>
      <c r="DG222" s="101"/>
      <c r="DH222" s="101"/>
      <c r="DI222" s="101"/>
      <c r="DJ222" s="101"/>
      <c r="DK222" s="101"/>
      <c r="DL222" s="101"/>
      <c r="DM222" s="101"/>
      <c r="DN222" s="101"/>
      <c r="DO222" s="101"/>
      <c r="DP222" s="101"/>
      <c r="DQ222" s="101"/>
      <c r="DR222" s="101"/>
      <c r="DS222" s="101"/>
      <c r="DT222" s="101"/>
      <c r="DU222" s="101"/>
      <c r="DV222" s="101"/>
      <c r="DW222" s="101"/>
      <c r="DX222" s="101"/>
      <c r="DY222" s="101"/>
      <c r="DZ222" s="101"/>
      <c r="EA222" s="101"/>
      <c r="EB222" s="101"/>
      <c r="EC222" s="101"/>
      <c r="ED222" s="101"/>
      <c r="EE222" s="101"/>
      <c r="EF222" s="101"/>
      <c r="EG222" s="101"/>
      <c r="EH222" s="101"/>
      <c r="EI222" s="101"/>
      <c r="EJ222" s="101"/>
      <c r="EK222" s="101"/>
      <c r="EL222" s="101"/>
      <c r="EM222" s="101"/>
      <c r="EN222" s="101"/>
      <c r="EO222" s="101"/>
      <c r="EP222" s="101"/>
      <c r="EQ222" s="101"/>
      <c r="ER222" s="101"/>
      <c r="ES222" s="101"/>
      <c r="ET222" s="101"/>
      <c r="EU222" s="101"/>
      <c r="EV222" s="101"/>
      <c r="EW222" s="101"/>
      <c r="EX222" s="101"/>
      <c r="EY222" s="101"/>
      <c r="EZ222" s="101"/>
      <c r="FA222" s="101"/>
      <c r="FB222" s="101"/>
      <c r="FC222" s="101"/>
      <c r="FD222" s="101"/>
      <c r="FE222" s="101"/>
      <c r="FF222" s="101"/>
      <c r="FG222" s="101"/>
      <c r="FH222" s="101"/>
      <c r="FI222" s="101"/>
      <c r="FJ222" s="101"/>
      <c r="FK222" s="101"/>
      <c r="FL222" s="101"/>
      <c r="FM222" s="101"/>
      <c r="FN222" s="101"/>
      <c r="FO222" s="101"/>
      <c r="FP222" s="101"/>
      <c r="FQ222" s="101"/>
      <c r="FR222" s="101"/>
      <c r="FS222" s="101"/>
      <c r="FT222" s="101"/>
      <c r="FU222" s="101"/>
      <c r="FV222" s="101"/>
      <c r="FW222" s="101"/>
      <c r="FX222" s="101"/>
      <c r="FY222" s="101"/>
      <c r="FZ222" s="52"/>
      <c r="GA222" s="52"/>
      <c r="GB222" s="52"/>
      <c r="GC222" s="52"/>
      <c r="GD222" s="52"/>
      <c r="GE222" s="52"/>
      <c r="GF222" s="52"/>
      <c r="GG222" s="52"/>
      <c r="GH222" s="52"/>
      <c r="GI222" s="52"/>
      <c r="GJ222" s="52"/>
      <c r="GK222" s="52"/>
      <c r="GL222" s="52"/>
      <c r="GM222" s="52"/>
      <c r="GN222" s="52"/>
      <c r="GO222" s="52"/>
      <c r="GP222" s="52"/>
      <c r="GQ222" s="52"/>
      <c r="GR222" s="52"/>
      <c r="GS222" s="52"/>
      <c r="GT222" s="52"/>
      <c r="GU222" s="52"/>
      <c r="GV222" s="52"/>
      <c r="GW222" s="52"/>
      <c r="GX222" s="52"/>
      <c r="GY222" s="52"/>
      <c r="GZ222" s="52"/>
      <c r="HA222" s="52"/>
      <c r="HB222" s="52"/>
      <c r="HC222" s="52"/>
      <c r="HD222" s="52"/>
      <c r="HE222" s="52"/>
      <c r="HF222" s="52"/>
      <c r="HG222" s="52"/>
      <c r="HH222" s="52"/>
      <c r="HI222" s="52"/>
      <c r="HJ222" s="52"/>
      <c r="HK222" s="52"/>
      <c r="HL222" s="52"/>
      <c r="HM222" s="52"/>
      <c r="HN222" s="52"/>
      <c r="HO222" s="52"/>
      <c r="HP222" s="52"/>
      <c r="HQ222" s="52"/>
      <c r="HR222" s="52"/>
      <c r="HS222" s="52"/>
      <c r="HT222" s="52"/>
      <c r="HU222" s="52"/>
      <c r="HV222" s="52"/>
      <c r="HW222" s="52"/>
      <c r="HX222" s="52"/>
      <c r="HY222" s="52"/>
      <c r="HZ222" s="52"/>
      <c r="IA222" s="52"/>
      <c r="IB222" s="52"/>
      <c r="IC222" s="52"/>
      <c r="ID222" s="52"/>
      <c r="IE222" s="52"/>
      <c r="IF222" s="52"/>
      <c r="IG222" s="52"/>
      <c r="IH222" s="52"/>
      <c r="II222" s="52"/>
      <c r="IJ222" s="52"/>
      <c r="IK222" s="52"/>
      <c r="IL222" s="52"/>
      <c r="IM222" s="52"/>
      <c r="IN222" s="52"/>
      <c r="IO222" s="52"/>
      <c r="IP222" s="52"/>
      <c r="IQ222" s="52"/>
      <c r="IR222" s="52"/>
      <c r="IS222" s="52"/>
      <c r="IT222" s="52"/>
      <c r="IU222" s="52"/>
      <c r="IV222" s="52"/>
      <c r="IW222" s="52"/>
      <c r="IX222" s="52"/>
      <c r="IY222" s="52"/>
      <c r="IZ222" s="52"/>
      <c r="JA222" s="52"/>
      <c r="JB222" s="52"/>
      <c r="JC222" s="52"/>
      <c r="JD222" s="52"/>
      <c r="JE222" s="52"/>
      <c r="JF222" s="52"/>
      <c r="JG222" s="52"/>
      <c r="JH222" s="52"/>
      <c r="JI222" s="52"/>
      <c r="JJ222" s="52"/>
      <c r="JK222" s="52"/>
      <c r="JL222" s="52"/>
      <c r="JM222" s="52"/>
      <c r="JN222" s="52"/>
      <c r="JO222" s="52"/>
      <c r="JP222" s="52"/>
      <c r="JQ222" s="52"/>
      <c r="JR222" s="52"/>
      <c r="JS222" s="52"/>
      <c r="JT222" s="52"/>
      <c r="JU222" s="52"/>
      <c r="JV222" s="52"/>
      <c r="JW222" s="52"/>
      <c r="JX222" s="52"/>
      <c r="JY222" s="52"/>
      <c r="JZ222" s="52"/>
      <c r="KA222" s="52"/>
      <c r="KB222" s="52"/>
      <c r="KC222" s="52"/>
      <c r="KD222" s="52"/>
      <c r="KE222" s="52"/>
      <c r="KF222" s="52"/>
      <c r="KG222" s="52"/>
      <c r="KH222" s="52"/>
      <c r="KI222" s="52"/>
      <c r="KJ222" s="52"/>
      <c r="KK222" s="52"/>
      <c r="KL222" s="52"/>
      <c r="KM222" s="52"/>
      <c r="KN222" s="52"/>
      <c r="KO222" s="52"/>
      <c r="KP222" s="52"/>
      <c r="KQ222" s="52"/>
      <c r="KR222" s="52"/>
      <c r="KS222" s="52"/>
      <c r="KT222" s="52"/>
      <c r="KU222" s="52"/>
      <c r="KV222" s="52"/>
      <c r="KW222" s="52"/>
      <c r="KX222" s="52"/>
      <c r="KY222" s="52"/>
      <c r="KZ222" s="52"/>
      <c r="LA222" s="52"/>
      <c r="LB222" s="52"/>
      <c r="LC222" s="52"/>
      <c r="LD222" s="52"/>
      <c r="LE222" s="52"/>
      <c r="LF222" s="52"/>
      <c r="LG222" s="52"/>
      <c r="LH222" s="52"/>
      <c r="LI222" s="52"/>
      <c r="LJ222" s="52"/>
      <c r="LK222" s="52"/>
      <c r="LL222" s="52"/>
      <c r="LM222" s="52"/>
      <c r="LN222" s="52"/>
      <c r="LO222" s="52"/>
      <c r="LP222" s="52"/>
      <c r="LQ222" s="52"/>
      <c r="LR222" s="52"/>
      <c r="LS222" s="52"/>
      <c r="LT222" s="52"/>
      <c r="LU222" s="52"/>
      <c r="LV222" s="52"/>
      <c r="LW222" s="52"/>
      <c r="LX222" s="52"/>
      <c r="LY222" s="52"/>
      <c r="LZ222" s="52"/>
      <c r="MA222" s="52"/>
      <c r="MB222" s="52"/>
      <c r="MC222" s="52"/>
      <c r="MD222" s="52"/>
      <c r="ME222" s="52"/>
      <c r="MF222" s="52"/>
      <c r="MG222" s="52"/>
      <c r="MH222" s="52"/>
      <c r="MI222" s="52"/>
      <c r="MJ222" s="52"/>
      <c r="MK222" s="52"/>
      <c r="ML222" s="52"/>
      <c r="MM222" s="52"/>
      <c r="MN222" s="52"/>
      <c r="MO222" s="52"/>
      <c r="MP222" s="52"/>
      <c r="MQ222" s="52"/>
      <c r="MR222" s="52"/>
      <c r="MS222" s="52"/>
      <c r="MT222" s="52"/>
      <c r="MU222" s="52"/>
      <c r="MV222" s="52"/>
      <c r="MW222" s="52"/>
      <c r="MX222" s="52"/>
      <c r="MY222" s="52"/>
      <c r="MZ222" s="52"/>
      <c r="NA222" s="52"/>
      <c r="NB222" s="52"/>
      <c r="NC222" s="52"/>
      <c r="ND222" s="52"/>
      <c r="NE222" s="52"/>
      <c r="NF222" s="52"/>
      <c r="NG222" s="52"/>
      <c r="NH222" s="52"/>
      <c r="NI222" s="52"/>
      <c r="NJ222" s="52"/>
      <c r="NK222" s="52"/>
      <c r="NL222" s="52"/>
      <c r="NM222" s="52"/>
      <c r="NN222" s="52"/>
      <c r="NO222" s="52"/>
      <c r="NP222" s="52"/>
      <c r="NQ222" s="52"/>
      <c r="NR222" s="52"/>
      <c r="NS222" s="52"/>
      <c r="NT222" s="52"/>
      <c r="NU222" s="52"/>
      <c r="NV222" s="52"/>
      <c r="NW222" s="52"/>
      <c r="NX222" s="52"/>
      <c r="NY222" s="52"/>
      <c r="NZ222" s="52"/>
      <c r="OA222" s="52"/>
      <c r="OB222" s="52"/>
      <c r="OC222" s="52"/>
      <c r="OD222" s="52"/>
      <c r="OE222" s="52"/>
      <c r="OF222" s="52"/>
      <c r="OG222" s="52"/>
      <c r="OH222" s="52"/>
      <c r="OI222" s="52"/>
      <c r="OJ222" s="52"/>
      <c r="OK222" s="52"/>
      <c r="OL222" s="52"/>
      <c r="OM222" s="52"/>
      <c r="ON222" s="52"/>
      <c r="OO222" s="52"/>
      <c r="OP222" s="52"/>
      <c r="OQ222" s="52"/>
      <c r="OR222" s="52"/>
      <c r="OS222" s="52"/>
      <c r="OT222" s="52"/>
      <c r="OU222" s="52"/>
      <c r="OV222" s="52"/>
      <c r="OW222" s="52"/>
      <c r="OX222" s="52"/>
      <c r="OY222" s="52"/>
      <c r="OZ222" s="52"/>
      <c r="PA222" s="52"/>
      <c r="PB222" s="52"/>
      <c r="PC222" s="52"/>
      <c r="PD222" s="52"/>
      <c r="PE222" s="52"/>
      <c r="PF222" s="52"/>
      <c r="PG222" s="52"/>
      <c r="PH222" s="52"/>
      <c r="PI222" s="52"/>
      <c r="PJ222" s="52"/>
      <c r="PK222" s="52"/>
      <c r="PL222" s="52"/>
      <c r="PM222" s="52"/>
      <c r="PN222" s="52"/>
      <c r="PO222" s="52"/>
      <c r="PP222" s="52"/>
      <c r="PQ222" s="52"/>
      <c r="PR222" s="52"/>
      <c r="PS222" s="52"/>
      <c r="PT222" s="52"/>
      <c r="PU222" s="52"/>
      <c r="PV222" s="52"/>
      <c r="PW222" s="52"/>
      <c r="PX222" s="52"/>
      <c r="PY222" s="52"/>
      <c r="PZ222" s="52"/>
      <c r="QA222" s="52"/>
      <c r="QB222" s="52"/>
      <c r="QC222" s="52"/>
      <c r="QD222" s="52"/>
      <c r="QE222" s="52"/>
      <c r="QF222" s="52"/>
      <c r="QG222" s="52"/>
      <c r="QH222" s="52"/>
      <c r="QI222" s="52"/>
      <c r="QJ222" s="52"/>
      <c r="QK222" s="52"/>
      <c r="QL222" s="52"/>
      <c r="QM222" s="52"/>
      <c r="QN222" s="52"/>
      <c r="QO222" s="52"/>
      <c r="QP222" s="52"/>
      <c r="QQ222" s="52"/>
      <c r="QR222" s="52"/>
      <c r="QS222" s="52"/>
      <c r="QT222" s="52"/>
      <c r="QU222" s="52"/>
      <c r="QV222" s="52"/>
      <c r="QW222" s="52"/>
      <c r="QX222" s="52"/>
      <c r="QY222" s="52"/>
      <c r="QZ222" s="52"/>
      <c r="RA222" s="52"/>
      <c r="RB222" s="52"/>
      <c r="RC222" s="52"/>
      <c r="RD222" s="52"/>
      <c r="RE222" s="52"/>
      <c r="RF222" s="52"/>
      <c r="RG222" s="52"/>
      <c r="RH222" s="52"/>
      <c r="RI222" s="52"/>
      <c r="RJ222" s="52"/>
      <c r="RK222" s="52"/>
      <c r="RL222" s="52"/>
      <c r="RM222" s="52"/>
      <c r="RN222" s="52"/>
      <c r="RO222" s="52"/>
      <c r="RP222" s="52"/>
      <c r="RQ222" s="52"/>
      <c r="RR222" s="52"/>
      <c r="RS222" s="52"/>
      <c r="RT222" s="52"/>
      <c r="RU222" s="52"/>
      <c r="RV222" s="52"/>
      <c r="RW222" s="52"/>
      <c r="RX222" s="52"/>
      <c r="RY222" s="52"/>
      <c r="RZ222" s="52"/>
      <c r="SA222" s="52"/>
      <c r="SB222" s="52"/>
      <c r="SC222" s="52"/>
      <c r="SD222" s="52"/>
      <c r="SE222" s="52"/>
      <c r="SF222" s="52"/>
      <c r="SG222" s="52"/>
      <c r="SH222" s="52"/>
      <c r="SI222" s="52"/>
      <c r="SJ222" s="52"/>
      <c r="SK222" s="52"/>
      <c r="SL222" s="52"/>
      <c r="SM222" s="52"/>
      <c r="SN222" s="52"/>
      <c r="SO222" s="52"/>
      <c r="SP222" s="52"/>
      <c r="SQ222" s="52"/>
      <c r="SR222" s="52"/>
      <c r="SS222" s="52"/>
      <c r="ST222" s="52"/>
      <c r="SU222" s="52"/>
      <c r="SV222" s="52"/>
      <c r="SW222" s="52"/>
      <c r="SX222" s="52"/>
      <c r="SY222" s="52"/>
      <c r="SZ222" s="52"/>
      <c r="TA222" s="52"/>
      <c r="TB222" s="52"/>
      <c r="TC222" s="52"/>
      <c r="TD222" s="52"/>
      <c r="TE222" s="52"/>
      <c r="TF222" s="52"/>
      <c r="TG222" s="52"/>
      <c r="TH222" s="52"/>
      <c r="TI222" s="52"/>
      <c r="TJ222" s="52"/>
      <c r="TK222" s="52"/>
      <c r="TL222" s="52"/>
      <c r="TM222" s="52"/>
      <c r="TN222" s="52"/>
      <c r="TO222" s="52"/>
      <c r="TP222" s="52"/>
      <c r="TQ222" s="52"/>
      <c r="TR222" s="52"/>
      <c r="TS222" s="52"/>
      <c r="TT222" s="52"/>
      <c r="TU222" s="52"/>
      <c r="TV222" s="52"/>
      <c r="TW222" s="52"/>
      <c r="TX222" s="52"/>
      <c r="TY222" s="52"/>
      <c r="TZ222" s="52"/>
      <c r="UA222" s="52"/>
      <c r="UB222" s="52"/>
      <c r="UC222" s="52"/>
      <c r="UD222" s="52"/>
      <c r="UE222" s="52"/>
      <c r="UF222" s="52"/>
      <c r="UG222" s="52"/>
      <c r="UH222" s="52"/>
      <c r="UI222" s="52"/>
      <c r="UJ222" s="52"/>
      <c r="UK222" s="52"/>
      <c r="UL222" s="52"/>
      <c r="UM222" s="52"/>
      <c r="UN222" s="52"/>
      <c r="UO222" s="52"/>
      <c r="UP222" s="52"/>
      <c r="UQ222" s="52"/>
      <c r="UR222" s="52"/>
      <c r="US222" s="52"/>
      <c r="UT222" s="52"/>
      <c r="UU222" s="52"/>
      <c r="UV222" s="52"/>
      <c r="UW222" s="52"/>
      <c r="UX222" s="52"/>
      <c r="UY222" s="52"/>
      <c r="UZ222" s="52"/>
      <c r="VA222" s="52"/>
      <c r="VB222" s="52"/>
      <c r="VC222" s="52"/>
      <c r="VD222" s="52"/>
      <c r="VE222" s="52"/>
      <c r="VF222" s="52"/>
      <c r="VG222" s="52"/>
      <c r="VH222" s="52"/>
      <c r="VI222" s="52"/>
      <c r="VJ222" s="52"/>
      <c r="VK222" s="52"/>
      <c r="VL222" s="52"/>
      <c r="VM222" s="52"/>
      <c r="VN222" s="52"/>
      <c r="VO222" s="52"/>
      <c r="VP222" s="52"/>
      <c r="VQ222" s="52"/>
      <c r="VR222" s="52"/>
      <c r="VS222" s="52"/>
      <c r="VT222" s="52"/>
      <c r="VU222" s="52"/>
      <c r="VV222" s="52"/>
      <c r="VW222" s="52"/>
      <c r="VX222" s="52"/>
      <c r="VY222" s="52"/>
      <c r="VZ222" s="52"/>
      <c r="WA222" s="52"/>
      <c r="WB222" s="52"/>
      <c r="WC222" s="52"/>
      <c r="WD222" s="52"/>
      <c r="WE222" s="52"/>
      <c r="WF222" s="52"/>
      <c r="WG222" s="52"/>
      <c r="WH222" s="52"/>
      <c r="WI222" s="52"/>
      <c r="WJ222" s="52"/>
      <c r="WK222" s="52"/>
      <c r="WL222" s="52"/>
      <c r="WM222" s="52"/>
      <c r="WN222" s="52"/>
      <c r="WO222" s="52"/>
      <c r="WP222" s="52"/>
      <c r="WQ222" s="52"/>
      <c r="WR222" s="52"/>
      <c r="WS222" s="52"/>
      <c r="WT222" s="52"/>
      <c r="WU222" s="52"/>
      <c r="WV222" s="52"/>
      <c r="WW222" s="52"/>
      <c r="WX222" s="52"/>
      <c r="WY222" s="52"/>
      <c r="WZ222" s="52"/>
      <c r="XA222" s="52"/>
      <c r="XB222" s="52"/>
      <c r="XC222" s="52"/>
      <c r="XD222" s="52"/>
      <c r="XE222" s="52"/>
      <c r="XF222" s="52"/>
      <c r="XG222" s="52"/>
      <c r="XH222" s="52"/>
      <c r="XI222" s="52"/>
      <c r="XJ222" s="52"/>
      <c r="XK222" s="52"/>
      <c r="XL222" s="52"/>
      <c r="XM222" s="52"/>
      <c r="XN222" s="52"/>
      <c r="XO222" s="52"/>
      <c r="XP222" s="52"/>
      <c r="XQ222" s="52"/>
      <c r="XR222" s="52"/>
      <c r="XS222" s="52"/>
      <c r="XT222" s="52"/>
      <c r="XU222" s="52"/>
      <c r="XV222" s="52"/>
      <c r="XW222" s="52"/>
      <c r="XX222" s="52"/>
      <c r="XY222" s="52"/>
      <c r="XZ222" s="52"/>
      <c r="YA222" s="52"/>
      <c r="YB222" s="52"/>
      <c r="YC222" s="52"/>
      <c r="YD222" s="52"/>
      <c r="YE222" s="52"/>
      <c r="YF222" s="52"/>
      <c r="YG222" s="52"/>
      <c r="YH222" s="52"/>
      <c r="YI222" s="52"/>
      <c r="YJ222" s="52"/>
      <c r="YK222" s="52"/>
      <c r="YL222" s="52"/>
      <c r="YM222" s="52"/>
      <c r="YN222" s="52"/>
      <c r="YO222" s="52"/>
      <c r="YP222" s="52"/>
      <c r="YQ222" s="52"/>
      <c r="YR222" s="52"/>
      <c r="YS222" s="52"/>
      <c r="YT222" s="52"/>
      <c r="YU222" s="52"/>
      <c r="YV222" s="52"/>
      <c r="YW222" s="52"/>
      <c r="YX222" s="52"/>
      <c r="YY222" s="52"/>
      <c r="YZ222" s="52"/>
      <c r="ZA222" s="52"/>
      <c r="ZB222" s="52"/>
      <c r="ZC222" s="52"/>
      <c r="ZD222" s="52"/>
      <c r="ZE222" s="52"/>
      <c r="ZF222" s="52"/>
      <c r="ZG222" s="52"/>
      <c r="ZH222" s="52"/>
      <c r="ZI222" s="52"/>
      <c r="ZJ222" s="52"/>
      <c r="ZK222" s="52"/>
      <c r="ZL222" s="52"/>
      <c r="ZM222" s="52"/>
      <c r="ZN222" s="52"/>
      <c r="ZO222" s="52"/>
      <c r="ZP222" s="52"/>
      <c r="ZQ222" s="52"/>
      <c r="ZR222" s="52"/>
      <c r="ZS222" s="52"/>
      <c r="ZT222" s="52"/>
      <c r="ZU222" s="52"/>
      <c r="ZV222" s="52"/>
      <c r="ZW222" s="52"/>
      <c r="ZX222" s="52"/>
      <c r="ZY222" s="52"/>
      <c r="ZZ222" s="52"/>
      <c r="AAA222" s="52"/>
      <c r="AAB222" s="52"/>
      <c r="AAC222" s="52"/>
      <c r="AAD222" s="52"/>
      <c r="AAE222" s="52"/>
      <c r="AAF222" s="52"/>
      <c r="AAG222" s="52"/>
      <c r="AAH222" s="52"/>
      <c r="AAI222" s="52"/>
      <c r="AAJ222" s="52"/>
      <c r="AAK222" s="52"/>
      <c r="AAL222" s="52"/>
      <c r="AAM222" s="52"/>
      <c r="AAN222" s="52"/>
      <c r="AAO222" s="52"/>
      <c r="AAP222" s="52"/>
      <c r="AAQ222" s="52"/>
      <c r="AAR222" s="52"/>
      <c r="AAS222" s="52"/>
      <c r="AAT222" s="52"/>
      <c r="AAU222" s="52"/>
      <c r="AAV222" s="52"/>
      <c r="AAW222" s="52"/>
      <c r="AAX222" s="52"/>
      <c r="AAY222" s="52"/>
      <c r="AAZ222" s="52"/>
      <c r="ABA222" s="52"/>
      <c r="ABB222" s="52"/>
      <c r="ABC222" s="52"/>
      <c r="ABD222" s="52"/>
      <c r="ABE222" s="52"/>
      <c r="ABF222" s="52"/>
      <c r="ABG222" s="52"/>
      <c r="ABH222" s="52"/>
      <c r="ABI222" s="52"/>
      <c r="ABJ222" s="52"/>
      <c r="ABK222" s="52"/>
      <c r="ABL222" s="52"/>
      <c r="ABM222" s="52"/>
      <c r="ABN222" s="52"/>
      <c r="ABO222" s="52"/>
      <c r="ABP222" s="52"/>
      <c r="ABQ222" s="52"/>
      <c r="ABR222" s="52"/>
      <c r="ABS222" s="52"/>
      <c r="ABT222" s="52"/>
      <c r="ABU222" s="52"/>
      <c r="ABV222" s="52"/>
      <c r="ABW222" s="52"/>
      <c r="ABX222" s="52"/>
      <c r="ABY222" s="52"/>
      <c r="ABZ222" s="52"/>
      <c r="ACA222" s="52"/>
      <c r="ACB222" s="52"/>
      <c r="ACC222" s="52"/>
      <c r="ACD222" s="52"/>
      <c r="ACE222" s="52"/>
      <c r="ACF222" s="52"/>
      <c r="ACG222" s="52"/>
      <c r="ACH222" s="52"/>
      <c r="ACI222" s="52"/>
      <c r="ACJ222" s="52"/>
      <c r="ACK222" s="52"/>
      <c r="ACL222" s="52"/>
      <c r="ACM222" s="52"/>
      <c r="ACN222" s="52"/>
      <c r="ACO222" s="52"/>
      <c r="ACP222" s="52"/>
      <c r="ACQ222" s="52"/>
      <c r="ACR222" s="52"/>
      <c r="ACS222" s="52"/>
      <c r="ACT222" s="52"/>
      <c r="ACU222" s="52"/>
      <c r="ACV222" s="52"/>
      <c r="ACW222" s="52"/>
      <c r="ACX222" s="52"/>
      <c r="ACY222" s="52"/>
      <c r="ACZ222" s="52"/>
      <c r="ADA222" s="52"/>
      <c r="ADB222" s="52"/>
      <c r="ADC222" s="52"/>
      <c r="ADD222" s="52"/>
      <c r="ADE222" s="52"/>
      <c r="ADF222" s="52"/>
      <c r="ADG222" s="52"/>
      <c r="ADH222" s="52"/>
      <c r="ADI222" s="52"/>
      <c r="ADJ222" s="52"/>
      <c r="ADK222" s="52"/>
      <c r="ADL222" s="52"/>
      <c r="ADM222" s="52"/>
      <c r="ADN222" s="52"/>
      <c r="ADO222" s="52"/>
      <c r="ADP222" s="52"/>
      <c r="ADQ222" s="52"/>
      <c r="ADR222" s="52"/>
      <c r="ADS222" s="52"/>
      <c r="ADT222" s="52"/>
      <c r="ADU222" s="52"/>
      <c r="ADV222" s="52"/>
      <c r="ADW222" s="52"/>
      <c r="ADX222" s="52"/>
      <c r="ADY222" s="52"/>
      <c r="ADZ222" s="52"/>
      <c r="AEA222" s="52"/>
      <c r="AEB222" s="52"/>
      <c r="AEC222" s="52"/>
      <c r="AED222" s="52"/>
      <c r="AEE222" s="52"/>
      <c r="AEF222" s="52"/>
      <c r="AEG222" s="52"/>
      <c r="AEH222" s="52"/>
      <c r="AEI222" s="52"/>
      <c r="AEJ222" s="52"/>
      <c r="AEK222" s="52"/>
      <c r="AEL222" s="52"/>
      <c r="AEM222" s="52"/>
      <c r="AEN222" s="52"/>
      <c r="AEO222" s="52"/>
      <c r="AEP222" s="52"/>
      <c r="AEQ222" s="52"/>
      <c r="AER222" s="52"/>
      <c r="AES222" s="52"/>
      <c r="AET222" s="52"/>
      <c r="AEU222" s="52"/>
      <c r="AEV222" s="52"/>
      <c r="AEW222" s="52"/>
      <c r="AEX222" s="52"/>
      <c r="AEY222" s="52"/>
      <c r="AEZ222" s="52"/>
      <c r="AFA222" s="52"/>
      <c r="AFB222" s="52"/>
      <c r="AFC222" s="52"/>
      <c r="AFD222" s="52"/>
      <c r="AFE222" s="52"/>
      <c r="AFF222" s="52"/>
      <c r="AFG222" s="52"/>
      <c r="AFH222" s="52"/>
      <c r="AFI222" s="52"/>
      <c r="AFJ222" s="52"/>
      <c r="AFK222" s="52"/>
      <c r="AFL222" s="52"/>
      <c r="AFM222" s="52"/>
      <c r="AFN222" s="52"/>
      <c r="AFO222" s="52"/>
      <c r="AFP222" s="52"/>
      <c r="AFQ222" s="52"/>
      <c r="AFR222" s="52"/>
      <c r="AFS222" s="52"/>
      <c r="AFT222" s="52"/>
      <c r="AFU222" s="52"/>
      <c r="AFV222" s="52"/>
      <c r="AFW222" s="52"/>
      <c r="AFX222" s="52"/>
      <c r="AFY222" s="52"/>
      <c r="AFZ222" s="52"/>
      <c r="AGA222" s="52"/>
      <c r="AGB222" s="52"/>
      <c r="AGC222" s="52"/>
      <c r="AGD222" s="52"/>
      <c r="AGE222" s="52"/>
      <c r="AGF222" s="52"/>
      <c r="AGG222" s="52"/>
      <c r="AGH222" s="52"/>
      <c r="AGI222" s="52"/>
      <c r="AGJ222" s="52"/>
      <c r="AGK222" s="52"/>
      <c r="AGL222" s="52"/>
      <c r="AGM222" s="52"/>
      <c r="AGN222" s="52"/>
      <c r="AGO222" s="52"/>
      <c r="AGP222" s="52"/>
      <c r="AGQ222" s="52"/>
      <c r="AGR222" s="52"/>
      <c r="AGS222" s="52"/>
      <c r="AGT222" s="52"/>
      <c r="AGU222" s="52"/>
      <c r="AGV222" s="52"/>
      <c r="AGW222" s="52"/>
      <c r="AGX222" s="52"/>
      <c r="AGY222" s="52"/>
      <c r="AGZ222" s="52"/>
      <c r="AHA222" s="52"/>
      <c r="AHB222" s="52"/>
      <c r="AHC222" s="52"/>
      <c r="AHD222" s="52"/>
      <c r="AHE222" s="52"/>
      <c r="AHF222" s="52"/>
      <c r="AHG222" s="52"/>
      <c r="AHH222" s="52"/>
      <c r="AHI222" s="52"/>
      <c r="AHJ222" s="52"/>
      <c r="AHK222" s="52"/>
      <c r="AHL222" s="52"/>
      <c r="AHM222" s="52"/>
      <c r="AHN222" s="52"/>
      <c r="AHO222" s="52"/>
      <c r="AHP222" s="52"/>
      <c r="AHQ222" s="52"/>
      <c r="AHR222" s="52"/>
      <c r="AHS222" s="52"/>
      <c r="AHT222" s="52"/>
      <c r="AHU222" s="52"/>
      <c r="AHV222" s="52"/>
      <c r="AHW222" s="52"/>
      <c r="AHX222" s="52"/>
      <c r="AHY222" s="52"/>
      <c r="AHZ222" s="52"/>
      <c r="AIA222" s="52"/>
      <c r="AIB222" s="52"/>
      <c r="AIC222" s="52"/>
      <c r="AID222" s="52"/>
      <c r="AIE222" s="52"/>
      <c r="AIF222" s="52"/>
      <c r="AIG222" s="52"/>
      <c r="AIH222" s="52"/>
      <c r="AII222" s="52"/>
      <c r="AIJ222" s="52"/>
      <c r="AIK222" s="52"/>
      <c r="AIL222" s="52"/>
      <c r="AIM222" s="52"/>
      <c r="AIN222" s="52"/>
      <c r="AIO222" s="52"/>
      <c r="AIP222" s="52"/>
      <c r="AIQ222" s="52"/>
      <c r="AIR222" s="52"/>
      <c r="AIS222" s="52"/>
      <c r="AIT222" s="52"/>
      <c r="AIU222" s="52"/>
      <c r="AIV222" s="52"/>
      <c r="AIW222" s="52"/>
      <c r="AIX222" s="52"/>
      <c r="AIY222" s="52"/>
      <c r="AIZ222" s="52"/>
      <c r="AJA222" s="52"/>
      <c r="AJB222" s="52"/>
      <c r="AJC222" s="52"/>
      <c r="AJD222" s="52"/>
      <c r="AJE222" s="52"/>
      <c r="AJF222" s="52"/>
      <c r="AJG222" s="52"/>
      <c r="AJH222" s="52"/>
      <c r="AJI222" s="52"/>
      <c r="AJJ222" s="52"/>
      <c r="AJK222" s="52"/>
      <c r="AJL222" s="52"/>
      <c r="AJM222" s="52"/>
      <c r="AJN222" s="52"/>
      <c r="AJO222" s="52"/>
      <c r="AJP222" s="52"/>
      <c r="AJQ222" s="52"/>
      <c r="AJR222" s="52"/>
      <c r="AJS222" s="52"/>
      <c r="AJT222" s="52"/>
      <c r="AJU222" s="52"/>
      <c r="AJV222" s="52"/>
      <c r="AJW222" s="52"/>
      <c r="AJX222" s="52"/>
      <c r="AJY222" s="52"/>
      <c r="AJZ222" s="52"/>
      <c r="AKA222" s="52"/>
      <c r="AKB222" s="52"/>
      <c r="AKC222" s="52"/>
      <c r="AKD222" s="52"/>
      <c r="AKE222" s="52"/>
      <c r="AKF222" s="52"/>
      <c r="AKG222" s="52"/>
      <c r="AKH222" s="52"/>
      <c r="AKI222" s="52"/>
      <c r="AKJ222" s="52"/>
      <c r="AKK222" s="52"/>
      <c r="AKL222" s="52"/>
      <c r="AKM222" s="52"/>
      <c r="AKN222" s="52"/>
      <c r="AKO222" s="52"/>
      <c r="AKP222" s="52"/>
      <c r="AKQ222" s="52"/>
      <c r="AKR222" s="52"/>
      <c r="AKS222" s="52"/>
      <c r="AKT222" s="52"/>
      <c r="AKU222" s="52"/>
      <c r="AKV222" s="52"/>
      <c r="AKW222" s="52"/>
      <c r="AKX222" s="52"/>
      <c r="AKY222" s="52"/>
      <c r="AKZ222" s="52"/>
      <c r="ALA222" s="52"/>
      <c r="ALB222" s="52"/>
      <c r="ALC222" s="52"/>
      <c r="ALD222" s="52"/>
      <c r="ALE222" s="52"/>
      <c r="ALF222" s="52"/>
      <c r="ALG222" s="52"/>
      <c r="ALH222" s="52"/>
      <c r="ALI222" s="52"/>
      <c r="ALJ222" s="52"/>
      <c r="ALK222" s="52"/>
      <c r="ALL222" s="52"/>
      <c r="ALM222" s="52"/>
      <c r="ALN222" s="52"/>
      <c r="ALO222" s="52"/>
      <c r="ALP222" s="52"/>
      <c r="ALQ222" s="52"/>
      <c r="ALR222" s="52"/>
      <c r="ALS222" s="52"/>
      <c r="ALT222" s="52"/>
      <c r="ALU222" s="52"/>
      <c r="ALV222" s="52"/>
      <c r="ALW222" s="52"/>
      <c r="ALX222" s="52"/>
      <c r="ALY222" s="52"/>
      <c r="ALZ222" s="52"/>
      <c r="AMA222" s="52"/>
      <c r="AMB222" s="52"/>
      <c r="AMC222" s="52"/>
      <c r="AMD222" s="52"/>
      <c r="AME222" s="52"/>
      <c r="AMF222" s="52"/>
      <c r="AMG222" s="52"/>
      <c r="AMH222" s="52"/>
      <c r="AMI222" s="52"/>
      <c r="AMJ222" s="52"/>
      <c r="AMK222" s="52"/>
      <c r="AML222" s="52"/>
      <c r="AMM222" s="52"/>
      <c r="AMN222" s="52"/>
      <c r="AMO222" s="52"/>
      <c r="AMP222" s="52"/>
      <c r="AMQ222" s="52"/>
      <c r="AMR222" s="52"/>
      <c r="AMS222" s="52"/>
      <c r="AMT222" s="52"/>
      <c r="AMU222" s="52"/>
      <c r="AMV222" s="52"/>
      <c r="AMW222" s="52"/>
      <c r="AMX222" s="52"/>
      <c r="AMY222" s="52"/>
      <c r="AMZ222" s="52"/>
      <c r="ANA222" s="52"/>
      <c r="ANB222" s="52"/>
      <c r="ANC222" s="52"/>
      <c r="AND222" s="52"/>
      <c r="ANE222" s="52"/>
      <c r="ANF222" s="52"/>
      <c r="ANG222" s="52"/>
      <c r="ANH222" s="52"/>
      <c r="ANI222" s="52"/>
      <c r="ANJ222" s="52"/>
      <c r="ANK222" s="52"/>
      <c r="ANL222" s="52"/>
      <c r="ANM222" s="52"/>
      <c r="ANN222" s="52"/>
      <c r="ANO222" s="52"/>
      <c r="ANP222" s="52"/>
      <c r="ANQ222" s="52"/>
      <c r="ANR222" s="52"/>
      <c r="ANS222" s="52"/>
      <c r="ANT222" s="52"/>
      <c r="ANU222" s="52"/>
      <c r="ANV222" s="52"/>
      <c r="ANW222" s="52"/>
      <c r="ANX222" s="52"/>
      <c r="ANY222" s="52"/>
      <c r="ANZ222" s="52"/>
      <c r="AOA222" s="52"/>
      <c r="AOB222" s="52"/>
      <c r="AOC222" s="52"/>
      <c r="AOD222" s="52"/>
      <c r="AOE222" s="52"/>
      <c r="AOF222" s="52"/>
      <c r="AOG222" s="52"/>
      <c r="AOH222" s="52"/>
      <c r="AOI222" s="52"/>
      <c r="AOJ222" s="52"/>
      <c r="AOK222" s="52"/>
      <c r="AOL222" s="52"/>
      <c r="AOM222" s="52"/>
      <c r="AON222" s="52"/>
      <c r="AOO222" s="52"/>
      <c r="AOP222" s="52"/>
      <c r="AOQ222" s="52"/>
      <c r="AOR222" s="52"/>
      <c r="AOS222" s="52"/>
      <c r="AOT222" s="52"/>
      <c r="AOU222" s="52"/>
      <c r="AOV222" s="52"/>
      <c r="AOW222" s="52"/>
      <c r="AOX222" s="52"/>
      <c r="AOY222" s="52"/>
      <c r="AOZ222" s="52"/>
      <c r="APA222" s="52"/>
      <c r="APB222" s="52"/>
      <c r="APC222" s="52"/>
      <c r="APD222" s="52"/>
      <c r="APE222" s="52"/>
      <c r="APF222" s="52"/>
      <c r="APG222" s="52"/>
      <c r="APH222" s="52"/>
      <c r="API222" s="52"/>
      <c r="APJ222" s="52"/>
      <c r="APK222" s="52"/>
      <c r="APL222" s="52"/>
      <c r="APM222" s="52"/>
      <c r="APN222" s="52"/>
      <c r="APO222" s="52"/>
      <c r="APP222" s="52"/>
      <c r="APQ222" s="52"/>
      <c r="APR222" s="52"/>
      <c r="APS222" s="52"/>
      <c r="APT222" s="52"/>
      <c r="APU222" s="52"/>
      <c r="APV222" s="52"/>
      <c r="APW222" s="52"/>
      <c r="APX222" s="52"/>
      <c r="APY222" s="52"/>
      <c r="APZ222" s="52"/>
      <c r="AQA222" s="52"/>
      <c r="AQB222" s="52"/>
      <c r="AQC222" s="52"/>
      <c r="AQD222" s="52"/>
      <c r="AQE222" s="52"/>
      <c r="AQF222" s="52"/>
      <c r="AQG222" s="52"/>
      <c r="AQH222" s="52"/>
      <c r="AQI222" s="52"/>
      <c r="AQJ222" s="52"/>
      <c r="AQK222" s="52"/>
      <c r="AQL222" s="52"/>
      <c r="AQM222" s="52"/>
      <c r="AQN222" s="52"/>
      <c r="AQO222" s="52"/>
      <c r="AQP222" s="52"/>
      <c r="AQQ222" s="52"/>
      <c r="AQR222" s="52"/>
      <c r="AQS222" s="52"/>
      <c r="AQT222" s="52"/>
      <c r="AQU222" s="52"/>
      <c r="AQV222" s="52"/>
      <c r="AQW222" s="52"/>
      <c r="AQX222" s="52"/>
      <c r="AQY222" s="52"/>
      <c r="AQZ222" s="52"/>
      <c r="ARA222" s="52"/>
      <c r="ARB222" s="52"/>
      <c r="ARC222" s="52"/>
      <c r="ARD222" s="52"/>
      <c r="ARE222" s="52"/>
      <c r="ARF222" s="52"/>
      <c r="ARG222" s="52"/>
      <c r="ARH222" s="52"/>
      <c r="ARI222" s="52"/>
      <c r="ARJ222" s="52"/>
      <c r="ARK222" s="52"/>
      <c r="ARL222" s="52"/>
      <c r="ARM222" s="52"/>
      <c r="ARN222" s="52"/>
      <c r="ARO222" s="52"/>
      <c r="ARP222" s="52"/>
      <c r="ARQ222" s="52"/>
      <c r="ARR222" s="52"/>
      <c r="ARS222" s="52"/>
      <c r="ART222" s="52"/>
      <c r="ARU222" s="52"/>
      <c r="ARV222" s="52"/>
      <c r="ARW222" s="52"/>
      <c r="ARX222" s="52"/>
      <c r="ARY222" s="52"/>
      <c r="ARZ222" s="52"/>
      <c r="ASA222" s="52"/>
      <c r="ASB222" s="52"/>
      <c r="ASC222" s="52"/>
      <c r="ASD222" s="52"/>
      <c r="ASE222" s="52"/>
      <c r="ASF222" s="52"/>
      <c r="ASG222" s="52"/>
      <c r="ASH222" s="52"/>
      <c r="ASI222" s="52"/>
      <c r="ASJ222" s="52"/>
      <c r="ASK222" s="52"/>
      <c r="ASL222" s="52"/>
      <c r="ASM222" s="52"/>
      <c r="ASN222" s="52"/>
      <c r="ASO222" s="52"/>
      <c r="ASP222" s="52"/>
      <c r="ASQ222" s="52"/>
      <c r="ASR222" s="52"/>
      <c r="ASS222" s="52"/>
      <c r="AST222" s="52"/>
      <c r="ASU222" s="52"/>
      <c r="ASV222" s="52"/>
      <c r="ASW222" s="52"/>
      <c r="ASX222" s="52"/>
      <c r="ASY222" s="52"/>
      <c r="ASZ222" s="52"/>
      <c r="ATA222" s="52"/>
      <c r="ATB222" s="52"/>
      <c r="ATC222" s="52"/>
      <c r="ATD222" s="52"/>
      <c r="ATE222" s="52"/>
      <c r="ATF222" s="52"/>
      <c r="ATG222" s="52"/>
      <c r="ATH222" s="52"/>
      <c r="ATI222" s="52"/>
      <c r="ATJ222" s="52"/>
      <c r="ATK222" s="52"/>
      <c r="ATL222" s="52"/>
      <c r="ATM222" s="52"/>
      <c r="ATN222" s="52"/>
      <c r="ATO222" s="52"/>
      <c r="ATP222" s="52"/>
      <c r="ATQ222" s="52"/>
      <c r="ATR222" s="52"/>
      <c r="ATS222" s="52"/>
      <c r="ATT222" s="52"/>
      <c r="ATU222" s="52"/>
      <c r="ATV222" s="52"/>
      <c r="ATW222" s="52"/>
      <c r="ATX222" s="52"/>
      <c r="ATY222" s="52"/>
      <c r="ATZ222" s="52"/>
      <c r="AUA222" s="52"/>
      <c r="AUB222" s="52"/>
      <c r="AUC222" s="52"/>
      <c r="AUD222" s="52"/>
      <c r="AUE222" s="52"/>
      <c r="AUF222" s="52"/>
      <c r="AUG222" s="52"/>
      <c r="AUH222" s="52"/>
      <c r="AUI222" s="52"/>
      <c r="AUJ222" s="52"/>
      <c r="AUK222" s="52"/>
      <c r="AUL222" s="52"/>
      <c r="AUM222" s="52"/>
      <c r="AUN222" s="52"/>
      <c r="AUO222" s="52"/>
      <c r="AUP222" s="52"/>
      <c r="AUQ222" s="52"/>
      <c r="AUR222" s="52"/>
      <c r="AUS222" s="52"/>
      <c r="AUT222" s="52"/>
      <c r="AUU222" s="52"/>
      <c r="AUV222" s="52"/>
      <c r="AUW222" s="52"/>
      <c r="AUX222" s="52"/>
      <c r="AUY222" s="52"/>
      <c r="AUZ222" s="52"/>
      <c r="AVA222" s="52"/>
      <c r="AVB222" s="52"/>
      <c r="AVC222" s="52"/>
      <c r="AVD222" s="52"/>
      <c r="AVE222" s="52"/>
      <c r="AVF222" s="52"/>
      <c r="AVG222" s="52"/>
      <c r="AVH222" s="52"/>
      <c r="AVI222" s="52"/>
      <c r="AVJ222" s="52"/>
      <c r="AVK222" s="52"/>
      <c r="AVL222" s="52"/>
      <c r="AVM222" s="52"/>
      <c r="AVN222" s="52"/>
      <c r="AVO222" s="52"/>
      <c r="AVP222" s="52"/>
      <c r="AVQ222" s="52"/>
      <c r="AVR222" s="52"/>
      <c r="AVS222" s="52"/>
      <c r="AVT222" s="52"/>
      <c r="AVU222" s="52"/>
      <c r="AVV222" s="52"/>
      <c r="AVW222" s="52"/>
      <c r="AVX222" s="52"/>
      <c r="AVY222" s="52"/>
      <c r="AVZ222" s="52"/>
      <c r="AWA222" s="52"/>
      <c r="AWB222" s="52"/>
      <c r="AWC222" s="52"/>
      <c r="AWD222" s="52"/>
      <c r="AWE222" s="52"/>
      <c r="AWF222" s="52"/>
      <c r="AWG222" s="52"/>
      <c r="AWH222" s="52"/>
      <c r="AWI222" s="52"/>
      <c r="AWJ222" s="52"/>
      <c r="AWK222" s="52"/>
      <c r="AWL222" s="52"/>
      <c r="AWM222" s="52"/>
      <c r="AWN222" s="52"/>
      <c r="AWO222" s="52"/>
      <c r="AWP222" s="52"/>
      <c r="AWQ222" s="52"/>
      <c r="AWR222" s="52"/>
      <c r="AWS222" s="52"/>
      <c r="AWT222" s="52"/>
      <c r="AWU222" s="52"/>
      <c r="AWV222" s="52"/>
      <c r="AWW222" s="52"/>
      <c r="AWX222" s="52"/>
      <c r="AWY222" s="52"/>
      <c r="AWZ222" s="52"/>
      <c r="AXA222" s="52"/>
      <c r="AXB222" s="52"/>
      <c r="AXC222" s="52"/>
      <c r="AXD222" s="52"/>
      <c r="AXE222" s="52"/>
      <c r="AXF222" s="52"/>
      <c r="AXG222" s="52"/>
      <c r="AXH222" s="52"/>
      <c r="AXI222" s="52"/>
      <c r="AXJ222" s="52"/>
      <c r="AXK222" s="52"/>
      <c r="AXL222" s="52"/>
      <c r="AXM222" s="52"/>
      <c r="AXN222" s="52"/>
      <c r="AXO222" s="52"/>
      <c r="AXP222" s="52"/>
      <c r="AXQ222" s="52"/>
      <c r="AXR222" s="52"/>
      <c r="AXS222" s="52"/>
      <c r="AXT222" s="52"/>
      <c r="AXU222" s="52"/>
      <c r="AXV222" s="52"/>
      <c r="AXW222" s="52"/>
      <c r="AXX222" s="52"/>
      <c r="AXY222" s="52"/>
      <c r="AXZ222" s="52"/>
      <c r="AYA222" s="52"/>
      <c r="AYB222" s="52"/>
      <c r="AYC222" s="52"/>
      <c r="AYD222" s="52"/>
      <c r="AYE222" s="52"/>
      <c r="AYF222" s="52"/>
      <c r="AYG222" s="52"/>
      <c r="AYH222" s="52"/>
      <c r="AYI222" s="52"/>
      <c r="AYJ222" s="52"/>
      <c r="AYK222" s="52"/>
      <c r="AYL222" s="52"/>
      <c r="AYM222" s="52"/>
      <c r="AYN222" s="52"/>
      <c r="AYO222" s="52"/>
      <c r="AYP222" s="52"/>
      <c r="AYQ222" s="52"/>
      <c r="AYR222" s="52"/>
      <c r="AYS222" s="52"/>
      <c r="AYT222" s="52"/>
      <c r="AYU222" s="52"/>
      <c r="AYV222" s="52"/>
      <c r="AYW222" s="52"/>
      <c r="AYX222" s="52"/>
      <c r="AYY222" s="52"/>
      <c r="AYZ222" s="52"/>
      <c r="AZA222" s="52"/>
      <c r="AZB222" s="52"/>
      <c r="AZC222" s="52"/>
      <c r="AZD222" s="52"/>
      <c r="AZE222" s="52"/>
      <c r="AZF222" s="52"/>
      <c r="AZG222" s="52"/>
      <c r="AZH222" s="52"/>
      <c r="AZI222" s="52"/>
      <c r="AZJ222" s="52"/>
      <c r="AZK222" s="52"/>
      <c r="AZL222" s="52"/>
      <c r="AZM222" s="52"/>
      <c r="AZN222" s="52"/>
      <c r="AZO222" s="52"/>
      <c r="AZP222" s="52"/>
      <c r="AZQ222" s="52"/>
      <c r="AZR222" s="52"/>
      <c r="AZS222" s="52"/>
      <c r="AZT222" s="52"/>
      <c r="AZU222" s="52"/>
      <c r="AZV222" s="52"/>
      <c r="AZW222" s="52"/>
      <c r="AZX222" s="52"/>
      <c r="AZY222" s="52"/>
      <c r="AZZ222" s="52"/>
      <c r="BAA222" s="52"/>
      <c r="BAB222" s="52"/>
      <c r="BAC222" s="52"/>
      <c r="BAD222" s="52"/>
      <c r="BAE222" s="52"/>
      <c r="BAF222" s="52"/>
      <c r="BAG222" s="52"/>
      <c r="BAH222" s="52"/>
      <c r="BAI222" s="52"/>
      <c r="BAJ222" s="52"/>
      <c r="BAK222" s="52"/>
      <c r="BAL222" s="52"/>
      <c r="BAM222" s="52"/>
      <c r="BAN222" s="52"/>
      <c r="BAO222" s="52"/>
      <c r="BAP222" s="52"/>
      <c r="BAQ222" s="52"/>
      <c r="BAR222" s="52"/>
      <c r="BAS222" s="52"/>
      <c r="BAT222" s="52"/>
      <c r="BAU222" s="52"/>
      <c r="BAV222" s="52"/>
      <c r="BAW222" s="52"/>
      <c r="BAX222" s="52"/>
      <c r="BAY222" s="52"/>
      <c r="BAZ222" s="52"/>
      <c r="BBA222" s="52"/>
      <c r="BBB222" s="52"/>
      <c r="BBC222" s="52"/>
      <c r="BBD222" s="52"/>
      <c r="BBE222" s="52"/>
      <c r="BBF222" s="52"/>
      <c r="BBG222" s="52"/>
      <c r="BBH222" s="52"/>
      <c r="BBI222" s="52"/>
      <c r="BBJ222" s="52"/>
      <c r="BBK222" s="52"/>
      <c r="BBL222" s="52"/>
      <c r="BBM222" s="52"/>
      <c r="BBN222" s="52"/>
      <c r="BBO222" s="52"/>
      <c r="BBP222" s="52"/>
      <c r="BBQ222" s="52"/>
      <c r="BBR222" s="52"/>
      <c r="BBS222" s="52"/>
      <c r="BBT222" s="52"/>
      <c r="BBU222" s="52"/>
      <c r="BBV222" s="52"/>
      <c r="BBW222" s="52"/>
      <c r="BBX222" s="52"/>
      <c r="BBY222" s="52"/>
      <c r="BBZ222" s="52"/>
      <c r="BCA222" s="52"/>
      <c r="BCB222" s="52"/>
      <c r="BCC222" s="52"/>
      <c r="BCD222" s="52"/>
      <c r="BCE222" s="52"/>
      <c r="BCF222" s="52"/>
      <c r="BCG222" s="52"/>
      <c r="BCH222" s="52"/>
      <c r="BCI222" s="52"/>
      <c r="BCJ222" s="52"/>
      <c r="BCK222" s="52"/>
      <c r="BCL222" s="52"/>
      <c r="BCM222" s="52"/>
      <c r="BCN222" s="52"/>
      <c r="BCO222" s="52"/>
      <c r="BCP222" s="52"/>
      <c r="BCQ222" s="52"/>
      <c r="BCR222" s="52"/>
      <c r="BCS222" s="52"/>
      <c r="BCT222" s="52"/>
      <c r="BCU222" s="52"/>
      <c r="BCV222" s="52"/>
      <c r="BCW222" s="52"/>
      <c r="BCX222" s="52"/>
      <c r="BCY222" s="52"/>
      <c r="BCZ222" s="52"/>
      <c r="BDA222" s="52"/>
      <c r="BDB222" s="52"/>
      <c r="BDC222" s="52"/>
      <c r="BDD222" s="52"/>
      <c r="BDE222" s="52"/>
      <c r="BDF222" s="52"/>
      <c r="BDG222" s="52"/>
      <c r="BDH222" s="52"/>
      <c r="BDI222" s="52"/>
      <c r="BDJ222" s="52"/>
      <c r="BDK222" s="52"/>
      <c r="BDL222" s="52"/>
      <c r="BDM222" s="52"/>
      <c r="BDN222" s="52"/>
      <c r="BDO222" s="52"/>
      <c r="BDP222" s="52"/>
      <c r="BDQ222" s="52"/>
      <c r="BDR222" s="52"/>
      <c r="BDS222" s="52"/>
      <c r="BDT222" s="52"/>
      <c r="BDU222" s="52"/>
      <c r="BDV222" s="52"/>
      <c r="BDW222" s="52"/>
      <c r="BDX222" s="52"/>
      <c r="BDY222" s="52"/>
      <c r="BDZ222" s="52"/>
      <c r="BEA222" s="52"/>
      <c r="BEB222" s="52"/>
      <c r="BEC222" s="52"/>
      <c r="BED222" s="52"/>
      <c r="BEE222" s="52"/>
      <c r="BEF222" s="52"/>
      <c r="BEG222" s="52"/>
      <c r="BEH222" s="52"/>
      <c r="BEI222" s="52"/>
      <c r="BEJ222" s="52"/>
      <c r="BEK222" s="52"/>
      <c r="BEL222" s="52"/>
      <c r="BEM222" s="52"/>
      <c r="BEN222" s="52"/>
      <c r="BEO222" s="52"/>
      <c r="BEP222" s="52"/>
      <c r="BEQ222" s="52"/>
      <c r="BER222" s="52"/>
      <c r="BES222" s="52"/>
      <c r="BET222" s="52"/>
      <c r="BEU222" s="52"/>
      <c r="BEV222" s="52"/>
      <c r="BEW222" s="52"/>
      <c r="BEX222" s="52"/>
      <c r="BEY222" s="52"/>
      <c r="BEZ222" s="52"/>
      <c r="BFA222" s="52"/>
      <c r="BFB222" s="52"/>
      <c r="BFC222" s="52"/>
      <c r="BFD222" s="52"/>
      <c r="BFE222" s="52"/>
      <c r="BFF222" s="52"/>
      <c r="BFG222" s="52"/>
      <c r="BFH222" s="52"/>
      <c r="BFI222" s="52"/>
      <c r="BFJ222" s="52"/>
      <c r="BFK222" s="52"/>
      <c r="BFL222" s="52"/>
      <c r="BFM222" s="52"/>
      <c r="BFN222" s="52"/>
      <c r="BFO222" s="52"/>
      <c r="BFP222" s="52"/>
      <c r="BFQ222" s="52"/>
      <c r="BFR222" s="52"/>
      <c r="BFS222" s="52"/>
      <c r="BFT222" s="52"/>
      <c r="BFU222" s="52"/>
      <c r="BFV222" s="52"/>
      <c r="BFW222" s="52"/>
      <c r="BFX222" s="52"/>
      <c r="BFY222" s="52"/>
      <c r="BFZ222" s="52"/>
      <c r="BGA222" s="52"/>
      <c r="BGB222" s="52"/>
      <c r="BGC222" s="52"/>
      <c r="BGD222" s="52"/>
      <c r="BGE222" s="52"/>
      <c r="BGF222" s="52"/>
      <c r="BGG222" s="52"/>
      <c r="BGH222" s="52"/>
      <c r="BGI222" s="52"/>
      <c r="BGJ222" s="52"/>
      <c r="BGK222" s="52"/>
      <c r="BGL222" s="52"/>
      <c r="BGM222" s="52"/>
      <c r="BGN222" s="52"/>
      <c r="BGO222" s="52"/>
      <c r="BGP222" s="52"/>
      <c r="BGQ222" s="52"/>
      <c r="BGR222" s="52"/>
      <c r="BGS222" s="52"/>
      <c r="BGT222" s="52"/>
      <c r="BGU222" s="52"/>
      <c r="BGV222" s="52"/>
      <c r="BGW222" s="52"/>
      <c r="BGX222" s="52"/>
      <c r="BGY222" s="52"/>
      <c r="BGZ222" s="52"/>
      <c r="BHA222" s="52"/>
      <c r="BHB222" s="52"/>
      <c r="BHC222" s="52"/>
      <c r="BHD222" s="52"/>
      <c r="BHE222" s="52"/>
      <c r="BHF222" s="52"/>
      <c r="BHG222" s="52"/>
      <c r="BHH222" s="52"/>
      <c r="BHI222" s="52"/>
      <c r="BHJ222" s="52"/>
      <c r="BHK222" s="52"/>
      <c r="BHL222" s="52"/>
      <c r="BHM222" s="52"/>
      <c r="BHN222" s="52"/>
      <c r="BHO222" s="52"/>
      <c r="BHP222" s="52"/>
      <c r="BHQ222" s="52"/>
      <c r="BHR222" s="52"/>
      <c r="BHS222" s="52"/>
      <c r="BHT222" s="52"/>
      <c r="BHU222" s="52"/>
      <c r="BHV222" s="52"/>
      <c r="BHW222" s="52"/>
      <c r="BHX222" s="52"/>
      <c r="BHY222" s="52"/>
      <c r="BHZ222" s="52"/>
      <c r="BIA222" s="52"/>
      <c r="BIB222" s="52"/>
      <c r="BIC222" s="52"/>
      <c r="BID222" s="52"/>
      <c r="BIE222" s="52"/>
      <c r="BIF222" s="52"/>
      <c r="BIG222" s="52"/>
      <c r="BIH222" s="52"/>
      <c r="BII222" s="52"/>
      <c r="BIJ222" s="52"/>
      <c r="BIK222" s="52"/>
      <c r="BIL222" s="52"/>
      <c r="BIM222" s="52"/>
      <c r="BIN222" s="52"/>
      <c r="BIO222" s="52"/>
      <c r="BIP222" s="52"/>
      <c r="BIQ222" s="52"/>
      <c r="BIR222" s="52"/>
      <c r="BIS222" s="52"/>
      <c r="BIT222" s="52"/>
      <c r="BIU222" s="52"/>
      <c r="BIV222" s="52"/>
      <c r="BIW222" s="52"/>
      <c r="BIX222" s="52"/>
      <c r="BIY222" s="52"/>
      <c r="BIZ222" s="52"/>
      <c r="BJA222" s="52"/>
      <c r="BJB222" s="52"/>
      <c r="BJC222" s="52"/>
      <c r="BJD222" s="52"/>
      <c r="BJE222" s="52"/>
      <c r="BJF222" s="52"/>
      <c r="BJG222" s="52"/>
      <c r="BJH222" s="52"/>
      <c r="BJI222" s="52"/>
      <c r="BJJ222" s="52"/>
      <c r="BJK222" s="52"/>
      <c r="BJL222" s="52"/>
      <c r="BJM222" s="52"/>
      <c r="BJN222" s="52"/>
      <c r="BJO222" s="52"/>
      <c r="BJP222" s="52"/>
      <c r="BJQ222" s="52"/>
      <c r="BJR222" s="52"/>
      <c r="BJS222" s="52"/>
      <c r="BJT222" s="52"/>
      <c r="BJU222" s="52"/>
      <c r="BJV222" s="52"/>
      <c r="BJW222" s="52"/>
      <c r="BJX222" s="52"/>
      <c r="BJY222" s="52"/>
      <c r="BJZ222" s="52"/>
      <c r="BKA222" s="52"/>
      <c r="BKB222" s="52"/>
      <c r="BKC222" s="52"/>
      <c r="BKD222" s="52"/>
      <c r="BKE222" s="52"/>
      <c r="BKF222" s="52"/>
      <c r="BKG222" s="52"/>
      <c r="BKH222" s="52"/>
      <c r="BKI222" s="52"/>
      <c r="BKJ222" s="52"/>
      <c r="BKK222" s="52"/>
      <c r="BKL222" s="52"/>
      <c r="BKM222" s="52"/>
      <c r="BKN222" s="52"/>
      <c r="BKO222" s="52"/>
      <c r="BKP222" s="52"/>
      <c r="BKQ222" s="52"/>
      <c r="BKR222" s="52"/>
      <c r="BKS222" s="52"/>
      <c r="BKT222" s="52"/>
      <c r="BKU222" s="52"/>
      <c r="BKV222" s="52"/>
      <c r="BKW222" s="52"/>
      <c r="BKX222" s="52"/>
      <c r="BKY222" s="52"/>
      <c r="BKZ222" s="52"/>
      <c r="BLA222" s="52"/>
      <c r="BLB222" s="52"/>
      <c r="BLC222" s="52"/>
      <c r="BLD222" s="52"/>
      <c r="BLE222" s="52"/>
      <c r="BLF222" s="52"/>
      <c r="BLG222" s="52"/>
      <c r="BLH222" s="52"/>
      <c r="BLI222" s="52"/>
      <c r="BLJ222" s="52"/>
      <c r="BLK222" s="52"/>
      <c r="BLL222" s="52"/>
      <c r="BLM222" s="52"/>
      <c r="BLN222" s="52"/>
      <c r="BLO222" s="52"/>
      <c r="BLP222" s="52"/>
      <c r="BLQ222" s="52"/>
      <c r="BLR222" s="52"/>
      <c r="BLS222" s="52"/>
      <c r="BLT222" s="52"/>
      <c r="BLU222" s="52"/>
      <c r="BLV222" s="52"/>
      <c r="BLW222" s="52"/>
      <c r="BLX222" s="52"/>
      <c r="BLY222" s="52"/>
      <c r="BLZ222" s="52"/>
      <c r="BMA222" s="52"/>
      <c r="BMB222" s="52"/>
      <c r="BMC222" s="52"/>
      <c r="BMD222" s="52"/>
      <c r="BME222" s="52"/>
      <c r="BMF222" s="52"/>
      <c r="BMG222" s="52"/>
      <c r="BMH222" s="52"/>
      <c r="BMI222" s="52"/>
      <c r="BMJ222" s="52"/>
      <c r="BMK222" s="52"/>
      <c r="BML222" s="52"/>
      <c r="BMM222" s="52"/>
      <c r="BMN222" s="52"/>
      <c r="BMO222" s="52"/>
      <c r="BMP222" s="52"/>
      <c r="BMQ222" s="52"/>
      <c r="BMR222" s="52"/>
      <c r="BMS222" s="52"/>
      <c r="BMT222" s="52"/>
      <c r="BMU222" s="52"/>
      <c r="BMV222" s="52"/>
      <c r="BMW222" s="52"/>
      <c r="BMX222" s="52"/>
      <c r="BMY222" s="52"/>
      <c r="BMZ222" s="52"/>
      <c r="BNA222" s="52"/>
      <c r="BNB222" s="52"/>
      <c r="BNC222" s="52"/>
      <c r="BND222" s="52"/>
      <c r="BNE222" s="52"/>
      <c r="BNF222" s="52"/>
      <c r="BNG222" s="52"/>
      <c r="BNH222" s="52"/>
      <c r="BNI222" s="52"/>
      <c r="BNJ222" s="52"/>
      <c r="BNK222" s="52"/>
      <c r="BNL222" s="52"/>
      <c r="BNM222" s="52"/>
      <c r="BNN222" s="52"/>
      <c r="BNO222" s="52"/>
      <c r="BNP222" s="52"/>
      <c r="BNQ222" s="52"/>
      <c r="BNR222" s="52"/>
      <c r="BNS222" s="52"/>
      <c r="BNT222" s="52"/>
      <c r="BNU222" s="52"/>
      <c r="BNV222" s="52"/>
      <c r="BNW222" s="52"/>
      <c r="BNX222" s="52"/>
      <c r="BNY222" s="52"/>
      <c r="BNZ222" s="52"/>
      <c r="BOA222" s="52"/>
      <c r="BOB222" s="52"/>
      <c r="BOC222" s="52"/>
      <c r="BOD222" s="52"/>
      <c r="BOE222" s="52"/>
      <c r="BOF222" s="52"/>
      <c r="BOG222" s="52"/>
      <c r="BOH222" s="52"/>
      <c r="BOI222" s="52"/>
      <c r="BOJ222" s="52"/>
      <c r="BOK222" s="52"/>
      <c r="BOL222" s="52"/>
      <c r="BOM222" s="52"/>
      <c r="BON222" s="52"/>
      <c r="BOO222" s="52"/>
      <c r="BOP222" s="52"/>
      <c r="BOQ222" s="52"/>
      <c r="BOR222" s="52"/>
      <c r="BOS222" s="52"/>
      <c r="BOT222" s="52"/>
      <c r="BOU222" s="52"/>
      <c r="BOV222" s="52"/>
      <c r="BOW222" s="52"/>
      <c r="BOX222" s="52"/>
      <c r="BOY222" s="52"/>
      <c r="BOZ222" s="52"/>
      <c r="BPA222" s="52"/>
      <c r="BPB222" s="52"/>
      <c r="BPC222" s="52"/>
      <c r="BPD222" s="52"/>
      <c r="BPE222" s="52"/>
      <c r="BPF222" s="52"/>
      <c r="BPG222" s="52"/>
      <c r="BPH222" s="52"/>
      <c r="BPI222" s="52"/>
      <c r="BPJ222" s="52"/>
      <c r="BPK222" s="52"/>
      <c r="BPL222" s="52"/>
      <c r="BPM222" s="52"/>
      <c r="BPN222" s="52"/>
      <c r="BPO222" s="52"/>
      <c r="BPP222" s="52"/>
      <c r="BPQ222" s="52"/>
      <c r="BPR222" s="52"/>
      <c r="BPS222" s="52"/>
      <c r="BPT222" s="52"/>
      <c r="BPU222" s="52"/>
      <c r="BPV222" s="52"/>
      <c r="BPW222" s="52"/>
      <c r="BPX222" s="52"/>
      <c r="BPY222" s="52"/>
      <c r="BPZ222" s="52"/>
      <c r="BQA222" s="52"/>
      <c r="BQB222" s="52"/>
      <c r="BQC222" s="52"/>
      <c r="BQD222" s="52"/>
      <c r="BQE222" s="52"/>
      <c r="BQF222" s="52"/>
      <c r="BQG222" s="52"/>
      <c r="BQH222" s="52"/>
      <c r="BQI222" s="52"/>
      <c r="BQJ222" s="52"/>
      <c r="BQK222" s="52"/>
      <c r="BQL222" s="52"/>
      <c r="BQM222" s="52"/>
      <c r="BQN222" s="52"/>
      <c r="BQO222" s="52"/>
      <c r="BQP222" s="52"/>
      <c r="BQQ222" s="52"/>
      <c r="BQR222" s="52"/>
      <c r="BQS222" s="52"/>
      <c r="BQT222" s="52"/>
      <c r="BQU222" s="52"/>
      <c r="BQV222" s="52"/>
      <c r="BQW222" s="52"/>
      <c r="BQX222" s="52"/>
      <c r="BQY222" s="52"/>
      <c r="BQZ222" s="52"/>
      <c r="BRA222" s="52"/>
      <c r="BRB222" s="52"/>
      <c r="BRC222" s="52"/>
      <c r="BRD222" s="52"/>
      <c r="BRE222" s="52"/>
      <c r="BRF222" s="52"/>
      <c r="BRG222" s="52"/>
      <c r="BRH222" s="52"/>
      <c r="BRI222" s="52"/>
      <c r="BRJ222" s="52"/>
      <c r="BRK222" s="52"/>
      <c r="BRL222" s="52"/>
      <c r="BRM222" s="52"/>
      <c r="BRN222" s="52"/>
      <c r="BRO222" s="52"/>
      <c r="BRP222" s="52"/>
      <c r="BRQ222" s="52"/>
      <c r="BRR222" s="52"/>
      <c r="BRS222" s="52"/>
      <c r="BRT222" s="52"/>
      <c r="BRU222" s="52"/>
      <c r="BRV222" s="52"/>
      <c r="BRW222" s="52"/>
      <c r="BRX222" s="52"/>
      <c r="BRY222" s="52"/>
      <c r="BRZ222" s="52"/>
      <c r="BSA222" s="52"/>
      <c r="BSB222" s="52"/>
      <c r="BSC222" s="52"/>
      <c r="BSD222" s="52"/>
      <c r="BSE222" s="52"/>
      <c r="BSF222" s="52"/>
      <c r="BSG222" s="52"/>
      <c r="BSH222" s="52"/>
      <c r="BSI222" s="52"/>
      <c r="BSJ222" s="52"/>
      <c r="BSK222" s="52"/>
      <c r="BSL222" s="52"/>
      <c r="BSM222" s="52"/>
      <c r="BSN222" s="52"/>
      <c r="BSO222" s="52"/>
      <c r="BSP222" s="52"/>
      <c r="BSQ222" s="52"/>
      <c r="BSR222" s="52"/>
      <c r="BSS222" s="52"/>
      <c r="BST222" s="52"/>
      <c r="BSU222" s="52"/>
      <c r="BSV222" s="52"/>
      <c r="BSW222" s="52"/>
      <c r="BSX222" s="52"/>
      <c r="BSY222" s="52"/>
      <c r="BSZ222" s="52"/>
      <c r="BTA222" s="52"/>
      <c r="BTB222" s="52"/>
      <c r="BTC222" s="52"/>
      <c r="BTD222" s="52"/>
      <c r="BTE222" s="52"/>
      <c r="BTF222" s="52"/>
      <c r="BTG222" s="52"/>
      <c r="BTH222" s="52"/>
      <c r="BTI222" s="52"/>
      <c r="BTJ222" s="52"/>
      <c r="BTK222" s="52"/>
      <c r="BTL222" s="52"/>
      <c r="BTM222" s="52"/>
      <c r="BTN222" s="52"/>
      <c r="BTO222" s="52"/>
      <c r="BTP222" s="52"/>
      <c r="BTQ222" s="52"/>
      <c r="BTR222" s="52"/>
      <c r="BTS222" s="52"/>
      <c r="BTT222" s="52"/>
      <c r="BTU222" s="52"/>
      <c r="BTV222" s="52"/>
      <c r="BTW222" s="52"/>
      <c r="BTX222" s="52"/>
      <c r="BTY222" s="52"/>
      <c r="BTZ222" s="52"/>
      <c r="BUA222" s="52"/>
      <c r="BUB222" s="52"/>
      <c r="BUC222" s="52"/>
      <c r="BUD222" s="52"/>
      <c r="BUE222" s="52"/>
      <c r="BUF222" s="52"/>
      <c r="BUG222" s="52"/>
      <c r="BUH222" s="52"/>
      <c r="BUI222" s="52"/>
      <c r="BUJ222" s="52"/>
      <c r="BUK222" s="52"/>
      <c r="BUL222" s="52"/>
      <c r="BUM222" s="52"/>
      <c r="BUN222" s="52"/>
      <c r="BUO222" s="52"/>
      <c r="BUP222" s="52"/>
      <c r="BUQ222" s="52"/>
      <c r="BUR222" s="52"/>
      <c r="BUS222" s="52"/>
      <c r="BUT222" s="52"/>
      <c r="BUU222" s="52"/>
      <c r="BUV222" s="52"/>
      <c r="BUW222" s="52"/>
      <c r="BUX222" s="52"/>
      <c r="BUY222" s="52"/>
      <c r="BUZ222" s="52"/>
      <c r="BVA222" s="52"/>
      <c r="BVB222" s="52"/>
      <c r="BVC222" s="52"/>
      <c r="BVD222" s="52"/>
      <c r="BVE222" s="52"/>
      <c r="BVF222" s="52"/>
      <c r="BVG222" s="52"/>
      <c r="BVH222" s="52"/>
      <c r="BVI222" s="52"/>
      <c r="BVJ222" s="52"/>
      <c r="BVK222" s="52"/>
      <c r="BVL222" s="52"/>
      <c r="BVM222" s="52"/>
      <c r="BVN222" s="52"/>
      <c r="BVO222" s="52"/>
      <c r="BVP222" s="52"/>
      <c r="BVQ222" s="52"/>
      <c r="BVR222" s="52"/>
      <c r="BVS222" s="52"/>
      <c r="BVT222" s="52"/>
      <c r="BVU222" s="52"/>
      <c r="BVV222" s="52"/>
      <c r="BVW222" s="52"/>
      <c r="BVX222" s="52"/>
      <c r="BVY222" s="52"/>
      <c r="BVZ222" s="52"/>
      <c r="BWA222" s="52"/>
      <c r="BWB222" s="52"/>
      <c r="BWC222" s="52"/>
      <c r="BWD222" s="52"/>
      <c r="BWE222" s="52"/>
      <c r="BWF222" s="52"/>
      <c r="BWG222" s="52"/>
      <c r="BWH222" s="52"/>
      <c r="BWI222" s="52"/>
      <c r="BWJ222" s="52"/>
      <c r="BWK222" s="52"/>
      <c r="BWL222" s="52"/>
      <c r="BWM222" s="52"/>
      <c r="BWN222" s="52"/>
      <c r="BWO222" s="52"/>
      <c r="BWP222" s="52"/>
      <c r="BWQ222" s="52"/>
      <c r="BWR222" s="52"/>
      <c r="BWS222" s="52"/>
      <c r="BWT222" s="52"/>
      <c r="BWU222" s="52"/>
      <c r="BWV222" s="52"/>
      <c r="BWW222" s="52"/>
      <c r="BWX222" s="52"/>
      <c r="BWY222" s="52"/>
      <c r="BWZ222" s="52"/>
      <c r="BXA222" s="52"/>
      <c r="BXB222" s="52"/>
      <c r="BXC222" s="52"/>
      <c r="BXD222" s="52"/>
      <c r="BXE222" s="52"/>
      <c r="BXF222" s="52"/>
      <c r="BXG222" s="52"/>
      <c r="BXH222" s="52"/>
      <c r="BXI222" s="52"/>
      <c r="BXJ222" s="52"/>
      <c r="BXK222" s="52"/>
      <c r="BXL222" s="52"/>
      <c r="BXM222" s="52"/>
      <c r="BXN222" s="52"/>
      <c r="BXO222" s="52"/>
      <c r="BXP222" s="52"/>
      <c r="BXQ222" s="52"/>
      <c r="BXR222" s="52"/>
      <c r="BXS222" s="52"/>
      <c r="BXT222" s="52"/>
      <c r="BXU222" s="52"/>
      <c r="BXV222" s="52"/>
      <c r="BXW222" s="52"/>
      <c r="BXX222" s="52"/>
      <c r="BXY222" s="52"/>
      <c r="BXZ222" s="52"/>
      <c r="BYA222" s="52"/>
      <c r="BYB222" s="52"/>
      <c r="BYC222" s="52"/>
      <c r="BYD222" s="52"/>
      <c r="BYE222" s="52"/>
      <c r="BYF222" s="52"/>
      <c r="BYG222" s="52"/>
      <c r="BYH222" s="52"/>
      <c r="BYI222" s="52"/>
      <c r="BYJ222" s="52"/>
      <c r="BYK222" s="52"/>
      <c r="BYL222" s="52"/>
      <c r="BYM222" s="52"/>
      <c r="BYN222" s="52"/>
      <c r="BYO222" s="52"/>
      <c r="BYP222" s="52"/>
      <c r="BYQ222" s="52"/>
      <c r="BYR222" s="52"/>
      <c r="BYS222" s="52"/>
      <c r="BYT222" s="52"/>
      <c r="BYU222" s="52"/>
      <c r="BYV222" s="52"/>
      <c r="BYW222" s="52"/>
      <c r="BYX222" s="52"/>
      <c r="BYY222" s="52"/>
      <c r="BYZ222" s="52"/>
      <c r="BZA222" s="52"/>
      <c r="BZB222" s="52"/>
      <c r="BZC222" s="52"/>
      <c r="BZD222" s="52"/>
      <c r="BZE222" s="52"/>
      <c r="BZF222" s="52"/>
      <c r="BZG222" s="52"/>
      <c r="BZH222" s="52"/>
      <c r="BZI222" s="52"/>
      <c r="BZJ222" s="52"/>
      <c r="BZK222" s="52"/>
      <c r="BZL222" s="52"/>
      <c r="BZM222" s="52"/>
      <c r="BZN222" s="52"/>
      <c r="BZO222" s="52"/>
      <c r="BZP222" s="52"/>
      <c r="BZQ222" s="52"/>
      <c r="BZR222" s="52"/>
      <c r="BZS222" s="52"/>
      <c r="BZT222" s="52"/>
      <c r="BZU222" s="52"/>
      <c r="BZV222" s="52"/>
      <c r="BZW222" s="52"/>
      <c r="BZX222" s="52"/>
      <c r="BZY222" s="52"/>
      <c r="BZZ222" s="52"/>
      <c r="CAA222" s="52"/>
      <c r="CAB222" s="52"/>
      <c r="CAC222" s="52"/>
      <c r="CAD222" s="52"/>
      <c r="CAE222" s="52"/>
      <c r="CAF222" s="52"/>
      <c r="CAG222" s="52"/>
      <c r="CAH222" s="52"/>
      <c r="CAI222" s="52"/>
      <c r="CAJ222" s="52"/>
      <c r="CAK222" s="52"/>
      <c r="CAL222" s="52"/>
      <c r="CAM222" s="52"/>
      <c r="CAN222" s="52"/>
      <c r="CAO222" s="52"/>
      <c r="CAP222" s="52"/>
      <c r="CAQ222" s="52"/>
      <c r="CAR222" s="52"/>
      <c r="CAS222" s="52"/>
      <c r="CAT222" s="52"/>
      <c r="CAU222" s="52"/>
      <c r="CAV222" s="52"/>
      <c r="CAW222" s="52"/>
      <c r="CAX222" s="52"/>
      <c r="CAY222" s="52"/>
      <c r="CAZ222" s="52"/>
      <c r="CBA222" s="52"/>
      <c r="CBB222" s="52"/>
      <c r="CBC222" s="52"/>
      <c r="CBD222" s="52"/>
      <c r="CBE222" s="52"/>
      <c r="CBF222" s="52"/>
      <c r="CBG222" s="52"/>
      <c r="CBH222" s="52"/>
      <c r="CBI222" s="52"/>
      <c r="CBJ222" s="52"/>
      <c r="CBK222" s="52"/>
      <c r="CBL222" s="52"/>
      <c r="CBM222" s="52"/>
      <c r="CBN222" s="52"/>
      <c r="CBO222" s="52"/>
      <c r="CBP222" s="52"/>
      <c r="CBQ222" s="52"/>
      <c r="CBR222" s="52"/>
      <c r="CBS222" s="52"/>
      <c r="CBT222" s="52"/>
      <c r="CBU222" s="52"/>
      <c r="CBV222" s="52"/>
      <c r="CBW222" s="52"/>
      <c r="CBX222" s="52"/>
      <c r="CBY222" s="52"/>
      <c r="CBZ222" s="52"/>
      <c r="CCA222" s="52"/>
      <c r="CCB222" s="52"/>
      <c r="CCC222" s="52"/>
      <c r="CCD222" s="52"/>
      <c r="CCE222" s="52"/>
      <c r="CCF222" s="52"/>
      <c r="CCG222" s="52"/>
      <c r="CCH222" s="52"/>
      <c r="CCI222" s="52"/>
      <c r="CCJ222" s="52"/>
      <c r="CCK222" s="52"/>
      <c r="CCL222" s="52"/>
      <c r="CCM222" s="52"/>
      <c r="CCN222" s="52"/>
      <c r="CCO222" s="52"/>
      <c r="CCP222" s="52"/>
      <c r="CCQ222" s="52"/>
      <c r="CCR222" s="52"/>
      <c r="CCS222" s="52"/>
      <c r="CCT222" s="52"/>
      <c r="CCU222" s="52"/>
      <c r="CCV222" s="52"/>
      <c r="CCW222" s="52"/>
      <c r="CCX222" s="52"/>
      <c r="CCY222" s="52"/>
      <c r="CCZ222" s="52"/>
      <c r="CDA222" s="52"/>
      <c r="CDB222" s="52"/>
      <c r="CDC222" s="52"/>
      <c r="CDD222" s="52"/>
      <c r="CDE222" s="52"/>
      <c r="CDF222" s="52"/>
      <c r="CDG222" s="52"/>
      <c r="CDH222" s="52"/>
      <c r="CDI222" s="52"/>
      <c r="CDJ222" s="52"/>
      <c r="CDK222" s="52"/>
      <c r="CDL222" s="52"/>
      <c r="CDM222" s="52"/>
      <c r="CDN222" s="52"/>
      <c r="CDO222" s="52"/>
      <c r="CDP222" s="52"/>
      <c r="CDQ222" s="52"/>
      <c r="CDR222" s="52"/>
      <c r="CDS222" s="52"/>
      <c r="CDT222" s="52"/>
      <c r="CDU222" s="52"/>
      <c r="CDV222" s="52"/>
      <c r="CDW222" s="52"/>
      <c r="CDX222" s="52"/>
      <c r="CDY222" s="52"/>
      <c r="CDZ222" s="52"/>
      <c r="CEA222" s="52"/>
      <c r="CEB222" s="52"/>
      <c r="CEC222" s="52"/>
      <c r="CED222" s="52"/>
      <c r="CEE222" s="52"/>
      <c r="CEF222" s="52"/>
      <c r="CEG222" s="52"/>
      <c r="CEH222" s="52"/>
      <c r="CEI222" s="52"/>
      <c r="CEJ222" s="52"/>
      <c r="CEK222" s="52"/>
      <c r="CEL222" s="52"/>
      <c r="CEM222" s="52"/>
      <c r="CEN222" s="52"/>
      <c r="CEO222" s="52"/>
      <c r="CEP222" s="52"/>
      <c r="CEQ222" s="52"/>
      <c r="CER222" s="52"/>
      <c r="CES222" s="52"/>
      <c r="CET222" s="52"/>
      <c r="CEU222" s="52"/>
      <c r="CEV222" s="52"/>
      <c r="CEW222" s="52"/>
      <c r="CEX222" s="52"/>
      <c r="CEY222" s="52"/>
      <c r="CEZ222" s="52"/>
      <c r="CFA222" s="52"/>
      <c r="CFB222" s="52"/>
      <c r="CFC222" s="52"/>
      <c r="CFD222" s="52"/>
      <c r="CFE222" s="52"/>
      <c r="CFF222" s="52"/>
      <c r="CFG222" s="52"/>
      <c r="CFH222" s="52"/>
      <c r="CFI222" s="52"/>
      <c r="CFJ222" s="52"/>
      <c r="CFK222" s="52"/>
      <c r="CFL222" s="52"/>
      <c r="CFM222" s="52"/>
      <c r="CFN222" s="52"/>
      <c r="CFO222" s="52"/>
      <c r="CFP222" s="52"/>
      <c r="CFQ222" s="52"/>
      <c r="CFR222" s="52"/>
      <c r="CFS222" s="52"/>
      <c r="CFT222" s="52"/>
      <c r="CFU222" s="52"/>
      <c r="CFV222" s="52"/>
      <c r="CFW222" s="52"/>
      <c r="CFX222" s="52"/>
      <c r="CFY222" s="52"/>
      <c r="CFZ222" s="52"/>
      <c r="CGA222" s="52"/>
      <c r="CGB222" s="52"/>
      <c r="CGC222" s="52"/>
      <c r="CGD222" s="52"/>
      <c r="CGE222" s="52"/>
      <c r="CGF222" s="52"/>
      <c r="CGG222" s="52"/>
      <c r="CGH222" s="52"/>
      <c r="CGI222" s="52"/>
      <c r="CGJ222" s="52"/>
      <c r="CGK222" s="52"/>
      <c r="CGL222" s="52"/>
      <c r="CGM222" s="52"/>
      <c r="CGN222" s="52"/>
      <c r="CGO222" s="52"/>
      <c r="CGP222" s="52"/>
      <c r="CGQ222" s="52"/>
      <c r="CGR222" s="52"/>
      <c r="CGS222" s="52"/>
      <c r="CGT222" s="52"/>
      <c r="CGU222" s="52"/>
      <c r="CGV222" s="52"/>
      <c r="CGW222" s="52"/>
      <c r="CGX222" s="52"/>
      <c r="CGY222" s="52"/>
      <c r="CGZ222" s="52"/>
      <c r="CHA222" s="52"/>
      <c r="CHB222" s="52"/>
      <c r="CHC222" s="52"/>
      <c r="CHD222" s="52"/>
      <c r="CHE222" s="52"/>
      <c r="CHF222" s="52"/>
      <c r="CHG222" s="52"/>
      <c r="CHH222" s="52"/>
      <c r="CHI222" s="52"/>
      <c r="CHJ222" s="52"/>
      <c r="CHK222" s="52"/>
      <c r="CHL222" s="52"/>
      <c r="CHM222" s="52"/>
      <c r="CHN222" s="52"/>
      <c r="CHO222" s="52"/>
      <c r="CHP222" s="52"/>
      <c r="CHQ222" s="52"/>
      <c r="CHR222" s="52"/>
      <c r="CHS222" s="52"/>
      <c r="CHT222" s="52"/>
      <c r="CHU222" s="52"/>
      <c r="CHV222" s="52"/>
      <c r="CHW222" s="52"/>
      <c r="CHX222" s="52"/>
      <c r="CHY222" s="52"/>
      <c r="CHZ222" s="52"/>
      <c r="CIA222" s="52"/>
      <c r="CIB222" s="52"/>
      <c r="CIC222" s="52"/>
      <c r="CID222" s="52"/>
      <c r="CIE222" s="52"/>
      <c r="CIF222" s="52"/>
      <c r="CIG222" s="52"/>
      <c r="CIH222" s="52"/>
      <c r="CII222" s="52"/>
      <c r="CIJ222" s="52"/>
      <c r="CIK222" s="52"/>
      <c r="CIL222" s="52"/>
      <c r="CIM222" s="52"/>
      <c r="CIN222" s="52"/>
      <c r="CIO222" s="52"/>
      <c r="CIP222" s="52"/>
      <c r="CIQ222" s="52"/>
      <c r="CIR222" s="52"/>
      <c r="CIS222" s="52"/>
      <c r="CIT222" s="52"/>
      <c r="CIU222" s="52"/>
      <c r="CIV222" s="52"/>
      <c r="CIW222" s="52"/>
      <c r="CIX222" s="52"/>
      <c r="CIY222" s="52"/>
      <c r="CIZ222" s="52"/>
      <c r="CJA222" s="52"/>
      <c r="CJB222" s="52"/>
      <c r="CJC222" s="52"/>
      <c r="CJD222" s="52"/>
      <c r="CJE222" s="52"/>
      <c r="CJF222" s="52"/>
      <c r="CJG222" s="52"/>
      <c r="CJH222" s="52"/>
      <c r="CJI222" s="52"/>
      <c r="CJJ222" s="52"/>
      <c r="CJK222" s="52"/>
      <c r="CJL222" s="52"/>
      <c r="CJM222" s="52"/>
      <c r="CJN222" s="52"/>
      <c r="CJO222" s="52"/>
      <c r="CJP222" s="52"/>
      <c r="CJQ222" s="52"/>
      <c r="CJR222" s="52"/>
      <c r="CJS222" s="52"/>
      <c r="CJT222" s="52"/>
      <c r="CJU222" s="52"/>
      <c r="CJV222" s="52"/>
      <c r="CJW222" s="52"/>
      <c r="CJX222" s="52"/>
      <c r="CJY222" s="52"/>
      <c r="CJZ222" s="52"/>
      <c r="CKA222" s="52"/>
      <c r="CKB222" s="52"/>
      <c r="CKC222" s="52"/>
      <c r="CKD222" s="52"/>
      <c r="CKE222" s="52"/>
      <c r="CKF222" s="52"/>
      <c r="CKG222" s="52"/>
      <c r="CKH222" s="52"/>
      <c r="CKI222" s="52"/>
      <c r="CKJ222" s="52"/>
      <c r="CKK222" s="52"/>
      <c r="CKL222" s="52"/>
      <c r="CKM222" s="52"/>
      <c r="CKN222" s="52"/>
      <c r="CKO222" s="52"/>
      <c r="CKP222" s="52"/>
      <c r="CKQ222" s="52"/>
      <c r="CKR222" s="52"/>
      <c r="CKS222" s="52"/>
      <c r="CKT222" s="52"/>
      <c r="CKU222" s="52"/>
      <c r="CKV222" s="52"/>
      <c r="CKW222" s="52"/>
      <c r="CKX222" s="52"/>
      <c r="CKY222" s="52"/>
      <c r="CKZ222" s="52"/>
      <c r="CLA222" s="52"/>
      <c r="CLB222" s="52"/>
      <c r="CLC222" s="52"/>
      <c r="CLD222" s="52"/>
      <c r="CLE222" s="52"/>
      <c r="CLF222" s="52"/>
      <c r="CLG222" s="52"/>
      <c r="CLH222" s="52"/>
      <c r="CLI222" s="52"/>
      <c r="CLJ222" s="52"/>
      <c r="CLK222" s="52"/>
      <c r="CLL222" s="52"/>
      <c r="CLM222" s="52"/>
      <c r="CLN222" s="52"/>
      <c r="CLO222" s="52"/>
      <c r="CLP222" s="52"/>
      <c r="CLQ222" s="52"/>
      <c r="CLR222" s="52"/>
      <c r="CLS222" s="52"/>
      <c r="CLT222" s="52"/>
      <c r="CLU222" s="52"/>
      <c r="CLV222" s="52"/>
      <c r="CLW222" s="52"/>
      <c r="CLX222" s="52"/>
      <c r="CLY222" s="52"/>
      <c r="CLZ222" s="52"/>
      <c r="CMA222" s="52"/>
      <c r="CMB222" s="52"/>
      <c r="CMC222" s="52"/>
      <c r="CMD222" s="52"/>
      <c r="CME222" s="52"/>
      <c r="CMF222" s="52"/>
      <c r="CMG222" s="52"/>
      <c r="CMH222" s="52"/>
      <c r="CMI222" s="52"/>
      <c r="CMJ222" s="52"/>
      <c r="CMK222" s="52"/>
      <c r="CML222" s="52"/>
      <c r="CMM222" s="52"/>
      <c r="CMN222" s="52"/>
      <c r="CMO222" s="52"/>
      <c r="CMP222" s="52"/>
      <c r="CMQ222" s="52"/>
      <c r="CMR222" s="52"/>
      <c r="CMS222" s="52"/>
      <c r="CMT222" s="52"/>
      <c r="CMU222" s="52"/>
      <c r="CMV222" s="52"/>
      <c r="CMW222" s="52"/>
      <c r="CMX222" s="52"/>
      <c r="CMY222" s="52"/>
      <c r="CMZ222" s="52"/>
      <c r="CNA222" s="52"/>
      <c r="CNB222" s="52"/>
      <c r="CNC222" s="52"/>
      <c r="CND222" s="52"/>
      <c r="CNE222" s="52"/>
      <c r="CNF222" s="52"/>
      <c r="CNG222" s="52"/>
      <c r="CNH222" s="52"/>
      <c r="CNI222" s="52"/>
      <c r="CNJ222" s="52"/>
      <c r="CNK222" s="52"/>
      <c r="CNL222" s="52"/>
      <c r="CNM222" s="52"/>
      <c r="CNN222" s="52"/>
      <c r="CNO222" s="52"/>
      <c r="CNP222" s="52"/>
      <c r="CNQ222" s="52"/>
      <c r="CNR222" s="52"/>
      <c r="CNS222" s="52"/>
      <c r="CNT222" s="52"/>
      <c r="CNU222" s="52"/>
      <c r="CNV222" s="52"/>
      <c r="CNW222" s="52"/>
      <c r="CNX222" s="52"/>
      <c r="CNY222" s="52"/>
      <c r="CNZ222" s="52"/>
      <c r="COA222" s="52"/>
      <c r="COB222" s="52"/>
      <c r="COC222" s="52"/>
      <c r="COD222" s="52"/>
      <c r="COE222" s="52"/>
      <c r="COF222" s="52"/>
      <c r="COG222" s="52"/>
      <c r="COH222" s="52"/>
      <c r="COI222" s="52"/>
      <c r="COJ222" s="52"/>
      <c r="COK222" s="52"/>
      <c r="COL222" s="52"/>
      <c r="COM222" s="52"/>
      <c r="CON222" s="52"/>
      <c r="COO222" s="52"/>
      <c r="COP222" s="52"/>
      <c r="COQ222" s="52"/>
      <c r="COR222" s="52"/>
      <c r="COS222" s="52"/>
      <c r="COT222" s="52"/>
      <c r="COU222" s="52"/>
      <c r="COV222" s="52"/>
      <c r="COW222" s="52"/>
      <c r="COX222" s="52"/>
      <c r="COY222" s="52"/>
      <c r="COZ222" s="52"/>
      <c r="CPA222" s="52"/>
      <c r="CPB222" s="52"/>
      <c r="CPC222" s="52"/>
      <c r="CPD222" s="52"/>
      <c r="CPE222" s="52"/>
      <c r="CPF222" s="52"/>
      <c r="CPG222" s="52"/>
      <c r="CPH222" s="52"/>
      <c r="CPI222" s="52"/>
      <c r="CPJ222" s="52"/>
      <c r="CPK222" s="52"/>
      <c r="CPL222" s="52"/>
      <c r="CPM222" s="52"/>
      <c r="CPN222" s="52"/>
      <c r="CPO222" s="52"/>
      <c r="CPP222" s="52"/>
      <c r="CPQ222" s="52"/>
      <c r="CPR222" s="52"/>
      <c r="CPS222" s="52"/>
      <c r="CPT222" s="52"/>
      <c r="CPU222" s="52"/>
      <c r="CPV222" s="52"/>
      <c r="CPW222" s="52"/>
      <c r="CPX222" s="52"/>
      <c r="CPY222" s="52"/>
      <c r="CPZ222" s="52"/>
      <c r="CQA222" s="52"/>
      <c r="CQB222" s="52"/>
      <c r="CQC222" s="52"/>
      <c r="CQD222" s="52"/>
      <c r="CQE222" s="52"/>
      <c r="CQF222" s="52"/>
      <c r="CQG222" s="52"/>
      <c r="CQH222" s="52"/>
      <c r="CQI222" s="52"/>
      <c r="CQJ222" s="52"/>
      <c r="CQK222" s="52"/>
      <c r="CQL222" s="52"/>
      <c r="CQM222" s="52"/>
      <c r="CQN222" s="52"/>
      <c r="CQO222" s="52"/>
      <c r="CQP222" s="52"/>
      <c r="CQQ222" s="52"/>
      <c r="CQR222" s="52"/>
      <c r="CQS222" s="52"/>
      <c r="CQT222" s="52"/>
      <c r="CQU222" s="52"/>
      <c r="CQV222" s="52"/>
      <c r="CQW222" s="52"/>
      <c r="CQX222" s="52"/>
      <c r="CQY222" s="52"/>
      <c r="CQZ222" s="52"/>
      <c r="CRA222" s="52"/>
      <c r="CRB222" s="52"/>
      <c r="CRC222" s="52"/>
      <c r="CRD222" s="52"/>
      <c r="CRE222" s="52"/>
      <c r="CRF222" s="52"/>
      <c r="CRG222" s="52"/>
      <c r="CRH222" s="52"/>
      <c r="CRI222" s="52"/>
      <c r="CRJ222" s="52"/>
      <c r="CRK222" s="52"/>
      <c r="CRL222" s="52"/>
      <c r="CRM222" s="52"/>
      <c r="CRN222" s="52"/>
      <c r="CRO222" s="52"/>
      <c r="CRP222" s="52"/>
      <c r="CRQ222" s="52"/>
      <c r="CRR222" s="52"/>
      <c r="CRS222" s="52"/>
      <c r="CRT222" s="52"/>
      <c r="CRU222" s="52"/>
      <c r="CRV222" s="52"/>
      <c r="CRW222" s="52"/>
      <c r="CRX222" s="52"/>
      <c r="CRY222" s="52"/>
      <c r="CRZ222" s="52"/>
      <c r="CSA222" s="52"/>
      <c r="CSB222" s="52"/>
      <c r="CSC222" s="52"/>
      <c r="CSD222" s="52"/>
      <c r="CSE222" s="52"/>
      <c r="CSF222" s="52"/>
      <c r="CSG222" s="52"/>
      <c r="CSH222" s="52"/>
      <c r="CSI222" s="52"/>
      <c r="CSJ222" s="52"/>
      <c r="CSK222" s="52"/>
      <c r="CSL222" s="52"/>
      <c r="CSM222" s="52"/>
      <c r="CSN222" s="52"/>
      <c r="CSO222" s="52"/>
      <c r="CSP222" s="52"/>
      <c r="CSQ222" s="52"/>
      <c r="CSR222" s="52"/>
      <c r="CSS222" s="52"/>
      <c r="CST222" s="52"/>
      <c r="CSU222" s="52"/>
      <c r="CSV222" s="52"/>
      <c r="CSW222" s="52"/>
      <c r="CSX222" s="52"/>
      <c r="CSY222" s="52"/>
      <c r="CSZ222" s="52"/>
      <c r="CTA222" s="52"/>
      <c r="CTB222" s="52"/>
      <c r="CTC222" s="52"/>
      <c r="CTD222" s="52"/>
      <c r="CTE222" s="52"/>
      <c r="CTF222" s="52"/>
      <c r="CTG222" s="52"/>
      <c r="CTH222" s="52"/>
      <c r="CTI222" s="52"/>
      <c r="CTJ222" s="52"/>
      <c r="CTK222" s="52"/>
      <c r="CTL222" s="52"/>
      <c r="CTM222" s="52"/>
      <c r="CTN222" s="52"/>
      <c r="CTO222" s="52"/>
      <c r="CTP222" s="52"/>
      <c r="CTQ222" s="52"/>
      <c r="CTR222" s="52"/>
      <c r="CTS222" s="52"/>
      <c r="CTT222" s="52"/>
      <c r="CTU222" s="52"/>
      <c r="CTV222" s="52"/>
      <c r="CTW222" s="52"/>
      <c r="CTX222" s="52"/>
      <c r="CTY222" s="52"/>
      <c r="CTZ222" s="52"/>
      <c r="CUA222" s="52"/>
      <c r="CUB222" s="52"/>
      <c r="CUC222" s="52"/>
      <c r="CUD222" s="52"/>
      <c r="CUE222" s="52"/>
      <c r="CUF222" s="52"/>
      <c r="CUG222" s="52"/>
      <c r="CUH222" s="52"/>
      <c r="CUI222" s="52"/>
      <c r="CUJ222" s="52"/>
      <c r="CUK222" s="52"/>
      <c r="CUL222" s="52"/>
      <c r="CUM222" s="52"/>
      <c r="CUN222" s="52"/>
      <c r="CUO222" s="52"/>
      <c r="CUP222" s="52"/>
      <c r="CUQ222" s="52"/>
      <c r="CUR222" s="52"/>
      <c r="CUS222" s="52"/>
      <c r="CUT222" s="52"/>
      <c r="CUU222" s="52"/>
      <c r="CUV222" s="52"/>
      <c r="CUW222" s="52"/>
      <c r="CUX222" s="52"/>
      <c r="CUY222" s="52"/>
      <c r="CUZ222" s="52"/>
      <c r="CVA222" s="52"/>
      <c r="CVB222" s="52"/>
      <c r="CVC222" s="52"/>
      <c r="CVD222" s="52"/>
      <c r="CVE222" s="52"/>
      <c r="CVF222" s="52"/>
      <c r="CVG222" s="52"/>
      <c r="CVH222" s="52"/>
      <c r="CVI222" s="52"/>
      <c r="CVJ222" s="52"/>
      <c r="CVK222" s="52"/>
      <c r="CVL222" s="52"/>
      <c r="CVM222" s="52"/>
      <c r="CVN222" s="52"/>
      <c r="CVO222" s="52"/>
      <c r="CVP222" s="52"/>
      <c r="CVQ222" s="52"/>
      <c r="CVR222" s="52"/>
      <c r="CVS222" s="52"/>
      <c r="CVT222" s="52"/>
      <c r="CVU222" s="52"/>
      <c r="CVV222" s="52"/>
      <c r="CVW222" s="52"/>
      <c r="CVX222" s="52"/>
      <c r="CVY222" s="52"/>
      <c r="CVZ222" s="52"/>
      <c r="CWA222" s="52"/>
      <c r="CWB222" s="52"/>
      <c r="CWC222" s="52"/>
      <c r="CWD222" s="52"/>
      <c r="CWE222" s="52"/>
      <c r="CWF222" s="52"/>
      <c r="CWG222" s="52"/>
      <c r="CWH222" s="52"/>
      <c r="CWI222" s="52"/>
      <c r="CWJ222" s="52"/>
      <c r="CWK222" s="52"/>
      <c r="CWL222" s="52"/>
      <c r="CWM222" s="52"/>
      <c r="CWN222" s="52"/>
      <c r="CWO222" s="52"/>
      <c r="CWP222" s="52"/>
      <c r="CWQ222" s="52"/>
      <c r="CWR222" s="52"/>
      <c r="CWS222" s="52"/>
      <c r="CWT222" s="52"/>
      <c r="CWU222" s="52"/>
      <c r="CWV222" s="52"/>
      <c r="CWW222" s="52"/>
      <c r="CWX222" s="52"/>
      <c r="CWY222" s="52"/>
      <c r="CWZ222" s="52"/>
      <c r="CXA222" s="52"/>
      <c r="CXB222" s="52"/>
      <c r="CXC222" s="52"/>
      <c r="CXD222" s="52"/>
      <c r="CXE222" s="52"/>
      <c r="CXF222" s="52"/>
      <c r="CXG222" s="52"/>
      <c r="CXH222" s="52"/>
      <c r="CXI222" s="52"/>
      <c r="CXJ222" s="52"/>
      <c r="CXK222" s="52"/>
      <c r="CXL222" s="52"/>
      <c r="CXM222" s="52"/>
      <c r="CXN222" s="52"/>
      <c r="CXO222" s="52"/>
      <c r="CXP222" s="52"/>
      <c r="CXQ222" s="52"/>
      <c r="CXR222" s="52"/>
      <c r="CXS222" s="52"/>
      <c r="CXT222" s="52"/>
      <c r="CXU222" s="52"/>
      <c r="CXV222" s="52"/>
      <c r="CXW222" s="52"/>
      <c r="CXX222" s="52"/>
      <c r="CXY222" s="52"/>
      <c r="CXZ222" s="52"/>
      <c r="CYA222" s="52"/>
      <c r="CYB222" s="52"/>
      <c r="CYC222" s="52"/>
      <c r="CYD222" s="52"/>
      <c r="CYE222" s="52"/>
      <c r="CYF222" s="52"/>
      <c r="CYG222" s="52"/>
      <c r="CYH222" s="52"/>
      <c r="CYI222" s="52"/>
      <c r="CYJ222" s="52"/>
      <c r="CYK222" s="52"/>
      <c r="CYL222" s="52"/>
      <c r="CYM222" s="52"/>
      <c r="CYN222" s="52"/>
      <c r="CYO222" s="52"/>
      <c r="CYP222" s="52"/>
      <c r="CYQ222" s="52"/>
      <c r="CYR222" s="52"/>
      <c r="CYS222" s="52"/>
      <c r="CYT222" s="52"/>
      <c r="CYU222" s="52"/>
      <c r="CYV222" s="52"/>
      <c r="CYW222" s="52"/>
      <c r="CYX222" s="52"/>
      <c r="CYY222" s="52"/>
      <c r="CYZ222" s="52"/>
      <c r="CZA222" s="52"/>
      <c r="CZB222" s="52"/>
      <c r="CZC222" s="52"/>
      <c r="CZD222" s="52"/>
      <c r="CZE222" s="52"/>
      <c r="CZF222" s="52"/>
      <c r="CZG222" s="52"/>
      <c r="CZH222" s="52"/>
      <c r="CZI222" s="52"/>
      <c r="CZJ222" s="52"/>
      <c r="CZK222" s="52"/>
      <c r="CZL222" s="52"/>
      <c r="CZM222" s="52"/>
      <c r="CZN222" s="52"/>
      <c r="CZO222" s="52"/>
      <c r="CZP222" s="52"/>
      <c r="CZQ222" s="52"/>
      <c r="CZR222" s="52"/>
      <c r="CZS222" s="52"/>
      <c r="CZT222" s="52"/>
      <c r="CZU222" s="52"/>
      <c r="CZV222" s="52"/>
      <c r="CZW222" s="52"/>
      <c r="CZX222" s="52"/>
      <c r="CZY222" s="52"/>
      <c r="CZZ222" s="52"/>
      <c r="DAA222" s="52"/>
      <c r="DAB222" s="52"/>
      <c r="DAC222" s="52"/>
      <c r="DAD222" s="52"/>
      <c r="DAE222" s="52"/>
      <c r="DAF222" s="52"/>
      <c r="DAG222" s="52"/>
      <c r="DAH222" s="52"/>
      <c r="DAI222" s="52"/>
      <c r="DAJ222" s="52"/>
      <c r="DAK222" s="52"/>
      <c r="DAL222" s="52"/>
      <c r="DAM222" s="52"/>
      <c r="DAN222" s="52"/>
      <c r="DAO222" s="52"/>
      <c r="DAP222" s="52"/>
      <c r="DAQ222" s="52"/>
      <c r="DAR222" s="52"/>
      <c r="DAS222" s="52"/>
      <c r="DAT222" s="52"/>
      <c r="DAU222" s="52"/>
      <c r="DAV222" s="52"/>
      <c r="DAW222" s="52"/>
      <c r="DAX222" s="52"/>
      <c r="DAY222" s="52"/>
      <c r="DAZ222" s="52"/>
      <c r="DBA222" s="52"/>
      <c r="DBB222" s="52"/>
      <c r="DBC222" s="52"/>
      <c r="DBD222" s="52"/>
      <c r="DBE222" s="52"/>
      <c r="DBF222" s="52"/>
      <c r="DBG222" s="52"/>
      <c r="DBH222" s="52"/>
      <c r="DBI222" s="52"/>
      <c r="DBJ222" s="52"/>
      <c r="DBK222" s="52"/>
      <c r="DBL222" s="52"/>
      <c r="DBM222" s="52"/>
      <c r="DBN222" s="52"/>
      <c r="DBO222" s="52"/>
      <c r="DBP222" s="52"/>
      <c r="DBQ222" s="52"/>
      <c r="DBR222" s="52"/>
      <c r="DBS222" s="52"/>
      <c r="DBT222" s="52"/>
      <c r="DBU222" s="52"/>
      <c r="DBV222" s="52"/>
      <c r="DBW222" s="52"/>
      <c r="DBX222" s="52"/>
      <c r="DBY222" s="52"/>
      <c r="DBZ222" s="52"/>
      <c r="DCA222" s="52"/>
      <c r="DCB222" s="52"/>
      <c r="DCC222" s="52"/>
      <c r="DCD222" s="52"/>
      <c r="DCE222" s="52"/>
      <c r="DCF222" s="52"/>
      <c r="DCG222" s="52"/>
      <c r="DCH222" s="52"/>
      <c r="DCI222" s="52"/>
      <c r="DCJ222" s="52"/>
      <c r="DCK222" s="52"/>
      <c r="DCL222" s="52"/>
      <c r="DCM222" s="52"/>
      <c r="DCN222" s="52"/>
      <c r="DCO222" s="52"/>
      <c r="DCP222" s="52"/>
      <c r="DCQ222" s="52"/>
      <c r="DCR222" s="52"/>
      <c r="DCS222" s="52"/>
      <c r="DCT222" s="52"/>
      <c r="DCU222" s="52"/>
      <c r="DCV222" s="52"/>
      <c r="DCW222" s="52"/>
      <c r="DCX222" s="52"/>
      <c r="DCY222" s="52"/>
      <c r="DCZ222" s="52"/>
      <c r="DDA222" s="52"/>
      <c r="DDB222" s="52"/>
      <c r="DDC222" s="52"/>
      <c r="DDD222" s="52"/>
      <c r="DDE222" s="52"/>
      <c r="DDF222" s="52"/>
      <c r="DDG222" s="52"/>
      <c r="DDH222" s="52"/>
      <c r="DDI222" s="52"/>
      <c r="DDJ222" s="52"/>
      <c r="DDK222" s="52"/>
      <c r="DDL222" s="52"/>
      <c r="DDM222" s="52"/>
      <c r="DDN222" s="52"/>
      <c r="DDO222" s="52"/>
      <c r="DDP222" s="52"/>
      <c r="DDQ222" s="52"/>
      <c r="DDR222" s="52"/>
      <c r="DDS222" s="52"/>
      <c r="DDT222" s="52"/>
      <c r="DDU222" s="52"/>
      <c r="DDV222" s="52"/>
      <c r="DDW222" s="52"/>
      <c r="DDX222" s="52"/>
      <c r="DDY222" s="52"/>
      <c r="DDZ222" s="52"/>
      <c r="DEA222" s="52"/>
      <c r="DEB222" s="52"/>
      <c r="DEC222" s="52"/>
      <c r="DED222" s="52"/>
      <c r="DEE222" s="52"/>
      <c r="DEF222" s="52"/>
      <c r="DEG222" s="52"/>
      <c r="DEH222" s="52"/>
      <c r="DEI222" s="52"/>
      <c r="DEJ222" s="52"/>
      <c r="DEK222" s="52"/>
      <c r="DEL222" s="52"/>
      <c r="DEM222" s="52"/>
      <c r="DEN222" s="52"/>
      <c r="DEO222" s="52"/>
      <c r="DEP222" s="52"/>
      <c r="DEQ222" s="52"/>
      <c r="DER222" s="52"/>
      <c r="DES222" s="52"/>
      <c r="DET222" s="52"/>
      <c r="DEU222" s="52"/>
      <c r="DEV222" s="52"/>
      <c r="DEW222" s="52"/>
      <c r="DEX222" s="52"/>
      <c r="DEY222" s="52"/>
      <c r="DEZ222" s="52"/>
      <c r="DFA222" s="52"/>
      <c r="DFB222" s="52"/>
      <c r="DFC222" s="52"/>
      <c r="DFD222" s="52"/>
      <c r="DFE222" s="52"/>
      <c r="DFF222" s="52"/>
      <c r="DFG222" s="52"/>
      <c r="DFH222" s="52"/>
      <c r="DFI222" s="52"/>
      <c r="DFJ222" s="52"/>
      <c r="DFK222" s="52"/>
      <c r="DFL222" s="52"/>
      <c r="DFM222" s="52"/>
      <c r="DFN222" s="52"/>
      <c r="DFO222" s="52"/>
      <c r="DFP222" s="52"/>
      <c r="DFQ222" s="52"/>
      <c r="DFR222" s="52"/>
      <c r="DFS222" s="52"/>
      <c r="DFT222" s="52"/>
      <c r="DFU222" s="52"/>
      <c r="DFV222" s="52"/>
      <c r="DFW222" s="52"/>
      <c r="DFX222" s="52"/>
      <c r="DFY222" s="52"/>
      <c r="DFZ222" s="52"/>
      <c r="DGA222" s="52"/>
      <c r="DGB222" s="52"/>
      <c r="DGC222" s="52"/>
      <c r="DGD222" s="52"/>
      <c r="DGE222" s="52"/>
      <c r="DGF222" s="52"/>
      <c r="DGG222" s="52"/>
      <c r="DGH222" s="52"/>
      <c r="DGI222" s="52"/>
      <c r="DGJ222" s="52"/>
      <c r="DGK222" s="52"/>
      <c r="DGL222" s="52"/>
      <c r="DGM222" s="52"/>
      <c r="DGN222" s="52"/>
      <c r="DGO222" s="52"/>
      <c r="DGP222" s="52"/>
      <c r="DGQ222" s="52"/>
      <c r="DGR222" s="52"/>
      <c r="DGS222" s="52"/>
      <c r="DGT222" s="52"/>
      <c r="DGU222" s="52"/>
      <c r="DGV222" s="52"/>
      <c r="DGW222" s="52"/>
      <c r="DGX222" s="52"/>
      <c r="DGY222" s="52"/>
      <c r="DGZ222" s="52"/>
      <c r="DHA222" s="52"/>
      <c r="DHB222" s="52"/>
      <c r="DHC222" s="52"/>
      <c r="DHD222" s="52"/>
      <c r="DHE222" s="52"/>
      <c r="DHF222" s="52"/>
      <c r="DHG222" s="52"/>
      <c r="DHH222" s="52"/>
      <c r="DHI222" s="52"/>
      <c r="DHJ222" s="52"/>
      <c r="DHK222" s="52"/>
      <c r="DHL222" s="52"/>
      <c r="DHM222" s="52"/>
      <c r="DHN222" s="52"/>
      <c r="DHO222" s="52"/>
      <c r="DHP222" s="52"/>
      <c r="DHQ222" s="52"/>
      <c r="DHR222" s="52"/>
      <c r="DHS222" s="52"/>
      <c r="DHT222" s="52"/>
      <c r="DHU222" s="52"/>
      <c r="DHV222" s="52"/>
      <c r="DHW222" s="52"/>
      <c r="DHX222" s="52"/>
      <c r="DHY222" s="52"/>
      <c r="DHZ222" s="52"/>
      <c r="DIA222" s="52"/>
      <c r="DIB222" s="52"/>
      <c r="DIC222" s="52"/>
      <c r="DID222" s="52"/>
      <c r="DIE222" s="52"/>
      <c r="DIF222" s="52"/>
      <c r="DIG222" s="52"/>
      <c r="DIH222" s="52"/>
      <c r="DII222" s="52"/>
      <c r="DIJ222" s="52"/>
      <c r="DIK222" s="52"/>
      <c r="DIL222" s="52"/>
      <c r="DIM222" s="52"/>
      <c r="DIN222" s="52"/>
      <c r="DIO222" s="52"/>
      <c r="DIP222" s="52"/>
      <c r="DIQ222" s="52"/>
      <c r="DIR222" s="52"/>
      <c r="DIS222" s="52"/>
      <c r="DIT222" s="52"/>
      <c r="DIU222" s="52"/>
      <c r="DIV222" s="52"/>
      <c r="DIW222" s="52"/>
      <c r="DIX222" s="52"/>
      <c r="DIY222" s="52"/>
      <c r="DIZ222" s="52"/>
      <c r="DJA222" s="52"/>
      <c r="DJB222" s="52"/>
      <c r="DJC222" s="52"/>
      <c r="DJD222" s="52"/>
      <c r="DJE222" s="52"/>
      <c r="DJF222" s="52"/>
      <c r="DJG222" s="52"/>
      <c r="DJH222" s="52"/>
      <c r="DJI222" s="52"/>
      <c r="DJJ222" s="52"/>
      <c r="DJK222" s="52"/>
      <c r="DJL222" s="52"/>
      <c r="DJM222" s="52"/>
      <c r="DJN222" s="52"/>
      <c r="DJO222" s="52"/>
      <c r="DJP222" s="52"/>
      <c r="DJQ222" s="52"/>
      <c r="DJR222" s="52"/>
      <c r="DJS222" s="52"/>
      <c r="DJT222" s="52"/>
      <c r="DJU222" s="52"/>
      <c r="DJV222" s="52"/>
      <c r="DJW222" s="52"/>
      <c r="DJX222" s="52"/>
      <c r="DJY222" s="52"/>
      <c r="DJZ222" s="52"/>
      <c r="DKA222" s="52"/>
      <c r="DKB222" s="52"/>
      <c r="DKC222" s="52"/>
      <c r="DKD222" s="52"/>
      <c r="DKE222" s="52"/>
      <c r="DKF222" s="52"/>
      <c r="DKG222" s="52"/>
      <c r="DKH222" s="52"/>
      <c r="DKI222" s="52"/>
      <c r="DKJ222" s="52"/>
      <c r="DKK222" s="52"/>
      <c r="DKL222" s="52"/>
      <c r="DKM222" s="52"/>
      <c r="DKN222" s="52"/>
      <c r="DKO222" s="52"/>
      <c r="DKP222" s="52"/>
      <c r="DKQ222" s="52"/>
      <c r="DKR222" s="52"/>
      <c r="DKS222" s="52"/>
      <c r="DKT222" s="52"/>
      <c r="DKU222" s="52"/>
      <c r="DKV222" s="52"/>
      <c r="DKW222" s="52"/>
      <c r="DKX222" s="52"/>
      <c r="DKY222" s="52"/>
      <c r="DKZ222" s="52"/>
      <c r="DLA222" s="52"/>
      <c r="DLB222" s="52"/>
      <c r="DLC222" s="52"/>
      <c r="DLD222" s="52"/>
      <c r="DLE222" s="52"/>
      <c r="DLF222" s="52"/>
      <c r="DLG222" s="52"/>
      <c r="DLH222" s="52"/>
      <c r="DLI222" s="52"/>
      <c r="DLJ222" s="52"/>
      <c r="DLK222" s="52"/>
      <c r="DLL222" s="52"/>
      <c r="DLM222" s="52"/>
      <c r="DLN222" s="52"/>
      <c r="DLO222" s="52"/>
      <c r="DLP222" s="52"/>
      <c r="DLQ222" s="52"/>
      <c r="DLR222" s="52"/>
      <c r="DLS222" s="52"/>
      <c r="DLT222" s="52"/>
      <c r="DLU222" s="52"/>
      <c r="DLV222" s="52"/>
      <c r="DLW222" s="52"/>
      <c r="DLX222" s="52"/>
      <c r="DLY222" s="52"/>
      <c r="DLZ222" s="52"/>
      <c r="DMA222" s="52"/>
      <c r="DMB222" s="52"/>
      <c r="DMC222" s="52"/>
      <c r="DMD222" s="52"/>
      <c r="DME222" s="52"/>
      <c r="DMF222" s="52"/>
      <c r="DMG222" s="52"/>
      <c r="DMH222" s="52"/>
      <c r="DMI222" s="52"/>
      <c r="DMJ222" s="52"/>
      <c r="DMK222" s="52"/>
      <c r="DML222" s="52"/>
      <c r="DMM222" s="52"/>
      <c r="DMN222" s="52"/>
      <c r="DMO222" s="52"/>
      <c r="DMP222" s="52"/>
      <c r="DMQ222" s="52"/>
      <c r="DMR222" s="52"/>
      <c r="DMS222" s="52"/>
      <c r="DMT222" s="52"/>
      <c r="DMU222" s="52"/>
      <c r="DMV222" s="52"/>
      <c r="DMW222" s="52"/>
      <c r="DMX222" s="52"/>
      <c r="DMY222" s="52"/>
      <c r="DMZ222" s="52"/>
      <c r="DNA222" s="52"/>
      <c r="DNB222" s="52"/>
      <c r="DNC222" s="52"/>
      <c r="DND222" s="52"/>
      <c r="DNE222" s="52"/>
      <c r="DNF222" s="52"/>
      <c r="DNG222" s="52"/>
      <c r="DNH222" s="52"/>
      <c r="DNI222" s="52"/>
      <c r="DNJ222" s="52"/>
      <c r="DNK222" s="52"/>
      <c r="DNL222" s="52"/>
      <c r="DNM222" s="52"/>
      <c r="DNN222" s="52"/>
      <c r="DNO222" s="52"/>
      <c r="DNP222" s="52"/>
      <c r="DNQ222" s="52"/>
      <c r="DNR222" s="52"/>
      <c r="DNS222" s="52"/>
      <c r="DNT222" s="52"/>
      <c r="DNU222" s="52"/>
      <c r="DNV222" s="52"/>
      <c r="DNW222" s="52"/>
      <c r="DNX222" s="52"/>
      <c r="DNY222" s="52"/>
      <c r="DNZ222" s="52"/>
      <c r="DOA222" s="52"/>
      <c r="DOB222" s="52"/>
      <c r="DOC222" s="52"/>
      <c r="DOD222" s="52"/>
      <c r="DOE222" s="52"/>
      <c r="DOF222" s="52"/>
      <c r="DOG222" s="52"/>
      <c r="DOH222" s="52"/>
      <c r="DOI222" s="52"/>
      <c r="DOJ222" s="52"/>
      <c r="DOK222" s="52"/>
      <c r="DOL222" s="52"/>
      <c r="DOM222" s="52"/>
      <c r="DON222" s="52"/>
      <c r="DOO222" s="52"/>
      <c r="DOP222" s="52"/>
      <c r="DOQ222" s="52"/>
      <c r="DOR222" s="52"/>
      <c r="DOS222" s="52"/>
      <c r="DOT222" s="52"/>
      <c r="DOU222" s="52"/>
      <c r="DOV222" s="52"/>
      <c r="DOW222" s="52"/>
      <c r="DOX222" s="52"/>
      <c r="DOY222" s="52"/>
      <c r="DOZ222" s="52"/>
      <c r="DPA222" s="52"/>
      <c r="DPB222" s="52"/>
      <c r="DPC222" s="52"/>
      <c r="DPD222" s="52"/>
      <c r="DPE222" s="52"/>
      <c r="DPF222" s="52"/>
      <c r="DPG222" s="52"/>
      <c r="DPH222" s="52"/>
      <c r="DPI222" s="52"/>
      <c r="DPJ222" s="52"/>
      <c r="DPK222" s="52"/>
      <c r="DPL222" s="52"/>
      <c r="DPM222" s="52"/>
      <c r="DPN222" s="52"/>
      <c r="DPO222" s="52"/>
      <c r="DPP222" s="52"/>
      <c r="DPQ222" s="52"/>
      <c r="DPR222" s="52"/>
      <c r="DPS222" s="52"/>
      <c r="DPT222" s="52"/>
      <c r="DPU222" s="52"/>
      <c r="DPV222" s="52"/>
      <c r="DPW222" s="52"/>
      <c r="DPX222" s="52"/>
      <c r="DPY222" s="52"/>
      <c r="DPZ222" s="52"/>
      <c r="DQA222" s="52"/>
      <c r="DQB222" s="52"/>
      <c r="DQC222" s="52"/>
      <c r="DQD222" s="52"/>
      <c r="DQE222" s="52"/>
      <c r="DQF222" s="52"/>
      <c r="DQG222" s="52"/>
      <c r="DQH222" s="52"/>
      <c r="DQI222" s="52"/>
      <c r="DQJ222" s="52"/>
      <c r="DQK222" s="52"/>
      <c r="DQL222" s="52"/>
      <c r="DQM222" s="52"/>
      <c r="DQN222" s="52"/>
      <c r="DQO222" s="52"/>
      <c r="DQP222" s="52"/>
      <c r="DQQ222" s="52"/>
      <c r="DQR222" s="52"/>
      <c r="DQS222" s="52"/>
      <c r="DQT222" s="52"/>
      <c r="DQU222" s="52"/>
      <c r="DQV222" s="52"/>
      <c r="DQW222" s="52"/>
      <c r="DQX222" s="52"/>
      <c r="DQY222" s="52"/>
      <c r="DQZ222" s="52"/>
      <c r="DRA222" s="52"/>
      <c r="DRB222" s="52"/>
      <c r="DRC222" s="52"/>
      <c r="DRD222" s="52"/>
      <c r="DRE222" s="52"/>
      <c r="DRF222" s="52"/>
      <c r="DRG222" s="52"/>
      <c r="DRH222" s="52"/>
      <c r="DRI222" s="52"/>
      <c r="DRJ222" s="52"/>
      <c r="DRK222" s="52"/>
      <c r="DRL222" s="52"/>
      <c r="DRM222" s="52"/>
      <c r="DRN222" s="52"/>
      <c r="DRO222" s="52"/>
      <c r="DRP222" s="52"/>
      <c r="DRQ222" s="52"/>
      <c r="DRR222" s="52"/>
      <c r="DRS222" s="52"/>
      <c r="DRT222" s="52"/>
      <c r="DRU222" s="52"/>
      <c r="DRV222" s="52"/>
      <c r="DRW222" s="52"/>
      <c r="DRX222" s="52"/>
      <c r="DRY222" s="52"/>
      <c r="DRZ222" s="52"/>
      <c r="DSA222" s="52"/>
      <c r="DSB222" s="52"/>
      <c r="DSC222" s="52"/>
      <c r="DSD222" s="52"/>
      <c r="DSE222" s="52"/>
      <c r="DSF222" s="52"/>
      <c r="DSG222" s="52"/>
      <c r="DSH222" s="52"/>
      <c r="DSI222" s="52"/>
      <c r="DSJ222" s="52"/>
      <c r="DSK222" s="52"/>
      <c r="DSL222" s="52"/>
      <c r="DSM222" s="52"/>
      <c r="DSN222" s="52"/>
      <c r="DSO222" s="52"/>
      <c r="DSP222" s="52"/>
      <c r="DSQ222" s="52"/>
      <c r="DSR222" s="52"/>
      <c r="DSS222" s="52"/>
      <c r="DST222" s="52"/>
      <c r="DSU222" s="52"/>
      <c r="DSV222" s="52"/>
      <c r="DSW222" s="52"/>
      <c r="DSX222" s="52"/>
      <c r="DSY222" s="52"/>
      <c r="DSZ222" s="52"/>
      <c r="DTA222" s="52"/>
      <c r="DTB222" s="52"/>
      <c r="DTC222" s="52"/>
      <c r="DTD222" s="52"/>
      <c r="DTE222" s="52"/>
      <c r="DTF222" s="52"/>
      <c r="DTG222" s="52"/>
      <c r="DTH222" s="52"/>
      <c r="DTI222" s="52"/>
      <c r="DTJ222" s="52"/>
      <c r="DTK222" s="52"/>
      <c r="DTL222" s="52"/>
      <c r="DTM222" s="52"/>
      <c r="DTN222" s="52"/>
      <c r="DTO222" s="52"/>
      <c r="DTP222" s="52"/>
      <c r="DTQ222" s="52"/>
      <c r="DTR222" s="52"/>
      <c r="DTS222" s="52"/>
      <c r="DTT222" s="52"/>
      <c r="DTU222" s="52"/>
      <c r="DTV222" s="52"/>
      <c r="DTW222" s="52"/>
      <c r="DTX222" s="52"/>
      <c r="DTY222" s="52"/>
      <c r="DTZ222" s="52"/>
      <c r="DUA222" s="52"/>
      <c r="DUB222" s="52"/>
      <c r="DUC222" s="52"/>
      <c r="DUD222" s="52"/>
      <c r="DUE222" s="52"/>
      <c r="DUF222" s="52"/>
      <c r="DUG222" s="52"/>
      <c r="DUH222" s="52"/>
      <c r="DUI222" s="52"/>
      <c r="DUJ222" s="52"/>
      <c r="DUK222" s="52"/>
      <c r="DUL222" s="52"/>
      <c r="DUM222" s="52"/>
      <c r="DUN222" s="52"/>
      <c r="DUO222" s="52"/>
      <c r="DUP222" s="52"/>
      <c r="DUQ222" s="52"/>
      <c r="DUR222" s="52"/>
      <c r="DUS222" s="52"/>
      <c r="DUT222" s="52"/>
      <c r="DUU222" s="52"/>
      <c r="DUV222" s="52"/>
      <c r="DUW222" s="52"/>
      <c r="DUX222" s="52"/>
      <c r="DUY222" s="52"/>
      <c r="DUZ222" s="52"/>
      <c r="DVA222" s="52"/>
      <c r="DVB222" s="52"/>
      <c r="DVC222" s="52"/>
      <c r="DVD222" s="52"/>
      <c r="DVE222" s="52"/>
      <c r="DVF222" s="52"/>
      <c r="DVG222" s="52"/>
      <c r="DVH222" s="52"/>
      <c r="DVI222" s="52"/>
      <c r="DVJ222" s="52"/>
      <c r="DVK222" s="52"/>
      <c r="DVL222" s="52"/>
      <c r="DVM222" s="52"/>
      <c r="DVN222" s="52"/>
      <c r="DVO222" s="52"/>
      <c r="DVP222" s="52"/>
      <c r="DVQ222" s="52"/>
      <c r="DVR222" s="52"/>
      <c r="DVS222" s="52"/>
      <c r="DVT222" s="52"/>
      <c r="DVU222" s="52"/>
      <c r="DVV222" s="52"/>
      <c r="DVW222" s="52"/>
      <c r="DVX222" s="52"/>
      <c r="DVY222" s="52"/>
      <c r="DVZ222" s="52"/>
      <c r="DWA222" s="52"/>
      <c r="DWB222" s="52"/>
      <c r="DWC222" s="52"/>
      <c r="DWD222" s="52"/>
      <c r="DWE222" s="52"/>
      <c r="DWF222" s="52"/>
      <c r="DWG222" s="52"/>
      <c r="DWH222" s="52"/>
      <c r="DWI222" s="52"/>
      <c r="DWJ222" s="52"/>
      <c r="DWK222" s="52"/>
      <c r="DWL222" s="52"/>
      <c r="DWM222" s="52"/>
      <c r="DWN222" s="52"/>
      <c r="DWO222" s="52"/>
      <c r="DWP222" s="52"/>
      <c r="DWQ222" s="52"/>
      <c r="DWR222" s="52"/>
      <c r="DWS222" s="52"/>
      <c r="DWT222" s="52"/>
      <c r="DWU222" s="52"/>
      <c r="DWV222" s="52"/>
      <c r="DWW222" s="52"/>
      <c r="DWX222" s="52"/>
      <c r="DWY222" s="52"/>
      <c r="DWZ222" s="52"/>
      <c r="DXA222" s="52"/>
      <c r="DXB222" s="52"/>
      <c r="DXC222" s="52"/>
      <c r="DXD222" s="52"/>
      <c r="DXE222" s="52"/>
      <c r="DXF222" s="52"/>
      <c r="DXG222" s="52"/>
      <c r="DXH222" s="52"/>
      <c r="DXI222" s="52"/>
      <c r="DXJ222" s="52"/>
      <c r="DXK222" s="52"/>
      <c r="DXL222" s="52"/>
      <c r="DXM222" s="52"/>
      <c r="DXN222" s="52"/>
      <c r="DXO222" s="52"/>
      <c r="DXP222" s="52"/>
      <c r="DXQ222" s="52"/>
      <c r="DXR222" s="52"/>
      <c r="DXS222" s="52"/>
      <c r="DXT222" s="52"/>
      <c r="DXU222" s="52"/>
      <c r="DXV222" s="52"/>
      <c r="DXW222" s="52"/>
      <c r="DXX222" s="52"/>
      <c r="DXY222" s="52"/>
      <c r="DXZ222" s="52"/>
      <c r="DYA222" s="52"/>
      <c r="DYB222" s="52"/>
      <c r="DYC222" s="52"/>
      <c r="DYD222" s="52"/>
      <c r="DYE222" s="52"/>
      <c r="DYF222" s="52"/>
      <c r="DYG222" s="52"/>
      <c r="DYH222" s="52"/>
      <c r="DYI222" s="52"/>
      <c r="DYJ222" s="52"/>
      <c r="DYK222" s="52"/>
      <c r="DYL222" s="52"/>
      <c r="DYM222" s="52"/>
      <c r="DYN222" s="52"/>
      <c r="DYO222" s="52"/>
      <c r="DYP222" s="52"/>
      <c r="DYQ222" s="52"/>
      <c r="DYR222" s="52"/>
      <c r="DYS222" s="52"/>
      <c r="DYT222" s="52"/>
      <c r="DYU222" s="52"/>
      <c r="DYV222" s="52"/>
      <c r="DYW222" s="52"/>
      <c r="DYX222" s="52"/>
      <c r="DYY222" s="52"/>
      <c r="DYZ222" s="52"/>
      <c r="DZA222" s="52"/>
      <c r="DZB222" s="52"/>
      <c r="DZC222" s="52"/>
      <c r="DZD222" s="52"/>
      <c r="DZE222" s="52"/>
      <c r="DZF222" s="52"/>
      <c r="DZG222" s="52"/>
      <c r="DZH222" s="52"/>
      <c r="DZI222" s="52"/>
      <c r="DZJ222" s="52"/>
      <c r="DZK222" s="52"/>
      <c r="DZL222" s="52"/>
      <c r="DZM222" s="52"/>
      <c r="DZN222" s="52"/>
      <c r="DZO222" s="52"/>
      <c r="DZP222" s="52"/>
      <c r="DZQ222" s="52"/>
      <c r="DZR222" s="52"/>
      <c r="DZS222" s="52"/>
      <c r="DZT222" s="52"/>
      <c r="DZU222" s="52"/>
      <c r="DZV222" s="52"/>
      <c r="DZW222" s="52"/>
      <c r="DZX222" s="52"/>
      <c r="DZY222" s="52"/>
      <c r="DZZ222" s="52"/>
      <c r="EAA222" s="52"/>
      <c r="EAB222" s="52"/>
      <c r="EAC222" s="52"/>
      <c r="EAD222" s="52"/>
      <c r="EAE222" s="52"/>
      <c r="EAF222" s="52"/>
      <c r="EAG222" s="52"/>
      <c r="EAH222" s="52"/>
      <c r="EAI222" s="52"/>
      <c r="EAJ222" s="52"/>
      <c r="EAK222" s="52"/>
      <c r="EAL222" s="52"/>
      <c r="EAM222" s="52"/>
      <c r="EAN222" s="52"/>
      <c r="EAO222" s="52"/>
      <c r="EAP222" s="52"/>
      <c r="EAQ222" s="52"/>
      <c r="EAR222" s="52"/>
      <c r="EAS222" s="52"/>
      <c r="EAT222" s="52"/>
      <c r="EAU222" s="52"/>
      <c r="EAV222" s="52"/>
      <c r="EAW222" s="52"/>
      <c r="EAX222" s="52"/>
      <c r="EAY222" s="52"/>
      <c r="EAZ222" s="52"/>
      <c r="EBA222" s="52"/>
      <c r="EBB222" s="52"/>
      <c r="EBC222" s="52"/>
      <c r="EBD222" s="52"/>
      <c r="EBE222" s="52"/>
      <c r="EBF222" s="52"/>
      <c r="EBG222" s="52"/>
      <c r="EBH222" s="52"/>
      <c r="EBI222" s="52"/>
      <c r="EBJ222" s="52"/>
      <c r="EBK222" s="52"/>
      <c r="EBL222" s="52"/>
      <c r="EBM222" s="52"/>
      <c r="EBN222" s="52"/>
      <c r="EBO222" s="52"/>
      <c r="EBP222" s="52"/>
      <c r="EBQ222" s="52"/>
      <c r="EBR222" s="52"/>
      <c r="EBS222" s="52"/>
      <c r="EBT222" s="52"/>
      <c r="EBU222" s="52"/>
      <c r="EBV222" s="52"/>
      <c r="EBW222" s="52"/>
      <c r="EBX222" s="52"/>
      <c r="EBY222" s="52"/>
      <c r="EBZ222" s="52"/>
      <c r="ECA222" s="52"/>
      <c r="ECB222" s="52"/>
      <c r="ECC222" s="52"/>
      <c r="ECD222" s="52"/>
      <c r="ECE222" s="52"/>
      <c r="ECF222" s="52"/>
      <c r="ECG222" s="52"/>
      <c r="ECH222" s="52"/>
      <c r="ECI222" s="52"/>
      <c r="ECJ222" s="52"/>
      <c r="ECK222" s="52"/>
      <c r="ECL222" s="52"/>
      <c r="ECM222" s="52"/>
      <c r="ECN222" s="52"/>
      <c r="ECO222" s="52"/>
      <c r="ECP222" s="52"/>
      <c r="ECQ222" s="52"/>
      <c r="ECR222" s="52"/>
      <c r="ECS222" s="52"/>
      <c r="ECT222" s="52"/>
      <c r="ECU222" s="52"/>
      <c r="ECV222" s="52"/>
      <c r="ECW222" s="52"/>
      <c r="ECX222" s="52"/>
      <c r="ECY222" s="52"/>
      <c r="ECZ222" s="52"/>
      <c r="EDA222" s="52"/>
      <c r="EDB222" s="52"/>
      <c r="EDC222" s="52"/>
      <c r="EDD222" s="52"/>
      <c r="EDE222" s="52"/>
      <c r="EDF222" s="52"/>
      <c r="EDG222" s="52"/>
      <c r="EDH222" s="52"/>
      <c r="EDI222" s="52"/>
      <c r="EDJ222" s="52"/>
      <c r="EDK222" s="52"/>
      <c r="EDL222" s="52"/>
      <c r="EDM222" s="52"/>
      <c r="EDN222" s="52"/>
      <c r="EDO222" s="52"/>
      <c r="EDP222" s="52"/>
      <c r="EDQ222" s="52"/>
      <c r="EDR222" s="52"/>
      <c r="EDS222" s="52"/>
      <c r="EDT222" s="52"/>
      <c r="EDU222" s="52"/>
      <c r="EDV222" s="52"/>
      <c r="EDW222" s="52"/>
      <c r="EDX222" s="52"/>
      <c r="EDY222" s="52"/>
      <c r="EDZ222" s="52"/>
      <c r="EEA222" s="52"/>
      <c r="EEB222" s="52"/>
      <c r="EEC222" s="52"/>
      <c r="EED222" s="52"/>
      <c r="EEE222" s="52"/>
      <c r="EEF222" s="52"/>
      <c r="EEG222" s="52"/>
      <c r="EEH222" s="52"/>
      <c r="EEI222" s="52"/>
      <c r="EEJ222" s="52"/>
      <c r="EEK222" s="52"/>
      <c r="EEL222" s="52"/>
      <c r="EEM222" s="52"/>
      <c r="EEN222" s="52"/>
      <c r="EEO222" s="52"/>
      <c r="EEP222" s="52"/>
      <c r="EEQ222" s="52"/>
      <c r="EER222" s="52"/>
      <c r="EES222" s="52"/>
      <c r="EET222" s="52"/>
      <c r="EEU222" s="52"/>
      <c r="EEV222" s="52"/>
      <c r="EEW222" s="52"/>
      <c r="EEX222" s="52"/>
      <c r="EEY222" s="52"/>
      <c r="EEZ222" s="52"/>
      <c r="EFA222" s="52"/>
      <c r="EFB222" s="52"/>
      <c r="EFC222" s="52"/>
      <c r="EFD222" s="52"/>
      <c r="EFE222" s="52"/>
      <c r="EFF222" s="52"/>
      <c r="EFG222" s="52"/>
      <c r="EFH222" s="52"/>
      <c r="EFI222" s="52"/>
      <c r="EFJ222" s="52"/>
      <c r="EFK222" s="52"/>
      <c r="EFL222" s="52"/>
      <c r="EFM222" s="52"/>
      <c r="EFN222" s="52"/>
      <c r="EFO222" s="52"/>
      <c r="EFP222" s="52"/>
      <c r="EFQ222" s="52"/>
      <c r="EFR222" s="52"/>
      <c r="EFS222" s="52"/>
      <c r="EFT222" s="52"/>
      <c r="EFU222" s="52"/>
      <c r="EFV222" s="52"/>
      <c r="EFW222" s="52"/>
      <c r="EFX222" s="52"/>
      <c r="EFY222" s="52"/>
      <c r="EFZ222" s="52"/>
      <c r="EGA222" s="52"/>
      <c r="EGB222" s="52"/>
      <c r="EGC222" s="52"/>
      <c r="EGD222" s="52"/>
      <c r="EGE222" s="52"/>
      <c r="EGF222" s="52"/>
      <c r="EGG222" s="52"/>
      <c r="EGH222" s="52"/>
      <c r="EGI222" s="52"/>
      <c r="EGJ222" s="52"/>
      <c r="EGK222" s="52"/>
      <c r="EGL222" s="52"/>
      <c r="EGM222" s="52"/>
      <c r="EGN222" s="52"/>
      <c r="EGO222" s="52"/>
      <c r="EGP222" s="52"/>
      <c r="EGQ222" s="52"/>
      <c r="EGR222" s="52"/>
      <c r="EGS222" s="52"/>
      <c r="EGT222" s="52"/>
      <c r="EGU222" s="52"/>
      <c r="EGV222" s="52"/>
      <c r="EGW222" s="52"/>
      <c r="EGX222" s="52"/>
      <c r="EGY222" s="52"/>
      <c r="EGZ222" s="52"/>
      <c r="EHA222" s="52"/>
      <c r="EHB222" s="52"/>
      <c r="EHC222" s="52"/>
      <c r="EHD222" s="52"/>
      <c r="EHE222" s="52"/>
      <c r="EHF222" s="52"/>
      <c r="EHG222" s="52"/>
      <c r="EHH222" s="52"/>
      <c r="EHI222" s="52"/>
      <c r="EHJ222" s="52"/>
      <c r="EHK222" s="52"/>
      <c r="EHL222" s="52"/>
      <c r="EHM222" s="52"/>
      <c r="EHN222" s="52"/>
      <c r="EHO222" s="52"/>
      <c r="EHP222" s="52"/>
      <c r="EHQ222" s="52"/>
      <c r="EHR222" s="52"/>
      <c r="EHS222" s="52"/>
      <c r="EHT222" s="52"/>
      <c r="EHU222" s="52"/>
      <c r="EHV222" s="52"/>
      <c r="EHW222" s="52"/>
      <c r="EHX222" s="52"/>
      <c r="EHY222" s="52"/>
      <c r="EHZ222" s="52"/>
      <c r="EIA222" s="52"/>
      <c r="EIB222" s="52"/>
      <c r="EIC222" s="52"/>
      <c r="EID222" s="52"/>
      <c r="EIE222" s="52"/>
      <c r="EIF222" s="52"/>
      <c r="EIG222" s="52"/>
      <c r="EIH222" s="52"/>
      <c r="EII222" s="52"/>
      <c r="EIJ222" s="52"/>
      <c r="EIK222" s="52"/>
      <c r="EIL222" s="52"/>
      <c r="EIM222" s="52"/>
      <c r="EIN222" s="52"/>
      <c r="EIO222" s="52"/>
      <c r="EIP222" s="52"/>
      <c r="EIQ222" s="52"/>
      <c r="EIR222" s="52"/>
      <c r="EIS222" s="52"/>
      <c r="EIT222" s="52"/>
      <c r="EIU222" s="52"/>
      <c r="EIV222" s="52"/>
      <c r="EIW222" s="52"/>
      <c r="EIX222" s="52"/>
      <c r="EIY222" s="52"/>
      <c r="EIZ222" s="52"/>
      <c r="EJA222" s="52"/>
      <c r="EJB222" s="52"/>
      <c r="EJC222" s="52"/>
      <c r="EJD222" s="52"/>
      <c r="EJE222" s="52"/>
      <c r="EJF222" s="52"/>
      <c r="EJG222" s="52"/>
      <c r="EJH222" s="52"/>
      <c r="EJI222" s="52"/>
      <c r="EJJ222" s="52"/>
      <c r="EJK222" s="52"/>
      <c r="EJL222" s="52"/>
      <c r="EJM222" s="52"/>
      <c r="EJN222" s="52"/>
      <c r="EJO222" s="52"/>
      <c r="EJP222" s="52"/>
      <c r="EJQ222" s="52"/>
      <c r="EJR222" s="52"/>
      <c r="EJS222" s="52"/>
      <c r="EJT222" s="52"/>
      <c r="EJU222" s="52"/>
      <c r="EJV222" s="52"/>
      <c r="EJW222" s="52"/>
      <c r="EJX222" s="52"/>
      <c r="EJY222" s="52"/>
      <c r="EJZ222" s="52"/>
      <c r="EKA222" s="52"/>
      <c r="EKB222" s="52"/>
      <c r="EKC222" s="52"/>
      <c r="EKD222" s="52"/>
      <c r="EKE222" s="52"/>
      <c r="EKF222" s="52"/>
      <c r="EKG222" s="52"/>
      <c r="EKH222" s="52"/>
      <c r="EKI222" s="52"/>
      <c r="EKJ222" s="52"/>
      <c r="EKK222" s="52"/>
      <c r="EKL222" s="52"/>
      <c r="EKM222" s="52"/>
      <c r="EKN222" s="52"/>
      <c r="EKO222" s="52"/>
      <c r="EKP222" s="52"/>
      <c r="EKQ222" s="52"/>
      <c r="EKR222" s="52"/>
      <c r="EKS222" s="52"/>
      <c r="EKT222" s="52"/>
      <c r="EKU222" s="52"/>
      <c r="EKV222" s="52"/>
      <c r="EKW222" s="52"/>
      <c r="EKX222" s="52"/>
      <c r="EKY222" s="52"/>
      <c r="EKZ222" s="52"/>
      <c r="ELA222" s="52"/>
      <c r="ELB222" s="52"/>
      <c r="ELC222" s="52"/>
      <c r="ELD222" s="52"/>
      <c r="ELE222" s="52"/>
      <c r="ELF222" s="52"/>
      <c r="ELG222" s="52"/>
      <c r="ELH222" s="52"/>
      <c r="ELI222" s="52"/>
      <c r="ELJ222" s="52"/>
      <c r="ELK222" s="52"/>
      <c r="ELL222" s="52"/>
      <c r="ELM222" s="52"/>
      <c r="ELN222" s="52"/>
      <c r="ELO222" s="52"/>
      <c r="ELP222" s="52"/>
      <c r="ELQ222" s="52"/>
      <c r="ELR222" s="52"/>
      <c r="ELS222" s="52"/>
      <c r="ELT222" s="52"/>
      <c r="ELU222" s="52"/>
      <c r="ELV222" s="52"/>
      <c r="ELW222" s="52"/>
      <c r="ELX222" s="52"/>
      <c r="ELY222" s="52"/>
      <c r="ELZ222" s="52"/>
      <c r="EMA222" s="52"/>
      <c r="EMB222" s="52"/>
      <c r="EMC222" s="52"/>
      <c r="EMD222" s="52"/>
      <c r="EME222" s="52"/>
      <c r="EMF222" s="52"/>
      <c r="EMG222" s="52"/>
      <c r="EMH222" s="52"/>
      <c r="EMI222" s="52"/>
      <c r="EMJ222" s="52"/>
      <c r="EMK222" s="52"/>
      <c r="EML222" s="52"/>
      <c r="EMM222" s="52"/>
      <c r="EMN222" s="52"/>
      <c r="EMO222" s="52"/>
      <c r="EMP222" s="52"/>
      <c r="EMQ222" s="52"/>
      <c r="EMR222" s="52"/>
      <c r="EMS222" s="52"/>
      <c r="EMT222" s="52"/>
      <c r="EMU222" s="52"/>
      <c r="EMV222" s="52"/>
      <c r="EMW222" s="52"/>
      <c r="EMX222" s="52"/>
      <c r="EMY222" s="52"/>
      <c r="EMZ222" s="52"/>
      <c r="ENA222" s="52"/>
      <c r="ENB222" s="52"/>
      <c r="ENC222" s="52"/>
      <c r="END222" s="52"/>
      <c r="ENE222" s="52"/>
      <c r="ENF222" s="52"/>
      <c r="ENG222" s="52"/>
      <c r="ENH222" s="52"/>
      <c r="ENI222" s="52"/>
      <c r="ENJ222" s="52"/>
      <c r="ENK222" s="52"/>
      <c r="ENL222" s="52"/>
      <c r="ENM222" s="52"/>
      <c r="ENN222" s="52"/>
      <c r="ENO222" s="52"/>
      <c r="ENP222" s="52"/>
      <c r="ENQ222" s="52"/>
      <c r="ENR222" s="52"/>
      <c r="ENS222" s="52"/>
      <c r="ENT222" s="52"/>
      <c r="ENU222" s="52"/>
      <c r="ENV222" s="52"/>
      <c r="ENW222" s="52"/>
      <c r="ENX222" s="52"/>
      <c r="ENY222" s="52"/>
      <c r="ENZ222" s="52"/>
      <c r="EOA222" s="52"/>
      <c r="EOB222" s="52"/>
      <c r="EOC222" s="52"/>
      <c r="EOD222" s="52"/>
      <c r="EOE222" s="52"/>
      <c r="EOF222" s="52"/>
      <c r="EOG222" s="52"/>
      <c r="EOH222" s="52"/>
      <c r="EOI222" s="52"/>
      <c r="EOJ222" s="52"/>
      <c r="EOK222" s="52"/>
      <c r="EOL222" s="52"/>
      <c r="EOM222" s="52"/>
      <c r="EON222" s="52"/>
      <c r="EOO222" s="52"/>
      <c r="EOP222" s="52"/>
      <c r="EOQ222" s="52"/>
      <c r="EOR222" s="52"/>
      <c r="EOS222" s="52"/>
      <c r="EOT222" s="52"/>
      <c r="EOU222" s="52"/>
      <c r="EOV222" s="52"/>
      <c r="EOW222" s="52"/>
      <c r="EOX222" s="52"/>
      <c r="EOY222" s="52"/>
      <c r="EOZ222" s="52"/>
      <c r="EPA222" s="52"/>
      <c r="EPB222" s="52"/>
      <c r="EPC222" s="52"/>
      <c r="EPD222" s="52"/>
      <c r="EPE222" s="52"/>
      <c r="EPF222" s="52"/>
      <c r="EPG222" s="52"/>
      <c r="EPH222" s="52"/>
      <c r="EPI222" s="52"/>
      <c r="EPJ222" s="52"/>
      <c r="EPK222" s="52"/>
      <c r="EPL222" s="52"/>
      <c r="EPM222" s="52"/>
      <c r="EPN222" s="52"/>
      <c r="EPO222" s="52"/>
      <c r="EPP222" s="52"/>
      <c r="EPQ222" s="52"/>
      <c r="EPR222" s="52"/>
      <c r="EPS222" s="52"/>
      <c r="EPT222" s="52"/>
      <c r="EPU222" s="52"/>
      <c r="EPV222" s="52"/>
      <c r="EPW222" s="52"/>
      <c r="EPX222" s="52"/>
      <c r="EPY222" s="52"/>
      <c r="EPZ222" s="52"/>
      <c r="EQA222" s="52"/>
      <c r="EQB222" s="52"/>
      <c r="EQC222" s="52"/>
      <c r="EQD222" s="52"/>
      <c r="EQE222" s="52"/>
      <c r="EQF222" s="52"/>
      <c r="EQG222" s="52"/>
      <c r="EQH222" s="52"/>
      <c r="EQI222" s="52"/>
      <c r="EQJ222" s="52"/>
      <c r="EQK222" s="52"/>
      <c r="EQL222" s="52"/>
      <c r="EQM222" s="52"/>
      <c r="EQN222" s="52"/>
      <c r="EQO222" s="52"/>
      <c r="EQP222" s="52"/>
      <c r="EQQ222" s="52"/>
      <c r="EQR222" s="52"/>
      <c r="EQS222" s="52"/>
      <c r="EQT222" s="52"/>
      <c r="EQU222" s="52"/>
      <c r="EQV222" s="52"/>
      <c r="EQW222" s="52"/>
      <c r="EQX222" s="52"/>
      <c r="EQY222" s="52"/>
      <c r="EQZ222" s="52"/>
      <c r="ERA222" s="52"/>
      <c r="ERB222" s="52"/>
      <c r="ERC222" s="52"/>
      <c r="ERD222" s="52"/>
      <c r="ERE222" s="52"/>
      <c r="ERF222" s="52"/>
      <c r="ERG222" s="52"/>
      <c r="ERH222" s="52"/>
      <c r="ERI222" s="52"/>
      <c r="ERJ222" s="52"/>
      <c r="ERK222" s="52"/>
      <c r="ERL222" s="52"/>
      <c r="ERM222" s="52"/>
      <c r="ERN222" s="52"/>
      <c r="ERO222" s="52"/>
      <c r="ERP222" s="52"/>
      <c r="ERQ222" s="52"/>
      <c r="ERR222" s="52"/>
      <c r="ERS222" s="52"/>
      <c r="ERT222" s="52"/>
      <c r="ERU222" s="52"/>
      <c r="ERV222" s="52"/>
      <c r="ERW222" s="52"/>
      <c r="ERX222" s="52"/>
      <c r="ERY222" s="52"/>
      <c r="ERZ222" s="52"/>
      <c r="ESA222" s="52"/>
      <c r="ESB222" s="52"/>
      <c r="ESC222" s="52"/>
      <c r="ESD222" s="52"/>
      <c r="ESE222" s="52"/>
      <c r="ESF222" s="52"/>
      <c r="ESG222" s="52"/>
      <c r="ESH222" s="52"/>
      <c r="ESI222" s="52"/>
      <c r="ESJ222" s="52"/>
      <c r="ESK222" s="52"/>
      <c r="ESL222" s="52"/>
      <c r="ESM222" s="52"/>
      <c r="ESN222" s="52"/>
      <c r="ESO222" s="52"/>
      <c r="ESP222" s="52"/>
      <c r="ESQ222" s="52"/>
      <c r="ESR222" s="52"/>
      <c r="ESS222" s="52"/>
      <c r="EST222" s="52"/>
      <c r="ESU222" s="52"/>
      <c r="ESV222" s="52"/>
      <c r="ESW222" s="52"/>
      <c r="ESX222" s="52"/>
      <c r="ESY222" s="52"/>
      <c r="ESZ222" s="52"/>
      <c r="ETA222" s="52"/>
      <c r="ETB222" s="52"/>
      <c r="ETC222" s="52"/>
      <c r="ETD222" s="52"/>
      <c r="ETE222" s="52"/>
      <c r="ETF222" s="52"/>
      <c r="ETG222" s="52"/>
      <c r="ETH222" s="52"/>
      <c r="ETI222" s="52"/>
      <c r="ETJ222" s="52"/>
      <c r="ETK222" s="52"/>
      <c r="ETL222" s="52"/>
      <c r="ETM222" s="52"/>
      <c r="ETN222" s="52"/>
      <c r="ETO222" s="52"/>
      <c r="ETP222" s="52"/>
      <c r="ETQ222" s="52"/>
      <c r="ETR222" s="52"/>
      <c r="ETS222" s="52"/>
      <c r="ETT222" s="52"/>
      <c r="ETU222" s="52"/>
      <c r="ETV222" s="52"/>
      <c r="ETW222" s="52"/>
      <c r="ETX222" s="52"/>
      <c r="ETY222" s="52"/>
      <c r="ETZ222" s="52"/>
      <c r="EUA222" s="52"/>
      <c r="EUB222" s="52"/>
      <c r="EUC222" s="52"/>
      <c r="EUD222" s="52"/>
      <c r="EUE222" s="52"/>
      <c r="EUF222" s="52"/>
      <c r="EUG222" s="52"/>
      <c r="EUH222" s="52"/>
      <c r="EUI222" s="52"/>
      <c r="EUJ222" s="52"/>
      <c r="EUK222" s="52"/>
      <c r="EUL222" s="52"/>
      <c r="EUM222" s="52"/>
      <c r="EUN222" s="52"/>
      <c r="EUO222" s="52"/>
      <c r="EUP222" s="52"/>
      <c r="EUQ222" s="52"/>
      <c r="EUR222" s="52"/>
      <c r="EUS222" s="52"/>
      <c r="EUT222" s="52"/>
      <c r="EUU222" s="52"/>
      <c r="EUV222" s="52"/>
      <c r="EUW222" s="52"/>
      <c r="EUX222" s="52"/>
      <c r="EUY222" s="52"/>
      <c r="EUZ222" s="52"/>
      <c r="EVA222" s="52"/>
      <c r="EVB222" s="52"/>
      <c r="EVC222" s="52"/>
      <c r="EVD222" s="52"/>
      <c r="EVE222" s="52"/>
      <c r="EVF222" s="52"/>
      <c r="EVG222" s="52"/>
      <c r="EVH222" s="52"/>
      <c r="EVI222" s="52"/>
      <c r="EVJ222" s="52"/>
      <c r="EVK222" s="52"/>
      <c r="EVL222" s="52"/>
      <c r="EVM222" s="52"/>
      <c r="EVN222" s="52"/>
      <c r="EVO222" s="52"/>
      <c r="EVP222" s="52"/>
      <c r="EVQ222" s="52"/>
      <c r="EVR222" s="52"/>
      <c r="EVS222" s="52"/>
      <c r="EVT222" s="52"/>
      <c r="EVU222" s="52"/>
      <c r="EVV222" s="52"/>
      <c r="EVW222" s="52"/>
      <c r="EVX222" s="52"/>
      <c r="EVY222" s="52"/>
      <c r="EVZ222" s="52"/>
      <c r="EWA222" s="52"/>
      <c r="EWB222" s="52"/>
      <c r="EWC222" s="52"/>
      <c r="EWD222" s="52"/>
      <c r="EWE222" s="52"/>
      <c r="EWF222" s="52"/>
      <c r="EWG222" s="52"/>
      <c r="EWH222" s="52"/>
      <c r="EWI222" s="52"/>
      <c r="EWJ222" s="52"/>
      <c r="EWK222" s="52"/>
      <c r="EWL222" s="52"/>
      <c r="EWM222" s="52"/>
      <c r="EWN222" s="52"/>
      <c r="EWO222" s="52"/>
      <c r="EWP222" s="52"/>
      <c r="EWQ222" s="52"/>
      <c r="EWR222" s="52"/>
      <c r="EWS222" s="52"/>
      <c r="EWT222" s="52"/>
      <c r="EWU222" s="52"/>
      <c r="EWV222" s="52"/>
      <c r="EWW222" s="52"/>
      <c r="EWX222" s="52"/>
      <c r="EWY222" s="52"/>
      <c r="EWZ222" s="52"/>
      <c r="EXA222" s="52"/>
      <c r="EXB222" s="52"/>
      <c r="EXC222" s="52"/>
      <c r="EXD222" s="52"/>
      <c r="EXE222" s="52"/>
      <c r="EXF222" s="52"/>
      <c r="EXG222" s="52"/>
      <c r="EXH222" s="52"/>
      <c r="EXI222" s="52"/>
      <c r="EXJ222" s="52"/>
      <c r="EXK222" s="52"/>
      <c r="EXL222" s="52"/>
      <c r="EXM222" s="52"/>
      <c r="EXN222" s="52"/>
      <c r="EXO222" s="52"/>
      <c r="EXP222" s="52"/>
      <c r="EXQ222" s="52"/>
      <c r="EXR222" s="52"/>
      <c r="EXS222" s="52"/>
      <c r="EXT222" s="52"/>
      <c r="EXU222" s="52"/>
      <c r="EXV222" s="52"/>
      <c r="EXW222" s="52"/>
      <c r="EXX222" s="52"/>
      <c r="EXY222" s="52"/>
      <c r="EXZ222" s="52"/>
      <c r="EYA222" s="52"/>
      <c r="EYB222" s="52"/>
      <c r="EYC222" s="52"/>
      <c r="EYD222" s="52"/>
      <c r="EYE222" s="52"/>
      <c r="EYF222" s="52"/>
      <c r="EYG222" s="52"/>
      <c r="EYH222" s="52"/>
      <c r="EYI222" s="52"/>
      <c r="EYJ222" s="52"/>
      <c r="EYK222" s="52"/>
      <c r="EYL222" s="52"/>
      <c r="EYM222" s="52"/>
      <c r="EYN222" s="52"/>
      <c r="EYO222" s="52"/>
      <c r="EYP222" s="52"/>
      <c r="EYQ222" s="52"/>
      <c r="EYR222" s="52"/>
      <c r="EYS222" s="52"/>
      <c r="EYT222" s="52"/>
      <c r="EYU222" s="52"/>
      <c r="EYV222" s="52"/>
      <c r="EYW222" s="52"/>
      <c r="EYX222" s="52"/>
      <c r="EYY222" s="52"/>
      <c r="EYZ222" s="52"/>
      <c r="EZA222" s="52"/>
      <c r="EZB222" s="52"/>
      <c r="EZC222" s="52"/>
      <c r="EZD222" s="52"/>
      <c r="EZE222" s="52"/>
      <c r="EZF222" s="52"/>
      <c r="EZG222" s="52"/>
      <c r="EZH222" s="52"/>
      <c r="EZI222" s="52"/>
      <c r="EZJ222" s="52"/>
      <c r="EZK222" s="52"/>
      <c r="EZL222" s="52"/>
      <c r="EZM222" s="52"/>
      <c r="EZN222" s="52"/>
      <c r="EZO222" s="52"/>
      <c r="EZP222" s="52"/>
      <c r="EZQ222" s="52"/>
      <c r="EZR222" s="52"/>
      <c r="EZS222" s="52"/>
      <c r="EZT222" s="52"/>
      <c r="EZU222" s="52"/>
      <c r="EZV222" s="52"/>
      <c r="EZW222" s="52"/>
      <c r="EZX222" s="52"/>
      <c r="EZY222" s="52"/>
      <c r="EZZ222" s="52"/>
      <c r="FAA222" s="52"/>
      <c r="FAB222" s="52"/>
      <c r="FAC222" s="52"/>
      <c r="FAD222" s="52"/>
      <c r="FAE222" s="52"/>
      <c r="FAF222" s="52"/>
      <c r="FAG222" s="52"/>
      <c r="FAH222" s="52"/>
      <c r="FAI222" s="52"/>
      <c r="FAJ222" s="52"/>
      <c r="FAK222" s="52"/>
      <c r="FAL222" s="52"/>
      <c r="FAM222" s="52"/>
      <c r="FAN222" s="52"/>
      <c r="FAO222" s="52"/>
      <c r="FAP222" s="52"/>
      <c r="FAQ222" s="52"/>
      <c r="FAR222" s="52"/>
      <c r="FAS222" s="52"/>
      <c r="FAT222" s="52"/>
      <c r="FAU222" s="52"/>
      <c r="FAV222" s="52"/>
      <c r="FAW222" s="52"/>
      <c r="FAX222" s="52"/>
      <c r="FAY222" s="52"/>
      <c r="FAZ222" s="52"/>
      <c r="FBA222" s="52"/>
      <c r="FBB222" s="52"/>
      <c r="FBC222" s="52"/>
      <c r="FBD222" s="52"/>
      <c r="FBE222" s="52"/>
      <c r="FBF222" s="52"/>
      <c r="FBG222" s="52"/>
      <c r="FBH222" s="52"/>
      <c r="FBI222" s="52"/>
      <c r="FBJ222" s="52"/>
      <c r="FBK222" s="52"/>
      <c r="FBL222" s="52"/>
      <c r="FBM222" s="52"/>
      <c r="FBN222" s="52"/>
      <c r="FBO222" s="52"/>
      <c r="FBP222" s="52"/>
      <c r="FBQ222" s="52"/>
      <c r="FBR222" s="52"/>
      <c r="FBS222" s="52"/>
      <c r="FBT222" s="52"/>
      <c r="FBU222" s="52"/>
      <c r="FBV222" s="52"/>
      <c r="FBW222" s="52"/>
      <c r="FBX222" s="52"/>
      <c r="FBY222" s="52"/>
      <c r="FBZ222" s="52"/>
      <c r="FCA222" s="52"/>
      <c r="FCB222" s="52"/>
      <c r="FCC222" s="52"/>
      <c r="FCD222" s="52"/>
      <c r="FCE222" s="52"/>
      <c r="FCF222" s="52"/>
      <c r="FCG222" s="52"/>
      <c r="FCH222" s="52"/>
      <c r="FCI222" s="52"/>
      <c r="FCJ222" s="52"/>
      <c r="FCK222" s="52"/>
      <c r="FCL222" s="52"/>
      <c r="FCM222" s="52"/>
      <c r="FCN222" s="52"/>
      <c r="FCO222" s="52"/>
      <c r="FCP222" s="52"/>
      <c r="FCQ222" s="52"/>
      <c r="FCR222" s="52"/>
      <c r="FCS222" s="52"/>
      <c r="FCT222" s="52"/>
      <c r="FCU222" s="52"/>
      <c r="FCV222" s="52"/>
      <c r="FCW222" s="52"/>
      <c r="FCX222" s="52"/>
      <c r="FCY222" s="52"/>
      <c r="FCZ222" s="52"/>
      <c r="FDA222" s="52"/>
      <c r="FDB222" s="52"/>
      <c r="FDC222" s="52"/>
      <c r="FDD222" s="52"/>
      <c r="FDE222" s="52"/>
      <c r="FDF222" s="52"/>
      <c r="FDG222" s="52"/>
      <c r="FDH222" s="52"/>
      <c r="FDI222" s="52"/>
      <c r="FDJ222" s="52"/>
      <c r="FDK222" s="52"/>
      <c r="FDL222" s="52"/>
      <c r="FDM222" s="52"/>
      <c r="FDN222" s="52"/>
      <c r="FDO222" s="52"/>
      <c r="FDP222" s="52"/>
      <c r="FDQ222" s="52"/>
      <c r="FDR222" s="52"/>
      <c r="FDS222" s="52"/>
      <c r="FDT222" s="52"/>
      <c r="FDU222" s="52"/>
      <c r="FDV222" s="52"/>
      <c r="FDW222" s="52"/>
      <c r="FDX222" s="52"/>
      <c r="FDY222" s="52"/>
      <c r="FDZ222" s="52"/>
      <c r="FEA222" s="52"/>
      <c r="FEB222" s="52"/>
      <c r="FEC222" s="52"/>
      <c r="FED222" s="52"/>
      <c r="FEE222" s="52"/>
      <c r="FEF222" s="52"/>
      <c r="FEG222" s="52"/>
      <c r="FEH222" s="52"/>
      <c r="FEI222" s="52"/>
      <c r="FEJ222" s="52"/>
      <c r="FEK222" s="52"/>
      <c r="FEL222" s="52"/>
      <c r="FEM222" s="52"/>
      <c r="FEN222" s="52"/>
      <c r="FEO222" s="52"/>
      <c r="FEP222" s="52"/>
      <c r="FEQ222" s="52"/>
      <c r="FER222" s="52"/>
      <c r="FES222" s="52"/>
      <c r="FET222" s="52"/>
      <c r="FEU222" s="52"/>
      <c r="FEV222" s="52"/>
      <c r="FEW222" s="52"/>
      <c r="FEX222" s="52"/>
      <c r="FEY222" s="52"/>
      <c r="FEZ222" s="52"/>
      <c r="FFA222" s="52"/>
      <c r="FFB222" s="52"/>
      <c r="FFC222" s="52"/>
      <c r="FFD222" s="52"/>
      <c r="FFE222" s="52"/>
      <c r="FFF222" s="52"/>
      <c r="FFG222" s="52"/>
      <c r="FFH222" s="52"/>
      <c r="FFI222" s="52"/>
      <c r="FFJ222" s="52"/>
      <c r="FFK222" s="52"/>
      <c r="FFL222" s="52"/>
      <c r="FFM222" s="52"/>
      <c r="FFN222" s="52"/>
      <c r="FFO222" s="52"/>
      <c r="FFP222" s="52"/>
      <c r="FFQ222" s="52"/>
      <c r="FFR222" s="52"/>
      <c r="FFS222" s="52"/>
      <c r="FFT222" s="52"/>
      <c r="FFU222" s="52"/>
      <c r="FFV222" s="52"/>
      <c r="FFW222" s="52"/>
      <c r="FFX222" s="52"/>
      <c r="FFY222" s="52"/>
      <c r="FFZ222" s="52"/>
      <c r="FGA222" s="52"/>
      <c r="FGB222" s="52"/>
      <c r="FGC222" s="52"/>
      <c r="FGD222" s="52"/>
      <c r="FGE222" s="52"/>
      <c r="FGF222" s="52"/>
      <c r="FGG222" s="52"/>
      <c r="FGH222" s="52"/>
      <c r="FGI222" s="52"/>
      <c r="FGJ222" s="52"/>
      <c r="FGK222" s="52"/>
      <c r="FGL222" s="52"/>
      <c r="FGM222" s="52"/>
      <c r="FGN222" s="52"/>
      <c r="FGO222" s="52"/>
      <c r="FGP222" s="52"/>
      <c r="FGQ222" s="52"/>
      <c r="FGR222" s="52"/>
      <c r="FGS222" s="52"/>
      <c r="FGT222" s="52"/>
      <c r="FGU222" s="52"/>
      <c r="FGV222" s="52"/>
      <c r="FGW222" s="52"/>
      <c r="FGX222" s="52"/>
      <c r="FGY222" s="52"/>
      <c r="FGZ222" s="52"/>
      <c r="FHA222" s="52"/>
      <c r="FHB222" s="52"/>
      <c r="FHC222" s="52"/>
      <c r="FHD222" s="52"/>
      <c r="FHE222" s="52"/>
      <c r="FHF222" s="52"/>
      <c r="FHG222" s="52"/>
      <c r="FHH222" s="52"/>
      <c r="FHI222" s="52"/>
      <c r="FHJ222" s="52"/>
      <c r="FHK222" s="52"/>
      <c r="FHL222" s="52"/>
      <c r="FHM222" s="52"/>
      <c r="FHN222" s="52"/>
      <c r="FHO222" s="52"/>
      <c r="FHP222" s="52"/>
      <c r="FHQ222" s="52"/>
      <c r="FHR222" s="52"/>
      <c r="FHS222" s="52"/>
      <c r="FHT222" s="52"/>
      <c r="FHU222" s="52"/>
      <c r="FHV222" s="52"/>
      <c r="FHW222" s="52"/>
      <c r="FHX222" s="52"/>
      <c r="FHY222" s="52"/>
      <c r="FHZ222" s="52"/>
      <c r="FIA222" s="52"/>
      <c r="FIB222" s="52"/>
      <c r="FIC222" s="52"/>
      <c r="FID222" s="52"/>
      <c r="FIE222" s="52"/>
      <c r="FIF222" s="52"/>
      <c r="FIG222" s="52"/>
      <c r="FIH222" s="52"/>
      <c r="FII222" s="52"/>
      <c r="FIJ222" s="52"/>
      <c r="FIK222" s="52"/>
      <c r="FIL222" s="52"/>
      <c r="FIM222" s="52"/>
      <c r="FIN222" s="52"/>
      <c r="FIO222" s="52"/>
      <c r="FIP222" s="52"/>
      <c r="FIQ222" s="52"/>
      <c r="FIR222" s="52"/>
      <c r="FIS222" s="52"/>
      <c r="FIT222" s="52"/>
      <c r="FIU222" s="52"/>
      <c r="FIV222" s="52"/>
      <c r="FIW222" s="52"/>
      <c r="FIX222" s="52"/>
      <c r="FIY222" s="52"/>
      <c r="FIZ222" s="52"/>
      <c r="FJA222" s="52"/>
      <c r="FJB222" s="52"/>
      <c r="FJC222" s="52"/>
      <c r="FJD222" s="52"/>
      <c r="FJE222" s="52"/>
      <c r="FJF222" s="52"/>
      <c r="FJG222" s="52"/>
      <c r="FJH222" s="52"/>
      <c r="FJI222" s="52"/>
      <c r="FJJ222" s="52"/>
      <c r="FJK222" s="52"/>
      <c r="FJL222" s="52"/>
      <c r="FJM222" s="52"/>
      <c r="FJN222" s="52"/>
      <c r="FJO222" s="52"/>
      <c r="FJP222" s="52"/>
      <c r="FJQ222" s="52"/>
      <c r="FJR222" s="52"/>
      <c r="FJS222" s="52"/>
      <c r="FJT222" s="52"/>
      <c r="FJU222" s="52"/>
      <c r="FJV222" s="52"/>
      <c r="FJW222" s="52"/>
      <c r="FJX222" s="52"/>
      <c r="FJY222" s="52"/>
      <c r="FJZ222" s="52"/>
      <c r="FKA222" s="52"/>
      <c r="FKB222" s="52"/>
      <c r="FKC222" s="52"/>
      <c r="FKD222" s="52"/>
      <c r="FKE222" s="52"/>
      <c r="FKF222" s="52"/>
      <c r="FKG222" s="52"/>
      <c r="FKH222" s="52"/>
      <c r="FKI222" s="52"/>
      <c r="FKJ222" s="52"/>
      <c r="FKK222" s="52"/>
      <c r="FKL222" s="52"/>
      <c r="FKM222" s="52"/>
      <c r="FKN222" s="52"/>
      <c r="FKO222" s="52"/>
      <c r="FKP222" s="52"/>
      <c r="FKQ222" s="52"/>
      <c r="FKR222" s="52"/>
      <c r="FKS222" s="52"/>
      <c r="FKT222" s="52"/>
      <c r="FKU222" s="52"/>
      <c r="FKV222" s="52"/>
      <c r="FKW222" s="52"/>
      <c r="FKX222" s="52"/>
      <c r="FKY222" s="52"/>
      <c r="FKZ222" s="52"/>
      <c r="FLA222" s="52"/>
      <c r="FLB222" s="52"/>
      <c r="FLC222" s="52"/>
      <c r="FLD222" s="52"/>
      <c r="FLE222" s="52"/>
      <c r="FLF222" s="52"/>
      <c r="FLG222" s="52"/>
      <c r="FLH222" s="52"/>
      <c r="FLI222" s="52"/>
      <c r="FLJ222" s="52"/>
      <c r="FLK222" s="52"/>
      <c r="FLL222" s="52"/>
      <c r="FLM222" s="52"/>
      <c r="FLN222" s="52"/>
      <c r="FLO222" s="52"/>
      <c r="FLP222" s="52"/>
      <c r="FLQ222" s="52"/>
      <c r="FLR222" s="52"/>
      <c r="FLS222" s="52"/>
      <c r="FLT222" s="52"/>
      <c r="FLU222" s="52"/>
      <c r="FLV222" s="52"/>
      <c r="FLW222" s="52"/>
      <c r="FLX222" s="52"/>
      <c r="FLY222" s="52"/>
      <c r="FLZ222" s="52"/>
      <c r="FMA222" s="52"/>
      <c r="FMB222" s="52"/>
      <c r="FMC222" s="52"/>
      <c r="FMD222" s="52"/>
      <c r="FME222" s="52"/>
      <c r="FMF222" s="52"/>
      <c r="FMG222" s="52"/>
      <c r="FMH222" s="52"/>
      <c r="FMI222" s="52"/>
      <c r="FMJ222" s="52"/>
      <c r="FMK222" s="52"/>
      <c r="FML222" s="52"/>
      <c r="FMM222" s="52"/>
      <c r="FMN222" s="52"/>
      <c r="FMO222" s="52"/>
      <c r="FMP222" s="52"/>
      <c r="FMQ222" s="52"/>
      <c r="FMR222" s="52"/>
      <c r="FMS222" s="52"/>
      <c r="FMT222" s="52"/>
      <c r="FMU222" s="52"/>
      <c r="FMV222" s="52"/>
      <c r="FMW222" s="52"/>
      <c r="FMX222" s="52"/>
      <c r="FMY222" s="52"/>
      <c r="FMZ222" s="52"/>
      <c r="FNA222" s="52"/>
      <c r="FNB222" s="52"/>
      <c r="FNC222" s="52"/>
      <c r="FND222" s="52"/>
      <c r="FNE222" s="52"/>
      <c r="FNF222" s="52"/>
      <c r="FNG222" s="52"/>
      <c r="FNH222" s="52"/>
      <c r="FNI222" s="52"/>
      <c r="FNJ222" s="52"/>
      <c r="FNK222" s="52"/>
      <c r="FNL222" s="52"/>
      <c r="FNM222" s="52"/>
      <c r="FNN222" s="52"/>
      <c r="FNO222" s="52"/>
      <c r="FNP222" s="52"/>
      <c r="FNQ222" s="52"/>
      <c r="FNR222" s="52"/>
      <c r="FNS222" s="52"/>
      <c r="FNT222" s="52"/>
      <c r="FNU222" s="52"/>
      <c r="FNV222" s="52"/>
      <c r="FNW222" s="52"/>
      <c r="FNX222" s="52"/>
      <c r="FNY222" s="52"/>
      <c r="FNZ222" s="52"/>
      <c r="FOA222" s="52"/>
      <c r="FOB222" s="52"/>
      <c r="FOC222" s="52"/>
      <c r="FOD222" s="52"/>
      <c r="FOE222" s="52"/>
      <c r="FOF222" s="52"/>
      <c r="FOG222" s="52"/>
      <c r="FOH222" s="52"/>
      <c r="FOI222" s="52"/>
      <c r="FOJ222" s="52"/>
      <c r="FOK222" s="52"/>
      <c r="FOL222" s="52"/>
      <c r="FOM222" s="52"/>
      <c r="FON222" s="52"/>
      <c r="FOO222" s="52"/>
      <c r="FOP222" s="52"/>
      <c r="FOQ222" s="52"/>
      <c r="FOR222" s="52"/>
      <c r="FOS222" s="52"/>
      <c r="FOT222" s="52"/>
      <c r="FOU222" s="52"/>
      <c r="FOV222" s="52"/>
      <c r="FOW222" s="52"/>
      <c r="FOX222" s="52"/>
      <c r="FOY222" s="52"/>
      <c r="FOZ222" s="52"/>
      <c r="FPA222" s="52"/>
      <c r="FPB222" s="52"/>
      <c r="FPC222" s="52"/>
      <c r="FPD222" s="52"/>
      <c r="FPE222" s="52"/>
      <c r="FPF222" s="52"/>
      <c r="FPG222" s="52"/>
      <c r="FPH222" s="52"/>
      <c r="FPI222" s="52"/>
      <c r="FPJ222" s="52"/>
      <c r="FPK222" s="52"/>
      <c r="FPL222" s="52"/>
      <c r="FPM222" s="52"/>
      <c r="FPN222" s="52"/>
      <c r="FPO222" s="52"/>
      <c r="FPP222" s="52"/>
      <c r="FPQ222" s="52"/>
      <c r="FPR222" s="52"/>
      <c r="FPS222" s="52"/>
      <c r="FPT222" s="52"/>
      <c r="FPU222" s="52"/>
      <c r="FPV222" s="52"/>
      <c r="FPW222" s="52"/>
      <c r="FPX222" s="52"/>
      <c r="FPY222" s="52"/>
      <c r="FPZ222" s="52"/>
      <c r="FQA222" s="52"/>
      <c r="FQB222" s="52"/>
      <c r="FQC222" s="52"/>
      <c r="FQD222" s="52"/>
      <c r="FQE222" s="52"/>
      <c r="FQF222" s="52"/>
      <c r="FQG222" s="52"/>
      <c r="FQH222" s="52"/>
      <c r="FQI222" s="52"/>
      <c r="FQJ222" s="52"/>
      <c r="FQK222" s="52"/>
      <c r="FQL222" s="52"/>
      <c r="FQM222" s="52"/>
      <c r="FQN222" s="52"/>
      <c r="FQO222" s="52"/>
      <c r="FQP222" s="52"/>
      <c r="FQQ222" s="52"/>
      <c r="FQR222" s="52"/>
      <c r="FQS222" s="52"/>
      <c r="FQT222" s="52"/>
      <c r="FQU222" s="52"/>
      <c r="FQV222" s="52"/>
      <c r="FQW222" s="52"/>
      <c r="FQX222" s="52"/>
      <c r="FQY222" s="52"/>
      <c r="FQZ222" s="52"/>
      <c r="FRA222" s="52"/>
      <c r="FRB222" s="52"/>
      <c r="FRC222" s="52"/>
      <c r="FRD222" s="52"/>
      <c r="FRE222" s="52"/>
      <c r="FRF222" s="52"/>
      <c r="FRG222" s="52"/>
      <c r="FRH222" s="52"/>
      <c r="FRI222" s="52"/>
      <c r="FRJ222" s="52"/>
      <c r="FRK222" s="52"/>
      <c r="FRL222" s="52"/>
      <c r="FRM222" s="52"/>
      <c r="FRN222" s="52"/>
      <c r="FRO222" s="52"/>
      <c r="FRP222" s="52"/>
      <c r="FRQ222" s="52"/>
      <c r="FRR222" s="52"/>
      <c r="FRS222" s="52"/>
      <c r="FRT222" s="52"/>
      <c r="FRU222" s="52"/>
      <c r="FRV222" s="52"/>
      <c r="FRW222" s="52"/>
      <c r="FRX222" s="52"/>
      <c r="FRY222" s="52"/>
      <c r="FRZ222" s="52"/>
      <c r="FSA222" s="52"/>
      <c r="FSB222" s="52"/>
      <c r="FSC222" s="52"/>
      <c r="FSD222" s="52"/>
      <c r="FSE222" s="52"/>
      <c r="FSF222" s="52"/>
      <c r="FSG222" s="52"/>
      <c r="FSH222" s="52"/>
      <c r="FSI222" s="52"/>
      <c r="FSJ222" s="52"/>
      <c r="FSK222" s="52"/>
      <c r="FSL222" s="52"/>
      <c r="FSM222" s="52"/>
      <c r="FSN222" s="52"/>
      <c r="FSO222" s="52"/>
      <c r="FSP222" s="52"/>
      <c r="FSQ222" s="52"/>
      <c r="FSR222" s="52"/>
      <c r="FSS222" s="52"/>
      <c r="FST222" s="52"/>
      <c r="FSU222" s="52"/>
      <c r="FSV222" s="52"/>
      <c r="FSW222" s="52"/>
      <c r="FSX222" s="52"/>
      <c r="FSY222" s="52"/>
      <c r="FSZ222" s="52"/>
      <c r="FTA222" s="52"/>
      <c r="FTB222" s="52"/>
      <c r="FTC222" s="52"/>
      <c r="FTD222" s="52"/>
      <c r="FTE222" s="52"/>
      <c r="FTF222" s="52"/>
      <c r="FTG222" s="52"/>
      <c r="FTH222" s="52"/>
      <c r="FTI222" s="52"/>
      <c r="FTJ222" s="52"/>
      <c r="FTK222" s="52"/>
      <c r="FTL222" s="52"/>
      <c r="FTM222" s="52"/>
      <c r="FTN222" s="52"/>
      <c r="FTO222" s="52"/>
      <c r="FTP222" s="52"/>
      <c r="FTQ222" s="52"/>
      <c r="FTR222" s="52"/>
      <c r="FTS222" s="52"/>
      <c r="FTT222" s="52"/>
      <c r="FTU222" s="52"/>
      <c r="FTV222" s="52"/>
      <c r="FTW222" s="52"/>
      <c r="FTX222" s="52"/>
      <c r="FTY222" s="52"/>
      <c r="FTZ222" s="52"/>
      <c r="FUA222" s="52"/>
      <c r="FUB222" s="52"/>
      <c r="FUC222" s="52"/>
      <c r="FUD222" s="52"/>
      <c r="FUE222" s="52"/>
      <c r="FUF222" s="52"/>
      <c r="FUG222" s="52"/>
      <c r="FUH222" s="52"/>
      <c r="FUI222" s="52"/>
      <c r="FUJ222" s="52"/>
      <c r="FUK222" s="52"/>
      <c r="FUL222" s="52"/>
      <c r="FUM222" s="52"/>
      <c r="FUN222" s="52"/>
      <c r="FUO222" s="52"/>
      <c r="FUP222" s="52"/>
      <c r="FUQ222" s="52"/>
      <c r="FUR222" s="52"/>
      <c r="FUS222" s="52"/>
      <c r="FUT222" s="52"/>
      <c r="FUU222" s="52"/>
      <c r="FUV222" s="52"/>
      <c r="FUW222" s="52"/>
      <c r="FUX222" s="52"/>
      <c r="FUY222" s="52"/>
      <c r="FUZ222" s="52"/>
      <c r="FVA222" s="52"/>
      <c r="FVB222" s="52"/>
      <c r="FVC222" s="52"/>
      <c r="FVD222" s="52"/>
      <c r="FVE222" s="52"/>
      <c r="FVF222" s="52"/>
      <c r="FVG222" s="52"/>
      <c r="FVH222" s="52"/>
      <c r="FVI222" s="52"/>
      <c r="FVJ222" s="52"/>
      <c r="FVK222" s="52"/>
      <c r="FVL222" s="52"/>
      <c r="FVM222" s="52"/>
      <c r="FVN222" s="52"/>
      <c r="FVO222" s="52"/>
      <c r="FVP222" s="52"/>
      <c r="FVQ222" s="52"/>
      <c r="FVR222" s="52"/>
      <c r="FVS222" s="52"/>
      <c r="FVT222" s="52"/>
      <c r="FVU222" s="52"/>
      <c r="FVV222" s="52"/>
      <c r="FVW222" s="52"/>
      <c r="FVX222" s="52"/>
      <c r="FVY222" s="52"/>
      <c r="FVZ222" s="52"/>
      <c r="FWA222" s="52"/>
      <c r="FWB222" s="52"/>
      <c r="FWC222" s="52"/>
      <c r="FWD222" s="52"/>
      <c r="FWE222" s="52"/>
      <c r="FWF222" s="52"/>
      <c r="FWG222" s="52"/>
      <c r="FWH222" s="52"/>
      <c r="FWI222" s="52"/>
      <c r="FWJ222" s="52"/>
      <c r="FWK222" s="52"/>
      <c r="FWL222" s="52"/>
      <c r="FWM222" s="52"/>
      <c r="FWN222" s="52"/>
      <c r="FWO222" s="52"/>
      <c r="FWP222" s="52"/>
      <c r="FWQ222" s="52"/>
      <c r="FWR222" s="52"/>
      <c r="FWS222" s="52"/>
      <c r="FWT222" s="52"/>
      <c r="FWU222" s="52"/>
      <c r="FWV222" s="52"/>
      <c r="FWW222" s="52"/>
      <c r="FWX222" s="52"/>
      <c r="FWY222" s="52"/>
      <c r="FWZ222" s="52"/>
      <c r="FXA222" s="52"/>
      <c r="FXB222" s="52"/>
      <c r="FXC222" s="52"/>
      <c r="FXD222" s="52"/>
      <c r="FXE222" s="52"/>
      <c r="FXF222" s="52"/>
      <c r="FXG222" s="52"/>
      <c r="FXH222" s="52"/>
      <c r="FXI222" s="52"/>
      <c r="FXJ222" s="52"/>
      <c r="FXK222" s="52"/>
      <c r="FXL222" s="52"/>
      <c r="FXM222" s="52"/>
      <c r="FXN222" s="52"/>
      <c r="FXO222" s="52"/>
      <c r="FXP222" s="52"/>
      <c r="FXQ222" s="52"/>
      <c r="FXR222" s="52"/>
      <c r="FXS222" s="52"/>
      <c r="FXT222" s="52"/>
      <c r="FXU222" s="52"/>
      <c r="FXV222" s="52"/>
      <c r="FXW222" s="52"/>
      <c r="FXX222" s="52"/>
      <c r="FXY222" s="52"/>
      <c r="FXZ222" s="52"/>
      <c r="FYA222" s="52"/>
      <c r="FYB222" s="52"/>
      <c r="FYC222" s="52"/>
      <c r="FYD222" s="52"/>
      <c r="FYE222" s="52"/>
      <c r="FYF222" s="52"/>
      <c r="FYG222" s="52"/>
      <c r="FYH222" s="52"/>
      <c r="FYI222" s="52"/>
      <c r="FYJ222" s="52"/>
      <c r="FYK222" s="52"/>
      <c r="FYL222" s="52"/>
      <c r="FYM222" s="52"/>
      <c r="FYN222" s="52"/>
      <c r="FYO222" s="52"/>
      <c r="FYP222" s="52"/>
      <c r="FYQ222" s="52"/>
      <c r="FYR222" s="52"/>
      <c r="FYS222" s="52"/>
      <c r="FYT222" s="52"/>
      <c r="FYU222" s="52"/>
      <c r="FYV222" s="52"/>
      <c r="FYW222" s="52"/>
      <c r="FYX222" s="52"/>
      <c r="FYY222" s="52"/>
      <c r="FYZ222" s="52"/>
      <c r="FZA222" s="52"/>
      <c r="FZB222" s="52"/>
      <c r="FZC222" s="52"/>
      <c r="FZD222" s="52"/>
      <c r="FZE222" s="52"/>
      <c r="FZF222" s="52"/>
      <c r="FZG222" s="52"/>
      <c r="FZH222" s="52"/>
      <c r="FZI222" s="52"/>
      <c r="FZJ222" s="52"/>
      <c r="FZK222" s="52"/>
      <c r="FZL222" s="52"/>
      <c r="FZM222" s="52"/>
      <c r="FZN222" s="52"/>
      <c r="FZO222" s="52"/>
      <c r="FZP222" s="52"/>
      <c r="FZQ222" s="52"/>
      <c r="FZR222" s="52"/>
      <c r="FZS222" s="52"/>
      <c r="FZT222" s="52"/>
      <c r="FZU222" s="52"/>
      <c r="FZV222" s="52"/>
      <c r="FZW222" s="52"/>
      <c r="FZX222" s="52"/>
      <c r="FZY222" s="52"/>
      <c r="FZZ222" s="52"/>
      <c r="GAA222" s="52"/>
      <c r="GAB222" s="52"/>
      <c r="GAC222" s="52"/>
      <c r="GAD222" s="52"/>
      <c r="GAE222" s="52"/>
      <c r="GAF222" s="52"/>
      <c r="GAG222" s="52"/>
      <c r="GAH222" s="52"/>
      <c r="GAI222" s="52"/>
      <c r="GAJ222" s="52"/>
      <c r="GAK222" s="52"/>
      <c r="GAL222" s="52"/>
      <c r="GAM222" s="52"/>
      <c r="GAN222" s="52"/>
      <c r="GAO222" s="52"/>
      <c r="GAP222" s="52"/>
      <c r="GAQ222" s="52"/>
      <c r="GAR222" s="52"/>
      <c r="GAS222" s="52"/>
      <c r="GAT222" s="52"/>
      <c r="GAU222" s="52"/>
      <c r="GAV222" s="52"/>
      <c r="GAW222" s="52"/>
      <c r="GAX222" s="52"/>
      <c r="GAY222" s="52"/>
      <c r="GAZ222" s="52"/>
      <c r="GBA222" s="52"/>
      <c r="GBB222" s="52"/>
      <c r="GBC222" s="52"/>
      <c r="GBD222" s="52"/>
      <c r="GBE222" s="52"/>
      <c r="GBF222" s="52"/>
      <c r="GBG222" s="52"/>
      <c r="GBH222" s="52"/>
      <c r="GBI222" s="52"/>
      <c r="GBJ222" s="52"/>
      <c r="GBK222" s="52"/>
      <c r="GBL222" s="52"/>
      <c r="GBM222" s="52"/>
      <c r="GBN222" s="52"/>
      <c r="GBO222" s="52"/>
      <c r="GBP222" s="52"/>
      <c r="GBQ222" s="52"/>
      <c r="GBR222" s="52"/>
      <c r="GBS222" s="52"/>
      <c r="GBT222" s="52"/>
      <c r="GBU222" s="52"/>
      <c r="GBV222" s="52"/>
      <c r="GBW222" s="52"/>
      <c r="GBX222" s="52"/>
      <c r="GBY222" s="52"/>
      <c r="GBZ222" s="52"/>
      <c r="GCA222" s="52"/>
      <c r="GCB222" s="52"/>
      <c r="GCC222" s="52"/>
      <c r="GCD222" s="52"/>
      <c r="GCE222" s="52"/>
      <c r="GCF222" s="52"/>
      <c r="GCG222" s="52"/>
      <c r="GCH222" s="52"/>
      <c r="GCI222" s="52"/>
      <c r="GCJ222" s="52"/>
      <c r="GCK222" s="52"/>
      <c r="GCL222" s="52"/>
      <c r="GCM222" s="52"/>
      <c r="GCN222" s="52"/>
      <c r="GCO222" s="52"/>
      <c r="GCP222" s="52"/>
      <c r="GCQ222" s="52"/>
      <c r="GCR222" s="52"/>
      <c r="GCS222" s="52"/>
      <c r="GCT222" s="52"/>
      <c r="GCU222" s="52"/>
      <c r="GCV222" s="52"/>
      <c r="GCW222" s="52"/>
      <c r="GCX222" s="52"/>
      <c r="GCY222" s="52"/>
      <c r="GCZ222" s="52"/>
      <c r="GDA222" s="52"/>
      <c r="GDB222" s="52"/>
      <c r="GDC222" s="52"/>
      <c r="GDD222" s="52"/>
      <c r="GDE222" s="52"/>
      <c r="GDF222" s="52"/>
      <c r="GDG222" s="52"/>
      <c r="GDH222" s="52"/>
      <c r="GDI222" s="52"/>
      <c r="GDJ222" s="52"/>
      <c r="GDK222" s="52"/>
      <c r="GDL222" s="52"/>
      <c r="GDM222" s="52"/>
      <c r="GDN222" s="52"/>
      <c r="GDO222" s="52"/>
      <c r="GDP222" s="52"/>
      <c r="GDQ222" s="52"/>
      <c r="GDR222" s="52"/>
      <c r="GDS222" s="52"/>
      <c r="GDT222" s="52"/>
      <c r="GDU222" s="52"/>
      <c r="GDV222" s="52"/>
      <c r="GDW222" s="52"/>
      <c r="GDX222" s="52"/>
      <c r="GDY222" s="52"/>
      <c r="GDZ222" s="52"/>
      <c r="GEA222" s="52"/>
      <c r="GEB222" s="52"/>
      <c r="GEC222" s="52"/>
      <c r="GED222" s="52"/>
      <c r="GEE222" s="52"/>
      <c r="GEF222" s="52"/>
      <c r="GEG222" s="52"/>
      <c r="GEH222" s="52"/>
      <c r="GEI222" s="52"/>
      <c r="GEJ222" s="52"/>
      <c r="GEK222" s="52"/>
      <c r="GEL222" s="52"/>
      <c r="GEM222" s="52"/>
      <c r="GEN222" s="52"/>
      <c r="GEO222" s="52"/>
      <c r="GEP222" s="52"/>
      <c r="GEQ222" s="52"/>
      <c r="GER222" s="52"/>
      <c r="GES222" s="52"/>
      <c r="GET222" s="52"/>
      <c r="GEU222" s="52"/>
      <c r="GEV222" s="52"/>
      <c r="GEW222" s="52"/>
      <c r="GEX222" s="52"/>
      <c r="GEY222" s="52"/>
      <c r="GEZ222" s="52"/>
      <c r="GFA222" s="52"/>
      <c r="GFB222" s="52"/>
      <c r="GFC222" s="52"/>
      <c r="GFD222" s="52"/>
      <c r="GFE222" s="52"/>
      <c r="GFF222" s="52"/>
      <c r="GFG222" s="52"/>
      <c r="GFH222" s="52"/>
      <c r="GFI222" s="52"/>
      <c r="GFJ222" s="52"/>
      <c r="GFK222" s="52"/>
      <c r="GFL222" s="52"/>
      <c r="GFM222" s="52"/>
      <c r="GFN222" s="52"/>
      <c r="GFO222" s="52"/>
      <c r="GFP222" s="52"/>
      <c r="GFQ222" s="52"/>
      <c r="GFR222" s="52"/>
      <c r="GFS222" s="52"/>
      <c r="GFT222" s="52"/>
      <c r="GFU222" s="52"/>
      <c r="GFV222" s="52"/>
      <c r="GFW222" s="52"/>
      <c r="GFX222" s="52"/>
      <c r="GFY222" s="52"/>
      <c r="GFZ222" s="52"/>
      <c r="GGA222" s="52"/>
      <c r="GGB222" s="52"/>
      <c r="GGC222" s="52"/>
      <c r="GGD222" s="52"/>
      <c r="GGE222" s="52"/>
      <c r="GGF222" s="52"/>
      <c r="GGG222" s="52"/>
      <c r="GGH222" s="52"/>
      <c r="GGI222" s="52"/>
      <c r="GGJ222" s="52"/>
      <c r="GGK222" s="52"/>
      <c r="GGL222" s="52"/>
      <c r="GGM222" s="52"/>
      <c r="GGN222" s="52"/>
      <c r="GGO222" s="52"/>
      <c r="GGP222" s="52"/>
      <c r="GGQ222" s="52"/>
      <c r="GGR222" s="52"/>
      <c r="GGS222" s="52"/>
      <c r="GGT222" s="52"/>
      <c r="GGU222" s="52"/>
      <c r="GGV222" s="52"/>
      <c r="GGW222" s="52"/>
      <c r="GGX222" s="52"/>
      <c r="GGY222" s="52"/>
      <c r="GGZ222" s="52"/>
      <c r="GHA222" s="52"/>
      <c r="GHB222" s="52"/>
      <c r="GHC222" s="52"/>
      <c r="GHD222" s="52"/>
      <c r="GHE222" s="52"/>
      <c r="GHF222" s="52"/>
      <c r="GHG222" s="52"/>
      <c r="GHH222" s="52"/>
      <c r="GHI222" s="52"/>
      <c r="GHJ222" s="52"/>
      <c r="GHK222" s="52"/>
      <c r="GHL222" s="52"/>
      <c r="GHM222" s="52"/>
      <c r="GHN222" s="52"/>
      <c r="GHO222" s="52"/>
      <c r="GHP222" s="52"/>
      <c r="GHQ222" s="52"/>
      <c r="GHR222" s="52"/>
      <c r="GHS222" s="52"/>
      <c r="GHT222" s="52"/>
      <c r="GHU222" s="52"/>
      <c r="GHV222" s="52"/>
      <c r="GHW222" s="52"/>
      <c r="GHX222" s="52"/>
      <c r="GHY222" s="52"/>
      <c r="GHZ222" s="52"/>
      <c r="GIA222" s="52"/>
      <c r="GIB222" s="52"/>
      <c r="GIC222" s="52"/>
      <c r="GID222" s="52"/>
      <c r="GIE222" s="52"/>
      <c r="GIF222" s="52"/>
      <c r="GIG222" s="52"/>
      <c r="GIH222" s="52"/>
      <c r="GII222" s="52"/>
      <c r="GIJ222" s="52"/>
      <c r="GIK222" s="52"/>
      <c r="GIL222" s="52"/>
      <c r="GIM222" s="52"/>
      <c r="GIN222" s="52"/>
      <c r="GIO222" s="52"/>
      <c r="GIP222" s="52"/>
      <c r="GIQ222" s="52"/>
      <c r="GIR222" s="52"/>
      <c r="GIS222" s="52"/>
      <c r="GIT222" s="52"/>
      <c r="GIU222" s="52"/>
      <c r="GIV222" s="52"/>
      <c r="GIW222" s="52"/>
      <c r="GIX222" s="52"/>
      <c r="GIY222" s="52"/>
      <c r="GIZ222" s="52"/>
      <c r="GJA222" s="52"/>
      <c r="GJB222" s="52"/>
      <c r="GJC222" s="52"/>
      <c r="GJD222" s="52"/>
      <c r="GJE222" s="52"/>
      <c r="GJF222" s="52"/>
      <c r="GJG222" s="52"/>
      <c r="GJH222" s="52"/>
      <c r="GJI222" s="52"/>
      <c r="GJJ222" s="52"/>
      <c r="GJK222" s="52"/>
      <c r="GJL222" s="52"/>
      <c r="GJM222" s="52"/>
      <c r="GJN222" s="52"/>
      <c r="GJO222" s="52"/>
      <c r="GJP222" s="52"/>
      <c r="GJQ222" s="52"/>
      <c r="GJR222" s="52"/>
      <c r="GJS222" s="52"/>
      <c r="GJT222" s="52"/>
      <c r="GJU222" s="52"/>
      <c r="GJV222" s="52"/>
      <c r="GJW222" s="52"/>
      <c r="GJX222" s="52"/>
      <c r="GJY222" s="52"/>
      <c r="GJZ222" s="52"/>
      <c r="GKA222" s="52"/>
      <c r="GKB222" s="52"/>
      <c r="GKC222" s="52"/>
      <c r="GKD222" s="52"/>
      <c r="GKE222" s="52"/>
      <c r="GKF222" s="52"/>
      <c r="GKG222" s="52"/>
      <c r="GKH222" s="52"/>
      <c r="GKI222" s="52"/>
      <c r="GKJ222" s="52"/>
      <c r="GKK222" s="52"/>
      <c r="GKL222" s="52"/>
      <c r="GKM222" s="52"/>
      <c r="GKN222" s="52"/>
      <c r="GKO222" s="52"/>
      <c r="GKP222" s="52"/>
      <c r="GKQ222" s="52"/>
      <c r="GKR222" s="52"/>
      <c r="GKS222" s="52"/>
      <c r="GKT222" s="52"/>
      <c r="GKU222" s="52"/>
      <c r="GKV222" s="52"/>
      <c r="GKW222" s="52"/>
      <c r="GKX222" s="52"/>
      <c r="GKY222" s="52"/>
      <c r="GKZ222" s="52"/>
      <c r="GLA222" s="52"/>
      <c r="GLB222" s="52"/>
      <c r="GLC222" s="52"/>
      <c r="GLD222" s="52"/>
      <c r="GLE222" s="52"/>
      <c r="GLF222" s="52"/>
      <c r="GLG222" s="52"/>
      <c r="GLH222" s="52"/>
      <c r="GLI222" s="52"/>
      <c r="GLJ222" s="52"/>
      <c r="GLK222" s="52"/>
      <c r="GLL222" s="52"/>
      <c r="GLM222" s="52"/>
      <c r="GLN222" s="52"/>
      <c r="GLO222" s="52"/>
      <c r="GLP222" s="52"/>
      <c r="GLQ222" s="52"/>
      <c r="GLR222" s="52"/>
      <c r="GLS222" s="52"/>
      <c r="GLT222" s="52"/>
      <c r="GLU222" s="52"/>
      <c r="GLV222" s="52"/>
      <c r="GLW222" s="52"/>
      <c r="GLX222" s="52"/>
      <c r="GLY222" s="52"/>
      <c r="GLZ222" s="52"/>
      <c r="GMA222" s="52"/>
      <c r="GMB222" s="52"/>
      <c r="GMC222" s="52"/>
      <c r="GMD222" s="52"/>
      <c r="GME222" s="52"/>
      <c r="GMF222" s="52"/>
      <c r="GMG222" s="52"/>
      <c r="GMH222" s="52"/>
      <c r="GMI222" s="52"/>
      <c r="GMJ222" s="52"/>
      <c r="GMK222" s="52"/>
      <c r="GML222" s="52"/>
      <c r="GMM222" s="52"/>
      <c r="GMN222" s="52"/>
      <c r="GMO222" s="52"/>
      <c r="GMP222" s="52"/>
      <c r="GMQ222" s="52"/>
      <c r="GMR222" s="52"/>
      <c r="GMS222" s="52"/>
      <c r="GMT222" s="52"/>
      <c r="GMU222" s="52"/>
      <c r="GMV222" s="52"/>
      <c r="GMW222" s="52"/>
      <c r="GMX222" s="52"/>
      <c r="GMY222" s="52"/>
      <c r="GMZ222" s="52"/>
      <c r="GNA222" s="52"/>
      <c r="GNB222" s="52"/>
      <c r="GNC222" s="52"/>
      <c r="GND222" s="52"/>
      <c r="GNE222" s="52"/>
      <c r="GNF222" s="52"/>
      <c r="GNG222" s="52"/>
      <c r="GNH222" s="52"/>
      <c r="GNI222" s="52"/>
      <c r="GNJ222" s="52"/>
      <c r="GNK222" s="52"/>
      <c r="GNL222" s="52"/>
      <c r="GNM222" s="52"/>
      <c r="GNN222" s="52"/>
      <c r="GNO222" s="52"/>
      <c r="GNP222" s="52"/>
      <c r="GNQ222" s="52"/>
      <c r="GNR222" s="52"/>
      <c r="GNS222" s="52"/>
      <c r="GNT222" s="52"/>
      <c r="GNU222" s="52"/>
      <c r="GNV222" s="52"/>
      <c r="GNW222" s="52"/>
      <c r="GNX222" s="52"/>
      <c r="GNY222" s="52"/>
      <c r="GNZ222" s="52"/>
      <c r="GOA222" s="52"/>
      <c r="GOB222" s="52"/>
      <c r="GOC222" s="52"/>
      <c r="GOD222" s="52"/>
      <c r="GOE222" s="52"/>
      <c r="GOF222" s="52"/>
      <c r="GOG222" s="52"/>
      <c r="GOH222" s="52"/>
      <c r="GOI222" s="52"/>
      <c r="GOJ222" s="52"/>
      <c r="GOK222" s="52"/>
      <c r="GOL222" s="52"/>
      <c r="GOM222" s="52"/>
      <c r="GON222" s="52"/>
      <c r="GOO222" s="52"/>
      <c r="GOP222" s="52"/>
      <c r="GOQ222" s="52"/>
      <c r="GOR222" s="52"/>
      <c r="GOS222" s="52"/>
      <c r="GOT222" s="52"/>
      <c r="GOU222" s="52"/>
      <c r="GOV222" s="52"/>
      <c r="GOW222" s="52"/>
      <c r="GOX222" s="52"/>
      <c r="GOY222" s="52"/>
      <c r="GOZ222" s="52"/>
      <c r="GPA222" s="52"/>
      <c r="GPB222" s="52"/>
      <c r="GPC222" s="52"/>
      <c r="GPD222" s="52"/>
      <c r="GPE222" s="52"/>
      <c r="GPF222" s="52"/>
      <c r="GPG222" s="52"/>
      <c r="GPH222" s="52"/>
      <c r="GPI222" s="52"/>
      <c r="GPJ222" s="52"/>
      <c r="GPK222" s="52"/>
      <c r="GPL222" s="52"/>
      <c r="GPM222" s="52"/>
      <c r="GPN222" s="52"/>
      <c r="GPO222" s="52"/>
      <c r="GPP222" s="52"/>
      <c r="GPQ222" s="52"/>
      <c r="GPR222" s="52"/>
      <c r="GPS222" s="52"/>
      <c r="GPT222" s="52"/>
      <c r="GPU222" s="52"/>
      <c r="GPV222" s="52"/>
      <c r="GPW222" s="52"/>
      <c r="GPX222" s="52"/>
      <c r="GPY222" s="52"/>
      <c r="GPZ222" s="52"/>
      <c r="GQA222" s="52"/>
      <c r="GQB222" s="52"/>
      <c r="GQC222" s="52"/>
      <c r="GQD222" s="52"/>
      <c r="GQE222" s="52"/>
      <c r="GQF222" s="52"/>
      <c r="GQG222" s="52"/>
      <c r="GQH222" s="52"/>
      <c r="GQI222" s="52"/>
      <c r="GQJ222" s="52"/>
      <c r="GQK222" s="52"/>
      <c r="GQL222" s="52"/>
      <c r="GQM222" s="52"/>
      <c r="GQN222" s="52"/>
      <c r="GQO222" s="52"/>
      <c r="GQP222" s="52"/>
      <c r="GQQ222" s="52"/>
      <c r="GQR222" s="52"/>
      <c r="GQS222" s="52"/>
      <c r="GQT222" s="52"/>
      <c r="GQU222" s="52"/>
      <c r="GQV222" s="52"/>
      <c r="GQW222" s="52"/>
      <c r="GQX222" s="52"/>
      <c r="GQY222" s="52"/>
      <c r="GQZ222" s="52"/>
      <c r="GRA222" s="52"/>
      <c r="GRB222" s="52"/>
      <c r="GRC222" s="52"/>
      <c r="GRD222" s="52"/>
      <c r="GRE222" s="52"/>
      <c r="GRF222" s="52"/>
      <c r="GRG222" s="52"/>
      <c r="GRH222" s="52"/>
      <c r="GRI222" s="52"/>
      <c r="GRJ222" s="52"/>
      <c r="GRK222" s="52"/>
      <c r="GRL222" s="52"/>
      <c r="GRM222" s="52"/>
      <c r="GRN222" s="52"/>
      <c r="GRO222" s="52"/>
      <c r="GRP222" s="52"/>
      <c r="GRQ222" s="52"/>
      <c r="GRR222" s="52"/>
      <c r="GRS222" s="52"/>
      <c r="GRT222" s="52"/>
      <c r="GRU222" s="52"/>
      <c r="GRV222" s="52"/>
      <c r="GRW222" s="52"/>
      <c r="GRX222" s="52"/>
      <c r="GRY222" s="52"/>
      <c r="GRZ222" s="52"/>
      <c r="GSA222" s="52"/>
      <c r="GSB222" s="52"/>
      <c r="GSC222" s="52"/>
      <c r="GSD222" s="52"/>
      <c r="GSE222" s="52"/>
      <c r="GSF222" s="52"/>
      <c r="GSG222" s="52"/>
      <c r="GSH222" s="52"/>
      <c r="GSI222" s="52"/>
      <c r="GSJ222" s="52"/>
      <c r="GSK222" s="52"/>
      <c r="GSL222" s="52"/>
      <c r="GSM222" s="52"/>
      <c r="GSN222" s="52"/>
      <c r="GSO222" s="52"/>
      <c r="GSP222" s="52"/>
      <c r="GSQ222" s="52"/>
      <c r="GSR222" s="52"/>
      <c r="GSS222" s="52"/>
      <c r="GST222" s="52"/>
      <c r="GSU222" s="52"/>
      <c r="GSV222" s="52"/>
      <c r="GSW222" s="52"/>
      <c r="GSX222" s="52"/>
      <c r="GSY222" s="52"/>
      <c r="GSZ222" s="52"/>
      <c r="GTA222" s="52"/>
      <c r="GTB222" s="52"/>
      <c r="GTC222" s="52"/>
      <c r="GTD222" s="52"/>
      <c r="GTE222" s="52"/>
      <c r="GTF222" s="52"/>
      <c r="GTG222" s="52"/>
      <c r="GTH222" s="52"/>
      <c r="GTI222" s="52"/>
      <c r="GTJ222" s="52"/>
      <c r="GTK222" s="52"/>
      <c r="GTL222" s="52"/>
      <c r="GTM222" s="52"/>
      <c r="GTN222" s="52"/>
      <c r="GTO222" s="52"/>
      <c r="GTP222" s="52"/>
      <c r="GTQ222" s="52"/>
      <c r="GTR222" s="52"/>
      <c r="GTS222" s="52"/>
      <c r="GTT222" s="52"/>
      <c r="GTU222" s="52"/>
      <c r="GTV222" s="52"/>
      <c r="GTW222" s="52"/>
      <c r="GTX222" s="52"/>
      <c r="GTY222" s="52"/>
      <c r="GTZ222" s="52"/>
      <c r="GUA222" s="52"/>
      <c r="GUB222" s="52"/>
      <c r="GUC222" s="52"/>
      <c r="GUD222" s="52"/>
      <c r="GUE222" s="52"/>
      <c r="GUF222" s="52"/>
      <c r="GUG222" s="52"/>
      <c r="GUH222" s="52"/>
      <c r="GUI222" s="52"/>
      <c r="GUJ222" s="52"/>
      <c r="GUK222" s="52"/>
      <c r="GUL222" s="52"/>
      <c r="GUM222" s="52"/>
      <c r="GUN222" s="52"/>
      <c r="GUO222" s="52"/>
      <c r="GUP222" s="52"/>
      <c r="GUQ222" s="52"/>
      <c r="GUR222" s="52"/>
      <c r="GUS222" s="52"/>
      <c r="GUT222" s="52"/>
      <c r="GUU222" s="52"/>
      <c r="GUV222" s="52"/>
      <c r="GUW222" s="52"/>
      <c r="GUX222" s="52"/>
      <c r="GUY222" s="52"/>
      <c r="GUZ222" s="52"/>
      <c r="GVA222" s="52"/>
      <c r="GVB222" s="52"/>
      <c r="GVC222" s="52"/>
      <c r="GVD222" s="52"/>
      <c r="GVE222" s="52"/>
      <c r="GVF222" s="52"/>
      <c r="GVG222" s="52"/>
      <c r="GVH222" s="52"/>
      <c r="GVI222" s="52"/>
      <c r="GVJ222" s="52"/>
      <c r="GVK222" s="52"/>
      <c r="GVL222" s="52"/>
      <c r="GVM222" s="52"/>
      <c r="GVN222" s="52"/>
      <c r="GVO222" s="52"/>
      <c r="GVP222" s="52"/>
      <c r="GVQ222" s="52"/>
      <c r="GVR222" s="52"/>
      <c r="GVS222" s="52"/>
      <c r="GVT222" s="52"/>
      <c r="GVU222" s="52"/>
      <c r="GVV222" s="52"/>
      <c r="GVW222" s="52"/>
      <c r="GVX222" s="52"/>
      <c r="GVY222" s="52"/>
      <c r="GVZ222" s="52"/>
      <c r="GWA222" s="52"/>
      <c r="GWB222" s="52"/>
      <c r="GWC222" s="52"/>
      <c r="GWD222" s="52"/>
      <c r="GWE222" s="52"/>
      <c r="GWF222" s="52"/>
      <c r="GWG222" s="52"/>
      <c r="GWH222" s="52"/>
      <c r="GWI222" s="52"/>
      <c r="GWJ222" s="52"/>
      <c r="GWK222" s="52"/>
      <c r="GWL222" s="52"/>
      <c r="GWM222" s="52"/>
      <c r="GWN222" s="52"/>
      <c r="GWO222" s="52"/>
      <c r="GWP222" s="52"/>
      <c r="GWQ222" s="52"/>
      <c r="GWR222" s="52"/>
      <c r="GWS222" s="52"/>
      <c r="GWT222" s="52"/>
      <c r="GWU222" s="52"/>
      <c r="GWV222" s="52"/>
      <c r="GWW222" s="52"/>
      <c r="GWX222" s="52"/>
      <c r="GWY222" s="52"/>
      <c r="GWZ222" s="52"/>
      <c r="GXA222" s="52"/>
      <c r="GXB222" s="52"/>
      <c r="GXC222" s="52"/>
      <c r="GXD222" s="52"/>
      <c r="GXE222" s="52"/>
      <c r="GXF222" s="52"/>
      <c r="GXG222" s="52"/>
      <c r="GXH222" s="52"/>
      <c r="GXI222" s="52"/>
      <c r="GXJ222" s="52"/>
      <c r="GXK222" s="52"/>
      <c r="GXL222" s="52"/>
      <c r="GXM222" s="52"/>
      <c r="GXN222" s="52"/>
      <c r="GXO222" s="52"/>
      <c r="GXP222" s="52"/>
      <c r="GXQ222" s="52"/>
      <c r="GXR222" s="52"/>
      <c r="GXS222" s="52"/>
      <c r="GXT222" s="52"/>
      <c r="GXU222" s="52"/>
      <c r="GXV222" s="52"/>
      <c r="GXW222" s="52"/>
      <c r="GXX222" s="52"/>
      <c r="GXY222" s="52"/>
      <c r="GXZ222" s="52"/>
      <c r="GYA222" s="52"/>
      <c r="GYB222" s="52"/>
      <c r="GYC222" s="52"/>
      <c r="GYD222" s="52"/>
      <c r="GYE222" s="52"/>
      <c r="GYF222" s="52"/>
      <c r="GYG222" s="52"/>
      <c r="GYH222" s="52"/>
      <c r="GYI222" s="52"/>
      <c r="GYJ222" s="52"/>
      <c r="GYK222" s="52"/>
      <c r="GYL222" s="52"/>
      <c r="GYM222" s="52"/>
      <c r="GYN222" s="52"/>
      <c r="GYO222" s="52"/>
      <c r="GYP222" s="52"/>
      <c r="GYQ222" s="52"/>
      <c r="GYR222" s="52"/>
      <c r="GYS222" s="52"/>
      <c r="GYT222" s="52"/>
      <c r="GYU222" s="52"/>
      <c r="GYV222" s="52"/>
      <c r="GYW222" s="52"/>
      <c r="GYX222" s="52"/>
      <c r="GYY222" s="52"/>
      <c r="GYZ222" s="52"/>
      <c r="GZA222" s="52"/>
      <c r="GZB222" s="52"/>
      <c r="GZC222" s="52"/>
      <c r="GZD222" s="52"/>
      <c r="GZE222" s="52"/>
      <c r="GZF222" s="52"/>
      <c r="GZG222" s="52"/>
      <c r="GZH222" s="52"/>
      <c r="GZI222" s="52"/>
      <c r="GZJ222" s="52"/>
      <c r="GZK222" s="52"/>
      <c r="GZL222" s="52"/>
      <c r="GZM222" s="52"/>
      <c r="GZN222" s="52"/>
      <c r="GZO222" s="52"/>
      <c r="GZP222" s="52"/>
      <c r="GZQ222" s="52"/>
      <c r="GZR222" s="52"/>
      <c r="GZS222" s="52"/>
      <c r="GZT222" s="52"/>
      <c r="GZU222" s="52"/>
      <c r="GZV222" s="52"/>
      <c r="GZW222" s="52"/>
      <c r="GZX222" s="52"/>
      <c r="GZY222" s="52"/>
      <c r="GZZ222" s="52"/>
      <c r="HAA222" s="52"/>
      <c r="HAB222" s="52"/>
      <c r="HAC222" s="52"/>
      <c r="HAD222" s="52"/>
      <c r="HAE222" s="52"/>
      <c r="HAF222" s="52"/>
      <c r="HAG222" s="52"/>
      <c r="HAH222" s="52"/>
      <c r="HAI222" s="52"/>
      <c r="HAJ222" s="52"/>
      <c r="HAK222" s="52"/>
      <c r="HAL222" s="52"/>
      <c r="HAM222" s="52"/>
      <c r="HAN222" s="52"/>
      <c r="HAO222" s="52"/>
      <c r="HAP222" s="52"/>
      <c r="HAQ222" s="52"/>
      <c r="HAR222" s="52"/>
      <c r="HAS222" s="52"/>
      <c r="HAT222" s="52"/>
      <c r="HAU222" s="52"/>
      <c r="HAV222" s="52"/>
      <c r="HAW222" s="52"/>
      <c r="HAX222" s="52"/>
      <c r="HAY222" s="52"/>
      <c r="HAZ222" s="52"/>
      <c r="HBA222" s="52"/>
      <c r="HBB222" s="52"/>
      <c r="HBC222" s="52"/>
      <c r="HBD222" s="52"/>
      <c r="HBE222" s="52"/>
      <c r="HBF222" s="52"/>
      <c r="HBG222" s="52"/>
      <c r="HBH222" s="52"/>
      <c r="HBI222" s="52"/>
      <c r="HBJ222" s="52"/>
      <c r="HBK222" s="52"/>
      <c r="HBL222" s="52"/>
      <c r="HBM222" s="52"/>
      <c r="HBN222" s="52"/>
      <c r="HBO222" s="52"/>
      <c r="HBP222" s="52"/>
      <c r="HBQ222" s="52"/>
      <c r="HBR222" s="52"/>
      <c r="HBS222" s="52"/>
      <c r="HBT222" s="52"/>
      <c r="HBU222" s="52"/>
      <c r="HBV222" s="52"/>
      <c r="HBW222" s="52"/>
      <c r="HBX222" s="52"/>
      <c r="HBY222" s="52"/>
      <c r="HBZ222" s="52"/>
      <c r="HCA222" s="52"/>
      <c r="HCB222" s="52"/>
      <c r="HCC222" s="52"/>
      <c r="HCD222" s="52"/>
      <c r="HCE222" s="52"/>
      <c r="HCF222" s="52"/>
      <c r="HCG222" s="52"/>
      <c r="HCH222" s="52"/>
      <c r="HCI222" s="52"/>
      <c r="HCJ222" s="52"/>
      <c r="HCK222" s="52"/>
      <c r="HCL222" s="52"/>
      <c r="HCM222" s="52"/>
      <c r="HCN222" s="52"/>
      <c r="HCO222" s="52"/>
      <c r="HCP222" s="52"/>
      <c r="HCQ222" s="52"/>
      <c r="HCR222" s="52"/>
      <c r="HCS222" s="52"/>
      <c r="HCT222" s="52"/>
      <c r="HCU222" s="52"/>
      <c r="HCV222" s="52"/>
      <c r="HCW222" s="52"/>
      <c r="HCX222" s="52"/>
      <c r="HCY222" s="52"/>
      <c r="HCZ222" s="52"/>
      <c r="HDA222" s="52"/>
      <c r="HDB222" s="52"/>
      <c r="HDC222" s="52"/>
      <c r="HDD222" s="52"/>
      <c r="HDE222" s="52"/>
      <c r="HDF222" s="52"/>
      <c r="HDG222" s="52"/>
      <c r="HDH222" s="52"/>
      <c r="HDI222" s="52"/>
      <c r="HDJ222" s="52"/>
      <c r="HDK222" s="52"/>
      <c r="HDL222" s="52"/>
      <c r="HDM222" s="52"/>
      <c r="HDN222" s="52"/>
      <c r="HDO222" s="52"/>
      <c r="HDP222" s="52"/>
      <c r="HDQ222" s="52"/>
      <c r="HDR222" s="52"/>
      <c r="HDS222" s="52"/>
      <c r="HDT222" s="52"/>
      <c r="HDU222" s="52"/>
      <c r="HDV222" s="52"/>
      <c r="HDW222" s="52"/>
      <c r="HDX222" s="52"/>
      <c r="HDY222" s="52"/>
      <c r="HDZ222" s="52"/>
      <c r="HEA222" s="52"/>
      <c r="HEB222" s="52"/>
      <c r="HEC222" s="52"/>
      <c r="HED222" s="52"/>
      <c r="HEE222" s="52"/>
      <c r="HEF222" s="52"/>
      <c r="HEG222" s="52"/>
      <c r="HEH222" s="52"/>
      <c r="HEI222" s="52"/>
      <c r="HEJ222" s="52"/>
      <c r="HEK222" s="52"/>
      <c r="HEL222" s="52"/>
      <c r="HEM222" s="52"/>
      <c r="HEN222" s="52"/>
      <c r="HEO222" s="52"/>
      <c r="HEP222" s="52"/>
      <c r="HEQ222" s="52"/>
      <c r="HER222" s="52"/>
      <c r="HES222" s="52"/>
      <c r="HET222" s="52"/>
      <c r="HEU222" s="52"/>
      <c r="HEV222" s="52"/>
      <c r="HEW222" s="52"/>
      <c r="HEX222" s="52"/>
      <c r="HEY222" s="52"/>
      <c r="HEZ222" s="52"/>
      <c r="HFA222" s="52"/>
      <c r="HFB222" s="52"/>
      <c r="HFC222" s="52"/>
      <c r="HFD222" s="52"/>
      <c r="HFE222" s="52"/>
      <c r="HFF222" s="52"/>
      <c r="HFG222" s="52"/>
      <c r="HFH222" s="52"/>
      <c r="HFI222" s="52"/>
      <c r="HFJ222" s="52"/>
      <c r="HFK222" s="52"/>
      <c r="HFL222" s="52"/>
      <c r="HFM222" s="52"/>
      <c r="HFN222" s="52"/>
      <c r="HFO222" s="52"/>
      <c r="HFP222" s="52"/>
      <c r="HFQ222" s="52"/>
      <c r="HFR222" s="52"/>
      <c r="HFS222" s="52"/>
      <c r="HFT222" s="52"/>
      <c r="HFU222" s="52"/>
      <c r="HFV222" s="52"/>
      <c r="HFW222" s="52"/>
      <c r="HFX222" s="52"/>
      <c r="HFY222" s="52"/>
      <c r="HFZ222" s="52"/>
      <c r="HGA222" s="52"/>
      <c r="HGB222" s="52"/>
      <c r="HGC222" s="52"/>
      <c r="HGD222" s="52"/>
      <c r="HGE222" s="52"/>
      <c r="HGF222" s="52"/>
      <c r="HGG222" s="52"/>
      <c r="HGH222" s="52"/>
      <c r="HGI222" s="52"/>
      <c r="HGJ222" s="52"/>
      <c r="HGK222" s="52"/>
      <c r="HGL222" s="52"/>
      <c r="HGM222" s="52"/>
      <c r="HGN222" s="52"/>
      <c r="HGO222" s="52"/>
      <c r="HGP222" s="52"/>
      <c r="HGQ222" s="52"/>
      <c r="HGR222" s="52"/>
      <c r="HGS222" s="52"/>
      <c r="HGT222" s="52"/>
      <c r="HGU222" s="52"/>
      <c r="HGV222" s="52"/>
      <c r="HGW222" s="52"/>
      <c r="HGX222" s="52"/>
      <c r="HGY222" s="52"/>
      <c r="HGZ222" s="52"/>
      <c r="HHA222" s="52"/>
      <c r="HHB222" s="52"/>
      <c r="HHC222" s="52"/>
      <c r="HHD222" s="52"/>
      <c r="HHE222" s="52"/>
      <c r="HHF222" s="52"/>
      <c r="HHG222" s="52"/>
      <c r="HHH222" s="52"/>
      <c r="HHI222" s="52"/>
      <c r="HHJ222" s="52"/>
      <c r="HHK222" s="52"/>
      <c r="HHL222" s="52"/>
      <c r="HHM222" s="52"/>
      <c r="HHN222" s="52"/>
      <c r="HHO222" s="52"/>
      <c r="HHP222" s="52"/>
      <c r="HHQ222" s="52"/>
      <c r="HHR222" s="52"/>
      <c r="HHS222" s="52"/>
      <c r="HHT222" s="52"/>
      <c r="HHU222" s="52"/>
      <c r="HHV222" s="52"/>
      <c r="HHW222" s="52"/>
      <c r="HHX222" s="52"/>
      <c r="HHY222" s="52"/>
      <c r="HHZ222" s="52"/>
      <c r="HIA222" s="52"/>
      <c r="HIB222" s="52"/>
      <c r="HIC222" s="52"/>
      <c r="HID222" s="52"/>
      <c r="HIE222" s="52"/>
      <c r="HIF222" s="52"/>
      <c r="HIG222" s="52"/>
      <c r="HIH222" s="52"/>
      <c r="HII222" s="52"/>
      <c r="HIJ222" s="52"/>
      <c r="HIK222" s="52"/>
      <c r="HIL222" s="52"/>
      <c r="HIM222" s="52"/>
      <c r="HIN222" s="52"/>
      <c r="HIO222" s="52"/>
      <c r="HIP222" s="52"/>
      <c r="HIQ222" s="52"/>
      <c r="HIR222" s="52"/>
      <c r="HIS222" s="52"/>
      <c r="HIT222" s="52"/>
      <c r="HIU222" s="52"/>
      <c r="HIV222" s="52"/>
      <c r="HIW222" s="52"/>
      <c r="HIX222" s="52"/>
      <c r="HIY222" s="52"/>
      <c r="HIZ222" s="52"/>
      <c r="HJA222" s="52"/>
      <c r="HJB222" s="52"/>
      <c r="HJC222" s="52"/>
      <c r="HJD222" s="52"/>
      <c r="HJE222" s="52"/>
      <c r="HJF222" s="52"/>
      <c r="HJG222" s="52"/>
      <c r="HJH222" s="52"/>
      <c r="HJI222" s="52"/>
      <c r="HJJ222" s="52"/>
      <c r="HJK222" s="52"/>
      <c r="HJL222" s="52"/>
      <c r="HJM222" s="52"/>
      <c r="HJN222" s="52"/>
      <c r="HJO222" s="52"/>
      <c r="HJP222" s="52"/>
      <c r="HJQ222" s="52"/>
      <c r="HJR222" s="52"/>
      <c r="HJS222" s="52"/>
      <c r="HJT222" s="52"/>
      <c r="HJU222" s="52"/>
      <c r="HJV222" s="52"/>
      <c r="HJW222" s="52"/>
      <c r="HJX222" s="52"/>
      <c r="HJY222" s="52"/>
      <c r="HJZ222" s="52"/>
      <c r="HKA222" s="52"/>
      <c r="HKB222" s="52"/>
      <c r="HKC222" s="52"/>
      <c r="HKD222" s="52"/>
      <c r="HKE222" s="52"/>
      <c r="HKF222" s="52"/>
      <c r="HKG222" s="52"/>
      <c r="HKH222" s="52"/>
      <c r="HKI222" s="52"/>
      <c r="HKJ222" s="52"/>
      <c r="HKK222" s="52"/>
      <c r="HKL222" s="52"/>
      <c r="HKM222" s="52"/>
      <c r="HKN222" s="52"/>
      <c r="HKO222" s="52"/>
      <c r="HKP222" s="52"/>
      <c r="HKQ222" s="52"/>
      <c r="HKR222" s="52"/>
      <c r="HKS222" s="52"/>
      <c r="HKT222" s="52"/>
      <c r="HKU222" s="52"/>
      <c r="HKV222" s="52"/>
      <c r="HKW222" s="52"/>
      <c r="HKX222" s="52"/>
      <c r="HKY222" s="52"/>
      <c r="HKZ222" s="52"/>
      <c r="HLA222" s="52"/>
      <c r="HLB222" s="52"/>
      <c r="HLC222" s="52"/>
      <c r="HLD222" s="52"/>
      <c r="HLE222" s="52"/>
      <c r="HLF222" s="52"/>
      <c r="HLG222" s="52"/>
      <c r="HLH222" s="52"/>
      <c r="HLI222" s="52"/>
      <c r="HLJ222" s="52"/>
      <c r="HLK222" s="52"/>
      <c r="HLL222" s="52"/>
      <c r="HLM222" s="52"/>
      <c r="HLN222" s="52"/>
      <c r="HLO222" s="52"/>
      <c r="HLP222" s="52"/>
      <c r="HLQ222" s="52"/>
      <c r="HLR222" s="52"/>
      <c r="HLS222" s="52"/>
      <c r="HLT222" s="52"/>
      <c r="HLU222" s="52"/>
      <c r="HLV222" s="52"/>
      <c r="HLW222" s="52"/>
      <c r="HLX222" s="52"/>
      <c r="HLY222" s="52"/>
      <c r="HLZ222" s="52"/>
      <c r="HMA222" s="52"/>
      <c r="HMB222" s="52"/>
      <c r="HMC222" s="52"/>
      <c r="HMD222" s="52"/>
      <c r="HME222" s="52"/>
      <c r="HMF222" s="52"/>
      <c r="HMG222" s="52"/>
      <c r="HMH222" s="52"/>
      <c r="HMI222" s="52"/>
      <c r="HMJ222" s="52"/>
      <c r="HMK222" s="52"/>
      <c r="HML222" s="52"/>
      <c r="HMM222" s="52"/>
      <c r="HMN222" s="52"/>
      <c r="HMO222" s="52"/>
      <c r="HMP222" s="52"/>
      <c r="HMQ222" s="52"/>
      <c r="HMR222" s="52"/>
      <c r="HMS222" s="52"/>
      <c r="HMT222" s="52"/>
      <c r="HMU222" s="52"/>
      <c r="HMV222" s="52"/>
      <c r="HMW222" s="52"/>
      <c r="HMX222" s="52"/>
      <c r="HMY222" s="52"/>
      <c r="HMZ222" s="52"/>
      <c r="HNA222" s="52"/>
      <c r="HNB222" s="52"/>
      <c r="HNC222" s="52"/>
      <c r="HND222" s="52"/>
      <c r="HNE222" s="52"/>
      <c r="HNF222" s="52"/>
      <c r="HNG222" s="52"/>
      <c r="HNH222" s="52"/>
      <c r="HNI222" s="52"/>
      <c r="HNJ222" s="52"/>
      <c r="HNK222" s="52"/>
      <c r="HNL222" s="52"/>
      <c r="HNM222" s="52"/>
      <c r="HNN222" s="52"/>
      <c r="HNO222" s="52"/>
      <c r="HNP222" s="52"/>
      <c r="HNQ222" s="52"/>
      <c r="HNR222" s="52"/>
      <c r="HNS222" s="52"/>
      <c r="HNT222" s="52"/>
      <c r="HNU222" s="52"/>
      <c r="HNV222" s="52"/>
      <c r="HNW222" s="52"/>
      <c r="HNX222" s="52"/>
      <c r="HNY222" s="52"/>
      <c r="HNZ222" s="52"/>
      <c r="HOA222" s="52"/>
      <c r="HOB222" s="52"/>
      <c r="HOC222" s="52"/>
      <c r="HOD222" s="52"/>
      <c r="HOE222" s="52"/>
      <c r="HOF222" s="52"/>
      <c r="HOG222" s="52"/>
      <c r="HOH222" s="52"/>
      <c r="HOI222" s="52"/>
      <c r="HOJ222" s="52"/>
      <c r="HOK222" s="52"/>
      <c r="HOL222" s="52"/>
      <c r="HOM222" s="52"/>
      <c r="HON222" s="52"/>
      <c r="HOO222" s="52"/>
      <c r="HOP222" s="52"/>
      <c r="HOQ222" s="52"/>
      <c r="HOR222" s="52"/>
      <c r="HOS222" s="52"/>
      <c r="HOT222" s="52"/>
      <c r="HOU222" s="52"/>
      <c r="HOV222" s="52"/>
      <c r="HOW222" s="52"/>
      <c r="HOX222" s="52"/>
      <c r="HOY222" s="52"/>
      <c r="HOZ222" s="52"/>
      <c r="HPA222" s="52"/>
      <c r="HPB222" s="52"/>
      <c r="HPC222" s="52"/>
      <c r="HPD222" s="52"/>
      <c r="HPE222" s="52"/>
      <c r="HPF222" s="52"/>
      <c r="HPG222" s="52"/>
      <c r="HPH222" s="52"/>
      <c r="HPI222" s="52"/>
      <c r="HPJ222" s="52"/>
      <c r="HPK222" s="52"/>
      <c r="HPL222" s="52"/>
      <c r="HPM222" s="52"/>
      <c r="HPN222" s="52"/>
      <c r="HPO222" s="52"/>
      <c r="HPP222" s="52"/>
      <c r="HPQ222" s="52"/>
      <c r="HPR222" s="52"/>
      <c r="HPS222" s="52"/>
      <c r="HPT222" s="52"/>
      <c r="HPU222" s="52"/>
      <c r="HPV222" s="52"/>
      <c r="HPW222" s="52"/>
      <c r="HPX222" s="52"/>
      <c r="HPY222" s="52"/>
      <c r="HPZ222" s="52"/>
      <c r="HQA222" s="52"/>
      <c r="HQB222" s="52"/>
      <c r="HQC222" s="52"/>
      <c r="HQD222" s="52"/>
      <c r="HQE222" s="52"/>
      <c r="HQF222" s="52"/>
      <c r="HQG222" s="52"/>
      <c r="HQH222" s="52"/>
      <c r="HQI222" s="52"/>
      <c r="HQJ222" s="52"/>
      <c r="HQK222" s="52"/>
      <c r="HQL222" s="52"/>
      <c r="HQM222" s="52"/>
      <c r="HQN222" s="52"/>
      <c r="HQO222" s="52"/>
      <c r="HQP222" s="52"/>
      <c r="HQQ222" s="52"/>
      <c r="HQR222" s="52"/>
      <c r="HQS222" s="52"/>
      <c r="HQT222" s="52"/>
      <c r="HQU222" s="52"/>
      <c r="HQV222" s="52"/>
      <c r="HQW222" s="52"/>
      <c r="HQX222" s="52"/>
      <c r="HQY222" s="52"/>
      <c r="HQZ222" s="52"/>
      <c r="HRA222" s="52"/>
      <c r="HRB222" s="52"/>
      <c r="HRC222" s="52"/>
      <c r="HRD222" s="52"/>
      <c r="HRE222" s="52"/>
      <c r="HRF222" s="52"/>
      <c r="HRG222" s="52"/>
      <c r="HRH222" s="52"/>
      <c r="HRI222" s="52"/>
      <c r="HRJ222" s="52"/>
      <c r="HRK222" s="52"/>
      <c r="HRL222" s="52"/>
      <c r="HRM222" s="52"/>
      <c r="HRN222" s="52"/>
      <c r="HRO222" s="52"/>
      <c r="HRP222" s="52"/>
      <c r="HRQ222" s="52"/>
      <c r="HRR222" s="52"/>
      <c r="HRS222" s="52"/>
      <c r="HRT222" s="52"/>
      <c r="HRU222" s="52"/>
      <c r="HRV222" s="52"/>
      <c r="HRW222" s="52"/>
      <c r="HRX222" s="52"/>
      <c r="HRY222" s="52"/>
      <c r="HRZ222" s="52"/>
      <c r="HSA222" s="52"/>
      <c r="HSB222" s="52"/>
      <c r="HSC222" s="52"/>
      <c r="HSD222" s="52"/>
      <c r="HSE222" s="52"/>
      <c r="HSF222" s="52"/>
      <c r="HSG222" s="52"/>
      <c r="HSH222" s="52"/>
      <c r="HSI222" s="52"/>
      <c r="HSJ222" s="52"/>
      <c r="HSK222" s="52"/>
      <c r="HSL222" s="52"/>
      <c r="HSM222" s="52"/>
      <c r="HSN222" s="52"/>
      <c r="HSO222" s="52"/>
      <c r="HSP222" s="52"/>
      <c r="HSQ222" s="52"/>
      <c r="HSR222" s="52"/>
      <c r="HSS222" s="52"/>
      <c r="HST222" s="52"/>
      <c r="HSU222" s="52"/>
      <c r="HSV222" s="52"/>
      <c r="HSW222" s="52"/>
      <c r="HSX222" s="52"/>
      <c r="HSY222" s="52"/>
      <c r="HSZ222" s="52"/>
      <c r="HTA222" s="52"/>
      <c r="HTB222" s="52"/>
      <c r="HTC222" s="52"/>
      <c r="HTD222" s="52"/>
      <c r="HTE222" s="52"/>
      <c r="HTF222" s="52"/>
      <c r="HTG222" s="52"/>
      <c r="HTH222" s="52"/>
      <c r="HTI222" s="52"/>
      <c r="HTJ222" s="52"/>
      <c r="HTK222" s="52"/>
      <c r="HTL222" s="52"/>
      <c r="HTM222" s="52"/>
      <c r="HTN222" s="52"/>
      <c r="HTO222" s="52"/>
      <c r="HTP222" s="52"/>
      <c r="HTQ222" s="52"/>
      <c r="HTR222" s="52"/>
      <c r="HTS222" s="52"/>
      <c r="HTT222" s="52"/>
      <c r="HTU222" s="52"/>
      <c r="HTV222" s="52"/>
      <c r="HTW222" s="52"/>
      <c r="HTX222" s="52"/>
      <c r="HTY222" s="52"/>
      <c r="HTZ222" s="52"/>
      <c r="HUA222" s="52"/>
      <c r="HUB222" s="52"/>
      <c r="HUC222" s="52"/>
      <c r="HUD222" s="52"/>
      <c r="HUE222" s="52"/>
      <c r="HUF222" s="52"/>
      <c r="HUG222" s="52"/>
      <c r="HUH222" s="52"/>
      <c r="HUI222" s="52"/>
      <c r="HUJ222" s="52"/>
      <c r="HUK222" s="52"/>
      <c r="HUL222" s="52"/>
      <c r="HUM222" s="52"/>
      <c r="HUN222" s="52"/>
      <c r="HUO222" s="52"/>
      <c r="HUP222" s="52"/>
      <c r="HUQ222" s="52"/>
      <c r="HUR222" s="52"/>
      <c r="HUS222" s="52"/>
      <c r="HUT222" s="52"/>
      <c r="HUU222" s="52"/>
      <c r="HUV222" s="52"/>
      <c r="HUW222" s="52"/>
      <c r="HUX222" s="52"/>
      <c r="HUY222" s="52"/>
      <c r="HUZ222" s="52"/>
      <c r="HVA222" s="52"/>
      <c r="HVB222" s="52"/>
      <c r="HVC222" s="52"/>
      <c r="HVD222" s="52"/>
      <c r="HVE222" s="52"/>
      <c r="HVF222" s="52"/>
      <c r="HVG222" s="52"/>
      <c r="HVH222" s="52"/>
      <c r="HVI222" s="52"/>
      <c r="HVJ222" s="52"/>
      <c r="HVK222" s="52"/>
      <c r="HVL222" s="52"/>
      <c r="HVM222" s="52"/>
      <c r="HVN222" s="52"/>
      <c r="HVO222" s="52"/>
      <c r="HVP222" s="52"/>
      <c r="HVQ222" s="52"/>
      <c r="HVR222" s="52"/>
      <c r="HVS222" s="52"/>
      <c r="HVT222" s="52"/>
      <c r="HVU222" s="52"/>
      <c r="HVV222" s="52"/>
      <c r="HVW222" s="52"/>
      <c r="HVX222" s="52"/>
      <c r="HVY222" s="52"/>
      <c r="HVZ222" s="52"/>
      <c r="HWA222" s="52"/>
      <c r="HWB222" s="52"/>
      <c r="HWC222" s="52"/>
      <c r="HWD222" s="52"/>
      <c r="HWE222" s="52"/>
      <c r="HWF222" s="52"/>
      <c r="HWG222" s="52"/>
      <c r="HWH222" s="52"/>
      <c r="HWI222" s="52"/>
      <c r="HWJ222" s="52"/>
      <c r="HWK222" s="52"/>
      <c r="HWL222" s="52"/>
      <c r="HWM222" s="52"/>
      <c r="HWN222" s="52"/>
      <c r="HWO222" s="52"/>
      <c r="HWP222" s="52"/>
      <c r="HWQ222" s="52"/>
      <c r="HWR222" s="52"/>
      <c r="HWS222" s="52"/>
      <c r="HWT222" s="52"/>
      <c r="HWU222" s="52"/>
      <c r="HWV222" s="52"/>
      <c r="HWW222" s="52"/>
      <c r="HWX222" s="52"/>
      <c r="HWY222" s="52"/>
      <c r="HWZ222" s="52"/>
      <c r="HXA222" s="52"/>
      <c r="HXB222" s="52"/>
      <c r="HXC222" s="52"/>
      <c r="HXD222" s="52"/>
      <c r="HXE222" s="52"/>
      <c r="HXF222" s="52"/>
      <c r="HXG222" s="52"/>
      <c r="HXH222" s="52"/>
      <c r="HXI222" s="52"/>
      <c r="HXJ222" s="52"/>
      <c r="HXK222" s="52"/>
      <c r="HXL222" s="52"/>
      <c r="HXM222" s="52"/>
      <c r="HXN222" s="52"/>
      <c r="HXO222" s="52"/>
      <c r="HXP222" s="52"/>
      <c r="HXQ222" s="52"/>
      <c r="HXR222" s="52"/>
      <c r="HXS222" s="52"/>
      <c r="HXT222" s="52"/>
      <c r="HXU222" s="52"/>
      <c r="HXV222" s="52"/>
      <c r="HXW222" s="52"/>
      <c r="HXX222" s="52"/>
      <c r="HXY222" s="52"/>
      <c r="HXZ222" s="52"/>
      <c r="HYA222" s="52"/>
      <c r="HYB222" s="52"/>
      <c r="HYC222" s="52"/>
      <c r="HYD222" s="52"/>
      <c r="HYE222" s="52"/>
      <c r="HYF222" s="52"/>
      <c r="HYG222" s="52"/>
      <c r="HYH222" s="52"/>
      <c r="HYI222" s="52"/>
      <c r="HYJ222" s="52"/>
      <c r="HYK222" s="52"/>
      <c r="HYL222" s="52"/>
      <c r="HYM222" s="52"/>
      <c r="HYN222" s="52"/>
      <c r="HYO222" s="52"/>
      <c r="HYP222" s="52"/>
      <c r="HYQ222" s="52"/>
      <c r="HYR222" s="52"/>
      <c r="HYS222" s="52"/>
      <c r="HYT222" s="52"/>
      <c r="HYU222" s="52"/>
      <c r="HYV222" s="52"/>
      <c r="HYW222" s="52"/>
      <c r="HYX222" s="52"/>
      <c r="HYY222" s="52"/>
      <c r="HYZ222" s="52"/>
      <c r="HZA222" s="52"/>
      <c r="HZB222" s="52"/>
      <c r="HZC222" s="52"/>
      <c r="HZD222" s="52"/>
      <c r="HZE222" s="52"/>
      <c r="HZF222" s="52"/>
      <c r="HZG222" s="52"/>
      <c r="HZH222" s="52"/>
      <c r="HZI222" s="52"/>
      <c r="HZJ222" s="52"/>
      <c r="HZK222" s="52"/>
      <c r="HZL222" s="52"/>
      <c r="HZM222" s="52"/>
      <c r="HZN222" s="52"/>
      <c r="HZO222" s="52"/>
      <c r="HZP222" s="52"/>
      <c r="HZQ222" s="52"/>
      <c r="HZR222" s="52"/>
      <c r="HZS222" s="52"/>
      <c r="HZT222" s="52"/>
      <c r="HZU222" s="52"/>
      <c r="HZV222" s="52"/>
      <c r="HZW222" s="52"/>
      <c r="HZX222" s="52"/>
      <c r="HZY222" s="52"/>
      <c r="HZZ222" s="52"/>
      <c r="IAA222" s="52"/>
      <c r="IAB222" s="52"/>
      <c r="IAC222" s="52"/>
      <c r="IAD222" s="52"/>
      <c r="IAE222" s="52"/>
      <c r="IAF222" s="52"/>
      <c r="IAG222" s="52"/>
      <c r="IAH222" s="52"/>
      <c r="IAI222" s="52"/>
      <c r="IAJ222" s="52"/>
      <c r="IAK222" s="52"/>
      <c r="IAL222" s="52"/>
      <c r="IAM222" s="52"/>
      <c r="IAN222" s="52"/>
      <c r="IAO222" s="52"/>
      <c r="IAP222" s="52"/>
      <c r="IAQ222" s="52"/>
      <c r="IAR222" s="52"/>
      <c r="IAS222" s="52"/>
      <c r="IAT222" s="52"/>
      <c r="IAU222" s="52"/>
      <c r="IAV222" s="52"/>
      <c r="IAW222" s="52"/>
      <c r="IAX222" s="52"/>
      <c r="IAY222" s="52"/>
      <c r="IAZ222" s="52"/>
      <c r="IBA222" s="52"/>
      <c r="IBB222" s="52"/>
      <c r="IBC222" s="52"/>
      <c r="IBD222" s="52"/>
      <c r="IBE222" s="52"/>
      <c r="IBF222" s="52"/>
      <c r="IBG222" s="52"/>
      <c r="IBH222" s="52"/>
      <c r="IBI222" s="52"/>
      <c r="IBJ222" s="52"/>
      <c r="IBK222" s="52"/>
      <c r="IBL222" s="52"/>
      <c r="IBM222" s="52"/>
      <c r="IBN222" s="52"/>
      <c r="IBO222" s="52"/>
      <c r="IBP222" s="52"/>
      <c r="IBQ222" s="52"/>
      <c r="IBR222" s="52"/>
      <c r="IBS222" s="52"/>
      <c r="IBT222" s="52"/>
      <c r="IBU222" s="52"/>
      <c r="IBV222" s="52"/>
      <c r="IBW222" s="52"/>
      <c r="IBX222" s="52"/>
      <c r="IBY222" s="52"/>
      <c r="IBZ222" s="52"/>
      <c r="ICA222" s="52"/>
      <c r="ICB222" s="52"/>
      <c r="ICC222" s="52"/>
      <c r="ICD222" s="52"/>
      <c r="ICE222" s="52"/>
      <c r="ICF222" s="52"/>
      <c r="ICG222" s="52"/>
      <c r="ICH222" s="52"/>
      <c r="ICI222" s="52"/>
      <c r="ICJ222" s="52"/>
      <c r="ICK222" s="52"/>
      <c r="ICL222" s="52"/>
      <c r="ICM222" s="52"/>
      <c r="ICN222" s="52"/>
      <c r="ICO222" s="52"/>
      <c r="ICP222" s="52"/>
      <c r="ICQ222" s="52"/>
      <c r="ICR222" s="52"/>
      <c r="ICS222" s="52"/>
      <c r="ICT222" s="52"/>
      <c r="ICU222" s="52"/>
      <c r="ICV222" s="52"/>
      <c r="ICW222" s="52"/>
      <c r="ICX222" s="52"/>
      <c r="ICY222" s="52"/>
      <c r="ICZ222" s="52"/>
      <c r="IDA222" s="52"/>
      <c r="IDB222" s="52"/>
      <c r="IDC222" s="52"/>
      <c r="IDD222" s="52"/>
      <c r="IDE222" s="52"/>
      <c r="IDF222" s="52"/>
      <c r="IDG222" s="52"/>
      <c r="IDH222" s="52"/>
      <c r="IDI222" s="52"/>
      <c r="IDJ222" s="52"/>
      <c r="IDK222" s="52"/>
      <c r="IDL222" s="52"/>
      <c r="IDM222" s="52"/>
      <c r="IDN222" s="52"/>
      <c r="IDO222" s="52"/>
      <c r="IDP222" s="52"/>
      <c r="IDQ222" s="52"/>
      <c r="IDR222" s="52"/>
      <c r="IDS222" s="52"/>
      <c r="IDT222" s="52"/>
      <c r="IDU222" s="52"/>
      <c r="IDV222" s="52"/>
      <c r="IDW222" s="52"/>
      <c r="IDX222" s="52"/>
      <c r="IDY222" s="52"/>
      <c r="IDZ222" s="52"/>
      <c r="IEA222" s="52"/>
      <c r="IEB222" s="52"/>
      <c r="IEC222" s="52"/>
      <c r="IED222" s="52"/>
      <c r="IEE222" s="52"/>
      <c r="IEF222" s="52"/>
      <c r="IEG222" s="52"/>
      <c r="IEH222" s="52"/>
      <c r="IEI222" s="52"/>
      <c r="IEJ222" s="52"/>
      <c r="IEK222" s="52"/>
      <c r="IEL222" s="52"/>
      <c r="IEM222" s="52"/>
      <c r="IEN222" s="52"/>
      <c r="IEO222" s="52"/>
      <c r="IEP222" s="52"/>
      <c r="IEQ222" s="52"/>
      <c r="IER222" s="52"/>
      <c r="IES222" s="52"/>
      <c r="IET222" s="52"/>
      <c r="IEU222" s="52"/>
      <c r="IEV222" s="52"/>
      <c r="IEW222" s="52"/>
      <c r="IEX222" s="52"/>
      <c r="IEY222" s="52"/>
      <c r="IEZ222" s="52"/>
      <c r="IFA222" s="52"/>
      <c r="IFB222" s="52"/>
      <c r="IFC222" s="52"/>
      <c r="IFD222" s="52"/>
      <c r="IFE222" s="52"/>
      <c r="IFF222" s="52"/>
      <c r="IFG222" s="52"/>
      <c r="IFH222" s="52"/>
      <c r="IFI222" s="52"/>
      <c r="IFJ222" s="52"/>
      <c r="IFK222" s="52"/>
      <c r="IFL222" s="52"/>
      <c r="IFM222" s="52"/>
      <c r="IFN222" s="52"/>
      <c r="IFO222" s="52"/>
      <c r="IFP222" s="52"/>
      <c r="IFQ222" s="52"/>
      <c r="IFR222" s="52"/>
      <c r="IFS222" s="52"/>
      <c r="IFT222" s="52"/>
      <c r="IFU222" s="52"/>
      <c r="IFV222" s="52"/>
      <c r="IFW222" s="52"/>
      <c r="IFX222" s="52"/>
      <c r="IFY222" s="52"/>
      <c r="IFZ222" s="52"/>
      <c r="IGA222" s="52"/>
      <c r="IGB222" s="52"/>
      <c r="IGC222" s="52"/>
      <c r="IGD222" s="52"/>
      <c r="IGE222" s="52"/>
      <c r="IGF222" s="52"/>
      <c r="IGG222" s="52"/>
      <c r="IGH222" s="52"/>
      <c r="IGI222" s="52"/>
      <c r="IGJ222" s="52"/>
      <c r="IGK222" s="52"/>
      <c r="IGL222" s="52"/>
      <c r="IGM222" s="52"/>
      <c r="IGN222" s="52"/>
      <c r="IGO222" s="52"/>
      <c r="IGP222" s="52"/>
      <c r="IGQ222" s="52"/>
      <c r="IGR222" s="52"/>
      <c r="IGS222" s="52"/>
      <c r="IGT222" s="52"/>
      <c r="IGU222" s="52"/>
      <c r="IGV222" s="52"/>
      <c r="IGW222" s="52"/>
      <c r="IGX222" s="52"/>
      <c r="IGY222" s="52"/>
      <c r="IGZ222" s="52"/>
      <c r="IHA222" s="52"/>
      <c r="IHB222" s="52"/>
      <c r="IHC222" s="52"/>
      <c r="IHD222" s="52"/>
      <c r="IHE222" s="52"/>
      <c r="IHF222" s="52"/>
      <c r="IHG222" s="52"/>
      <c r="IHH222" s="52"/>
      <c r="IHI222" s="52"/>
      <c r="IHJ222" s="52"/>
      <c r="IHK222" s="52"/>
      <c r="IHL222" s="52"/>
      <c r="IHM222" s="52"/>
      <c r="IHN222" s="52"/>
      <c r="IHO222" s="52"/>
      <c r="IHP222" s="52"/>
      <c r="IHQ222" s="52"/>
      <c r="IHR222" s="52"/>
      <c r="IHS222" s="52"/>
      <c r="IHT222" s="52"/>
      <c r="IHU222" s="52"/>
      <c r="IHV222" s="52"/>
      <c r="IHW222" s="52"/>
      <c r="IHX222" s="52"/>
      <c r="IHY222" s="52"/>
      <c r="IHZ222" s="52"/>
      <c r="IIA222" s="52"/>
      <c r="IIB222" s="52"/>
      <c r="IIC222" s="52"/>
      <c r="IID222" s="52"/>
      <c r="IIE222" s="52"/>
      <c r="IIF222" s="52"/>
      <c r="IIG222" s="52"/>
      <c r="IIH222" s="52"/>
      <c r="III222" s="52"/>
      <c r="IIJ222" s="52"/>
      <c r="IIK222" s="52"/>
      <c r="IIL222" s="52"/>
      <c r="IIM222" s="52"/>
      <c r="IIN222" s="52"/>
      <c r="IIO222" s="52"/>
      <c r="IIP222" s="52"/>
      <c r="IIQ222" s="52"/>
      <c r="IIR222" s="52"/>
      <c r="IIS222" s="52"/>
      <c r="IIT222" s="52"/>
      <c r="IIU222" s="52"/>
      <c r="IIV222" s="52"/>
      <c r="IIW222" s="52"/>
      <c r="IIX222" s="52"/>
      <c r="IIY222" s="52"/>
      <c r="IIZ222" s="52"/>
      <c r="IJA222" s="52"/>
      <c r="IJB222" s="52"/>
      <c r="IJC222" s="52"/>
      <c r="IJD222" s="52"/>
      <c r="IJE222" s="52"/>
      <c r="IJF222" s="52"/>
      <c r="IJG222" s="52"/>
      <c r="IJH222" s="52"/>
      <c r="IJI222" s="52"/>
      <c r="IJJ222" s="52"/>
      <c r="IJK222" s="52"/>
      <c r="IJL222" s="52"/>
      <c r="IJM222" s="52"/>
      <c r="IJN222" s="52"/>
      <c r="IJO222" s="52"/>
      <c r="IJP222" s="52"/>
      <c r="IJQ222" s="52"/>
      <c r="IJR222" s="52"/>
      <c r="IJS222" s="52"/>
      <c r="IJT222" s="52"/>
      <c r="IJU222" s="52"/>
      <c r="IJV222" s="52"/>
      <c r="IJW222" s="52"/>
      <c r="IJX222" s="52"/>
      <c r="IJY222" s="52"/>
      <c r="IJZ222" s="52"/>
      <c r="IKA222" s="52"/>
      <c r="IKB222" s="52"/>
      <c r="IKC222" s="52"/>
      <c r="IKD222" s="52"/>
      <c r="IKE222" s="52"/>
      <c r="IKF222" s="52"/>
      <c r="IKG222" s="52"/>
      <c r="IKH222" s="52"/>
      <c r="IKI222" s="52"/>
      <c r="IKJ222" s="52"/>
      <c r="IKK222" s="52"/>
      <c r="IKL222" s="52"/>
      <c r="IKM222" s="52"/>
      <c r="IKN222" s="52"/>
      <c r="IKO222" s="52"/>
      <c r="IKP222" s="52"/>
      <c r="IKQ222" s="52"/>
      <c r="IKR222" s="52"/>
      <c r="IKS222" s="52"/>
      <c r="IKT222" s="52"/>
      <c r="IKU222" s="52"/>
      <c r="IKV222" s="52"/>
      <c r="IKW222" s="52"/>
      <c r="IKX222" s="52"/>
      <c r="IKY222" s="52"/>
      <c r="IKZ222" s="52"/>
      <c r="ILA222" s="52"/>
      <c r="ILB222" s="52"/>
      <c r="ILC222" s="52"/>
      <c r="ILD222" s="52"/>
      <c r="ILE222" s="52"/>
      <c r="ILF222" s="52"/>
      <c r="ILG222" s="52"/>
      <c r="ILH222" s="52"/>
      <c r="ILI222" s="52"/>
      <c r="ILJ222" s="52"/>
      <c r="ILK222" s="52"/>
      <c r="ILL222" s="52"/>
      <c r="ILM222" s="52"/>
      <c r="ILN222" s="52"/>
      <c r="ILO222" s="52"/>
      <c r="ILP222" s="52"/>
      <c r="ILQ222" s="52"/>
      <c r="ILR222" s="52"/>
      <c r="ILS222" s="52"/>
      <c r="ILT222" s="52"/>
      <c r="ILU222" s="52"/>
      <c r="ILV222" s="52"/>
      <c r="ILW222" s="52"/>
      <c r="ILX222" s="52"/>
      <c r="ILY222" s="52"/>
      <c r="ILZ222" s="52"/>
      <c r="IMA222" s="52"/>
      <c r="IMB222" s="52"/>
      <c r="IMC222" s="52"/>
      <c r="IMD222" s="52"/>
      <c r="IME222" s="52"/>
      <c r="IMF222" s="52"/>
      <c r="IMG222" s="52"/>
      <c r="IMH222" s="52"/>
      <c r="IMI222" s="52"/>
      <c r="IMJ222" s="52"/>
      <c r="IMK222" s="52"/>
      <c r="IML222" s="52"/>
      <c r="IMM222" s="52"/>
      <c r="IMN222" s="52"/>
      <c r="IMO222" s="52"/>
      <c r="IMP222" s="52"/>
      <c r="IMQ222" s="52"/>
      <c r="IMR222" s="52"/>
      <c r="IMS222" s="52"/>
      <c r="IMT222" s="52"/>
      <c r="IMU222" s="52"/>
      <c r="IMV222" s="52"/>
      <c r="IMW222" s="52"/>
      <c r="IMX222" s="52"/>
      <c r="IMY222" s="52"/>
      <c r="IMZ222" s="52"/>
      <c r="INA222" s="52"/>
      <c r="INB222" s="52"/>
      <c r="INC222" s="52"/>
      <c r="IND222" s="52"/>
      <c r="INE222" s="52"/>
      <c r="INF222" s="52"/>
      <c r="ING222" s="52"/>
      <c r="INH222" s="52"/>
      <c r="INI222" s="52"/>
      <c r="INJ222" s="52"/>
      <c r="INK222" s="52"/>
      <c r="INL222" s="52"/>
      <c r="INM222" s="52"/>
      <c r="INN222" s="52"/>
      <c r="INO222" s="52"/>
      <c r="INP222" s="52"/>
      <c r="INQ222" s="52"/>
      <c r="INR222" s="52"/>
      <c r="INS222" s="52"/>
      <c r="INT222" s="52"/>
      <c r="INU222" s="52"/>
      <c r="INV222" s="52"/>
      <c r="INW222" s="52"/>
      <c r="INX222" s="52"/>
      <c r="INY222" s="52"/>
      <c r="INZ222" s="52"/>
      <c r="IOA222" s="52"/>
      <c r="IOB222" s="52"/>
      <c r="IOC222" s="52"/>
      <c r="IOD222" s="52"/>
      <c r="IOE222" s="52"/>
      <c r="IOF222" s="52"/>
      <c r="IOG222" s="52"/>
      <c r="IOH222" s="52"/>
      <c r="IOI222" s="52"/>
      <c r="IOJ222" s="52"/>
      <c r="IOK222" s="52"/>
      <c r="IOL222" s="52"/>
      <c r="IOM222" s="52"/>
      <c r="ION222" s="52"/>
      <c r="IOO222" s="52"/>
      <c r="IOP222" s="52"/>
      <c r="IOQ222" s="52"/>
      <c r="IOR222" s="52"/>
      <c r="IOS222" s="52"/>
      <c r="IOT222" s="52"/>
      <c r="IOU222" s="52"/>
      <c r="IOV222" s="52"/>
      <c r="IOW222" s="52"/>
      <c r="IOX222" s="52"/>
      <c r="IOY222" s="52"/>
      <c r="IOZ222" s="52"/>
      <c r="IPA222" s="52"/>
      <c r="IPB222" s="52"/>
      <c r="IPC222" s="52"/>
      <c r="IPD222" s="52"/>
      <c r="IPE222" s="52"/>
      <c r="IPF222" s="52"/>
      <c r="IPG222" s="52"/>
      <c r="IPH222" s="52"/>
      <c r="IPI222" s="52"/>
      <c r="IPJ222" s="52"/>
      <c r="IPK222" s="52"/>
      <c r="IPL222" s="52"/>
      <c r="IPM222" s="52"/>
      <c r="IPN222" s="52"/>
      <c r="IPO222" s="52"/>
      <c r="IPP222" s="52"/>
      <c r="IPQ222" s="52"/>
      <c r="IPR222" s="52"/>
      <c r="IPS222" s="52"/>
      <c r="IPT222" s="52"/>
      <c r="IPU222" s="52"/>
      <c r="IPV222" s="52"/>
      <c r="IPW222" s="52"/>
      <c r="IPX222" s="52"/>
      <c r="IPY222" s="52"/>
      <c r="IPZ222" s="52"/>
      <c r="IQA222" s="52"/>
      <c r="IQB222" s="52"/>
      <c r="IQC222" s="52"/>
      <c r="IQD222" s="52"/>
      <c r="IQE222" s="52"/>
      <c r="IQF222" s="52"/>
      <c r="IQG222" s="52"/>
      <c r="IQH222" s="52"/>
      <c r="IQI222" s="52"/>
      <c r="IQJ222" s="52"/>
      <c r="IQK222" s="52"/>
      <c r="IQL222" s="52"/>
      <c r="IQM222" s="52"/>
      <c r="IQN222" s="52"/>
      <c r="IQO222" s="52"/>
      <c r="IQP222" s="52"/>
      <c r="IQQ222" s="52"/>
      <c r="IQR222" s="52"/>
      <c r="IQS222" s="52"/>
      <c r="IQT222" s="52"/>
      <c r="IQU222" s="52"/>
      <c r="IQV222" s="52"/>
      <c r="IQW222" s="52"/>
      <c r="IQX222" s="52"/>
      <c r="IQY222" s="52"/>
      <c r="IQZ222" s="52"/>
      <c r="IRA222" s="52"/>
      <c r="IRB222" s="52"/>
      <c r="IRC222" s="52"/>
      <c r="IRD222" s="52"/>
      <c r="IRE222" s="52"/>
      <c r="IRF222" s="52"/>
      <c r="IRG222" s="52"/>
      <c r="IRH222" s="52"/>
      <c r="IRI222" s="52"/>
      <c r="IRJ222" s="52"/>
      <c r="IRK222" s="52"/>
      <c r="IRL222" s="52"/>
      <c r="IRM222" s="52"/>
      <c r="IRN222" s="52"/>
      <c r="IRO222" s="52"/>
      <c r="IRP222" s="52"/>
      <c r="IRQ222" s="52"/>
      <c r="IRR222" s="52"/>
      <c r="IRS222" s="52"/>
      <c r="IRT222" s="52"/>
      <c r="IRU222" s="52"/>
      <c r="IRV222" s="52"/>
      <c r="IRW222" s="52"/>
      <c r="IRX222" s="52"/>
      <c r="IRY222" s="52"/>
      <c r="IRZ222" s="52"/>
      <c r="ISA222" s="52"/>
      <c r="ISB222" s="52"/>
      <c r="ISC222" s="52"/>
      <c r="ISD222" s="52"/>
      <c r="ISE222" s="52"/>
      <c r="ISF222" s="52"/>
      <c r="ISG222" s="52"/>
      <c r="ISH222" s="52"/>
      <c r="ISI222" s="52"/>
      <c r="ISJ222" s="52"/>
      <c r="ISK222" s="52"/>
      <c r="ISL222" s="52"/>
      <c r="ISM222" s="52"/>
      <c r="ISN222" s="52"/>
      <c r="ISO222" s="52"/>
      <c r="ISP222" s="52"/>
      <c r="ISQ222" s="52"/>
      <c r="ISR222" s="52"/>
      <c r="ISS222" s="52"/>
      <c r="IST222" s="52"/>
      <c r="ISU222" s="52"/>
      <c r="ISV222" s="52"/>
      <c r="ISW222" s="52"/>
      <c r="ISX222" s="52"/>
      <c r="ISY222" s="52"/>
      <c r="ISZ222" s="52"/>
      <c r="ITA222" s="52"/>
      <c r="ITB222" s="52"/>
      <c r="ITC222" s="52"/>
      <c r="ITD222" s="52"/>
      <c r="ITE222" s="52"/>
      <c r="ITF222" s="52"/>
      <c r="ITG222" s="52"/>
      <c r="ITH222" s="52"/>
      <c r="ITI222" s="52"/>
      <c r="ITJ222" s="52"/>
      <c r="ITK222" s="52"/>
      <c r="ITL222" s="52"/>
      <c r="ITM222" s="52"/>
      <c r="ITN222" s="52"/>
      <c r="ITO222" s="52"/>
      <c r="ITP222" s="52"/>
      <c r="ITQ222" s="52"/>
      <c r="ITR222" s="52"/>
      <c r="ITS222" s="52"/>
      <c r="ITT222" s="52"/>
      <c r="ITU222" s="52"/>
      <c r="ITV222" s="52"/>
      <c r="ITW222" s="52"/>
      <c r="ITX222" s="52"/>
      <c r="ITY222" s="52"/>
      <c r="ITZ222" s="52"/>
      <c r="IUA222" s="52"/>
      <c r="IUB222" s="52"/>
      <c r="IUC222" s="52"/>
      <c r="IUD222" s="52"/>
      <c r="IUE222" s="52"/>
      <c r="IUF222" s="52"/>
      <c r="IUG222" s="52"/>
      <c r="IUH222" s="52"/>
      <c r="IUI222" s="52"/>
      <c r="IUJ222" s="52"/>
      <c r="IUK222" s="52"/>
      <c r="IUL222" s="52"/>
      <c r="IUM222" s="52"/>
      <c r="IUN222" s="52"/>
      <c r="IUO222" s="52"/>
      <c r="IUP222" s="52"/>
      <c r="IUQ222" s="52"/>
      <c r="IUR222" s="52"/>
      <c r="IUS222" s="52"/>
      <c r="IUT222" s="52"/>
      <c r="IUU222" s="52"/>
      <c r="IUV222" s="52"/>
      <c r="IUW222" s="52"/>
      <c r="IUX222" s="52"/>
      <c r="IUY222" s="52"/>
      <c r="IUZ222" s="52"/>
      <c r="IVA222" s="52"/>
      <c r="IVB222" s="52"/>
      <c r="IVC222" s="52"/>
      <c r="IVD222" s="52"/>
      <c r="IVE222" s="52"/>
      <c r="IVF222" s="52"/>
      <c r="IVG222" s="52"/>
      <c r="IVH222" s="52"/>
      <c r="IVI222" s="52"/>
      <c r="IVJ222" s="52"/>
      <c r="IVK222" s="52"/>
      <c r="IVL222" s="52"/>
      <c r="IVM222" s="52"/>
      <c r="IVN222" s="52"/>
      <c r="IVO222" s="52"/>
      <c r="IVP222" s="52"/>
      <c r="IVQ222" s="52"/>
      <c r="IVR222" s="52"/>
      <c r="IVS222" s="52"/>
      <c r="IVT222" s="52"/>
      <c r="IVU222" s="52"/>
      <c r="IVV222" s="52"/>
      <c r="IVW222" s="52"/>
      <c r="IVX222" s="52"/>
      <c r="IVY222" s="52"/>
      <c r="IVZ222" s="52"/>
      <c r="IWA222" s="52"/>
      <c r="IWB222" s="52"/>
      <c r="IWC222" s="52"/>
      <c r="IWD222" s="52"/>
      <c r="IWE222" s="52"/>
      <c r="IWF222" s="52"/>
      <c r="IWG222" s="52"/>
      <c r="IWH222" s="52"/>
      <c r="IWI222" s="52"/>
      <c r="IWJ222" s="52"/>
      <c r="IWK222" s="52"/>
      <c r="IWL222" s="52"/>
      <c r="IWM222" s="52"/>
      <c r="IWN222" s="52"/>
      <c r="IWO222" s="52"/>
      <c r="IWP222" s="52"/>
      <c r="IWQ222" s="52"/>
      <c r="IWR222" s="52"/>
      <c r="IWS222" s="52"/>
      <c r="IWT222" s="52"/>
      <c r="IWU222" s="52"/>
      <c r="IWV222" s="52"/>
      <c r="IWW222" s="52"/>
      <c r="IWX222" s="52"/>
      <c r="IWY222" s="52"/>
      <c r="IWZ222" s="52"/>
      <c r="IXA222" s="52"/>
      <c r="IXB222" s="52"/>
      <c r="IXC222" s="52"/>
      <c r="IXD222" s="52"/>
      <c r="IXE222" s="52"/>
      <c r="IXF222" s="52"/>
      <c r="IXG222" s="52"/>
      <c r="IXH222" s="52"/>
      <c r="IXI222" s="52"/>
      <c r="IXJ222" s="52"/>
      <c r="IXK222" s="52"/>
      <c r="IXL222" s="52"/>
      <c r="IXM222" s="52"/>
      <c r="IXN222" s="52"/>
      <c r="IXO222" s="52"/>
      <c r="IXP222" s="52"/>
      <c r="IXQ222" s="52"/>
      <c r="IXR222" s="52"/>
      <c r="IXS222" s="52"/>
      <c r="IXT222" s="52"/>
      <c r="IXU222" s="52"/>
      <c r="IXV222" s="52"/>
      <c r="IXW222" s="52"/>
      <c r="IXX222" s="52"/>
      <c r="IXY222" s="52"/>
      <c r="IXZ222" s="52"/>
      <c r="IYA222" s="52"/>
      <c r="IYB222" s="52"/>
      <c r="IYC222" s="52"/>
      <c r="IYD222" s="52"/>
      <c r="IYE222" s="52"/>
      <c r="IYF222" s="52"/>
      <c r="IYG222" s="52"/>
      <c r="IYH222" s="52"/>
      <c r="IYI222" s="52"/>
      <c r="IYJ222" s="52"/>
      <c r="IYK222" s="52"/>
      <c r="IYL222" s="52"/>
      <c r="IYM222" s="52"/>
      <c r="IYN222" s="52"/>
      <c r="IYO222" s="52"/>
      <c r="IYP222" s="52"/>
      <c r="IYQ222" s="52"/>
      <c r="IYR222" s="52"/>
      <c r="IYS222" s="52"/>
      <c r="IYT222" s="52"/>
      <c r="IYU222" s="52"/>
      <c r="IYV222" s="52"/>
      <c r="IYW222" s="52"/>
      <c r="IYX222" s="52"/>
      <c r="IYY222" s="52"/>
      <c r="IYZ222" s="52"/>
      <c r="IZA222" s="52"/>
      <c r="IZB222" s="52"/>
      <c r="IZC222" s="52"/>
      <c r="IZD222" s="52"/>
      <c r="IZE222" s="52"/>
      <c r="IZF222" s="52"/>
      <c r="IZG222" s="52"/>
      <c r="IZH222" s="52"/>
      <c r="IZI222" s="52"/>
      <c r="IZJ222" s="52"/>
      <c r="IZK222" s="52"/>
      <c r="IZL222" s="52"/>
      <c r="IZM222" s="52"/>
      <c r="IZN222" s="52"/>
      <c r="IZO222" s="52"/>
      <c r="IZP222" s="52"/>
      <c r="IZQ222" s="52"/>
      <c r="IZR222" s="52"/>
      <c r="IZS222" s="52"/>
      <c r="IZT222" s="52"/>
      <c r="IZU222" s="52"/>
      <c r="IZV222" s="52"/>
      <c r="IZW222" s="52"/>
      <c r="IZX222" s="52"/>
      <c r="IZY222" s="52"/>
      <c r="IZZ222" s="52"/>
      <c r="JAA222" s="52"/>
      <c r="JAB222" s="52"/>
      <c r="JAC222" s="52"/>
      <c r="JAD222" s="52"/>
      <c r="JAE222" s="52"/>
      <c r="JAF222" s="52"/>
      <c r="JAG222" s="52"/>
      <c r="JAH222" s="52"/>
      <c r="JAI222" s="52"/>
      <c r="JAJ222" s="52"/>
      <c r="JAK222" s="52"/>
      <c r="JAL222" s="52"/>
      <c r="JAM222" s="52"/>
      <c r="JAN222" s="52"/>
      <c r="JAO222" s="52"/>
      <c r="JAP222" s="52"/>
      <c r="JAQ222" s="52"/>
      <c r="JAR222" s="52"/>
      <c r="JAS222" s="52"/>
      <c r="JAT222" s="52"/>
      <c r="JAU222" s="52"/>
      <c r="JAV222" s="52"/>
      <c r="JAW222" s="52"/>
      <c r="JAX222" s="52"/>
      <c r="JAY222" s="52"/>
      <c r="JAZ222" s="52"/>
      <c r="JBA222" s="52"/>
      <c r="JBB222" s="52"/>
      <c r="JBC222" s="52"/>
      <c r="JBD222" s="52"/>
      <c r="JBE222" s="52"/>
      <c r="JBF222" s="52"/>
      <c r="JBG222" s="52"/>
      <c r="JBH222" s="52"/>
      <c r="JBI222" s="52"/>
      <c r="JBJ222" s="52"/>
      <c r="JBK222" s="52"/>
      <c r="JBL222" s="52"/>
      <c r="JBM222" s="52"/>
      <c r="JBN222" s="52"/>
      <c r="JBO222" s="52"/>
      <c r="JBP222" s="52"/>
      <c r="JBQ222" s="52"/>
      <c r="JBR222" s="52"/>
      <c r="JBS222" s="52"/>
      <c r="JBT222" s="52"/>
      <c r="JBU222" s="52"/>
      <c r="JBV222" s="52"/>
      <c r="JBW222" s="52"/>
      <c r="JBX222" s="52"/>
      <c r="JBY222" s="52"/>
      <c r="JBZ222" s="52"/>
      <c r="JCA222" s="52"/>
      <c r="JCB222" s="52"/>
      <c r="JCC222" s="52"/>
      <c r="JCD222" s="52"/>
      <c r="JCE222" s="52"/>
      <c r="JCF222" s="52"/>
      <c r="JCG222" s="52"/>
      <c r="JCH222" s="52"/>
      <c r="JCI222" s="52"/>
      <c r="JCJ222" s="52"/>
      <c r="JCK222" s="52"/>
      <c r="JCL222" s="52"/>
      <c r="JCM222" s="52"/>
      <c r="JCN222" s="52"/>
      <c r="JCO222" s="52"/>
      <c r="JCP222" s="52"/>
      <c r="JCQ222" s="52"/>
      <c r="JCR222" s="52"/>
      <c r="JCS222" s="52"/>
      <c r="JCT222" s="52"/>
      <c r="JCU222" s="52"/>
      <c r="JCV222" s="52"/>
      <c r="JCW222" s="52"/>
      <c r="JCX222" s="52"/>
      <c r="JCY222" s="52"/>
      <c r="JCZ222" s="52"/>
      <c r="JDA222" s="52"/>
      <c r="JDB222" s="52"/>
      <c r="JDC222" s="52"/>
      <c r="JDD222" s="52"/>
      <c r="JDE222" s="52"/>
      <c r="JDF222" s="52"/>
      <c r="JDG222" s="52"/>
      <c r="JDH222" s="52"/>
      <c r="JDI222" s="52"/>
      <c r="JDJ222" s="52"/>
      <c r="JDK222" s="52"/>
      <c r="JDL222" s="52"/>
      <c r="JDM222" s="52"/>
      <c r="JDN222" s="52"/>
      <c r="JDO222" s="52"/>
      <c r="JDP222" s="52"/>
      <c r="JDQ222" s="52"/>
      <c r="JDR222" s="52"/>
      <c r="JDS222" s="52"/>
      <c r="JDT222" s="52"/>
      <c r="JDU222" s="52"/>
      <c r="JDV222" s="52"/>
      <c r="JDW222" s="52"/>
      <c r="JDX222" s="52"/>
      <c r="JDY222" s="52"/>
      <c r="JDZ222" s="52"/>
      <c r="JEA222" s="52"/>
      <c r="JEB222" s="52"/>
      <c r="JEC222" s="52"/>
      <c r="JED222" s="52"/>
      <c r="JEE222" s="52"/>
      <c r="JEF222" s="52"/>
      <c r="JEG222" s="52"/>
      <c r="JEH222" s="52"/>
      <c r="JEI222" s="52"/>
      <c r="JEJ222" s="52"/>
      <c r="JEK222" s="52"/>
      <c r="JEL222" s="52"/>
      <c r="JEM222" s="52"/>
      <c r="JEN222" s="52"/>
      <c r="JEO222" s="52"/>
      <c r="JEP222" s="52"/>
      <c r="JEQ222" s="52"/>
      <c r="JER222" s="52"/>
      <c r="JES222" s="52"/>
      <c r="JET222" s="52"/>
      <c r="JEU222" s="52"/>
      <c r="JEV222" s="52"/>
      <c r="JEW222" s="52"/>
      <c r="JEX222" s="52"/>
      <c r="JEY222" s="52"/>
      <c r="JEZ222" s="52"/>
      <c r="JFA222" s="52"/>
      <c r="JFB222" s="52"/>
      <c r="JFC222" s="52"/>
      <c r="JFD222" s="52"/>
      <c r="JFE222" s="52"/>
      <c r="JFF222" s="52"/>
      <c r="JFG222" s="52"/>
      <c r="JFH222" s="52"/>
      <c r="JFI222" s="52"/>
      <c r="JFJ222" s="52"/>
      <c r="JFK222" s="52"/>
      <c r="JFL222" s="52"/>
      <c r="JFM222" s="52"/>
      <c r="JFN222" s="52"/>
      <c r="JFO222" s="52"/>
      <c r="JFP222" s="52"/>
      <c r="JFQ222" s="52"/>
      <c r="JFR222" s="52"/>
      <c r="JFS222" s="52"/>
      <c r="JFT222" s="52"/>
      <c r="JFU222" s="52"/>
      <c r="JFV222" s="52"/>
      <c r="JFW222" s="52"/>
      <c r="JFX222" s="52"/>
      <c r="JFY222" s="52"/>
      <c r="JFZ222" s="52"/>
      <c r="JGA222" s="52"/>
      <c r="JGB222" s="52"/>
      <c r="JGC222" s="52"/>
      <c r="JGD222" s="52"/>
      <c r="JGE222" s="52"/>
      <c r="JGF222" s="52"/>
      <c r="JGG222" s="52"/>
      <c r="JGH222" s="52"/>
      <c r="JGI222" s="52"/>
      <c r="JGJ222" s="52"/>
      <c r="JGK222" s="52"/>
      <c r="JGL222" s="52"/>
      <c r="JGM222" s="52"/>
      <c r="JGN222" s="52"/>
      <c r="JGO222" s="52"/>
      <c r="JGP222" s="52"/>
      <c r="JGQ222" s="52"/>
      <c r="JGR222" s="52"/>
      <c r="JGS222" s="52"/>
      <c r="JGT222" s="52"/>
      <c r="JGU222" s="52"/>
      <c r="JGV222" s="52"/>
      <c r="JGW222" s="52"/>
      <c r="JGX222" s="52"/>
      <c r="JGY222" s="52"/>
      <c r="JGZ222" s="52"/>
      <c r="JHA222" s="52"/>
      <c r="JHB222" s="52"/>
      <c r="JHC222" s="52"/>
      <c r="JHD222" s="52"/>
      <c r="JHE222" s="52"/>
      <c r="JHF222" s="52"/>
      <c r="JHG222" s="52"/>
      <c r="JHH222" s="52"/>
      <c r="JHI222" s="52"/>
      <c r="JHJ222" s="52"/>
      <c r="JHK222" s="52"/>
      <c r="JHL222" s="52"/>
      <c r="JHM222" s="52"/>
      <c r="JHN222" s="52"/>
      <c r="JHO222" s="52"/>
      <c r="JHP222" s="52"/>
      <c r="JHQ222" s="52"/>
      <c r="JHR222" s="52"/>
      <c r="JHS222" s="52"/>
      <c r="JHT222" s="52"/>
      <c r="JHU222" s="52"/>
      <c r="JHV222" s="52"/>
      <c r="JHW222" s="52"/>
      <c r="JHX222" s="52"/>
      <c r="JHY222" s="52"/>
      <c r="JHZ222" s="52"/>
      <c r="JIA222" s="52"/>
      <c r="JIB222" s="52"/>
      <c r="JIC222" s="52"/>
      <c r="JID222" s="52"/>
      <c r="JIE222" s="52"/>
      <c r="JIF222" s="52"/>
      <c r="JIG222" s="52"/>
      <c r="JIH222" s="52"/>
      <c r="JII222" s="52"/>
      <c r="JIJ222" s="52"/>
      <c r="JIK222" s="52"/>
      <c r="JIL222" s="52"/>
      <c r="JIM222" s="52"/>
      <c r="JIN222" s="52"/>
      <c r="JIO222" s="52"/>
      <c r="JIP222" s="52"/>
      <c r="JIQ222" s="52"/>
      <c r="JIR222" s="52"/>
      <c r="JIS222" s="52"/>
      <c r="JIT222" s="52"/>
      <c r="JIU222" s="52"/>
      <c r="JIV222" s="52"/>
      <c r="JIW222" s="52"/>
      <c r="JIX222" s="52"/>
      <c r="JIY222" s="52"/>
      <c r="JIZ222" s="52"/>
      <c r="JJA222" s="52"/>
      <c r="JJB222" s="52"/>
      <c r="JJC222" s="52"/>
      <c r="JJD222" s="52"/>
      <c r="JJE222" s="52"/>
      <c r="JJF222" s="52"/>
      <c r="JJG222" s="52"/>
      <c r="JJH222" s="52"/>
      <c r="JJI222" s="52"/>
      <c r="JJJ222" s="52"/>
      <c r="JJK222" s="52"/>
      <c r="JJL222" s="52"/>
      <c r="JJM222" s="52"/>
      <c r="JJN222" s="52"/>
      <c r="JJO222" s="52"/>
      <c r="JJP222" s="52"/>
      <c r="JJQ222" s="52"/>
      <c r="JJR222" s="52"/>
      <c r="JJS222" s="52"/>
      <c r="JJT222" s="52"/>
      <c r="JJU222" s="52"/>
      <c r="JJV222" s="52"/>
      <c r="JJW222" s="52"/>
      <c r="JJX222" s="52"/>
      <c r="JJY222" s="52"/>
      <c r="JJZ222" s="52"/>
      <c r="JKA222" s="52"/>
      <c r="JKB222" s="52"/>
      <c r="JKC222" s="52"/>
      <c r="JKD222" s="52"/>
      <c r="JKE222" s="52"/>
      <c r="JKF222" s="52"/>
      <c r="JKG222" s="52"/>
      <c r="JKH222" s="52"/>
      <c r="JKI222" s="52"/>
      <c r="JKJ222" s="52"/>
      <c r="JKK222" s="52"/>
      <c r="JKL222" s="52"/>
      <c r="JKM222" s="52"/>
      <c r="JKN222" s="52"/>
      <c r="JKO222" s="52"/>
      <c r="JKP222" s="52"/>
      <c r="JKQ222" s="52"/>
      <c r="JKR222" s="52"/>
      <c r="JKS222" s="52"/>
      <c r="JKT222" s="52"/>
      <c r="JKU222" s="52"/>
      <c r="JKV222" s="52"/>
      <c r="JKW222" s="52"/>
      <c r="JKX222" s="52"/>
      <c r="JKY222" s="52"/>
      <c r="JKZ222" s="52"/>
      <c r="JLA222" s="52"/>
      <c r="JLB222" s="52"/>
      <c r="JLC222" s="52"/>
      <c r="JLD222" s="52"/>
      <c r="JLE222" s="52"/>
      <c r="JLF222" s="52"/>
      <c r="JLG222" s="52"/>
      <c r="JLH222" s="52"/>
      <c r="JLI222" s="52"/>
      <c r="JLJ222" s="52"/>
      <c r="JLK222" s="52"/>
      <c r="JLL222" s="52"/>
      <c r="JLM222" s="52"/>
      <c r="JLN222" s="52"/>
      <c r="JLO222" s="52"/>
      <c r="JLP222" s="52"/>
      <c r="JLQ222" s="52"/>
      <c r="JLR222" s="52"/>
      <c r="JLS222" s="52"/>
      <c r="JLT222" s="52"/>
      <c r="JLU222" s="52"/>
      <c r="JLV222" s="52"/>
      <c r="JLW222" s="52"/>
      <c r="JLX222" s="52"/>
      <c r="JLY222" s="52"/>
      <c r="JLZ222" s="52"/>
      <c r="JMA222" s="52"/>
      <c r="JMB222" s="52"/>
      <c r="JMC222" s="52"/>
      <c r="JMD222" s="52"/>
      <c r="JME222" s="52"/>
      <c r="JMF222" s="52"/>
      <c r="JMG222" s="52"/>
      <c r="JMH222" s="52"/>
      <c r="JMI222" s="52"/>
      <c r="JMJ222" s="52"/>
      <c r="JMK222" s="52"/>
      <c r="JML222" s="52"/>
      <c r="JMM222" s="52"/>
      <c r="JMN222" s="52"/>
      <c r="JMO222" s="52"/>
      <c r="JMP222" s="52"/>
      <c r="JMQ222" s="52"/>
      <c r="JMR222" s="52"/>
      <c r="JMS222" s="52"/>
      <c r="JMT222" s="52"/>
      <c r="JMU222" s="52"/>
      <c r="JMV222" s="52"/>
      <c r="JMW222" s="52"/>
      <c r="JMX222" s="52"/>
      <c r="JMY222" s="52"/>
      <c r="JMZ222" s="52"/>
      <c r="JNA222" s="52"/>
      <c r="JNB222" s="52"/>
      <c r="JNC222" s="52"/>
      <c r="JND222" s="52"/>
      <c r="JNE222" s="52"/>
      <c r="JNF222" s="52"/>
      <c r="JNG222" s="52"/>
      <c r="JNH222" s="52"/>
      <c r="JNI222" s="52"/>
      <c r="JNJ222" s="52"/>
      <c r="JNK222" s="52"/>
      <c r="JNL222" s="52"/>
      <c r="JNM222" s="52"/>
      <c r="JNN222" s="52"/>
      <c r="JNO222" s="52"/>
      <c r="JNP222" s="52"/>
      <c r="JNQ222" s="52"/>
      <c r="JNR222" s="52"/>
      <c r="JNS222" s="52"/>
      <c r="JNT222" s="52"/>
      <c r="JNU222" s="52"/>
      <c r="JNV222" s="52"/>
      <c r="JNW222" s="52"/>
      <c r="JNX222" s="52"/>
      <c r="JNY222" s="52"/>
      <c r="JNZ222" s="52"/>
      <c r="JOA222" s="52"/>
      <c r="JOB222" s="52"/>
      <c r="JOC222" s="52"/>
      <c r="JOD222" s="52"/>
      <c r="JOE222" s="52"/>
      <c r="JOF222" s="52"/>
      <c r="JOG222" s="52"/>
      <c r="JOH222" s="52"/>
      <c r="JOI222" s="52"/>
      <c r="JOJ222" s="52"/>
      <c r="JOK222" s="52"/>
      <c r="JOL222" s="52"/>
      <c r="JOM222" s="52"/>
      <c r="JON222" s="52"/>
      <c r="JOO222" s="52"/>
      <c r="JOP222" s="52"/>
      <c r="JOQ222" s="52"/>
      <c r="JOR222" s="52"/>
      <c r="JOS222" s="52"/>
      <c r="JOT222" s="52"/>
      <c r="JOU222" s="52"/>
      <c r="JOV222" s="52"/>
      <c r="JOW222" s="52"/>
      <c r="JOX222" s="52"/>
      <c r="JOY222" s="52"/>
      <c r="JOZ222" s="52"/>
      <c r="JPA222" s="52"/>
      <c r="JPB222" s="52"/>
      <c r="JPC222" s="52"/>
      <c r="JPD222" s="52"/>
      <c r="JPE222" s="52"/>
      <c r="JPF222" s="52"/>
      <c r="JPG222" s="52"/>
      <c r="JPH222" s="52"/>
      <c r="JPI222" s="52"/>
      <c r="JPJ222" s="52"/>
      <c r="JPK222" s="52"/>
      <c r="JPL222" s="52"/>
      <c r="JPM222" s="52"/>
      <c r="JPN222" s="52"/>
      <c r="JPO222" s="52"/>
      <c r="JPP222" s="52"/>
      <c r="JPQ222" s="52"/>
      <c r="JPR222" s="52"/>
      <c r="JPS222" s="52"/>
      <c r="JPT222" s="52"/>
      <c r="JPU222" s="52"/>
      <c r="JPV222" s="52"/>
      <c r="JPW222" s="52"/>
      <c r="JPX222" s="52"/>
      <c r="JPY222" s="52"/>
      <c r="JPZ222" s="52"/>
      <c r="JQA222" s="52"/>
      <c r="JQB222" s="52"/>
      <c r="JQC222" s="52"/>
      <c r="JQD222" s="52"/>
      <c r="JQE222" s="52"/>
      <c r="JQF222" s="52"/>
      <c r="JQG222" s="52"/>
      <c r="JQH222" s="52"/>
      <c r="JQI222" s="52"/>
      <c r="JQJ222" s="52"/>
      <c r="JQK222" s="52"/>
      <c r="JQL222" s="52"/>
      <c r="JQM222" s="52"/>
      <c r="JQN222" s="52"/>
      <c r="JQO222" s="52"/>
      <c r="JQP222" s="52"/>
      <c r="JQQ222" s="52"/>
      <c r="JQR222" s="52"/>
      <c r="JQS222" s="52"/>
      <c r="JQT222" s="52"/>
      <c r="JQU222" s="52"/>
      <c r="JQV222" s="52"/>
      <c r="JQW222" s="52"/>
      <c r="JQX222" s="52"/>
      <c r="JQY222" s="52"/>
      <c r="JQZ222" s="52"/>
      <c r="JRA222" s="52"/>
      <c r="JRB222" s="52"/>
      <c r="JRC222" s="52"/>
      <c r="JRD222" s="52"/>
      <c r="JRE222" s="52"/>
      <c r="JRF222" s="52"/>
      <c r="JRG222" s="52"/>
      <c r="JRH222" s="52"/>
      <c r="JRI222" s="52"/>
      <c r="JRJ222" s="52"/>
      <c r="JRK222" s="52"/>
      <c r="JRL222" s="52"/>
      <c r="JRM222" s="52"/>
      <c r="JRN222" s="52"/>
      <c r="JRO222" s="52"/>
      <c r="JRP222" s="52"/>
      <c r="JRQ222" s="52"/>
      <c r="JRR222" s="52"/>
      <c r="JRS222" s="52"/>
      <c r="JRT222" s="52"/>
      <c r="JRU222" s="52"/>
      <c r="JRV222" s="52"/>
      <c r="JRW222" s="52"/>
      <c r="JRX222" s="52"/>
      <c r="JRY222" s="52"/>
      <c r="JRZ222" s="52"/>
      <c r="JSA222" s="52"/>
      <c r="JSB222" s="52"/>
      <c r="JSC222" s="52"/>
      <c r="JSD222" s="52"/>
      <c r="JSE222" s="52"/>
      <c r="JSF222" s="52"/>
      <c r="JSG222" s="52"/>
      <c r="JSH222" s="52"/>
      <c r="JSI222" s="52"/>
      <c r="JSJ222" s="52"/>
      <c r="JSK222" s="52"/>
      <c r="JSL222" s="52"/>
      <c r="JSM222" s="52"/>
      <c r="JSN222" s="52"/>
      <c r="JSO222" s="52"/>
      <c r="JSP222" s="52"/>
      <c r="JSQ222" s="52"/>
      <c r="JSR222" s="52"/>
      <c r="JSS222" s="52"/>
      <c r="JST222" s="52"/>
      <c r="JSU222" s="52"/>
      <c r="JSV222" s="52"/>
      <c r="JSW222" s="52"/>
      <c r="JSX222" s="52"/>
      <c r="JSY222" s="52"/>
      <c r="JSZ222" s="52"/>
      <c r="JTA222" s="52"/>
      <c r="JTB222" s="52"/>
      <c r="JTC222" s="52"/>
      <c r="JTD222" s="52"/>
      <c r="JTE222" s="52"/>
      <c r="JTF222" s="52"/>
      <c r="JTG222" s="52"/>
      <c r="JTH222" s="52"/>
      <c r="JTI222" s="52"/>
      <c r="JTJ222" s="52"/>
      <c r="JTK222" s="52"/>
      <c r="JTL222" s="52"/>
      <c r="JTM222" s="52"/>
      <c r="JTN222" s="52"/>
      <c r="JTO222" s="52"/>
      <c r="JTP222" s="52"/>
      <c r="JTQ222" s="52"/>
      <c r="JTR222" s="52"/>
      <c r="JTS222" s="52"/>
      <c r="JTT222" s="52"/>
      <c r="JTU222" s="52"/>
      <c r="JTV222" s="52"/>
      <c r="JTW222" s="52"/>
      <c r="JTX222" s="52"/>
      <c r="JTY222" s="52"/>
      <c r="JTZ222" s="52"/>
      <c r="JUA222" s="52"/>
      <c r="JUB222" s="52"/>
      <c r="JUC222" s="52"/>
      <c r="JUD222" s="52"/>
      <c r="JUE222" s="52"/>
      <c r="JUF222" s="52"/>
      <c r="JUG222" s="52"/>
      <c r="JUH222" s="52"/>
      <c r="JUI222" s="52"/>
      <c r="JUJ222" s="52"/>
      <c r="JUK222" s="52"/>
      <c r="JUL222" s="52"/>
      <c r="JUM222" s="52"/>
      <c r="JUN222" s="52"/>
      <c r="JUO222" s="52"/>
      <c r="JUP222" s="52"/>
      <c r="JUQ222" s="52"/>
      <c r="JUR222" s="52"/>
      <c r="JUS222" s="52"/>
      <c r="JUT222" s="52"/>
      <c r="JUU222" s="52"/>
      <c r="JUV222" s="52"/>
      <c r="JUW222" s="52"/>
      <c r="JUX222" s="52"/>
      <c r="JUY222" s="52"/>
      <c r="JUZ222" s="52"/>
      <c r="JVA222" s="52"/>
      <c r="JVB222" s="52"/>
      <c r="JVC222" s="52"/>
      <c r="JVD222" s="52"/>
      <c r="JVE222" s="52"/>
      <c r="JVF222" s="52"/>
      <c r="JVG222" s="52"/>
      <c r="JVH222" s="52"/>
      <c r="JVI222" s="52"/>
      <c r="JVJ222" s="52"/>
      <c r="JVK222" s="52"/>
      <c r="JVL222" s="52"/>
      <c r="JVM222" s="52"/>
      <c r="JVN222" s="52"/>
      <c r="JVO222" s="52"/>
      <c r="JVP222" s="52"/>
      <c r="JVQ222" s="52"/>
      <c r="JVR222" s="52"/>
      <c r="JVS222" s="52"/>
      <c r="JVT222" s="52"/>
      <c r="JVU222" s="52"/>
      <c r="JVV222" s="52"/>
      <c r="JVW222" s="52"/>
      <c r="JVX222" s="52"/>
      <c r="JVY222" s="52"/>
      <c r="JVZ222" s="52"/>
      <c r="JWA222" s="52"/>
      <c r="JWB222" s="52"/>
      <c r="JWC222" s="52"/>
      <c r="JWD222" s="52"/>
      <c r="JWE222" s="52"/>
      <c r="JWF222" s="52"/>
      <c r="JWG222" s="52"/>
      <c r="JWH222" s="52"/>
      <c r="JWI222" s="52"/>
      <c r="JWJ222" s="52"/>
      <c r="JWK222" s="52"/>
      <c r="JWL222" s="52"/>
      <c r="JWM222" s="52"/>
      <c r="JWN222" s="52"/>
      <c r="JWO222" s="52"/>
      <c r="JWP222" s="52"/>
      <c r="JWQ222" s="52"/>
      <c r="JWR222" s="52"/>
      <c r="JWS222" s="52"/>
      <c r="JWT222" s="52"/>
      <c r="JWU222" s="52"/>
      <c r="JWV222" s="52"/>
      <c r="JWW222" s="52"/>
      <c r="JWX222" s="52"/>
      <c r="JWY222" s="52"/>
      <c r="JWZ222" s="52"/>
      <c r="JXA222" s="52"/>
      <c r="JXB222" s="52"/>
      <c r="JXC222" s="52"/>
      <c r="JXD222" s="52"/>
      <c r="JXE222" s="52"/>
      <c r="JXF222" s="52"/>
      <c r="JXG222" s="52"/>
      <c r="JXH222" s="52"/>
      <c r="JXI222" s="52"/>
      <c r="JXJ222" s="52"/>
      <c r="JXK222" s="52"/>
      <c r="JXL222" s="52"/>
      <c r="JXM222" s="52"/>
      <c r="JXN222" s="52"/>
      <c r="JXO222" s="52"/>
      <c r="JXP222" s="52"/>
      <c r="JXQ222" s="52"/>
      <c r="JXR222" s="52"/>
      <c r="JXS222" s="52"/>
      <c r="JXT222" s="52"/>
      <c r="JXU222" s="52"/>
      <c r="JXV222" s="52"/>
      <c r="JXW222" s="52"/>
      <c r="JXX222" s="52"/>
      <c r="JXY222" s="52"/>
      <c r="JXZ222" s="52"/>
      <c r="JYA222" s="52"/>
      <c r="JYB222" s="52"/>
      <c r="JYC222" s="52"/>
      <c r="JYD222" s="52"/>
      <c r="JYE222" s="52"/>
      <c r="JYF222" s="52"/>
      <c r="JYG222" s="52"/>
      <c r="JYH222" s="52"/>
      <c r="JYI222" s="52"/>
      <c r="JYJ222" s="52"/>
      <c r="JYK222" s="52"/>
      <c r="JYL222" s="52"/>
      <c r="JYM222" s="52"/>
      <c r="JYN222" s="52"/>
      <c r="JYO222" s="52"/>
      <c r="JYP222" s="52"/>
      <c r="JYQ222" s="52"/>
      <c r="JYR222" s="52"/>
      <c r="JYS222" s="52"/>
      <c r="JYT222" s="52"/>
      <c r="JYU222" s="52"/>
      <c r="JYV222" s="52"/>
      <c r="JYW222" s="52"/>
      <c r="JYX222" s="52"/>
      <c r="JYY222" s="52"/>
      <c r="JYZ222" s="52"/>
      <c r="JZA222" s="52"/>
      <c r="JZB222" s="52"/>
      <c r="JZC222" s="52"/>
      <c r="JZD222" s="52"/>
      <c r="JZE222" s="52"/>
      <c r="JZF222" s="52"/>
      <c r="JZG222" s="52"/>
      <c r="JZH222" s="52"/>
      <c r="JZI222" s="52"/>
      <c r="JZJ222" s="52"/>
      <c r="JZK222" s="52"/>
      <c r="JZL222" s="52"/>
      <c r="JZM222" s="52"/>
      <c r="JZN222" s="52"/>
      <c r="JZO222" s="52"/>
      <c r="JZP222" s="52"/>
      <c r="JZQ222" s="52"/>
      <c r="JZR222" s="52"/>
      <c r="JZS222" s="52"/>
      <c r="JZT222" s="52"/>
      <c r="JZU222" s="52"/>
      <c r="JZV222" s="52"/>
      <c r="JZW222" s="52"/>
      <c r="JZX222" s="52"/>
      <c r="JZY222" s="52"/>
      <c r="JZZ222" s="52"/>
      <c r="KAA222" s="52"/>
      <c r="KAB222" s="52"/>
      <c r="KAC222" s="52"/>
      <c r="KAD222" s="52"/>
      <c r="KAE222" s="52"/>
      <c r="KAF222" s="52"/>
      <c r="KAG222" s="52"/>
      <c r="KAH222" s="52"/>
      <c r="KAI222" s="52"/>
      <c r="KAJ222" s="52"/>
      <c r="KAK222" s="52"/>
      <c r="KAL222" s="52"/>
      <c r="KAM222" s="52"/>
      <c r="KAN222" s="52"/>
      <c r="KAO222" s="52"/>
      <c r="KAP222" s="52"/>
      <c r="KAQ222" s="52"/>
      <c r="KAR222" s="52"/>
      <c r="KAS222" s="52"/>
      <c r="KAT222" s="52"/>
      <c r="KAU222" s="52"/>
      <c r="KAV222" s="52"/>
      <c r="KAW222" s="52"/>
      <c r="KAX222" s="52"/>
      <c r="KAY222" s="52"/>
      <c r="KAZ222" s="52"/>
      <c r="KBA222" s="52"/>
      <c r="KBB222" s="52"/>
      <c r="KBC222" s="52"/>
      <c r="KBD222" s="52"/>
      <c r="KBE222" s="52"/>
      <c r="KBF222" s="52"/>
      <c r="KBG222" s="52"/>
      <c r="KBH222" s="52"/>
      <c r="KBI222" s="52"/>
      <c r="KBJ222" s="52"/>
      <c r="KBK222" s="52"/>
      <c r="KBL222" s="52"/>
      <c r="KBM222" s="52"/>
      <c r="KBN222" s="52"/>
      <c r="KBO222" s="52"/>
      <c r="KBP222" s="52"/>
      <c r="KBQ222" s="52"/>
      <c r="KBR222" s="52"/>
      <c r="KBS222" s="52"/>
      <c r="KBT222" s="52"/>
      <c r="KBU222" s="52"/>
      <c r="KBV222" s="52"/>
      <c r="KBW222" s="52"/>
      <c r="KBX222" s="52"/>
      <c r="KBY222" s="52"/>
      <c r="KBZ222" s="52"/>
      <c r="KCA222" s="52"/>
      <c r="KCB222" s="52"/>
      <c r="KCC222" s="52"/>
      <c r="KCD222" s="52"/>
      <c r="KCE222" s="52"/>
      <c r="KCF222" s="52"/>
      <c r="KCG222" s="52"/>
      <c r="KCH222" s="52"/>
      <c r="KCI222" s="52"/>
      <c r="KCJ222" s="52"/>
      <c r="KCK222" s="52"/>
      <c r="KCL222" s="52"/>
      <c r="KCM222" s="52"/>
      <c r="KCN222" s="52"/>
      <c r="KCO222" s="52"/>
      <c r="KCP222" s="52"/>
      <c r="KCQ222" s="52"/>
      <c r="KCR222" s="52"/>
      <c r="KCS222" s="52"/>
      <c r="KCT222" s="52"/>
      <c r="KCU222" s="52"/>
      <c r="KCV222" s="52"/>
      <c r="KCW222" s="52"/>
      <c r="KCX222" s="52"/>
      <c r="KCY222" s="52"/>
      <c r="KCZ222" s="52"/>
      <c r="KDA222" s="52"/>
      <c r="KDB222" s="52"/>
      <c r="KDC222" s="52"/>
      <c r="KDD222" s="52"/>
      <c r="KDE222" s="52"/>
      <c r="KDF222" s="52"/>
      <c r="KDG222" s="52"/>
      <c r="KDH222" s="52"/>
      <c r="KDI222" s="52"/>
      <c r="KDJ222" s="52"/>
      <c r="KDK222" s="52"/>
      <c r="KDL222" s="52"/>
      <c r="KDM222" s="52"/>
      <c r="KDN222" s="52"/>
      <c r="KDO222" s="52"/>
      <c r="KDP222" s="52"/>
      <c r="KDQ222" s="52"/>
      <c r="KDR222" s="52"/>
      <c r="KDS222" s="52"/>
      <c r="KDT222" s="52"/>
      <c r="KDU222" s="52"/>
      <c r="KDV222" s="52"/>
      <c r="KDW222" s="52"/>
      <c r="KDX222" s="52"/>
      <c r="KDY222" s="52"/>
      <c r="KDZ222" s="52"/>
      <c r="KEA222" s="52"/>
      <c r="KEB222" s="52"/>
      <c r="KEC222" s="52"/>
      <c r="KED222" s="52"/>
      <c r="KEE222" s="52"/>
      <c r="KEF222" s="52"/>
      <c r="KEG222" s="52"/>
      <c r="KEH222" s="52"/>
      <c r="KEI222" s="52"/>
      <c r="KEJ222" s="52"/>
      <c r="KEK222" s="52"/>
      <c r="KEL222" s="52"/>
      <c r="KEM222" s="52"/>
      <c r="KEN222" s="52"/>
      <c r="KEO222" s="52"/>
      <c r="KEP222" s="52"/>
      <c r="KEQ222" s="52"/>
      <c r="KER222" s="52"/>
      <c r="KES222" s="52"/>
      <c r="KET222" s="52"/>
      <c r="KEU222" s="52"/>
      <c r="KEV222" s="52"/>
      <c r="KEW222" s="52"/>
      <c r="KEX222" s="52"/>
      <c r="KEY222" s="52"/>
      <c r="KEZ222" s="52"/>
      <c r="KFA222" s="52"/>
      <c r="KFB222" s="52"/>
      <c r="KFC222" s="52"/>
      <c r="KFD222" s="52"/>
      <c r="KFE222" s="52"/>
      <c r="KFF222" s="52"/>
      <c r="KFG222" s="52"/>
      <c r="KFH222" s="52"/>
      <c r="KFI222" s="52"/>
      <c r="KFJ222" s="52"/>
      <c r="KFK222" s="52"/>
      <c r="KFL222" s="52"/>
      <c r="KFM222" s="52"/>
      <c r="KFN222" s="52"/>
      <c r="KFO222" s="52"/>
      <c r="KFP222" s="52"/>
      <c r="KFQ222" s="52"/>
      <c r="KFR222" s="52"/>
      <c r="KFS222" s="52"/>
      <c r="KFT222" s="52"/>
      <c r="KFU222" s="52"/>
      <c r="KFV222" s="52"/>
      <c r="KFW222" s="52"/>
      <c r="KFX222" s="52"/>
      <c r="KFY222" s="52"/>
      <c r="KFZ222" s="52"/>
      <c r="KGA222" s="52"/>
      <c r="KGB222" s="52"/>
      <c r="KGC222" s="52"/>
      <c r="KGD222" s="52"/>
      <c r="KGE222" s="52"/>
      <c r="KGF222" s="52"/>
      <c r="KGG222" s="52"/>
      <c r="KGH222" s="52"/>
      <c r="KGI222" s="52"/>
      <c r="KGJ222" s="52"/>
      <c r="KGK222" s="52"/>
      <c r="KGL222" s="52"/>
      <c r="KGM222" s="52"/>
      <c r="KGN222" s="52"/>
      <c r="KGO222" s="52"/>
      <c r="KGP222" s="52"/>
      <c r="KGQ222" s="52"/>
      <c r="KGR222" s="52"/>
      <c r="KGS222" s="52"/>
      <c r="KGT222" s="52"/>
      <c r="KGU222" s="52"/>
      <c r="KGV222" s="52"/>
      <c r="KGW222" s="52"/>
      <c r="KGX222" s="52"/>
      <c r="KGY222" s="52"/>
      <c r="KGZ222" s="52"/>
      <c r="KHA222" s="52"/>
      <c r="KHB222" s="52"/>
      <c r="KHC222" s="52"/>
      <c r="KHD222" s="52"/>
      <c r="KHE222" s="52"/>
      <c r="KHF222" s="52"/>
      <c r="KHG222" s="52"/>
      <c r="KHH222" s="52"/>
      <c r="KHI222" s="52"/>
      <c r="KHJ222" s="52"/>
      <c r="KHK222" s="52"/>
      <c r="KHL222" s="52"/>
      <c r="KHM222" s="52"/>
      <c r="KHN222" s="52"/>
      <c r="KHO222" s="52"/>
      <c r="KHP222" s="52"/>
      <c r="KHQ222" s="52"/>
      <c r="KHR222" s="52"/>
      <c r="KHS222" s="52"/>
      <c r="KHT222" s="52"/>
      <c r="KHU222" s="52"/>
      <c r="KHV222" s="52"/>
      <c r="KHW222" s="52"/>
      <c r="KHX222" s="52"/>
      <c r="KHY222" s="52"/>
      <c r="KHZ222" s="52"/>
      <c r="KIA222" s="52"/>
      <c r="KIB222" s="52"/>
      <c r="KIC222" s="52"/>
      <c r="KID222" s="52"/>
      <c r="KIE222" s="52"/>
      <c r="KIF222" s="52"/>
      <c r="KIG222" s="52"/>
      <c r="KIH222" s="52"/>
      <c r="KII222" s="52"/>
      <c r="KIJ222" s="52"/>
      <c r="KIK222" s="52"/>
      <c r="KIL222" s="52"/>
      <c r="KIM222" s="52"/>
      <c r="KIN222" s="52"/>
      <c r="KIO222" s="52"/>
      <c r="KIP222" s="52"/>
      <c r="KIQ222" s="52"/>
      <c r="KIR222" s="52"/>
      <c r="KIS222" s="52"/>
      <c r="KIT222" s="52"/>
      <c r="KIU222" s="52"/>
      <c r="KIV222" s="52"/>
      <c r="KIW222" s="52"/>
      <c r="KIX222" s="52"/>
      <c r="KIY222" s="52"/>
      <c r="KIZ222" s="52"/>
      <c r="KJA222" s="52"/>
      <c r="KJB222" s="52"/>
      <c r="KJC222" s="52"/>
      <c r="KJD222" s="52"/>
      <c r="KJE222" s="52"/>
      <c r="KJF222" s="52"/>
      <c r="KJG222" s="52"/>
      <c r="KJH222" s="52"/>
      <c r="KJI222" s="52"/>
      <c r="KJJ222" s="52"/>
      <c r="KJK222" s="52"/>
      <c r="KJL222" s="52"/>
      <c r="KJM222" s="52"/>
      <c r="KJN222" s="52"/>
      <c r="KJO222" s="52"/>
      <c r="KJP222" s="52"/>
      <c r="KJQ222" s="52"/>
      <c r="KJR222" s="52"/>
      <c r="KJS222" s="52"/>
      <c r="KJT222" s="52"/>
      <c r="KJU222" s="52"/>
      <c r="KJV222" s="52"/>
      <c r="KJW222" s="52"/>
      <c r="KJX222" s="52"/>
      <c r="KJY222" s="52"/>
      <c r="KJZ222" s="52"/>
      <c r="KKA222" s="52"/>
      <c r="KKB222" s="52"/>
      <c r="KKC222" s="52"/>
      <c r="KKD222" s="52"/>
      <c r="KKE222" s="52"/>
      <c r="KKF222" s="52"/>
      <c r="KKG222" s="52"/>
      <c r="KKH222" s="52"/>
      <c r="KKI222" s="52"/>
      <c r="KKJ222" s="52"/>
      <c r="KKK222" s="52"/>
      <c r="KKL222" s="52"/>
      <c r="KKM222" s="52"/>
      <c r="KKN222" s="52"/>
      <c r="KKO222" s="52"/>
      <c r="KKP222" s="52"/>
      <c r="KKQ222" s="52"/>
      <c r="KKR222" s="52"/>
      <c r="KKS222" s="52"/>
      <c r="KKT222" s="52"/>
      <c r="KKU222" s="52"/>
      <c r="KKV222" s="52"/>
      <c r="KKW222" s="52"/>
      <c r="KKX222" s="52"/>
      <c r="KKY222" s="52"/>
      <c r="KKZ222" s="52"/>
      <c r="KLA222" s="52"/>
      <c r="KLB222" s="52"/>
      <c r="KLC222" s="52"/>
      <c r="KLD222" s="52"/>
      <c r="KLE222" s="52"/>
      <c r="KLF222" s="52"/>
      <c r="KLG222" s="52"/>
      <c r="KLH222" s="52"/>
      <c r="KLI222" s="52"/>
      <c r="KLJ222" s="52"/>
      <c r="KLK222" s="52"/>
      <c r="KLL222" s="52"/>
      <c r="KLM222" s="52"/>
      <c r="KLN222" s="52"/>
      <c r="KLO222" s="52"/>
      <c r="KLP222" s="52"/>
      <c r="KLQ222" s="52"/>
      <c r="KLR222" s="52"/>
      <c r="KLS222" s="52"/>
      <c r="KLT222" s="52"/>
      <c r="KLU222" s="52"/>
      <c r="KLV222" s="52"/>
      <c r="KLW222" s="52"/>
      <c r="KLX222" s="52"/>
      <c r="KLY222" s="52"/>
      <c r="KLZ222" s="52"/>
      <c r="KMA222" s="52"/>
      <c r="KMB222" s="52"/>
      <c r="KMC222" s="52"/>
      <c r="KMD222" s="52"/>
      <c r="KME222" s="52"/>
      <c r="KMF222" s="52"/>
      <c r="KMG222" s="52"/>
      <c r="KMH222" s="52"/>
      <c r="KMI222" s="52"/>
      <c r="KMJ222" s="52"/>
      <c r="KMK222" s="52"/>
      <c r="KML222" s="52"/>
      <c r="KMM222" s="52"/>
      <c r="KMN222" s="52"/>
      <c r="KMO222" s="52"/>
      <c r="KMP222" s="52"/>
      <c r="KMQ222" s="52"/>
      <c r="KMR222" s="52"/>
      <c r="KMS222" s="52"/>
      <c r="KMT222" s="52"/>
      <c r="KMU222" s="52"/>
      <c r="KMV222" s="52"/>
      <c r="KMW222" s="52"/>
      <c r="KMX222" s="52"/>
      <c r="KMY222" s="52"/>
      <c r="KMZ222" s="52"/>
      <c r="KNA222" s="52"/>
      <c r="KNB222" s="52"/>
      <c r="KNC222" s="52"/>
      <c r="KND222" s="52"/>
      <c r="KNE222" s="52"/>
      <c r="KNF222" s="52"/>
      <c r="KNG222" s="52"/>
      <c r="KNH222" s="52"/>
      <c r="KNI222" s="52"/>
      <c r="KNJ222" s="52"/>
      <c r="KNK222" s="52"/>
      <c r="KNL222" s="52"/>
      <c r="KNM222" s="52"/>
      <c r="KNN222" s="52"/>
      <c r="KNO222" s="52"/>
      <c r="KNP222" s="52"/>
      <c r="KNQ222" s="52"/>
      <c r="KNR222" s="52"/>
      <c r="KNS222" s="52"/>
      <c r="KNT222" s="52"/>
      <c r="KNU222" s="52"/>
      <c r="KNV222" s="52"/>
      <c r="KNW222" s="52"/>
      <c r="KNX222" s="52"/>
      <c r="KNY222" s="52"/>
      <c r="KNZ222" s="52"/>
      <c r="KOA222" s="52"/>
      <c r="KOB222" s="52"/>
      <c r="KOC222" s="52"/>
      <c r="KOD222" s="52"/>
      <c r="KOE222" s="52"/>
      <c r="KOF222" s="52"/>
      <c r="KOG222" s="52"/>
      <c r="KOH222" s="52"/>
      <c r="KOI222" s="52"/>
      <c r="KOJ222" s="52"/>
      <c r="KOK222" s="52"/>
      <c r="KOL222" s="52"/>
      <c r="KOM222" s="52"/>
      <c r="KON222" s="52"/>
      <c r="KOO222" s="52"/>
      <c r="KOP222" s="52"/>
      <c r="KOQ222" s="52"/>
      <c r="KOR222" s="52"/>
      <c r="KOS222" s="52"/>
      <c r="KOT222" s="52"/>
      <c r="KOU222" s="52"/>
      <c r="KOV222" s="52"/>
      <c r="KOW222" s="52"/>
      <c r="KOX222" s="52"/>
      <c r="KOY222" s="52"/>
      <c r="KOZ222" s="52"/>
      <c r="KPA222" s="52"/>
      <c r="KPB222" s="52"/>
      <c r="KPC222" s="52"/>
      <c r="KPD222" s="52"/>
      <c r="KPE222" s="52"/>
      <c r="KPF222" s="52"/>
      <c r="KPG222" s="52"/>
      <c r="KPH222" s="52"/>
      <c r="KPI222" s="52"/>
      <c r="KPJ222" s="52"/>
      <c r="KPK222" s="52"/>
      <c r="KPL222" s="52"/>
      <c r="KPM222" s="52"/>
      <c r="KPN222" s="52"/>
      <c r="KPO222" s="52"/>
      <c r="KPP222" s="52"/>
      <c r="KPQ222" s="52"/>
      <c r="KPR222" s="52"/>
      <c r="KPS222" s="52"/>
      <c r="KPT222" s="52"/>
      <c r="KPU222" s="52"/>
      <c r="KPV222" s="52"/>
      <c r="KPW222" s="52"/>
      <c r="KPX222" s="52"/>
      <c r="KPY222" s="52"/>
      <c r="KPZ222" s="52"/>
      <c r="KQA222" s="52"/>
      <c r="KQB222" s="52"/>
      <c r="KQC222" s="52"/>
      <c r="KQD222" s="52"/>
      <c r="KQE222" s="52"/>
      <c r="KQF222" s="52"/>
      <c r="KQG222" s="52"/>
      <c r="KQH222" s="52"/>
      <c r="KQI222" s="52"/>
      <c r="KQJ222" s="52"/>
      <c r="KQK222" s="52"/>
      <c r="KQL222" s="52"/>
      <c r="KQM222" s="52"/>
      <c r="KQN222" s="52"/>
      <c r="KQO222" s="52"/>
      <c r="KQP222" s="52"/>
      <c r="KQQ222" s="52"/>
      <c r="KQR222" s="52"/>
      <c r="KQS222" s="52"/>
      <c r="KQT222" s="52"/>
      <c r="KQU222" s="52"/>
      <c r="KQV222" s="52"/>
      <c r="KQW222" s="52"/>
      <c r="KQX222" s="52"/>
      <c r="KQY222" s="52"/>
      <c r="KQZ222" s="52"/>
      <c r="KRA222" s="52"/>
      <c r="KRB222" s="52"/>
      <c r="KRC222" s="52"/>
      <c r="KRD222" s="52"/>
      <c r="KRE222" s="52"/>
      <c r="KRF222" s="52"/>
      <c r="KRG222" s="52"/>
      <c r="KRH222" s="52"/>
      <c r="KRI222" s="52"/>
      <c r="KRJ222" s="52"/>
      <c r="KRK222" s="52"/>
      <c r="KRL222" s="52"/>
      <c r="KRM222" s="52"/>
      <c r="KRN222" s="52"/>
      <c r="KRO222" s="52"/>
      <c r="KRP222" s="52"/>
      <c r="KRQ222" s="52"/>
      <c r="KRR222" s="52"/>
      <c r="KRS222" s="52"/>
      <c r="KRT222" s="52"/>
      <c r="KRU222" s="52"/>
      <c r="KRV222" s="52"/>
      <c r="KRW222" s="52"/>
      <c r="KRX222" s="52"/>
      <c r="KRY222" s="52"/>
      <c r="KRZ222" s="52"/>
      <c r="KSA222" s="52"/>
      <c r="KSB222" s="52"/>
      <c r="KSC222" s="52"/>
      <c r="KSD222" s="52"/>
      <c r="KSE222" s="52"/>
      <c r="KSF222" s="52"/>
      <c r="KSG222" s="52"/>
      <c r="KSH222" s="52"/>
      <c r="KSI222" s="52"/>
      <c r="KSJ222" s="52"/>
      <c r="KSK222" s="52"/>
      <c r="KSL222" s="52"/>
      <c r="KSM222" s="52"/>
      <c r="KSN222" s="52"/>
      <c r="KSO222" s="52"/>
      <c r="KSP222" s="52"/>
      <c r="KSQ222" s="52"/>
      <c r="KSR222" s="52"/>
      <c r="KSS222" s="52"/>
      <c r="KST222" s="52"/>
      <c r="KSU222" s="52"/>
      <c r="KSV222" s="52"/>
      <c r="KSW222" s="52"/>
      <c r="KSX222" s="52"/>
      <c r="KSY222" s="52"/>
      <c r="KSZ222" s="52"/>
      <c r="KTA222" s="52"/>
      <c r="KTB222" s="52"/>
      <c r="KTC222" s="52"/>
      <c r="KTD222" s="52"/>
      <c r="KTE222" s="52"/>
      <c r="KTF222" s="52"/>
      <c r="KTG222" s="52"/>
      <c r="KTH222" s="52"/>
      <c r="KTI222" s="52"/>
      <c r="KTJ222" s="52"/>
      <c r="KTK222" s="52"/>
      <c r="KTL222" s="52"/>
      <c r="KTM222" s="52"/>
      <c r="KTN222" s="52"/>
      <c r="KTO222" s="52"/>
      <c r="KTP222" s="52"/>
      <c r="KTQ222" s="52"/>
      <c r="KTR222" s="52"/>
      <c r="KTS222" s="52"/>
      <c r="KTT222" s="52"/>
      <c r="KTU222" s="52"/>
      <c r="KTV222" s="52"/>
      <c r="KTW222" s="52"/>
      <c r="KTX222" s="52"/>
      <c r="KTY222" s="52"/>
      <c r="KTZ222" s="52"/>
      <c r="KUA222" s="52"/>
      <c r="KUB222" s="52"/>
      <c r="KUC222" s="52"/>
      <c r="KUD222" s="52"/>
      <c r="KUE222" s="52"/>
      <c r="KUF222" s="52"/>
      <c r="KUG222" s="52"/>
      <c r="KUH222" s="52"/>
      <c r="KUI222" s="52"/>
      <c r="KUJ222" s="52"/>
      <c r="KUK222" s="52"/>
      <c r="KUL222" s="52"/>
      <c r="KUM222" s="52"/>
      <c r="KUN222" s="52"/>
      <c r="KUO222" s="52"/>
      <c r="KUP222" s="52"/>
      <c r="KUQ222" s="52"/>
      <c r="KUR222" s="52"/>
      <c r="KUS222" s="52"/>
      <c r="KUT222" s="52"/>
      <c r="KUU222" s="52"/>
      <c r="KUV222" s="52"/>
      <c r="KUW222" s="52"/>
      <c r="KUX222" s="52"/>
      <c r="KUY222" s="52"/>
      <c r="KUZ222" s="52"/>
      <c r="KVA222" s="52"/>
      <c r="KVB222" s="52"/>
      <c r="KVC222" s="52"/>
      <c r="KVD222" s="52"/>
      <c r="KVE222" s="52"/>
      <c r="KVF222" s="52"/>
      <c r="KVG222" s="52"/>
      <c r="KVH222" s="52"/>
      <c r="KVI222" s="52"/>
      <c r="KVJ222" s="52"/>
      <c r="KVK222" s="52"/>
      <c r="KVL222" s="52"/>
      <c r="KVM222" s="52"/>
      <c r="KVN222" s="52"/>
      <c r="KVO222" s="52"/>
      <c r="KVP222" s="52"/>
      <c r="KVQ222" s="52"/>
      <c r="KVR222" s="52"/>
      <c r="KVS222" s="52"/>
      <c r="KVT222" s="52"/>
      <c r="KVU222" s="52"/>
      <c r="KVV222" s="52"/>
      <c r="KVW222" s="52"/>
      <c r="KVX222" s="52"/>
      <c r="KVY222" s="52"/>
      <c r="KVZ222" s="52"/>
      <c r="KWA222" s="52"/>
      <c r="KWB222" s="52"/>
      <c r="KWC222" s="52"/>
      <c r="KWD222" s="52"/>
      <c r="KWE222" s="52"/>
      <c r="KWF222" s="52"/>
      <c r="KWG222" s="52"/>
      <c r="KWH222" s="52"/>
      <c r="KWI222" s="52"/>
      <c r="KWJ222" s="52"/>
      <c r="KWK222" s="52"/>
      <c r="KWL222" s="52"/>
      <c r="KWM222" s="52"/>
      <c r="KWN222" s="52"/>
      <c r="KWO222" s="52"/>
      <c r="KWP222" s="52"/>
      <c r="KWQ222" s="52"/>
      <c r="KWR222" s="52"/>
      <c r="KWS222" s="52"/>
      <c r="KWT222" s="52"/>
      <c r="KWU222" s="52"/>
      <c r="KWV222" s="52"/>
      <c r="KWW222" s="52"/>
      <c r="KWX222" s="52"/>
      <c r="KWY222" s="52"/>
      <c r="KWZ222" s="52"/>
      <c r="KXA222" s="52"/>
      <c r="KXB222" s="52"/>
      <c r="KXC222" s="52"/>
      <c r="KXD222" s="52"/>
      <c r="KXE222" s="52"/>
      <c r="KXF222" s="52"/>
      <c r="KXG222" s="52"/>
      <c r="KXH222" s="52"/>
      <c r="KXI222" s="52"/>
      <c r="KXJ222" s="52"/>
      <c r="KXK222" s="52"/>
      <c r="KXL222" s="52"/>
      <c r="KXM222" s="52"/>
      <c r="KXN222" s="52"/>
      <c r="KXO222" s="52"/>
      <c r="KXP222" s="52"/>
      <c r="KXQ222" s="52"/>
      <c r="KXR222" s="52"/>
      <c r="KXS222" s="52"/>
      <c r="KXT222" s="52"/>
      <c r="KXU222" s="52"/>
      <c r="KXV222" s="52"/>
      <c r="KXW222" s="52"/>
      <c r="KXX222" s="52"/>
      <c r="KXY222" s="52"/>
      <c r="KXZ222" s="52"/>
      <c r="KYA222" s="52"/>
      <c r="KYB222" s="52"/>
      <c r="KYC222" s="52"/>
      <c r="KYD222" s="52"/>
      <c r="KYE222" s="52"/>
      <c r="KYF222" s="52"/>
      <c r="KYG222" s="52"/>
      <c r="KYH222" s="52"/>
      <c r="KYI222" s="52"/>
      <c r="KYJ222" s="52"/>
      <c r="KYK222" s="52"/>
      <c r="KYL222" s="52"/>
      <c r="KYM222" s="52"/>
      <c r="KYN222" s="52"/>
      <c r="KYO222" s="52"/>
      <c r="KYP222" s="52"/>
      <c r="KYQ222" s="52"/>
      <c r="KYR222" s="52"/>
      <c r="KYS222" s="52"/>
      <c r="KYT222" s="52"/>
      <c r="KYU222" s="52"/>
      <c r="KYV222" s="52"/>
      <c r="KYW222" s="52"/>
      <c r="KYX222" s="52"/>
      <c r="KYY222" s="52"/>
      <c r="KYZ222" s="52"/>
      <c r="KZA222" s="52"/>
      <c r="KZB222" s="52"/>
      <c r="KZC222" s="52"/>
      <c r="KZD222" s="52"/>
      <c r="KZE222" s="52"/>
      <c r="KZF222" s="52"/>
      <c r="KZG222" s="52"/>
      <c r="KZH222" s="52"/>
      <c r="KZI222" s="52"/>
      <c r="KZJ222" s="52"/>
      <c r="KZK222" s="52"/>
      <c r="KZL222" s="52"/>
      <c r="KZM222" s="52"/>
      <c r="KZN222" s="52"/>
      <c r="KZO222" s="52"/>
      <c r="KZP222" s="52"/>
      <c r="KZQ222" s="52"/>
      <c r="KZR222" s="52"/>
      <c r="KZS222" s="52"/>
      <c r="KZT222" s="52"/>
      <c r="KZU222" s="52"/>
      <c r="KZV222" s="52"/>
      <c r="KZW222" s="52"/>
      <c r="KZX222" s="52"/>
      <c r="KZY222" s="52"/>
      <c r="KZZ222" s="52"/>
      <c r="LAA222" s="52"/>
      <c r="LAB222" s="52"/>
      <c r="LAC222" s="52"/>
      <c r="LAD222" s="52"/>
      <c r="LAE222" s="52"/>
      <c r="LAF222" s="52"/>
      <c r="LAG222" s="52"/>
      <c r="LAH222" s="52"/>
      <c r="LAI222" s="52"/>
      <c r="LAJ222" s="52"/>
      <c r="LAK222" s="52"/>
      <c r="LAL222" s="52"/>
      <c r="LAM222" s="52"/>
      <c r="LAN222" s="52"/>
      <c r="LAO222" s="52"/>
      <c r="LAP222" s="52"/>
      <c r="LAQ222" s="52"/>
      <c r="LAR222" s="52"/>
      <c r="LAS222" s="52"/>
      <c r="LAT222" s="52"/>
      <c r="LAU222" s="52"/>
      <c r="LAV222" s="52"/>
      <c r="LAW222" s="52"/>
      <c r="LAX222" s="52"/>
      <c r="LAY222" s="52"/>
      <c r="LAZ222" s="52"/>
      <c r="LBA222" s="52"/>
      <c r="LBB222" s="52"/>
      <c r="LBC222" s="52"/>
      <c r="LBD222" s="52"/>
      <c r="LBE222" s="52"/>
      <c r="LBF222" s="52"/>
      <c r="LBG222" s="52"/>
      <c r="LBH222" s="52"/>
      <c r="LBI222" s="52"/>
      <c r="LBJ222" s="52"/>
      <c r="LBK222" s="52"/>
      <c r="LBL222" s="52"/>
      <c r="LBM222" s="52"/>
      <c r="LBN222" s="52"/>
      <c r="LBO222" s="52"/>
      <c r="LBP222" s="52"/>
      <c r="LBQ222" s="52"/>
      <c r="LBR222" s="52"/>
      <c r="LBS222" s="52"/>
      <c r="LBT222" s="52"/>
      <c r="LBU222" s="52"/>
      <c r="LBV222" s="52"/>
      <c r="LBW222" s="52"/>
      <c r="LBX222" s="52"/>
      <c r="LBY222" s="52"/>
      <c r="LBZ222" s="52"/>
      <c r="LCA222" s="52"/>
      <c r="LCB222" s="52"/>
      <c r="LCC222" s="52"/>
      <c r="LCD222" s="52"/>
      <c r="LCE222" s="52"/>
      <c r="LCF222" s="52"/>
      <c r="LCG222" s="52"/>
      <c r="LCH222" s="52"/>
      <c r="LCI222" s="52"/>
      <c r="LCJ222" s="52"/>
      <c r="LCK222" s="52"/>
      <c r="LCL222" s="52"/>
      <c r="LCM222" s="52"/>
      <c r="LCN222" s="52"/>
      <c r="LCO222" s="52"/>
      <c r="LCP222" s="52"/>
      <c r="LCQ222" s="52"/>
      <c r="LCR222" s="52"/>
      <c r="LCS222" s="52"/>
      <c r="LCT222" s="52"/>
      <c r="LCU222" s="52"/>
      <c r="LCV222" s="52"/>
      <c r="LCW222" s="52"/>
      <c r="LCX222" s="52"/>
      <c r="LCY222" s="52"/>
      <c r="LCZ222" s="52"/>
      <c r="LDA222" s="52"/>
      <c r="LDB222" s="52"/>
      <c r="LDC222" s="52"/>
      <c r="LDD222" s="52"/>
      <c r="LDE222" s="52"/>
      <c r="LDF222" s="52"/>
      <c r="LDG222" s="52"/>
      <c r="LDH222" s="52"/>
      <c r="LDI222" s="52"/>
      <c r="LDJ222" s="52"/>
      <c r="LDK222" s="52"/>
      <c r="LDL222" s="52"/>
      <c r="LDM222" s="52"/>
      <c r="LDN222" s="52"/>
      <c r="LDO222" s="52"/>
      <c r="LDP222" s="52"/>
      <c r="LDQ222" s="52"/>
      <c r="LDR222" s="52"/>
      <c r="LDS222" s="52"/>
      <c r="LDT222" s="52"/>
      <c r="LDU222" s="52"/>
      <c r="LDV222" s="52"/>
      <c r="LDW222" s="52"/>
      <c r="LDX222" s="52"/>
      <c r="LDY222" s="52"/>
      <c r="LDZ222" s="52"/>
      <c r="LEA222" s="52"/>
      <c r="LEB222" s="52"/>
      <c r="LEC222" s="52"/>
      <c r="LED222" s="52"/>
      <c r="LEE222" s="52"/>
      <c r="LEF222" s="52"/>
      <c r="LEG222" s="52"/>
      <c r="LEH222" s="52"/>
      <c r="LEI222" s="52"/>
      <c r="LEJ222" s="52"/>
      <c r="LEK222" s="52"/>
      <c r="LEL222" s="52"/>
      <c r="LEM222" s="52"/>
      <c r="LEN222" s="52"/>
      <c r="LEO222" s="52"/>
      <c r="LEP222" s="52"/>
      <c r="LEQ222" s="52"/>
      <c r="LER222" s="52"/>
      <c r="LES222" s="52"/>
      <c r="LET222" s="52"/>
      <c r="LEU222" s="52"/>
      <c r="LEV222" s="52"/>
      <c r="LEW222" s="52"/>
      <c r="LEX222" s="52"/>
      <c r="LEY222" s="52"/>
      <c r="LEZ222" s="52"/>
      <c r="LFA222" s="52"/>
      <c r="LFB222" s="52"/>
      <c r="LFC222" s="52"/>
      <c r="LFD222" s="52"/>
      <c r="LFE222" s="52"/>
      <c r="LFF222" s="52"/>
      <c r="LFG222" s="52"/>
      <c r="LFH222" s="52"/>
      <c r="LFI222" s="52"/>
      <c r="LFJ222" s="52"/>
      <c r="LFK222" s="52"/>
      <c r="LFL222" s="52"/>
      <c r="LFM222" s="52"/>
      <c r="LFN222" s="52"/>
      <c r="LFO222" s="52"/>
      <c r="LFP222" s="52"/>
      <c r="LFQ222" s="52"/>
      <c r="LFR222" s="52"/>
      <c r="LFS222" s="52"/>
      <c r="LFT222" s="52"/>
      <c r="LFU222" s="52"/>
      <c r="LFV222" s="52"/>
      <c r="LFW222" s="52"/>
      <c r="LFX222" s="52"/>
      <c r="LFY222" s="52"/>
      <c r="LFZ222" s="52"/>
      <c r="LGA222" s="52"/>
      <c r="LGB222" s="52"/>
      <c r="LGC222" s="52"/>
      <c r="LGD222" s="52"/>
      <c r="LGE222" s="52"/>
      <c r="LGF222" s="52"/>
      <c r="LGG222" s="52"/>
      <c r="LGH222" s="52"/>
      <c r="LGI222" s="52"/>
      <c r="LGJ222" s="52"/>
      <c r="LGK222" s="52"/>
      <c r="LGL222" s="52"/>
      <c r="LGM222" s="52"/>
      <c r="LGN222" s="52"/>
      <c r="LGO222" s="52"/>
      <c r="LGP222" s="52"/>
      <c r="LGQ222" s="52"/>
      <c r="LGR222" s="52"/>
      <c r="LGS222" s="52"/>
      <c r="LGT222" s="52"/>
      <c r="LGU222" s="52"/>
      <c r="LGV222" s="52"/>
      <c r="LGW222" s="52"/>
      <c r="LGX222" s="52"/>
      <c r="LGY222" s="52"/>
      <c r="LGZ222" s="52"/>
      <c r="LHA222" s="52"/>
      <c r="LHB222" s="52"/>
      <c r="LHC222" s="52"/>
      <c r="LHD222" s="52"/>
      <c r="LHE222" s="52"/>
      <c r="LHF222" s="52"/>
      <c r="LHG222" s="52"/>
      <c r="LHH222" s="52"/>
      <c r="LHI222" s="52"/>
      <c r="LHJ222" s="52"/>
      <c r="LHK222" s="52"/>
      <c r="LHL222" s="52"/>
      <c r="LHM222" s="52"/>
      <c r="LHN222" s="52"/>
      <c r="LHO222" s="52"/>
      <c r="LHP222" s="52"/>
      <c r="LHQ222" s="52"/>
      <c r="LHR222" s="52"/>
      <c r="LHS222" s="52"/>
      <c r="LHT222" s="52"/>
      <c r="LHU222" s="52"/>
      <c r="LHV222" s="52"/>
      <c r="LHW222" s="52"/>
      <c r="LHX222" s="52"/>
      <c r="LHY222" s="52"/>
      <c r="LHZ222" s="52"/>
      <c r="LIA222" s="52"/>
      <c r="LIB222" s="52"/>
      <c r="LIC222" s="52"/>
      <c r="LID222" s="52"/>
      <c r="LIE222" s="52"/>
      <c r="LIF222" s="52"/>
      <c r="LIG222" s="52"/>
      <c r="LIH222" s="52"/>
      <c r="LII222" s="52"/>
      <c r="LIJ222" s="52"/>
      <c r="LIK222" s="52"/>
      <c r="LIL222" s="52"/>
      <c r="LIM222" s="52"/>
      <c r="LIN222" s="52"/>
      <c r="LIO222" s="52"/>
      <c r="LIP222" s="52"/>
      <c r="LIQ222" s="52"/>
      <c r="LIR222" s="52"/>
      <c r="LIS222" s="52"/>
      <c r="LIT222" s="52"/>
      <c r="LIU222" s="52"/>
      <c r="LIV222" s="52"/>
      <c r="LIW222" s="52"/>
      <c r="LIX222" s="52"/>
      <c r="LIY222" s="52"/>
      <c r="LIZ222" s="52"/>
      <c r="LJA222" s="52"/>
      <c r="LJB222" s="52"/>
      <c r="LJC222" s="52"/>
      <c r="LJD222" s="52"/>
      <c r="LJE222" s="52"/>
      <c r="LJF222" s="52"/>
      <c r="LJG222" s="52"/>
      <c r="LJH222" s="52"/>
      <c r="LJI222" s="52"/>
      <c r="LJJ222" s="52"/>
      <c r="LJK222" s="52"/>
      <c r="LJL222" s="52"/>
      <c r="LJM222" s="52"/>
      <c r="LJN222" s="52"/>
      <c r="LJO222" s="52"/>
      <c r="LJP222" s="52"/>
      <c r="LJQ222" s="52"/>
      <c r="LJR222" s="52"/>
      <c r="LJS222" s="52"/>
      <c r="LJT222" s="52"/>
      <c r="LJU222" s="52"/>
      <c r="LJV222" s="52"/>
      <c r="LJW222" s="52"/>
      <c r="LJX222" s="52"/>
      <c r="LJY222" s="52"/>
      <c r="LJZ222" s="52"/>
      <c r="LKA222" s="52"/>
      <c r="LKB222" s="52"/>
      <c r="LKC222" s="52"/>
      <c r="LKD222" s="52"/>
      <c r="LKE222" s="52"/>
      <c r="LKF222" s="52"/>
      <c r="LKG222" s="52"/>
      <c r="LKH222" s="52"/>
      <c r="LKI222" s="52"/>
      <c r="LKJ222" s="52"/>
      <c r="LKK222" s="52"/>
      <c r="LKL222" s="52"/>
      <c r="LKM222" s="52"/>
      <c r="LKN222" s="52"/>
      <c r="LKO222" s="52"/>
      <c r="LKP222" s="52"/>
      <c r="LKQ222" s="52"/>
      <c r="LKR222" s="52"/>
      <c r="LKS222" s="52"/>
      <c r="LKT222" s="52"/>
      <c r="LKU222" s="52"/>
      <c r="LKV222" s="52"/>
      <c r="LKW222" s="52"/>
      <c r="LKX222" s="52"/>
      <c r="LKY222" s="52"/>
      <c r="LKZ222" s="52"/>
      <c r="LLA222" s="52"/>
      <c r="LLB222" s="52"/>
      <c r="LLC222" s="52"/>
      <c r="LLD222" s="52"/>
      <c r="LLE222" s="52"/>
      <c r="LLF222" s="52"/>
      <c r="LLG222" s="52"/>
      <c r="LLH222" s="52"/>
      <c r="LLI222" s="52"/>
      <c r="LLJ222" s="52"/>
      <c r="LLK222" s="52"/>
      <c r="LLL222" s="52"/>
      <c r="LLM222" s="52"/>
      <c r="LLN222" s="52"/>
      <c r="LLO222" s="52"/>
      <c r="LLP222" s="52"/>
      <c r="LLQ222" s="52"/>
      <c r="LLR222" s="52"/>
      <c r="LLS222" s="52"/>
      <c r="LLT222" s="52"/>
      <c r="LLU222" s="52"/>
      <c r="LLV222" s="52"/>
      <c r="LLW222" s="52"/>
      <c r="LLX222" s="52"/>
      <c r="LLY222" s="52"/>
      <c r="LLZ222" s="52"/>
      <c r="LMA222" s="52"/>
      <c r="LMB222" s="52"/>
      <c r="LMC222" s="52"/>
      <c r="LMD222" s="52"/>
      <c r="LME222" s="52"/>
      <c r="LMF222" s="52"/>
      <c r="LMG222" s="52"/>
      <c r="LMH222" s="52"/>
      <c r="LMI222" s="52"/>
      <c r="LMJ222" s="52"/>
      <c r="LMK222" s="52"/>
      <c r="LML222" s="52"/>
      <c r="LMM222" s="52"/>
      <c r="LMN222" s="52"/>
      <c r="LMO222" s="52"/>
      <c r="LMP222" s="52"/>
      <c r="LMQ222" s="52"/>
      <c r="LMR222" s="52"/>
      <c r="LMS222" s="52"/>
      <c r="LMT222" s="52"/>
      <c r="LMU222" s="52"/>
      <c r="LMV222" s="52"/>
      <c r="LMW222" s="52"/>
      <c r="LMX222" s="52"/>
      <c r="LMY222" s="52"/>
      <c r="LMZ222" s="52"/>
      <c r="LNA222" s="52"/>
      <c r="LNB222" s="52"/>
      <c r="LNC222" s="52"/>
      <c r="LND222" s="52"/>
      <c r="LNE222" s="52"/>
      <c r="LNF222" s="52"/>
      <c r="LNG222" s="52"/>
      <c r="LNH222" s="52"/>
      <c r="LNI222" s="52"/>
      <c r="LNJ222" s="52"/>
      <c r="LNK222" s="52"/>
      <c r="LNL222" s="52"/>
      <c r="LNM222" s="52"/>
      <c r="LNN222" s="52"/>
      <c r="LNO222" s="52"/>
      <c r="LNP222" s="52"/>
      <c r="LNQ222" s="52"/>
      <c r="LNR222" s="52"/>
      <c r="LNS222" s="52"/>
      <c r="LNT222" s="52"/>
      <c r="LNU222" s="52"/>
      <c r="LNV222" s="52"/>
      <c r="LNW222" s="52"/>
      <c r="LNX222" s="52"/>
      <c r="LNY222" s="52"/>
      <c r="LNZ222" s="52"/>
      <c r="LOA222" s="52"/>
      <c r="LOB222" s="52"/>
      <c r="LOC222" s="52"/>
      <c r="LOD222" s="52"/>
      <c r="LOE222" s="52"/>
      <c r="LOF222" s="52"/>
      <c r="LOG222" s="52"/>
      <c r="LOH222" s="52"/>
      <c r="LOI222" s="52"/>
      <c r="LOJ222" s="52"/>
      <c r="LOK222" s="52"/>
      <c r="LOL222" s="52"/>
      <c r="LOM222" s="52"/>
      <c r="LON222" s="52"/>
      <c r="LOO222" s="52"/>
      <c r="LOP222" s="52"/>
      <c r="LOQ222" s="52"/>
      <c r="LOR222" s="52"/>
      <c r="LOS222" s="52"/>
      <c r="LOT222" s="52"/>
      <c r="LOU222" s="52"/>
      <c r="LOV222" s="52"/>
      <c r="LOW222" s="52"/>
      <c r="LOX222" s="52"/>
      <c r="LOY222" s="52"/>
      <c r="LOZ222" s="52"/>
      <c r="LPA222" s="52"/>
      <c r="LPB222" s="52"/>
      <c r="LPC222" s="52"/>
      <c r="LPD222" s="52"/>
      <c r="LPE222" s="52"/>
      <c r="LPF222" s="52"/>
      <c r="LPG222" s="52"/>
      <c r="LPH222" s="52"/>
      <c r="LPI222" s="52"/>
      <c r="LPJ222" s="52"/>
      <c r="LPK222" s="52"/>
      <c r="LPL222" s="52"/>
      <c r="LPM222" s="52"/>
      <c r="LPN222" s="52"/>
      <c r="LPO222" s="52"/>
      <c r="LPP222" s="52"/>
      <c r="LPQ222" s="52"/>
      <c r="LPR222" s="52"/>
      <c r="LPS222" s="52"/>
      <c r="LPT222" s="52"/>
      <c r="LPU222" s="52"/>
      <c r="LPV222" s="52"/>
      <c r="LPW222" s="52"/>
      <c r="LPX222" s="52"/>
      <c r="LPY222" s="52"/>
      <c r="LPZ222" s="52"/>
      <c r="LQA222" s="52"/>
      <c r="LQB222" s="52"/>
      <c r="LQC222" s="52"/>
      <c r="LQD222" s="52"/>
      <c r="LQE222" s="52"/>
      <c r="LQF222" s="52"/>
      <c r="LQG222" s="52"/>
      <c r="LQH222" s="52"/>
      <c r="LQI222" s="52"/>
      <c r="LQJ222" s="52"/>
      <c r="LQK222" s="52"/>
      <c r="LQL222" s="52"/>
      <c r="LQM222" s="52"/>
      <c r="LQN222" s="52"/>
      <c r="LQO222" s="52"/>
      <c r="LQP222" s="52"/>
      <c r="LQQ222" s="52"/>
      <c r="LQR222" s="52"/>
      <c r="LQS222" s="52"/>
      <c r="LQT222" s="52"/>
      <c r="LQU222" s="52"/>
      <c r="LQV222" s="52"/>
      <c r="LQW222" s="52"/>
      <c r="LQX222" s="52"/>
      <c r="LQY222" s="52"/>
      <c r="LQZ222" s="52"/>
      <c r="LRA222" s="52"/>
      <c r="LRB222" s="52"/>
      <c r="LRC222" s="52"/>
      <c r="LRD222" s="52"/>
      <c r="LRE222" s="52"/>
      <c r="LRF222" s="52"/>
      <c r="LRG222" s="52"/>
      <c r="LRH222" s="52"/>
      <c r="LRI222" s="52"/>
      <c r="LRJ222" s="52"/>
      <c r="LRK222" s="52"/>
      <c r="LRL222" s="52"/>
      <c r="LRM222" s="52"/>
      <c r="LRN222" s="52"/>
      <c r="LRO222" s="52"/>
      <c r="LRP222" s="52"/>
      <c r="LRQ222" s="52"/>
      <c r="LRR222" s="52"/>
      <c r="LRS222" s="52"/>
      <c r="LRT222" s="52"/>
      <c r="LRU222" s="52"/>
      <c r="LRV222" s="52"/>
      <c r="LRW222" s="52"/>
      <c r="LRX222" s="52"/>
      <c r="LRY222" s="52"/>
      <c r="LRZ222" s="52"/>
      <c r="LSA222" s="52"/>
      <c r="LSB222" s="52"/>
      <c r="LSC222" s="52"/>
      <c r="LSD222" s="52"/>
      <c r="LSE222" s="52"/>
      <c r="LSF222" s="52"/>
      <c r="LSG222" s="52"/>
      <c r="LSH222" s="52"/>
      <c r="LSI222" s="52"/>
      <c r="LSJ222" s="52"/>
      <c r="LSK222" s="52"/>
      <c r="LSL222" s="52"/>
      <c r="LSM222" s="52"/>
      <c r="LSN222" s="52"/>
      <c r="LSO222" s="52"/>
      <c r="LSP222" s="52"/>
      <c r="LSQ222" s="52"/>
      <c r="LSR222" s="52"/>
      <c r="LSS222" s="52"/>
      <c r="LST222" s="52"/>
      <c r="LSU222" s="52"/>
      <c r="LSV222" s="52"/>
      <c r="LSW222" s="52"/>
      <c r="LSX222" s="52"/>
      <c r="LSY222" s="52"/>
      <c r="LSZ222" s="52"/>
      <c r="LTA222" s="52"/>
      <c r="LTB222" s="52"/>
      <c r="LTC222" s="52"/>
      <c r="LTD222" s="52"/>
      <c r="LTE222" s="52"/>
      <c r="LTF222" s="52"/>
      <c r="LTG222" s="52"/>
      <c r="LTH222" s="52"/>
      <c r="LTI222" s="52"/>
      <c r="LTJ222" s="52"/>
      <c r="LTK222" s="52"/>
      <c r="LTL222" s="52"/>
      <c r="LTM222" s="52"/>
      <c r="LTN222" s="52"/>
      <c r="LTO222" s="52"/>
      <c r="LTP222" s="52"/>
      <c r="LTQ222" s="52"/>
      <c r="LTR222" s="52"/>
      <c r="LTS222" s="52"/>
      <c r="LTT222" s="52"/>
      <c r="LTU222" s="52"/>
      <c r="LTV222" s="52"/>
      <c r="LTW222" s="52"/>
      <c r="LTX222" s="52"/>
      <c r="LTY222" s="52"/>
      <c r="LTZ222" s="52"/>
      <c r="LUA222" s="52"/>
      <c r="LUB222" s="52"/>
      <c r="LUC222" s="52"/>
      <c r="LUD222" s="52"/>
      <c r="LUE222" s="52"/>
      <c r="LUF222" s="52"/>
      <c r="LUG222" s="52"/>
      <c r="LUH222" s="52"/>
      <c r="LUI222" s="52"/>
      <c r="LUJ222" s="52"/>
      <c r="LUK222" s="52"/>
      <c r="LUL222" s="52"/>
      <c r="LUM222" s="52"/>
      <c r="LUN222" s="52"/>
      <c r="LUO222" s="52"/>
      <c r="LUP222" s="52"/>
      <c r="LUQ222" s="52"/>
      <c r="LUR222" s="52"/>
      <c r="LUS222" s="52"/>
      <c r="LUT222" s="52"/>
      <c r="LUU222" s="52"/>
      <c r="LUV222" s="52"/>
      <c r="LUW222" s="52"/>
      <c r="LUX222" s="52"/>
      <c r="LUY222" s="52"/>
      <c r="LUZ222" s="52"/>
      <c r="LVA222" s="52"/>
      <c r="LVB222" s="52"/>
      <c r="LVC222" s="52"/>
      <c r="LVD222" s="52"/>
      <c r="LVE222" s="52"/>
      <c r="LVF222" s="52"/>
      <c r="LVG222" s="52"/>
      <c r="LVH222" s="52"/>
      <c r="LVI222" s="52"/>
      <c r="LVJ222" s="52"/>
      <c r="LVK222" s="52"/>
      <c r="LVL222" s="52"/>
      <c r="LVM222" s="52"/>
      <c r="LVN222" s="52"/>
      <c r="LVO222" s="52"/>
      <c r="LVP222" s="52"/>
      <c r="LVQ222" s="52"/>
      <c r="LVR222" s="52"/>
      <c r="LVS222" s="52"/>
      <c r="LVT222" s="52"/>
      <c r="LVU222" s="52"/>
      <c r="LVV222" s="52"/>
      <c r="LVW222" s="52"/>
      <c r="LVX222" s="52"/>
      <c r="LVY222" s="52"/>
      <c r="LVZ222" s="52"/>
      <c r="LWA222" s="52"/>
      <c r="LWB222" s="52"/>
      <c r="LWC222" s="52"/>
      <c r="LWD222" s="52"/>
      <c r="LWE222" s="52"/>
      <c r="LWF222" s="52"/>
      <c r="LWG222" s="52"/>
      <c r="LWH222" s="52"/>
      <c r="LWI222" s="52"/>
      <c r="LWJ222" s="52"/>
      <c r="LWK222" s="52"/>
      <c r="LWL222" s="52"/>
      <c r="LWM222" s="52"/>
      <c r="LWN222" s="52"/>
      <c r="LWO222" s="52"/>
      <c r="LWP222" s="52"/>
      <c r="LWQ222" s="52"/>
      <c r="LWR222" s="52"/>
      <c r="LWS222" s="52"/>
      <c r="LWT222" s="52"/>
      <c r="LWU222" s="52"/>
      <c r="LWV222" s="52"/>
      <c r="LWW222" s="52"/>
      <c r="LWX222" s="52"/>
      <c r="LWY222" s="52"/>
      <c r="LWZ222" s="52"/>
      <c r="LXA222" s="52"/>
      <c r="LXB222" s="52"/>
      <c r="LXC222" s="52"/>
      <c r="LXD222" s="52"/>
      <c r="LXE222" s="52"/>
      <c r="LXF222" s="52"/>
      <c r="LXG222" s="52"/>
      <c r="LXH222" s="52"/>
      <c r="LXI222" s="52"/>
      <c r="LXJ222" s="52"/>
      <c r="LXK222" s="52"/>
      <c r="LXL222" s="52"/>
      <c r="LXM222" s="52"/>
      <c r="LXN222" s="52"/>
      <c r="LXO222" s="52"/>
      <c r="LXP222" s="52"/>
      <c r="LXQ222" s="52"/>
      <c r="LXR222" s="52"/>
      <c r="LXS222" s="52"/>
      <c r="LXT222" s="52"/>
      <c r="LXU222" s="52"/>
      <c r="LXV222" s="52"/>
      <c r="LXW222" s="52"/>
      <c r="LXX222" s="52"/>
      <c r="LXY222" s="52"/>
      <c r="LXZ222" s="52"/>
      <c r="LYA222" s="52"/>
      <c r="LYB222" s="52"/>
      <c r="LYC222" s="52"/>
      <c r="LYD222" s="52"/>
      <c r="LYE222" s="52"/>
      <c r="LYF222" s="52"/>
      <c r="LYG222" s="52"/>
      <c r="LYH222" s="52"/>
      <c r="LYI222" s="52"/>
      <c r="LYJ222" s="52"/>
      <c r="LYK222" s="52"/>
      <c r="LYL222" s="52"/>
      <c r="LYM222" s="52"/>
      <c r="LYN222" s="52"/>
      <c r="LYO222" s="52"/>
      <c r="LYP222" s="52"/>
      <c r="LYQ222" s="52"/>
      <c r="LYR222" s="52"/>
      <c r="LYS222" s="52"/>
      <c r="LYT222" s="52"/>
      <c r="LYU222" s="52"/>
      <c r="LYV222" s="52"/>
      <c r="LYW222" s="52"/>
      <c r="LYX222" s="52"/>
      <c r="LYY222" s="52"/>
      <c r="LYZ222" s="52"/>
      <c r="LZA222" s="52"/>
      <c r="LZB222" s="52"/>
      <c r="LZC222" s="52"/>
      <c r="LZD222" s="52"/>
      <c r="LZE222" s="52"/>
      <c r="LZF222" s="52"/>
      <c r="LZG222" s="52"/>
      <c r="LZH222" s="52"/>
      <c r="LZI222" s="52"/>
      <c r="LZJ222" s="52"/>
      <c r="LZK222" s="52"/>
      <c r="LZL222" s="52"/>
      <c r="LZM222" s="52"/>
      <c r="LZN222" s="52"/>
      <c r="LZO222" s="52"/>
      <c r="LZP222" s="52"/>
      <c r="LZQ222" s="52"/>
      <c r="LZR222" s="52"/>
      <c r="LZS222" s="52"/>
      <c r="LZT222" s="52"/>
      <c r="LZU222" s="52"/>
      <c r="LZV222" s="52"/>
      <c r="LZW222" s="52"/>
      <c r="LZX222" s="52"/>
      <c r="LZY222" s="52"/>
      <c r="LZZ222" s="52"/>
      <c r="MAA222" s="52"/>
      <c r="MAB222" s="52"/>
      <c r="MAC222" s="52"/>
      <c r="MAD222" s="52"/>
      <c r="MAE222" s="52"/>
      <c r="MAF222" s="52"/>
      <c r="MAG222" s="52"/>
      <c r="MAH222" s="52"/>
      <c r="MAI222" s="52"/>
      <c r="MAJ222" s="52"/>
      <c r="MAK222" s="52"/>
      <c r="MAL222" s="52"/>
      <c r="MAM222" s="52"/>
      <c r="MAN222" s="52"/>
      <c r="MAO222" s="52"/>
      <c r="MAP222" s="52"/>
      <c r="MAQ222" s="52"/>
      <c r="MAR222" s="52"/>
      <c r="MAS222" s="52"/>
      <c r="MAT222" s="52"/>
      <c r="MAU222" s="52"/>
      <c r="MAV222" s="52"/>
      <c r="MAW222" s="52"/>
      <c r="MAX222" s="52"/>
      <c r="MAY222" s="52"/>
      <c r="MAZ222" s="52"/>
      <c r="MBA222" s="52"/>
      <c r="MBB222" s="52"/>
      <c r="MBC222" s="52"/>
      <c r="MBD222" s="52"/>
      <c r="MBE222" s="52"/>
      <c r="MBF222" s="52"/>
      <c r="MBG222" s="52"/>
      <c r="MBH222" s="52"/>
      <c r="MBI222" s="52"/>
      <c r="MBJ222" s="52"/>
      <c r="MBK222" s="52"/>
      <c r="MBL222" s="52"/>
      <c r="MBM222" s="52"/>
      <c r="MBN222" s="52"/>
      <c r="MBO222" s="52"/>
      <c r="MBP222" s="52"/>
      <c r="MBQ222" s="52"/>
      <c r="MBR222" s="52"/>
      <c r="MBS222" s="52"/>
      <c r="MBT222" s="52"/>
      <c r="MBU222" s="52"/>
      <c r="MBV222" s="52"/>
      <c r="MBW222" s="52"/>
      <c r="MBX222" s="52"/>
      <c r="MBY222" s="52"/>
      <c r="MBZ222" s="52"/>
      <c r="MCA222" s="52"/>
      <c r="MCB222" s="52"/>
      <c r="MCC222" s="52"/>
      <c r="MCD222" s="52"/>
      <c r="MCE222" s="52"/>
      <c r="MCF222" s="52"/>
      <c r="MCG222" s="52"/>
      <c r="MCH222" s="52"/>
      <c r="MCI222" s="52"/>
      <c r="MCJ222" s="52"/>
      <c r="MCK222" s="52"/>
      <c r="MCL222" s="52"/>
      <c r="MCM222" s="52"/>
      <c r="MCN222" s="52"/>
      <c r="MCO222" s="52"/>
      <c r="MCP222" s="52"/>
      <c r="MCQ222" s="52"/>
      <c r="MCR222" s="52"/>
      <c r="MCS222" s="52"/>
      <c r="MCT222" s="52"/>
      <c r="MCU222" s="52"/>
      <c r="MCV222" s="52"/>
      <c r="MCW222" s="52"/>
      <c r="MCX222" s="52"/>
      <c r="MCY222" s="52"/>
      <c r="MCZ222" s="52"/>
      <c r="MDA222" s="52"/>
      <c r="MDB222" s="52"/>
      <c r="MDC222" s="52"/>
      <c r="MDD222" s="52"/>
      <c r="MDE222" s="52"/>
      <c r="MDF222" s="52"/>
      <c r="MDG222" s="52"/>
      <c r="MDH222" s="52"/>
      <c r="MDI222" s="52"/>
      <c r="MDJ222" s="52"/>
      <c r="MDK222" s="52"/>
      <c r="MDL222" s="52"/>
      <c r="MDM222" s="52"/>
      <c r="MDN222" s="52"/>
      <c r="MDO222" s="52"/>
      <c r="MDP222" s="52"/>
      <c r="MDQ222" s="52"/>
      <c r="MDR222" s="52"/>
      <c r="MDS222" s="52"/>
      <c r="MDT222" s="52"/>
      <c r="MDU222" s="52"/>
      <c r="MDV222" s="52"/>
      <c r="MDW222" s="52"/>
      <c r="MDX222" s="52"/>
      <c r="MDY222" s="52"/>
      <c r="MDZ222" s="52"/>
      <c r="MEA222" s="52"/>
      <c r="MEB222" s="52"/>
      <c r="MEC222" s="52"/>
      <c r="MED222" s="52"/>
      <c r="MEE222" s="52"/>
      <c r="MEF222" s="52"/>
      <c r="MEG222" s="52"/>
      <c r="MEH222" s="52"/>
      <c r="MEI222" s="52"/>
      <c r="MEJ222" s="52"/>
      <c r="MEK222" s="52"/>
      <c r="MEL222" s="52"/>
      <c r="MEM222" s="52"/>
      <c r="MEN222" s="52"/>
      <c r="MEO222" s="52"/>
      <c r="MEP222" s="52"/>
      <c r="MEQ222" s="52"/>
      <c r="MER222" s="52"/>
      <c r="MES222" s="52"/>
      <c r="MET222" s="52"/>
      <c r="MEU222" s="52"/>
      <c r="MEV222" s="52"/>
      <c r="MEW222" s="52"/>
      <c r="MEX222" s="52"/>
      <c r="MEY222" s="52"/>
      <c r="MEZ222" s="52"/>
      <c r="MFA222" s="52"/>
      <c r="MFB222" s="52"/>
      <c r="MFC222" s="52"/>
      <c r="MFD222" s="52"/>
      <c r="MFE222" s="52"/>
      <c r="MFF222" s="52"/>
      <c r="MFG222" s="52"/>
      <c r="MFH222" s="52"/>
      <c r="MFI222" s="52"/>
      <c r="MFJ222" s="52"/>
      <c r="MFK222" s="52"/>
      <c r="MFL222" s="52"/>
      <c r="MFM222" s="52"/>
      <c r="MFN222" s="52"/>
      <c r="MFO222" s="52"/>
      <c r="MFP222" s="52"/>
      <c r="MFQ222" s="52"/>
      <c r="MFR222" s="52"/>
      <c r="MFS222" s="52"/>
      <c r="MFT222" s="52"/>
      <c r="MFU222" s="52"/>
      <c r="MFV222" s="52"/>
      <c r="MFW222" s="52"/>
      <c r="MFX222" s="52"/>
      <c r="MFY222" s="52"/>
      <c r="MFZ222" s="52"/>
      <c r="MGA222" s="52"/>
      <c r="MGB222" s="52"/>
      <c r="MGC222" s="52"/>
      <c r="MGD222" s="52"/>
      <c r="MGE222" s="52"/>
      <c r="MGF222" s="52"/>
      <c r="MGG222" s="52"/>
      <c r="MGH222" s="52"/>
      <c r="MGI222" s="52"/>
      <c r="MGJ222" s="52"/>
      <c r="MGK222" s="52"/>
      <c r="MGL222" s="52"/>
      <c r="MGM222" s="52"/>
      <c r="MGN222" s="52"/>
      <c r="MGO222" s="52"/>
      <c r="MGP222" s="52"/>
      <c r="MGQ222" s="52"/>
      <c r="MGR222" s="52"/>
      <c r="MGS222" s="52"/>
      <c r="MGT222" s="52"/>
      <c r="MGU222" s="52"/>
      <c r="MGV222" s="52"/>
      <c r="MGW222" s="52"/>
      <c r="MGX222" s="52"/>
      <c r="MGY222" s="52"/>
      <c r="MGZ222" s="52"/>
      <c r="MHA222" s="52"/>
      <c r="MHB222" s="52"/>
      <c r="MHC222" s="52"/>
      <c r="MHD222" s="52"/>
      <c r="MHE222" s="52"/>
      <c r="MHF222" s="52"/>
      <c r="MHG222" s="52"/>
      <c r="MHH222" s="52"/>
      <c r="MHI222" s="52"/>
      <c r="MHJ222" s="52"/>
      <c r="MHK222" s="52"/>
      <c r="MHL222" s="52"/>
      <c r="MHM222" s="52"/>
      <c r="MHN222" s="52"/>
      <c r="MHO222" s="52"/>
      <c r="MHP222" s="52"/>
      <c r="MHQ222" s="52"/>
      <c r="MHR222" s="52"/>
      <c r="MHS222" s="52"/>
      <c r="MHT222" s="52"/>
      <c r="MHU222" s="52"/>
      <c r="MHV222" s="52"/>
      <c r="MHW222" s="52"/>
      <c r="MHX222" s="52"/>
      <c r="MHY222" s="52"/>
      <c r="MHZ222" s="52"/>
      <c r="MIA222" s="52"/>
      <c r="MIB222" s="52"/>
      <c r="MIC222" s="52"/>
      <c r="MID222" s="52"/>
      <c r="MIE222" s="52"/>
      <c r="MIF222" s="52"/>
      <c r="MIG222" s="52"/>
      <c r="MIH222" s="52"/>
      <c r="MII222" s="52"/>
      <c r="MIJ222" s="52"/>
      <c r="MIK222" s="52"/>
      <c r="MIL222" s="52"/>
      <c r="MIM222" s="52"/>
      <c r="MIN222" s="52"/>
      <c r="MIO222" s="52"/>
      <c r="MIP222" s="52"/>
      <c r="MIQ222" s="52"/>
      <c r="MIR222" s="52"/>
      <c r="MIS222" s="52"/>
      <c r="MIT222" s="52"/>
      <c r="MIU222" s="52"/>
      <c r="MIV222" s="52"/>
      <c r="MIW222" s="52"/>
      <c r="MIX222" s="52"/>
      <c r="MIY222" s="52"/>
      <c r="MIZ222" s="52"/>
      <c r="MJA222" s="52"/>
      <c r="MJB222" s="52"/>
      <c r="MJC222" s="52"/>
      <c r="MJD222" s="52"/>
      <c r="MJE222" s="52"/>
      <c r="MJF222" s="52"/>
      <c r="MJG222" s="52"/>
      <c r="MJH222" s="52"/>
      <c r="MJI222" s="52"/>
      <c r="MJJ222" s="52"/>
      <c r="MJK222" s="52"/>
      <c r="MJL222" s="52"/>
      <c r="MJM222" s="52"/>
      <c r="MJN222" s="52"/>
      <c r="MJO222" s="52"/>
      <c r="MJP222" s="52"/>
      <c r="MJQ222" s="52"/>
      <c r="MJR222" s="52"/>
      <c r="MJS222" s="52"/>
      <c r="MJT222" s="52"/>
      <c r="MJU222" s="52"/>
      <c r="MJV222" s="52"/>
      <c r="MJW222" s="52"/>
      <c r="MJX222" s="52"/>
      <c r="MJY222" s="52"/>
      <c r="MJZ222" s="52"/>
      <c r="MKA222" s="52"/>
      <c r="MKB222" s="52"/>
      <c r="MKC222" s="52"/>
      <c r="MKD222" s="52"/>
      <c r="MKE222" s="52"/>
      <c r="MKF222" s="52"/>
      <c r="MKG222" s="52"/>
      <c r="MKH222" s="52"/>
      <c r="MKI222" s="52"/>
      <c r="MKJ222" s="52"/>
      <c r="MKK222" s="52"/>
      <c r="MKL222" s="52"/>
      <c r="MKM222" s="52"/>
      <c r="MKN222" s="52"/>
      <c r="MKO222" s="52"/>
      <c r="MKP222" s="52"/>
      <c r="MKQ222" s="52"/>
      <c r="MKR222" s="52"/>
      <c r="MKS222" s="52"/>
      <c r="MKT222" s="52"/>
      <c r="MKU222" s="52"/>
      <c r="MKV222" s="52"/>
      <c r="MKW222" s="52"/>
      <c r="MKX222" s="52"/>
      <c r="MKY222" s="52"/>
      <c r="MKZ222" s="52"/>
      <c r="MLA222" s="52"/>
      <c r="MLB222" s="52"/>
      <c r="MLC222" s="52"/>
      <c r="MLD222" s="52"/>
      <c r="MLE222" s="52"/>
      <c r="MLF222" s="52"/>
      <c r="MLG222" s="52"/>
      <c r="MLH222" s="52"/>
      <c r="MLI222" s="52"/>
      <c r="MLJ222" s="52"/>
      <c r="MLK222" s="52"/>
      <c r="MLL222" s="52"/>
      <c r="MLM222" s="52"/>
      <c r="MLN222" s="52"/>
      <c r="MLO222" s="52"/>
      <c r="MLP222" s="52"/>
      <c r="MLQ222" s="52"/>
      <c r="MLR222" s="52"/>
      <c r="MLS222" s="52"/>
      <c r="MLT222" s="52"/>
      <c r="MLU222" s="52"/>
      <c r="MLV222" s="52"/>
      <c r="MLW222" s="52"/>
      <c r="MLX222" s="52"/>
      <c r="MLY222" s="52"/>
      <c r="MLZ222" s="52"/>
      <c r="MMA222" s="52"/>
      <c r="MMB222" s="52"/>
      <c r="MMC222" s="52"/>
      <c r="MMD222" s="52"/>
      <c r="MME222" s="52"/>
      <c r="MMF222" s="52"/>
      <c r="MMG222" s="52"/>
      <c r="MMH222" s="52"/>
      <c r="MMI222" s="52"/>
      <c r="MMJ222" s="52"/>
      <c r="MMK222" s="52"/>
      <c r="MML222" s="52"/>
      <c r="MMM222" s="52"/>
      <c r="MMN222" s="52"/>
      <c r="MMO222" s="52"/>
      <c r="MMP222" s="52"/>
      <c r="MMQ222" s="52"/>
      <c r="MMR222" s="52"/>
      <c r="MMS222" s="52"/>
      <c r="MMT222" s="52"/>
      <c r="MMU222" s="52"/>
      <c r="MMV222" s="52"/>
      <c r="MMW222" s="52"/>
      <c r="MMX222" s="52"/>
      <c r="MMY222" s="52"/>
      <c r="MMZ222" s="52"/>
      <c r="MNA222" s="52"/>
      <c r="MNB222" s="52"/>
      <c r="MNC222" s="52"/>
      <c r="MND222" s="52"/>
      <c r="MNE222" s="52"/>
      <c r="MNF222" s="52"/>
      <c r="MNG222" s="52"/>
      <c r="MNH222" s="52"/>
      <c r="MNI222" s="52"/>
      <c r="MNJ222" s="52"/>
      <c r="MNK222" s="52"/>
      <c r="MNL222" s="52"/>
      <c r="MNM222" s="52"/>
      <c r="MNN222" s="52"/>
      <c r="MNO222" s="52"/>
      <c r="MNP222" s="52"/>
      <c r="MNQ222" s="52"/>
      <c r="MNR222" s="52"/>
      <c r="MNS222" s="52"/>
      <c r="MNT222" s="52"/>
      <c r="MNU222" s="52"/>
      <c r="MNV222" s="52"/>
      <c r="MNW222" s="52"/>
      <c r="MNX222" s="52"/>
      <c r="MNY222" s="52"/>
      <c r="MNZ222" s="52"/>
      <c r="MOA222" s="52"/>
      <c r="MOB222" s="52"/>
      <c r="MOC222" s="52"/>
      <c r="MOD222" s="52"/>
      <c r="MOE222" s="52"/>
      <c r="MOF222" s="52"/>
      <c r="MOG222" s="52"/>
      <c r="MOH222" s="52"/>
      <c r="MOI222" s="52"/>
      <c r="MOJ222" s="52"/>
      <c r="MOK222" s="52"/>
      <c r="MOL222" s="52"/>
      <c r="MOM222" s="52"/>
      <c r="MON222" s="52"/>
      <c r="MOO222" s="52"/>
      <c r="MOP222" s="52"/>
      <c r="MOQ222" s="52"/>
      <c r="MOR222" s="52"/>
      <c r="MOS222" s="52"/>
      <c r="MOT222" s="52"/>
      <c r="MOU222" s="52"/>
      <c r="MOV222" s="52"/>
      <c r="MOW222" s="52"/>
      <c r="MOX222" s="52"/>
      <c r="MOY222" s="52"/>
      <c r="MOZ222" s="52"/>
      <c r="MPA222" s="52"/>
      <c r="MPB222" s="52"/>
      <c r="MPC222" s="52"/>
      <c r="MPD222" s="52"/>
      <c r="MPE222" s="52"/>
      <c r="MPF222" s="52"/>
      <c r="MPG222" s="52"/>
      <c r="MPH222" s="52"/>
      <c r="MPI222" s="52"/>
      <c r="MPJ222" s="52"/>
      <c r="MPK222" s="52"/>
      <c r="MPL222" s="52"/>
      <c r="MPM222" s="52"/>
      <c r="MPN222" s="52"/>
      <c r="MPO222" s="52"/>
      <c r="MPP222" s="52"/>
      <c r="MPQ222" s="52"/>
      <c r="MPR222" s="52"/>
      <c r="MPS222" s="52"/>
      <c r="MPT222" s="52"/>
      <c r="MPU222" s="52"/>
      <c r="MPV222" s="52"/>
      <c r="MPW222" s="52"/>
      <c r="MPX222" s="52"/>
      <c r="MPY222" s="52"/>
      <c r="MPZ222" s="52"/>
      <c r="MQA222" s="52"/>
      <c r="MQB222" s="52"/>
      <c r="MQC222" s="52"/>
      <c r="MQD222" s="52"/>
      <c r="MQE222" s="52"/>
      <c r="MQF222" s="52"/>
      <c r="MQG222" s="52"/>
      <c r="MQH222" s="52"/>
      <c r="MQI222" s="52"/>
      <c r="MQJ222" s="52"/>
      <c r="MQK222" s="52"/>
      <c r="MQL222" s="52"/>
      <c r="MQM222" s="52"/>
      <c r="MQN222" s="52"/>
      <c r="MQO222" s="52"/>
      <c r="MQP222" s="52"/>
      <c r="MQQ222" s="52"/>
      <c r="MQR222" s="52"/>
      <c r="MQS222" s="52"/>
      <c r="MQT222" s="52"/>
      <c r="MQU222" s="52"/>
      <c r="MQV222" s="52"/>
      <c r="MQW222" s="52"/>
      <c r="MQX222" s="52"/>
      <c r="MQY222" s="52"/>
      <c r="MQZ222" s="52"/>
      <c r="MRA222" s="52"/>
      <c r="MRB222" s="52"/>
      <c r="MRC222" s="52"/>
      <c r="MRD222" s="52"/>
      <c r="MRE222" s="52"/>
      <c r="MRF222" s="52"/>
      <c r="MRG222" s="52"/>
      <c r="MRH222" s="52"/>
      <c r="MRI222" s="52"/>
      <c r="MRJ222" s="52"/>
      <c r="MRK222" s="52"/>
      <c r="MRL222" s="52"/>
      <c r="MRM222" s="52"/>
      <c r="MRN222" s="52"/>
      <c r="MRO222" s="52"/>
      <c r="MRP222" s="52"/>
      <c r="MRQ222" s="52"/>
      <c r="MRR222" s="52"/>
      <c r="MRS222" s="52"/>
      <c r="MRT222" s="52"/>
      <c r="MRU222" s="52"/>
      <c r="MRV222" s="52"/>
      <c r="MRW222" s="52"/>
      <c r="MRX222" s="52"/>
      <c r="MRY222" s="52"/>
      <c r="MRZ222" s="52"/>
      <c r="MSA222" s="52"/>
      <c r="MSB222" s="52"/>
      <c r="MSC222" s="52"/>
      <c r="MSD222" s="52"/>
      <c r="MSE222" s="52"/>
      <c r="MSF222" s="52"/>
      <c r="MSG222" s="52"/>
      <c r="MSH222" s="52"/>
      <c r="MSI222" s="52"/>
      <c r="MSJ222" s="52"/>
      <c r="MSK222" s="52"/>
      <c r="MSL222" s="52"/>
      <c r="MSM222" s="52"/>
      <c r="MSN222" s="52"/>
      <c r="MSO222" s="52"/>
      <c r="MSP222" s="52"/>
      <c r="MSQ222" s="52"/>
      <c r="MSR222" s="52"/>
      <c r="MSS222" s="52"/>
      <c r="MST222" s="52"/>
      <c r="MSU222" s="52"/>
      <c r="MSV222" s="52"/>
      <c r="MSW222" s="52"/>
      <c r="MSX222" s="52"/>
      <c r="MSY222" s="52"/>
      <c r="MSZ222" s="52"/>
      <c r="MTA222" s="52"/>
      <c r="MTB222" s="52"/>
      <c r="MTC222" s="52"/>
      <c r="MTD222" s="52"/>
      <c r="MTE222" s="52"/>
      <c r="MTF222" s="52"/>
      <c r="MTG222" s="52"/>
      <c r="MTH222" s="52"/>
      <c r="MTI222" s="52"/>
      <c r="MTJ222" s="52"/>
      <c r="MTK222" s="52"/>
      <c r="MTL222" s="52"/>
      <c r="MTM222" s="52"/>
      <c r="MTN222" s="52"/>
      <c r="MTO222" s="52"/>
      <c r="MTP222" s="52"/>
      <c r="MTQ222" s="52"/>
      <c r="MTR222" s="52"/>
      <c r="MTS222" s="52"/>
      <c r="MTT222" s="52"/>
      <c r="MTU222" s="52"/>
      <c r="MTV222" s="52"/>
      <c r="MTW222" s="52"/>
      <c r="MTX222" s="52"/>
      <c r="MTY222" s="52"/>
      <c r="MTZ222" s="52"/>
      <c r="MUA222" s="52"/>
      <c r="MUB222" s="52"/>
      <c r="MUC222" s="52"/>
      <c r="MUD222" s="52"/>
      <c r="MUE222" s="52"/>
      <c r="MUF222" s="52"/>
      <c r="MUG222" s="52"/>
      <c r="MUH222" s="52"/>
      <c r="MUI222" s="52"/>
      <c r="MUJ222" s="52"/>
      <c r="MUK222" s="52"/>
      <c r="MUL222" s="52"/>
      <c r="MUM222" s="52"/>
      <c r="MUN222" s="52"/>
      <c r="MUO222" s="52"/>
      <c r="MUP222" s="52"/>
      <c r="MUQ222" s="52"/>
      <c r="MUR222" s="52"/>
      <c r="MUS222" s="52"/>
      <c r="MUT222" s="52"/>
      <c r="MUU222" s="52"/>
      <c r="MUV222" s="52"/>
      <c r="MUW222" s="52"/>
      <c r="MUX222" s="52"/>
      <c r="MUY222" s="52"/>
      <c r="MUZ222" s="52"/>
      <c r="MVA222" s="52"/>
      <c r="MVB222" s="52"/>
      <c r="MVC222" s="52"/>
      <c r="MVD222" s="52"/>
      <c r="MVE222" s="52"/>
      <c r="MVF222" s="52"/>
      <c r="MVG222" s="52"/>
      <c r="MVH222" s="52"/>
      <c r="MVI222" s="52"/>
      <c r="MVJ222" s="52"/>
      <c r="MVK222" s="52"/>
      <c r="MVL222" s="52"/>
      <c r="MVM222" s="52"/>
      <c r="MVN222" s="52"/>
      <c r="MVO222" s="52"/>
      <c r="MVP222" s="52"/>
      <c r="MVQ222" s="52"/>
      <c r="MVR222" s="52"/>
      <c r="MVS222" s="52"/>
      <c r="MVT222" s="52"/>
      <c r="MVU222" s="52"/>
      <c r="MVV222" s="52"/>
      <c r="MVW222" s="52"/>
      <c r="MVX222" s="52"/>
      <c r="MVY222" s="52"/>
      <c r="MVZ222" s="52"/>
      <c r="MWA222" s="52"/>
      <c r="MWB222" s="52"/>
      <c r="MWC222" s="52"/>
      <c r="MWD222" s="52"/>
      <c r="MWE222" s="52"/>
      <c r="MWF222" s="52"/>
      <c r="MWG222" s="52"/>
      <c r="MWH222" s="52"/>
      <c r="MWI222" s="52"/>
      <c r="MWJ222" s="52"/>
      <c r="MWK222" s="52"/>
      <c r="MWL222" s="52"/>
      <c r="MWM222" s="52"/>
      <c r="MWN222" s="52"/>
      <c r="MWO222" s="52"/>
      <c r="MWP222" s="52"/>
      <c r="MWQ222" s="52"/>
      <c r="MWR222" s="52"/>
      <c r="MWS222" s="52"/>
      <c r="MWT222" s="52"/>
      <c r="MWU222" s="52"/>
      <c r="MWV222" s="52"/>
      <c r="MWW222" s="52"/>
      <c r="MWX222" s="52"/>
      <c r="MWY222" s="52"/>
      <c r="MWZ222" s="52"/>
      <c r="MXA222" s="52"/>
      <c r="MXB222" s="52"/>
      <c r="MXC222" s="52"/>
      <c r="MXD222" s="52"/>
      <c r="MXE222" s="52"/>
      <c r="MXF222" s="52"/>
      <c r="MXG222" s="52"/>
      <c r="MXH222" s="52"/>
      <c r="MXI222" s="52"/>
      <c r="MXJ222" s="52"/>
      <c r="MXK222" s="52"/>
      <c r="MXL222" s="52"/>
      <c r="MXM222" s="52"/>
      <c r="MXN222" s="52"/>
      <c r="MXO222" s="52"/>
      <c r="MXP222" s="52"/>
      <c r="MXQ222" s="52"/>
      <c r="MXR222" s="52"/>
      <c r="MXS222" s="52"/>
      <c r="MXT222" s="52"/>
      <c r="MXU222" s="52"/>
      <c r="MXV222" s="52"/>
      <c r="MXW222" s="52"/>
      <c r="MXX222" s="52"/>
      <c r="MXY222" s="52"/>
      <c r="MXZ222" s="52"/>
      <c r="MYA222" s="52"/>
      <c r="MYB222" s="52"/>
      <c r="MYC222" s="52"/>
      <c r="MYD222" s="52"/>
      <c r="MYE222" s="52"/>
      <c r="MYF222" s="52"/>
      <c r="MYG222" s="52"/>
      <c r="MYH222" s="52"/>
      <c r="MYI222" s="52"/>
      <c r="MYJ222" s="52"/>
      <c r="MYK222" s="52"/>
      <c r="MYL222" s="52"/>
      <c r="MYM222" s="52"/>
      <c r="MYN222" s="52"/>
      <c r="MYO222" s="52"/>
      <c r="MYP222" s="52"/>
      <c r="MYQ222" s="52"/>
      <c r="MYR222" s="52"/>
      <c r="MYS222" s="52"/>
      <c r="MYT222" s="52"/>
      <c r="MYU222" s="52"/>
      <c r="MYV222" s="52"/>
      <c r="MYW222" s="52"/>
      <c r="MYX222" s="52"/>
      <c r="MYY222" s="52"/>
      <c r="MYZ222" s="52"/>
      <c r="MZA222" s="52"/>
      <c r="MZB222" s="52"/>
      <c r="MZC222" s="52"/>
      <c r="MZD222" s="52"/>
      <c r="MZE222" s="52"/>
      <c r="MZF222" s="52"/>
      <c r="MZG222" s="52"/>
      <c r="MZH222" s="52"/>
      <c r="MZI222" s="52"/>
      <c r="MZJ222" s="52"/>
      <c r="MZK222" s="52"/>
      <c r="MZL222" s="52"/>
      <c r="MZM222" s="52"/>
      <c r="MZN222" s="52"/>
      <c r="MZO222" s="52"/>
      <c r="MZP222" s="52"/>
      <c r="MZQ222" s="52"/>
      <c r="MZR222" s="52"/>
      <c r="MZS222" s="52"/>
      <c r="MZT222" s="52"/>
      <c r="MZU222" s="52"/>
      <c r="MZV222" s="52"/>
      <c r="MZW222" s="52"/>
      <c r="MZX222" s="52"/>
      <c r="MZY222" s="52"/>
      <c r="MZZ222" s="52"/>
      <c r="NAA222" s="52"/>
      <c r="NAB222" s="52"/>
      <c r="NAC222" s="52"/>
      <c r="NAD222" s="52"/>
      <c r="NAE222" s="52"/>
      <c r="NAF222" s="52"/>
      <c r="NAG222" s="52"/>
      <c r="NAH222" s="52"/>
      <c r="NAI222" s="52"/>
      <c r="NAJ222" s="52"/>
      <c r="NAK222" s="52"/>
      <c r="NAL222" s="52"/>
      <c r="NAM222" s="52"/>
      <c r="NAN222" s="52"/>
      <c r="NAO222" s="52"/>
      <c r="NAP222" s="52"/>
      <c r="NAQ222" s="52"/>
      <c r="NAR222" s="52"/>
      <c r="NAS222" s="52"/>
      <c r="NAT222" s="52"/>
      <c r="NAU222" s="52"/>
      <c r="NAV222" s="52"/>
      <c r="NAW222" s="52"/>
      <c r="NAX222" s="52"/>
      <c r="NAY222" s="52"/>
      <c r="NAZ222" s="52"/>
      <c r="NBA222" s="52"/>
      <c r="NBB222" s="52"/>
      <c r="NBC222" s="52"/>
      <c r="NBD222" s="52"/>
      <c r="NBE222" s="52"/>
      <c r="NBF222" s="52"/>
      <c r="NBG222" s="52"/>
      <c r="NBH222" s="52"/>
      <c r="NBI222" s="52"/>
      <c r="NBJ222" s="52"/>
      <c r="NBK222" s="52"/>
      <c r="NBL222" s="52"/>
      <c r="NBM222" s="52"/>
      <c r="NBN222" s="52"/>
      <c r="NBO222" s="52"/>
      <c r="NBP222" s="52"/>
      <c r="NBQ222" s="52"/>
      <c r="NBR222" s="52"/>
      <c r="NBS222" s="52"/>
      <c r="NBT222" s="52"/>
      <c r="NBU222" s="52"/>
      <c r="NBV222" s="52"/>
      <c r="NBW222" s="52"/>
      <c r="NBX222" s="52"/>
      <c r="NBY222" s="52"/>
      <c r="NBZ222" s="52"/>
      <c r="NCA222" s="52"/>
      <c r="NCB222" s="52"/>
      <c r="NCC222" s="52"/>
      <c r="NCD222" s="52"/>
      <c r="NCE222" s="52"/>
      <c r="NCF222" s="52"/>
      <c r="NCG222" s="52"/>
      <c r="NCH222" s="52"/>
      <c r="NCI222" s="52"/>
      <c r="NCJ222" s="52"/>
      <c r="NCK222" s="52"/>
      <c r="NCL222" s="52"/>
      <c r="NCM222" s="52"/>
      <c r="NCN222" s="52"/>
      <c r="NCO222" s="52"/>
      <c r="NCP222" s="52"/>
      <c r="NCQ222" s="52"/>
      <c r="NCR222" s="52"/>
      <c r="NCS222" s="52"/>
      <c r="NCT222" s="52"/>
      <c r="NCU222" s="52"/>
      <c r="NCV222" s="52"/>
      <c r="NCW222" s="52"/>
      <c r="NCX222" s="52"/>
      <c r="NCY222" s="52"/>
      <c r="NCZ222" s="52"/>
      <c r="NDA222" s="52"/>
      <c r="NDB222" s="52"/>
      <c r="NDC222" s="52"/>
      <c r="NDD222" s="52"/>
      <c r="NDE222" s="52"/>
      <c r="NDF222" s="52"/>
      <c r="NDG222" s="52"/>
      <c r="NDH222" s="52"/>
      <c r="NDI222" s="52"/>
      <c r="NDJ222" s="52"/>
      <c r="NDK222" s="52"/>
      <c r="NDL222" s="52"/>
      <c r="NDM222" s="52"/>
      <c r="NDN222" s="52"/>
      <c r="NDO222" s="52"/>
      <c r="NDP222" s="52"/>
      <c r="NDQ222" s="52"/>
      <c r="NDR222" s="52"/>
      <c r="NDS222" s="52"/>
      <c r="NDT222" s="52"/>
      <c r="NDU222" s="52"/>
      <c r="NDV222" s="52"/>
      <c r="NDW222" s="52"/>
      <c r="NDX222" s="52"/>
      <c r="NDY222" s="52"/>
      <c r="NDZ222" s="52"/>
      <c r="NEA222" s="52"/>
      <c r="NEB222" s="52"/>
      <c r="NEC222" s="52"/>
      <c r="NED222" s="52"/>
      <c r="NEE222" s="52"/>
      <c r="NEF222" s="52"/>
      <c r="NEG222" s="52"/>
      <c r="NEH222" s="52"/>
      <c r="NEI222" s="52"/>
      <c r="NEJ222" s="52"/>
      <c r="NEK222" s="52"/>
      <c r="NEL222" s="52"/>
      <c r="NEM222" s="52"/>
      <c r="NEN222" s="52"/>
      <c r="NEO222" s="52"/>
      <c r="NEP222" s="52"/>
      <c r="NEQ222" s="52"/>
      <c r="NER222" s="52"/>
      <c r="NES222" s="52"/>
      <c r="NET222" s="52"/>
      <c r="NEU222" s="52"/>
      <c r="NEV222" s="52"/>
      <c r="NEW222" s="52"/>
      <c r="NEX222" s="52"/>
      <c r="NEY222" s="52"/>
      <c r="NEZ222" s="52"/>
      <c r="NFA222" s="52"/>
      <c r="NFB222" s="52"/>
      <c r="NFC222" s="52"/>
      <c r="NFD222" s="52"/>
      <c r="NFE222" s="52"/>
      <c r="NFF222" s="52"/>
      <c r="NFG222" s="52"/>
      <c r="NFH222" s="52"/>
      <c r="NFI222" s="52"/>
      <c r="NFJ222" s="52"/>
      <c r="NFK222" s="52"/>
      <c r="NFL222" s="52"/>
      <c r="NFM222" s="52"/>
      <c r="NFN222" s="52"/>
      <c r="NFO222" s="52"/>
      <c r="NFP222" s="52"/>
      <c r="NFQ222" s="52"/>
      <c r="NFR222" s="52"/>
      <c r="NFS222" s="52"/>
      <c r="NFT222" s="52"/>
      <c r="NFU222" s="52"/>
      <c r="NFV222" s="52"/>
      <c r="NFW222" s="52"/>
      <c r="NFX222" s="52"/>
      <c r="NFY222" s="52"/>
      <c r="NFZ222" s="52"/>
      <c r="NGA222" s="52"/>
      <c r="NGB222" s="52"/>
      <c r="NGC222" s="52"/>
      <c r="NGD222" s="52"/>
      <c r="NGE222" s="52"/>
      <c r="NGF222" s="52"/>
      <c r="NGG222" s="52"/>
      <c r="NGH222" s="52"/>
      <c r="NGI222" s="52"/>
      <c r="NGJ222" s="52"/>
      <c r="NGK222" s="52"/>
      <c r="NGL222" s="52"/>
      <c r="NGM222" s="52"/>
      <c r="NGN222" s="52"/>
      <c r="NGO222" s="52"/>
      <c r="NGP222" s="52"/>
      <c r="NGQ222" s="52"/>
      <c r="NGR222" s="52"/>
      <c r="NGS222" s="52"/>
      <c r="NGT222" s="52"/>
      <c r="NGU222" s="52"/>
      <c r="NGV222" s="52"/>
      <c r="NGW222" s="52"/>
      <c r="NGX222" s="52"/>
      <c r="NGY222" s="52"/>
      <c r="NGZ222" s="52"/>
      <c r="NHA222" s="52"/>
      <c r="NHB222" s="52"/>
      <c r="NHC222" s="52"/>
      <c r="NHD222" s="52"/>
      <c r="NHE222" s="52"/>
      <c r="NHF222" s="52"/>
      <c r="NHG222" s="52"/>
      <c r="NHH222" s="52"/>
      <c r="NHI222" s="52"/>
      <c r="NHJ222" s="52"/>
      <c r="NHK222" s="52"/>
      <c r="NHL222" s="52"/>
      <c r="NHM222" s="52"/>
      <c r="NHN222" s="52"/>
      <c r="NHO222" s="52"/>
      <c r="NHP222" s="52"/>
      <c r="NHQ222" s="52"/>
      <c r="NHR222" s="52"/>
      <c r="NHS222" s="52"/>
      <c r="NHT222" s="52"/>
      <c r="NHU222" s="52"/>
      <c r="NHV222" s="52"/>
      <c r="NHW222" s="52"/>
      <c r="NHX222" s="52"/>
      <c r="NHY222" s="52"/>
      <c r="NHZ222" s="52"/>
      <c r="NIA222" s="52"/>
      <c r="NIB222" s="52"/>
      <c r="NIC222" s="52"/>
      <c r="NID222" s="52"/>
      <c r="NIE222" s="52"/>
      <c r="NIF222" s="52"/>
      <c r="NIG222" s="52"/>
      <c r="NIH222" s="52"/>
      <c r="NII222" s="52"/>
      <c r="NIJ222" s="52"/>
      <c r="NIK222" s="52"/>
      <c r="NIL222" s="52"/>
      <c r="NIM222" s="52"/>
      <c r="NIN222" s="52"/>
      <c r="NIO222" s="52"/>
      <c r="NIP222" s="52"/>
      <c r="NIQ222" s="52"/>
      <c r="NIR222" s="52"/>
      <c r="NIS222" s="52"/>
      <c r="NIT222" s="52"/>
      <c r="NIU222" s="52"/>
      <c r="NIV222" s="52"/>
      <c r="NIW222" s="52"/>
      <c r="NIX222" s="52"/>
      <c r="NIY222" s="52"/>
      <c r="NIZ222" s="52"/>
      <c r="NJA222" s="52"/>
      <c r="NJB222" s="52"/>
      <c r="NJC222" s="52"/>
      <c r="NJD222" s="52"/>
      <c r="NJE222" s="52"/>
      <c r="NJF222" s="52"/>
      <c r="NJG222" s="52"/>
      <c r="NJH222" s="52"/>
      <c r="NJI222" s="52"/>
      <c r="NJJ222" s="52"/>
      <c r="NJK222" s="52"/>
      <c r="NJL222" s="52"/>
      <c r="NJM222" s="52"/>
      <c r="NJN222" s="52"/>
      <c r="NJO222" s="52"/>
      <c r="NJP222" s="52"/>
      <c r="NJQ222" s="52"/>
      <c r="NJR222" s="52"/>
      <c r="NJS222" s="52"/>
      <c r="NJT222" s="52"/>
      <c r="NJU222" s="52"/>
      <c r="NJV222" s="52"/>
      <c r="NJW222" s="52"/>
      <c r="NJX222" s="52"/>
      <c r="NJY222" s="52"/>
      <c r="NJZ222" s="52"/>
      <c r="NKA222" s="52"/>
      <c r="NKB222" s="52"/>
      <c r="NKC222" s="52"/>
      <c r="NKD222" s="52"/>
      <c r="NKE222" s="52"/>
      <c r="NKF222" s="52"/>
      <c r="NKG222" s="52"/>
      <c r="NKH222" s="52"/>
      <c r="NKI222" s="52"/>
      <c r="NKJ222" s="52"/>
      <c r="NKK222" s="52"/>
      <c r="NKL222" s="52"/>
      <c r="NKM222" s="52"/>
      <c r="NKN222" s="52"/>
      <c r="NKO222" s="52"/>
      <c r="NKP222" s="52"/>
      <c r="NKQ222" s="52"/>
      <c r="NKR222" s="52"/>
      <c r="NKS222" s="52"/>
      <c r="NKT222" s="52"/>
      <c r="NKU222" s="52"/>
      <c r="NKV222" s="52"/>
      <c r="NKW222" s="52"/>
      <c r="NKX222" s="52"/>
      <c r="NKY222" s="52"/>
      <c r="NKZ222" s="52"/>
      <c r="NLA222" s="52"/>
      <c r="NLB222" s="52"/>
      <c r="NLC222" s="52"/>
      <c r="NLD222" s="52"/>
      <c r="NLE222" s="52"/>
      <c r="NLF222" s="52"/>
      <c r="NLG222" s="52"/>
      <c r="NLH222" s="52"/>
      <c r="NLI222" s="52"/>
      <c r="NLJ222" s="52"/>
      <c r="NLK222" s="52"/>
      <c r="NLL222" s="52"/>
      <c r="NLM222" s="52"/>
      <c r="NLN222" s="52"/>
      <c r="NLO222" s="52"/>
      <c r="NLP222" s="52"/>
      <c r="NLQ222" s="52"/>
      <c r="NLR222" s="52"/>
      <c r="NLS222" s="52"/>
      <c r="NLT222" s="52"/>
      <c r="NLU222" s="52"/>
      <c r="NLV222" s="52"/>
      <c r="NLW222" s="52"/>
      <c r="NLX222" s="52"/>
      <c r="NLY222" s="52"/>
      <c r="NLZ222" s="52"/>
      <c r="NMA222" s="52"/>
      <c r="NMB222" s="52"/>
      <c r="NMC222" s="52"/>
      <c r="NMD222" s="52"/>
      <c r="NME222" s="52"/>
      <c r="NMF222" s="52"/>
      <c r="NMG222" s="52"/>
      <c r="NMH222" s="52"/>
      <c r="NMI222" s="52"/>
      <c r="NMJ222" s="52"/>
      <c r="NMK222" s="52"/>
      <c r="NML222" s="52"/>
      <c r="NMM222" s="52"/>
      <c r="NMN222" s="52"/>
      <c r="NMO222" s="52"/>
      <c r="NMP222" s="52"/>
      <c r="NMQ222" s="52"/>
      <c r="NMR222" s="52"/>
      <c r="NMS222" s="52"/>
      <c r="NMT222" s="52"/>
      <c r="NMU222" s="52"/>
      <c r="NMV222" s="52"/>
      <c r="NMW222" s="52"/>
      <c r="NMX222" s="52"/>
      <c r="NMY222" s="52"/>
      <c r="NMZ222" s="52"/>
      <c r="NNA222" s="52"/>
      <c r="NNB222" s="52"/>
      <c r="NNC222" s="52"/>
      <c r="NND222" s="52"/>
      <c r="NNE222" s="52"/>
      <c r="NNF222" s="52"/>
      <c r="NNG222" s="52"/>
      <c r="NNH222" s="52"/>
      <c r="NNI222" s="52"/>
      <c r="NNJ222" s="52"/>
      <c r="NNK222" s="52"/>
      <c r="NNL222" s="52"/>
      <c r="NNM222" s="52"/>
      <c r="NNN222" s="52"/>
      <c r="NNO222" s="52"/>
      <c r="NNP222" s="52"/>
      <c r="NNQ222" s="52"/>
      <c r="NNR222" s="52"/>
      <c r="NNS222" s="52"/>
      <c r="NNT222" s="52"/>
      <c r="NNU222" s="52"/>
      <c r="NNV222" s="52"/>
      <c r="NNW222" s="52"/>
      <c r="NNX222" s="52"/>
      <c r="NNY222" s="52"/>
      <c r="NNZ222" s="52"/>
      <c r="NOA222" s="52"/>
      <c r="NOB222" s="52"/>
      <c r="NOC222" s="52"/>
      <c r="NOD222" s="52"/>
      <c r="NOE222" s="52"/>
      <c r="NOF222" s="52"/>
      <c r="NOG222" s="52"/>
      <c r="NOH222" s="52"/>
      <c r="NOI222" s="52"/>
      <c r="NOJ222" s="52"/>
      <c r="NOK222" s="52"/>
      <c r="NOL222" s="52"/>
      <c r="NOM222" s="52"/>
      <c r="NON222" s="52"/>
      <c r="NOO222" s="52"/>
      <c r="NOP222" s="52"/>
      <c r="NOQ222" s="52"/>
      <c r="NOR222" s="52"/>
      <c r="NOS222" s="52"/>
      <c r="NOT222" s="52"/>
      <c r="NOU222" s="52"/>
      <c r="NOV222" s="52"/>
      <c r="NOW222" s="52"/>
      <c r="NOX222" s="52"/>
      <c r="NOY222" s="52"/>
      <c r="NOZ222" s="52"/>
      <c r="NPA222" s="52"/>
      <c r="NPB222" s="52"/>
      <c r="NPC222" s="52"/>
      <c r="NPD222" s="52"/>
      <c r="NPE222" s="52"/>
      <c r="NPF222" s="52"/>
      <c r="NPG222" s="52"/>
      <c r="NPH222" s="52"/>
      <c r="NPI222" s="52"/>
      <c r="NPJ222" s="52"/>
      <c r="NPK222" s="52"/>
      <c r="NPL222" s="52"/>
      <c r="NPM222" s="52"/>
      <c r="NPN222" s="52"/>
      <c r="NPO222" s="52"/>
      <c r="NPP222" s="52"/>
      <c r="NPQ222" s="52"/>
      <c r="NPR222" s="52"/>
      <c r="NPS222" s="52"/>
      <c r="NPT222" s="52"/>
      <c r="NPU222" s="52"/>
      <c r="NPV222" s="52"/>
      <c r="NPW222" s="52"/>
      <c r="NPX222" s="52"/>
      <c r="NPY222" s="52"/>
      <c r="NPZ222" s="52"/>
      <c r="NQA222" s="52"/>
      <c r="NQB222" s="52"/>
      <c r="NQC222" s="52"/>
      <c r="NQD222" s="52"/>
      <c r="NQE222" s="52"/>
      <c r="NQF222" s="52"/>
      <c r="NQG222" s="52"/>
      <c r="NQH222" s="52"/>
      <c r="NQI222" s="52"/>
      <c r="NQJ222" s="52"/>
      <c r="NQK222" s="52"/>
      <c r="NQL222" s="52"/>
      <c r="NQM222" s="52"/>
      <c r="NQN222" s="52"/>
      <c r="NQO222" s="52"/>
      <c r="NQP222" s="52"/>
      <c r="NQQ222" s="52"/>
      <c r="NQR222" s="52"/>
      <c r="NQS222" s="52"/>
      <c r="NQT222" s="52"/>
      <c r="NQU222" s="52"/>
      <c r="NQV222" s="52"/>
      <c r="NQW222" s="52"/>
      <c r="NQX222" s="52"/>
      <c r="NQY222" s="52"/>
      <c r="NQZ222" s="52"/>
      <c r="NRA222" s="52"/>
      <c r="NRB222" s="52"/>
      <c r="NRC222" s="52"/>
      <c r="NRD222" s="52"/>
      <c r="NRE222" s="52"/>
      <c r="NRF222" s="52"/>
      <c r="NRG222" s="52"/>
      <c r="NRH222" s="52"/>
      <c r="NRI222" s="52"/>
      <c r="NRJ222" s="52"/>
      <c r="NRK222" s="52"/>
      <c r="NRL222" s="52"/>
      <c r="NRM222" s="52"/>
      <c r="NRN222" s="52"/>
      <c r="NRO222" s="52"/>
      <c r="NRP222" s="52"/>
      <c r="NRQ222" s="52"/>
      <c r="NRR222" s="52"/>
      <c r="NRS222" s="52"/>
      <c r="NRT222" s="52"/>
      <c r="NRU222" s="52"/>
      <c r="NRV222" s="52"/>
      <c r="NRW222" s="52"/>
      <c r="NRX222" s="52"/>
      <c r="NRY222" s="52"/>
      <c r="NRZ222" s="52"/>
      <c r="NSA222" s="52"/>
      <c r="NSB222" s="52"/>
      <c r="NSC222" s="52"/>
      <c r="NSD222" s="52"/>
      <c r="NSE222" s="52"/>
      <c r="NSF222" s="52"/>
      <c r="NSG222" s="52"/>
      <c r="NSH222" s="52"/>
      <c r="NSI222" s="52"/>
      <c r="NSJ222" s="52"/>
      <c r="NSK222" s="52"/>
      <c r="NSL222" s="52"/>
      <c r="NSM222" s="52"/>
      <c r="NSN222" s="52"/>
      <c r="NSO222" s="52"/>
      <c r="NSP222" s="52"/>
      <c r="NSQ222" s="52"/>
      <c r="NSR222" s="52"/>
      <c r="NSS222" s="52"/>
      <c r="NST222" s="52"/>
      <c r="NSU222" s="52"/>
      <c r="NSV222" s="52"/>
      <c r="NSW222" s="52"/>
      <c r="NSX222" s="52"/>
      <c r="NSY222" s="52"/>
      <c r="NSZ222" s="52"/>
      <c r="NTA222" s="52"/>
      <c r="NTB222" s="52"/>
      <c r="NTC222" s="52"/>
      <c r="NTD222" s="52"/>
      <c r="NTE222" s="52"/>
      <c r="NTF222" s="52"/>
      <c r="NTG222" s="52"/>
      <c r="NTH222" s="52"/>
      <c r="NTI222" s="52"/>
      <c r="NTJ222" s="52"/>
      <c r="NTK222" s="52"/>
      <c r="NTL222" s="52"/>
      <c r="NTM222" s="52"/>
      <c r="NTN222" s="52"/>
      <c r="NTO222" s="52"/>
      <c r="NTP222" s="52"/>
      <c r="NTQ222" s="52"/>
      <c r="NTR222" s="52"/>
      <c r="NTS222" s="52"/>
      <c r="NTT222" s="52"/>
      <c r="NTU222" s="52"/>
      <c r="NTV222" s="52"/>
      <c r="NTW222" s="52"/>
      <c r="NTX222" s="52"/>
      <c r="NTY222" s="52"/>
      <c r="NTZ222" s="52"/>
      <c r="NUA222" s="52"/>
      <c r="NUB222" s="52"/>
      <c r="NUC222" s="52"/>
      <c r="NUD222" s="52"/>
      <c r="NUE222" s="52"/>
      <c r="NUF222" s="52"/>
      <c r="NUG222" s="52"/>
      <c r="NUH222" s="52"/>
      <c r="NUI222" s="52"/>
      <c r="NUJ222" s="52"/>
      <c r="NUK222" s="52"/>
      <c r="NUL222" s="52"/>
      <c r="NUM222" s="52"/>
      <c r="NUN222" s="52"/>
      <c r="NUO222" s="52"/>
      <c r="NUP222" s="52"/>
      <c r="NUQ222" s="52"/>
      <c r="NUR222" s="52"/>
      <c r="NUS222" s="52"/>
      <c r="NUT222" s="52"/>
      <c r="NUU222" s="52"/>
      <c r="NUV222" s="52"/>
      <c r="NUW222" s="52"/>
      <c r="NUX222" s="52"/>
      <c r="NUY222" s="52"/>
      <c r="NUZ222" s="52"/>
      <c r="NVA222" s="52"/>
      <c r="NVB222" s="52"/>
      <c r="NVC222" s="52"/>
      <c r="NVD222" s="52"/>
      <c r="NVE222" s="52"/>
      <c r="NVF222" s="52"/>
      <c r="NVG222" s="52"/>
      <c r="NVH222" s="52"/>
      <c r="NVI222" s="52"/>
      <c r="NVJ222" s="52"/>
      <c r="NVK222" s="52"/>
      <c r="NVL222" s="52"/>
      <c r="NVM222" s="52"/>
      <c r="NVN222" s="52"/>
      <c r="NVO222" s="52"/>
      <c r="NVP222" s="52"/>
      <c r="NVQ222" s="52"/>
      <c r="NVR222" s="52"/>
      <c r="NVS222" s="52"/>
      <c r="NVT222" s="52"/>
      <c r="NVU222" s="52"/>
      <c r="NVV222" s="52"/>
      <c r="NVW222" s="52"/>
      <c r="NVX222" s="52"/>
      <c r="NVY222" s="52"/>
      <c r="NVZ222" s="52"/>
      <c r="NWA222" s="52"/>
      <c r="NWB222" s="52"/>
      <c r="NWC222" s="52"/>
      <c r="NWD222" s="52"/>
      <c r="NWE222" s="52"/>
      <c r="NWF222" s="52"/>
      <c r="NWG222" s="52"/>
      <c r="NWH222" s="52"/>
      <c r="NWI222" s="52"/>
      <c r="NWJ222" s="52"/>
      <c r="NWK222" s="52"/>
      <c r="NWL222" s="52"/>
      <c r="NWM222" s="52"/>
      <c r="NWN222" s="52"/>
      <c r="NWO222" s="52"/>
      <c r="NWP222" s="52"/>
      <c r="NWQ222" s="52"/>
      <c r="NWR222" s="52"/>
      <c r="NWS222" s="52"/>
      <c r="NWT222" s="52"/>
      <c r="NWU222" s="52"/>
      <c r="NWV222" s="52"/>
      <c r="NWW222" s="52"/>
      <c r="NWX222" s="52"/>
      <c r="NWY222" s="52"/>
      <c r="NWZ222" s="52"/>
      <c r="NXA222" s="52"/>
      <c r="NXB222" s="52"/>
      <c r="NXC222" s="52"/>
      <c r="NXD222" s="52"/>
      <c r="NXE222" s="52"/>
      <c r="NXF222" s="52"/>
      <c r="NXG222" s="52"/>
      <c r="NXH222" s="52"/>
      <c r="NXI222" s="52"/>
      <c r="NXJ222" s="52"/>
      <c r="NXK222" s="52"/>
      <c r="NXL222" s="52"/>
      <c r="NXM222" s="52"/>
      <c r="NXN222" s="52"/>
      <c r="NXO222" s="52"/>
      <c r="NXP222" s="52"/>
      <c r="NXQ222" s="52"/>
      <c r="NXR222" s="52"/>
      <c r="NXS222" s="52"/>
      <c r="NXT222" s="52"/>
      <c r="NXU222" s="52"/>
      <c r="NXV222" s="52"/>
      <c r="NXW222" s="52"/>
      <c r="NXX222" s="52"/>
      <c r="NXY222" s="52"/>
      <c r="NXZ222" s="52"/>
      <c r="NYA222" s="52"/>
      <c r="NYB222" s="52"/>
      <c r="NYC222" s="52"/>
      <c r="NYD222" s="52"/>
      <c r="NYE222" s="52"/>
      <c r="NYF222" s="52"/>
      <c r="NYG222" s="52"/>
      <c r="NYH222" s="52"/>
      <c r="NYI222" s="52"/>
      <c r="NYJ222" s="52"/>
      <c r="NYK222" s="52"/>
      <c r="NYL222" s="52"/>
      <c r="NYM222" s="52"/>
      <c r="NYN222" s="52"/>
      <c r="NYO222" s="52"/>
      <c r="NYP222" s="52"/>
      <c r="NYQ222" s="52"/>
      <c r="NYR222" s="52"/>
      <c r="NYS222" s="52"/>
      <c r="NYT222" s="52"/>
      <c r="NYU222" s="52"/>
      <c r="NYV222" s="52"/>
      <c r="NYW222" s="52"/>
      <c r="NYX222" s="52"/>
      <c r="NYY222" s="52"/>
      <c r="NYZ222" s="52"/>
      <c r="NZA222" s="52"/>
      <c r="NZB222" s="52"/>
      <c r="NZC222" s="52"/>
      <c r="NZD222" s="52"/>
      <c r="NZE222" s="52"/>
      <c r="NZF222" s="52"/>
      <c r="NZG222" s="52"/>
      <c r="NZH222" s="52"/>
      <c r="NZI222" s="52"/>
      <c r="NZJ222" s="52"/>
      <c r="NZK222" s="52"/>
      <c r="NZL222" s="52"/>
      <c r="NZM222" s="52"/>
      <c r="NZN222" s="52"/>
      <c r="NZO222" s="52"/>
      <c r="NZP222" s="52"/>
      <c r="NZQ222" s="52"/>
      <c r="NZR222" s="52"/>
      <c r="NZS222" s="52"/>
      <c r="NZT222" s="52"/>
      <c r="NZU222" s="52"/>
      <c r="NZV222" s="52"/>
      <c r="NZW222" s="52"/>
      <c r="NZX222" s="52"/>
      <c r="NZY222" s="52"/>
      <c r="NZZ222" s="52"/>
      <c r="OAA222" s="52"/>
      <c r="OAB222" s="52"/>
      <c r="OAC222" s="52"/>
      <c r="OAD222" s="52"/>
      <c r="OAE222" s="52"/>
      <c r="OAF222" s="52"/>
      <c r="OAG222" s="52"/>
      <c r="OAH222" s="52"/>
      <c r="OAI222" s="52"/>
      <c r="OAJ222" s="52"/>
      <c r="OAK222" s="52"/>
      <c r="OAL222" s="52"/>
      <c r="OAM222" s="52"/>
      <c r="OAN222" s="52"/>
      <c r="OAO222" s="52"/>
      <c r="OAP222" s="52"/>
      <c r="OAQ222" s="52"/>
      <c r="OAR222" s="52"/>
      <c r="OAS222" s="52"/>
      <c r="OAT222" s="52"/>
      <c r="OAU222" s="52"/>
      <c r="OAV222" s="52"/>
      <c r="OAW222" s="52"/>
      <c r="OAX222" s="52"/>
      <c r="OAY222" s="52"/>
      <c r="OAZ222" s="52"/>
      <c r="OBA222" s="52"/>
      <c r="OBB222" s="52"/>
      <c r="OBC222" s="52"/>
      <c r="OBD222" s="52"/>
      <c r="OBE222" s="52"/>
      <c r="OBF222" s="52"/>
      <c r="OBG222" s="52"/>
      <c r="OBH222" s="52"/>
      <c r="OBI222" s="52"/>
      <c r="OBJ222" s="52"/>
      <c r="OBK222" s="52"/>
      <c r="OBL222" s="52"/>
      <c r="OBM222" s="52"/>
      <c r="OBN222" s="52"/>
      <c r="OBO222" s="52"/>
      <c r="OBP222" s="52"/>
      <c r="OBQ222" s="52"/>
      <c r="OBR222" s="52"/>
      <c r="OBS222" s="52"/>
      <c r="OBT222" s="52"/>
      <c r="OBU222" s="52"/>
      <c r="OBV222" s="52"/>
      <c r="OBW222" s="52"/>
      <c r="OBX222" s="52"/>
      <c r="OBY222" s="52"/>
      <c r="OBZ222" s="52"/>
      <c r="OCA222" s="52"/>
      <c r="OCB222" s="52"/>
      <c r="OCC222" s="52"/>
      <c r="OCD222" s="52"/>
      <c r="OCE222" s="52"/>
      <c r="OCF222" s="52"/>
      <c r="OCG222" s="52"/>
      <c r="OCH222" s="52"/>
      <c r="OCI222" s="52"/>
      <c r="OCJ222" s="52"/>
      <c r="OCK222" s="52"/>
      <c r="OCL222" s="52"/>
      <c r="OCM222" s="52"/>
      <c r="OCN222" s="52"/>
      <c r="OCO222" s="52"/>
      <c r="OCP222" s="52"/>
      <c r="OCQ222" s="52"/>
      <c r="OCR222" s="52"/>
      <c r="OCS222" s="52"/>
      <c r="OCT222" s="52"/>
      <c r="OCU222" s="52"/>
      <c r="OCV222" s="52"/>
      <c r="OCW222" s="52"/>
      <c r="OCX222" s="52"/>
      <c r="OCY222" s="52"/>
      <c r="OCZ222" s="52"/>
      <c r="ODA222" s="52"/>
      <c r="ODB222" s="52"/>
      <c r="ODC222" s="52"/>
      <c r="ODD222" s="52"/>
      <c r="ODE222" s="52"/>
      <c r="ODF222" s="52"/>
      <c r="ODG222" s="52"/>
      <c r="ODH222" s="52"/>
      <c r="ODI222" s="52"/>
      <c r="ODJ222" s="52"/>
      <c r="ODK222" s="52"/>
      <c r="ODL222" s="52"/>
      <c r="ODM222" s="52"/>
      <c r="ODN222" s="52"/>
      <c r="ODO222" s="52"/>
      <c r="ODP222" s="52"/>
      <c r="ODQ222" s="52"/>
      <c r="ODR222" s="52"/>
      <c r="ODS222" s="52"/>
      <c r="ODT222" s="52"/>
      <c r="ODU222" s="52"/>
      <c r="ODV222" s="52"/>
      <c r="ODW222" s="52"/>
      <c r="ODX222" s="52"/>
      <c r="ODY222" s="52"/>
      <c r="ODZ222" s="52"/>
      <c r="OEA222" s="52"/>
      <c r="OEB222" s="52"/>
      <c r="OEC222" s="52"/>
      <c r="OED222" s="52"/>
      <c r="OEE222" s="52"/>
      <c r="OEF222" s="52"/>
      <c r="OEG222" s="52"/>
      <c r="OEH222" s="52"/>
      <c r="OEI222" s="52"/>
      <c r="OEJ222" s="52"/>
      <c r="OEK222" s="52"/>
      <c r="OEL222" s="52"/>
      <c r="OEM222" s="52"/>
      <c r="OEN222" s="52"/>
      <c r="OEO222" s="52"/>
      <c r="OEP222" s="52"/>
      <c r="OEQ222" s="52"/>
      <c r="OER222" s="52"/>
      <c r="OES222" s="52"/>
      <c r="OET222" s="52"/>
      <c r="OEU222" s="52"/>
      <c r="OEV222" s="52"/>
      <c r="OEW222" s="52"/>
      <c r="OEX222" s="52"/>
      <c r="OEY222" s="52"/>
      <c r="OEZ222" s="52"/>
      <c r="OFA222" s="52"/>
      <c r="OFB222" s="52"/>
      <c r="OFC222" s="52"/>
      <c r="OFD222" s="52"/>
      <c r="OFE222" s="52"/>
      <c r="OFF222" s="52"/>
      <c r="OFG222" s="52"/>
      <c r="OFH222" s="52"/>
      <c r="OFI222" s="52"/>
      <c r="OFJ222" s="52"/>
      <c r="OFK222" s="52"/>
      <c r="OFL222" s="52"/>
      <c r="OFM222" s="52"/>
      <c r="OFN222" s="52"/>
      <c r="OFO222" s="52"/>
      <c r="OFP222" s="52"/>
      <c r="OFQ222" s="52"/>
      <c r="OFR222" s="52"/>
      <c r="OFS222" s="52"/>
      <c r="OFT222" s="52"/>
      <c r="OFU222" s="52"/>
      <c r="OFV222" s="52"/>
      <c r="OFW222" s="52"/>
      <c r="OFX222" s="52"/>
      <c r="OFY222" s="52"/>
      <c r="OFZ222" s="52"/>
      <c r="OGA222" s="52"/>
      <c r="OGB222" s="52"/>
      <c r="OGC222" s="52"/>
      <c r="OGD222" s="52"/>
      <c r="OGE222" s="52"/>
      <c r="OGF222" s="52"/>
      <c r="OGG222" s="52"/>
      <c r="OGH222" s="52"/>
      <c r="OGI222" s="52"/>
      <c r="OGJ222" s="52"/>
      <c r="OGK222" s="52"/>
      <c r="OGL222" s="52"/>
      <c r="OGM222" s="52"/>
      <c r="OGN222" s="52"/>
      <c r="OGO222" s="52"/>
      <c r="OGP222" s="52"/>
      <c r="OGQ222" s="52"/>
      <c r="OGR222" s="52"/>
      <c r="OGS222" s="52"/>
      <c r="OGT222" s="52"/>
      <c r="OGU222" s="52"/>
      <c r="OGV222" s="52"/>
      <c r="OGW222" s="52"/>
      <c r="OGX222" s="52"/>
      <c r="OGY222" s="52"/>
      <c r="OGZ222" s="52"/>
      <c r="OHA222" s="52"/>
      <c r="OHB222" s="52"/>
      <c r="OHC222" s="52"/>
      <c r="OHD222" s="52"/>
      <c r="OHE222" s="52"/>
      <c r="OHF222" s="52"/>
      <c r="OHG222" s="52"/>
      <c r="OHH222" s="52"/>
      <c r="OHI222" s="52"/>
      <c r="OHJ222" s="52"/>
      <c r="OHK222" s="52"/>
      <c r="OHL222" s="52"/>
      <c r="OHM222" s="52"/>
      <c r="OHN222" s="52"/>
      <c r="OHO222" s="52"/>
      <c r="OHP222" s="52"/>
      <c r="OHQ222" s="52"/>
      <c r="OHR222" s="52"/>
      <c r="OHS222" s="52"/>
      <c r="OHT222" s="52"/>
      <c r="OHU222" s="52"/>
      <c r="OHV222" s="52"/>
      <c r="OHW222" s="52"/>
      <c r="OHX222" s="52"/>
      <c r="OHY222" s="52"/>
      <c r="OHZ222" s="52"/>
      <c r="OIA222" s="52"/>
      <c r="OIB222" s="52"/>
      <c r="OIC222" s="52"/>
      <c r="OID222" s="52"/>
      <c r="OIE222" s="52"/>
      <c r="OIF222" s="52"/>
      <c r="OIG222" s="52"/>
      <c r="OIH222" s="52"/>
      <c r="OII222" s="52"/>
      <c r="OIJ222" s="52"/>
      <c r="OIK222" s="52"/>
      <c r="OIL222" s="52"/>
      <c r="OIM222" s="52"/>
      <c r="OIN222" s="52"/>
      <c r="OIO222" s="52"/>
      <c r="OIP222" s="52"/>
      <c r="OIQ222" s="52"/>
      <c r="OIR222" s="52"/>
      <c r="OIS222" s="52"/>
      <c r="OIT222" s="52"/>
      <c r="OIU222" s="52"/>
      <c r="OIV222" s="52"/>
      <c r="OIW222" s="52"/>
      <c r="OIX222" s="52"/>
      <c r="OIY222" s="52"/>
      <c r="OIZ222" s="52"/>
      <c r="OJA222" s="52"/>
      <c r="OJB222" s="52"/>
      <c r="OJC222" s="52"/>
      <c r="OJD222" s="52"/>
      <c r="OJE222" s="52"/>
      <c r="OJF222" s="52"/>
      <c r="OJG222" s="52"/>
      <c r="OJH222" s="52"/>
      <c r="OJI222" s="52"/>
      <c r="OJJ222" s="52"/>
      <c r="OJK222" s="52"/>
      <c r="OJL222" s="52"/>
      <c r="OJM222" s="52"/>
      <c r="OJN222" s="52"/>
      <c r="OJO222" s="52"/>
      <c r="OJP222" s="52"/>
      <c r="OJQ222" s="52"/>
      <c r="OJR222" s="52"/>
      <c r="OJS222" s="52"/>
      <c r="OJT222" s="52"/>
      <c r="OJU222" s="52"/>
      <c r="OJV222" s="52"/>
      <c r="OJW222" s="52"/>
      <c r="OJX222" s="52"/>
      <c r="OJY222" s="52"/>
      <c r="OJZ222" s="52"/>
      <c r="OKA222" s="52"/>
      <c r="OKB222" s="52"/>
      <c r="OKC222" s="52"/>
      <c r="OKD222" s="52"/>
      <c r="OKE222" s="52"/>
      <c r="OKF222" s="52"/>
      <c r="OKG222" s="52"/>
      <c r="OKH222" s="52"/>
      <c r="OKI222" s="52"/>
      <c r="OKJ222" s="52"/>
      <c r="OKK222" s="52"/>
      <c r="OKL222" s="52"/>
      <c r="OKM222" s="52"/>
      <c r="OKN222" s="52"/>
      <c r="OKO222" s="52"/>
      <c r="OKP222" s="52"/>
      <c r="OKQ222" s="52"/>
      <c r="OKR222" s="52"/>
      <c r="OKS222" s="52"/>
      <c r="OKT222" s="52"/>
      <c r="OKU222" s="52"/>
      <c r="OKV222" s="52"/>
      <c r="OKW222" s="52"/>
      <c r="OKX222" s="52"/>
      <c r="OKY222" s="52"/>
      <c r="OKZ222" s="52"/>
      <c r="OLA222" s="52"/>
      <c r="OLB222" s="52"/>
      <c r="OLC222" s="52"/>
      <c r="OLD222" s="52"/>
      <c r="OLE222" s="52"/>
      <c r="OLF222" s="52"/>
      <c r="OLG222" s="52"/>
      <c r="OLH222" s="52"/>
      <c r="OLI222" s="52"/>
      <c r="OLJ222" s="52"/>
      <c r="OLK222" s="52"/>
      <c r="OLL222" s="52"/>
      <c r="OLM222" s="52"/>
      <c r="OLN222" s="52"/>
      <c r="OLO222" s="52"/>
      <c r="OLP222" s="52"/>
      <c r="OLQ222" s="52"/>
      <c r="OLR222" s="52"/>
      <c r="OLS222" s="52"/>
      <c r="OLT222" s="52"/>
      <c r="OLU222" s="52"/>
      <c r="OLV222" s="52"/>
      <c r="OLW222" s="52"/>
      <c r="OLX222" s="52"/>
      <c r="OLY222" s="52"/>
      <c r="OLZ222" s="52"/>
      <c r="OMA222" s="52"/>
      <c r="OMB222" s="52"/>
      <c r="OMC222" s="52"/>
      <c r="OMD222" s="52"/>
      <c r="OME222" s="52"/>
      <c r="OMF222" s="52"/>
      <c r="OMG222" s="52"/>
      <c r="OMH222" s="52"/>
      <c r="OMI222" s="52"/>
      <c r="OMJ222" s="52"/>
      <c r="OMK222" s="52"/>
      <c r="OML222" s="52"/>
      <c r="OMM222" s="52"/>
      <c r="OMN222" s="52"/>
      <c r="OMO222" s="52"/>
      <c r="OMP222" s="52"/>
      <c r="OMQ222" s="52"/>
      <c r="OMR222" s="52"/>
      <c r="OMS222" s="52"/>
      <c r="OMT222" s="52"/>
      <c r="OMU222" s="52"/>
      <c r="OMV222" s="52"/>
      <c r="OMW222" s="52"/>
      <c r="OMX222" s="52"/>
      <c r="OMY222" s="52"/>
      <c r="OMZ222" s="52"/>
      <c r="ONA222" s="52"/>
      <c r="ONB222" s="52"/>
      <c r="ONC222" s="52"/>
      <c r="OND222" s="52"/>
      <c r="ONE222" s="52"/>
      <c r="ONF222" s="52"/>
      <c r="ONG222" s="52"/>
      <c r="ONH222" s="52"/>
      <c r="ONI222" s="52"/>
      <c r="ONJ222" s="52"/>
      <c r="ONK222" s="52"/>
      <c r="ONL222" s="52"/>
      <c r="ONM222" s="52"/>
      <c r="ONN222" s="52"/>
      <c r="ONO222" s="52"/>
      <c r="ONP222" s="52"/>
      <c r="ONQ222" s="52"/>
      <c r="ONR222" s="52"/>
      <c r="ONS222" s="52"/>
      <c r="ONT222" s="52"/>
      <c r="ONU222" s="52"/>
      <c r="ONV222" s="52"/>
      <c r="ONW222" s="52"/>
      <c r="ONX222" s="52"/>
      <c r="ONY222" s="52"/>
      <c r="ONZ222" s="52"/>
      <c r="OOA222" s="52"/>
      <c r="OOB222" s="52"/>
      <c r="OOC222" s="52"/>
      <c r="OOD222" s="52"/>
      <c r="OOE222" s="52"/>
      <c r="OOF222" s="52"/>
      <c r="OOG222" s="52"/>
      <c r="OOH222" s="52"/>
      <c r="OOI222" s="52"/>
      <c r="OOJ222" s="52"/>
      <c r="OOK222" s="52"/>
      <c r="OOL222" s="52"/>
      <c r="OOM222" s="52"/>
      <c r="OON222" s="52"/>
      <c r="OOO222" s="52"/>
      <c r="OOP222" s="52"/>
      <c r="OOQ222" s="52"/>
      <c r="OOR222" s="52"/>
      <c r="OOS222" s="52"/>
      <c r="OOT222" s="52"/>
      <c r="OOU222" s="52"/>
      <c r="OOV222" s="52"/>
      <c r="OOW222" s="52"/>
      <c r="OOX222" s="52"/>
      <c r="OOY222" s="52"/>
      <c r="OOZ222" s="52"/>
      <c r="OPA222" s="52"/>
      <c r="OPB222" s="52"/>
      <c r="OPC222" s="52"/>
      <c r="OPD222" s="52"/>
      <c r="OPE222" s="52"/>
      <c r="OPF222" s="52"/>
      <c r="OPG222" s="52"/>
      <c r="OPH222" s="52"/>
      <c r="OPI222" s="52"/>
      <c r="OPJ222" s="52"/>
      <c r="OPK222" s="52"/>
      <c r="OPL222" s="52"/>
      <c r="OPM222" s="52"/>
      <c r="OPN222" s="52"/>
      <c r="OPO222" s="52"/>
      <c r="OPP222" s="52"/>
      <c r="OPQ222" s="52"/>
      <c r="OPR222" s="52"/>
      <c r="OPS222" s="52"/>
      <c r="OPT222" s="52"/>
      <c r="OPU222" s="52"/>
      <c r="OPV222" s="52"/>
      <c r="OPW222" s="52"/>
      <c r="OPX222" s="52"/>
      <c r="OPY222" s="52"/>
      <c r="OPZ222" s="52"/>
      <c r="OQA222" s="52"/>
      <c r="OQB222" s="52"/>
      <c r="OQC222" s="52"/>
      <c r="OQD222" s="52"/>
      <c r="OQE222" s="52"/>
      <c r="OQF222" s="52"/>
      <c r="OQG222" s="52"/>
      <c r="OQH222" s="52"/>
      <c r="OQI222" s="52"/>
      <c r="OQJ222" s="52"/>
      <c r="OQK222" s="52"/>
      <c r="OQL222" s="52"/>
      <c r="OQM222" s="52"/>
      <c r="OQN222" s="52"/>
      <c r="OQO222" s="52"/>
      <c r="OQP222" s="52"/>
      <c r="OQQ222" s="52"/>
      <c r="OQR222" s="52"/>
      <c r="OQS222" s="52"/>
      <c r="OQT222" s="52"/>
      <c r="OQU222" s="52"/>
      <c r="OQV222" s="52"/>
      <c r="OQW222" s="52"/>
      <c r="OQX222" s="52"/>
      <c r="OQY222" s="52"/>
      <c r="OQZ222" s="52"/>
      <c r="ORA222" s="52"/>
      <c r="ORB222" s="52"/>
      <c r="ORC222" s="52"/>
      <c r="ORD222" s="52"/>
      <c r="ORE222" s="52"/>
      <c r="ORF222" s="52"/>
      <c r="ORG222" s="52"/>
      <c r="ORH222" s="52"/>
      <c r="ORI222" s="52"/>
      <c r="ORJ222" s="52"/>
      <c r="ORK222" s="52"/>
      <c r="ORL222" s="52"/>
      <c r="ORM222" s="52"/>
      <c r="ORN222" s="52"/>
      <c r="ORO222" s="52"/>
      <c r="ORP222" s="52"/>
      <c r="ORQ222" s="52"/>
      <c r="ORR222" s="52"/>
      <c r="ORS222" s="52"/>
      <c r="ORT222" s="52"/>
      <c r="ORU222" s="52"/>
      <c r="ORV222" s="52"/>
      <c r="ORW222" s="52"/>
      <c r="ORX222" s="52"/>
      <c r="ORY222" s="52"/>
      <c r="ORZ222" s="52"/>
      <c r="OSA222" s="52"/>
      <c r="OSB222" s="52"/>
      <c r="OSC222" s="52"/>
      <c r="OSD222" s="52"/>
      <c r="OSE222" s="52"/>
      <c r="OSF222" s="52"/>
      <c r="OSG222" s="52"/>
      <c r="OSH222" s="52"/>
      <c r="OSI222" s="52"/>
      <c r="OSJ222" s="52"/>
      <c r="OSK222" s="52"/>
      <c r="OSL222" s="52"/>
      <c r="OSM222" s="52"/>
      <c r="OSN222" s="52"/>
      <c r="OSO222" s="52"/>
      <c r="OSP222" s="52"/>
      <c r="OSQ222" s="52"/>
      <c r="OSR222" s="52"/>
      <c r="OSS222" s="52"/>
      <c r="OST222" s="52"/>
      <c r="OSU222" s="52"/>
      <c r="OSV222" s="52"/>
      <c r="OSW222" s="52"/>
      <c r="OSX222" s="52"/>
      <c r="OSY222" s="52"/>
      <c r="OSZ222" s="52"/>
      <c r="OTA222" s="52"/>
      <c r="OTB222" s="52"/>
      <c r="OTC222" s="52"/>
      <c r="OTD222" s="52"/>
      <c r="OTE222" s="52"/>
      <c r="OTF222" s="52"/>
      <c r="OTG222" s="52"/>
      <c r="OTH222" s="52"/>
      <c r="OTI222" s="52"/>
      <c r="OTJ222" s="52"/>
      <c r="OTK222" s="52"/>
      <c r="OTL222" s="52"/>
      <c r="OTM222" s="52"/>
      <c r="OTN222" s="52"/>
      <c r="OTO222" s="52"/>
      <c r="OTP222" s="52"/>
      <c r="OTQ222" s="52"/>
      <c r="OTR222" s="52"/>
      <c r="OTS222" s="52"/>
      <c r="OTT222" s="52"/>
      <c r="OTU222" s="52"/>
      <c r="OTV222" s="52"/>
      <c r="OTW222" s="52"/>
      <c r="OTX222" s="52"/>
      <c r="OTY222" s="52"/>
      <c r="OTZ222" s="52"/>
      <c r="OUA222" s="52"/>
      <c r="OUB222" s="52"/>
      <c r="OUC222" s="52"/>
      <c r="OUD222" s="52"/>
      <c r="OUE222" s="52"/>
      <c r="OUF222" s="52"/>
      <c r="OUG222" s="52"/>
      <c r="OUH222" s="52"/>
      <c r="OUI222" s="52"/>
      <c r="OUJ222" s="52"/>
      <c r="OUK222" s="52"/>
      <c r="OUL222" s="52"/>
      <c r="OUM222" s="52"/>
      <c r="OUN222" s="52"/>
      <c r="OUO222" s="52"/>
      <c r="OUP222" s="52"/>
      <c r="OUQ222" s="52"/>
      <c r="OUR222" s="52"/>
      <c r="OUS222" s="52"/>
      <c r="OUT222" s="52"/>
      <c r="OUU222" s="52"/>
      <c r="OUV222" s="52"/>
      <c r="OUW222" s="52"/>
      <c r="OUX222" s="52"/>
      <c r="OUY222" s="52"/>
      <c r="OUZ222" s="52"/>
      <c r="OVA222" s="52"/>
      <c r="OVB222" s="52"/>
      <c r="OVC222" s="52"/>
      <c r="OVD222" s="52"/>
      <c r="OVE222" s="52"/>
      <c r="OVF222" s="52"/>
      <c r="OVG222" s="52"/>
      <c r="OVH222" s="52"/>
      <c r="OVI222" s="52"/>
      <c r="OVJ222" s="52"/>
      <c r="OVK222" s="52"/>
      <c r="OVL222" s="52"/>
      <c r="OVM222" s="52"/>
      <c r="OVN222" s="52"/>
      <c r="OVO222" s="52"/>
      <c r="OVP222" s="52"/>
      <c r="OVQ222" s="52"/>
      <c r="OVR222" s="52"/>
      <c r="OVS222" s="52"/>
      <c r="OVT222" s="52"/>
      <c r="OVU222" s="52"/>
      <c r="OVV222" s="52"/>
      <c r="OVW222" s="52"/>
      <c r="OVX222" s="52"/>
      <c r="OVY222" s="52"/>
      <c r="OVZ222" s="52"/>
      <c r="OWA222" s="52"/>
      <c r="OWB222" s="52"/>
      <c r="OWC222" s="52"/>
      <c r="OWD222" s="52"/>
      <c r="OWE222" s="52"/>
      <c r="OWF222" s="52"/>
      <c r="OWG222" s="52"/>
      <c r="OWH222" s="52"/>
      <c r="OWI222" s="52"/>
      <c r="OWJ222" s="52"/>
      <c r="OWK222" s="52"/>
      <c r="OWL222" s="52"/>
      <c r="OWM222" s="52"/>
      <c r="OWN222" s="52"/>
      <c r="OWO222" s="52"/>
      <c r="OWP222" s="52"/>
      <c r="OWQ222" s="52"/>
      <c r="OWR222" s="52"/>
      <c r="OWS222" s="52"/>
      <c r="OWT222" s="52"/>
      <c r="OWU222" s="52"/>
      <c r="OWV222" s="52"/>
      <c r="OWW222" s="52"/>
      <c r="OWX222" s="52"/>
      <c r="OWY222" s="52"/>
      <c r="OWZ222" s="52"/>
      <c r="OXA222" s="52"/>
      <c r="OXB222" s="52"/>
      <c r="OXC222" s="52"/>
      <c r="OXD222" s="52"/>
      <c r="OXE222" s="52"/>
      <c r="OXF222" s="52"/>
      <c r="OXG222" s="52"/>
      <c r="OXH222" s="52"/>
      <c r="OXI222" s="52"/>
      <c r="OXJ222" s="52"/>
      <c r="OXK222" s="52"/>
      <c r="OXL222" s="52"/>
      <c r="OXM222" s="52"/>
      <c r="OXN222" s="52"/>
      <c r="OXO222" s="52"/>
      <c r="OXP222" s="52"/>
      <c r="OXQ222" s="52"/>
      <c r="OXR222" s="52"/>
      <c r="OXS222" s="52"/>
      <c r="OXT222" s="52"/>
      <c r="OXU222" s="52"/>
      <c r="OXV222" s="52"/>
      <c r="OXW222" s="52"/>
      <c r="OXX222" s="52"/>
      <c r="OXY222" s="52"/>
      <c r="OXZ222" s="52"/>
      <c r="OYA222" s="52"/>
      <c r="OYB222" s="52"/>
      <c r="OYC222" s="52"/>
      <c r="OYD222" s="52"/>
      <c r="OYE222" s="52"/>
      <c r="OYF222" s="52"/>
      <c r="OYG222" s="52"/>
      <c r="OYH222" s="52"/>
      <c r="OYI222" s="52"/>
      <c r="OYJ222" s="52"/>
      <c r="OYK222" s="52"/>
      <c r="OYL222" s="52"/>
      <c r="OYM222" s="52"/>
      <c r="OYN222" s="52"/>
      <c r="OYO222" s="52"/>
      <c r="OYP222" s="52"/>
      <c r="OYQ222" s="52"/>
      <c r="OYR222" s="52"/>
      <c r="OYS222" s="52"/>
      <c r="OYT222" s="52"/>
      <c r="OYU222" s="52"/>
      <c r="OYV222" s="52"/>
      <c r="OYW222" s="52"/>
      <c r="OYX222" s="52"/>
      <c r="OYY222" s="52"/>
      <c r="OYZ222" s="52"/>
      <c r="OZA222" s="52"/>
      <c r="OZB222" s="52"/>
      <c r="OZC222" s="52"/>
      <c r="OZD222" s="52"/>
      <c r="OZE222" s="52"/>
      <c r="OZF222" s="52"/>
      <c r="OZG222" s="52"/>
      <c r="OZH222" s="52"/>
      <c r="OZI222" s="52"/>
      <c r="OZJ222" s="52"/>
      <c r="OZK222" s="52"/>
      <c r="OZL222" s="52"/>
      <c r="OZM222" s="52"/>
      <c r="OZN222" s="52"/>
      <c r="OZO222" s="52"/>
      <c r="OZP222" s="52"/>
      <c r="OZQ222" s="52"/>
      <c r="OZR222" s="52"/>
      <c r="OZS222" s="52"/>
      <c r="OZT222" s="52"/>
      <c r="OZU222" s="52"/>
      <c r="OZV222" s="52"/>
      <c r="OZW222" s="52"/>
      <c r="OZX222" s="52"/>
      <c r="OZY222" s="52"/>
      <c r="OZZ222" s="52"/>
      <c r="PAA222" s="52"/>
      <c r="PAB222" s="52"/>
      <c r="PAC222" s="52"/>
      <c r="PAD222" s="52"/>
      <c r="PAE222" s="52"/>
      <c r="PAF222" s="52"/>
      <c r="PAG222" s="52"/>
      <c r="PAH222" s="52"/>
      <c r="PAI222" s="52"/>
      <c r="PAJ222" s="52"/>
      <c r="PAK222" s="52"/>
      <c r="PAL222" s="52"/>
      <c r="PAM222" s="52"/>
      <c r="PAN222" s="52"/>
      <c r="PAO222" s="52"/>
      <c r="PAP222" s="52"/>
      <c r="PAQ222" s="52"/>
      <c r="PAR222" s="52"/>
      <c r="PAS222" s="52"/>
      <c r="PAT222" s="52"/>
      <c r="PAU222" s="52"/>
      <c r="PAV222" s="52"/>
      <c r="PAW222" s="52"/>
      <c r="PAX222" s="52"/>
      <c r="PAY222" s="52"/>
      <c r="PAZ222" s="52"/>
      <c r="PBA222" s="52"/>
      <c r="PBB222" s="52"/>
      <c r="PBC222" s="52"/>
      <c r="PBD222" s="52"/>
      <c r="PBE222" s="52"/>
      <c r="PBF222" s="52"/>
      <c r="PBG222" s="52"/>
      <c r="PBH222" s="52"/>
      <c r="PBI222" s="52"/>
      <c r="PBJ222" s="52"/>
      <c r="PBK222" s="52"/>
      <c r="PBL222" s="52"/>
      <c r="PBM222" s="52"/>
      <c r="PBN222" s="52"/>
      <c r="PBO222" s="52"/>
      <c r="PBP222" s="52"/>
      <c r="PBQ222" s="52"/>
      <c r="PBR222" s="52"/>
      <c r="PBS222" s="52"/>
      <c r="PBT222" s="52"/>
      <c r="PBU222" s="52"/>
      <c r="PBV222" s="52"/>
      <c r="PBW222" s="52"/>
      <c r="PBX222" s="52"/>
      <c r="PBY222" s="52"/>
      <c r="PBZ222" s="52"/>
      <c r="PCA222" s="52"/>
      <c r="PCB222" s="52"/>
      <c r="PCC222" s="52"/>
      <c r="PCD222" s="52"/>
      <c r="PCE222" s="52"/>
      <c r="PCF222" s="52"/>
      <c r="PCG222" s="52"/>
      <c r="PCH222" s="52"/>
      <c r="PCI222" s="52"/>
      <c r="PCJ222" s="52"/>
      <c r="PCK222" s="52"/>
      <c r="PCL222" s="52"/>
      <c r="PCM222" s="52"/>
      <c r="PCN222" s="52"/>
      <c r="PCO222" s="52"/>
      <c r="PCP222" s="52"/>
      <c r="PCQ222" s="52"/>
      <c r="PCR222" s="52"/>
      <c r="PCS222" s="52"/>
      <c r="PCT222" s="52"/>
      <c r="PCU222" s="52"/>
      <c r="PCV222" s="52"/>
      <c r="PCW222" s="52"/>
      <c r="PCX222" s="52"/>
      <c r="PCY222" s="52"/>
      <c r="PCZ222" s="52"/>
      <c r="PDA222" s="52"/>
      <c r="PDB222" s="52"/>
      <c r="PDC222" s="52"/>
      <c r="PDD222" s="52"/>
      <c r="PDE222" s="52"/>
      <c r="PDF222" s="52"/>
      <c r="PDG222" s="52"/>
      <c r="PDH222" s="52"/>
      <c r="PDI222" s="52"/>
      <c r="PDJ222" s="52"/>
      <c r="PDK222" s="52"/>
      <c r="PDL222" s="52"/>
      <c r="PDM222" s="52"/>
      <c r="PDN222" s="52"/>
      <c r="PDO222" s="52"/>
      <c r="PDP222" s="52"/>
      <c r="PDQ222" s="52"/>
      <c r="PDR222" s="52"/>
      <c r="PDS222" s="52"/>
      <c r="PDT222" s="52"/>
      <c r="PDU222" s="52"/>
      <c r="PDV222" s="52"/>
      <c r="PDW222" s="52"/>
      <c r="PDX222" s="52"/>
      <c r="PDY222" s="52"/>
      <c r="PDZ222" s="52"/>
      <c r="PEA222" s="52"/>
      <c r="PEB222" s="52"/>
      <c r="PEC222" s="52"/>
      <c r="PED222" s="52"/>
      <c r="PEE222" s="52"/>
      <c r="PEF222" s="52"/>
      <c r="PEG222" s="52"/>
      <c r="PEH222" s="52"/>
      <c r="PEI222" s="52"/>
      <c r="PEJ222" s="52"/>
      <c r="PEK222" s="52"/>
      <c r="PEL222" s="52"/>
      <c r="PEM222" s="52"/>
      <c r="PEN222" s="52"/>
      <c r="PEO222" s="52"/>
      <c r="PEP222" s="52"/>
      <c r="PEQ222" s="52"/>
      <c r="PER222" s="52"/>
      <c r="PES222" s="52"/>
      <c r="PET222" s="52"/>
      <c r="PEU222" s="52"/>
      <c r="PEV222" s="52"/>
      <c r="PEW222" s="52"/>
      <c r="PEX222" s="52"/>
      <c r="PEY222" s="52"/>
      <c r="PEZ222" s="52"/>
      <c r="PFA222" s="52"/>
      <c r="PFB222" s="52"/>
      <c r="PFC222" s="52"/>
      <c r="PFD222" s="52"/>
      <c r="PFE222" s="52"/>
      <c r="PFF222" s="52"/>
      <c r="PFG222" s="52"/>
      <c r="PFH222" s="52"/>
      <c r="PFI222" s="52"/>
      <c r="PFJ222" s="52"/>
      <c r="PFK222" s="52"/>
      <c r="PFL222" s="52"/>
      <c r="PFM222" s="52"/>
      <c r="PFN222" s="52"/>
      <c r="PFO222" s="52"/>
      <c r="PFP222" s="52"/>
      <c r="PFQ222" s="52"/>
      <c r="PFR222" s="52"/>
      <c r="PFS222" s="52"/>
      <c r="PFT222" s="52"/>
      <c r="PFU222" s="52"/>
      <c r="PFV222" s="52"/>
      <c r="PFW222" s="52"/>
      <c r="PFX222" s="52"/>
      <c r="PFY222" s="52"/>
      <c r="PFZ222" s="52"/>
      <c r="PGA222" s="52"/>
      <c r="PGB222" s="52"/>
      <c r="PGC222" s="52"/>
      <c r="PGD222" s="52"/>
      <c r="PGE222" s="52"/>
      <c r="PGF222" s="52"/>
      <c r="PGG222" s="52"/>
      <c r="PGH222" s="52"/>
      <c r="PGI222" s="52"/>
      <c r="PGJ222" s="52"/>
      <c r="PGK222" s="52"/>
      <c r="PGL222" s="52"/>
      <c r="PGM222" s="52"/>
      <c r="PGN222" s="52"/>
      <c r="PGO222" s="52"/>
      <c r="PGP222" s="52"/>
      <c r="PGQ222" s="52"/>
      <c r="PGR222" s="52"/>
      <c r="PGS222" s="52"/>
      <c r="PGT222" s="52"/>
      <c r="PGU222" s="52"/>
      <c r="PGV222" s="52"/>
      <c r="PGW222" s="52"/>
      <c r="PGX222" s="52"/>
      <c r="PGY222" s="52"/>
      <c r="PGZ222" s="52"/>
      <c r="PHA222" s="52"/>
      <c r="PHB222" s="52"/>
      <c r="PHC222" s="52"/>
      <c r="PHD222" s="52"/>
      <c r="PHE222" s="52"/>
      <c r="PHF222" s="52"/>
      <c r="PHG222" s="52"/>
      <c r="PHH222" s="52"/>
      <c r="PHI222" s="52"/>
      <c r="PHJ222" s="52"/>
      <c r="PHK222" s="52"/>
      <c r="PHL222" s="52"/>
      <c r="PHM222" s="52"/>
      <c r="PHN222" s="52"/>
      <c r="PHO222" s="52"/>
      <c r="PHP222" s="52"/>
      <c r="PHQ222" s="52"/>
      <c r="PHR222" s="52"/>
      <c r="PHS222" s="52"/>
      <c r="PHT222" s="52"/>
      <c r="PHU222" s="52"/>
      <c r="PHV222" s="52"/>
      <c r="PHW222" s="52"/>
      <c r="PHX222" s="52"/>
      <c r="PHY222" s="52"/>
      <c r="PHZ222" s="52"/>
      <c r="PIA222" s="52"/>
      <c r="PIB222" s="52"/>
      <c r="PIC222" s="52"/>
      <c r="PID222" s="52"/>
      <c r="PIE222" s="52"/>
      <c r="PIF222" s="52"/>
      <c r="PIG222" s="52"/>
      <c r="PIH222" s="52"/>
      <c r="PII222" s="52"/>
      <c r="PIJ222" s="52"/>
      <c r="PIK222" s="52"/>
      <c r="PIL222" s="52"/>
      <c r="PIM222" s="52"/>
      <c r="PIN222" s="52"/>
      <c r="PIO222" s="52"/>
      <c r="PIP222" s="52"/>
      <c r="PIQ222" s="52"/>
      <c r="PIR222" s="52"/>
      <c r="PIS222" s="52"/>
      <c r="PIT222" s="52"/>
      <c r="PIU222" s="52"/>
      <c r="PIV222" s="52"/>
      <c r="PIW222" s="52"/>
      <c r="PIX222" s="52"/>
      <c r="PIY222" s="52"/>
      <c r="PIZ222" s="52"/>
      <c r="PJA222" s="52"/>
      <c r="PJB222" s="52"/>
      <c r="PJC222" s="52"/>
      <c r="PJD222" s="52"/>
      <c r="PJE222" s="52"/>
      <c r="PJF222" s="52"/>
      <c r="PJG222" s="52"/>
      <c r="PJH222" s="52"/>
      <c r="PJI222" s="52"/>
      <c r="PJJ222" s="52"/>
      <c r="PJK222" s="52"/>
      <c r="PJL222" s="52"/>
      <c r="PJM222" s="52"/>
      <c r="PJN222" s="52"/>
      <c r="PJO222" s="52"/>
      <c r="PJP222" s="52"/>
      <c r="PJQ222" s="52"/>
      <c r="PJR222" s="52"/>
      <c r="PJS222" s="52"/>
      <c r="PJT222" s="52"/>
      <c r="PJU222" s="52"/>
      <c r="PJV222" s="52"/>
      <c r="PJW222" s="52"/>
      <c r="PJX222" s="52"/>
      <c r="PJY222" s="52"/>
      <c r="PJZ222" s="52"/>
      <c r="PKA222" s="52"/>
      <c r="PKB222" s="52"/>
      <c r="PKC222" s="52"/>
      <c r="PKD222" s="52"/>
      <c r="PKE222" s="52"/>
      <c r="PKF222" s="52"/>
      <c r="PKG222" s="52"/>
      <c r="PKH222" s="52"/>
      <c r="PKI222" s="52"/>
      <c r="PKJ222" s="52"/>
      <c r="PKK222" s="52"/>
      <c r="PKL222" s="52"/>
      <c r="PKM222" s="52"/>
      <c r="PKN222" s="52"/>
      <c r="PKO222" s="52"/>
      <c r="PKP222" s="52"/>
      <c r="PKQ222" s="52"/>
      <c r="PKR222" s="52"/>
      <c r="PKS222" s="52"/>
      <c r="PKT222" s="52"/>
      <c r="PKU222" s="52"/>
      <c r="PKV222" s="52"/>
      <c r="PKW222" s="52"/>
      <c r="PKX222" s="52"/>
      <c r="PKY222" s="52"/>
      <c r="PKZ222" s="52"/>
      <c r="PLA222" s="52"/>
      <c r="PLB222" s="52"/>
      <c r="PLC222" s="52"/>
      <c r="PLD222" s="52"/>
      <c r="PLE222" s="52"/>
      <c r="PLF222" s="52"/>
      <c r="PLG222" s="52"/>
      <c r="PLH222" s="52"/>
      <c r="PLI222" s="52"/>
      <c r="PLJ222" s="52"/>
      <c r="PLK222" s="52"/>
      <c r="PLL222" s="52"/>
      <c r="PLM222" s="52"/>
      <c r="PLN222" s="52"/>
      <c r="PLO222" s="52"/>
      <c r="PLP222" s="52"/>
      <c r="PLQ222" s="52"/>
      <c r="PLR222" s="52"/>
      <c r="PLS222" s="52"/>
      <c r="PLT222" s="52"/>
      <c r="PLU222" s="52"/>
      <c r="PLV222" s="52"/>
      <c r="PLW222" s="52"/>
      <c r="PLX222" s="52"/>
      <c r="PLY222" s="52"/>
      <c r="PLZ222" s="52"/>
      <c r="PMA222" s="52"/>
      <c r="PMB222" s="52"/>
      <c r="PMC222" s="52"/>
      <c r="PMD222" s="52"/>
      <c r="PME222" s="52"/>
      <c r="PMF222" s="52"/>
      <c r="PMG222" s="52"/>
      <c r="PMH222" s="52"/>
      <c r="PMI222" s="52"/>
      <c r="PMJ222" s="52"/>
      <c r="PMK222" s="52"/>
      <c r="PML222" s="52"/>
      <c r="PMM222" s="52"/>
      <c r="PMN222" s="52"/>
      <c r="PMO222" s="52"/>
      <c r="PMP222" s="52"/>
      <c r="PMQ222" s="52"/>
      <c r="PMR222" s="52"/>
      <c r="PMS222" s="52"/>
      <c r="PMT222" s="52"/>
      <c r="PMU222" s="52"/>
      <c r="PMV222" s="52"/>
      <c r="PMW222" s="52"/>
      <c r="PMX222" s="52"/>
      <c r="PMY222" s="52"/>
      <c r="PMZ222" s="52"/>
      <c r="PNA222" s="52"/>
      <c r="PNB222" s="52"/>
      <c r="PNC222" s="52"/>
      <c r="PND222" s="52"/>
      <c r="PNE222" s="52"/>
      <c r="PNF222" s="52"/>
      <c r="PNG222" s="52"/>
      <c r="PNH222" s="52"/>
      <c r="PNI222" s="52"/>
      <c r="PNJ222" s="52"/>
      <c r="PNK222" s="52"/>
      <c r="PNL222" s="52"/>
      <c r="PNM222" s="52"/>
      <c r="PNN222" s="52"/>
      <c r="PNO222" s="52"/>
      <c r="PNP222" s="52"/>
      <c r="PNQ222" s="52"/>
      <c r="PNR222" s="52"/>
      <c r="PNS222" s="52"/>
      <c r="PNT222" s="52"/>
      <c r="PNU222" s="52"/>
      <c r="PNV222" s="52"/>
      <c r="PNW222" s="52"/>
      <c r="PNX222" s="52"/>
      <c r="PNY222" s="52"/>
      <c r="PNZ222" s="52"/>
      <c r="POA222" s="52"/>
      <c r="POB222" s="52"/>
      <c r="POC222" s="52"/>
      <c r="POD222" s="52"/>
      <c r="POE222" s="52"/>
      <c r="POF222" s="52"/>
      <c r="POG222" s="52"/>
      <c r="POH222" s="52"/>
      <c r="POI222" s="52"/>
      <c r="POJ222" s="52"/>
      <c r="POK222" s="52"/>
      <c r="POL222" s="52"/>
      <c r="POM222" s="52"/>
      <c r="PON222" s="52"/>
      <c r="POO222" s="52"/>
      <c r="POP222" s="52"/>
      <c r="POQ222" s="52"/>
      <c r="POR222" s="52"/>
      <c r="POS222" s="52"/>
      <c r="POT222" s="52"/>
      <c r="POU222" s="52"/>
      <c r="POV222" s="52"/>
      <c r="POW222" s="52"/>
      <c r="POX222" s="52"/>
      <c r="POY222" s="52"/>
      <c r="POZ222" s="52"/>
      <c r="PPA222" s="52"/>
      <c r="PPB222" s="52"/>
      <c r="PPC222" s="52"/>
      <c r="PPD222" s="52"/>
      <c r="PPE222" s="52"/>
      <c r="PPF222" s="52"/>
      <c r="PPG222" s="52"/>
      <c r="PPH222" s="52"/>
      <c r="PPI222" s="52"/>
      <c r="PPJ222" s="52"/>
      <c r="PPK222" s="52"/>
      <c r="PPL222" s="52"/>
      <c r="PPM222" s="52"/>
      <c r="PPN222" s="52"/>
      <c r="PPO222" s="52"/>
      <c r="PPP222" s="52"/>
      <c r="PPQ222" s="52"/>
      <c r="PPR222" s="52"/>
      <c r="PPS222" s="52"/>
      <c r="PPT222" s="52"/>
      <c r="PPU222" s="52"/>
      <c r="PPV222" s="52"/>
      <c r="PPW222" s="52"/>
      <c r="PPX222" s="52"/>
      <c r="PPY222" s="52"/>
      <c r="PPZ222" s="52"/>
      <c r="PQA222" s="52"/>
      <c r="PQB222" s="52"/>
      <c r="PQC222" s="52"/>
      <c r="PQD222" s="52"/>
      <c r="PQE222" s="52"/>
      <c r="PQF222" s="52"/>
      <c r="PQG222" s="52"/>
      <c r="PQH222" s="52"/>
      <c r="PQI222" s="52"/>
      <c r="PQJ222" s="52"/>
      <c r="PQK222" s="52"/>
      <c r="PQL222" s="52"/>
      <c r="PQM222" s="52"/>
      <c r="PQN222" s="52"/>
      <c r="PQO222" s="52"/>
      <c r="PQP222" s="52"/>
      <c r="PQQ222" s="52"/>
      <c r="PQR222" s="52"/>
      <c r="PQS222" s="52"/>
      <c r="PQT222" s="52"/>
      <c r="PQU222" s="52"/>
      <c r="PQV222" s="52"/>
      <c r="PQW222" s="52"/>
      <c r="PQX222" s="52"/>
      <c r="PQY222" s="52"/>
      <c r="PQZ222" s="52"/>
      <c r="PRA222" s="52"/>
      <c r="PRB222" s="52"/>
      <c r="PRC222" s="52"/>
      <c r="PRD222" s="52"/>
      <c r="PRE222" s="52"/>
      <c r="PRF222" s="52"/>
      <c r="PRG222" s="52"/>
      <c r="PRH222" s="52"/>
      <c r="PRI222" s="52"/>
      <c r="PRJ222" s="52"/>
      <c r="PRK222" s="52"/>
      <c r="PRL222" s="52"/>
      <c r="PRM222" s="52"/>
      <c r="PRN222" s="52"/>
      <c r="PRO222" s="52"/>
      <c r="PRP222" s="52"/>
      <c r="PRQ222" s="52"/>
      <c r="PRR222" s="52"/>
      <c r="PRS222" s="52"/>
      <c r="PRT222" s="52"/>
      <c r="PRU222" s="52"/>
      <c r="PRV222" s="52"/>
      <c r="PRW222" s="52"/>
      <c r="PRX222" s="52"/>
      <c r="PRY222" s="52"/>
      <c r="PRZ222" s="52"/>
      <c r="PSA222" s="52"/>
      <c r="PSB222" s="52"/>
      <c r="PSC222" s="52"/>
      <c r="PSD222" s="52"/>
      <c r="PSE222" s="52"/>
      <c r="PSF222" s="52"/>
      <c r="PSG222" s="52"/>
      <c r="PSH222" s="52"/>
      <c r="PSI222" s="52"/>
      <c r="PSJ222" s="52"/>
      <c r="PSK222" s="52"/>
      <c r="PSL222" s="52"/>
      <c r="PSM222" s="52"/>
      <c r="PSN222" s="52"/>
      <c r="PSO222" s="52"/>
      <c r="PSP222" s="52"/>
      <c r="PSQ222" s="52"/>
      <c r="PSR222" s="52"/>
      <c r="PSS222" s="52"/>
      <c r="PST222" s="52"/>
      <c r="PSU222" s="52"/>
      <c r="PSV222" s="52"/>
      <c r="PSW222" s="52"/>
      <c r="PSX222" s="52"/>
      <c r="PSY222" s="52"/>
      <c r="PSZ222" s="52"/>
      <c r="PTA222" s="52"/>
      <c r="PTB222" s="52"/>
      <c r="PTC222" s="52"/>
      <c r="PTD222" s="52"/>
      <c r="PTE222" s="52"/>
      <c r="PTF222" s="52"/>
      <c r="PTG222" s="52"/>
      <c r="PTH222" s="52"/>
      <c r="PTI222" s="52"/>
      <c r="PTJ222" s="52"/>
      <c r="PTK222" s="52"/>
      <c r="PTL222" s="52"/>
      <c r="PTM222" s="52"/>
      <c r="PTN222" s="52"/>
      <c r="PTO222" s="52"/>
      <c r="PTP222" s="52"/>
      <c r="PTQ222" s="52"/>
      <c r="PTR222" s="52"/>
      <c r="PTS222" s="52"/>
      <c r="PTT222" s="52"/>
      <c r="PTU222" s="52"/>
      <c r="PTV222" s="52"/>
      <c r="PTW222" s="52"/>
      <c r="PTX222" s="52"/>
      <c r="PTY222" s="52"/>
      <c r="PTZ222" s="52"/>
      <c r="PUA222" s="52"/>
      <c r="PUB222" s="52"/>
      <c r="PUC222" s="52"/>
      <c r="PUD222" s="52"/>
      <c r="PUE222" s="52"/>
      <c r="PUF222" s="52"/>
      <c r="PUG222" s="52"/>
      <c r="PUH222" s="52"/>
      <c r="PUI222" s="52"/>
      <c r="PUJ222" s="52"/>
      <c r="PUK222" s="52"/>
      <c r="PUL222" s="52"/>
      <c r="PUM222" s="52"/>
      <c r="PUN222" s="52"/>
      <c r="PUO222" s="52"/>
      <c r="PUP222" s="52"/>
      <c r="PUQ222" s="52"/>
      <c r="PUR222" s="52"/>
      <c r="PUS222" s="52"/>
      <c r="PUT222" s="52"/>
      <c r="PUU222" s="52"/>
      <c r="PUV222" s="52"/>
      <c r="PUW222" s="52"/>
      <c r="PUX222" s="52"/>
      <c r="PUY222" s="52"/>
      <c r="PUZ222" s="52"/>
      <c r="PVA222" s="52"/>
      <c r="PVB222" s="52"/>
      <c r="PVC222" s="52"/>
      <c r="PVD222" s="52"/>
      <c r="PVE222" s="52"/>
      <c r="PVF222" s="52"/>
      <c r="PVG222" s="52"/>
      <c r="PVH222" s="52"/>
      <c r="PVI222" s="52"/>
      <c r="PVJ222" s="52"/>
      <c r="PVK222" s="52"/>
      <c r="PVL222" s="52"/>
      <c r="PVM222" s="52"/>
      <c r="PVN222" s="52"/>
      <c r="PVO222" s="52"/>
      <c r="PVP222" s="52"/>
      <c r="PVQ222" s="52"/>
      <c r="PVR222" s="52"/>
      <c r="PVS222" s="52"/>
      <c r="PVT222" s="52"/>
      <c r="PVU222" s="52"/>
      <c r="PVV222" s="52"/>
      <c r="PVW222" s="52"/>
      <c r="PVX222" s="52"/>
      <c r="PVY222" s="52"/>
      <c r="PVZ222" s="52"/>
      <c r="PWA222" s="52"/>
      <c r="PWB222" s="52"/>
      <c r="PWC222" s="52"/>
      <c r="PWD222" s="52"/>
      <c r="PWE222" s="52"/>
      <c r="PWF222" s="52"/>
      <c r="PWG222" s="52"/>
      <c r="PWH222" s="52"/>
      <c r="PWI222" s="52"/>
      <c r="PWJ222" s="52"/>
      <c r="PWK222" s="52"/>
      <c r="PWL222" s="52"/>
      <c r="PWM222" s="52"/>
      <c r="PWN222" s="52"/>
      <c r="PWO222" s="52"/>
      <c r="PWP222" s="52"/>
      <c r="PWQ222" s="52"/>
      <c r="PWR222" s="52"/>
      <c r="PWS222" s="52"/>
      <c r="PWT222" s="52"/>
      <c r="PWU222" s="52"/>
      <c r="PWV222" s="52"/>
      <c r="PWW222" s="52"/>
      <c r="PWX222" s="52"/>
      <c r="PWY222" s="52"/>
      <c r="PWZ222" s="52"/>
      <c r="PXA222" s="52"/>
      <c r="PXB222" s="52"/>
      <c r="PXC222" s="52"/>
      <c r="PXD222" s="52"/>
      <c r="PXE222" s="52"/>
      <c r="PXF222" s="52"/>
      <c r="PXG222" s="52"/>
      <c r="PXH222" s="52"/>
      <c r="PXI222" s="52"/>
      <c r="PXJ222" s="52"/>
      <c r="PXK222" s="52"/>
      <c r="PXL222" s="52"/>
      <c r="PXM222" s="52"/>
      <c r="PXN222" s="52"/>
      <c r="PXO222" s="52"/>
      <c r="PXP222" s="52"/>
      <c r="PXQ222" s="52"/>
      <c r="PXR222" s="52"/>
      <c r="PXS222" s="52"/>
      <c r="PXT222" s="52"/>
      <c r="PXU222" s="52"/>
      <c r="PXV222" s="52"/>
      <c r="PXW222" s="52"/>
      <c r="PXX222" s="52"/>
      <c r="PXY222" s="52"/>
      <c r="PXZ222" s="52"/>
      <c r="PYA222" s="52"/>
      <c r="PYB222" s="52"/>
      <c r="PYC222" s="52"/>
      <c r="PYD222" s="52"/>
      <c r="PYE222" s="52"/>
      <c r="PYF222" s="52"/>
      <c r="PYG222" s="52"/>
      <c r="PYH222" s="52"/>
      <c r="PYI222" s="52"/>
      <c r="PYJ222" s="52"/>
      <c r="PYK222" s="52"/>
      <c r="PYL222" s="52"/>
      <c r="PYM222" s="52"/>
      <c r="PYN222" s="52"/>
      <c r="PYO222" s="52"/>
      <c r="PYP222" s="52"/>
      <c r="PYQ222" s="52"/>
      <c r="PYR222" s="52"/>
      <c r="PYS222" s="52"/>
      <c r="PYT222" s="52"/>
      <c r="PYU222" s="52"/>
      <c r="PYV222" s="52"/>
      <c r="PYW222" s="52"/>
      <c r="PYX222" s="52"/>
      <c r="PYY222" s="52"/>
      <c r="PYZ222" s="52"/>
      <c r="PZA222" s="52"/>
      <c r="PZB222" s="52"/>
      <c r="PZC222" s="52"/>
      <c r="PZD222" s="52"/>
      <c r="PZE222" s="52"/>
      <c r="PZF222" s="52"/>
      <c r="PZG222" s="52"/>
      <c r="PZH222" s="52"/>
      <c r="PZI222" s="52"/>
      <c r="PZJ222" s="52"/>
      <c r="PZK222" s="52"/>
      <c r="PZL222" s="52"/>
      <c r="PZM222" s="52"/>
      <c r="PZN222" s="52"/>
      <c r="PZO222" s="52"/>
      <c r="PZP222" s="52"/>
      <c r="PZQ222" s="52"/>
      <c r="PZR222" s="52"/>
      <c r="PZS222" s="52"/>
      <c r="PZT222" s="52"/>
      <c r="PZU222" s="52"/>
      <c r="PZV222" s="52"/>
      <c r="PZW222" s="52"/>
      <c r="PZX222" s="52"/>
      <c r="PZY222" s="52"/>
      <c r="PZZ222" s="52"/>
      <c r="QAA222" s="52"/>
      <c r="QAB222" s="52"/>
      <c r="QAC222" s="52"/>
      <c r="QAD222" s="52"/>
      <c r="QAE222" s="52"/>
      <c r="QAF222" s="52"/>
      <c r="QAG222" s="52"/>
      <c r="QAH222" s="52"/>
      <c r="QAI222" s="52"/>
      <c r="QAJ222" s="52"/>
      <c r="QAK222" s="52"/>
      <c r="QAL222" s="52"/>
      <c r="QAM222" s="52"/>
      <c r="QAN222" s="52"/>
      <c r="QAO222" s="52"/>
      <c r="QAP222" s="52"/>
      <c r="QAQ222" s="52"/>
      <c r="QAR222" s="52"/>
      <c r="QAS222" s="52"/>
      <c r="QAT222" s="52"/>
      <c r="QAU222" s="52"/>
      <c r="QAV222" s="52"/>
      <c r="QAW222" s="52"/>
      <c r="QAX222" s="52"/>
      <c r="QAY222" s="52"/>
      <c r="QAZ222" s="52"/>
      <c r="QBA222" s="52"/>
      <c r="QBB222" s="52"/>
      <c r="QBC222" s="52"/>
      <c r="QBD222" s="52"/>
      <c r="QBE222" s="52"/>
      <c r="QBF222" s="52"/>
      <c r="QBG222" s="52"/>
      <c r="QBH222" s="52"/>
      <c r="QBI222" s="52"/>
      <c r="QBJ222" s="52"/>
      <c r="QBK222" s="52"/>
      <c r="QBL222" s="52"/>
      <c r="QBM222" s="52"/>
      <c r="QBN222" s="52"/>
      <c r="QBO222" s="52"/>
      <c r="QBP222" s="52"/>
      <c r="QBQ222" s="52"/>
      <c r="QBR222" s="52"/>
      <c r="QBS222" s="52"/>
      <c r="QBT222" s="52"/>
      <c r="QBU222" s="52"/>
      <c r="QBV222" s="52"/>
      <c r="QBW222" s="52"/>
      <c r="QBX222" s="52"/>
      <c r="QBY222" s="52"/>
      <c r="QBZ222" s="52"/>
      <c r="QCA222" s="52"/>
      <c r="QCB222" s="52"/>
      <c r="QCC222" s="52"/>
      <c r="QCD222" s="52"/>
      <c r="QCE222" s="52"/>
      <c r="QCF222" s="52"/>
      <c r="QCG222" s="52"/>
      <c r="QCH222" s="52"/>
      <c r="QCI222" s="52"/>
      <c r="QCJ222" s="52"/>
      <c r="QCK222" s="52"/>
      <c r="QCL222" s="52"/>
      <c r="QCM222" s="52"/>
      <c r="QCN222" s="52"/>
      <c r="QCO222" s="52"/>
      <c r="QCP222" s="52"/>
      <c r="QCQ222" s="52"/>
      <c r="QCR222" s="52"/>
      <c r="QCS222" s="52"/>
      <c r="QCT222" s="52"/>
      <c r="QCU222" s="52"/>
      <c r="QCV222" s="52"/>
      <c r="QCW222" s="52"/>
      <c r="QCX222" s="52"/>
      <c r="QCY222" s="52"/>
      <c r="QCZ222" s="52"/>
      <c r="QDA222" s="52"/>
      <c r="QDB222" s="52"/>
      <c r="QDC222" s="52"/>
      <c r="QDD222" s="52"/>
      <c r="QDE222" s="52"/>
      <c r="QDF222" s="52"/>
      <c r="QDG222" s="52"/>
      <c r="QDH222" s="52"/>
      <c r="QDI222" s="52"/>
      <c r="QDJ222" s="52"/>
      <c r="QDK222" s="52"/>
      <c r="QDL222" s="52"/>
      <c r="QDM222" s="52"/>
      <c r="QDN222" s="52"/>
      <c r="QDO222" s="52"/>
      <c r="QDP222" s="52"/>
      <c r="QDQ222" s="52"/>
      <c r="QDR222" s="52"/>
      <c r="QDS222" s="52"/>
      <c r="QDT222" s="52"/>
      <c r="QDU222" s="52"/>
      <c r="QDV222" s="52"/>
      <c r="QDW222" s="52"/>
      <c r="QDX222" s="52"/>
      <c r="QDY222" s="52"/>
      <c r="QDZ222" s="52"/>
      <c r="QEA222" s="52"/>
      <c r="QEB222" s="52"/>
      <c r="QEC222" s="52"/>
      <c r="QED222" s="52"/>
      <c r="QEE222" s="52"/>
      <c r="QEF222" s="52"/>
      <c r="QEG222" s="52"/>
      <c r="QEH222" s="52"/>
      <c r="QEI222" s="52"/>
      <c r="QEJ222" s="52"/>
      <c r="QEK222" s="52"/>
      <c r="QEL222" s="52"/>
      <c r="QEM222" s="52"/>
      <c r="QEN222" s="52"/>
      <c r="QEO222" s="52"/>
      <c r="QEP222" s="52"/>
      <c r="QEQ222" s="52"/>
      <c r="QER222" s="52"/>
      <c r="QES222" s="52"/>
      <c r="QET222" s="52"/>
      <c r="QEU222" s="52"/>
      <c r="QEV222" s="52"/>
      <c r="QEW222" s="52"/>
      <c r="QEX222" s="52"/>
      <c r="QEY222" s="52"/>
      <c r="QEZ222" s="52"/>
      <c r="QFA222" s="52"/>
      <c r="QFB222" s="52"/>
      <c r="QFC222" s="52"/>
      <c r="QFD222" s="52"/>
      <c r="QFE222" s="52"/>
      <c r="QFF222" s="52"/>
      <c r="QFG222" s="52"/>
      <c r="QFH222" s="52"/>
      <c r="QFI222" s="52"/>
      <c r="QFJ222" s="52"/>
      <c r="QFK222" s="52"/>
      <c r="QFL222" s="52"/>
      <c r="QFM222" s="52"/>
      <c r="QFN222" s="52"/>
      <c r="QFO222" s="52"/>
      <c r="QFP222" s="52"/>
      <c r="QFQ222" s="52"/>
      <c r="QFR222" s="52"/>
      <c r="QFS222" s="52"/>
      <c r="QFT222" s="52"/>
      <c r="QFU222" s="52"/>
      <c r="QFV222" s="52"/>
      <c r="QFW222" s="52"/>
      <c r="QFX222" s="52"/>
      <c r="QFY222" s="52"/>
      <c r="QFZ222" s="52"/>
      <c r="QGA222" s="52"/>
      <c r="QGB222" s="52"/>
      <c r="QGC222" s="52"/>
      <c r="QGD222" s="52"/>
      <c r="QGE222" s="52"/>
      <c r="QGF222" s="52"/>
      <c r="QGG222" s="52"/>
      <c r="QGH222" s="52"/>
      <c r="QGI222" s="52"/>
      <c r="QGJ222" s="52"/>
      <c r="QGK222" s="52"/>
      <c r="QGL222" s="52"/>
      <c r="QGM222" s="52"/>
      <c r="QGN222" s="52"/>
      <c r="QGO222" s="52"/>
      <c r="QGP222" s="52"/>
      <c r="QGQ222" s="52"/>
      <c r="QGR222" s="52"/>
      <c r="QGS222" s="52"/>
      <c r="QGT222" s="52"/>
      <c r="QGU222" s="52"/>
      <c r="QGV222" s="52"/>
      <c r="QGW222" s="52"/>
      <c r="QGX222" s="52"/>
      <c r="QGY222" s="52"/>
      <c r="QGZ222" s="52"/>
      <c r="QHA222" s="52"/>
      <c r="QHB222" s="52"/>
      <c r="QHC222" s="52"/>
      <c r="QHD222" s="52"/>
      <c r="QHE222" s="52"/>
      <c r="QHF222" s="52"/>
      <c r="QHG222" s="52"/>
      <c r="QHH222" s="52"/>
      <c r="QHI222" s="52"/>
      <c r="QHJ222" s="52"/>
      <c r="QHK222" s="52"/>
      <c r="QHL222" s="52"/>
      <c r="QHM222" s="52"/>
      <c r="QHN222" s="52"/>
      <c r="QHO222" s="52"/>
      <c r="QHP222" s="52"/>
      <c r="QHQ222" s="52"/>
      <c r="QHR222" s="52"/>
      <c r="QHS222" s="52"/>
      <c r="QHT222" s="52"/>
      <c r="QHU222" s="52"/>
      <c r="QHV222" s="52"/>
      <c r="QHW222" s="52"/>
      <c r="QHX222" s="52"/>
      <c r="QHY222" s="52"/>
      <c r="QHZ222" s="52"/>
      <c r="QIA222" s="52"/>
      <c r="QIB222" s="52"/>
      <c r="QIC222" s="52"/>
      <c r="QID222" s="52"/>
      <c r="QIE222" s="52"/>
      <c r="QIF222" s="52"/>
      <c r="QIG222" s="52"/>
      <c r="QIH222" s="52"/>
      <c r="QII222" s="52"/>
      <c r="QIJ222" s="52"/>
      <c r="QIK222" s="52"/>
      <c r="QIL222" s="52"/>
      <c r="QIM222" s="52"/>
      <c r="QIN222" s="52"/>
      <c r="QIO222" s="52"/>
      <c r="QIP222" s="52"/>
      <c r="QIQ222" s="52"/>
      <c r="QIR222" s="52"/>
      <c r="QIS222" s="52"/>
      <c r="QIT222" s="52"/>
      <c r="QIU222" s="52"/>
      <c r="QIV222" s="52"/>
      <c r="QIW222" s="52"/>
      <c r="QIX222" s="52"/>
      <c r="QIY222" s="52"/>
      <c r="QIZ222" s="52"/>
      <c r="QJA222" s="52"/>
      <c r="QJB222" s="52"/>
      <c r="QJC222" s="52"/>
      <c r="QJD222" s="52"/>
      <c r="QJE222" s="52"/>
      <c r="QJF222" s="52"/>
      <c r="QJG222" s="52"/>
      <c r="QJH222" s="52"/>
      <c r="QJI222" s="52"/>
      <c r="QJJ222" s="52"/>
      <c r="QJK222" s="52"/>
      <c r="QJL222" s="52"/>
      <c r="QJM222" s="52"/>
      <c r="QJN222" s="52"/>
      <c r="QJO222" s="52"/>
      <c r="QJP222" s="52"/>
      <c r="QJQ222" s="52"/>
      <c r="QJR222" s="52"/>
      <c r="QJS222" s="52"/>
      <c r="QJT222" s="52"/>
      <c r="QJU222" s="52"/>
      <c r="QJV222" s="52"/>
      <c r="QJW222" s="52"/>
      <c r="QJX222" s="52"/>
      <c r="QJY222" s="52"/>
      <c r="QJZ222" s="52"/>
      <c r="QKA222" s="52"/>
      <c r="QKB222" s="52"/>
      <c r="QKC222" s="52"/>
      <c r="QKD222" s="52"/>
      <c r="QKE222" s="52"/>
      <c r="QKF222" s="52"/>
      <c r="QKG222" s="52"/>
      <c r="QKH222" s="52"/>
      <c r="QKI222" s="52"/>
      <c r="QKJ222" s="52"/>
      <c r="QKK222" s="52"/>
      <c r="QKL222" s="52"/>
      <c r="QKM222" s="52"/>
      <c r="QKN222" s="52"/>
      <c r="QKO222" s="52"/>
      <c r="QKP222" s="52"/>
      <c r="QKQ222" s="52"/>
      <c r="QKR222" s="52"/>
      <c r="QKS222" s="52"/>
      <c r="QKT222" s="52"/>
      <c r="QKU222" s="52"/>
      <c r="QKV222" s="52"/>
      <c r="QKW222" s="52"/>
      <c r="QKX222" s="52"/>
      <c r="QKY222" s="52"/>
      <c r="QKZ222" s="52"/>
      <c r="QLA222" s="52"/>
      <c r="QLB222" s="52"/>
      <c r="QLC222" s="52"/>
      <c r="QLD222" s="52"/>
      <c r="QLE222" s="52"/>
      <c r="QLF222" s="52"/>
      <c r="QLG222" s="52"/>
      <c r="QLH222" s="52"/>
      <c r="QLI222" s="52"/>
      <c r="QLJ222" s="52"/>
      <c r="QLK222" s="52"/>
      <c r="QLL222" s="52"/>
      <c r="QLM222" s="52"/>
      <c r="QLN222" s="52"/>
      <c r="QLO222" s="52"/>
      <c r="QLP222" s="52"/>
      <c r="QLQ222" s="52"/>
      <c r="QLR222" s="52"/>
      <c r="QLS222" s="52"/>
      <c r="QLT222" s="52"/>
      <c r="QLU222" s="52"/>
      <c r="QLV222" s="52"/>
      <c r="QLW222" s="52"/>
      <c r="QLX222" s="52"/>
      <c r="QLY222" s="52"/>
      <c r="QLZ222" s="52"/>
      <c r="QMA222" s="52"/>
      <c r="QMB222" s="52"/>
      <c r="QMC222" s="52"/>
      <c r="QMD222" s="52"/>
      <c r="QME222" s="52"/>
      <c r="QMF222" s="52"/>
      <c r="QMG222" s="52"/>
      <c r="QMH222" s="52"/>
      <c r="QMI222" s="52"/>
      <c r="QMJ222" s="52"/>
      <c r="QMK222" s="52"/>
      <c r="QML222" s="52"/>
      <c r="QMM222" s="52"/>
      <c r="QMN222" s="52"/>
      <c r="QMO222" s="52"/>
      <c r="QMP222" s="52"/>
      <c r="QMQ222" s="52"/>
      <c r="QMR222" s="52"/>
      <c r="QMS222" s="52"/>
      <c r="QMT222" s="52"/>
      <c r="QMU222" s="52"/>
      <c r="QMV222" s="52"/>
      <c r="QMW222" s="52"/>
      <c r="QMX222" s="52"/>
      <c r="QMY222" s="52"/>
      <c r="QMZ222" s="52"/>
      <c r="QNA222" s="52"/>
      <c r="QNB222" s="52"/>
      <c r="QNC222" s="52"/>
      <c r="QND222" s="52"/>
      <c r="QNE222" s="52"/>
      <c r="QNF222" s="52"/>
      <c r="QNG222" s="52"/>
      <c r="QNH222" s="52"/>
      <c r="QNI222" s="52"/>
      <c r="QNJ222" s="52"/>
      <c r="QNK222" s="52"/>
      <c r="QNL222" s="52"/>
      <c r="QNM222" s="52"/>
      <c r="QNN222" s="52"/>
      <c r="QNO222" s="52"/>
      <c r="QNP222" s="52"/>
      <c r="QNQ222" s="52"/>
      <c r="QNR222" s="52"/>
      <c r="QNS222" s="52"/>
      <c r="QNT222" s="52"/>
      <c r="QNU222" s="52"/>
      <c r="QNV222" s="52"/>
      <c r="QNW222" s="52"/>
      <c r="QNX222" s="52"/>
      <c r="QNY222" s="52"/>
      <c r="QNZ222" s="52"/>
      <c r="QOA222" s="52"/>
      <c r="QOB222" s="52"/>
      <c r="QOC222" s="52"/>
      <c r="QOD222" s="52"/>
      <c r="QOE222" s="52"/>
      <c r="QOF222" s="52"/>
      <c r="QOG222" s="52"/>
      <c r="QOH222" s="52"/>
      <c r="QOI222" s="52"/>
      <c r="QOJ222" s="52"/>
      <c r="QOK222" s="52"/>
      <c r="QOL222" s="52"/>
      <c r="QOM222" s="52"/>
      <c r="QON222" s="52"/>
      <c r="QOO222" s="52"/>
      <c r="QOP222" s="52"/>
      <c r="QOQ222" s="52"/>
      <c r="QOR222" s="52"/>
      <c r="QOS222" s="52"/>
      <c r="QOT222" s="52"/>
      <c r="QOU222" s="52"/>
      <c r="QOV222" s="52"/>
      <c r="QOW222" s="52"/>
      <c r="QOX222" s="52"/>
      <c r="QOY222" s="52"/>
      <c r="QOZ222" s="52"/>
      <c r="QPA222" s="52"/>
      <c r="QPB222" s="52"/>
      <c r="QPC222" s="52"/>
      <c r="QPD222" s="52"/>
      <c r="QPE222" s="52"/>
      <c r="QPF222" s="52"/>
      <c r="QPG222" s="52"/>
      <c r="QPH222" s="52"/>
      <c r="QPI222" s="52"/>
      <c r="QPJ222" s="52"/>
      <c r="QPK222" s="52"/>
      <c r="QPL222" s="52"/>
      <c r="QPM222" s="52"/>
      <c r="QPN222" s="52"/>
      <c r="QPO222" s="52"/>
      <c r="QPP222" s="52"/>
      <c r="QPQ222" s="52"/>
      <c r="QPR222" s="52"/>
      <c r="QPS222" s="52"/>
      <c r="QPT222" s="52"/>
      <c r="QPU222" s="52"/>
      <c r="QPV222" s="52"/>
      <c r="QPW222" s="52"/>
      <c r="QPX222" s="52"/>
      <c r="QPY222" s="52"/>
      <c r="QPZ222" s="52"/>
      <c r="QQA222" s="52"/>
      <c r="QQB222" s="52"/>
      <c r="QQC222" s="52"/>
      <c r="QQD222" s="52"/>
      <c r="QQE222" s="52"/>
      <c r="QQF222" s="52"/>
      <c r="QQG222" s="52"/>
      <c r="QQH222" s="52"/>
      <c r="QQI222" s="52"/>
      <c r="QQJ222" s="52"/>
      <c r="QQK222" s="52"/>
      <c r="QQL222" s="52"/>
      <c r="QQM222" s="52"/>
      <c r="QQN222" s="52"/>
      <c r="QQO222" s="52"/>
      <c r="QQP222" s="52"/>
      <c r="QQQ222" s="52"/>
      <c r="QQR222" s="52"/>
      <c r="QQS222" s="52"/>
      <c r="QQT222" s="52"/>
      <c r="QQU222" s="52"/>
      <c r="QQV222" s="52"/>
      <c r="QQW222" s="52"/>
      <c r="QQX222" s="52"/>
      <c r="QQY222" s="52"/>
      <c r="QQZ222" s="52"/>
      <c r="QRA222" s="52"/>
      <c r="QRB222" s="52"/>
      <c r="QRC222" s="52"/>
      <c r="QRD222" s="52"/>
      <c r="QRE222" s="52"/>
      <c r="QRF222" s="52"/>
      <c r="QRG222" s="52"/>
      <c r="QRH222" s="52"/>
      <c r="QRI222" s="52"/>
      <c r="QRJ222" s="52"/>
      <c r="QRK222" s="52"/>
      <c r="QRL222" s="52"/>
      <c r="QRM222" s="52"/>
      <c r="QRN222" s="52"/>
      <c r="QRO222" s="52"/>
      <c r="QRP222" s="52"/>
      <c r="QRQ222" s="52"/>
      <c r="QRR222" s="52"/>
      <c r="QRS222" s="52"/>
      <c r="QRT222" s="52"/>
      <c r="QRU222" s="52"/>
      <c r="QRV222" s="52"/>
      <c r="QRW222" s="52"/>
      <c r="QRX222" s="52"/>
      <c r="QRY222" s="52"/>
      <c r="QRZ222" s="52"/>
      <c r="QSA222" s="52"/>
      <c r="QSB222" s="52"/>
      <c r="QSC222" s="52"/>
      <c r="QSD222" s="52"/>
      <c r="QSE222" s="52"/>
      <c r="QSF222" s="52"/>
      <c r="QSG222" s="52"/>
      <c r="QSH222" s="52"/>
      <c r="QSI222" s="52"/>
      <c r="QSJ222" s="52"/>
      <c r="QSK222" s="52"/>
      <c r="QSL222" s="52"/>
      <c r="QSM222" s="52"/>
      <c r="QSN222" s="52"/>
      <c r="QSO222" s="52"/>
      <c r="QSP222" s="52"/>
      <c r="QSQ222" s="52"/>
      <c r="QSR222" s="52"/>
      <c r="QSS222" s="52"/>
      <c r="QST222" s="52"/>
      <c r="QSU222" s="52"/>
      <c r="QSV222" s="52"/>
      <c r="QSW222" s="52"/>
      <c r="QSX222" s="52"/>
      <c r="QSY222" s="52"/>
      <c r="QSZ222" s="52"/>
      <c r="QTA222" s="52"/>
      <c r="QTB222" s="52"/>
      <c r="QTC222" s="52"/>
      <c r="QTD222" s="52"/>
      <c r="QTE222" s="52"/>
      <c r="QTF222" s="52"/>
      <c r="QTG222" s="52"/>
      <c r="QTH222" s="52"/>
      <c r="QTI222" s="52"/>
      <c r="QTJ222" s="52"/>
      <c r="QTK222" s="52"/>
      <c r="QTL222" s="52"/>
      <c r="QTM222" s="52"/>
      <c r="QTN222" s="52"/>
      <c r="QTO222" s="52"/>
      <c r="QTP222" s="52"/>
      <c r="QTQ222" s="52"/>
      <c r="QTR222" s="52"/>
      <c r="QTS222" s="52"/>
      <c r="QTT222" s="52"/>
      <c r="QTU222" s="52"/>
      <c r="QTV222" s="52"/>
      <c r="QTW222" s="52"/>
      <c r="QTX222" s="52"/>
      <c r="QTY222" s="52"/>
      <c r="QTZ222" s="52"/>
      <c r="QUA222" s="52"/>
      <c r="QUB222" s="52"/>
      <c r="QUC222" s="52"/>
      <c r="QUD222" s="52"/>
      <c r="QUE222" s="52"/>
      <c r="QUF222" s="52"/>
      <c r="QUG222" s="52"/>
      <c r="QUH222" s="52"/>
      <c r="QUI222" s="52"/>
      <c r="QUJ222" s="52"/>
      <c r="QUK222" s="52"/>
      <c r="QUL222" s="52"/>
      <c r="QUM222" s="52"/>
      <c r="QUN222" s="52"/>
      <c r="QUO222" s="52"/>
      <c r="QUP222" s="52"/>
      <c r="QUQ222" s="52"/>
      <c r="QUR222" s="52"/>
      <c r="QUS222" s="52"/>
      <c r="QUT222" s="52"/>
      <c r="QUU222" s="52"/>
      <c r="QUV222" s="52"/>
      <c r="QUW222" s="52"/>
      <c r="QUX222" s="52"/>
      <c r="QUY222" s="52"/>
      <c r="QUZ222" s="52"/>
      <c r="QVA222" s="52"/>
      <c r="QVB222" s="52"/>
      <c r="QVC222" s="52"/>
      <c r="QVD222" s="52"/>
      <c r="QVE222" s="52"/>
      <c r="QVF222" s="52"/>
      <c r="QVG222" s="52"/>
      <c r="QVH222" s="52"/>
      <c r="QVI222" s="52"/>
      <c r="QVJ222" s="52"/>
      <c r="QVK222" s="52"/>
      <c r="QVL222" s="52"/>
      <c r="QVM222" s="52"/>
      <c r="QVN222" s="52"/>
      <c r="QVO222" s="52"/>
      <c r="QVP222" s="52"/>
      <c r="QVQ222" s="52"/>
      <c r="QVR222" s="52"/>
      <c r="QVS222" s="52"/>
      <c r="QVT222" s="52"/>
      <c r="QVU222" s="52"/>
      <c r="QVV222" s="52"/>
      <c r="QVW222" s="52"/>
      <c r="QVX222" s="52"/>
      <c r="QVY222" s="52"/>
      <c r="QVZ222" s="52"/>
      <c r="QWA222" s="52"/>
      <c r="QWB222" s="52"/>
      <c r="QWC222" s="52"/>
      <c r="QWD222" s="52"/>
      <c r="QWE222" s="52"/>
      <c r="QWF222" s="52"/>
      <c r="QWG222" s="52"/>
      <c r="QWH222" s="52"/>
      <c r="QWI222" s="52"/>
      <c r="QWJ222" s="52"/>
      <c r="QWK222" s="52"/>
      <c r="QWL222" s="52"/>
      <c r="QWM222" s="52"/>
      <c r="QWN222" s="52"/>
      <c r="QWO222" s="52"/>
      <c r="QWP222" s="52"/>
      <c r="QWQ222" s="52"/>
      <c r="QWR222" s="52"/>
      <c r="QWS222" s="52"/>
      <c r="QWT222" s="52"/>
      <c r="QWU222" s="52"/>
      <c r="QWV222" s="52"/>
      <c r="QWW222" s="52"/>
      <c r="QWX222" s="52"/>
      <c r="QWY222" s="52"/>
      <c r="QWZ222" s="52"/>
      <c r="QXA222" s="52"/>
      <c r="QXB222" s="52"/>
      <c r="QXC222" s="52"/>
      <c r="QXD222" s="52"/>
      <c r="QXE222" s="52"/>
      <c r="QXF222" s="52"/>
      <c r="QXG222" s="52"/>
      <c r="QXH222" s="52"/>
      <c r="QXI222" s="52"/>
      <c r="QXJ222" s="52"/>
      <c r="QXK222" s="52"/>
      <c r="QXL222" s="52"/>
      <c r="QXM222" s="52"/>
      <c r="QXN222" s="52"/>
      <c r="QXO222" s="52"/>
      <c r="QXP222" s="52"/>
      <c r="QXQ222" s="52"/>
      <c r="QXR222" s="52"/>
      <c r="QXS222" s="52"/>
      <c r="QXT222" s="52"/>
      <c r="QXU222" s="52"/>
      <c r="QXV222" s="52"/>
      <c r="QXW222" s="52"/>
      <c r="QXX222" s="52"/>
      <c r="QXY222" s="52"/>
      <c r="QXZ222" s="52"/>
      <c r="QYA222" s="52"/>
      <c r="QYB222" s="52"/>
      <c r="QYC222" s="52"/>
      <c r="QYD222" s="52"/>
      <c r="QYE222" s="52"/>
      <c r="QYF222" s="52"/>
      <c r="QYG222" s="52"/>
      <c r="QYH222" s="52"/>
      <c r="QYI222" s="52"/>
      <c r="QYJ222" s="52"/>
      <c r="QYK222" s="52"/>
      <c r="QYL222" s="52"/>
      <c r="QYM222" s="52"/>
      <c r="QYN222" s="52"/>
      <c r="QYO222" s="52"/>
      <c r="QYP222" s="52"/>
      <c r="QYQ222" s="52"/>
      <c r="QYR222" s="52"/>
      <c r="QYS222" s="52"/>
      <c r="QYT222" s="52"/>
      <c r="QYU222" s="52"/>
      <c r="QYV222" s="52"/>
      <c r="QYW222" s="52"/>
      <c r="QYX222" s="52"/>
      <c r="QYY222" s="52"/>
      <c r="QYZ222" s="52"/>
      <c r="QZA222" s="52"/>
      <c r="QZB222" s="52"/>
      <c r="QZC222" s="52"/>
      <c r="QZD222" s="52"/>
      <c r="QZE222" s="52"/>
      <c r="QZF222" s="52"/>
      <c r="QZG222" s="52"/>
      <c r="QZH222" s="52"/>
      <c r="QZI222" s="52"/>
      <c r="QZJ222" s="52"/>
      <c r="QZK222" s="52"/>
      <c r="QZL222" s="52"/>
      <c r="QZM222" s="52"/>
      <c r="QZN222" s="52"/>
      <c r="QZO222" s="52"/>
      <c r="QZP222" s="52"/>
      <c r="QZQ222" s="52"/>
      <c r="QZR222" s="52"/>
      <c r="QZS222" s="52"/>
      <c r="QZT222" s="52"/>
      <c r="QZU222" s="52"/>
      <c r="QZV222" s="52"/>
      <c r="QZW222" s="52"/>
      <c r="QZX222" s="52"/>
      <c r="QZY222" s="52"/>
      <c r="QZZ222" s="52"/>
      <c r="RAA222" s="52"/>
      <c r="RAB222" s="52"/>
      <c r="RAC222" s="52"/>
      <c r="RAD222" s="52"/>
      <c r="RAE222" s="52"/>
      <c r="RAF222" s="52"/>
      <c r="RAG222" s="52"/>
      <c r="RAH222" s="52"/>
      <c r="RAI222" s="52"/>
      <c r="RAJ222" s="52"/>
      <c r="RAK222" s="52"/>
      <c r="RAL222" s="52"/>
      <c r="RAM222" s="52"/>
      <c r="RAN222" s="52"/>
      <c r="RAO222" s="52"/>
      <c r="RAP222" s="52"/>
      <c r="RAQ222" s="52"/>
      <c r="RAR222" s="52"/>
      <c r="RAS222" s="52"/>
      <c r="RAT222" s="52"/>
      <c r="RAU222" s="52"/>
      <c r="RAV222" s="52"/>
      <c r="RAW222" s="52"/>
      <c r="RAX222" s="52"/>
      <c r="RAY222" s="52"/>
      <c r="RAZ222" s="52"/>
      <c r="RBA222" s="52"/>
      <c r="RBB222" s="52"/>
      <c r="RBC222" s="52"/>
      <c r="RBD222" s="52"/>
      <c r="RBE222" s="52"/>
      <c r="RBF222" s="52"/>
      <c r="RBG222" s="52"/>
      <c r="RBH222" s="52"/>
      <c r="RBI222" s="52"/>
      <c r="RBJ222" s="52"/>
      <c r="RBK222" s="52"/>
      <c r="RBL222" s="52"/>
      <c r="RBM222" s="52"/>
      <c r="RBN222" s="52"/>
      <c r="RBO222" s="52"/>
      <c r="RBP222" s="52"/>
      <c r="RBQ222" s="52"/>
      <c r="RBR222" s="52"/>
      <c r="RBS222" s="52"/>
      <c r="RBT222" s="52"/>
      <c r="RBU222" s="52"/>
      <c r="RBV222" s="52"/>
      <c r="RBW222" s="52"/>
      <c r="RBX222" s="52"/>
      <c r="RBY222" s="52"/>
      <c r="RBZ222" s="52"/>
      <c r="RCA222" s="52"/>
      <c r="RCB222" s="52"/>
      <c r="RCC222" s="52"/>
      <c r="RCD222" s="52"/>
      <c r="RCE222" s="52"/>
      <c r="RCF222" s="52"/>
      <c r="RCG222" s="52"/>
      <c r="RCH222" s="52"/>
      <c r="RCI222" s="52"/>
      <c r="RCJ222" s="52"/>
      <c r="RCK222" s="52"/>
      <c r="RCL222" s="52"/>
      <c r="RCM222" s="52"/>
      <c r="RCN222" s="52"/>
      <c r="RCO222" s="52"/>
      <c r="RCP222" s="52"/>
      <c r="RCQ222" s="52"/>
      <c r="RCR222" s="52"/>
      <c r="RCS222" s="52"/>
      <c r="RCT222" s="52"/>
      <c r="RCU222" s="52"/>
      <c r="RCV222" s="52"/>
      <c r="RCW222" s="52"/>
      <c r="RCX222" s="52"/>
      <c r="RCY222" s="52"/>
      <c r="RCZ222" s="52"/>
      <c r="RDA222" s="52"/>
      <c r="RDB222" s="52"/>
      <c r="RDC222" s="52"/>
      <c r="RDD222" s="52"/>
      <c r="RDE222" s="52"/>
      <c r="RDF222" s="52"/>
      <c r="RDG222" s="52"/>
      <c r="RDH222" s="52"/>
      <c r="RDI222" s="52"/>
      <c r="RDJ222" s="52"/>
      <c r="RDK222" s="52"/>
      <c r="RDL222" s="52"/>
      <c r="RDM222" s="52"/>
      <c r="RDN222" s="52"/>
      <c r="RDO222" s="52"/>
      <c r="RDP222" s="52"/>
      <c r="RDQ222" s="52"/>
      <c r="RDR222" s="52"/>
      <c r="RDS222" s="52"/>
      <c r="RDT222" s="52"/>
      <c r="RDU222" s="52"/>
      <c r="RDV222" s="52"/>
      <c r="RDW222" s="52"/>
      <c r="RDX222" s="52"/>
      <c r="RDY222" s="52"/>
      <c r="RDZ222" s="52"/>
      <c r="REA222" s="52"/>
      <c r="REB222" s="52"/>
      <c r="REC222" s="52"/>
      <c r="RED222" s="52"/>
      <c r="REE222" s="52"/>
      <c r="REF222" s="52"/>
      <c r="REG222" s="52"/>
      <c r="REH222" s="52"/>
      <c r="REI222" s="52"/>
      <c r="REJ222" s="52"/>
      <c r="REK222" s="52"/>
      <c r="REL222" s="52"/>
      <c r="REM222" s="52"/>
      <c r="REN222" s="52"/>
      <c r="REO222" s="52"/>
      <c r="REP222" s="52"/>
      <c r="REQ222" s="52"/>
      <c r="RER222" s="52"/>
      <c r="RES222" s="52"/>
      <c r="RET222" s="52"/>
      <c r="REU222" s="52"/>
      <c r="REV222" s="52"/>
      <c r="REW222" s="52"/>
      <c r="REX222" s="52"/>
      <c r="REY222" s="52"/>
      <c r="REZ222" s="52"/>
      <c r="RFA222" s="52"/>
      <c r="RFB222" s="52"/>
      <c r="RFC222" s="52"/>
      <c r="RFD222" s="52"/>
      <c r="RFE222" s="52"/>
      <c r="RFF222" s="52"/>
      <c r="RFG222" s="52"/>
      <c r="RFH222" s="52"/>
      <c r="RFI222" s="52"/>
      <c r="RFJ222" s="52"/>
      <c r="RFK222" s="52"/>
      <c r="RFL222" s="52"/>
      <c r="RFM222" s="52"/>
      <c r="RFN222" s="52"/>
      <c r="RFO222" s="52"/>
      <c r="RFP222" s="52"/>
      <c r="RFQ222" s="52"/>
      <c r="RFR222" s="52"/>
      <c r="RFS222" s="52"/>
      <c r="RFT222" s="52"/>
      <c r="RFU222" s="52"/>
      <c r="RFV222" s="52"/>
      <c r="RFW222" s="52"/>
      <c r="RFX222" s="52"/>
      <c r="RFY222" s="52"/>
      <c r="RFZ222" s="52"/>
      <c r="RGA222" s="52"/>
      <c r="RGB222" s="52"/>
      <c r="RGC222" s="52"/>
      <c r="RGD222" s="52"/>
      <c r="RGE222" s="52"/>
      <c r="RGF222" s="52"/>
      <c r="RGG222" s="52"/>
      <c r="RGH222" s="52"/>
      <c r="RGI222" s="52"/>
      <c r="RGJ222" s="52"/>
      <c r="RGK222" s="52"/>
      <c r="RGL222" s="52"/>
      <c r="RGM222" s="52"/>
      <c r="RGN222" s="52"/>
      <c r="RGO222" s="52"/>
      <c r="RGP222" s="52"/>
      <c r="RGQ222" s="52"/>
      <c r="RGR222" s="52"/>
      <c r="RGS222" s="52"/>
      <c r="RGT222" s="52"/>
      <c r="RGU222" s="52"/>
      <c r="RGV222" s="52"/>
      <c r="RGW222" s="52"/>
      <c r="RGX222" s="52"/>
      <c r="RGY222" s="52"/>
      <c r="RGZ222" s="52"/>
      <c r="RHA222" s="52"/>
      <c r="RHB222" s="52"/>
      <c r="RHC222" s="52"/>
      <c r="RHD222" s="52"/>
      <c r="RHE222" s="52"/>
      <c r="RHF222" s="52"/>
      <c r="RHG222" s="52"/>
      <c r="RHH222" s="52"/>
      <c r="RHI222" s="52"/>
      <c r="RHJ222" s="52"/>
      <c r="RHK222" s="52"/>
      <c r="RHL222" s="52"/>
      <c r="RHM222" s="52"/>
      <c r="RHN222" s="52"/>
      <c r="RHO222" s="52"/>
      <c r="RHP222" s="52"/>
      <c r="RHQ222" s="52"/>
      <c r="RHR222" s="52"/>
      <c r="RHS222" s="52"/>
      <c r="RHT222" s="52"/>
      <c r="RHU222" s="52"/>
      <c r="RHV222" s="52"/>
      <c r="RHW222" s="52"/>
      <c r="RHX222" s="52"/>
      <c r="RHY222" s="52"/>
      <c r="RHZ222" s="52"/>
      <c r="RIA222" s="52"/>
      <c r="RIB222" s="52"/>
      <c r="RIC222" s="52"/>
      <c r="RID222" s="52"/>
      <c r="RIE222" s="52"/>
      <c r="RIF222" s="52"/>
      <c r="RIG222" s="52"/>
      <c r="RIH222" s="52"/>
      <c r="RII222" s="52"/>
      <c r="RIJ222" s="52"/>
      <c r="RIK222" s="52"/>
      <c r="RIL222" s="52"/>
      <c r="RIM222" s="52"/>
      <c r="RIN222" s="52"/>
      <c r="RIO222" s="52"/>
      <c r="RIP222" s="52"/>
      <c r="RIQ222" s="52"/>
      <c r="RIR222" s="52"/>
      <c r="RIS222" s="52"/>
      <c r="RIT222" s="52"/>
      <c r="RIU222" s="52"/>
      <c r="RIV222" s="52"/>
      <c r="RIW222" s="52"/>
      <c r="RIX222" s="52"/>
      <c r="RIY222" s="52"/>
      <c r="RIZ222" s="52"/>
      <c r="RJA222" s="52"/>
      <c r="RJB222" s="52"/>
      <c r="RJC222" s="52"/>
      <c r="RJD222" s="52"/>
      <c r="RJE222" s="52"/>
      <c r="RJF222" s="52"/>
      <c r="RJG222" s="52"/>
      <c r="RJH222" s="52"/>
      <c r="RJI222" s="52"/>
      <c r="RJJ222" s="52"/>
      <c r="RJK222" s="52"/>
      <c r="RJL222" s="52"/>
      <c r="RJM222" s="52"/>
      <c r="RJN222" s="52"/>
      <c r="RJO222" s="52"/>
      <c r="RJP222" s="52"/>
      <c r="RJQ222" s="52"/>
      <c r="RJR222" s="52"/>
      <c r="RJS222" s="52"/>
      <c r="RJT222" s="52"/>
      <c r="RJU222" s="52"/>
      <c r="RJV222" s="52"/>
      <c r="RJW222" s="52"/>
      <c r="RJX222" s="52"/>
      <c r="RJY222" s="52"/>
      <c r="RJZ222" s="52"/>
      <c r="RKA222" s="52"/>
      <c r="RKB222" s="52"/>
      <c r="RKC222" s="52"/>
      <c r="RKD222" s="52"/>
      <c r="RKE222" s="52"/>
      <c r="RKF222" s="52"/>
      <c r="RKG222" s="52"/>
      <c r="RKH222" s="52"/>
      <c r="RKI222" s="52"/>
      <c r="RKJ222" s="52"/>
      <c r="RKK222" s="52"/>
      <c r="RKL222" s="52"/>
      <c r="RKM222" s="52"/>
      <c r="RKN222" s="52"/>
      <c r="RKO222" s="52"/>
      <c r="RKP222" s="52"/>
      <c r="RKQ222" s="52"/>
      <c r="RKR222" s="52"/>
      <c r="RKS222" s="52"/>
      <c r="RKT222" s="52"/>
      <c r="RKU222" s="52"/>
      <c r="RKV222" s="52"/>
      <c r="RKW222" s="52"/>
      <c r="RKX222" s="52"/>
      <c r="RKY222" s="52"/>
      <c r="RKZ222" s="52"/>
      <c r="RLA222" s="52"/>
      <c r="RLB222" s="52"/>
      <c r="RLC222" s="52"/>
      <c r="RLD222" s="52"/>
      <c r="RLE222" s="52"/>
      <c r="RLF222" s="52"/>
      <c r="RLG222" s="52"/>
      <c r="RLH222" s="52"/>
      <c r="RLI222" s="52"/>
      <c r="RLJ222" s="52"/>
      <c r="RLK222" s="52"/>
      <c r="RLL222" s="52"/>
      <c r="RLM222" s="52"/>
      <c r="RLN222" s="52"/>
      <c r="RLO222" s="52"/>
      <c r="RLP222" s="52"/>
      <c r="RLQ222" s="52"/>
      <c r="RLR222" s="52"/>
      <c r="RLS222" s="52"/>
      <c r="RLT222" s="52"/>
      <c r="RLU222" s="52"/>
      <c r="RLV222" s="52"/>
      <c r="RLW222" s="52"/>
      <c r="RLX222" s="52"/>
      <c r="RLY222" s="52"/>
      <c r="RLZ222" s="52"/>
      <c r="RMA222" s="52"/>
      <c r="RMB222" s="52"/>
      <c r="RMC222" s="52"/>
      <c r="RMD222" s="52"/>
      <c r="RME222" s="52"/>
      <c r="RMF222" s="52"/>
      <c r="RMG222" s="52"/>
      <c r="RMH222" s="52"/>
      <c r="RMI222" s="52"/>
      <c r="RMJ222" s="52"/>
      <c r="RMK222" s="52"/>
      <c r="RML222" s="52"/>
      <c r="RMM222" s="52"/>
      <c r="RMN222" s="52"/>
      <c r="RMO222" s="52"/>
      <c r="RMP222" s="52"/>
      <c r="RMQ222" s="52"/>
      <c r="RMR222" s="52"/>
      <c r="RMS222" s="52"/>
      <c r="RMT222" s="52"/>
      <c r="RMU222" s="52"/>
      <c r="RMV222" s="52"/>
      <c r="RMW222" s="52"/>
      <c r="RMX222" s="52"/>
      <c r="RMY222" s="52"/>
      <c r="RMZ222" s="52"/>
      <c r="RNA222" s="52"/>
      <c r="RNB222" s="52"/>
      <c r="RNC222" s="52"/>
      <c r="RND222" s="52"/>
      <c r="RNE222" s="52"/>
      <c r="RNF222" s="52"/>
      <c r="RNG222" s="52"/>
      <c r="RNH222" s="52"/>
      <c r="RNI222" s="52"/>
      <c r="RNJ222" s="52"/>
      <c r="RNK222" s="52"/>
      <c r="RNL222" s="52"/>
      <c r="RNM222" s="52"/>
      <c r="RNN222" s="52"/>
      <c r="RNO222" s="52"/>
      <c r="RNP222" s="52"/>
      <c r="RNQ222" s="52"/>
      <c r="RNR222" s="52"/>
      <c r="RNS222" s="52"/>
      <c r="RNT222" s="52"/>
      <c r="RNU222" s="52"/>
      <c r="RNV222" s="52"/>
      <c r="RNW222" s="52"/>
      <c r="RNX222" s="52"/>
      <c r="RNY222" s="52"/>
      <c r="RNZ222" s="52"/>
      <c r="ROA222" s="52"/>
      <c r="ROB222" s="52"/>
      <c r="ROC222" s="52"/>
      <c r="ROD222" s="52"/>
      <c r="ROE222" s="52"/>
      <c r="ROF222" s="52"/>
      <c r="ROG222" s="52"/>
      <c r="ROH222" s="52"/>
      <c r="ROI222" s="52"/>
      <c r="ROJ222" s="52"/>
      <c r="ROK222" s="52"/>
      <c r="ROL222" s="52"/>
      <c r="ROM222" s="52"/>
      <c r="RON222" s="52"/>
      <c r="ROO222" s="52"/>
      <c r="ROP222" s="52"/>
      <c r="ROQ222" s="52"/>
      <c r="ROR222" s="52"/>
      <c r="ROS222" s="52"/>
      <c r="ROT222" s="52"/>
      <c r="ROU222" s="52"/>
      <c r="ROV222" s="52"/>
      <c r="ROW222" s="52"/>
      <c r="ROX222" s="52"/>
      <c r="ROY222" s="52"/>
      <c r="ROZ222" s="52"/>
      <c r="RPA222" s="52"/>
      <c r="RPB222" s="52"/>
      <c r="RPC222" s="52"/>
      <c r="RPD222" s="52"/>
      <c r="RPE222" s="52"/>
      <c r="RPF222" s="52"/>
      <c r="RPG222" s="52"/>
      <c r="RPH222" s="52"/>
      <c r="RPI222" s="52"/>
      <c r="RPJ222" s="52"/>
      <c r="RPK222" s="52"/>
      <c r="RPL222" s="52"/>
      <c r="RPM222" s="52"/>
      <c r="RPN222" s="52"/>
      <c r="RPO222" s="52"/>
      <c r="RPP222" s="52"/>
      <c r="RPQ222" s="52"/>
      <c r="RPR222" s="52"/>
      <c r="RPS222" s="52"/>
      <c r="RPT222" s="52"/>
      <c r="RPU222" s="52"/>
      <c r="RPV222" s="52"/>
      <c r="RPW222" s="52"/>
      <c r="RPX222" s="52"/>
      <c r="RPY222" s="52"/>
      <c r="RPZ222" s="52"/>
      <c r="RQA222" s="52"/>
      <c r="RQB222" s="52"/>
      <c r="RQC222" s="52"/>
      <c r="RQD222" s="52"/>
      <c r="RQE222" s="52"/>
      <c r="RQF222" s="52"/>
      <c r="RQG222" s="52"/>
      <c r="RQH222" s="52"/>
      <c r="RQI222" s="52"/>
      <c r="RQJ222" s="52"/>
      <c r="RQK222" s="52"/>
      <c r="RQL222" s="52"/>
      <c r="RQM222" s="52"/>
      <c r="RQN222" s="52"/>
      <c r="RQO222" s="52"/>
      <c r="RQP222" s="52"/>
      <c r="RQQ222" s="52"/>
      <c r="RQR222" s="52"/>
      <c r="RQS222" s="52"/>
      <c r="RQT222" s="52"/>
      <c r="RQU222" s="52"/>
      <c r="RQV222" s="52"/>
      <c r="RQW222" s="52"/>
      <c r="RQX222" s="52"/>
      <c r="RQY222" s="52"/>
      <c r="RQZ222" s="52"/>
      <c r="RRA222" s="52"/>
      <c r="RRB222" s="52"/>
      <c r="RRC222" s="52"/>
      <c r="RRD222" s="52"/>
      <c r="RRE222" s="52"/>
      <c r="RRF222" s="52"/>
      <c r="RRG222" s="52"/>
      <c r="RRH222" s="52"/>
      <c r="RRI222" s="52"/>
      <c r="RRJ222" s="52"/>
      <c r="RRK222" s="52"/>
      <c r="RRL222" s="52"/>
      <c r="RRM222" s="52"/>
      <c r="RRN222" s="52"/>
      <c r="RRO222" s="52"/>
      <c r="RRP222" s="52"/>
      <c r="RRQ222" s="52"/>
      <c r="RRR222" s="52"/>
      <c r="RRS222" s="52"/>
      <c r="RRT222" s="52"/>
      <c r="RRU222" s="52"/>
      <c r="RRV222" s="52"/>
      <c r="RRW222" s="52"/>
      <c r="RRX222" s="52"/>
      <c r="RRY222" s="52"/>
      <c r="RRZ222" s="52"/>
      <c r="RSA222" s="52"/>
      <c r="RSB222" s="52"/>
      <c r="RSC222" s="52"/>
      <c r="RSD222" s="52"/>
      <c r="RSE222" s="52"/>
      <c r="RSF222" s="52"/>
      <c r="RSG222" s="52"/>
      <c r="RSH222" s="52"/>
      <c r="RSI222" s="52"/>
      <c r="RSJ222" s="52"/>
      <c r="RSK222" s="52"/>
      <c r="RSL222" s="52"/>
      <c r="RSM222" s="52"/>
      <c r="RSN222" s="52"/>
      <c r="RSO222" s="52"/>
      <c r="RSP222" s="52"/>
      <c r="RSQ222" s="52"/>
      <c r="RSR222" s="52"/>
      <c r="RSS222" s="52"/>
      <c r="RST222" s="52"/>
      <c r="RSU222" s="52"/>
      <c r="RSV222" s="52"/>
      <c r="RSW222" s="52"/>
      <c r="RSX222" s="52"/>
      <c r="RSY222" s="52"/>
      <c r="RSZ222" s="52"/>
      <c r="RTA222" s="52"/>
      <c r="RTB222" s="52"/>
      <c r="RTC222" s="52"/>
      <c r="RTD222" s="52"/>
      <c r="RTE222" s="52"/>
      <c r="RTF222" s="52"/>
      <c r="RTG222" s="52"/>
      <c r="RTH222" s="52"/>
      <c r="RTI222" s="52"/>
      <c r="RTJ222" s="52"/>
      <c r="RTK222" s="52"/>
      <c r="RTL222" s="52"/>
      <c r="RTM222" s="52"/>
      <c r="RTN222" s="52"/>
      <c r="RTO222" s="52"/>
      <c r="RTP222" s="52"/>
      <c r="RTQ222" s="52"/>
      <c r="RTR222" s="52"/>
      <c r="RTS222" s="52"/>
      <c r="RTT222" s="52"/>
      <c r="RTU222" s="52"/>
      <c r="RTV222" s="52"/>
      <c r="RTW222" s="52"/>
      <c r="RTX222" s="52"/>
      <c r="RTY222" s="52"/>
      <c r="RTZ222" s="52"/>
      <c r="RUA222" s="52"/>
      <c r="RUB222" s="52"/>
      <c r="RUC222" s="52"/>
      <c r="RUD222" s="52"/>
      <c r="RUE222" s="52"/>
      <c r="RUF222" s="52"/>
      <c r="RUG222" s="52"/>
      <c r="RUH222" s="52"/>
      <c r="RUI222" s="52"/>
      <c r="RUJ222" s="52"/>
      <c r="RUK222" s="52"/>
      <c r="RUL222" s="52"/>
      <c r="RUM222" s="52"/>
      <c r="RUN222" s="52"/>
      <c r="RUO222" s="52"/>
      <c r="RUP222" s="52"/>
      <c r="RUQ222" s="52"/>
      <c r="RUR222" s="52"/>
      <c r="RUS222" s="52"/>
      <c r="RUT222" s="52"/>
      <c r="RUU222" s="52"/>
      <c r="RUV222" s="52"/>
      <c r="RUW222" s="52"/>
      <c r="RUX222" s="52"/>
      <c r="RUY222" s="52"/>
      <c r="RUZ222" s="52"/>
      <c r="RVA222" s="52"/>
      <c r="RVB222" s="52"/>
      <c r="RVC222" s="52"/>
      <c r="RVD222" s="52"/>
      <c r="RVE222" s="52"/>
      <c r="RVF222" s="52"/>
      <c r="RVG222" s="52"/>
      <c r="RVH222" s="52"/>
      <c r="RVI222" s="52"/>
      <c r="RVJ222" s="52"/>
      <c r="RVK222" s="52"/>
      <c r="RVL222" s="52"/>
      <c r="RVM222" s="52"/>
      <c r="RVN222" s="52"/>
      <c r="RVO222" s="52"/>
      <c r="RVP222" s="52"/>
      <c r="RVQ222" s="52"/>
      <c r="RVR222" s="52"/>
      <c r="RVS222" s="52"/>
      <c r="RVT222" s="52"/>
      <c r="RVU222" s="52"/>
      <c r="RVV222" s="52"/>
      <c r="RVW222" s="52"/>
      <c r="RVX222" s="52"/>
      <c r="RVY222" s="52"/>
      <c r="RVZ222" s="52"/>
      <c r="RWA222" s="52"/>
      <c r="RWB222" s="52"/>
      <c r="RWC222" s="52"/>
      <c r="RWD222" s="52"/>
      <c r="RWE222" s="52"/>
      <c r="RWF222" s="52"/>
      <c r="RWG222" s="52"/>
      <c r="RWH222" s="52"/>
      <c r="RWI222" s="52"/>
      <c r="RWJ222" s="52"/>
      <c r="RWK222" s="52"/>
      <c r="RWL222" s="52"/>
      <c r="RWM222" s="52"/>
      <c r="RWN222" s="52"/>
      <c r="RWO222" s="52"/>
      <c r="RWP222" s="52"/>
      <c r="RWQ222" s="52"/>
      <c r="RWR222" s="52"/>
      <c r="RWS222" s="52"/>
      <c r="RWT222" s="52"/>
      <c r="RWU222" s="52"/>
      <c r="RWV222" s="52"/>
      <c r="RWW222" s="52"/>
      <c r="RWX222" s="52"/>
      <c r="RWY222" s="52"/>
      <c r="RWZ222" s="52"/>
      <c r="RXA222" s="52"/>
      <c r="RXB222" s="52"/>
      <c r="RXC222" s="52"/>
      <c r="RXD222" s="52"/>
      <c r="RXE222" s="52"/>
      <c r="RXF222" s="52"/>
      <c r="RXG222" s="52"/>
      <c r="RXH222" s="52"/>
      <c r="RXI222" s="52"/>
      <c r="RXJ222" s="52"/>
      <c r="RXK222" s="52"/>
      <c r="RXL222" s="52"/>
      <c r="RXM222" s="52"/>
      <c r="RXN222" s="52"/>
      <c r="RXO222" s="52"/>
      <c r="RXP222" s="52"/>
      <c r="RXQ222" s="52"/>
      <c r="RXR222" s="52"/>
      <c r="RXS222" s="52"/>
      <c r="RXT222" s="52"/>
      <c r="RXU222" s="52"/>
      <c r="RXV222" s="52"/>
      <c r="RXW222" s="52"/>
      <c r="RXX222" s="52"/>
      <c r="RXY222" s="52"/>
      <c r="RXZ222" s="52"/>
      <c r="RYA222" s="52"/>
      <c r="RYB222" s="52"/>
      <c r="RYC222" s="52"/>
      <c r="RYD222" s="52"/>
      <c r="RYE222" s="52"/>
      <c r="RYF222" s="52"/>
      <c r="RYG222" s="52"/>
      <c r="RYH222" s="52"/>
      <c r="RYI222" s="52"/>
      <c r="RYJ222" s="52"/>
      <c r="RYK222" s="52"/>
      <c r="RYL222" s="52"/>
      <c r="RYM222" s="52"/>
      <c r="RYN222" s="52"/>
      <c r="RYO222" s="52"/>
      <c r="RYP222" s="52"/>
      <c r="RYQ222" s="52"/>
      <c r="RYR222" s="52"/>
      <c r="RYS222" s="52"/>
      <c r="RYT222" s="52"/>
      <c r="RYU222" s="52"/>
      <c r="RYV222" s="52"/>
      <c r="RYW222" s="52"/>
      <c r="RYX222" s="52"/>
      <c r="RYY222" s="52"/>
      <c r="RYZ222" s="52"/>
      <c r="RZA222" s="52"/>
      <c r="RZB222" s="52"/>
      <c r="RZC222" s="52"/>
      <c r="RZD222" s="52"/>
      <c r="RZE222" s="52"/>
      <c r="RZF222" s="52"/>
      <c r="RZG222" s="52"/>
      <c r="RZH222" s="52"/>
      <c r="RZI222" s="52"/>
      <c r="RZJ222" s="52"/>
      <c r="RZK222" s="52"/>
      <c r="RZL222" s="52"/>
      <c r="RZM222" s="52"/>
      <c r="RZN222" s="52"/>
      <c r="RZO222" s="52"/>
      <c r="RZP222" s="52"/>
      <c r="RZQ222" s="52"/>
      <c r="RZR222" s="52"/>
      <c r="RZS222" s="52"/>
      <c r="RZT222" s="52"/>
      <c r="RZU222" s="52"/>
      <c r="RZV222" s="52"/>
      <c r="RZW222" s="52"/>
      <c r="RZX222" s="52"/>
      <c r="RZY222" s="52"/>
      <c r="RZZ222" s="52"/>
      <c r="SAA222" s="52"/>
      <c r="SAB222" s="52"/>
      <c r="SAC222" s="52"/>
      <c r="SAD222" s="52"/>
      <c r="SAE222" s="52"/>
      <c r="SAF222" s="52"/>
      <c r="SAG222" s="52"/>
      <c r="SAH222" s="52"/>
      <c r="SAI222" s="52"/>
      <c r="SAJ222" s="52"/>
      <c r="SAK222" s="52"/>
      <c r="SAL222" s="52"/>
      <c r="SAM222" s="52"/>
      <c r="SAN222" s="52"/>
      <c r="SAO222" s="52"/>
      <c r="SAP222" s="52"/>
      <c r="SAQ222" s="52"/>
      <c r="SAR222" s="52"/>
      <c r="SAS222" s="52"/>
      <c r="SAT222" s="52"/>
      <c r="SAU222" s="52"/>
      <c r="SAV222" s="52"/>
      <c r="SAW222" s="52"/>
      <c r="SAX222" s="52"/>
      <c r="SAY222" s="52"/>
      <c r="SAZ222" s="52"/>
      <c r="SBA222" s="52"/>
      <c r="SBB222" s="52"/>
      <c r="SBC222" s="52"/>
      <c r="SBD222" s="52"/>
      <c r="SBE222" s="52"/>
      <c r="SBF222" s="52"/>
      <c r="SBG222" s="52"/>
      <c r="SBH222" s="52"/>
      <c r="SBI222" s="52"/>
      <c r="SBJ222" s="52"/>
      <c r="SBK222" s="52"/>
      <c r="SBL222" s="52"/>
      <c r="SBM222" s="52"/>
      <c r="SBN222" s="52"/>
      <c r="SBO222" s="52"/>
      <c r="SBP222" s="52"/>
      <c r="SBQ222" s="52"/>
      <c r="SBR222" s="52"/>
      <c r="SBS222" s="52"/>
      <c r="SBT222" s="52"/>
      <c r="SBU222" s="52"/>
      <c r="SBV222" s="52"/>
      <c r="SBW222" s="52"/>
      <c r="SBX222" s="52"/>
      <c r="SBY222" s="52"/>
      <c r="SBZ222" s="52"/>
      <c r="SCA222" s="52"/>
      <c r="SCB222" s="52"/>
      <c r="SCC222" s="52"/>
      <c r="SCD222" s="52"/>
      <c r="SCE222" s="52"/>
      <c r="SCF222" s="52"/>
      <c r="SCG222" s="52"/>
      <c r="SCH222" s="52"/>
      <c r="SCI222" s="52"/>
      <c r="SCJ222" s="52"/>
      <c r="SCK222" s="52"/>
      <c r="SCL222" s="52"/>
      <c r="SCM222" s="52"/>
      <c r="SCN222" s="52"/>
      <c r="SCO222" s="52"/>
      <c r="SCP222" s="52"/>
      <c r="SCQ222" s="52"/>
      <c r="SCR222" s="52"/>
      <c r="SCS222" s="52"/>
      <c r="SCT222" s="52"/>
      <c r="SCU222" s="52"/>
      <c r="SCV222" s="52"/>
      <c r="SCW222" s="52"/>
      <c r="SCX222" s="52"/>
      <c r="SCY222" s="52"/>
      <c r="SCZ222" s="52"/>
      <c r="SDA222" s="52"/>
      <c r="SDB222" s="52"/>
      <c r="SDC222" s="52"/>
      <c r="SDD222" s="52"/>
      <c r="SDE222" s="52"/>
      <c r="SDF222" s="52"/>
      <c r="SDG222" s="52"/>
      <c r="SDH222" s="52"/>
      <c r="SDI222" s="52"/>
      <c r="SDJ222" s="52"/>
      <c r="SDK222" s="52"/>
      <c r="SDL222" s="52"/>
      <c r="SDM222" s="52"/>
      <c r="SDN222" s="52"/>
      <c r="SDO222" s="52"/>
      <c r="SDP222" s="52"/>
      <c r="SDQ222" s="52"/>
      <c r="SDR222" s="52"/>
      <c r="SDS222" s="52"/>
      <c r="SDT222" s="52"/>
      <c r="SDU222" s="52"/>
      <c r="SDV222" s="52"/>
      <c r="SDW222" s="52"/>
      <c r="SDX222" s="52"/>
      <c r="SDY222" s="52"/>
      <c r="SDZ222" s="52"/>
      <c r="SEA222" s="52"/>
      <c r="SEB222" s="52"/>
      <c r="SEC222" s="52"/>
      <c r="SED222" s="52"/>
      <c r="SEE222" s="52"/>
      <c r="SEF222" s="52"/>
      <c r="SEG222" s="52"/>
      <c r="SEH222" s="52"/>
      <c r="SEI222" s="52"/>
      <c r="SEJ222" s="52"/>
      <c r="SEK222" s="52"/>
      <c r="SEL222" s="52"/>
      <c r="SEM222" s="52"/>
      <c r="SEN222" s="52"/>
      <c r="SEO222" s="52"/>
      <c r="SEP222" s="52"/>
      <c r="SEQ222" s="52"/>
      <c r="SER222" s="52"/>
      <c r="SES222" s="52"/>
      <c r="SET222" s="52"/>
      <c r="SEU222" s="52"/>
      <c r="SEV222" s="52"/>
      <c r="SEW222" s="52"/>
      <c r="SEX222" s="52"/>
      <c r="SEY222" s="52"/>
      <c r="SEZ222" s="52"/>
      <c r="SFA222" s="52"/>
      <c r="SFB222" s="52"/>
      <c r="SFC222" s="52"/>
      <c r="SFD222" s="52"/>
      <c r="SFE222" s="52"/>
      <c r="SFF222" s="52"/>
      <c r="SFG222" s="52"/>
      <c r="SFH222" s="52"/>
      <c r="SFI222" s="52"/>
      <c r="SFJ222" s="52"/>
      <c r="SFK222" s="52"/>
      <c r="SFL222" s="52"/>
      <c r="SFM222" s="52"/>
      <c r="SFN222" s="52"/>
      <c r="SFO222" s="52"/>
      <c r="SFP222" s="52"/>
      <c r="SFQ222" s="52"/>
      <c r="SFR222" s="52"/>
      <c r="SFS222" s="52"/>
      <c r="SFT222" s="52"/>
      <c r="SFU222" s="52"/>
      <c r="SFV222" s="52"/>
      <c r="SFW222" s="52"/>
      <c r="SFX222" s="52"/>
      <c r="SFY222" s="52"/>
      <c r="SFZ222" s="52"/>
      <c r="SGA222" s="52"/>
      <c r="SGB222" s="52"/>
      <c r="SGC222" s="52"/>
      <c r="SGD222" s="52"/>
      <c r="SGE222" s="52"/>
      <c r="SGF222" s="52"/>
      <c r="SGG222" s="52"/>
      <c r="SGH222" s="52"/>
      <c r="SGI222" s="52"/>
      <c r="SGJ222" s="52"/>
      <c r="SGK222" s="52"/>
      <c r="SGL222" s="52"/>
      <c r="SGM222" s="52"/>
      <c r="SGN222" s="52"/>
      <c r="SGO222" s="52"/>
      <c r="SGP222" s="52"/>
      <c r="SGQ222" s="52"/>
      <c r="SGR222" s="52"/>
      <c r="SGS222" s="52"/>
      <c r="SGT222" s="52"/>
      <c r="SGU222" s="52"/>
      <c r="SGV222" s="52"/>
      <c r="SGW222" s="52"/>
      <c r="SGX222" s="52"/>
      <c r="SGY222" s="52"/>
      <c r="SGZ222" s="52"/>
      <c r="SHA222" s="52"/>
      <c r="SHB222" s="52"/>
      <c r="SHC222" s="52"/>
      <c r="SHD222" s="52"/>
      <c r="SHE222" s="52"/>
      <c r="SHF222" s="52"/>
      <c r="SHG222" s="52"/>
      <c r="SHH222" s="52"/>
      <c r="SHI222" s="52"/>
      <c r="SHJ222" s="52"/>
      <c r="SHK222" s="52"/>
      <c r="SHL222" s="52"/>
      <c r="SHM222" s="52"/>
      <c r="SHN222" s="52"/>
      <c r="SHO222" s="52"/>
      <c r="SHP222" s="52"/>
      <c r="SHQ222" s="52"/>
      <c r="SHR222" s="52"/>
      <c r="SHS222" s="52"/>
      <c r="SHT222" s="52"/>
      <c r="SHU222" s="52"/>
      <c r="SHV222" s="52"/>
      <c r="SHW222" s="52"/>
      <c r="SHX222" s="52"/>
      <c r="SHY222" s="52"/>
      <c r="SHZ222" s="52"/>
      <c r="SIA222" s="52"/>
      <c r="SIB222" s="52"/>
      <c r="SIC222" s="52"/>
      <c r="SID222" s="52"/>
      <c r="SIE222" s="52"/>
      <c r="SIF222" s="52"/>
      <c r="SIG222" s="52"/>
      <c r="SIH222" s="52"/>
      <c r="SII222" s="52"/>
      <c r="SIJ222" s="52"/>
      <c r="SIK222" s="52"/>
      <c r="SIL222" s="52"/>
      <c r="SIM222" s="52"/>
      <c r="SIN222" s="52"/>
      <c r="SIO222" s="52"/>
      <c r="SIP222" s="52"/>
      <c r="SIQ222" s="52"/>
      <c r="SIR222" s="52"/>
      <c r="SIS222" s="52"/>
      <c r="SIT222" s="52"/>
      <c r="SIU222" s="52"/>
      <c r="SIV222" s="52"/>
      <c r="SIW222" s="52"/>
      <c r="SIX222" s="52"/>
      <c r="SIY222" s="52"/>
      <c r="SIZ222" s="52"/>
      <c r="SJA222" s="52"/>
      <c r="SJB222" s="52"/>
      <c r="SJC222" s="52"/>
      <c r="SJD222" s="52"/>
      <c r="SJE222" s="52"/>
      <c r="SJF222" s="52"/>
      <c r="SJG222" s="52"/>
      <c r="SJH222" s="52"/>
      <c r="SJI222" s="52"/>
      <c r="SJJ222" s="52"/>
      <c r="SJK222" s="52"/>
      <c r="SJL222" s="52"/>
      <c r="SJM222" s="52"/>
      <c r="SJN222" s="52"/>
      <c r="SJO222" s="52"/>
      <c r="SJP222" s="52"/>
      <c r="SJQ222" s="52"/>
      <c r="SJR222" s="52"/>
      <c r="SJS222" s="52"/>
      <c r="SJT222" s="52"/>
      <c r="SJU222" s="52"/>
      <c r="SJV222" s="52"/>
      <c r="SJW222" s="52"/>
      <c r="SJX222" s="52"/>
      <c r="SJY222" s="52"/>
      <c r="SJZ222" s="52"/>
      <c r="SKA222" s="52"/>
      <c r="SKB222" s="52"/>
      <c r="SKC222" s="52"/>
      <c r="SKD222" s="52"/>
      <c r="SKE222" s="52"/>
      <c r="SKF222" s="52"/>
      <c r="SKG222" s="52"/>
      <c r="SKH222" s="52"/>
      <c r="SKI222" s="52"/>
      <c r="SKJ222" s="52"/>
      <c r="SKK222" s="52"/>
      <c r="SKL222" s="52"/>
      <c r="SKM222" s="52"/>
      <c r="SKN222" s="52"/>
      <c r="SKO222" s="52"/>
      <c r="SKP222" s="52"/>
      <c r="SKQ222" s="52"/>
      <c r="SKR222" s="52"/>
      <c r="SKS222" s="52"/>
      <c r="SKT222" s="52"/>
      <c r="SKU222" s="52"/>
      <c r="SKV222" s="52"/>
      <c r="SKW222" s="52"/>
      <c r="SKX222" s="52"/>
      <c r="SKY222" s="52"/>
      <c r="SKZ222" s="52"/>
      <c r="SLA222" s="52"/>
      <c r="SLB222" s="52"/>
      <c r="SLC222" s="52"/>
      <c r="SLD222" s="52"/>
      <c r="SLE222" s="52"/>
      <c r="SLF222" s="52"/>
      <c r="SLG222" s="52"/>
      <c r="SLH222" s="52"/>
      <c r="SLI222" s="52"/>
      <c r="SLJ222" s="52"/>
      <c r="SLK222" s="52"/>
      <c r="SLL222" s="52"/>
      <c r="SLM222" s="52"/>
      <c r="SLN222" s="52"/>
      <c r="SLO222" s="52"/>
      <c r="SLP222" s="52"/>
      <c r="SLQ222" s="52"/>
      <c r="SLR222" s="52"/>
      <c r="SLS222" s="52"/>
      <c r="SLT222" s="52"/>
      <c r="SLU222" s="52"/>
      <c r="SLV222" s="52"/>
      <c r="SLW222" s="52"/>
      <c r="SLX222" s="52"/>
      <c r="SLY222" s="52"/>
      <c r="SLZ222" s="52"/>
      <c r="SMA222" s="52"/>
      <c r="SMB222" s="52"/>
      <c r="SMC222" s="52"/>
      <c r="SMD222" s="52"/>
      <c r="SME222" s="52"/>
      <c r="SMF222" s="52"/>
      <c r="SMG222" s="52"/>
      <c r="SMH222" s="52"/>
      <c r="SMI222" s="52"/>
      <c r="SMJ222" s="52"/>
      <c r="SMK222" s="52"/>
      <c r="SML222" s="52"/>
      <c r="SMM222" s="52"/>
      <c r="SMN222" s="52"/>
      <c r="SMO222" s="52"/>
      <c r="SMP222" s="52"/>
      <c r="SMQ222" s="52"/>
      <c r="SMR222" s="52"/>
      <c r="SMS222" s="52"/>
      <c r="SMT222" s="52"/>
      <c r="SMU222" s="52"/>
      <c r="SMV222" s="52"/>
      <c r="SMW222" s="52"/>
      <c r="SMX222" s="52"/>
      <c r="SMY222" s="52"/>
      <c r="SMZ222" s="52"/>
      <c r="SNA222" s="52"/>
      <c r="SNB222" s="52"/>
      <c r="SNC222" s="52"/>
      <c r="SND222" s="52"/>
      <c r="SNE222" s="52"/>
      <c r="SNF222" s="52"/>
      <c r="SNG222" s="52"/>
      <c r="SNH222" s="52"/>
      <c r="SNI222" s="52"/>
      <c r="SNJ222" s="52"/>
      <c r="SNK222" s="52"/>
      <c r="SNL222" s="52"/>
      <c r="SNM222" s="52"/>
      <c r="SNN222" s="52"/>
      <c r="SNO222" s="52"/>
      <c r="SNP222" s="52"/>
      <c r="SNQ222" s="52"/>
      <c r="SNR222" s="52"/>
      <c r="SNS222" s="52"/>
      <c r="SNT222" s="52"/>
      <c r="SNU222" s="52"/>
      <c r="SNV222" s="52"/>
      <c r="SNW222" s="52"/>
      <c r="SNX222" s="52"/>
      <c r="SNY222" s="52"/>
      <c r="SNZ222" s="52"/>
      <c r="SOA222" s="52"/>
      <c r="SOB222" s="52"/>
      <c r="SOC222" s="52"/>
      <c r="SOD222" s="52"/>
      <c r="SOE222" s="52"/>
      <c r="SOF222" s="52"/>
      <c r="SOG222" s="52"/>
      <c r="SOH222" s="52"/>
      <c r="SOI222" s="52"/>
      <c r="SOJ222" s="52"/>
      <c r="SOK222" s="52"/>
      <c r="SOL222" s="52"/>
      <c r="SOM222" s="52"/>
      <c r="SON222" s="52"/>
      <c r="SOO222" s="52"/>
      <c r="SOP222" s="52"/>
      <c r="SOQ222" s="52"/>
      <c r="SOR222" s="52"/>
      <c r="SOS222" s="52"/>
      <c r="SOT222" s="52"/>
      <c r="SOU222" s="52"/>
      <c r="SOV222" s="52"/>
      <c r="SOW222" s="52"/>
      <c r="SOX222" s="52"/>
      <c r="SOY222" s="52"/>
      <c r="SOZ222" s="52"/>
      <c r="SPA222" s="52"/>
      <c r="SPB222" s="52"/>
      <c r="SPC222" s="52"/>
      <c r="SPD222" s="52"/>
      <c r="SPE222" s="52"/>
      <c r="SPF222" s="52"/>
      <c r="SPG222" s="52"/>
      <c r="SPH222" s="52"/>
      <c r="SPI222" s="52"/>
      <c r="SPJ222" s="52"/>
      <c r="SPK222" s="52"/>
      <c r="SPL222" s="52"/>
      <c r="SPM222" s="52"/>
      <c r="SPN222" s="52"/>
      <c r="SPO222" s="52"/>
      <c r="SPP222" s="52"/>
      <c r="SPQ222" s="52"/>
      <c r="SPR222" s="52"/>
      <c r="SPS222" s="52"/>
      <c r="SPT222" s="52"/>
      <c r="SPU222" s="52"/>
      <c r="SPV222" s="52"/>
      <c r="SPW222" s="52"/>
      <c r="SPX222" s="52"/>
      <c r="SPY222" s="52"/>
      <c r="SPZ222" s="52"/>
      <c r="SQA222" s="52"/>
      <c r="SQB222" s="52"/>
      <c r="SQC222" s="52"/>
      <c r="SQD222" s="52"/>
      <c r="SQE222" s="52"/>
      <c r="SQF222" s="52"/>
      <c r="SQG222" s="52"/>
      <c r="SQH222" s="52"/>
      <c r="SQI222" s="52"/>
      <c r="SQJ222" s="52"/>
      <c r="SQK222" s="52"/>
      <c r="SQL222" s="52"/>
      <c r="SQM222" s="52"/>
      <c r="SQN222" s="52"/>
      <c r="SQO222" s="52"/>
      <c r="SQP222" s="52"/>
      <c r="SQQ222" s="52"/>
      <c r="SQR222" s="52"/>
      <c r="SQS222" s="52"/>
      <c r="SQT222" s="52"/>
      <c r="SQU222" s="52"/>
      <c r="SQV222" s="52"/>
      <c r="SQW222" s="52"/>
      <c r="SQX222" s="52"/>
      <c r="SQY222" s="52"/>
      <c r="SQZ222" s="52"/>
      <c r="SRA222" s="52"/>
      <c r="SRB222" s="52"/>
      <c r="SRC222" s="52"/>
      <c r="SRD222" s="52"/>
      <c r="SRE222" s="52"/>
      <c r="SRF222" s="52"/>
      <c r="SRG222" s="52"/>
      <c r="SRH222" s="52"/>
      <c r="SRI222" s="52"/>
      <c r="SRJ222" s="52"/>
      <c r="SRK222" s="52"/>
      <c r="SRL222" s="52"/>
      <c r="SRM222" s="52"/>
      <c r="SRN222" s="52"/>
      <c r="SRO222" s="52"/>
      <c r="SRP222" s="52"/>
      <c r="SRQ222" s="52"/>
      <c r="SRR222" s="52"/>
      <c r="SRS222" s="52"/>
      <c r="SRT222" s="52"/>
      <c r="SRU222" s="52"/>
      <c r="SRV222" s="52"/>
      <c r="SRW222" s="52"/>
      <c r="SRX222" s="52"/>
      <c r="SRY222" s="52"/>
      <c r="SRZ222" s="52"/>
      <c r="SSA222" s="52"/>
      <c r="SSB222" s="52"/>
      <c r="SSC222" s="52"/>
      <c r="SSD222" s="52"/>
      <c r="SSE222" s="52"/>
      <c r="SSF222" s="52"/>
      <c r="SSG222" s="52"/>
      <c r="SSH222" s="52"/>
      <c r="SSI222" s="52"/>
      <c r="SSJ222" s="52"/>
      <c r="SSK222" s="52"/>
      <c r="SSL222" s="52"/>
      <c r="SSM222" s="52"/>
      <c r="SSN222" s="52"/>
      <c r="SSO222" s="52"/>
      <c r="SSP222" s="52"/>
      <c r="SSQ222" s="52"/>
      <c r="SSR222" s="52"/>
      <c r="SSS222" s="52"/>
      <c r="SST222" s="52"/>
      <c r="SSU222" s="52"/>
      <c r="SSV222" s="52"/>
      <c r="SSW222" s="52"/>
      <c r="SSX222" s="52"/>
      <c r="SSY222" s="52"/>
      <c r="SSZ222" s="52"/>
      <c r="STA222" s="52"/>
      <c r="STB222" s="52"/>
      <c r="STC222" s="52"/>
      <c r="STD222" s="52"/>
      <c r="STE222" s="52"/>
      <c r="STF222" s="52"/>
      <c r="STG222" s="52"/>
      <c r="STH222" s="52"/>
      <c r="STI222" s="52"/>
      <c r="STJ222" s="52"/>
      <c r="STK222" s="52"/>
      <c r="STL222" s="52"/>
      <c r="STM222" s="52"/>
      <c r="STN222" s="52"/>
      <c r="STO222" s="52"/>
      <c r="STP222" s="52"/>
      <c r="STQ222" s="52"/>
      <c r="STR222" s="52"/>
      <c r="STS222" s="52"/>
      <c r="STT222" s="52"/>
      <c r="STU222" s="52"/>
      <c r="STV222" s="52"/>
      <c r="STW222" s="52"/>
      <c r="STX222" s="52"/>
      <c r="STY222" s="52"/>
      <c r="STZ222" s="52"/>
      <c r="SUA222" s="52"/>
      <c r="SUB222" s="52"/>
      <c r="SUC222" s="52"/>
      <c r="SUD222" s="52"/>
      <c r="SUE222" s="52"/>
      <c r="SUF222" s="52"/>
      <c r="SUG222" s="52"/>
      <c r="SUH222" s="52"/>
      <c r="SUI222" s="52"/>
      <c r="SUJ222" s="52"/>
      <c r="SUK222" s="52"/>
      <c r="SUL222" s="52"/>
      <c r="SUM222" s="52"/>
      <c r="SUN222" s="52"/>
      <c r="SUO222" s="52"/>
      <c r="SUP222" s="52"/>
      <c r="SUQ222" s="52"/>
      <c r="SUR222" s="52"/>
      <c r="SUS222" s="52"/>
      <c r="SUT222" s="52"/>
      <c r="SUU222" s="52"/>
      <c r="SUV222" s="52"/>
      <c r="SUW222" s="52"/>
      <c r="SUX222" s="52"/>
      <c r="SUY222" s="52"/>
      <c r="SUZ222" s="52"/>
      <c r="SVA222" s="52"/>
      <c r="SVB222" s="52"/>
      <c r="SVC222" s="52"/>
      <c r="SVD222" s="52"/>
      <c r="SVE222" s="52"/>
      <c r="SVF222" s="52"/>
      <c r="SVG222" s="52"/>
      <c r="SVH222" s="52"/>
      <c r="SVI222" s="52"/>
      <c r="SVJ222" s="52"/>
      <c r="SVK222" s="52"/>
      <c r="SVL222" s="52"/>
      <c r="SVM222" s="52"/>
      <c r="SVN222" s="52"/>
      <c r="SVO222" s="52"/>
      <c r="SVP222" s="52"/>
      <c r="SVQ222" s="52"/>
      <c r="SVR222" s="52"/>
      <c r="SVS222" s="52"/>
      <c r="SVT222" s="52"/>
      <c r="SVU222" s="52"/>
      <c r="SVV222" s="52"/>
      <c r="SVW222" s="52"/>
      <c r="SVX222" s="52"/>
      <c r="SVY222" s="52"/>
      <c r="SVZ222" s="52"/>
      <c r="SWA222" s="52"/>
      <c r="SWB222" s="52"/>
      <c r="SWC222" s="52"/>
      <c r="SWD222" s="52"/>
      <c r="SWE222" s="52"/>
      <c r="SWF222" s="52"/>
      <c r="SWG222" s="52"/>
      <c r="SWH222" s="52"/>
      <c r="SWI222" s="52"/>
      <c r="SWJ222" s="52"/>
      <c r="SWK222" s="52"/>
      <c r="SWL222" s="52"/>
      <c r="SWM222" s="52"/>
      <c r="SWN222" s="52"/>
      <c r="SWO222" s="52"/>
      <c r="SWP222" s="52"/>
      <c r="SWQ222" s="52"/>
      <c r="SWR222" s="52"/>
      <c r="SWS222" s="52"/>
      <c r="SWT222" s="52"/>
      <c r="SWU222" s="52"/>
      <c r="SWV222" s="52"/>
      <c r="SWW222" s="52"/>
      <c r="SWX222" s="52"/>
      <c r="SWY222" s="52"/>
      <c r="SWZ222" s="52"/>
      <c r="SXA222" s="52"/>
      <c r="SXB222" s="52"/>
      <c r="SXC222" s="52"/>
      <c r="SXD222" s="52"/>
      <c r="SXE222" s="52"/>
      <c r="SXF222" s="52"/>
      <c r="SXG222" s="52"/>
      <c r="SXH222" s="52"/>
      <c r="SXI222" s="52"/>
      <c r="SXJ222" s="52"/>
      <c r="SXK222" s="52"/>
      <c r="SXL222" s="52"/>
      <c r="SXM222" s="52"/>
      <c r="SXN222" s="52"/>
      <c r="SXO222" s="52"/>
      <c r="SXP222" s="52"/>
      <c r="SXQ222" s="52"/>
      <c r="SXR222" s="52"/>
      <c r="SXS222" s="52"/>
      <c r="SXT222" s="52"/>
      <c r="SXU222" s="52"/>
      <c r="SXV222" s="52"/>
      <c r="SXW222" s="52"/>
      <c r="SXX222" s="52"/>
      <c r="SXY222" s="52"/>
      <c r="SXZ222" s="52"/>
      <c r="SYA222" s="52"/>
      <c r="SYB222" s="52"/>
      <c r="SYC222" s="52"/>
      <c r="SYD222" s="52"/>
      <c r="SYE222" s="52"/>
      <c r="SYF222" s="52"/>
      <c r="SYG222" s="52"/>
      <c r="SYH222" s="52"/>
      <c r="SYI222" s="52"/>
      <c r="SYJ222" s="52"/>
      <c r="SYK222" s="52"/>
      <c r="SYL222" s="52"/>
      <c r="SYM222" s="52"/>
      <c r="SYN222" s="52"/>
      <c r="SYO222" s="52"/>
      <c r="SYP222" s="52"/>
      <c r="SYQ222" s="52"/>
      <c r="SYR222" s="52"/>
      <c r="SYS222" s="52"/>
      <c r="SYT222" s="52"/>
      <c r="SYU222" s="52"/>
      <c r="SYV222" s="52"/>
      <c r="SYW222" s="52"/>
      <c r="SYX222" s="52"/>
      <c r="SYY222" s="52"/>
      <c r="SYZ222" s="52"/>
      <c r="SZA222" s="52"/>
      <c r="SZB222" s="52"/>
      <c r="SZC222" s="52"/>
      <c r="SZD222" s="52"/>
      <c r="SZE222" s="52"/>
      <c r="SZF222" s="52"/>
      <c r="SZG222" s="52"/>
      <c r="SZH222" s="52"/>
      <c r="SZI222" s="52"/>
      <c r="SZJ222" s="52"/>
      <c r="SZK222" s="52"/>
      <c r="SZL222" s="52"/>
      <c r="SZM222" s="52"/>
      <c r="SZN222" s="52"/>
      <c r="SZO222" s="52"/>
      <c r="SZP222" s="52"/>
      <c r="SZQ222" s="52"/>
      <c r="SZR222" s="52"/>
      <c r="SZS222" s="52"/>
      <c r="SZT222" s="52"/>
      <c r="SZU222" s="52"/>
      <c r="SZV222" s="52"/>
      <c r="SZW222" s="52"/>
      <c r="SZX222" s="52"/>
      <c r="SZY222" s="52"/>
      <c r="SZZ222" s="52"/>
      <c r="TAA222" s="52"/>
      <c r="TAB222" s="52"/>
      <c r="TAC222" s="52"/>
      <c r="TAD222" s="52"/>
      <c r="TAE222" s="52"/>
      <c r="TAF222" s="52"/>
      <c r="TAG222" s="52"/>
      <c r="TAH222" s="52"/>
      <c r="TAI222" s="52"/>
      <c r="TAJ222" s="52"/>
      <c r="TAK222" s="52"/>
      <c r="TAL222" s="52"/>
      <c r="TAM222" s="52"/>
      <c r="TAN222" s="52"/>
      <c r="TAO222" s="52"/>
      <c r="TAP222" s="52"/>
      <c r="TAQ222" s="52"/>
      <c r="TAR222" s="52"/>
      <c r="TAS222" s="52"/>
      <c r="TAT222" s="52"/>
      <c r="TAU222" s="52"/>
      <c r="TAV222" s="52"/>
      <c r="TAW222" s="52"/>
      <c r="TAX222" s="52"/>
      <c r="TAY222" s="52"/>
      <c r="TAZ222" s="52"/>
      <c r="TBA222" s="52"/>
      <c r="TBB222" s="52"/>
      <c r="TBC222" s="52"/>
      <c r="TBD222" s="52"/>
      <c r="TBE222" s="52"/>
      <c r="TBF222" s="52"/>
      <c r="TBG222" s="52"/>
      <c r="TBH222" s="52"/>
      <c r="TBI222" s="52"/>
      <c r="TBJ222" s="52"/>
      <c r="TBK222" s="52"/>
      <c r="TBL222" s="52"/>
      <c r="TBM222" s="52"/>
      <c r="TBN222" s="52"/>
      <c r="TBO222" s="52"/>
      <c r="TBP222" s="52"/>
      <c r="TBQ222" s="52"/>
      <c r="TBR222" s="52"/>
      <c r="TBS222" s="52"/>
      <c r="TBT222" s="52"/>
      <c r="TBU222" s="52"/>
      <c r="TBV222" s="52"/>
      <c r="TBW222" s="52"/>
      <c r="TBX222" s="52"/>
      <c r="TBY222" s="52"/>
      <c r="TBZ222" s="52"/>
      <c r="TCA222" s="52"/>
      <c r="TCB222" s="52"/>
      <c r="TCC222" s="52"/>
      <c r="TCD222" s="52"/>
      <c r="TCE222" s="52"/>
      <c r="TCF222" s="52"/>
      <c r="TCG222" s="52"/>
      <c r="TCH222" s="52"/>
      <c r="TCI222" s="52"/>
      <c r="TCJ222" s="52"/>
      <c r="TCK222" s="52"/>
      <c r="TCL222" s="52"/>
      <c r="TCM222" s="52"/>
      <c r="TCN222" s="52"/>
      <c r="TCO222" s="52"/>
      <c r="TCP222" s="52"/>
      <c r="TCQ222" s="52"/>
      <c r="TCR222" s="52"/>
      <c r="TCS222" s="52"/>
      <c r="TCT222" s="52"/>
      <c r="TCU222" s="52"/>
      <c r="TCV222" s="52"/>
      <c r="TCW222" s="52"/>
      <c r="TCX222" s="52"/>
      <c r="TCY222" s="52"/>
      <c r="TCZ222" s="52"/>
      <c r="TDA222" s="52"/>
      <c r="TDB222" s="52"/>
      <c r="TDC222" s="52"/>
      <c r="TDD222" s="52"/>
      <c r="TDE222" s="52"/>
      <c r="TDF222" s="52"/>
      <c r="TDG222" s="52"/>
      <c r="TDH222" s="52"/>
      <c r="TDI222" s="52"/>
      <c r="TDJ222" s="52"/>
      <c r="TDK222" s="52"/>
      <c r="TDL222" s="52"/>
      <c r="TDM222" s="52"/>
      <c r="TDN222" s="52"/>
      <c r="TDO222" s="52"/>
      <c r="TDP222" s="52"/>
      <c r="TDQ222" s="52"/>
      <c r="TDR222" s="52"/>
      <c r="TDS222" s="52"/>
      <c r="TDT222" s="52"/>
      <c r="TDU222" s="52"/>
      <c r="TDV222" s="52"/>
      <c r="TDW222" s="52"/>
      <c r="TDX222" s="52"/>
      <c r="TDY222" s="52"/>
      <c r="TDZ222" s="52"/>
      <c r="TEA222" s="52"/>
      <c r="TEB222" s="52"/>
      <c r="TEC222" s="52"/>
      <c r="TED222" s="52"/>
      <c r="TEE222" s="52"/>
      <c r="TEF222" s="52"/>
      <c r="TEG222" s="52"/>
      <c r="TEH222" s="52"/>
      <c r="TEI222" s="52"/>
      <c r="TEJ222" s="52"/>
      <c r="TEK222" s="52"/>
      <c r="TEL222" s="52"/>
      <c r="TEM222" s="52"/>
      <c r="TEN222" s="52"/>
      <c r="TEO222" s="52"/>
      <c r="TEP222" s="52"/>
      <c r="TEQ222" s="52"/>
      <c r="TER222" s="52"/>
      <c r="TES222" s="52"/>
      <c r="TET222" s="52"/>
      <c r="TEU222" s="52"/>
      <c r="TEV222" s="52"/>
      <c r="TEW222" s="52"/>
      <c r="TEX222" s="52"/>
      <c r="TEY222" s="52"/>
      <c r="TEZ222" s="52"/>
      <c r="TFA222" s="52"/>
      <c r="TFB222" s="52"/>
      <c r="TFC222" s="52"/>
      <c r="TFD222" s="52"/>
      <c r="TFE222" s="52"/>
      <c r="TFF222" s="52"/>
      <c r="TFG222" s="52"/>
      <c r="TFH222" s="52"/>
      <c r="TFI222" s="52"/>
      <c r="TFJ222" s="52"/>
      <c r="TFK222" s="52"/>
      <c r="TFL222" s="52"/>
      <c r="TFM222" s="52"/>
      <c r="TFN222" s="52"/>
      <c r="TFO222" s="52"/>
      <c r="TFP222" s="52"/>
      <c r="TFQ222" s="52"/>
      <c r="TFR222" s="52"/>
      <c r="TFS222" s="52"/>
      <c r="TFT222" s="52"/>
      <c r="TFU222" s="52"/>
      <c r="TFV222" s="52"/>
      <c r="TFW222" s="52"/>
      <c r="TFX222" s="52"/>
      <c r="TFY222" s="52"/>
      <c r="TFZ222" s="52"/>
      <c r="TGA222" s="52"/>
      <c r="TGB222" s="52"/>
      <c r="TGC222" s="52"/>
      <c r="TGD222" s="52"/>
      <c r="TGE222" s="52"/>
      <c r="TGF222" s="52"/>
      <c r="TGG222" s="52"/>
      <c r="TGH222" s="52"/>
      <c r="TGI222" s="52"/>
      <c r="TGJ222" s="52"/>
      <c r="TGK222" s="52"/>
      <c r="TGL222" s="52"/>
      <c r="TGM222" s="52"/>
      <c r="TGN222" s="52"/>
      <c r="TGO222" s="52"/>
      <c r="TGP222" s="52"/>
      <c r="TGQ222" s="52"/>
      <c r="TGR222" s="52"/>
      <c r="TGS222" s="52"/>
      <c r="TGT222" s="52"/>
      <c r="TGU222" s="52"/>
      <c r="TGV222" s="52"/>
      <c r="TGW222" s="52"/>
      <c r="TGX222" s="52"/>
      <c r="TGY222" s="52"/>
      <c r="TGZ222" s="52"/>
      <c r="THA222" s="52"/>
      <c r="THB222" s="52"/>
      <c r="THC222" s="52"/>
      <c r="THD222" s="52"/>
      <c r="THE222" s="52"/>
      <c r="THF222" s="52"/>
      <c r="THG222" s="52"/>
      <c r="THH222" s="52"/>
      <c r="THI222" s="52"/>
      <c r="THJ222" s="52"/>
      <c r="THK222" s="52"/>
      <c r="THL222" s="52"/>
      <c r="THM222" s="52"/>
      <c r="THN222" s="52"/>
      <c r="THO222" s="52"/>
      <c r="THP222" s="52"/>
      <c r="THQ222" s="52"/>
      <c r="THR222" s="52"/>
      <c r="THS222" s="52"/>
      <c r="THT222" s="52"/>
      <c r="THU222" s="52"/>
      <c r="THV222" s="52"/>
      <c r="THW222" s="52"/>
      <c r="THX222" s="52"/>
      <c r="THY222" s="52"/>
      <c r="THZ222" s="52"/>
      <c r="TIA222" s="52"/>
      <c r="TIB222" s="52"/>
      <c r="TIC222" s="52"/>
      <c r="TID222" s="52"/>
      <c r="TIE222" s="52"/>
      <c r="TIF222" s="52"/>
      <c r="TIG222" s="52"/>
      <c r="TIH222" s="52"/>
      <c r="TII222" s="52"/>
      <c r="TIJ222" s="52"/>
      <c r="TIK222" s="52"/>
      <c r="TIL222" s="52"/>
      <c r="TIM222" s="52"/>
      <c r="TIN222" s="52"/>
      <c r="TIO222" s="52"/>
      <c r="TIP222" s="52"/>
      <c r="TIQ222" s="52"/>
      <c r="TIR222" s="52"/>
      <c r="TIS222" s="52"/>
      <c r="TIT222" s="52"/>
      <c r="TIU222" s="52"/>
      <c r="TIV222" s="52"/>
      <c r="TIW222" s="52"/>
      <c r="TIX222" s="52"/>
      <c r="TIY222" s="52"/>
      <c r="TIZ222" s="52"/>
      <c r="TJA222" s="52"/>
      <c r="TJB222" s="52"/>
      <c r="TJC222" s="52"/>
      <c r="TJD222" s="52"/>
      <c r="TJE222" s="52"/>
      <c r="TJF222" s="52"/>
      <c r="TJG222" s="52"/>
      <c r="TJH222" s="52"/>
      <c r="TJI222" s="52"/>
      <c r="TJJ222" s="52"/>
      <c r="TJK222" s="52"/>
      <c r="TJL222" s="52"/>
      <c r="TJM222" s="52"/>
      <c r="TJN222" s="52"/>
      <c r="TJO222" s="52"/>
      <c r="TJP222" s="52"/>
      <c r="TJQ222" s="52"/>
      <c r="TJR222" s="52"/>
      <c r="TJS222" s="52"/>
      <c r="TJT222" s="52"/>
      <c r="TJU222" s="52"/>
      <c r="TJV222" s="52"/>
      <c r="TJW222" s="52"/>
      <c r="TJX222" s="52"/>
      <c r="TJY222" s="52"/>
      <c r="TJZ222" s="52"/>
      <c r="TKA222" s="52"/>
      <c r="TKB222" s="52"/>
      <c r="TKC222" s="52"/>
      <c r="TKD222" s="52"/>
      <c r="TKE222" s="52"/>
      <c r="TKF222" s="52"/>
      <c r="TKG222" s="52"/>
      <c r="TKH222" s="52"/>
      <c r="TKI222" s="52"/>
      <c r="TKJ222" s="52"/>
      <c r="TKK222" s="52"/>
      <c r="TKL222" s="52"/>
      <c r="TKM222" s="52"/>
      <c r="TKN222" s="52"/>
      <c r="TKO222" s="52"/>
      <c r="TKP222" s="52"/>
      <c r="TKQ222" s="52"/>
      <c r="TKR222" s="52"/>
      <c r="TKS222" s="52"/>
      <c r="TKT222" s="52"/>
      <c r="TKU222" s="52"/>
      <c r="TKV222" s="52"/>
      <c r="TKW222" s="52"/>
      <c r="TKX222" s="52"/>
      <c r="TKY222" s="52"/>
      <c r="TKZ222" s="52"/>
      <c r="TLA222" s="52"/>
      <c r="TLB222" s="52"/>
      <c r="TLC222" s="52"/>
      <c r="TLD222" s="52"/>
      <c r="TLE222" s="52"/>
      <c r="TLF222" s="52"/>
      <c r="TLG222" s="52"/>
      <c r="TLH222" s="52"/>
      <c r="TLI222" s="52"/>
      <c r="TLJ222" s="52"/>
      <c r="TLK222" s="52"/>
      <c r="TLL222" s="52"/>
      <c r="TLM222" s="52"/>
      <c r="TLN222" s="52"/>
      <c r="TLO222" s="52"/>
      <c r="TLP222" s="52"/>
      <c r="TLQ222" s="52"/>
      <c r="TLR222" s="52"/>
      <c r="TLS222" s="52"/>
      <c r="TLT222" s="52"/>
      <c r="TLU222" s="52"/>
      <c r="TLV222" s="52"/>
      <c r="TLW222" s="52"/>
      <c r="TLX222" s="52"/>
      <c r="TLY222" s="52"/>
      <c r="TLZ222" s="52"/>
      <c r="TMA222" s="52"/>
      <c r="TMB222" s="52"/>
      <c r="TMC222" s="52"/>
      <c r="TMD222" s="52"/>
      <c r="TME222" s="52"/>
      <c r="TMF222" s="52"/>
      <c r="TMG222" s="52"/>
      <c r="TMH222" s="52"/>
      <c r="TMI222" s="52"/>
      <c r="TMJ222" s="52"/>
      <c r="TMK222" s="52"/>
      <c r="TML222" s="52"/>
      <c r="TMM222" s="52"/>
      <c r="TMN222" s="52"/>
      <c r="TMO222" s="52"/>
      <c r="TMP222" s="52"/>
      <c r="TMQ222" s="52"/>
      <c r="TMR222" s="52"/>
      <c r="TMS222" s="52"/>
      <c r="TMT222" s="52"/>
      <c r="TMU222" s="52"/>
      <c r="TMV222" s="52"/>
      <c r="TMW222" s="52"/>
      <c r="TMX222" s="52"/>
      <c r="TMY222" s="52"/>
      <c r="TMZ222" s="52"/>
      <c r="TNA222" s="52"/>
      <c r="TNB222" s="52"/>
      <c r="TNC222" s="52"/>
      <c r="TND222" s="52"/>
      <c r="TNE222" s="52"/>
      <c r="TNF222" s="52"/>
      <c r="TNG222" s="52"/>
      <c r="TNH222" s="52"/>
      <c r="TNI222" s="52"/>
      <c r="TNJ222" s="52"/>
      <c r="TNK222" s="52"/>
      <c r="TNL222" s="52"/>
      <c r="TNM222" s="52"/>
      <c r="TNN222" s="52"/>
      <c r="TNO222" s="52"/>
      <c r="TNP222" s="52"/>
      <c r="TNQ222" s="52"/>
      <c r="TNR222" s="52"/>
      <c r="TNS222" s="52"/>
      <c r="TNT222" s="52"/>
      <c r="TNU222" s="52"/>
      <c r="TNV222" s="52"/>
      <c r="TNW222" s="52"/>
      <c r="TNX222" s="52"/>
      <c r="TNY222" s="52"/>
      <c r="TNZ222" s="52"/>
      <c r="TOA222" s="52"/>
      <c r="TOB222" s="52"/>
      <c r="TOC222" s="52"/>
      <c r="TOD222" s="52"/>
      <c r="TOE222" s="52"/>
      <c r="TOF222" s="52"/>
      <c r="TOG222" s="52"/>
      <c r="TOH222" s="52"/>
      <c r="TOI222" s="52"/>
      <c r="TOJ222" s="52"/>
      <c r="TOK222" s="52"/>
      <c r="TOL222" s="52"/>
      <c r="TOM222" s="52"/>
      <c r="TON222" s="52"/>
      <c r="TOO222" s="52"/>
      <c r="TOP222" s="52"/>
      <c r="TOQ222" s="52"/>
      <c r="TOR222" s="52"/>
      <c r="TOS222" s="52"/>
      <c r="TOT222" s="52"/>
      <c r="TOU222" s="52"/>
      <c r="TOV222" s="52"/>
      <c r="TOW222" s="52"/>
      <c r="TOX222" s="52"/>
      <c r="TOY222" s="52"/>
      <c r="TOZ222" s="52"/>
      <c r="TPA222" s="52"/>
      <c r="TPB222" s="52"/>
      <c r="TPC222" s="52"/>
      <c r="TPD222" s="52"/>
      <c r="TPE222" s="52"/>
      <c r="TPF222" s="52"/>
      <c r="TPG222" s="52"/>
      <c r="TPH222" s="52"/>
      <c r="TPI222" s="52"/>
      <c r="TPJ222" s="52"/>
      <c r="TPK222" s="52"/>
      <c r="TPL222" s="52"/>
      <c r="TPM222" s="52"/>
      <c r="TPN222" s="52"/>
      <c r="TPO222" s="52"/>
      <c r="TPP222" s="52"/>
      <c r="TPQ222" s="52"/>
      <c r="TPR222" s="52"/>
      <c r="TPS222" s="52"/>
      <c r="TPT222" s="52"/>
      <c r="TPU222" s="52"/>
      <c r="TPV222" s="52"/>
      <c r="TPW222" s="52"/>
      <c r="TPX222" s="52"/>
      <c r="TPY222" s="52"/>
      <c r="TPZ222" s="52"/>
      <c r="TQA222" s="52"/>
      <c r="TQB222" s="52"/>
      <c r="TQC222" s="52"/>
      <c r="TQD222" s="52"/>
      <c r="TQE222" s="52"/>
      <c r="TQF222" s="52"/>
      <c r="TQG222" s="52"/>
      <c r="TQH222" s="52"/>
      <c r="TQI222" s="52"/>
      <c r="TQJ222" s="52"/>
      <c r="TQK222" s="52"/>
      <c r="TQL222" s="52"/>
      <c r="TQM222" s="52"/>
      <c r="TQN222" s="52"/>
      <c r="TQO222" s="52"/>
      <c r="TQP222" s="52"/>
      <c r="TQQ222" s="52"/>
      <c r="TQR222" s="52"/>
      <c r="TQS222" s="52"/>
      <c r="TQT222" s="52"/>
      <c r="TQU222" s="52"/>
      <c r="TQV222" s="52"/>
      <c r="TQW222" s="52"/>
      <c r="TQX222" s="52"/>
      <c r="TQY222" s="52"/>
      <c r="TQZ222" s="52"/>
      <c r="TRA222" s="52"/>
      <c r="TRB222" s="52"/>
      <c r="TRC222" s="52"/>
      <c r="TRD222" s="52"/>
      <c r="TRE222" s="52"/>
      <c r="TRF222" s="52"/>
      <c r="TRG222" s="52"/>
      <c r="TRH222" s="52"/>
      <c r="TRI222" s="52"/>
      <c r="TRJ222" s="52"/>
      <c r="TRK222" s="52"/>
      <c r="TRL222" s="52"/>
      <c r="TRM222" s="52"/>
      <c r="TRN222" s="52"/>
      <c r="TRO222" s="52"/>
      <c r="TRP222" s="52"/>
      <c r="TRQ222" s="52"/>
      <c r="TRR222" s="52"/>
      <c r="TRS222" s="52"/>
      <c r="TRT222" s="52"/>
      <c r="TRU222" s="52"/>
      <c r="TRV222" s="52"/>
      <c r="TRW222" s="52"/>
      <c r="TRX222" s="52"/>
      <c r="TRY222" s="52"/>
      <c r="TRZ222" s="52"/>
      <c r="TSA222" s="52"/>
      <c r="TSB222" s="52"/>
      <c r="TSC222" s="52"/>
      <c r="TSD222" s="52"/>
      <c r="TSE222" s="52"/>
      <c r="TSF222" s="52"/>
      <c r="TSG222" s="52"/>
      <c r="TSH222" s="52"/>
      <c r="TSI222" s="52"/>
      <c r="TSJ222" s="52"/>
      <c r="TSK222" s="52"/>
      <c r="TSL222" s="52"/>
      <c r="TSM222" s="52"/>
      <c r="TSN222" s="52"/>
      <c r="TSO222" s="52"/>
      <c r="TSP222" s="52"/>
      <c r="TSQ222" s="52"/>
      <c r="TSR222" s="52"/>
      <c r="TSS222" s="52"/>
      <c r="TST222" s="52"/>
      <c r="TSU222" s="52"/>
      <c r="TSV222" s="52"/>
      <c r="TSW222" s="52"/>
      <c r="TSX222" s="52"/>
      <c r="TSY222" s="52"/>
      <c r="TSZ222" s="52"/>
      <c r="TTA222" s="52"/>
      <c r="TTB222" s="52"/>
      <c r="TTC222" s="52"/>
      <c r="TTD222" s="52"/>
      <c r="TTE222" s="52"/>
      <c r="TTF222" s="52"/>
      <c r="TTG222" s="52"/>
      <c r="TTH222" s="52"/>
      <c r="TTI222" s="52"/>
      <c r="TTJ222" s="52"/>
      <c r="TTK222" s="52"/>
      <c r="TTL222" s="52"/>
      <c r="TTM222" s="52"/>
      <c r="TTN222" s="52"/>
      <c r="TTO222" s="52"/>
      <c r="TTP222" s="52"/>
      <c r="TTQ222" s="52"/>
      <c r="TTR222" s="52"/>
      <c r="TTS222" s="52"/>
      <c r="TTT222" s="52"/>
      <c r="TTU222" s="52"/>
      <c r="TTV222" s="52"/>
      <c r="TTW222" s="52"/>
      <c r="TTX222" s="52"/>
      <c r="TTY222" s="52"/>
      <c r="TTZ222" s="52"/>
      <c r="TUA222" s="52"/>
      <c r="TUB222" s="52"/>
      <c r="TUC222" s="52"/>
      <c r="TUD222" s="52"/>
      <c r="TUE222" s="52"/>
      <c r="TUF222" s="52"/>
      <c r="TUG222" s="52"/>
      <c r="TUH222" s="52"/>
      <c r="TUI222" s="52"/>
      <c r="TUJ222" s="52"/>
      <c r="TUK222" s="52"/>
      <c r="TUL222" s="52"/>
      <c r="TUM222" s="52"/>
      <c r="TUN222" s="52"/>
      <c r="TUO222" s="52"/>
      <c r="TUP222" s="52"/>
      <c r="TUQ222" s="52"/>
      <c r="TUR222" s="52"/>
      <c r="TUS222" s="52"/>
      <c r="TUT222" s="52"/>
      <c r="TUU222" s="52"/>
      <c r="TUV222" s="52"/>
      <c r="TUW222" s="52"/>
      <c r="TUX222" s="52"/>
      <c r="TUY222" s="52"/>
      <c r="TUZ222" s="52"/>
      <c r="TVA222" s="52"/>
      <c r="TVB222" s="52"/>
      <c r="TVC222" s="52"/>
      <c r="TVD222" s="52"/>
      <c r="TVE222" s="52"/>
      <c r="TVF222" s="52"/>
      <c r="TVG222" s="52"/>
      <c r="TVH222" s="52"/>
      <c r="TVI222" s="52"/>
      <c r="TVJ222" s="52"/>
      <c r="TVK222" s="52"/>
      <c r="TVL222" s="52"/>
      <c r="TVM222" s="52"/>
      <c r="TVN222" s="52"/>
      <c r="TVO222" s="52"/>
      <c r="TVP222" s="52"/>
      <c r="TVQ222" s="52"/>
      <c r="TVR222" s="52"/>
      <c r="TVS222" s="52"/>
      <c r="TVT222" s="52"/>
      <c r="TVU222" s="52"/>
      <c r="TVV222" s="52"/>
      <c r="TVW222" s="52"/>
      <c r="TVX222" s="52"/>
      <c r="TVY222" s="52"/>
      <c r="TVZ222" s="52"/>
      <c r="TWA222" s="52"/>
      <c r="TWB222" s="52"/>
      <c r="TWC222" s="52"/>
      <c r="TWD222" s="52"/>
      <c r="TWE222" s="52"/>
      <c r="TWF222" s="52"/>
      <c r="TWG222" s="52"/>
      <c r="TWH222" s="52"/>
      <c r="TWI222" s="52"/>
      <c r="TWJ222" s="52"/>
      <c r="TWK222" s="52"/>
      <c r="TWL222" s="52"/>
      <c r="TWM222" s="52"/>
      <c r="TWN222" s="52"/>
      <c r="TWO222" s="52"/>
      <c r="TWP222" s="52"/>
      <c r="TWQ222" s="52"/>
      <c r="TWR222" s="52"/>
      <c r="TWS222" s="52"/>
      <c r="TWT222" s="52"/>
      <c r="TWU222" s="52"/>
      <c r="TWV222" s="52"/>
      <c r="TWW222" s="52"/>
      <c r="TWX222" s="52"/>
      <c r="TWY222" s="52"/>
      <c r="TWZ222" s="52"/>
      <c r="TXA222" s="52"/>
      <c r="TXB222" s="52"/>
      <c r="TXC222" s="52"/>
      <c r="TXD222" s="52"/>
      <c r="TXE222" s="52"/>
      <c r="TXF222" s="52"/>
      <c r="TXG222" s="52"/>
      <c r="TXH222" s="52"/>
      <c r="TXI222" s="52"/>
      <c r="TXJ222" s="52"/>
      <c r="TXK222" s="52"/>
      <c r="TXL222" s="52"/>
      <c r="TXM222" s="52"/>
      <c r="TXN222" s="52"/>
      <c r="TXO222" s="52"/>
      <c r="TXP222" s="52"/>
      <c r="TXQ222" s="52"/>
      <c r="TXR222" s="52"/>
      <c r="TXS222" s="52"/>
      <c r="TXT222" s="52"/>
      <c r="TXU222" s="52"/>
      <c r="TXV222" s="52"/>
      <c r="TXW222" s="52"/>
      <c r="TXX222" s="52"/>
      <c r="TXY222" s="52"/>
      <c r="TXZ222" s="52"/>
      <c r="TYA222" s="52"/>
      <c r="TYB222" s="52"/>
      <c r="TYC222" s="52"/>
      <c r="TYD222" s="52"/>
      <c r="TYE222" s="52"/>
      <c r="TYF222" s="52"/>
      <c r="TYG222" s="52"/>
      <c r="TYH222" s="52"/>
      <c r="TYI222" s="52"/>
      <c r="TYJ222" s="52"/>
      <c r="TYK222" s="52"/>
      <c r="TYL222" s="52"/>
      <c r="TYM222" s="52"/>
      <c r="TYN222" s="52"/>
      <c r="TYO222" s="52"/>
      <c r="TYP222" s="52"/>
      <c r="TYQ222" s="52"/>
      <c r="TYR222" s="52"/>
      <c r="TYS222" s="52"/>
      <c r="TYT222" s="52"/>
      <c r="TYU222" s="52"/>
      <c r="TYV222" s="52"/>
      <c r="TYW222" s="52"/>
      <c r="TYX222" s="52"/>
      <c r="TYY222" s="52"/>
      <c r="TYZ222" s="52"/>
      <c r="TZA222" s="52"/>
      <c r="TZB222" s="52"/>
      <c r="TZC222" s="52"/>
      <c r="TZD222" s="52"/>
      <c r="TZE222" s="52"/>
      <c r="TZF222" s="52"/>
      <c r="TZG222" s="52"/>
      <c r="TZH222" s="52"/>
      <c r="TZI222" s="52"/>
      <c r="TZJ222" s="52"/>
      <c r="TZK222" s="52"/>
      <c r="TZL222" s="52"/>
      <c r="TZM222" s="52"/>
      <c r="TZN222" s="52"/>
      <c r="TZO222" s="52"/>
      <c r="TZP222" s="52"/>
      <c r="TZQ222" s="52"/>
      <c r="TZR222" s="52"/>
      <c r="TZS222" s="52"/>
      <c r="TZT222" s="52"/>
      <c r="TZU222" s="52"/>
      <c r="TZV222" s="52"/>
      <c r="TZW222" s="52"/>
      <c r="TZX222" s="52"/>
      <c r="TZY222" s="52"/>
      <c r="TZZ222" s="52"/>
      <c r="UAA222" s="52"/>
      <c r="UAB222" s="52"/>
      <c r="UAC222" s="52"/>
      <c r="UAD222" s="52"/>
      <c r="UAE222" s="52"/>
      <c r="UAF222" s="52"/>
      <c r="UAG222" s="52"/>
      <c r="UAH222" s="52"/>
      <c r="UAI222" s="52"/>
      <c r="UAJ222" s="52"/>
      <c r="UAK222" s="52"/>
      <c r="UAL222" s="52"/>
      <c r="UAM222" s="52"/>
      <c r="UAN222" s="52"/>
      <c r="UAO222" s="52"/>
      <c r="UAP222" s="52"/>
      <c r="UAQ222" s="52"/>
      <c r="UAR222" s="52"/>
      <c r="UAS222" s="52"/>
      <c r="UAT222" s="52"/>
      <c r="UAU222" s="52"/>
      <c r="UAV222" s="52"/>
      <c r="UAW222" s="52"/>
      <c r="UAX222" s="52"/>
      <c r="UAY222" s="52"/>
      <c r="UAZ222" s="52"/>
      <c r="UBA222" s="52"/>
      <c r="UBB222" s="52"/>
      <c r="UBC222" s="52"/>
      <c r="UBD222" s="52"/>
      <c r="UBE222" s="52"/>
      <c r="UBF222" s="52"/>
      <c r="UBG222" s="52"/>
      <c r="UBH222" s="52"/>
      <c r="UBI222" s="52"/>
      <c r="UBJ222" s="52"/>
      <c r="UBK222" s="52"/>
      <c r="UBL222" s="52"/>
      <c r="UBM222" s="52"/>
      <c r="UBN222" s="52"/>
      <c r="UBO222" s="52"/>
      <c r="UBP222" s="52"/>
      <c r="UBQ222" s="52"/>
      <c r="UBR222" s="52"/>
      <c r="UBS222" s="52"/>
      <c r="UBT222" s="52"/>
      <c r="UBU222" s="52"/>
      <c r="UBV222" s="52"/>
      <c r="UBW222" s="52"/>
      <c r="UBX222" s="52"/>
      <c r="UBY222" s="52"/>
      <c r="UBZ222" s="52"/>
      <c r="UCA222" s="52"/>
      <c r="UCB222" s="52"/>
      <c r="UCC222" s="52"/>
      <c r="UCD222" s="52"/>
      <c r="UCE222" s="52"/>
      <c r="UCF222" s="52"/>
      <c r="UCG222" s="52"/>
      <c r="UCH222" s="52"/>
      <c r="UCI222" s="52"/>
      <c r="UCJ222" s="52"/>
      <c r="UCK222" s="52"/>
      <c r="UCL222" s="52"/>
      <c r="UCM222" s="52"/>
      <c r="UCN222" s="52"/>
      <c r="UCO222" s="52"/>
      <c r="UCP222" s="52"/>
      <c r="UCQ222" s="52"/>
      <c r="UCR222" s="52"/>
      <c r="UCS222" s="52"/>
      <c r="UCT222" s="52"/>
      <c r="UCU222" s="52"/>
      <c r="UCV222" s="52"/>
      <c r="UCW222" s="52"/>
      <c r="UCX222" s="52"/>
      <c r="UCY222" s="52"/>
      <c r="UCZ222" s="52"/>
      <c r="UDA222" s="52"/>
      <c r="UDB222" s="52"/>
      <c r="UDC222" s="52"/>
      <c r="UDD222" s="52"/>
      <c r="UDE222" s="52"/>
      <c r="UDF222" s="52"/>
      <c r="UDG222" s="52"/>
      <c r="UDH222" s="52"/>
      <c r="UDI222" s="52"/>
      <c r="UDJ222" s="52"/>
      <c r="UDK222" s="52"/>
      <c r="UDL222" s="52"/>
      <c r="UDM222" s="52"/>
      <c r="UDN222" s="52"/>
      <c r="UDO222" s="52"/>
      <c r="UDP222" s="52"/>
      <c r="UDQ222" s="52"/>
      <c r="UDR222" s="52"/>
      <c r="UDS222" s="52"/>
      <c r="UDT222" s="52"/>
      <c r="UDU222" s="52"/>
      <c r="UDV222" s="52"/>
      <c r="UDW222" s="52"/>
      <c r="UDX222" s="52"/>
      <c r="UDY222" s="52"/>
      <c r="UDZ222" s="52"/>
      <c r="UEA222" s="52"/>
      <c r="UEB222" s="52"/>
      <c r="UEC222" s="52"/>
      <c r="UED222" s="52"/>
      <c r="UEE222" s="52"/>
      <c r="UEF222" s="52"/>
      <c r="UEG222" s="52"/>
      <c r="UEH222" s="52"/>
      <c r="UEI222" s="52"/>
      <c r="UEJ222" s="52"/>
      <c r="UEK222" s="52"/>
      <c r="UEL222" s="52"/>
      <c r="UEM222" s="52"/>
      <c r="UEN222" s="52"/>
      <c r="UEO222" s="52"/>
      <c r="UEP222" s="52"/>
      <c r="UEQ222" s="52"/>
      <c r="UER222" s="52"/>
      <c r="UES222" s="52"/>
      <c r="UET222" s="52"/>
      <c r="UEU222" s="52"/>
      <c r="UEV222" s="52"/>
      <c r="UEW222" s="52"/>
      <c r="UEX222" s="52"/>
      <c r="UEY222" s="52"/>
      <c r="UEZ222" s="52"/>
      <c r="UFA222" s="52"/>
      <c r="UFB222" s="52"/>
      <c r="UFC222" s="52"/>
      <c r="UFD222" s="52"/>
      <c r="UFE222" s="52"/>
      <c r="UFF222" s="52"/>
      <c r="UFG222" s="52"/>
      <c r="UFH222" s="52"/>
      <c r="UFI222" s="52"/>
      <c r="UFJ222" s="52"/>
      <c r="UFK222" s="52"/>
      <c r="UFL222" s="52"/>
      <c r="UFM222" s="52"/>
      <c r="UFN222" s="52"/>
      <c r="UFO222" s="52"/>
      <c r="UFP222" s="52"/>
      <c r="UFQ222" s="52"/>
      <c r="UFR222" s="52"/>
      <c r="UFS222" s="52"/>
      <c r="UFT222" s="52"/>
      <c r="UFU222" s="52"/>
      <c r="UFV222" s="52"/>
      <c r="UFW222" s="52"/>
      <c r="UFX222" s="52"/>
      <c r="UFY222" s="52"/>
      <c r="UFZ222" s="52"/>
      <c r="UGA222" s="52"/>
      <c r="UGB222" s="52"/>
      <c r="UGC222" s="52"/>
      <c r="UGD222" s="52"/>
      <c r="UGE222" s="52"/>
      <c r="UGF222" s="52"/>
      <c r="UGG222" s="52"/>
      <c r="UGH222" s="52"/>
      <c r="UGI222" s="52"/>
      <c r="UGJ222" s="52"/>
      <c r="UGK222" s="52"/>
      <c r="UGL222" s="52"/>
      <c r="UGM222" s="52"/>
      <c r="UGN222" s="52"/>
      <c r="UGO222" s="52"/>
      <c r="UGP222" s="52"/>
      <c r="UGQ222" s="52"/>
      <c r="UGR222" s="52"/>
      <c r="UGS222" s="52"/>
      <c r="UGT222" s="52"/>
      <c r="UGU222" s="52"/>
      <c r="UGV222" s="52"/>
      <c r="UGW222" s="52"/>
      <c r="UGX222" s="52"/>
      <c r="UGY222" s="52"/>
      <c r="UGZ222" s="52"/>
      <c r="UHA222" s="52"/>
      <c r="UHB222" s="52"/>
      <c r="UHC222" s="52"/>
      <c r="UHD222" s="52"/>
      <c r="UHE222" s="52"/>
      <c r="UHF222" s="52"/>
      <c r="UHG222" s="52"/>
      <c r="UHH222" s="52"/>
      <c r="UHI222" s="52"/>
      <c r="UHJ222" s="52"/>
      <c r="UHK222" s="52"/>
      <c r="UHL222" s="52"/>
      <c r="UHM222" s="52"/>
      <c r="UHN222" s="52"/>
      <c r="UHO222" s="52"/>
      <c r="UHP222" s="52"/>
      <c r="UHQ222" s="52"/>
      <c r="UHR222" s="52"/>
      <c r="UHS222" s="52"/>
      <c r="UHT222" s="52"/>
      <c r="UHU222" s="52"/>
      <c r="UHV222" s="52"/>
      <c r="UHW222" s="52"/>
      <c r="UHX222" s="52"/>
      <c r="UHY222" s="52"/>
      <c r="UHZ222" s="52"/>
      <c r="UIA222" s="52"/>
      <c r="UIB222" s="52"/>
      <c r="UIC222" s="52"/>
      <c r="UID222" s="52"/>
      <c r="UIE222" s="52"/>
      <c r="UIF222" s="52"/>
      <c r="UIG222" s="52"/>
      <c r="UIH222" s="52"/>
      <c r="UII222" s="52"/>
      <c r="UIJ222" s="52"/>
      <c r="UIK222" s="52"/>
      <c r="UIL222" s="52"/>
      <c r="UIM222" s="52"/>
      <c r="UIN222" s="52"/>
      <c r="UIO222" s="52"/>
      <c r="UIP222" s="52"/>
      <c r="UIQ222" s="52"/>
      <c r="UIR222" s="52"/>
      <c r="UIS222" s="52"/>
      <c r="UIT222" s="52"/>
      <c r="UIU222" s="52"/>
      <c r="UIV222" s="52"/>
      <c r="UIW222" s="52"/>
      <c r="UIX222" s="52"/>
      <c r="UIY222" s="52"/>
      <c r="UIZ222" s="52"/>
      <c r="UJA222" s="52"/>
      <c r="UJB222" s="52"/>
      <c r="UJC222" s="52"/>
      <c r="UJD222" s="52"/>
      <c r="UJE222" s="52"/>
      <c r="UJF222" s="52"/>
      <c r="UJG222" s="52"/>
      <c r="UJH222" s="52"/>
      <c r="UJI222" s="52"/>
      <c r="UJJ222" s="52"/>
      <c r="UJK222" s="52"/>
      <c r="UJL222" s="52"/>
      <c r="UJM222" s="52"/>
      <c r="UJN222" s="52"/>
      <c r="UJO222" s="52"/>
      <c r="UJP222" s="52"/>
      <c r="UJQ222" s="52"/>
      <c r="UJR222" s="52"/>
      <c r="UJS222" s="52"/>
      <c r="UJT222" s="52"/>
      <c r="UJU222" s="52"/>
      <c r="UJV222" s="52"/>
      <c r="UJW222" s="52"/>
      <c r="UJX222" s="52"/>
      <c r="UJY222" s="52"/>
      <c r="UJZ222" s="52"/>
      <c r="UKA222" s="52"/>
      <c r="UKB222" s="52"/>
      <c r="UKC222" s="52"/>
      <c r="UKD222" s="52"/>
      <c r="UKE222" s="52"/>
      <c r="UKF222" s="52"/>
      <c r="UKG222" s="52"/>
      <c r="UKH222" s="52"/>
      <c r="UKI222" s="52"/>
      <c r="UKJ222" s="52"/>
      <c r="UKK222" s="52"/>
      <c r="UKL222" s="52"/>
      <c r="UKM222" s="52"/>
      <c r="UKN222" s="52"/>
      <c r="UKO222" s="52"/>
      <c r="UKP222" s="52"/>
      <c r="UKQ222" s="52"/>
      <c r="UKR222" s="52"/>
      <c r="UKS222" s="52"/>
      <c r="UKT222" s="52"/>
      <c r="UKU222" s="52"/>
      <c r="UKV222" s="52"/>
      <c r="UKW222" s="52"/>
      <c r="UKX222" s="52"/>
      <c r="UKY222" s="52"/>
      <c r="UKZ222" s="52"/>
      <c r="ULA222" s="52"/>
      <c r="ULB222" s="52"/>
      <c r="ULC222" s="52"/>
      <c r="ULD222" s="52"/>
      <c r="ULE222" s="52"/>
      <c r="ULF222" s="52"/>
      <c r="ULG222" s="52"/>
      <c r="ULH222" s="52"/>
      <c r="ULI222" s="52"/>
      <c r="ULJ222" s="52"/>
      <c r="ULK222" s="52"/>
      <c r="ULL222" s="52"/>
      <c r="ULM222" s="52"/>
      <c r="ULN222" s="52"/>
      <c r="ULO222" s="52"/>
      <c r="ULP222" s="52"/>
      <c r="ULQ222" s="52"/>
      <c r="ULR222" s="52"/>
      <c r="ULS222" s="52"/>
      <c r="ULT222" s="52"/>
      <c r="ULU222" s="52"/>
      <c r="ULV222" s="52"/>
      <c r="ULW222" s="52"/>
      <c r="ULX222" s="52"/>
      <c r="ULY222" s="52"/>
      <c r="ULZ222" s="52"/>
      <c r="UMA222" s="52"/>
      <c r="UMB222" s="52"/>
      <c r="UMC222" s="52"/>
      <c r="UMD222" s="52"/>
      <c r="UME222" s="52"/>
      <c r="UMF222" s="52"/>
      <c r="UMG222" s="52"/>
      <c r="UMH222" s="52"/>
      <c r="UMI222" s="52"/>
      <c r="UMJ222" s="52"/>
      <c r="UMK222" s="52"/>
      <c r="UML222" s="52"/>
      <c r="UMM222" s="52"/>
      <c r="UMN222" s="52"/>
      <c r="UMO222" s="52"/>
      <c r="UMP222" s="52"/>
      <c r="UMQ222" s="52"/>
      <c r="UMR222" s="52"/>
      <c r="UMS222" s="52"/>
      <c r="UMT222" s="52"/>
      <c r="UMU222" s="52"/>
      <c r="UMV222" s="52"/>
      <c r="UMW222" s="52"/>
      <c r="UMX222" s="52"/>
      <c r="UMY222" s="52"/>
      <c r="UMZ222" s="52"/>
      <c r="UNA222" s="52"/>
      <c r="UNB222" s="52"/>
      <c r="UNC222" s="52"/>
      <c r="UND222" s="52"/>
      <c r="UNE222" s="52"/>
      <c r="UNF222" s="52"/>
      <c r="UNG222" s="52"/>
      <c r="UNH222" s="52"/>
      <c r="UNI222" s="52"/>
      <c r="UNJ222" s="52"/>
      <c r="UNK222" s="52"/>
      <c r="UNL222" s="52"/>
      <c r="UNM222" s="52"/>
      <c r="UNN222" s="52"/>
      <c r="UNO222" s="52"/>
      <c r="UNP222" s="52"/>
      <c r="UNQ222" s="52"/>
      <c r="UNR222" s="52"/>
      <c r="UNS222" s="52"/>
      <c r="UNT222" s="52"/>
      <c r="UNU222" s="52"/>
      <c r="UNV222" s="52"/>
      <c r="UNW222" s="52"/>
      <c r="UNX222" s="52"/>
      <c r="UNY222" s="52"/>
      <c r="UNZ222" s="52"/>
      <c r="UOA222" s="52"/>
      <c r="UOB222" s="52"/>
      <c r="UOC222" s="52"/>
      <c r="UOD222" s="52"/>
      <c r="UOE222" s="52"/>
      <c r="UOF222" s="52"/>
      <c r="UOG222" s="52"/>
      <c r="UOH222" s="52"/>
      <c r="UOI222" s="52"/>
      <c r="UOJ222" s="52"/>
      <c r="UOK222" s="52"/>
      <c r="UOL222" s="52"/>
      <c r="UOM222" s="52"/>
      <c r="UON222" s="52"/>
      <c r="UOO222" s="52"/>
      <c r="UOP222" s="52"/>
      <c r="UOQ222" s="52"/>
      <c r="UOR222" s="52"/>
      <c r="UOS222" s="52"/>
      <c r="UOT222" s="52"/>
      <c r="UOU222" s="52"/>
      <c r="UOV222" s="52"/>
      <c r="UOW222" s="52"/>
      <c r="UOX222" s="52"/>
      <c r="UOY222" s="52"/>
      <c r="UOZ222" s="52"/>
      <c r="UPA222" s="52"/>
      <c r="UPB222" s="52"/>
      <c r="UPC222" s="52"/>
      <c r="UPD222" s="52"/>
      <c r="UPE222" s="52"/>
      <c r="UPF222" s="52"/>
      <c r="UPG222" s="52"/>
      <c r="UPH222" s="52"/>
      <c r="UPI222" s="52"/>
      <c r="UPJ222" s="52"/>
      <c r="UPK222" s="52"/>
      <c r="UPL222" s="52"/>
      <c r="UPM222" s="52"/>
      <c r="UPN222" s="52"/>
      <c r="UPO222" s="52"/>
      <c r="UPP222" s="52"/>
      <c r="UPQ222" s="52"/>
      <c r="UPR222" s="52"/>
      <c r="UPS222" s="52"/>
      <c r="UPT222" s="52"/>
      <c r="UPU222" s="52"/>
      <c r="UPV222" s="52"/>
      <c r="UPW222" s="52"/>
      <c r="UPX222" s="52"/>
      <c r="UPY222" s="52"/>
      <c r="UPZ222" s="52"/>
      <c r="UQA222" s="52"/>
      <c r="UQB222" s="52"/>
      <c r="UQC222" s="52"/>
      <c r="UQD222" s="52"/>
      <c r="UQE222" s="52"/>
      <c r="UQF222" s="52"/>
      <c r="UQG222" s="52"/>
      <c r="UQH222" s="52"/>
      <c r="UQI222" s="52"/>
      <c r="UQJ222" s="52"/>
      <c r="UQK222" s="52"/>
      <c r="UQL222" s="52"/>
      <c r="UQM222" s="52"/>
      <c r="UQN222" s="52"/>
      <c r="UQO222" s="52"/>
      <c r="UQP222" s="52"/>
      <c r="UQQ222" s="52"/>
      <c r="UQR222" s="52"/>
      <c r="UQS222" s="52"/>
      <c r="UQT222" s="52"/>
      <c r="UQU222" s="52"/>
      <c r="UQV222" s="52"/>
      <c r="UQW222" s="52"/>
      <c r="UQX222" s="52"/>
      <c r="UQY222" s="52"/>
      <c r="UQZ222" s="52"/>
      <c r="URA222" s="52"/>
      <c r="URB222" s="52"/>
      <c r="URC222" s="52"/>
      <c r="URD222" s="52"/>
      <c r="URE222" s="52"/>
      <c r="URF222" s="52"/>
      <c r="URG222" s="52"/>
      <c r="URH222" s="52"/>
      <c r="URI222" s="52"/>
      <c r="URJ222" s="52"/>
      <c r="URK222" s="52"/>
      <c r="URL222" s="52"/>
      <c r="URM222" s="52"/>
      <c r="URN222" s="52"/>
      <c r="URO222" s="52"/>
      <c r="URP222" s="52"/>
      <c r="URQ222" s="52"/>
      <c r="URR222" s="52"/>
      <c r="URS222" s="52"/>
      <c r="URT222" s="52"/>
      <c r="URU222" s="52"/>
      <c r="URV222" s="52"/>
      <c r="URW222" s="52"/>
      <c r="URX222" s="52"/>
      <c r="URY222" s="52"/>
      <c r="URZ222" s="52"/>
      <c r="USA222" s="52"/>
      <c r="USB222" s="52"/>
      <c r="USC222" s="52"/>
      <c r="USD222" s="52"/>
      <c r="USE222" s="52"/>
      <c r="USF222" s="52"/>
      <c r="USG222" s="52"/>
      <c r="USH222" s="52"/>
      <c r="USI222" s="52"/>
      <c r="USJ222" s="52"/>
      <c r="USK222" s="52"/>
      <c r="USL222" s="52"/>
      <c r="USM222" s="52"/>
      <c r="USN222" s="52"/>
      <c r="USO222" s="52"/>
      <c r="USP222" s="52"/>
      <c r="USQ222" s="52"/>
      <c r="USR222" s="52"/>
      <c r="USS222" s="52"/>
      <c r="UST222" s="52"/>
      <c r="USU222" s="52"/>
      <c r="USV222" s="52"/>
      <c r="USW222" s="52"/>
      <c r="USX222" s="52"/>
      <c r="USY222" s="52"/>
      <c r="USZ222" s="52"/>
      <c r="UTA222" s="52"/>
      <c r="UTB222" s="52"/>
      <c r="UTC222" s="52"/>
      <c r="UTD222" s="52"/>
      <c r="UTE222" s="52"/>
      <c r="UTF222" s="52"/>
      <c r="UTG222" s="52"/>
      <c r="UTH222" s="52"/>
      <c r="UTI222" s="52"/>
      <c r="UTJ222" s="52"/>
      <c r="UTK222" s="52"/>
      <c r="UTL222" s="52"/>
      <c r="UTM222" s="52"/>
      <c r="UTN222" s="52"/>
      <c r="UTO222" s="52"/>
      <c r="UTP222" s="52"/>
      <c r="UTQ222" s="52"/>
      <c r="UTR222" s="52"/>
      <c r="UTS222" s="52"/>
      <c r="UTT222" s="52"/>
      <c r="UTU222" s="52"/>
      <c r="UTV222" s="52"/>
      <c r="UTW222" s="52"/>
      <c r="UTX222" s="52"/>
      <c r="UTY222" s="52"/>
      <c r="UTZ222" s="52"/>
      <c r="UUA222" s="52"/>
      <c r="UUB222" s="52"/>
      <c r="UUC222" s="52"/>
      <c r="UUD222" s="52"/>
      <c r="UUE222" s="52"/>
      <c r="UUF222" s="52"/>
      <c r="UUG222" s="52"/>
      <c r="UUH222" s="52"/>
      <c r="UUI222" s="52"/>
      <c r="UUJ222" s="52"/>
      <c r="UUK222" s="52"/>
      <c r="UUL222" s="52"/>
      <c r="UUM222" s="52"/>
      <c r="UUN222" s="52"/>
      <c r="UUO222" s="52"/>
      <c r="UUP222" s="52"/>
      <c r="UUQ222" s="52"/>
      <c r="UUR222" s="52"/>
      <c r="UUS222" s="52"/>
      <c r="UUT222" s="52"/>
      <c r="UUU222" s="52"/>
      <c r="UUV222" s="52"/>
      <c r="UUW222" s="52"/>
      <c r="UUX222" s="52"/>
      <c r="UUY222" s="52"/>
      <c r="UUZ222" s="52"/>
      <c r="UVA222" s="52"/>
      <c r="UVB222" s="52"/>
      <c r="UVC222" s="52"/>
      <c r="UVD222" s="52"/>
      <c r="UVE222" s="52"/>
      <c r="UVF222" s="52"/>
      <c r="UVG222" s="52"/>
      <c r="UVH222" s="52"/>
      <c r="UVI222" s="52"/>
      <c r="UVJ222" s="52"/>
      <c r="UVK222" s="52"/>
      <c r="UVL222" s="52"/>
      <c r="UVM222" s="52"/>
      <c r="UVN222" s="52"/>
      <c r="UVO222" s="52"/>
      <c r="UVP222" s="52"/>
      <c r="UVQ222" s="52"/>
      <c r="UVR222" s="52"/>
      <c r="UVS222" s="52"/>
      <c r="UVT222" s="52"/>
      <c r="UVU222" s="52"/>
      <c r="UVV222" s="52"/>
      <c r="UVW222" s="52"/>
      <c r="UVX222" s="52"/>
      <c r="UVY222" s="52"/>
      <c r="UVZ222" s="52"/>
      <c r="UWA222" s="52"/>
      <c r="UWB222" s="52"/>
      <c r="UWC222" s="52"/>
      <c r="UWD222" s="52"/>
      <c r="UWE222" s="52"/>
      <c r="UWF222" s="52"/>
      <c r="UWG222" s="52"/>
      <c r="UWH222" s="52"/>
      <c r="UWI222" s="52"/>
      <c r="UWJ222" s="52"/>
      <c r="UWK222" s="52"/>
      <c r="UWL222" s="52"/>
      <c r="UWM222" s="52"/>
      <c r="UWN222" s="52"/>
      <c r="UWO222" s="52"/>
      <c r="UWP222" s="52"/>
      <c r="UWQ222" s="52"/>
      <c r="UWR222" s="52"/>
      <c r="UWS222" s="52"/>
      <c r="UWT222" s="52"/>
      <c r="UWU222" s="52"/>
      <c r="UWV222" s="52"/>
      <c r="UWW222" s="52"/>
      <c r="UWX222" s="52"/>
      <c r="UWY222" s="52"/>
      <c r="UWZ222" s="52"/>
      <c r="UXA222" s="52"/>
      <c r="UXB222" s="52"/>
      <c r="UXC222" s="52"/>
      <c r="UXD222" s="52"/>
      <c r="UXE222" s="52"/>
      <c r="UXF222" s="52"/>
      <c r="UXG222" s="52"/>
      <c r="UXH222" s="52"/>
      <c r="UXI222" s="52"/>
      <c r="UXJ222" s="52"/>
      <c r="UXK222" s="52"/>
      <c r="UXL222" s="52"/>
      <c r="UXM222" s="52"/>
      <c r="UXN222" s="52"/>
      <c r="UXO222" s="52"/>
      <c r="UXP222" s="52"/>
      <c r="UXQ222" s="52"/>
      <c r="UXR222" s="52"/>
      <c r="UXS222" s="52"/>
      <c r="UXT222" s="52"/>
      <c r="UXU222" s="52"/>
      <c r="UXV222" s="52"/>
      <c r="UXW222" s="52"/>
      <c r="UXX222" s="52"/>
      <c r="UXY222" s="52"/>
      <c r="UXZ222" s="52"/>
      <c r="UYA222" s="52"/>
      <c r="UYB222" s="52"/>
      <c r="UYC222" s="52"/>
      <c r="UYD222" s="52"/>
      <c r="UYE222" s="52"/>
      <c r="UYF222" s="52"/>
      <c r="UYG222" s="52"/>
      <c r="UYH222" s="52"/>
      <c r="UYI222" s="52"/>
      <c r="UYJ222" s="52"/>
      <c r="UYK222" s="52"/>
      <c r="UYL222" s="52"/>
      <c r="UYM222" s="52"/>
      <c r="UYN222" s="52"/>
      <c r="UYO222" s="52"/>
      <c r="UYP222" s="52"/>
      <c r="UYQ222" s="52"/>
      <c r="UYR222" s="52"/>
      <c r="UYS222" s="52"/>
      <c r="UYT222" s="52"/>
      <c r="UYU222" s="52"/>
      <c r="UYV222" s="52"/>
      <c r="UYW222" s="52"/>
      <c r="UYX222" s="52"/>
      <c r="UYY222" s="52"/>
      <c r="UYZ222" s="52"/>
      <c r="UZA222" s="52"/>
      <c r="UZB222" s="52"/>
      <c r="UZC222" s="52"/>
      <c r="UZD222" s="52"/>
      <c r="UZE222" s="52"/>
      <c r="UZF222" s="52"/>
      <c r="UZG222" s="52"/>
      <c r="UZH222" s="52"/>
      <c r="UZI222" s="52"/>
      <c r="UZJ222" s="52"/>
      <c r="UZK222" s="52"/>
      <c r="UZL222" s="52"/>
      <c r="UZM222" s="52"/>
      <c r="UZN222" s="52"/>
      <c r="UZO222" s="52"/>
      <c r="UZP222" s="52"/>
      <c r="UZQ222" s="52"/>
      <c r="UZR222" s="52"/>
      <c r="UZS222" s="52"/>
      <c r="UZT222" s="52"/>
      <c r="UZU222" s="52"/>
      <c r="UZV222" s="52"/>
      <c r="UZW222" s="52"/>
      <c r="UZX222" s="52"/>
      <c r="UZY222" s="52"/>
      <c r="UZZ222" s="52"/>
      <c r="VAA222" s="52"/>
      <c r="VAB222" s="52"/>
      <c r="VAC222" s="52"/>
      <c r="VAD222" s="52"/>
      <c r="VAE222" s="52"/>
      <c r="VAF222" s="52"/>
      <c r="VAG222" s="52"/>
      <c r="VAH222" s="52"/>
      <c r="VAI222" s="52"/>
      <c r="VAJ222" s="52"/>
      <c r="VAK222" s="52"/>
      <c r="VAL222" s="52"/>
      <c r="VAM222" s="52"/>
      <c r="VAN222" s="52"/>
      <c r="VAO222" s="52"/>
      <c r="VAP222" s="52"/>
      <c r="VAQ222" s="52"/>
      <c r="VAR222" s="52"/>
      <c r="VAS222" s="52"/>
      <c r="VAT222" s="52"/>
      <c r="VAU222" s="52"/>
      <c r="VAV222" s="52"/>
      <c r="VAW222" s="52"/>
      <c r="VAX222" s="52"/>
      <c r="VAY222" s="52"/>
      <c r="VAZ222" s="52"/>
      <c r="VBA222" s="52"/>
      <c r="VBB222" s="52"/>
      <c r="VBC222" s="52"/>
      <c r="VBD222" s="52"/>
      <c r="VBE222" s="52"/>
      <c r="VBF222" s="52"/>
      <c r="VBG222" s="52"/>
      <c r="VBH222" s="52"/>
      <c r="VBI222" s="52"/>
      <c r="VBJ222" s="52"/>
      <c r="VBK222" s="52"/>
      <c r="VBL222" s="52"/>
      <c r="VBM222" s="52"/>
      <c r="VBN222" s="52"/>
      <c r="VBO222" s="52"/>
      <c r="VBP222" s="52"/>
      <c r="VBQ222" s="52"/>
      <c r="VBR222" s="52"/>
      <c r="VBS222" s="52"/>
      <c r="VBT222" s="52"/>
      <c r="VBU222" s="52"/>
      <c r="VBV222" s="52"/>
      <c r="VBW222" s="52"/>
      <c r="VBX222" s="52"/>
      <c r="VBY222" s="52"/>
      <c r="VBZ222" s="52"/>
      <c r="VCA222" s="52"/>
      <c r="VCB222" s="52"/>
      <c r="VCC222" s="52"/>
      <c r="VCD222" s="52"/>
      <c r="VCE222" s="52"/>
      <c r="VCF222" s="52"/>
      <c r="VCG222" s="52"/>
      <c r="VCH222" s="52"/>
      <c r="VCI222" s="52"/>
      <c r="VCJ222" s="52"/>
      <c r="VCK222" s="52"/>
      <c r="VCL222" s="52"/>
      <c r="VCM222" s="52"/>
      <c r="VCN222" s="52"/>
      <c r="VCO222" s="52"/>
      <c r="VCP222" s="52"/>
      <c r="VCQ222" s="52"/>
      <c r="VCR222" s="52"/>
      <c r="VCS222" s="52"/>
      <c r="VCT222" s="52"/>
      <c r="VCU222" s="52"/>
      <c r="VCV222" s="52"/>
      <c r="VCW222" s="52"/>
      <c r="VCX222" s="52"/>
      <c r="VCY222" s="52"/>
      <c r="VCZ222" s="52"/>
      <c r="VDA222" s="52"/>
      <c r="VDB222" s="52"/>
      <c r="VDC222" s="52"/>
      <c r="VDD222" s="52"/>
      <c r="VDE222" s="52"/>
      <c r="VDF222" s="52"/>
      <c r="VDG222" s="52"/>
      <c r="VDH222" s="52"/>
      <c r="VDI222" s="52"/>
      <c r="VDJ222" s="52"/>
      <c r="VDK222" s="52"/>
      <c r="VDL222" s="52"/>
      <c r="VDM222" s="52"/>
      <c r="VDN222" s="52"/>
      <c r="VDO222" s="52"/>
      <c r="VDP222" s="52"/>
      <c r="VDQ222" s="52"/>
      <c r="VDR222" s="52"/>
      <c r="VDS222" s="52"/>
      <c r="VDT222" s="52"/>
      <c r="VDU222" s="52"/>
      <c r="VDV222" s="52"/>
      <c r="VDW222" s="52"/>
      <c r="VDX222" s="52"/>
      <c r="VDY222" s="52"/>
      <c r="VDZ222" s="52"/>
      <c r="VEA222" s="52"/>
      <c r="VEB222" s="52"/>
      <c r="VEC222" s="52"/>
      <c r="VED222" s="52"/>
      <c r="VEE222" s="52"/>
      <c r="VEF222" s="52"/>
      <c r="VEG222" s="52"/>
      <c r="VEH222" s="52"/>
      <c r="VEI222" s="52"/>
      <c r="VEJ222" s="52"/>
      <c r="VEK222" s="52"/>
      <c r="VEL222" s="52"/>
      <c r="VEM222" s="52"/>
      <c r="VEN222" s="52"/>
      <c r="VEO222" s="52"/>
      <c r="VEP222" s="52"/>
      <c r="VEQ222" s="52"/>
      <c r="VER222" s="52"/>
      <c r="VES222" s="52"/>
      <c r="VET222" s="52"/>
      <c r="VEU222" s="52"/>
      <c r="VEV222" s="52"/>
      <c r="VEW222" s="52"/>
      <c r="VEX222" s="52"/>
      <c r="VEY222" s="52"/>
      <c r="VEZ222" s="52"/>
      <c r="VFA222" s="52"/>
      <c r="VFB222" s="52"/>
      <c r="VFC222" s="52"/>
      <c r="VFD222" s="52"/>
      <c r="VFE222" s="52"/>
      <c r="VFF222" s="52"/>
      <c r="VFG222" s="52"/>
      <c r="VFH222" s="52"/>
      <c r="VFI222" s="52"/>
      <c r="VFJ222" s="52"/>
      <c r="VFK222" s="52"/>
      <c r="VFL222" s="52"/>
      <c r="VFM222" s="52"/>
      <c r="VFN222" s="52"/>
      <c r="VFO222" s="52"/>
      <c r="VFP222" s="52"/>
      <c r="VFQ222" s="52"/>
      <c r="VFR222" s="52"/>
      <c r="VFS222" s="52"/>
      <c r="VFT222" s="52"/>
      <c r="VFU222" s="52"/>
      <c r="VFV222" s="52"/>
      <c r="VFW222" s="52"/>
      <c r="VFX222" s="52"/>
      <c r="VFY222" s="52"/>
      <c r="VFZ222" s="52"/>
      <c r="VGA222" s="52"/>
      <c r="VGB222" s="52"/>
      <c r="VGC222" s="52"/>
      <c r="VGD222" s="52"/>
      <c r="VGE222" s="52"/>
      <c r="VGF222" s="52"/>
      <c r="VGG222" s="52"/>
      <c r="VGH222" s="52"/>
      <c r="VGI222" s="52"/>
      <c r="VGJ222" s="52"/>
      <c r="VGK222" s="52"/>
      <c r="VGL222" s="52"/>
      <c r="VGM222" s="52"/>
      <c r="VGN222" s="52"/>
      <c r="VGO222" s="52"/>
      <c r="VGP222" s="52"/>
      <c r="VGQ222" s="52"/>
      <c r="VGR222" s="52"/>
      <c r="VGS222" s="52"/>
      <c r="VGT222" s="52"/>
      <c r="VGU222" s="52"/>
      <c r="VGV222" s="52"/>
      <c r="VGW222" s="52"/>
      <c r="VGX222" s="52"/>
      <c r="VGY222" s="52"/>
      <c r="VGZ222" s="52"/>
      <c r="VHA222" s="52"/>
      <c r="VHB222" s="52"/>
      <c r="VHC222" s="52"/>
      <c r="VHD222" s="52"/>
      <c r="VHE222" s="52"/>
      <c r="VHF222" s="52"/>
      <c r="VHG222" s="52"/>
      <c r="VHH222" s="52"/>
      <c r="VHI222" s="52"/>
      <c r="VHJ222" s="52"/>
      <c r="VHK222" s="52"/>
      <c r="VHL222" s="52"/>
      <c r="VHM222" s="52"/>
      <c r="VHN222" s="52"/>
      <c r="VHO222" s="52"/>
      <c r="VHP222" s="52"/>
      <c r="VHQ222" s="52"/>
      <c r="VHR222" s="52"/>
      <c r="VHS222" s="52"/>
      <c r="VHT222" s="52"/>
      <c r="VHU222" s="52"/>
      <c r="VHV222" s="52"/>
      <c r="VHW222" s="52"/>
      <c r="VHX222" s="52"/>
      <c r="VHY222" s="52"/>
      <c r="VHZ222" s="52"/>
      <c r="VIA222" s="52"/>
      <c r="VIB222" s="52"/>
      <c r="VIC222" s="52"/>
      <c r="VID222" s="52"/>
      <c r="VIE222" s="52"/>
      <c r="VIF222" s="52"/>
      <c r="VIG222" s="52"/>
      <c r="VIH222" s="52"/>
      <c r="VII222" s="52"/>
      <c r="VIJ222" s="52"/>
      <c r="VIK222" s="52"/>
      <c r="VIL222" s="52"/>
      <c r="VIM222" s="52"/>
      <c r="VIN222" s="52"/>
      <c r="VIO222" s="52"/>
      <c r="VIP222" s="52"/>
      <c r="VIQ222" s="52"/>
      <c r="VIR222" s="52"/>
      <c r="VIS222" s="52"/>
      <c r="VIT222" s="52"/>
      <c r="VIU222" s="52"/>
      <c r="VIV222" s="52"/>
      <c r="VIW222" s="52"/>
      <c r="VIX222" s="52"/>
      <c r="VIY222" s="52"/>
      <c r="VIZ222" s="52"/>
      <c r="VJA222" s="52"/>
      <c r="VJB222" s="52"/>
      <c r="VJC222" s="52"/>
      <c r="VJD222" s="52"/>
      <c r="VJE222" s="52"/>
      <c r="VJF222" s="52"/>
      <c r="VJG222" s="52"/>
      <c r="VJH222" s="52"/>
      <c r="VJI222" s="52"/>
      <c r="VJJ222" s="52"/>
      <c r="VJK222" s="52"/>
      <c r="VJL222" s="52"/>
      <c r="VJM222" s="52"/>
      <c r="VJN222" s="52"/>
      <c r="VJO222" s="52"/>
      <c r="VJP222" s="52"/>
      <c r="VJQ222" s="52"/>
      <c r="VJR222" s="52"/>
      <c r="VJS222" s="52"/>
      <c r="VJT222" s="52"/>
      <c r="VJU222" s="52"/>
      <c r="VJV222" s="52"/>
      <c r="VJW222" s="52"/>
      <c r="VJX222" s="52"/>
      <c r="VJY222" s="52"/>
      <c r="VJZ222" s="52"/>
      <c r="VKA222" s="52"/>
      <c r="VKB222" s="52"/>
      <c r="VKC222" s="52"/>
      <c r="VKD222" s="52"/>
      <c r="VKE222" s="52"/>
      <c r="VKF222" s="52"/>
      <c r="VKG222" s="52"/>
      <c r="VKH222" s="52"/>
      <c r="VKI222" s="52"/>
      <c r="VKJ222" s="52"/>
      <c r="VKK222" s="52"/>
      <c r="VKL222" s="52"/>
      <c r="VKM222" s="52"/>
      <c r="VKN222" s="52"/>
      <c r="VKO222" s="52"/>
      <c r="VKP222" s="52"/>
      <c r="VKQ222" s="52"/>
      <c r="VKR222" s="52"/>
      <c r="VKS222" s="52"/>
      <c r="VKT222" s="52"/>
      <c r="VKU222" s="52"/>
      <c r="VKV222" s="52"/>
      <c r="VKW222" s="52"/>
      <c r="VKX222" s="52"/>
      <c r="VKY222" s="52"/>
      <c r="VKZ222" s="52"/>
      <c r="VLA222" s="52"/>
      <c r="VLB222" s="52"/>
      <c r="VLC222" s="52"/>
      <c r="VLD222" s="52"/>
      <c r="VLE222" s="52"/>
      <c r="VLF222" s="52"/>
      <c r="VLG222" s="52"/>
      <c r="VLH222" s="52"/>
      <c r="VLI222" s="52"/>
      <c r="VLJ222" s="52"/>
      <c r="VLK222" s="52"/>
      <c r="VLL222" s="52"/>
      <c r="VLM222" s="52"/>
      <c r="VLN222" s="52"/>
      <c r="VLO222" s="52"/>
      <c r="VLP222" s="52"/>
      <c r="VLQ222" s="52"/>
      <c r="VLR222" s="52"/>
      <c r="VLS222" s="52"/>
      <c r="VLT222" s="52"/>
      <c r="VLU222" s="52"/>
      <c r="VLV222" s="52"/>
      <c r="VLW222" s="52"/>
      <c r="VLX222" s="52"/>
      <c r="VLY222" s="52"/>
      <c r="VLZ222" s="52"/>
      <c r="VMA222" s="52"/>
      <c r="VMB222" s="52"/>
      <c r="VMC222" s="52"/>
      <c r="VMD222" s="52"/>
      <c r="VME222" s="52"/>
      <c r="VMF222" s="52"/>
      <c r="VMG222" s="52"/>
      <c r="VMH222" s="52"/>
      <c r="VMI222" s="52"/>
      <c r="VMJ222" s="52"/>
      <c r="VMK222" s="52"/>
      <c r="VML222" s="52"/>
      <c r="VMM222" s="52"/>
      <c r="VMN222" s="52"/>
      <c r="VMO222" s="52"/>
      <c r="VMP222" s="52"/>
      <c r="VMQ222" s="52"/>
      <c r="VMR222" s="52"/>
      <c r="VMS222" s="52"/>
      <c r="VMT222" s="52"/>
      <c r="VMU222" s="52"/>
      <c r="VMV222" s="52"/>
      <c r="VMW222" s="52"/>
      <c r="VMX222" s="52"/>
      <c r="VMY222" s="52"/>
      <c r="VMZ222" s="52"/>
      <c r="VNA222" s="52"/>
      <c r="VNB222" s="52"/>
      <c r="VNC222" s="52"/>
      <c r="VND222" s="52"/>
      <c r="VNE222" s="52"/>
      <c r="VNF222" s="52"/>
      <c r="VNG222" s="52"/>
      <c r="VNH222" s="52"/>
      <c r="VNI222" s="52"/>
      <c r="VNJ222" s="52"/>
      <c r="VNK222" s="52"/>
      <c r="VNL222" s="52"/>
      <c r="VNM222" s="52"/>
      <c r="VNN222" s="52"/>
      <c r="VNO222" s="52"/>
      <c r="VNP222" s="52"/>
      <c r="VNQ222" s="52"/>
      <c r="VNR222" s="52"/>
      <c r="VNS222" s="52"/>
      <c r="VNT222" s="52"/>
      <c r="VNU222" s="52"/>
      <c r="VNV222" s="52"/>
      <c r="VNW222" s="52"/>
      <c r="VNX222" s="52"/>
      <c r="VNY222" s="52"/>
      <c r="VNZ222" s="52"/>
      <c r="VOA222" s="52"/>
      <c r="VOB222" s="52"/>
      <c r="VOC222" s="52"/>
      <c r="VOD222" s="52"/>
      <c r="VOE222" s="52"/>
      <c r="VOF222" s="52"/>
      <c r="VOG222" s="52"/>
      <c r="VOH222" s="52"/>
      <c r="VOI222" s="52"/>
      <c r="VOJ222" s="52"/>
      <c r="VOK222" s="52"/>
      <c r="VOL222" s="52"/>
      <c r="VOM222" s="52"/>
      <c r="VON222" s="52"/>
      <c r="VOO222" s="52"/>
      <c r="VOP222" s="52"/>
      <c r="VOQ222" s="52"/>
      <c r="VOR222" s="52"/>
      <c r="VOS222" s="52"/>
      <c r="VOT222" s="52"/>
      <c r="VOU222" s="52"/>
      <c r="VOV222" s="52"/>
      <c r="VOW222" s="52"/>
      <c r="VOX222" s="52"/>
      <c r="VOY222" s="52"/>
      <c r="VOZ222" s="52"/>
      <c r="VPA222" s="52"/>
      <c r="VPB222" s="52"/>
      <c r="VPC222" s="52"/>
      <c r="VPD222" s="52"/>
      <c r="VPE222" s="52"/>
      <c r="VPF222" s="52"/>
      <c r="VPG222" s="52"/>
      <c r="VPH222" s="52"/>
      <c r="VPI222" s="52"/>
      <c r="VPJ222" s="52"/>
      <c r="VPK222" s="52"/>
      <c r="VPL222" s="52"/>
      <c r="VPM222" s="52"/>
      <c r="VPN222" s="52"/>
      <c r="VPO222" s="52"/>
      <c r="VPP222" s="52"/>
      <c r="VPQ222" s="52"/>
      <c r="VPR222" s="52"/>
      <c r="VPS222" s="52"/>
      <c r="VPT222" s="52"/>
      <c r="VPU222" s="52"/>
      <c r="VPV222" s="52"/>
      <c r="VPW222" s="52"/>
      <c r="VPX222" s="52"/>
      <c r="VPY222" s="52"/>
      <c r="VPZ222" s="52"/>
      <c r="VQA222" s="52"/>
      <c r="VQB222" s="52"/>
      <c r="VQC222" s="52"/>
      <c r="VQD222" s="52"/>
      <c r="VQE222" s="52"/>
      <c r="VQF222" s="52"/>
      <c r="VQG222" s="52"/>
      <c r="VQH222" s="52"/>
      <c r="VQI222" s="52"/>
      <c r="VQJ222" s="52"/>
      <c r="VQK222" s="52"/>
      <c r="VQL222" s="52"/>
      <c r="VQM222" s="52"/>
      <c r="VQN222" s="52"/>
      <c r="VQO222" s="52"/>
      <c r="VQP222" s="52"/>
      <c r="VQQ222" s="52"/>
      <c r="VQR222" s="52"/>
      <c r="VQS222" s="52"/>
      <c r="VQT222" s="52"/>
      <c r="VQU222" s="52"/>
      <c r="VQV222" s="52"/>
      <c r="VQW222" s="52"/>
      <c r="VQX222" s="52"/>
      <c r="VQY222" s="52"/>
      <c r="VQZ222" s="52"/>
      <c r="VRA222" s="52"/>
      <c r="VRB222" s="52"/>
      <c r="VRC222" s="52"/>
      <c r="VRD222" s="52"/>
      <c r="VRE222" s="52"/>
      <c r="VRF222" s="52"/>
      <c r="VRG222" s="52"/>
      <c r="VRH222" s="52"/>
      <c r="VRI222" s="52"/>
      <c r="VRJ222" s="52"/>
      <c r="VRK222" s="52"/>
      <c r="VRL222" s="52"/>
      <c r="VRM222" s="52"/>
      <c r="VRN222" s="52"/>
      <c r="VRO222" s="52"/>
      <c r="VRP222" s="52"/>
      <c r="VRQ222" s="52"/>
      <c r="VRR222" s="52"/>
      <c r="VRS222" s="52"/>
      <c r="VRT222" s="52"/>
      <c r="VRU222" s="52"/>
      <c r="VRV222" s="52"/>
      <c r="VRW222" s="52"/>
      <c r="VRX222" s="52"/>
      <c r="VRY222" s="52"/>
      <c r="VRZ222" s="52"/>
      <c r="VSA222" s="52"/>
      <c r="VSB222" s="52"/>
      <c r="VSC222" s="52"/>
      <c r="VSD222" s="52"/>
      <c r="VSE222" s="52"/>
      <c r="VSF222" s="52"/>
      <c r="VSG222" s="52"/>
      <c r="VSH222" s="52"/>
      <c r="VSI222" s="52"/>
      <c r="VSJ222" s="52"/>
      <c r="VSK222" s="52"/>
      <c r="VSL222" s="52"/>
      <c r="VSM222" s="52"/>
      <c r="VSN222" s="52"/>
      <c r="VSO222" s="52"/>
      <c r="VSP222" s="52"/>
      <c r="VSQ222" s="52"/>
      <c r="VSR222" s="52"/>
      <c r="VSS222" s="52"/>
      <c r="VST222" s="52"/>
      <c r="VSU222" s="52"/>
      <c r="VSV222" s="52"/>
      <c r="VSW222" s="52"/>
      <c r="VSX222" s="52"/>
      <c r="VSY222" s="52"/>
      <c r="VSZ222" s="52"/>
      <c r="VTA222" s="52"/>
      <c r="VTB222" s="52"/>
      <c r="VTC222" s="52"/>
      <c r="VTD222" s="52"/>
      <c r="VTE222" s="52"/>
      <c r="VTF222" s="52"/>
      <c r="VTG222" s="52"/>
      <c r="VTH222" s="52"/>
      <c r="VTI222" s="52"/>
      <c r="VTJ222" s="52"/>
      <c r="VTK222" s="52"/>
      <c r="VTL222" s="52"/>
      <c r="VTM222" s="52"/>
      <c r="VTN222" s="52"/>
      <c r="VTO222" s="52"/>
      <c r="VTP222" s="52"/>
      <c r="VTQ222" s="52"/>
      <c r="VTR222" s="52"/>
      <c r="VTS222" s="52"/>
      <c r="VTT222" s="52"/>
      <c r="VTU222" s="52"/>
      <c r="VTV222" s="52"/>
      <c r="VTW222" s="52"/>
      <c r="VTX222" s="52"/>
      <c r="VTY222" s="52"/>
      <c r="VTZ222" s="52"/>
      <c r="VUA222" s="52"/>
      <c r="VUB222" s="52"/>
      <c r="VUC222" s="52"/>
      <c r="VUD222" s="52"/>
      <c r="VUE222" s="52"/>
      <c r="VUF222" s="52"/>
      <c r="VUG222" s="52"/>
      <c r="VUH222" s="52"/>
      <c r="VUI222" s="52"/>
      <c r="VUJ222" s="52"/>
      <c r="VUK222" s="52"/>
      <c r="VUL222" s="52"/>
      <c r="VUM222" s="52"/>
      <c r="VUN222" s="52"/>
      <c r="VUO222" s="52"/>
      <c r="VUP222" s="52"/>
      <c r="VUQ222" s="52"/>
      <c r="VUR222" s="52"/>
      <c r="VUS222" s="52"/>
      <c r="VUT222" s="52"/>
      <c r="VUU222" s="52"/>
      <c r="VUV222" s="52"/>
      <c r="VUW222" s="52"/>
      <c r="VUX222" s="52"/>
      <c r="VUY222" s="52"/>
      <c r="VUZ222" s="52"/>
      <c r="VVA222" s="52"/>
      <c r="VVB222" s="52"/>
      <c r="VVC222" s="52"/>
      <c r="VVD222" s="52"/>
      <c r="VVE222" s="52"/>
      <c r="VVF222" s="52"/>
      <c r="VVG222" s="52"/>
      <c r="VVH222" s="52"/>
      <c r="VVI222" s="52"/>
      <c r="VVJ222" s="52"/>
      <c r="VVK222" s="52"/>
      <c r="VVL222" s="52"/>
      <c r="VVM222" s="52"/>
      <c r="VVN222" s="52"/>
      <c r="VVO222" s="52"/>
      <c r="VVP222" s="52"/>
      <c r="VVQ222" s="52"/>
      <c r="VVR222" s="52"/>
      <c r="VVS222" s="52"/>
      <c r="VVT222" s="52"/>
      <c r="VVU222" s="52"/>
      <c r="VVV222" s="52"/>
      <c r="VVW222" s="52"/>
      <c r="VVX222" s="52"/>
      <c r="VVY222" s="52"/>
      <c r="VVZ222" s="52"/>
      <c r="VWA222" s="52"/>
      <c r="VWB222" s="52"/>
      <c r="VWC222" s="52"/>
      <c r="VWD222" s="52"/>
      <c r="VWE222" s="52"/>
      <c r="VWF222" s="52"/>
      <c r="VWG222" s="52"/>
      <c r="VWH222" s="52"/>
      <c r="VWI222" s="52"/>
      <c r="VWJ222" s="52"/>
      <c r="VWK222" s="52"/>
      <c r="VWL222" s="52"/>
      <c r="VWM222" s="52"/>
      <c r="VWN222" s="52"/>
      <c r="VWO222" s="52"/>
      <c r="VWP222" s="52"/>
      <c r="VWQ222" s="52"/>
      <c r="VWR222" s="52"/>
      <c r="VWS222" s="52"/>
      <c r="VWT222" s="52"/>
      <c r="VWU222" s="52"/>
      <c r="VWV222" s="52"/>
      <c r="VWW222" s="52"/>
      <c r="VWX222" s="52"/>
      <c r="VWY222" s="52"/>
      <c r="VWZ222" s="52"/>
      <c r="VXA222" s="52"/>
      <c r="VXB222" s="52"/>
      <c r="VXC222" s="52"/>
      <c r="VXD222" s="52"/>
      <c r="VXE222" s="52"/>
      <c r="VXF222" s="52"/>
      <c r="VXG222" s="52"/>
      <c r="VXH222" s="52"/>
      <c r="VXI222" s="52"/>
      <c r="VXJ222" s="52"/>
      <c r="VXK222" s="52"/>
      <c r="VXL222" s="52"/>
      <c r="VXM222" s="52"/>
      <c r="VXN222" s="52"/>
      <c r="VXO222" s="52"/>
      <c r="VXP222" s="52"/>
      <c r="VXQ222" s="52"/>
      <c r="VXR222" s="52"/>
      <c r="VXS222" s="52"/>
      <c r="VXT222" s="52"/>
      <c r="VXU222" s="52"/>
      <c r="VXV222" s="52"/>
      <c r="VXW222" s="52"/>
      <c r="VXX222" s="52"/>
      <c r="VXY222" s="52"/>
      <c r="VXZ222" s="52"/>
      <c r="VYA222" s="52"/>
      <c r="VYB222" s="52"/>
      <c r="VYC222" s="52"/>
      <c r="VYD222" s="52"/>
      <c r="VYE222" s="52"/>
      <c r="VYF222" s="52"/>
      <c r="VYG222" s="52"/>
      <c r="VYH222" s="52"/>
      <c r="VYI222" s="52"/>
      <c r="VYJ222" s="52"/>
      <c r="VYK222" s="52"/>
      <c r="VYL222" s="52"/>
      <c r="VYM222" s="52"/>
      <c r="VYN222" s="52"/>
      <c r="VYO222" s="52"/>
      <c r="VYP222" s="52"/>
      <c r="VYQ222" s="52"/>
      <c r="VYR222" s="52"/>
      <c r="VYS222" s="52"/>
      <c r="VYT222" s="52"/>
      <c r="VYU222" s="52"/>
      <c r="VYV222" s="52"/>
      <c r="VYW222" s="52"/>
      <c r="VYX222" s="52"/>
      <c r="VYY222" s="52"/>
      <c r="VYZ222" s="52"/>
      <c r="VZA222" s="52"/>
      <c r="VZB222" s="52"/>
      <c r="VZC222" s="52"/>
      <c r="VZD222" s="52"/>
      <c r="VZE222" s="52"/>
      <c r="VZF222" s="52"/>
      <c r="VZG222" s="52"/>
      <c r="VZH222" s="52"/>
      <c r="VZI222" s="52"/>
      <c r="VZJ222" s="52"/>
      <c r="VZK222" s="52"/>
      <c r="VZL222" s="52"/>
      <c r="VZM222" s="52"/>
      <c r="VZN222" s="52"/>
      <c r="VZO222" s="52"/>
      <c r="VZP222" s="52"/>
      <c r="VZQ222" s="52"/>
      <c r="VZR222" s="52"/>
      <c r="VZS222" s="52"/>
      <c r="VZT222" s="52"/>
      <c r="VZU222" s="52"/>
      <c r="VZV222" s="52"/>
      <c r="VZW222" s="52"/>
      <c r="VZX222" s="52"/>
      <c r="VZY222" s="52"/>
      <c r="VZZ222" s="52"/>
      <c r="WAA222" s="52"/>
      <c r="WAB222" s="52"/>
      <c r="WAC222" s="52"/>
      <c r="WAD222" s="52"/>
      <c r="WAE222" s="52"/>
      <c r="WAF222" s="52"/>
      <c r="WAG222" s="52"/>
      <c r="WAH222" s="52"/>
      <c r="WAI222" s="52"/>
      <c r="WAJ222" s="52"/>
      <c r="WAK222" s="52"/>
      <c r="WAL222" s="52"/>
      <c r="WAM222" s="52"/>
      <c r="WAN222" s="52"/>
      <c r="WAO222" s="52"/>
      <c r="WAP222" s="52"/>
      <c r="WAQ222" s="52"/>
      <c r="WAR222" s="52"/>
      <c r="WAS222" s="52"/>
      <c r="WAT222" s="52"/>
      <c r="WAU222" s="52"/>
      <c r="WAV222" s="52"/>
      <c r="WAW222" s="52"/>
      <c r="WAX222" s="52"/>
      <c r="WAY222" s="52"/>
      <c r="WAZ222" s="52"/>
      <c r="WBA222" s="52"/>
      <c r="WBB222" s="52"/>
      <c r="WBC222" s="52"/>
      <c r="WBD222" s="52"/>
      <c r="WBE222" s="52"/>
      <c r="WBF222" s="52"/>
      <c r="WBG222" s="52"/>
      <c r="WBH222" s="52"/>
      <c r="WBI222" s="52"/>
      <c r="WBJ222" s="52"/>
      <c r="WBK222" s="52"/>
      <c r="WBL222" s="52"/>
      <c r="WBM222" s="52"/>
      <c r="WBN222" s="52"/>
      <c r="WBO222" s="52"/>
      <c r="WBP222" s="52"/>
      <c r="WBQ222" s="52"/>
      <c r="WBR222" s="52"/>
      <c r="WBS222" s="52"/>
      <c r="WBT222" s="52"/>
      <c r="WBU222" s="52"/>
      <c r="WBV222" s="52"/>
      <c r="WBW222" s="52"/>
      <c r="WBX222" s="52"/>
      <c r="WBY222" s="52"/>
      <c r="WBZ222" s="52"/>
      <c r="WCA222" s="52"/>
      <c r="WCB222" s="52"/>
      <c r="WCC222" s="52"/>
      <c r="WCD222" s="52"/>
      <c r="WCE222" s="52"/>
      <c r="WCF222" s="52"/>
      <c r="WCG222" s="52"/>
      <c r="WCH222" s="52"/>
      <c r="WCI222" s="52"/>
      <c r="WCJ222" s="52"/>
      <c r="WCK222" s="52"/>
      <c r="WCL222" s="52"/>
      <c r="WCM222" s="52"/>
      <c r="WCN222" s="52"/>
      <c r="WCO222" s="52"/>
      <c r="WCP222" s="52"/>
      <c r="WCQ222" s="52"/>
      <c r="WCR222" s="52"/>
      <c r="WCS222" s="52"/>
      <c r="WCT222" s="52"/>
      <c r="WCU222" s="52"/>
      <c r="WCV222" s="52"/>
      <c r="WCW222" s="52"/>
      <c r="WCX222" s="52"/>
      <c r="WCY222" s="52"/>
      <c r="WCZ222" s="52"/>
      <c r="WDA222" s="52"/>
      <c r="WDB222" s="52"/>
      <c r="WDC222" s="52"/>
      <c r="WDD222" s="52"/>
      <c r="WDE222" s="52"/>
      <c r="WDF222" s="52"/>
      <c r="WDG222" s="52"/>
      <c r="WDH222" s="52"/>
      <c r="WDI222" s="52"/>
      <c r="WDJ222" s="52"/>
      <c r="WDK222" s="52"/>
      <c r="WDL222" s="52"/>
      <c r="WDM222" s="52"/>
      <c r="WDN222" s="52"/>
      <c r="WDO222" s="52"/>
      <c r="WDP222" s="52"/>
      <c r="WDQ222" s="52"/>
      <c r="WDR222" s="52"/>
      <c r="WDS222" s="52"/>
      <c r="WDT222" s="52"/>
      <c r="WDU222" s="52"/>
      <c r="WDV222" s="52"/>
      <c r="WDW222" s="52"/>
      <c r="WDX222" s="52"/>
      <c r="WDY222" s="52"/>
      <c r="WDZ222" s="52"/>
      <c r="WEA222" s="52"/>
      <c r="WEB222" s="52"/>
      <c r="WEC222" s="52"/>
      <c r="WED222" s="52"/>
      <c r="WEE222" s="52"/>
      <c r="WEF222" s="52"/>
      <c r="WEG222" s="52"/>
      <c r="WEH222" s="52"/>
      <c r="WEI222" s="52"/>
      <c r="WEJ222" s="52"/>
      <c r="WEK222" s="52"/>
      <c r="WEL222" s="52"/>
      <c r="WEM222" s="52"/>
      <c r="WEN222" s="52"/>
      <c r="WEO222" s="52"/>
      <c r="WEP222" s="52"/>
      <c r="WEQ222" s="52"/>
      <c r="WER222" s="52"/>
      <c r="WES222" s="52"/>
      <c r="WET222" s="52"/>
      <c r="WEU222" s="52"/>
      <c r="WEV222" s="52"/>
      <c r="WEW222" s="52"/>
      <c r="WEX222" s="52"/>
      <c r="WEY222" s="52"/>
      <c r="WEZ222" s="52"/>
      <c r="WFA222" s="52"/>
      <c r="WFB222" s="52"/>
      <c r="WFC222" s="52"/>
      <c r="WFD222" s="52"/>
      <c r="WFE222" s="52"/>
      <c r="WFF222" s="52"/>
      <c r="WFG222" s="52"/>
      <c r="WFH222" s="52"/>
      <c r="WFI222" s="52"/>
      <c r="WFJ222" s="52"/>
      <c r="WFK222" s="52"/>
      <c r="WFL222" s="52"/>
      <c r="WFM222" s="52"/>
      <c r="WFN222" s="52"/>
      <c r="WFO222" s="52"/>
      <c r="WFP222" s="52"/>
      <c r="WFQ222" s="52"/>
      <c r="WFR222" s="52"/>
      <c r="WFS222" s="52"/>
      <c r="WFT222" s="52"/>
      <c r="WFU222" s="52"/>
      <c r="WFV222" s="52"/>
      <c r="WFW222" s="52"/>
      <c r="WFX222" s="52"/>
      <c r="WFY222" s="52"/>
      <c r="WFZ222" s="52"/>
      <c r="WGA222" s="52"/>
      <c r="WGB222" s="52"/>
      <c r="WGC222" s="52"/>
      <c r="WGD222" s="52"/>
      <c r="WGE222" s="52"/>
      <c r="WGF222" s="52"/>
      <c r="WGG222" s="52"/>
      <c r="WGH222" s="52"/>
      <c r="WGI222" s="52"/>
      <c r="WGJ222" s="52"/>
      <c r="WGK222" s="52"/>
      <c r="WGL222" s="52"/>
      <c r="WGM222" s="52"/>
      <c r="WGN222" s="52"/>
      <c r="WGO222" s="52"/>
      <c r="WGP222" s="52"/>
      <c r="WGQ222" s="52"/>
      <c r="WGR222" s="52"/>
      <c r="WGS222" s="52"/>
      <c r="WGT222" s="52"/>
      <c r="WGU222" s="52"/>
      <c r="WGV222" s="52"/>
      <c r="WGW222" s="52"/>
      <c r="WGX222" s="52"/>
      <c r="WGY222" s="52"/>
      <c r="WGZ222" s="52"/>
      <c r="WHA222" s="52"/>
      <c r="WHB222" s="52"/>
      <c r="WHC222" s="52"/>
      <c r="WHD222" s="52"/>
      <c r="WHE222" s="52"/>
      <c r="WHF222" s="52"/>
      <c r="WHG222" s="52"/>
      <c r="WHH222" s="52"/>
      <c r="WHI222" s="52"/>
      <c r="WHJ222" s="52"/>
      <c r="WHK222" s="52"/>
      <c r="WHL222" s="52"/>
      <c r="WHM222" s="52"/>
      <c r="WHN222" s="52"/>
      <c r="WHO222" s="52"/>
      <c r="WHP222" s="52"/>
      <c r="WHQ222" s="52"/>
      <c r="WHR222" s="52"/>
      <c r="WHS222" s="52"/>
      <c r="WHT222" s="52"/>
      <c r="WHU222" s="52"/>
      <c r="WHV222" s="52"/>
      <c r="WHW222" s="52"/>
      <c r="WHX222" s="52"/>
      <c r="WHY222" s="52"/>
      <c r="WHZ222" s="52"/>
      <c r="WIA222" s="52"/>
      <c r="WIB222" s="52"/>
      <c r="WIC222" s="52"/>
      <c r="WID222" s="52"/>
      <c r="WIE222" s="52"/>
      <c r="WIF222" s="52"/>
      <c r="WIG222" s="52"/>
      <c r="WIH222" s="52"/>
      <c r="WII222" s="52"/>
      <c r="WIJ222" s="52"/>
      <c r="WIK222" s="52"/>
      <c r="WIL222" s="52"/>
      <c r="WIM222" s="52"/>
      <c r="WIN222" s="52"/>
      <c r="WIO222" s="52"/>
      <c r="WIP222" s="52"/>
      <c r="WIQ222" s="52"/>
      <c r="WIR222" s="52"/>
      <c r="WIS222" s="52"/>
      <c r="WIT222" s="52"/>
      <c r="WIU222" s="52"/>
      <c r="WIV222" s="52"/>
      <c r="WIW222" s="52"/>
      <c r="WIX222" s="52"/>
      <c r="WIY222" s="52"/>
      <c r="WIZ222" s="52"/>
      <c r="WJA222" s="52"/>
      <c r="WJB222" s="52"/>
      <c r="WJC222" s="52"/>
      <c r="WJD222" s="52"/>
      <c r="WJE222" s="52"/>
      <c r="WJF222" s="52"/>
      <c r="WJG222" s="52"/>
      <c r="WJH222" s="52"/>
      <c r="WJI222" s="52"/>
      <c r="WJJ222" s="52"/>
      <c r="WJK222" s="52"/>
      <c r="WJL222" s="52"/>
      <c r="WJM222" s="52"/>
      <c r="WJN222" s="52"/>
      <c r="WJO222" s="52"/>
      <c r="WJP222" s="52"/>
      <c r="WJQ222" s="52"/>
      <c r="WJR222" s="52"/>
      <c r="WJS222" s="52"/>
      <c r="WJT222" s="52"/>
      <c r="WJU222" s="52"/>
      <c r="WJV222" s="52"/>
      <c r="WJW222" s="52"/>
      <c r="WJX222" s="52"/>
      <c r="WJY222" s="52"/>
      <c r="WJZ222" s="52"/>
      <c r="WKA222" s="52"/>
      <c r="WKB222" s="52"/>
      <c r="WKC222" s="52"/>
      <c r="WKD222" s="52"/>
      <c r="WKE222" s="52"/>
      <c r="WKF222" s="52"/>
      <c r="WKG222" s="52"/>
      <c r="WKH222" s="52"/>
      <c r="WKI222" s="52"/>
      <c r="WKJ222" s="52"/>
      <c r="WKK222" s="52"/>
      <c r="WKL222" s="52"/>
      <c r="WKM222" s="52"/>
      <c r="WKN222" s="52"/>
      <c r="WKO222" s="52"/>
      <c r="WKP222" s="52"/>
      <c r="WKQ222" s="52"/>
      <c r="WKR222" s="52"/>
      <c r="WKS222" s="52"/>
      <c r="WKT222" s="52"/>
      <c r="WKU222" s="52"/>
      <c r="WKV222" s="52"/>
      <c r="WKW222" s="52"/>
      <c r="WKX222" s="52"/>
      <c r="WKY222" s="52"/>
      <c r="WKZ222" s="52"/>
      <c r="WLA222" s="52"/>
      <c r="WLB222" s="52"/>
      <c r="WLC222" s="52"/>
      <c r="WLD222" s="52"/>
      <c r="WLE222" s="52"/>
      <c r="WLF222" s="52"/>
      <c r="WLG222" s="52"/>
      <c r="WLH222" s="52"/>
      <c r="WLI222" s="52"/>
      <c r="WLJ222" s="52"/>
      <c r="WLK222" s="52"/>
      <c r="WLL222" s="52"/>
      <c r="WLM222" s="52"/>
      <c r="WLN222" s="52"/>
      <c r="WLO222" s="52"/>
      <c r="WLP222" s="52"/>
      <c r="WLQ222" s="52"/>
      <c r="WLR222" s="52"/>
      <c r="WLS222" s="52"/>
      <c r="WLT222" s="52"/>
      <c r="WLU222" s="52"/>
      <c r="WLV222" s="52"/>
      <c r="WLW222" s="52"/>
      <c r="WLX222" s="52"/>
      <c r="WLY222" s="52"/>
      <c r="WLZ222" s="52"/>
      <c r="WMA222" s="52"/>
      <c r="WMB222" s="52"/>
      <c r="WMC222" s="52"/>
      <c r="WMD222" s="52"/>
      <c r="WME222" s="52"/>
      <c r="WMF222" s="52"/>
      <c r="WMG222" s="52"/>
      <c r="WMH222" s="52"/>
      <c r="WMI222" s="52"/>
      <c r="WMJ222" s="52"/>
      <c r="WMK222" s="52"/>
      <c r="WML222" s="52"/>
      <c r="WMM222" s="52"/>
      <c r="WMN222" s="52"/>
      <c r="WMO222" s="52"/>
      <c r="WMP222" s="52"/>
      <c r="WMQ222" s="52"/>
      <c r="WMR222" s="52"/>
      <c r="WMS222" s="52"/>
      <c r="WMT222" s="52"/>
      <c r="WMU222" s="52"/>
      <c r="WMV222" s="52"/>
      <c r="WMW222" s="52"/>
      <c r="WMX222" s="52"/>
      <c r="WMY222" s="52"/>
      <c r="WMZ222" s="52"/>
      <c r="WNA222" s="52"/>
      <c r="WNB222" s="52"/>
      <c r="WNC222" s="52"/>
      <c r="WND222" s="52"/>
      <c r="WNE222" s="52"/>
      <c r="WNF222" s="52"/>
      <c r="WNG222" s="52"/>
      <c r="WNH222" s="52"/>
      <c r="WNI222" s="52"/>
      <c r="WNJ222" s="52"/>
      <c r="WNK222" s="52"/>
      <c r="WNL222" s="52"/>
      <c r="WNM222" s="52"/>
      <c r="WNN222" s="52"/>
      <c r="WNO222" s="52"/>
      <c r="WNP222" s="52"/>
      <c r="WNQ222" s="52"/>
      <c r="WNR222" s="52"/>
      <c r="WNS222" s="52"/>
      <c r="WNT222" s="52"/>
      <c r="WNU222" s="52"/>
      <c r="WNV222" s="52"/>
      <c r="WNW222" s="52"/>
      <c r="WNX222" s="52"/>
      <c r="WNY222" s="52"/>
      <c r="WNZ222" s="52"/>
      <c r="WOA222" s="52"/>
      <c r="WOB222" s="52"/>
      <c r="WOC222" s="52"/>
      <c r="WOD222" s="52"/>
      <c r="WOE222" s="52"/>
      <c r="WOF222" s="52"/>
      <c r="WOG222" s="52"/>
      <c r="WOH222" s="52"/>
      <c r="WOI222" s="52"/>
      <c r="WOJ222" s="52"/>
      <c r="WOK222" s="52"/>
      <c r="WOL222" s="52"/>
      <c r="WOM222" s="52"/>
      <c r="WON222" s="52"/>
      <c r="WOO222" s="52"/>
      <c r="WOP222" s="52"/>
      <c r="WOQ222" s="52"/>
      <c r="WOR222" s="52"/>
      <c r="WOS222" s="52"/>
      <c r="WOT222" s="52"/>
      <c r="WOU222" s="52"/>
      <c r="WOV222" s="52"/>
      <c r="WOW222" s="52"/>
      <c r="WOX222" s="52"/>
      <c r="WOY222" s="52"/>
      <c r="WOZ222" s="52"/>
      <c r="WPA222" s="52"/>
      <c r="WPB222" s="52"/>
      <c r="WPC222" s="52"/>
      <c r="WPD222" s="52"/>
      <c r="WPE222" s="52"/>
      <c r="WPF222" s="52"/>
      <c r="WPG222" s="52"/>
      <c r="WPH222" s="52"/>
      <c r="WPI222" s="52"/>
      <c r="WPJ222" s="52"/>
      <c r="WPK222" s="52"/>
      <c r="WPL222" s="52"/>
      <c r="WPM222" s="52"/>
      <c r="WPN222" s="52"/>
      <c r="WPO222" s="52"/>
      <c r="WPP222" s="52"/>
      <c r="WPQ222" s="52"/>
      <c r="WPR222" s="52"/>
      <c r="WPS222" s="52"/>
      <c r="WPT222" s="52"/>
      <c r="WPU222" s="52"/>
      <c r="WPV222" s="52"/>
      <c r="WPW222" s="52"/>
      <c r="WPX222" s="52"/>
      <c r="WPY222" s="52"/>
      <c r="WPZ222" s="52"/>
      <c r="WQA222" s="52"/>
      <c r="WQB222" s="52"/>
      <c r="WQC222" s="52"/>
      <c r="WQD222" s="52"/>
      <c r="WQE222" s="52"/>
      <c r="WQF222" s="52"/>
      <c r="WQG222" s="52"/>
      <c r="WQH222" s="52"/>
      <c r="WQI222" s="52"/>
      <c r="WQJ222" s="52"/>
      <c r="WQK222" s="52"/>
      <c r="WQL222" s="52"/>
      <c r="WQM222" s="52"/>
      <c r="WQN222" s="52"/>
      <c r="WQO222" s="52"/>
      <c r="WQP222" s="52"/>
      <c r="WQQ222" s="52"/>
      <c r="WQR222" s="52"/>
      <c r="WQS222" s="52"/>
      <c r="WQT222" s="52"/>
      <c r="WQU222" s="52"/>
      <c r="WQV222" s="52"/>
      <c r="WQW222" s="52"/>
      <c r="WQX222" s="52"/>
      <c r="WQY222" s="52"/>
      <c r="WQZ222" s="52"/>
      <c r="WRA222" s="52"/>
      <c r="WRB222" s="52"/>
      <c r="WRC222" s="52"/>
      <c r="WRD222" s="52"/>
      <c r="WRE222" s="52"/>
      <c r="WRF222" s="52"/>
      <c r="WRG222" s="52"/>
      <c r="WRH222" s="52"/>
      <c r="WRI222" s="52"/>
      <c r="WRJ222" s="52"/>
      <c r="WRK222" s="52"/>
      <c r="WRL222" s="52"/>
      <c r="WRM222" s="52"/>
      <c r="WRN222" s="52"/>
      <c r="WRO222" s="52"/>
      <c r="WRP222" s="52"/>
      <c r="WRQ222" s="52"/>
      <c r="WRR222" s="52"/>
      <c r="WRS222" s="52"/>
      <c r="WRT222" s="52"/>
      <c r="WRU222" s="52"/>
      <c r="WRV222" s="52"/>
      <c r="WRW222" s="52"/>
      <c r="WRX222" s="52"/>
      <c r="WRY222" s="52"/>
      <c r="WRZ222" s="52"/>
      <c r="WSA222" s="52"/>
      <c r="WSB222" s="52"/>
      <c r="WSC222" s="52"/>
      <c r="WSD222" s="52"/>
      <c r="WSE222" s="52"/>
      <c r="WSF222" s="52"/>
      <c r="WSG222" s="52"/>
      <c r="WSH222" s="52"/>
      <c r="WSI222" s="52"/>
      <c r="WSJ222" s="52"/>
      <c r="WSK222" s="52"/>
      <c r="WSL222" s="52"/>
      <c r="WSM222" s="52"/>
      <c r="WSN222" s="52"/>
      <c r="WSO222" s="52"/>
      <c r="WSP222" s="52"/>
      <c r="WSQ222" s="52"/>
      <c r="WSR222" s="52"/>
      <c r="WSS222" s="52"/>
      <c r="WST222" s="52"/>
      <c r="WSU222" s="52"/>
      <c r="WSV222" s="52"/>
      <c r="WSW222" s="52"/>
      <c r="WSX222" s="52"/>
      <c r="WSY222" s="52"/>
      <c r="WSZ222" s="52"/>
      <c r="WTA222" s="52"/>
      <c r="WTB222" s="52"/>
      <c r="WTC222" s="52"/>
      <c r="WTD222" s="52"/>
      <c r="WTE222" s="52"/>
      <c r="WTF222" s="52"/>
      <c r="WTG222" s="52"/>
      <c r="WTH222" s="52"/>
      <c r="WTI222" s="52"/>
      <c r="WTJ222" s="52"/>
      <c r="WTK222" s="52"/>
      <c r="WTL222" s="52"/>
      <c r="WTM222" s="52"/>
      <c r="WTN222" s="52"/>
      <c r="WTO222" s="52"/>
      <c r="WTP222" s="52"/>
      <c r="WTQ222" s="52"/>
      <c r="WTR222" s="52"/>
      <c r="WTS222" s="52"/>
      <c r="WTT222" s="52"/>
      <c r="WTU222" s="52"/>
      <c r="WTV222" s="52"/>
      <c r="WTW222" s="52"/>
      <c r="WTX222" s="52"/>
      <c r="WTY222" s="52"/>
      <c r="WTZ222" s="52"/>
      <c r="WUA222" s="52"/>
      <c r="WUB222" s="52"/>
      <c r="WUC222" s="52"/>
      <c r="WUD222" s="52"/>
      <c r="WUE222" s="52"/>
      <c r="WUF222" s="52"/>
      <c r="WUG222" s="52"/>
      <c r="WUH222" s="52"/>
      <c r="WUI222" s="52"/>
      <c r="WUJ222" s="52"/>
      <c r="WUK222" s="52"/>
      <c r="WUL222" s="52"/>
      <c r="WUM222" s="52"/>
      <c r="WUN222" s="52"/>
      <c r="WUO222" s="52"/>
      <c r="WUP222" s="52"/>
      <c r="WUQ222" s="52"/>
      <c r="WUR222" s="52"/>
      <c r="WUS222" s="52"/>
      <c r="WUT222" s="52"/>
      <c r="WUU222" s="52"/>
      <c r="WUV222" s="52"/>
      <c r="WUW222" s="52"/>
      <c r="WUX222" s="52"/>
      <c r="WUY222" s="52"/>
      <c r="WUZ222" s="52"/>
      <c r="WVA222" s="52"/>
      <c r="WVB222" s="52"/>
      <c r="WVC222" s="52"/>
      <c r="WVD222" s="52"/>
      <c r="WVE222" s="52"/>
      <c r="WVF222" s="52"/>
      <c r="WVG222" s="52"/>
      <c r="WVH222" s="52"/>
      <c r="WVI222" s="52"/>
      <c r="WVJ222" s="52"/>
      <c r="WVK222" s="52"/>
      <c r="WVL222" s="52"/>
      <c r="WVM222" s="52"/>
      <c r="WVN222" s="52"/>
      <c r="WVO222" s="52"/>
      <c r="WVP222" s="52"/>
    </row>
    <row r="223" spans="1:16136" s="102" customFormat="1" ht="56.25" customHeight="1">
      <c r="A223" s="37">
        <v>7729314745</v>
      </c>
      <c r="B223" s="12" t="s">
        <v>372</v>
      </c>
      <c r="C223" s="12" t="s">
        <v>81</v>
      </c>
      <c r="D223" s="12" t="s">
        <v>378</v>
      </c>
      <c r="E223" s="13">
        <f>'2023'!E223</f>
        <v>2507.7330000000002</v>
      </c>
      <c r="F223" s="13">
        <f>'2023'!F223</f>
        <v>1826.6789999999999</v>
      </c>
      <c r="G223" s="13">
        <f>'2023'!G223</f>
        <v>433.73899999999998</v>
      </c>
      <c r="H223" s="13">
        <f>'2023'!H223</f>
        <v>2557.779</v>
      </c>
      <c r="I223" s="38">
        <f t="shared" si="70"/>
        <v>7325.93</v>
      </c>
      <c r="J223" s="40">
        <f>'2023'!K223</f>
        <v>1906.6048976000002</v>
      </c>
      <c r="K223" s="40">
        <v>2090.0835384675065</v>
      </c>
      <c r="L223" s="40">
        <f>'2023'!M223</f>
        <v>1644.0319999999999</v>
      </c>
      <c r="M223" s="40">
        <v>1709.7932799999999</v>
      </c>
      <c r="N223" s="42" t="e">
        <f>(J223-L223)*#REF!</f>
        <v>#REF!</v>
      </c>
      <c r="O223" s="41">
        <f t="shared" si="66"/>
        <v>658462.72021714156</v>
      </c>
      <c r="P223" s="42">
        <f t="shared" si="67"/>
        <v>479636.39801507082</v>
      </c>
      <c r="Q223" s="42">
        <f t="shared" si="68"/>
        <v>164946.71641743786</v>
      </c>
      <c r="R223" s="42">
        <f t="shared" si="69"/>
        <v>972698.43701276067</v>
      </c>
      <c r="S223" s="42">
        <f t="shared" si="71"/>
        <v>2275744.2716624113</v>
      </c>
      <c r="T223" s="43"/>
      <c r="U223" s="44"/>
      <c r="V223" s="44"/>
      <c r="W223" s="101"/>
      <c r="X223" s="101"/>
      <c r="Y223" s="101"/>
      <c r="Z223" s="101"/>
      <c r="AA223" s="101"/>
      <c r="AB223" s="101"/>
      <c r="AC223" s="101"/>
      <c r="AD223" s="101"/>
      <c r="AE223" s="101"/>
      <c r="AF223" s="101"/>
      <c r="AG223" s="101"/>
      <c r="AH223" s="101"/>
      <c r="AI223" s="101"/>
      <c r="AJ223" s="101"/>
      <c r="AK223" s="101"/>
      <c r="AL223" s="101"/>
      <c r="AM223" s="101"/>
      <c r="AN223" s="101"/>
      <c r="AO223" s="101"/>
      <c r="AP223" s="101"/>
      <c r="AQ223" s="101"/>
      <c r="AR223" s="101"/>
      <c r="AS223" s="101"/>
      <c r="AT223" s="101"/>
      <c r="AU223" s="101"/>
      <c r="AV223" s="101"/>
      <c r="AW223" s="101"/>
      <c r="AX223" s="101"/>
      <c r="AY223" s="101"/>
      <c r="AZ223" s="101"/>
      <c r="BA223" s="101"/>
      <c r="BB223" s="101"/>
      <c r="BC223" s="101"/>
      <c r="BD223" s="101"/>
      <c r="BE223" s="101"/>
      <c r="BF223" s="101"/>
      <c r="BG223" s="101"/>
      <c r="BH223" s="101"/>
      <c r="BI223" s="101"/>
      <c r="BJ223" s="101"/>
      <c r="BK223" s="101"/>
      <c r="BL223" s="101"/>
      <c r="BM223" s="101"/>
      <c r="BN223" s="101"/>
      <c r="BO223" s="101"/>
      <c r="BP223" s="101"/>
      <c r="BQ223" s="101"/>
      <c r="BR223" s="101"/>
      <c r="BS223" s="101"/>
      <c r="BT223" s="101"/>
      <c r="BU223" s="101"/>
      <c r="BV223" s="101"/>
      <c r="BW223" s="101"/>
      <c r="BX223" s="101"/>
      <c r="BY223" s="101"/>
      <c r="BZ223" s="101"/>
      <c r="CA223" s="101"/>
      <c r="CB223" s="101"/>
      <c r="CC223" s="101"/>
      <c r="CD223" s="101"/>
      <c r="CE223" s="101"/>
      <c r="CF223" s="101"/>
      <c r="CG223" s="101"/>
      <c r="CH223" s="101"/>
      <c r="CI223" s="101"/>
      <c r="CJ223" s="101"/>
      <c r="CK223" s="101"/>
      <c r="CL223" s="101"/>
      <c r="CM223" s="101"/>
      <c r="CN223" s="101"/>
      <c r="CO223" s="101"/>
      <c r="CP223" s="101"/>
      <c r="CQ223" s="101"/>
      <c r="CR223" s="101"/>
      <c r="CS223" s="101"/>
      <c r="CT223" s="101"/>
      <c r="CU223" s="101"/>
      <c r="CV223" s="101"/>
      <c r="CW223" s="101"/>
      <c r="CX223" s="101"/>
      <c r="CY223" s="101"/>
      <c r="CZ223" s="101"/>
      <c r="DA223" s="101"/>
      <c r="DB223" s="101"/>
      <c r="DC223" s="101"/>
      <c r="DD223" s="101"/>
      <c r="DE223" s="101"/>
      <c r="DF223" s="101"/>
      <c r="DG223" s="101"/>
      <c r="DH223" s="101"/>
      <c r="DI223" s="101"/>
      <c r="DJ223" s="101"/>
      <c r="DK223" s="101"/>
      <c r="DL223" s="101"/>
      <c r="DM223" s="101"/>
      <c r="DN223" s="101"/>
      <c r="DO223" s="101"/>
      <c r="DP223" s="101"/>
      <c r="DQ223" s="101"/>
      <c r="DR223" s="101"/>
      <c r="DS223" s="101"/>
      <c r="DT223" s="101"/>
      <c r="DU223" s="101"/>
      <c r="DV223" s="101"/>
      <c r="DW223" s="101"/>
      <c r="DX223" s="101"/>
      <c r="DY223" s="101"/>
      <c r="DZ223" s="101"/>
      <c r="EA223" s="101"/>
      <c r="EB223" s="101"/>
      <c r="EC223" s="101"/>
      <c r="ED223" s="101"/>
      <c r="EE223" s="101"/>
      <c r="EF223" s="101"/>
      <c r="EG223" s="101"/>
      <c r="EH223" s="101"/>
      <c r="EI223" s="101"/>
      <c r="EJ223" s="101"/>
      <c r="EK223" s="101"/>
      <c r="EL223" s="101"/>
      <c r="EM223" s="101"/>
      <c r="EN223" s="101"/>
      <c r="EO223" s="101"/>
      <c r="EP223" s="101"/>
      <c r="EQ223" s="101"/>
      <c r="ER223" s="101"/>
      <c r="ES223" s="101"/>
      <c r="ET223" s="101"/>
      <c r="EU223" s="101"/>
      <c r="EV223" s="101"/>
      <c r="EW223" s="101"/>
      <c r="EX223" s="101"/>
      <c r="EY223" s="101"/>
      <c r="EZ223" s="101"/>
      <c r="FA223" s="101"/>
      <c r="FB223" s="101"/>
      <c r="FC223" s="101"/>
      <c r="FD223" s="101"/>
      <c r="FE223" s="101"/>
      <c r="FF223" s="101"/>
      <c r="FG223" s="101"/>
      <c r="FH223" s="101"/>
      <c r="FI223" s="101"/>
      <c r="FJ223" s="101"/>
      <c r="FK223" s="101"/>
      <c r="FL223" s="101"/>
      <c r="FM223" s="101"/>
      <c r="FN223" s="101"/>
      <c r="FO223" s="101"/>
      <c r="FP223" s="101"/>
      <c r="FQ223" s="101"/>
      <c r="FR223" s="101"/>
      <c r="FS223" s="101"/>
      <c r="FT223" s="101"/>
      <c r="FU223" s="101"/>
      <c r="FV223" s="101"/>
      <c r="FW223" s="101"/>
      <c r="FX223" s="101"/>
      <c r="FY223" s="101"/>
      <c r="FZ223" s="52"/>
      <c r="GA223" s="52"/>
      <c r="GB223" s="52"/>
      <c r="GC223" s="52"/>
      <c r="GD223" s="52"/>
      <c r="GE223" s="52"/>
      <c r="GF223" s="52"/>
      <c r="GG223" s="52"/>
      <c r="GH223" s="52"/>
      <c r="GI223" s="52"/>
      <c r="GJ223" s="52"/>
      <c r="GK223" s="52"/>
      <c r="GL223" s="52"/>
      <c r="GM223" s="52"/>
      <c r="GN223" s="52"/>
      <c r="GO223" s="52"/>
      <c r="GP223" s="52"/>
      <c r="GQ223" s="52"/>
      <c r="GR223" s="52"/>
      <c r="GS223" s="52"/>
      <c r="GT223" s="52"/>
      <c r="GU223" s="52"/>
      <c r="GV223" s="52"/>
      <c r="GW223" s="52"/>
      <c r="GX223" s="52"/>
      <c r="GY223" s="52"/>
      <c r="GZ223" s="52"/>
      <c r="HA223" s="52"/>
      <c r="HB223" s="52"/>
      <c r="HC223" s="52"/>
      <c r="HD223" s="52"/>
      <c r="HE223" s="52"/>
      <c r="HF223" s="52"/>
      <c r="HG223" s="52"/>
      <c r="HH223" s="52"/>
      <c r="HI223" s="52"/>
      <c r="HJ223" s="52"/>
      <c r="HK223" s="52"/>
      <c r="HL223" s="52"/>
      <c r="HM223" s="52"/>
      <c r="HN223" s="52"/>
      <c r="HO223" s="52"/>
      <c r="HP223" s="52"/>
      <c r="HQ223" s="52"/>
      <c r="HR223" s="52"/>
      <c r="HS223" s="52"/>
      <c r="HT223" s="52"/>
      <c r="HU223" s="52"/>
      <c r="HV223" s="52"/>
      <c r="HW223" s="52"/>
      <c r="HX223" s="52"/>
      <c r="HY223" s="52"/>
      <c r="HZ223" s="52"/>
      <c r="IA223" s="52"/>
      <c r="IB223" s="52"/>
      <c r="IC223" s="52"/>
      <c r="ID223" s="52"/>
      <c r="IE223" s="52"/>
      <c r="IF223" s="52"/>
      <c r="IG223" s="52"/>
      <c r="IH223" s="52"/>
      <c r="II223" s="52"/>
      <c r="IJ223" s="52"/>
      <c r="IK223" s="52"/>
      <c r="IL223" s="52"/>
      <c r="IM223" s="52"/>
      <c r="IN223" s="52"/>
      <c r="IO223" s="52"/>
      <c r="IP223" s="52"/>
      <c r="IQ223" s="52"/>
      <c r="IR223" s="52"/>
      <c r="IS223" s="52"/>
      <c r="IT223" s="52"/>
      <c r="IU223" s="52"/>
      <c r="IV223" s="52"/>
      <c r="IW223" s="52"/>
      <c r="IX223" s="52"/>
      <c r="IY223" s="52"/>
      <c r="IZ223" s="52"/>
      <c r="JA223" s="52"/>
      <c r="JB223" s="52"/>
      <c r="JC223" s="52"/>
      <c r="JD223" s="52"/>
      <c r="JE223" s="52"/>
      <c r="JF223" s="52"/>
      <c r="JG223" s="52"/>
      <c r="JH223" s="52"/>
      <c r="JI223" s="52"/>
      <c r="JJ223" s="52"/>
      <c r="JK223" s="52"/>
      <c r="JL223" s="52"/>
      <c r="JM223" s="52"/>
      <c r="JN223" s="52"/>
      <c r="JO223" s="52"/>
      <c r="JP223" s="52"/>
      <c r="JQ223" s="52"/>
      <c r="JR223" s="52"/>
      <c r="JS223" s="52"/>
      <c r="JT223" s="52"/>
      <c r="JU223" s="52"/>
      <c r="JV223" s="52"/>
      <c r="JW223" s="52"/>
      <c r="JX223" s="52"/>
      <c r="JY223" s="52"/>
      <c r="JZ223" s="52"/>
      <c r="KA223" s="52"/>
      <c r="KB223" s="52"/>
      <c r="KC223" s="52"/>
      <c r="KD223" s="52"/>
      <c r="KE223" s="52"/>
      <c r="KF223" s="52"/>
      <c r="KG223" s="52"/>
      <c r="KH223" s="52"/>
      <c r="KI223" s="52"/>
      <c r="KJ223" s="52"/>
      <c r="KK223" s="52"/>
      <c r="KL223" s="52"/>
      <c r="KM223" s="52"/>
      <c r="KN223" s="52"/>
      <c r="KO223" s="52"/>
      <c r="KP223" s="52"/>
      <c r="KQ223" s="52"/>
      <c r="KR223" s="52"/>
      <c r="KS223" s="52"/>
      <c r="KT223" s="52"/>
      <c r="KU223" s="52"/>
      <c r="KV223" s="52"/>
      <c r="KW223" s="52"/>
      <c r="KX223" s="52"/>
      <c r="KY223" s="52"/>
      <c r="KZ223" s="52"/>
      <c r="LA223" s="52"/>
      <c r="LB223" s="52"/>
      <c r="LC223" s="52"/>
      <c r="LD223" s="52"/>
      <c r="LE223" s="52"/>
      <c r="LF223" s="52"/>
      <c r="LG223" s="52"/>
      <c r="LH223" s="52"/>
      <c r="LI223" s="52"/>
      <c r="LJ223" s="52"/>
      <c r="LK223" s="52"/>
      <c r="LL223" s="52"/>
      <c r="LM223" s="52"/>
      <c r="LN223" s="52"/>
      <c r="LO223" s="52"/>
      <c r="LP223" s="52"/>
      <c r="LQ223" s="52"/>
      <c r="LR223" s="52"/>
      <c r="LS223" s="52"/>
      <c r="LT223" s="52"/>
      <c r="LU223" s="52"/>
      <c r="LV223" s="52"/>
      <c r="LW223" s="52"/>
      <c r="LX223" s="52"/>
      <c r="LY223" s="52"/>
      <c r="LZ223" s="52"/>
      <c r="MA223" s="52"/>
      <c r="MB223" s="52"/>
      <c r="MC223" s="52"/>
      <c r="MD223" s="52"/>
      <c r="ME223" s="52"/>
      <c r="MF223" s="52"/>
      <c r="MG223" s="52"/>
      <c r="MH223" s="52"/>
      <c r="MI223" s="52"/>
      <c r="MJ223" s="52"/>
      <c r="MK223" s="52"/>
      <c r="ML223" s="52"/>
      <c r="MM223" s="52"/>
      <c r="MN223" s="52"/>
      <c r="MO223" s="52"/>
      <c r="MP223" s="52"/>
      <c r="MQ223" s="52"/>
      <c r="MR223" s="52"/>
      <c r="MS223" s="52"/>
      <c r="MT223" s="52"/>
      <c r="MU223" s="52"/>
      <c r="MV223" s="52"/>
      <c r="MW223" s="52"/>
      <c r="MX223" s="52"/>
      <c r="MY223" s="52"/>
      <c r="MZ223" s="52"/>
      <c r="NA223" s="52"/>
      <c r="NB223" s="52"/>
      <c r="NC223" s="52"/>
      <c r="ND223" s="52"/>
      <c r="NE223" s="52"/>
      <c r="NF223" s="52"/>
      <c r="NG223" s="52"/>
      <c r="NH223" s="52"/>
      <c r="NI223" s="52"/>
      <c r="NJ223" s="52"/>
      <c r="NK223" s="52"/>
      <c r="NL223" s="52"/>
      <c r="NM223" s="52"/>
      <c r="NN223" s="52"/>
      <c r="NO223" s="52"/>
      <c r="NP223" s="52"/>
      <c r="NQ223" s="52"/>
      <c r="NR223" s="52"/>
      <c r="NS223" s="52"/>
      <c r="NT223" s="52"/>
      <c r="NU223" s="52"/>
      <c r="NV223" s="52"/>
      <c r="NW223" s="52"/>
      <c r="NX223" s="52"/>
      <c r="NY223" s="52"/>
      <c r="NZ223" s="52"/>
      <c r="OA223" s="52"/>
      <c r="OB223" s="52"/>
      <c r="OC223" s="52"/>
      <c r="OD223" s="52"/>
      <c r="OE223" s="52"/>
      <c r="OF223" s="52"/>
      <c r="OG223" s="52"/>
      <c r="OH223" s="52"/>
      <c r="OI223" s="52"/>
      <c r="OJ223" s="52"/>
      <c r="OK223" s="52"/>
      <c r="OL223" s="52"/>
      <c r="OM223" s="52"/>
      <c r="ON223" s="52"/>
      <c r="OO223" s="52"/>
      <c r="OP223" s="52"/>
      <c r="OQ223" s="52"/>
      <c r="OR223" s="52"/>
      <c r="OS223" s="52"/>
      <c r="OT223" s="52"/>
      <c r="OU223" s="52"/>
      <c r="OV223" s="52"/>
      <c r="OW223" s="52"/>
      <c r="OX223" s="52"/>
      <c r="OY223" s="52"/>
      <c r="OZ223" s="52"/>
      <c r="PA223" s="52"/>
      <c r="PB223" s="52"/>
      <c r="PC223" s="52"/>
      <c r="PD223" s="52"/>
      <c r="PE223" s="52"/>
      <c r="PF223" s="52"/>
      <c r="PG223" s="52"/>
      <c r="PH223" s="52"/>
      <c r="PI223" s="52"/>
      <c r="PJ223" s="52"/>
      <c r="PK223" s="52"/>
      <c r="PL223" s="52"/>
      <c r="PM223" s="52"/>
      <c r="PN223" s="52"/>
      <c r="PO223" s="52"/>
      <c r="PP223" s="52"/>
      <c r="PQ223" s="52"/>
      <c r="PR223" s="52"/>
      <c r="PS223" s="52"/>
      <c r="PT223" s="52"/>
      <c r="PU223" s="52"/>
      <c r="PV223" s="52"/>
      <c r="PW223" s="52"/>
      <c r="PX223" s="52"/>
      <c r="PY223" s="52"/>
      <c r="PZ223" s="52"/>
      <c r="QA223" s="52"/>
      <c r="QB223" s="52"/>
      <c r="QC223" s="52"/>
      <c r="QD223" s="52"/>
      <c r="QE223" s="52"/>
      <c r="QF223" s="52"/>
      <c r="QG223" s="52"/>
      <c r="QH223" s="52"/>
      <c r="QI223" s="52"/>
      <c r="QJ223" s="52"/>
      <c r="QK223" s="52"/>
      <c r="QL223" s="52"/>
      <c r="QM223" s="52"/>
      <c r="QN223" s="52"/>
      <c r="QO223" s="52"/>
      <c r="QP223" s="52"/>
      <c r="QQ223" s="52"/>
      <c r="QR223" s="52"/>
      <c r="QS223" s="52"/>
      <c r="QT223" s="52"/>
      <c r="QU223" s="52"/>
      <c r="QV223" s="52"/>
      <c r="QW223" s="52"/>
      <c r="QX223" s="52"/>
      <c r="QY223" s="52"/>
      <c r="QZ223" s="52"/>
      <c r="RA223" s="52"/>
      <c r="RB223" s="52"/>
      <c r="RC223" s="52"/>
      <c r="RD223" s="52"/>
      <c r="RE223" s="52"/>
      <c r="RF223" s="52"/>
      <c r="RG223" s="52"/>
      <c r="RH223" s="52"/>
      <c r="RI223" s="52"/>
      <c r="RJ223" s="52"/>
      <c r="RK223" s="52"/>
      <c r="RL223" s="52"/>
      <c r="RM223" s="52"/>
      <c r="RN223" s="52"/>
      <c r="RO223" s="52"/>
      <c r="RP223" s="52"/>
      <c r="RQ223" s="52"/>
      <c r="RR223" s="52"/>
      <c r="RS223" s="52"/>
      <c r="RT223" s="52"/>
      <c r="RU223" s="52"/>
      <c r="RV223" s="52"/>
      <c r="RW223" s="52"/>
      <c r="RX223" s="52"/>
      <c r="RY223" s="52"/>
      <c r="RZ223" s="52"/>
      <c r="SA223" s="52"/>
      <c r="SB223" s="52"/>
      <c r="SC223" s="52"/>
      <c r="SD223" s="52"/>
      <c r="SE223" s="52"/>
      <c r="SF223" s="52"/>
      <c r="SG223" s="52"/>
      <c r="SH223" s="52"/>
      <c r="SI223" s="52"/>
      <c r="SJ223" s="52"/>
      <c r="SK223" s="52"/>
      <c r="SL223" s="52"/>
      <c r="SM223" s="52"/>
      <c r="SN223" s="52"/>
      <c r="SO223" s="52"/>
      <c r="SP223" s="52"/>
      <c r="SQ223" s="52"/>
      <c r="SR223" s="52"/>
      <c r="SS223" s="52"/>
      <c r="ST223" s="52"/>
      <c r="SU223" s="52"/>
      <c r="SV223" s="52"/>
      <c r="SW223" s="52"/>
      <c r="SX223" s="52"/>
      <c r="SY223" s="52"/>
      <c r="SZ223" s="52"/>
      <c r="TA223" s="52"/>
      <c r="TB223" s="52"/>
      <c r="TC223" s="52"/>
      <c r="TD223" s="52"/>
      <c r="TE223" s="52"/>
      <c r="TF223" s="52"/>
      <c r="TG223" s="52"/>
      <c r="TH223" s="52"/>
      <c r="TI223" s="52"/>
      <c r="TJ223" s="52"/>
      <c r="TK223" s="52"/>
      <c r="TL223" s="52"/>
      <c r="TM223" s="52"/>
      <c r="TN223" s="52"/>
      <c r="TO223" s="52"/>
      <c r="TP223" s="52"/>
      <c r="TQ223" s="52"/>
      <c r="TR223" s="52"/>
      <c r="TS223" s="52"/>
      <c r="TT223" s="52"/>
      <c r="TU223" s="52"/>
      <c r="TV223" s="52"/>
      <c r="TW223" s="52"/>
      <c r="TX223" s="52"/>
      <c r="TY223" s="52"/>
      <c r="TZ223" s="52"/>
      <c r="UA223" s="52"/>
      <c r="UB223" s="52"/>
      <c r="UC223" s="52"/>
      <c r="UD223" s="52"/>
      <c r="UE223" s="52"/>
      <c r="UF223" s="52"/>
      <c r="UG223" s="52"/>
      <c r="UH223" s="52"/>
      <c r="UI223" s="52"/>
      <c r="UJ223" s="52"/>
      <c r="UK223" s="52"/>
      <c r="UL223" s="52"/>
      <c r="UM223" s="52"/>
      <c r="UN223" s="52"/>
      <c r="UO223" s="52"/>
      <c r="UP223" s="52"/>
      <c r="UQ223" s="52"/>
      <c r="UR223" s="52"/>
      <c r="US223" s="52"/>
      <c r="UT223" s="52"/>
      <c r="UU223" s="52"/>
      <c r="UV223" s="52"/>
      <c r="UW223" s="52"/>
      <c r="UX223" s="52"/>
      <c r="UY223" s="52"/>
      <c r="UZ223" s="52"/>
      <c r="VA223" s="52"/>
      <c r="VB223" s="52"/>
      <c r="VC223" s="52"/>
      <c r="VD223" s="52"/>
      <c r="VE223" s="52"/>
      <c r="VF223" s="52"/>
      <c r="VG223" s="52"/>
      <c r="VH223" s="52"/>
      <c r="VI223" s="52"/>
      <c r="VJ223" s="52"/>
      <c r="VK223" s="52"/>
      <c r="VL223" s="52"/>
      <c r="VM223" s="52"/>
      <c r="VN223" s="52"/>
      <c r="VO223" s="52"/>
      <c r="VP223" s="52"/>
      <c r="VQ223" s="52"/>
      <c r="VR223" s="52"/>
      <c r="VS223" s="52"/>
      <c r="VT223" s="52"/>
      <c r="VU223" s="52"/>
      <c r="VV223" s="52"/>
      <c r="VW223" s="52"/>
      <c r="VX223" s="52"/>
      <c r="VY223" s="52"/>
      <c r="VZ223" s="52"/>
      <c r="WA223" s="52"/>
      <c r="WB223" s="52"/>
      <c r="WC223" s="52"/>
      <c r="WD223" s="52"/>
      <c r="WE223" s="52"/>
      <c r="WF223" s="52"/>
      <c r="WG223" s="52"/>
      <c r="WH223" s="52"/>
      <c r="WI223" s="52"/>
      <c r="WJ223" s="52"/>
      <c r="WK223" s="52"/>
      <c r="WL223" s="52"/>
      <c r="WM223" s="52"/>
      <c r="WN223" s="52"/>
      <c r="WO223" s="52"/>
      <c r="WP223" s="52"/>
      <c r="WQ223" s="52"/>
      <c r="WR223" s="52"/>
      <c r="WS223" s="52"/>
      <c r="WT223" s="52"/>
      <c r="WU223" s="52"/>
      <c r="WV223" s="52"/>
      <c r="WW223" s="52"/>
      <c r="WX223" s="52"/>
      <c r="WY223" s="52"/>
      <c r="WZ223" s="52"/>
      <c r="XA223" s="52"/>
      <c r="XB223" s="52"/>
      <c r="XC223" s="52"/>
      <c r="XD223" s="52"/>
      <c r="XE223" s="52"/>
      <c r="XF223" s="52"/>
      <c r="XG223" s="52"/>
      <c r="XH223" s="52"/>
      <c r="XI223" s="52"/>
      <c r="XJ223" s="52"/>
      <c r="XK223" s="52"/>
      <c r="XL223" s="52"/>
      <c r="XM223" s="52"/>
      <c r="XN223" s="52"/>
      <c r="XO223" s="52"/>
      <c r="XP223" s="52"/>
      <c r="XQ223" s="52"/>
      <c r="XR223" s="52"/>
      <c r="XS223" s="52"/>
      <c r="XT223" s="52"/>
      <c r="XU223" s="52"/>
      <c r="XV223" s="52"/>
      <c r="XW223" s="52"/>
      <c r="XX223" s="52"/>
      <c r="XY223" s="52"/>
      <c r="XZ223" s="52"/>
      <c r="YA223" s="52"/>
      <c r="YB223" s="52"/>
      <c r="YC223" s="52"/>
      <c r="YD223" s="52"/>
      <c r="YE223" s="52"/>
      <c r="YF223" s="52"/>
      <c r="YG223" s="52"/>
      <c r="YH223" s="52"/>
      <c r="YI223" s="52"/>
      <c r="YJ223" s="52"/>
      <c r="YK223" s="52"/>
      <c r="YL223" s="52"/>
      <c r="YM223" s="52"/>
      <c r="YN223" s="52"/>
      <c r="YO223" s="52"/>
      <c r="YP223" s="52"/>
      <c r="YQ223" s="52"/>
      <c r="YR223" s="52"/>
      <c r="YS223" s="52"/>
      <c r="YT223" s="52"/>
      <c r="YU223" s="52"/>
      <c r="YV223" s="52"/>
      <c r="YW223" s="52"/>
      <c r="YX223" s="52"/>
      <c r="YY223" s="52"/>
      <c r="YZ223" s="52"/>
      <c r="ZA223" s="52"/>
      <c r="ZB223" s="52"/>
      <c r="ZC223" s="52"/>
      <c r="ZD223" s="52"/>
      <c r="ZE223" s="52"/>
      <c r="ZF223" s="52"/>
      <c r="ZG223" s="52"/>
      <c r="ZH223" s="52"/>
      <c r="ZI223" s="52"/>
      <c r="ZJ223" s="52"/>
      <c r="ZK223" s="52"/>
      <c r="ZL223" s="52"/>
      <c r="ZM223" s="52"/>
      <c r="ZN223" s="52"/>
      <c r="ZO223" s="52"/>
      <c r="ZP223" s="52"/>
      <c r="ZQ223" s="52"/>
      <c r="ZR223" s="52"/>
      <c r="ZS223" s="52"/>
      <c r="ZT223" s="52"/>
      <c r="ZU223" s="52"/>
      <c r="ZV223" s="52"/>
      <c r="ZW223" s="52"/>
      <c r="ZX223" s="52"/>
      <c r="ZY223" s="52"/>
      <c r="ZZ223" s="52"/>
      <c r="AAA223" s="52"/>
      <c r="AAB223" s="52"/>
      <c r="AAC223" s="52"/>
      <c r="AAD223" s="52"/>
      <c r="AAE223" s="52"/>
      <c r="AAF223" s="52"/>
      <c r="AAG223" s="52"/>
      <c r="AAH223" s="52"/>
      <c r="AAI223" s="52"/>
      <c r="AAJ223" s="52"/>
      <c r="AAK223" s="52"/>
      <c r="AAL223" s="52"/>
      <c r="AAM223" s="52"/>
      <c r="AAN223" s="52"/>
      <c r="AAO223" s="52"/>
      <c r="AAP223" s="52"/>
      <c r="AAQ223" s="52"/>
      <c r="AAR223" s="52"/>
      <c r="AAS223" s="52"/>
      <c r="AAT223" s="52"/>
      <c r="AAU223" s="52"/>
      <c r="AAV223" s="52"/>
      <c r="AAW223" s="52"/>
      <c r="AAX223" s="52"/>
      <c r="AAY223" s="52"/>
      <c r="AAZ223" s="52"/>
      <c r="ABA223" s="52"/>
      <c r="ABB223" s="52"/>
      <c r="ABC223" s="52"/>
      <c r="ABD223" s="52"/>
      <c r="ABE223" s="52"/>
      <c r="ABF223" s="52"/>
      <c r="ABG223" s="52"/>
      <c r="ABH223" s="52"/>
      <c r="ABI223" s="52"/>
      <c r="ABJ223" s="52"/>
      <c r="ABK223" s="52"/>
      <c r="ABL223" s="52"/>
      <c r="ABM223" s="52"/>
      <c r="ABN223" s="52"/>
      <c r="ABO223" s="52"/>
      <c r="ABP223" s="52"/>
      <c r="ABQ223" s="52"/>
      <c r="ABR223" s="52"/>
      <c r="ABS223" s="52"/>
      <c r="ABT223" s="52"/>
      <c r="ABU223" s="52"/>
      <c r="ABV223" s="52"/>
      <c r="ABW223" s="52"/>
      <c r="ABX223" s="52"/>
      <c r="ABY223" s="52"/>
      <c r="ABZ223" s="52"/>
      <c r="ACA223" s="52"/>
      <c r="ACB223" s="52"/>
      <c r="ACC223" s="52"/>
      <c r="ACD223" s="52"/>
      <c r="ACE223" s="52"/>
      <c r="ACF223" s="52"/>
      <c r="ACG223" s="52"/>
      <c r="ACH223" s="52"/>
      <c r="ACI223" s="52"/>
      <c r="ACJ223" s="52"/>
      <c r="ACK223" s="52"/>
      <c r="ACL223" s="52"/>
      <c r="ACM223" s="52"/>
      <c r="ACN223" s="52"/>
      <c r="ACO223" s="52"/>
      <c r="ACP223" s="52"/>
      <c r="ACQ223" s="52"/>
      <c r="ACR223" s="52"/>
      <c r="ACS223" s="52"/>
      <c r="ACT223" s="52"/>
      <c r="ACU223" s="52"/>
      <c r="ACV223" s="52"/>
      <c r="ACW223" s="52"/>
      <c r="ACX223" s="52"/>
      <c r="ACY223" s="52"/>
      <c r="ACZ223" s="52"/>
      <c r="ADA223" s="52"/>
      <c r="ADB223" s="52"/>
      <c r="ADC223" s="52"/>
      <c r="ADD223" s="52"/>
      <c r="ADE223" s="52"/>
      <c r="ADF223" s="52"/>
      <c r="ADG223" s="52"/>
      <c r="ADH223" s="52"/>
      <c r="ADI223" s="52"/>
      <c r="ADJ223" s="52"/>
      <c r="ADK223" s="52"/>
      <c r="ADL223" s="52"/>
      <c r="ADM223" s="52"/>
      <c r="ADN223" s="52"/>
      <c r="ADO223" s="52"/>
      <c r="ADP223" s="52"/>
      <c r="ADQ223" s="52"/>
      <c r="ADR223" s="52"/>
      <c r="ADS223" s="52"/>
      <c r="ADT223" s="52"/>
      <c r="ADU223" s="52"/>
      <c r="ADV223" s="52"/>
      <c r="ADW223" s="52"/>
      <c r="ADX223" s="52"/>
      <c r="ADY223" s="52"/>
      <c r="ADZ223" s="52"/>
      <c r="AEA223" s="52"/>
      <c r="AEB223" s="52"/>
      <c r="AEC223" s="52"/>
      <c r="AED223" s="52"/>
      <c r="AEE223" s="52"/>
      <c r="AEF223" s="52"/>
      <c r="AEG223" s="52"/>
      <c r="AEH223" s="52"/>
      <c r="AEI223" s="52"/>
      <c r="AEJ223" s="52"/>
      <c r="AEK223" s="52"/>
      <c r="AEL223" s="52"/>
      <c r="AEM223" s="52"/>
      <c r="AEN223" s="52"/>
      <c r="AEO223" s="52"/>
      <c r="AEP223" s="52"/>
      <c r="AEQ223" s="52"/>
      <c r="AER223" s="52"/>
      <c r="AES223" s="52"/>
      <c r="AET223" s="52"/>
      <c r="AEU223" s="52"/>
      <c r="AEV223" s="52"/>
      <c r="AEW223" s="52"/>
      <c r="AEX223" s="52"/>
      <c r="AEY223" s="52"/>
      <c r="AEZ223" s="52"/>
      <c r="AFA223" s="52"/>
      <c r="AFB223" s="52"/>
      <c r="AFC223" s="52"/>
      <c r="AFD223" s="52"/>
      <c r="AFE223" s="52"/>
      <c r="AFF223" s="52"/>
      <c r="AFG223" s="52"/>
      <c r="AFH223" s="52"/>
      <c r="AFI223" s="52"/>
      <c r="AFJ223" s="52"/>
      <c r="AFK223" s="52"/>
      <c r="AFL223" s="52"/>
      <c r="AFM223" s="52"/>
      <c r="AFN223" s="52"/>
      <c r="AFO223" s="52"/>
      <c r="AFP223" s="52"/>
      <c r="AFQ223" s="52"/>
      <c r="AFR223" s="52"/>
      <c r="AFS223" s="52"/>
      <c r="AFT223" s="52"/>
      <c r="AFU223" s="52"/>
      <c r="AFV223" s="52"/>
      <c r="AFW223" s="52"/>
      <c r="AFX223" s="52"/>
      <c r="AFY223" s="52"/>
      <c r="AFZ223" s="52"/>
      <c r="AGA223" s="52"/>
      <c r="AGB223" s="52"/>
      <c r="AGC223" s="52"/>
      <c r="AGD223" s="52"/>
      <c r="AGE223" s="52"/>
      <c r="AGF223" s="52"/>
      <c r="AGG223" s="52"/>
      <c r="AGH223" s="52"/>
      <c r="AGI223" s="52"/>
      <c r="AGJ223" s="52"/>
      <c r="AGK223" s="52"/>
      <c r="AGL223" s="52"/>
      <c r="AGM223" s="52"/>
      <c r="AGN223" s="52"/>
      <c r="AGO223" s="52"/>
      <c r="AGP223" s="52"/>
      <c r="AGQ223" s="52"/>
      <c r="AGR223" s="52"/>
      <c r="AGS223" s="52"/>
      <c r="AGT223" s="52"/>
      <c r="AGU223" s="52"/>
      <c r="AGV223" s="52"/>
      <c r="AGW223" s="52"/>
      <c r="AGX223" s="52"/>
      <c r="AGY223" s="52"/>
      <c r="AGZ223" s="52"/>
      <c r="AHA223" s="52"/>
      <c r="AHB223" s="52"/>
      <c r="AHC223" s="52"/>
      <c r="AHD223" s="52"/>
      <c r="AHE223" s="52"/>
      <c r="AHF223" s="52"/>
      <c r="AHG223" s="52"/>
      <c r="AHH223" s="52"/>
      <c r="AHI223" s="52"/>
      <c r="AHJ223" s="52"/>
      <c r="AHK223" s="52"/>
      <c r="AHL223" s="52"/>
      <c r="AHM223" s="52"/>
      <c r="AHN223" s="52"/>
      <c r="AHO223" s="52"/>
      <c r="AHP223" s="52"/>
      <c r="AHQ223" s="52"/>
      <c r="AHR223" s="52"/>
      <c r="AHS223" s="52"/>
      <c r="AHT223" s="52"/>
      <c r="AHU223" s="52"/>
      <c r="AHV223" s="52"/>
      <c r="AHW223" s="52"/>
      <c r="AHX223" s="52"/>
      <c r="AHY223" s="52"/>
      <c r="AHZ223" s="52"/>
      <c r="AIA223" s="52"/>
      <c r="AIB223" s="52"/>
      <c r="AIC223" s="52"/>
      <c r="AID223" s="52"/>
      <c r="AIE223" s="52"/>
      <c r="AIF223" s="52"/>
      <c r="AIG223" s="52"/>
      <c r="AIH223" s="52"/>
      <c r="AII223" s="52"/>
      <c r="AIJ223" s="52"/>
      <c r="AIK223" s="52"/>
      <c r="AIL223" s="52"/>
      <c r="AIM223" s="52"/>
      <c r="AIN223" s="52"/>
      <c r="AIO223" s="52"/>
      <c r="AIP223" s="52"/>
      <c r="AIQ223" s="52"/>
      <c r="AIR223" s="52"/>
      <c r="AIS223" s="52"/>
      <c r="AIT223" s="52"/>
      <c r="AIU223" s="52"/>
      <c r="AIV223" s="52"/>
      <c r="AIW223" s="52"/>
      <c r="AIX223" s="52"/>
      <c r="AIY223" s="52"/>
      <c r="AIZ223" s="52"/>
      <c r="AJA223" s="52"/>
      <c r="AJB223" s="52"/>
      <c r="AJC223" s="52"/>
      <c r="AJD223" s="52"/>
      <c r="AJE223" s="52"/>
      <c r="AJF223" s="52"/>
      <c r="AJG223" s="52"/>
      <c r="AJH223" s="52"/>
      <c r="AJI223" s="52"/>
      <c r="AJJ223" s="52"/>
      <c r="AJK223" s="52"/>
      <c r="AJL223" s="52"/>
      <c r="AJM223" s="52"/>
      <c r="AJN223" s="52"/>
      <c r="AJO223" s="52"/>
      <c r="AJP223" s="52"/>
      <c r="AJQ223" s="52"/>
      <c r="AJR223" s="52"/>
      <c r="AJS223" s="52"/>
      <c r="AJT223" s="52"/>
      <c r="AJU223" s="52"/>
      <c r="AJV223" s="52"/>
      <c r="AJW223" s="52"/>
      <c r="AJX223" s="52"/>
      <c r="AJY223" s="52"/>
      <c r="AJZ223" s="52"/>
      <c r="AKA223" s="52"/>
      <c r="AKB223" s="52"/>
      <c r="AKC223" s="52"/>
      <c r="AKD223" s="52"/>
      <c r="AKE223" s="52"/>
      <c r="AKF223" s="52"/>
      <c r="AKG223" s="52"/>
      <c r="AKH223" s="52"/>
      <c r="AKI223" s="52"/>
      <c r="AKJ223" s="52"/>
      <c r="AKK223" s="52"/>
      <c r="AKL223" s="52"/>
      <c r="AKM223" s="52"/>
      <c r="AKN223" s="52"/>
      <c r="AKO223" s="52"/>
      <c r="AKP223" s="52"/>
      <c r="AKQ223" s="52"/>
      <c r="AKR223" s="52"/>
      <c r="AKS223" s="52"/>
      <c r="AKT223" s="52"/>
      <c r="AKU223" s="52"/>
      <c r="AKV223" s="52"/>
      <c r="AKW223" s="52"/>
      <c r="AKX223" s="52"/>
      <c r="AKY223" s="52"/>
      <c r="AKZ223" s="52"/>
      <c r="ALA223" s="52"/>
      <c r="ALB223" s="52"/>
      <c r="ALC223" s="52"/>
      <c r="ALD223" s="52"/>
      <c r="ALE223" s="52"/>
      <c r="ALF223" s="52"/>
      <c r="ALG223" s="52"/>
      <c r="ALH223" s="52"/>
      <c r="ALI223" s="52"/>
      <c r="ALJ223" s="52"/>
      <c r="ALK223" s="52"/>
      <c r="ALL223" s="52"/>
      <c r="ALM223" s="52"/>
      <c r="ALN223" s="52"/>
      <c r="ALO223" s="52"/>
      <c r="ALP223" s="52"/>
      <c r="ALQ223" s="52"/>
      <c r="ALR223" s="52"/>
      <c r="ALS223" s="52"/>
      <c r="ALT223" s="52"/>
      <c r="ALU223" s="52"/>
      <c r="ALV223" s="52"/>
      <c r="ALW223" s="52"/>
      <c r="ALX223" s="52"/>
      <c r="ALY223" s="52"/>
      <c r="ALZ223" s="52"/>
      <c r="AMA223" s="52"/>
      <c r="AMB223" s="52"/>
      <c r="AMC223" s="52"/>
      <c r="AMD223" s="52"/>
      <c r="AME223" s="52"/>
      <c r="AMF223" s="52"/>
      <c r="AMG223" s="52"/>
      <c r="AMH223" s="52"/>
      <c r="AMI223" s="52"/>
      <c r="AMJ223" s="52"/>
      <c r="AMK223" s="52"/>
      <c r="AML223" s="52"/>
      <c r="AMM223" s="52"/>
      <c r="AMN223" s="52"/>
      <c r="AMO223" s="52"/>
      <c r="AMP223" s="52"/>
      <c r="AMQ223" s="52"/>
      <c r="AMR223" s="52"/>
      <c r="AMS223" s="52"/>
      <c r="AMT223" s="52"/>
      <c r="AMU223" s="52"/>
      <c r="AMV223" s="52"/>
      <c r="AMW223" s="52"/>
      <c r="AMX223" s="52"/>
      <c r="AMY223" s="52"/>
      <c r="AMZ223" s="52"/>
      <c r="ANA223" s="52"/>
      <c r="ANB223" s="52"/>
      <c r="ANC223" s="52"/>
      <c r="AND223" s="52"/>
      <c r="ANE223" s="52"/>
      <c r="ANF223" s="52"/>
      <c r="ANG223" s="52"/>
      <c r="ANH223" s="52"/>
      <c r="ANI223" s="52"/>
      <c r="ANJ223" s="52"/>
      <c r="ANK223" s="52"/>
      <c r="ANL223" s="52"/>
      <c r="ANM223" s="52"/>
      <c r="ANN223" s="52"/>
      <c r="ANO223" s="52"/>
      <c r="ANP223" s="52"/>
      <c r="ANQ223" s="52"/>
      <c r="ANR223" s="52"/>
      <c r="ANS223" s="52"/>
      <c r="ANT223" s="52"/>
      <c r="ANU223" s="52"/>
      <c r="ANV223" s="52"/>
      <c r="ANW223" s="52"/>
      <c r="ANX223" s="52"/>
      <c r="ANY223" s="52"/>
      <c r="ANZ223" s="52"/>
      <c r="AOA223" s="52"/>
      <c r="AOB223" s="52"/>
      <c r="AOC223" s="52"/>
      <c r="AOD223" s="52"/>
      <c r="AOE223" s="52"/>
      <c r="AOF223" s="52"/>
      <c r="AOG223" s="52"/>
      <c r="AOH223" s="52"/>
      <c r="AOI223" s="52"/>
      <c r="AOJ223" s="52"/>
      <c r="AOK223" s="52"/>
      <c r="AOL223" s="52"/>
      <c r="AOM223" s="52"/>
      <c r="AON223" s="52"/>
      <c r="AOO223" s="52"/>
      <c r="AOP223" s="52"/>
      <c r="AOQ223" s="52"/>
      <c r="AOR223" s="52"/>
      <c r="AOS223" s="52"/>
      <c r="AOT223" s="52"/>
      <c r="AOU223" s="52"/>
      <c r="AOV223" s="52"/>
      <c r="AOW223" s="52"/>
      <c r="AOX223" s="52"/>
      <c r="AOY223" s="52"/>
      <c r="AOZ223" s="52"/>
      <c r="APA223" s="52"/>
      <c r="APB223" s="52"/>
      <c r="APC223" s="52"/>
      <c r="APD223" s="52"/>
      <c r="APE223" s="52"/>
      <c r="APF223" s="52"/>
      <c r="APG223" s="52"/>
      <c r="APH223" s="52"/>
      <c r="API223" s="52"/>
      <c r="APJ223" s="52"/>
      <c r="APK223" s="52"/>
      <c r="APL223" s="52"/>
      <c r="APM223" s="52"/>
      <c r="APN223" s="52"/>
      <c r="APO223" s="52"/>
      <c r="APP223" s="52"/>
      <c r="APQ223" s="52"/>
      <c r="APR223" s="52"/>
      <c r="APS223" s="52"/>
      <c r="APT223" s="52"/>
      <c r="APU223" s="52"/>
      <c r="APV223" s="52"/>
      <c r="APW223" s="52"/>
      <c r="APX223" s="52"/>
      <c r="APY223" s="52"/>
      <c r="APZ223" s="52"/>
      <c r="AQA223" s="52"/>
      <c r="AQB223" s="52"/>
      <c r="AQC223" s="52"/>
      <c r="AQD223" s="52"/>
      <c r="AQE223" s="52"/>
      <c r="AQF223" s="52"/>
      <c r="AQG223" s="52"/>
      <c r="AQH223" s="52"/>
      <c r="AQI223" s="52"/>
      <c r="AQJ223" s="52"/>
      <c r="AQK223" s="52"/>
      <c r="AQL223" s="52"/>
      <c r="AQM223" s="52"/>
      <c r="AQN223" s="52"/>
      <c r="AQO223" s="52"/>
      <c r="AQP223" s="52"/>
      <c r="AQQ223" s="52"/>
      <c r="AQR223" s="52"/>
      <c r="AQS223" s="52"/>
      <c r="AQT223" s="52"/>
      <c r="AQU223" s="52"/>
      <c r="AQV223" s="52"/>
      <c r="AQW223" s="52"/>
      <c r="AQX223" s="52"/>
      <c r="AQY223" s="52"/>
      <c r="AQZ223" s="52"/>
      <c r="ARA223" s="52"/>
      <c r="ARB223" s="52"/>
      <c r="ARC223" s="52"/>
      <c r="ARD223" s="52"/>
      <c r="ARE223" s="52"/>
      <c r="ARF223" s="52"/>
      <c r="ARG223" s="52"/>
      <c r="ARH223" s="52"/>
      <c r="ARI223" s="52"/>
      <c r="ARJ223" s="52"/>
      <c r="ARK223" s="52"/>
      <c r="ARL223" s="52"/>
      <c r="ARM223" s="52"/>
      <c r="ARN223" s="52"/>
      <c r="ARO223" s="52"/>
      <c r="ARP223" s="52"/>
      <c r="ARQ223" s="52"/>
      <c r="ARR223" s="52"/>
      <c r="ARS223" s="52"/>
      <c r="ART223" s="52"/>
      <c r="ARU223" s="52"/>
      <c r="ARV223" s="52"/>
      <c r="ARW223" s="52"/>
      <c r="ARX223" s="52"/>
      <c r="ARY223" s="52"/>
      <c r="ARZ223" s="52"/>
      <c r="ASA223" s="52"/>
      <c r="ASB223" s="52"/>
      <c r="ASC223" s="52"/>
      <c r="ASD223" s="52"/>
      <c r="ASE223" s="52"/>
      <c r="ASF223" s="52"/>
      <c r="ASG223" s="52"/>
      <c r="ASH223" s="52"/>
      <c r="ASI223" s="52"/>
      <c r="ASJ223" s="52"/>
      <c r="ASK223" s="52"/>
      <c r="ASL223" s="52"/>
      <c r="ASM223" s="52"/>
      <c r="ASN223" s="52"/>
      <c r="ASO223" s="52"/>
      <c r="ASP223" s="52"/>
      <c r="ASQ223" s="52"/>
      <c r="ASR223" s="52"/>
      <c r="ASS223" s="52"/>
      <c r="AST223" s="52"/>
      <c r="ASU223" s="52"/>
      <c r="ASV223" s="52"/>
      <c r="ASW223" s="52"/>
      <c r="ASX223" s="52"/>
      <c r="ASY223" s="52"/>
      <c r="ASZ223" s="52"/>
      <c r="ATA223" s="52"/>
      <c r="ATB223" s="52"/>
      <c r="ATC223" s="52"/>
      <c r="ATD223" s="52"/>
      <c r="ATE223" s="52"/>
      <c r="ATF223" s="52"/>
      <c r="ATG223" s="52"/>
      <c r="ATH223" s="52"/>
      <c r="ATI223" s="52"/>
      <c r="ATJ223" s="52"/>
      <c r="ATK223" s="52"/>
      <c r="ATL223" s="52"/>
      <c r="ATM223" s="52"/>
      <c r="ATN223" s="52"/>
      <c r="ATO223" s="52"/>
      <c r="ATP223" s="52"/>
      <c r="ATQ223" s="52"/>
      <c r="ATR223" s="52"/>
      <c r="ATS223" s="52"/>
      <c r="ATT223" s="52"/>
      <c r="ATU223" s="52"/>
      <c r="ATV223" s="52"/>
      <c r="ATW223" s="52"/>
      <c r="ATX223" s="52"/>
      <c r="ATY223" s="52"/>
      <c r="ATZ223" s="52"/>
      <c r="AUA223" s="52"/>
      <c r="AUB223" s="52"/>
      <c r="AUC223" s="52"/>
      <c r="AUD223" s="52"/>
      <c r="AUE223" s="52"/>
      <c r="AUF223" s="52"/>
      <c r="AUG223" s="52"/>
      <c r="AUH223" s="52"/>
      <c r="AUI223" s="52"/>
      <c r="AUJ223" s="52"/>
      <c r="AUK223" s="52"/>
      <c r="AUL223" s="52"/>
      <c r="AUM223" s="52"/>
      <c r="AUN223" s="52"/>
      <c r="AUO223" s="52"/>
      <c r="AUP223" s="52"/>
      <c r="AUQ223" s="52"/>
      <c r="AUR223" s="52"/>
      <c r="AUS223" s="52"/>
      <c r="AUT223" s="52"/>
      <c r="AUU223" s="52"/>
      <c r="AUV223" s="52"/>
      <c r="AUW223" s="52"/>
      <c r="AUX223" s="52"/>
      <c r="AUY223" s="52"/>
      <c r="AUZ223" s="52"/>
      <c r="AVA223" s="52"/>
      <c r="AVB223" s="52"/>
      <c r="AVC223" s="52"/>
      <c r="AVD223" s="52"/>
      <c r="AVE223" s="52"/>
      <c r="AVF223" s="52"/>
      <c r="AVG223" s="52"/>
      <c r="AVH223" s="52"/>
      <c r="AVI223" s="52"/>
      <c r="AVJ223" s="52"/>
      <c r="AVK223" s="52"/>
      <c r="AVL223" s="52"/>
      <c r="AVM223" s="52"/>
      <c r="AVN223" s="52"/>
      <c r="AVO223" s="52"/>
      <c r="AVP223" s="52"/>
      <c r="AVQ223" s="52"/>
      <c r="AVR223" s="52"/>
      <c r="AVS223" s="52"/>
      <c r="AVT223" s="52"/>
      <c r="AVU223" s="52"/>
      <c r="AVV223" s="52"/>
      <c r="AVW223" s="52"/>
      <c r="AVX223" s="52"/>
      <c r="AVY223" s="52"/>
      <c r="AVZ223" s="52"/>
      <c r="AWA223" s="52"/>
      <c r="AWB223" s="52"/>
      <c r="AWC223" s="52"/>
      <c r="AWD223" s="52"/>
      <c r="AWE223" s="52"/>
      <c r="AWF223" s="52"/>
      <c r="AWG223" s="52"/>
      <c r="AWH223" s="52"/>
      <c r="AWI223" s="52"/>
      <c r="AWJ223" s="52"/>
      <c r="AWK223" s="52"/>
      <c r="AWL223" s="52"/>
      <c r="AWM223" s="52"/>
      <c r="AWN223" s="52"/>
      <c r="AWO223" s="52"/>
      <c r="AWP223" s="52"/>
      <c r="AWQ223" s="52"/>
      <c r="AWR223" s="52"/>
      <c r="AWS223" s="52"/>
      <c r="AWT223" s="52"/>
      <c r="AWU223" s="52"/>
      <c r="AWV223" s="52"/>
      <c r="AWW223" s="52"/>
      <c r="AWX223" s="52"/>
      <c r="AWY223" s="52"/>
      <c r="AWZ223" s="52"/>
      <c r="AXA223" s="52"/>
      <c r="AXB223" s="52"/>
      <c r="AXC223" s="52"/>
      <c r="AXD223" s="52"/>
      <c r="AXE223" s="52"/>
      <c r="AXF223" s="52"/>
      <c r="AXG223" s="52"/>
      <c r="AXH223" s="52"/>
      <c r="AXI223" s="52"/>
      <c r="AXJ223" s="52"/>
      <c r="AXK223" s="52"/>
      <c r="AXL223" s="52"/>
      <c r="AXM223" s="52"/>
      <c r="AXN223" s="52"/>
      <c r="AXO223" s="52"/>
      <c r="AXP223" s="52"/>
      <c r="AXQ223" s="52"/>
      <c r="AXR223" s="52"/>
      <c r="AXS223" s="52"/>
      <c r="AXT223" s="52"/>
      <c r="AXU223" s="52"/>
      <c r="AXV223" s="52"/>
      <c r="AXW223" s="52"/>
      <c r="AXX223" s="52"/>
      <c r="AXY223" s="52"/>
      <c r="AXZ223" s="52"/>
      <c r="AYA223" s="52"/>
      <c r="AYB223" s="52"/>
      <c r="AYC223" s="52"/>
      <c r="AYD223" s="52"/>
      <c r="AYE223" s="52"/>
      <c r="AYF223" s="52"/>
      <c r="AYG223" s="52"/>
      <c r="AYH223" s="52"/>
      <c r="AYI223" s="52"/>
      <c r="AYJ223" s="52"/>
      <c r="AYK223" s="52"/>
      <c r="AYL223" s="52"/>
      <c r="AYM223" s="52"/>
      <c r="AYN223" s="52"/>
      <c r="AYO223" s="52"/>
      <c r="AYP223" s="52"/>
      <c r="AYQ223" s="52"/>
      <c r="AYR223" s="52"/>
      <c r="AYS223" s="52"/>
      <c r="AYT223" s="52"/>
      <c r="AYU223" s="52"/>
      <c r="AYV223" s="52"/>
      <c r="AYW223" s="52"/>
      <c r="AYX223" s="52"/>
      <c r="AYY223" s="52"/>
      <c r="AYZ223" s="52"/>
      <c r="AZA223" s="52"/>
      <c r="AZB223" s="52"/>
      <c r="AZC223" s="52"/>
      <c r="AZD223" s="52"/>
      <c r="AZE223" s="52"/>
      <c r="AZF223" s="52"/>
      <c r="AZG223" s="52"/>
      <c r="AZH223" s="52"/>
      <c r="AZI223" s="52"/>
      <c r="AZJ223" s="52"/>
      <c r="AZK223" s="52"/>
      <c r="AZL223" s="52"/>
      <c r="AZM223" s="52"/>
      <c r="AZN223" s="52"/>
      <c r="AZO223" s="52"/>
      <c r="AZP223" s="52"/>
      <c r="AZQ223" s="52"/>
      <c r="AZR223" s="52"/>
      <c r="AZS223" s="52"/>
      <c r="AZT223" s="52"/>
      <c r="AZU223" s="52"/>
      <c r="AZV223" s="52"/>
      <c r="AZW223" s="52"/>
      <c r="AZX223" s="52"/>
      <c r="AZY223" s="52"/>
      <c r="AZZ223" s="52"/>
      <c r="BAA223" s="52"/>
      <c r="BAB223" s="52"/>
      <c r="BAC223" s="52"/>
      <c r="BAD223" s="52"/>
      <c r="BAE223" s="52"/>
      <c r="BAF223" s="52"/>
      <c r="BAG223" s="52"/>
      <c r="BAH223" s="52"/>
      <c r="BAI223" s="52"/>
      <c r="BAJ223" s="52"/>
      <c r="BAK223" s="52"/>
      <c r="BAL223" s="52"/>
      <c r="BAM223" s="52"/>
      <c r="BAN223" s="52"/>
      <c r="BAO223" s="52"/>
      <c r="BAP223" s="52"/>
      <c r="BAQ223" s="52"/>
      <c r="BAR223" s="52"/>
      <c r="BAS223" s="52"/>
      <c r="BAT223" s="52"/>
      <c r="BAU223" s="52"/>
      <c r="BAV223" s="52"/>
      <c r="BAW223" s="52"/>
      <c r="BAX223" s="52"/>
      <c r="BAY223" s="52"/>
      <c r="BAZ223" s="52"/>
      <c r="BBA223" s="52"/>
      <c r="BBB223" s="52"/>
      <c r="BBC223" s="52"/>
      <c r="BBD223" s="52"/>
      <c r="BBE223" s="52"/>
      <c r="BBF223" s="52"/>
      <c r="BBG223" s="52"/>
      <c r="BBH223" s="52"/>
      <c r="BBI223" s="52"/>
      <c r="BBJ223" s="52"/>
      <c r="BBK223" s="52"/>
      <c r="BBL223" s="52"/>
      <c r="BBM223" s="52"/>
      <c r="BBN223" s="52"/>
      <c r="BBO223" s="52"/>
      <c r="BBP223" s="52"/>
      <c r="BBQ223" s="52"/>
      <c r="BBR223" s="52"/>
      <c r="BBS223" s="52"/>
      <c r="BBT223" s="52"/>
      <c r="BBU223" s="52"/>
      <c r="BBV223" s="52"/>
      <c r="BBW223" s="52"/>
      <c r="BBX223" s="52"/>
      <c r="BBY223" s="52"/>
      <c r="BBZ223" s="52"/>
      <c r="BCA223" s="52"/>
      <c r="BCB223" s="52"/>
      <c r="BCC223" s="52"/>
      <c r="BCD223" s="52"/>
      <c r="BCE223" s="52"/>
      <c r="BCF223" s="52"/>
      <c r="BCG223" s="52"/>
      <c r="BCH223" s="52"/>
      <c r="BCI223" s="52"/>
      <c r="BCJ223" s="52"/>
      <c r="BCK223" s="52"/>
      <c r="BCL223" s="52"/>
      <c r="BCM223" s="52"/>
      <c r="BCN223" s="52"/>
      <c r="BCO223" s="52"/>
      <c r="BCP223" s="52"/>
      <c r="BCQ223" s="52"/>
      <c r="BCR223" s="52"/>
      <c r="BCS223" s="52"/>
      <c r="BCT223" s="52"/>
      <c r="BCU223" s="52"/>
      <c r="BCV223" s="52"/>
      <c r="BCW223" s="52"/>
      <c r="BCX223" s="52"/>
      <c r="BCY223" s="52"/>
      <c r="BCZ223" s="52"/>
      <c r="BDA223" s="52"/>
      <c r="BDB223" s="52"/>
      <c r="BDC223" s="52"/>
      <c r="BDD223" s="52"/>
      <c r="BDE223" s="52"/>
      <c r="BDF223" s="52"/>
      <c r="BDG223" s="52"/>
      <c r="BDH223" s="52"/>
      <c r="BDI223" s="52"/>
      <c r="BDJ223" s="52"/>
      <c r="BDK223" s="52"/>
      <c r="BDL223" s="52"/>
      <c r="BDM223" s="52"/>
      <c r="BDN223" s="52"/>
      <c r="BDO223" s="52"/>
      <c r="BDP223" s="52"/>
      <c r="BDQ223" s="52"/>
      <c r="BDR223" s="52"/>
      <c r="BDS223" s="52"/>
      <c r="BDT223" s="52"/>
      <c r="BDU223" s="52"/>
      <c r="BDV223" s="52"/>
      <c r="BDW223" s="52"/>
      <c r="BDX223" s="52"/>
      <c r="BDY223" s="52"/>
      <c r="BDZ223" s="52"/>
      <c r="BEA223" s="52"/>
      <c r="BEB223" s="52"/>
      <c r="BEC223" s="52"/>
      <c r="BED223" s="52"/>
      <c r="BEE223" s="52"/>
      <c r="BEF223" s="52"/>
      <c r="BEG223" s="52"/>
      <c r="BEH223" s="52"/>
      <c r="BEI223" s="52"/>
      <c r="BEJ223" s="52"/>
      <c r="BEK223" s="52"/>
      <c r="BEL223" s="52"/>
      <c r="BEM223" s="52"/>
      <c r="BEN223" s="52"/>
      <c r="BEO223" s="52"/>
      <c r="BEP223" s="52"/>
      <c r="BEQ223" s="52"/>
      <c r="BER223" s="52"/>
      <c r="BES223" s="52"/>
      <c r="BET223" s="52"/>
      <c r="BEU223" s="52"/>
      <c r="BEV223" s="52"/>
      <c r="BEW223" s="52"/>
      <c r="BEX223" s="52"/>
      <c r="BEY223" s="52"/>
      <c r="BEZ223" s="52"/>
      <c r="BFA223" s="52"/>
      <c r="BFB223" s="52"/>
      <c r="BFC223" s="52"/>
      <c r="BFD223" s="52"/>
      <c r="BFE223" s="52"/>
      <c r="BFF223" s="52"/>
      <c r="BFG223" s="52"/>
      <c r="BFH223" s="52"/>
      <c r="BFI223" s="52"/>
      <c r="BFJ223" s="52"/>
      <c r="BFK223" s="52"/>
      <c r="BFL223" s="52"/>
      <c r="BFM223" s="52"/>
      <c r="BFN223" s="52"/>
      <c r="BFO223" s="52"/>
      <c r="BFP223" s="52"/>
      <c r="BFQ223" s="52"/>
      <c r="BFR223" s="52"/>
      <c r="BFS223" s="52"/>
      <c r="BFT223" s="52"/>
      <c r="BFU223" s="52"/>
      <c r="BFV223" s="52"/>
      <c r="BFW223" s="52"/>
      <c r="BFX223" s="52"/>
      <c r="BFY223" s="52"/>
      <c r="BFZ223" s="52"/>
      <c r="BGA223" s="52"/>
      <c r="BGB223" s="52"/>
      <c r="BGC223" s="52"/>
      <c r="BGD223" s="52"/>
      <c r="BGE223" s="52"/>
      <c r="BGF223" s="52"/>
      <c r="BGG223" s="52"/>
      <c r="BGH223" s="52"/>
      <c r="BGI223" s="52"/>
      <c r="BGJ223" s="52"/>
      <c r="BGK223" s="52"/>
      <c r="BGL223" s="52"/>
      <c r="BGM223" s="52"/>
      <c r="BGN223" s="52"/>
      <c r="BGO223" s="52"/>
      <c r="BGP223" s="52"/>
      <c r="BGQ223" s="52"/>
      <c r="BGR223" s="52"/>
      <c r="BGS223" s="52"/>
      <c r="BGT223" s="52"/>
      <c r="BGU223" s="52"/>
      <c r="BGV223" s="52"/>
      <c r="BGW223" s="52"/>
      <c r="BGX223" s="52"/>
      <c r="BGY223" s="52"/>
      <c r="BGZ223" s="52"/>
      <c r="BHA223" s="52"/>
      <c r="BHB223" s="52"/>
      <c r="BHC223" s="52"/>
      <c r="BHD223" s="52"/>
      <c r="BHE223" s="52"/>
      <c r="BHF223" s="52"/>
      <c r="BHG223" s="52"/>
      <c r="BHH223" s="52"/>
      <c r="BHI223" s="52"/>
      <c r="BHJ223" s="52"/>
      <c r="BHK223" s="52"/>
      <c r="BHL223" s="52"/>
      <c r="BHM223" s="52"/>
      <c r="BHN223" s="52"/>
      <c r="BHO223" s="52"/>
      <c r="BHP223" s="52"/>
      <c r="BHQ223" s="52"/>
      <c r="BHR223" s="52"/>
      <c r="BHS223" s="52"/>
      <c r="BHT223" s="52"/>
      <c r="BHU223" s="52"/>
      <c r="BHV223" s="52"/>
      <c r="BHW223" s="52"/>
      <c r="BHX223" s="52"/>
      <c r="BHY223" s="52"/>
      <c r="BHZ223" s="52"/>
      <c r="BIA223" s="52"/>
      <c r="BIB223" s="52"/>
      <c r="BIC223" s="52"/>
      <c r="BID223" s="52"/>
      <c r="BIE223" s="52"/>
      <c r="BIF223" s="52"/>
      <c r="BIG223" s="52"/>
      <c r="BIH223" s="52"/>
      <c r="BII223" s="52"/>
      <c r="BIJ223" s="52"/>
      <c r="BIK223" s="52"/>
      <c r="BIL223" s="52"/>
      <c r="BIM223" s="52"/>
      <c r="BIN223" s="52"/>
      <c r="BIO223" s="52"/>
      <c r="BIP223" s="52"/>
      <c r="BIQ223" s="52"/>
      <c r="BIR223" s="52"/>
      <c r="BIS223" s="52"/>
      <c r="BIT223" s="52"/>
      <c r="BIU223" s="52"/>
      <c r="BIV223" s="52"/>
      <c r="BIW223" s="52"/>
      <c r="BIX223" s="52"/>
      <c r="BIY223" s="52"/>
      <c r="BIZ223" s="52"/>
      <c r="BJA223" s="52"/>
      <c r="BJB223" s="52"/>
      <c r="BJC223" s="52"/>
      <c r="BJD223" s="52"/>
      <c r="BJE223" s="52"/>
      <c r="BJF223" s="52"/>
      <c r="BJG223" s="52"/>
      <c r="BJH223" s="52"/>
      <c r="BJI223" s="52"/>
      <c r="BJJ223" s="52"/>
      <c r="BJK223" s="52"/>
      <c r="BJL223" s="52"/>
      <c r="BJM223" s="52"/>
      <c r="BJN223" s="52"/>
      <c r="BJO223" s="52"/>
      <c r="BJP223" s="52"/>
      <c r="BJQ223" s="52"/>
      <c r="BJR223" s="52"/>
      <c r="BJS223" s="52"/>
      <c r="BJT223" s="52"/>
      <c r="BJU223" s="52"/>
      <c r="BJV223" s="52"/>
      <c r="BJW223" s="52"/>
      <c r="BJX223" s="52"/>
      <c r="BJY223" s="52"/>
      <c r="BJZ223" s="52"/>
      <c r="BKA223" s="52"/>
      <c r="BKB223" s="52"/>
      <c r="BKC223" s="52"/>
      <c r="BKD223" s="52"/>
      <c r="BKE223" s="52"/>
      <c r="BKF223" s="52"/>
      <c r="BKG223" s="52"/>
      <c r="BKH223" s="52"/>
      <c r="BKI223" s="52"/>
      <c r="BKJ223" s="52"/>
      <c r="BKK223" s="52"/>
      <c r="BKL223" s="52"/>
      <c r="BKM223" s="52"/>
      <c r="BKN223" s="52"/>
      <c r="BKO223" s="52"/>
      <c r="BKP223" s="52"/>
      <c r="BKQ223" s="52"/>
      <c r="BKR223" s="52"/>
      <c r="BKS223" s="52"/>
      <c r="BKT223" s="52"/>
      <c r="BKU223" s="52"/>
      <c r="BKV223" s="52"/>
      <c r="BKW223" s="52"/>
      <c r="BKX223" s="52"/>
      <c r="BKY223" s="52"/>
      <c r="BKZ223" s="52"/>
      <c r="BLA223" s="52"/>
      <c r="BLB223" s="52"/>
      <c r="BLC223" s="52"/>
      <c r="BLD223" s="52"/>
      <c r="BLE223" s="52"/>
      <c r="BLF223" s="52"/>
      <c r="BLG223" s="52"/>
      <c r="BLH223" s="52"/>
      <c r="BLI223" s="52"/>
      <c r="BLJ223" s="52"/>
      <c r="BLK223" s="52"/>
      <c r="BLL223" s="52"/>
      <c r="BLM223" s="52"/>
      <c r="BLN223" s="52"/>
      <c r="BLO223" s="52"/>
      <c r="BLP223" s="52"/>
      <c r="BLQ223" s="52"/>
      <c r="BLR223" s="52"/>
      <c r="BLS223" s="52"/>
      <c r="BLT223" s="52"/>
      <c r="BLU223" s="52"/>
      <c r="BLV223" s="52"/>
      <c r="BLW223" s="52"/>
      <c r="BLX223" s="52"/>
      <c r="BLY223" s="52"/>
      <c r="BLZ223" s="52"/>
      <c r="BMA223" s="52"/>
      <c r="BMB223" s="52"/>
      <c r="BMC223" s="52"/>
      <c r="BMD223" s="52"/>
      <c r="BME223" s="52"/>
      <c r="BMF223" s="52"/>
      <c r="BMG223" s="52"/>
      <c r="BMH223" s="52"/>
      <c r="BMI223" s="52"/>
      <c r="BMJ223" s="52"/>
      <c r="BMK223" s="52"/>
      <c r="BML223" s="52"/>
      <c r="BMM223" s="52"/>
      <c r="BMN223" s="52"/>
      <c r="BMO223" s="52"/>
      <c r="BMP223" s="52"/>
      <c r="BMQ223" s="52"/>
      <c r="BMR223" s="52"/>
      <c r="BMS223" s="52"/>
      <c r="BMT223" s="52"/>
      <c r="BMU223" s="52"/>
      <c r="BMV223" s="52"/>
      <c r="BMW223" s="52"/>
      <c r="BMX223" s="52"/>
      <c r="BMY223" s="52"/>
      <c r="BMZ223" s="52"/>
      <c r="BNA223" s="52"/>
      <c r="BNB223" s="52"/>
      <c r="BNC223" s="52"/>
      <c r="BND223" s="52"/>
      <c r="BNE223" s="52"/>
      <c r="BNF223" s="52"/>
      <c r="BNG223" s="52"/>
      <c r="BNH223" s="52"/>
      <c r="BNI223" s="52"/>
      <c r="BNJ223" s="52"/>
      <c r="BNK223" s="52"/>
      <c r="BNL223" s="52"/>
      <c r="BNM223" s="52"/>
      <c r="BNN223" s="52"/>
      <c r="BNO223" s="52"/>
      <c r="BNP223" s="52"/>
      <c r="BNQ223" s="52"/>
      <c r="BNR223" s="52"/>
      <c r="BNS223" s="52"/>
      <c r="BNT223" s="52"/>
      <c r="BNU223" s="52"/>
      <c r="BNV223" s="52"/>
      <c r="BNW223" s="52"/>
      <c r="BNX223" s="52"/>
      <c r="BNY223" s="52"/>
      <c r="BNZ223" s="52"/>
      <c r="BOA223" s="52"/>
      <c r="BOB223" s="52"/>
      <c r="BOC223" s="52"/>
      <c r="BOD223" s="52"/>
      <c r="BOE223" s="52"/>
      <c r="BOF223" s="52"/>
      <c r="BOG223" s="52"/>
      <c r="BOH223" s="52"/>
      <c r="BOI223" s="52"/>
      <c r="BOJ223" s="52"/>
      <c r="BOK223" s="52"/>
      <c r="BOL223" s="52"/>
      <c r="BOM223" s="52"/>
      <c r="BON223" s="52"/>
      <c r="BOO223" s="52"/>
      <c r="BOP223" s="52"/>
      <c r="BOQ223" s="52"/>
      <c r="BOR223" s="52"/>
      <c r="BOS223" s="52"/>
      <c r="BOT223" s="52"/>
      <c r="BOU223" s="52"/>
      <c r="BOV223" s="52"/>
      <c r="BOW223" s="52"/>
      <c r="BOX223" s="52"/>
      <c r="BOY223" s="52"/>
      <c r="BOZ223" s="52"/>
      <c r="BPA223" s="52"/>
      <c r="BPB223" s="52"/>
      <c r="BPC223" s="52"/>
      <c r="BPD223" s="52"/>
      <c r="BPE223" s="52"/>
      <c r="BPF223" s="52"/>
      <c r="BPG223" s="52"/>
      <c r="BPH223" s="52"/>
      <c r="BPI223" s="52"/>
      <c r="BPJ223" s="52"/>
      <c r="BPK223" s="52"/>
      <c r="BPL223" s="52"/>
      <c r="BPM223" s="52"/>
      <c r="BPN223" s="52"/>
      <c r="BPO223" s="52"/>
      <c r="BPP223" s="52"/>
      <c r="BPQ223" s="52"/>
      <c r="BPR223" s="52"/>
      <c r="BPS223" s="52"/>
      <c r="BPT223" s="52"/>
      <c r="BPU223" s="52"/>
      <c r="BPV223" s="52"/>
      <c r="BPW223" s="52"/>
      <c r="BPX223" s="52"/>
      <c r="BPY223" s="52"/>
      <c r="BPZ223" s="52"/>
      <c r="BQA223" s="52"/>
      <c r="BQB223" s="52"/>
      <c r="BQC223" s="52"/>
      <c r="BQD223" s="52"/>
      <c r="BQE223" s="52"/>
      <c r="BQF223" s="52"/>
      <c r="BQG223" s="52"/>
      <c r="BQH223" s="52"/>
      <c r="BQI223" s="52"/>
      <c r="BQJ223" s="52"/>
      <c r="BQK223" s="52"/>
      <c r="BQL223" s="52"/>
      <c r="BQM223" s="52"/>
      <c r="BQN223" s="52"/>
      <c r="BQO223" s="52"/>
      <c r="BQP223" s="52"/>
      <c r="BQQ223" s="52"/>
      <c r="BQR223" s="52"/>
      <c r="BQS223" s="52"/>
      <c r="BQT223" s="52"/>
      <c r="BQU223" s="52"/>
      <c r="BQV223" s="52"/>
      <c r="BQW223" s="52"/>
      <c r="BQX223" s="52"/>
      <c r="BQY223" s="52"/>
      <c r="BQZ223" s="52"/>
      <c r="BRA223" s="52"/>
      <c r="BRB223" s="52"/>
      <c r="BRC223" s="52"/>
      <c r="BRD223" s="52"/>
      <c r="BRE223" s="52"/>
      <c r="BRF223" s="52"/>
      <c r="BRG223" s="52"/>
      <c r="BRH223" s="52"/>
      <c r="BRI223" s="52"/>
      <c r="BRJ223" s="52"/>
      <c r="BRK223" s="52"/>
      <c r="BRL223" s="52"/>
      <c r="BRM223" s="52"/>
      <c r="BRN223" s="52"/>
      <c r="BRO223" s="52"/>
      <c r="BRP223" s="52"/>
      <c r="BRQ223" s="52"/>
      <c r="BRR223" s="52"/>
      <c r="BRS223" s="52"/>
      <c r="BRT223" s="52"/>
      <c r="BRU223" s="52"/>
      <c r="BRV223" s="52"/>
      <c r="BRW223" s="52"/>
      <c r="BRX223" s="52"/>
      <c r="BRY223" s="52"/>
      <c r="BRZ223" s="52"/>
      <c r="BSA223" s="52"/>
      <c r="BSB223" s="52"/>
      <c r="BSC223" s="52"/>
      <c r="BSD223" s="52"/>
      <c r="BSE223" s="52"/>
      <c r="BSF223" s="52"/>
      <c r="BSG223" s="52"/>
      <c r="BSH223" s="52"/>
      <c r="BSI223" s="52"/>
      <c r="BSJ223" s="52"/>
      <c r="BSK223" s="52"/>
      <c r="BSL223" s="52"/>
      <c r="BSM223" s="52"/>
      <c r="BSN223" s="52"/>
      <c r="BSO223" s="52"/>
      <c r="BSP223" s="52"/>
      <c r="BSQ223" s="52"/>
      <c r="BSR223" s="52"/>
      <c r="BSS223" s="52"/>
      <c r="BST223" s="52"/>
      <c r="BSU223" s="52"/>
      <c r="BSV223" s="52"/>
      <c r="BSW223" s="52"/>
      <c r="BSX223" s="52"/>
      <c r="BSY223" s="52"/>
      <c r="BSZ223" s="52"/>
      <c r="BTA223" s="52"/>
      <c r="BTB223" s="52"/>
      <c r="BTC223" s="52"/>
      <c r="BTD223" s="52"/>
      <c r="BTE223" s="52"/>
      <c r="BTF223" s="52"/>
      <c r="BTG223" s="52"/>
      <c r="BTH223" s="52"/>
      <c r="BTI223" s="52"/>
      <c r="BTJ223" s="52"/>
      <c r="BTK223" s="52"/>
      <c r="BTL223" s="52"/>
      <c r="BTM223" s="52"/>
      <c r="BTN223" s="52"/>
      <c r="BTO223" s="52"/>
      <c r="BTP223" s="52"/>
      <c r="BTQ223" s="52"/>
      <c r="BTR223" s="52"/>
      <c r="BTS223" s="52"/>
      <c r="BTT223" s="52"/>
      <c r="BTU223" s="52"/>
      <c r="BTV223" s="52"/>
      <c r="BTW223" s="52"/>
      <c r="BTX223" s="52"/>
      <c r="BTY223" s="52"/>
      <c r="BTZ223" s="52"/>
      <c r="BUA223" s="52"/>
      <c r="BUB223" s="52"/>
      <c r="BUC223" s="52"/>
      <c r="BUD223" s="52"/>
      <c r="BUE223" s="52"/>
      <c r="BUF223" s="52"/>
      <c r="BUG223" s="52"/>
      <c r="BUH223" s="52"/>
      <c r="BUI223" s="52"/>
      <c r="BUJ223" s="52"/>
      <c r="BUK223" s="52"/>
      <c r="BUL223" s="52"/>
      <c r="BUM223" s="52"/>
      <c r="BUN223" s="52"/>
      <c r="BUO223" s="52"/>
      <c r="BUP223" s="52"/>
      <c r="BUQ223" s="52"/>
      <c r="BUR223" s="52"/>
      <c r="BUS223" s="52"/>
      <c r="BUT223" s="52"/>
      <c r="BUU223" s="52"/>
      <c r="BUV223" s="52"/>
      <c r="BUW223" s="52"/>
      <c r="BUX223" s="52"/>
      <c r="BUY223" s="52"/>
      <c r="BUZ223" s="52"/>
      <c r="BVA223" s="52"/>
      <c r="BVB223" s="52"/>
      <c r="BVC223" s="52"/>
      <c r="BVD223" s="52"/>
      <c r="BVE223" s="52"/>
      <c r="BVF223" s="52"/>
      <c r="BVG223" s="52"/>
      <c r="BVH223" s="52"/>
      <c r="BVI223" s="52"/>
      <c r="BVJ223" s="52"/>
      <c r="BVK223" s="52"/>
      <c r="BVL223" s="52"/>
      <c r="BVM223" s="52"/>
      <c r="BVN223" s="52"/>
      <c r="BVO223" s="52"/>
      <c r="BVP223" s="52"/>
      <c r="BVQ223" s="52"/>
      <c r="BVR223" s="52"/>
      <c r="BVS223" s="52"/>
      <c r="BVT223" s="52"/>
      <c r="BVU223" s="52"/>
      <c r="BVV223" s="52"/>
      <c r="BVW223" s="52"/>
      <c r="BVX223" s="52"/>
      <c r="BVY223" s="52"/>
      <c r="BVZ223" s="52"/>
      <c r="BWA223" s="52"/>
      <c r="BWB223" s="52"/>
      <c r="BWC223" s="52"/>
      <c r="BWD223" s="52"/>
      <c r="BWE223" s="52"/>
      <c r="BWF223" s="52"/>
      <c r="BWG223" s="52"/>
      <c r="BWH223" s="52"/>
      <c r="BWI223" s="52"/>
      <c r="BWJ223" s="52"/>
      <c r="BWK223" s="52"/>
      <c r="BWL223" s="52"/>
      <c r="BWM223" s="52"/>
      <c r="BWN223" s="52"/>
      <c r="BWO223" s="52"/>
      <c r="BWP223" s="52"/>
      <c r="BWQ223" s="52"/>
      <c r="BWR223" s="52"/>
      <c r="BWS223" s="52"/>
      <c r="BWT223" s="52"/>
      <c r="BWU223" s="52"/>
      <c r="BWV223" s="52"/>
      <c r="BWW223" s="52"/>
      <c r="BWX223" s="52"/>
      <c r="BWY223" s="52"/>
      <c r="BWZ223" s="52"/>
      <c r="BXA223" s="52"/>
      <c r="BXB223" s="52"/>
      <c r="BXC223" s="52"/>
      <c r="BXD223" s="52"/>
      <c r="BXE223" s="52"/>
      <c r="BXF223" s="52"/>
      <c r="BXG223" s="52"/>
      <c r="BXH223" s="52"/>
      <c r="BXI223" s="52"/>
      <c r="BXJ223" s="52"/>
      <c r="BXK223" s="52"/>
      <c r="BXL223" s="52"/>
      <c r="BXM223" s="52"/>
      <c r="BXN223" s="52"/>
      <c r="BXO223" s="52"/>
      <c r="BXP223" s="52"/>
      <c r="BXQ223" s="52"/>
      <c r="BXR223" s="52"/>
      <c r="BXS223" s="52"/>
      <c r="BXT223" s="52"/>
      <c r="BXU223" s="52"/>
      <c r="BXV223" s="52"/>
      <c r="BXW223" s="52"/>
      <c r="BXX223" s="52"/>
      <c r="BXY223" s="52"/>
      <c r="BXZ223" s="52"/>
      <c r="BYA223" s="52"/>
      <c r="BYB223" s="52"/>
      <c r="BYC223" s="52"/>
      <c r="BYD223" s="52"/>
      <c r="BYE223" s="52"/>
      <c r="BYF223" s="52"/>
      <c r="BYG223" s="52"/>
      <c r="BYH223" s="52"/>
      <c r="BYI223" s="52"/>
      <c r="BYJ223" s="52"/>
      <c r="BYK223" s="52"/>
      <c r="BYL223" s="52"/>
      <c r="BYM223" s="52"/>
      <c r="BYN223" s="52"/>
      <c r="BYO223" s="52"/>
      <c r="BYP223" s="52"/>
      <c r="BYQ223" s="52"/>
      <c r="BYR223" s="52"/>
      <c r="BYS223" s="52"/>
      <c r="BYT223" s="52"/>
      <c r="BYU223" s="52"/>
      <c r="BYV223" s="52"/>
      <c r="BYW223" s="52"/>
      <c r="BYX223" s="52"/>
      <c r="BYY223" s="52"/>
      <c r="BYZ223" s="52"/>
      <c r="BZA223" s="52"/>
      <c r="BZB223" s="52"/>
      <c r="BZC223" s="52"/>
      <c r="BZD223" s="52"/>
      <c r="BZE223" s="52"/>
      <c r="BZF223" s="52"/>
      <c r="BZG223" s="52"/>
      <c r="BZH223" s="52"/>
      <c r="BZI223" s="52"/>
      <c r="BZJ223" s="52"/>
      <c r="BZK223" s="52"/>
      <c r="BZL223" s="52"/>
      <c r="BZM223" s="52"/>
      <c r="BZN223" s="52"/>
      <c r="BZO223" s="52"/>
      <c r="BZP223" s="52"/>
      <c r="BZQ223" s="52"/>
      <c r="BZR223" s="52"/>
      <c r="BZS223" s="52"/>
      <c r="BZT223" s="52"/>
      <c r="BZU223" s="52"/>
      <c r="BZV223" s="52"/>
      <c r="BZW223" s="52"/>
      <c r="BZX223" s="52"/>
      <c r="BZY223" s="52"/>
      <c r="BZZ223" s="52"/>
      <c r="CAA223" s="52"/>
      <c r="CAB223" s="52"/>
      <c r="CAC223" s="52"/>
      <c r="CAD223" s="52"/>
      <c r="CAE223" s="52"/>
      <c r="CAF223" s="52"/>
      <c r="CAG223" s="52"/>
      <c r="CAH223" s="52"/>
      <c r="CAI223" s="52"/>
      <c r="CAJ223" s="52"/>
      <c r="CAK223" s="52"/>
      <c r="CAL223" s="52"/>
      <c r="CAM223" s="52"/>
      <c r="CAN223" s="52"/>
      <c r="CAO223" s="52"/>
      <c r="CAP223" s="52"/>
      <c r="CAQ223" s="52"/>
      <c r="CAR223" s="52"/>
      <c r="CAS223" s="52"/>
      <c r="CAT223" s="52"/>
      <c r="CAU223" s="52"/>
      <c r="CAV223" s="52"/>
      <c r="CAW223" s="52"/>
      <c r="CAX223" s="52"/>
      <c r="CAY223" s="52"/>
      <c r="CAZ223" s="52"/>
      <c r="CBA223" s="52"/>
      <c r="CBB223" s="52"/>
      <c r="CBC223" s="52"/>
      <c r="CBD223" s="52"/>
      <c r="CBE223" s="52"/>
      <c r="CBF223" s="52"/>
      <c r="CBG223" s="52"/>
      <c r="CBH223" s="52"/>
      <c r="CBI223" s="52"/>
      <c r="CBJ223" s="52"/>
      <c r="CBK223" s="52"/>
      <c r="CBL223" s="52"/>
      <c r="CBM223" s="52"/>
      <c r="CBN223" s="52"/>
      <c r="CBO223" s="52"/>
      <c r="CBP223" s="52"/>
      <c r="CBQ223" s="52"/>
      <c r="CBR223" s="52"/>
      <c r="CBS223" s="52"/>
      <c r="CBT223" s="52"/>
      <c r="CBU223" s="52"/>
      <c r="CBV223" s="52"/>
      <c r="CBW223" s="52"/>
      <c r="CBX223" s="52"/>
      <c r="CBY223" s="52"/>
      <c r="CBZ223" s="52"/>
      <c r="CCA223" s="52"/>
      <c r="CCB223" s="52"/>
      <c r="CCC223" s="52"/>
      <c r="CCD223" s="52"/>
      <c r="CCE223" s="52"/>
      <c r="CCF223" s="52"/>
      <c r="CCG223" s="52"/>
      <c r="CCH223" s="52"/>
      <c r="CCI223" s="52"/>
      <c r="CCJ223" s="52"/>
      <c r="CCK223" s="52"/>
      <c r="CCL223" s="52"/>
      <c r="CCM223" s="52"/>
      <c r="CCN223" s="52"/>
      <c r="CCO223" s="52"/>
      <c r="CCP223" s="52"/>
      <c r="CCQ223" s="52"/>
      <c r="CCR223" s="52"/>
      <c r="CCS223" s="52"/>
      <c r="CCT223" s="52"/>
      <c r="CCU223" s="52"/>
      <c r="CCV223" s="52"/>
      <c r="CCW223" s="52"/>
      <c r="CCX223" s="52"/>
      <c r="CCY223" s="52"/>
      <c r="CCZ223" s="52"/>
      <c r="CDA223" s="52"/>
      <c r="CDB223" s="52"/>
      <c r="CDC223" s="52"/>
      <c r="CDD223" s="52"/>
      <c r="CDE223" s="52"/>
      <c r="CDF223" s="52"/>
      <c r="CDG223" s="52"/>
      <c r="CDH223" s="52"/>
      <c r="CDI223" s="52"/>
      <c r="CDJ223" s="52"/>
      <c r="CDK223" s="52"/>
      <c r="CDL223" s="52"/>
      <c r="CDM223" s="52"/>
      <c r="CDN223" s="52"/>
      <c r="CDO223" s="52"/>
      <c r="CDP223" s="52"/>
      <c r="CDQ223" s="52"/>
      <c r="CDR223" s="52"/>
      <c r="CDS223" s="52"/>
      <c r="CDT223" s="52"/>
      <c r="CDU223" s="52"/>
      <c r="CDV223" s="52"/>
      <c r="CDW223" s="52"/>
      <c r="CDX223" s="52"/>
      <c r="CDY223" s="52"/>
      <c r="CDZ223" s="52"/>
      <c r="CEA223" s="52"/>
      <c r="CEB223" s="52"/>
      <c r="CEC223" s="52"/>
      <c r="CED223" s="52"/>
      <c r="CEE223" s="52"/>
      <c r="CEF223" s="52"/>
      <c r="CEG223" s="52"/>
      <c r="CEH223" s="52"/>
      <c r="CEI223" s="52"/>
      <c r="CEJ223" s="52"/>
      <c r="CEK223" s="52"/>
      <c r="CEL223" s="52"/>
      <c r="CEM223" s="52"/>
      <c r="CEN223" s="52"/>
      <c r="CEO223" s="52"/>
      <c r="CEP223" s="52"/>
      <c r="CEQ223" s="52"/>
      <c r="CER223" s="52"/>
      <c r="CES223" s="52"/>
      <c r="CET223" s="52"/>
      <c r="CEU223" s="52"/>
      <c r="CEV223" s="52"/>
      <c r="CEW223" s="52"/>
      <c r="CEX223" s="52"/>
      <c r="CEY223" s="52"/>
      <c r="CEZ223" s="52"/>
      <c r="CFA223" s="52"/>
      <c r="CFB223" s="52"/>
      <c r="CFC223" s="52"/>
      <c r="CFD223" s="52"/>
      <c r="CFE223" s="52"/>
      <c r="CFF223" s="52"/>
      <c r="CFG223" s="52"/>
      <c r="CFH223" s="52"/>
      <c r="CFI223" s="52"/>
      <c r="CFJ223" s="52"/>
      <c r="CFK223" s="52"/>
      <c r="CFL223" s="52"/>
      <c r="CFM223" s="52"/>
      <c r="CFN223" s="52"/>
      <c r="CFO223" s="52"/>
      <c r="CFP223" s="52"/>
      <c r="CFQ223" s="52"/>
      <c r="CFR223" s="52"/>
      <c r="CFS223" s="52"/>
      <c r="CFT223" s="52"/>
      <c r="CFU223" s="52"/>
      <c r="CFV223" s="52"/>
      <c r="CFW223" s="52"/>
      <c r="CFX223" s="52"/>
      <c r="CFY223" s="52"/>
      <c r="CFZ223" s="52"/>
      <c r="CGA223" s="52"/>
      <c r="CGB223" s="52"/>
      <c r="CGC223" s="52"/>
      <c r="CGD223" s="52"/>
      <c r="CGE223" s="52"/>
      <c r="CGF223" s="52"/>
      <c r="CGG223" s="52"/>
      <c r="CGH223" s="52"/>
      <c r="CGI223" s="52"/>
      <c r="CGJ223" s="52"/>
      <c r="CGK223" s="52"/>
      <c r="CGL223" s="52"/>
      <c r="CGM223" s="52"/>
      <c r="CGN223" s="52"/>
      <c r="CGO223" s="52"/>
      <c r="CGP223" s="52"/>
      <c r="CGQ223" s="52"/>
      <c r="CGR223" s="52"/>
      <c r="CGS223" s="52"/>
      <c r="CGT223" s="52"/>
      <c r="CGU223" s="52"/>
      <c r="CGV223" s="52"/>
      <c r="CGW223" s="52"/>
      <c r="CGX223" s="52"/>
      <c r="CGY223" s="52"/>
      <c r="CGZ223" s="52"/>
      <c r="CHA223" s="52"/>
      <c r="CHB223" s="52"/>
      <c r="CHC223" s="52"/>
      <c r="CHD223" s="52"/>
      <c r="CHE223" s="52"/>
      <c r="CHF223" s="52"/>
      <c r="CHG223" s="52"/>
      <c r="CHH223" s="52"/>
      <c r="CHI223" s="52"/>
      <c r="CHJ223" s="52"/>
      <c r="CHK223" s="52"/>
      <c r="CHL223" s="52"/>
      <c r="CHM223" s="52"/>
      <c r="CHN223" s="52"/>
      <c r="CHO223" s="52"/>
      <c r="CHP223" s="52"/>
      <c r="CHQ223" s="52"/>
      <c r="CHR223" s="52"/>
      <c r="CHS223" s="52"/>
      <c r="CHT223" s="52"/>
      <c r="CHU223" s="52"/>
      <c r="CHV223" s="52"/>
      <c r="CHW223" s="52"/>
      <c r="CHX223" s="52"/>
      <c r="CHY223" s="52"/>
      <c r="CHZ223" s="52"/>
      <c r="CIA223" s="52"/>
      <c r="CIB223" s="52"/>
      <c r="CIC223" s="52"/>
      <c r="CID223" s="52"/>
      <c r="CIE223" s="52"/>
      <c r="CIF223" s="52"/>
      <c r="CIG223" s="52"/>
      <c r="CIH223" s="52"/>
      <c r="CII223" s="52"/>
      <c r="CIJ223" s="52"/>
      <c r="CIK223" s="52"/>
      <c r="CIL223" s="52"/>
      <c r="CIM223" s="52"/>
      <c r="CIN223" s="52"/>
      <c r="CIO223" s="52"/>
      <c r="CIP223" s="52"/>
      <c r="CIQ223" s="52"/>
      <c r="CIR223" s="52"/>
      <c r="CIS223" s="52"/>
      <c r="CIT223" s="52"/>
      <c r="CIU223" s="52"/>
      <c r="CIV223" s="52"/>
      <c r="CIW223" s="52"/>
      <c r="CIX223" s="52"/>
      <c r="CIY223" s="52"/>
      <c r="CIZ223" s="52"/>
      <c r="CJA223" s="52"/>
      <c r="CJB223" s="52"/>
      <c r="CJC223" s="52"/>
      <c r="CJD223" s="52"/>
      <c r="CJE223" s="52"/>
      <c r="CJF223" s="52"/>
      <c r="CJG223" s="52"/>
      <c r="CJH223" s="52"/>
      <c r="CJI223" s="52"/>
      <c r="CJJ223" s="52"/>
      <c r="CJK223" s="52"/>
      <c r="CJL223" s="52"/>
      <c r="CJM223" s="52"/>
      <c r="CJN223" s="52"/>
      <c r="CJO223" s="52"/>
      <c r="CJP223" s="52"/>
      <c r="CJQ223" s="52"/>
      <c r="CJR223" s="52"/>
      <c r="CJS223" s="52"/>
      <c r="CJT223" s="52"/>
      <c r="CJU223" s="52"/>
      <c r="CJV223" s="52"/>
      <c r="CJW223" s="52"/>
      <c r="CJX223" s="52"/>
      <c r="CJY223" s="52"/>
      <c r="CJZ223" s="52"/>
      <c r="CKA223" s="52"/>
      <c r="CKB223" s="52"/>
      <c r="CKC223" s="52"/>
      <c r="CKD223" s="52"/>
      <c r="CKE223" s="52"/>
      <c r="CKF223" s="52"/>
      <c r="CKG223" s="52"/>
      <c r="CKH223" s="52"/>
      <c r="CKI223" s="52"/>
      <c r="CKJ223" s="52"/>
      <c r="CKK223" s="52"/>
      <c r="CKL223" s="52"/>
      <c r="CKM223" s="52"/>
      <c r="CKN223" s="52"/>
      <c r="CKO223" s="52"/>
      <c r="CKP223" s="52"/>
      <c r="CKQ223" s="52"/>
      <c r="CKR223" s="52"/>
      <c r="CKS223" s="52"/>
      <c r="CKT223" s="52"/>
      <c r="CKU223" s="52"/>
      <c r="CKV223" s="52"/>
      <c r="CKW223" s="52"/>
      <c r="CKX223" s="52"/>
      <c r="CKY223" s="52"/>
      <c r="CKZ223" s="52"/>
      <c r="CLA223" s="52"/>
      <c r="CLB223" s="52"/>
      <c r="CLC223" s="52"/>
      <c r="CLD223" s="52"/>
      <c r="CLE223" s="52"/>
      <c r="CLF223" s="52"/>
      <c r="CLG223" s="52"/>
      <c r="CLH223" s="52"/>
      <c r="CLI223" s="52"/>
      <c r="CLJ223" s="52"/>
      <c r="CLK223" s="52"/>
      <c r="CLL223" s="52"/>
      <c r="CLM223" s="52"/>
      <c r="CLN223" s="52"/>
      <c r="CLO223" s="52"/>
      <c r="CLP223" s="52"/>
      <c r="CLQ223" s="52"/>
      <c r="CLR223" s="52"/>
      <c r="CLS223" s="52"/>
      <c r="CLT223" s="52"/>
      <c r="CLU223" s="52"/>
      <c r="CLV223" s="52"/>
      <c r="CLW223" s="52"/>
      <c r="CLX223" s="52"/>
      <c r="CLY223" s="52"/>
      <c r="CLZ223" s="52"/>
      <c r="CMA223" s="52"/>
      <c r="CMB223" s="52"/>
      <c r="CMC223" s="52"/>
      <c r="CMD223" s="52"/>
      <c r="CME223" s="52"/>
      <c r="CMF223" s="52"/>
      <c r="CMG223" s="52"/>
      <c r="CMH223" s="52"/>
      <c r="CMI223" s="52"/>
      <c r="CMJ223" s="52"/>
      <c r="CMK223" s="52"/>
      <c r="CML223" s="52"/>
      <c r="CMM223" s="52"/>
      <c r="CMN223" s="52"/>
      <c r="CMO223" s="52"/>
      <c r="CMP223" s="52"/>
      <c r="CMQ223" s="52"/>
      <c r="CMR223" s="52"/>
      <c r="CMS223" s="52"/>
      <c r="CMT223" s="52"/>
      <c r="CMU223" s="52"/>
      <c r="CMV223" s="52"/>
      <c r="CMW223" s="52"/>
      <c r="CMX223" s="52"/>
      <c r="CMY223" s="52"/>
      <c r="CMZ223" s="52"/>
      <c r="CNA223" s="52"/>
      <c r="CNB223" s="52"/>
      <c r="CNC223" s="52"/>
      <c r="CND223" s="52"/>
      <c r="CNE223" s="52"/>
      <c r="CNF223" s="52"/>
      <c r="CNG223" s="52"/>
      <c r="CNH223" s="52"/>
      <c r="CNI223" s="52"/>
      <c r="CNJ223" s="52"/>
      <c r="CNK223" s="52"/>
      <c r="CNL223" s="52"/>
      <c r="CNM223" s="52"/>
      <c r="CNN223" s="52"/>
      <c r="CNO223" s="52"/>
      <c r="CNP223" s="52"/>
      <c r="CNQ223" s="52"/>
      <c r="CNR223" s="52"/>
      <c r="CNS223" s="52"/>
      <c r="CNT223" s="52"/>
      <c r="CNU223" s="52"/>
      <c r="CNV223" s="52"/>
      <c r="CNW223" s="52"/>
      <c r="CNX223" s="52"/>
      <c r="CNY223" s="52"/>
      <c r="CNZ223" s="52"/>
      <c r="COA223" s="52"/>
      <c r="COB223" s="52"/>
      <c r="COC223" s="52"/>
      <c r="COD223" s="52"/>
      <c r="COE223" s="52"/>
      <c r="COF223" s="52"/>
      <c r="COG223" s="52"/>
      <c r="COH223" s="52"/>
      <c r="COI223" s="52"/>
      <c r="COJ223" s="52"/>
      <c r="COK223" s="52"/>
      <c r="COL223" s="52"/>
      <c r="COM223" s="52"/>
      <c r="CON223" s="52"/>
      <c r="COO223" s="52"/>
      <c r="COP223" s="52"/>
      <c r="COQ223" s="52"/>
      <c r="COR223" s="52"/>
      <c r="COS223" s="52"/>
      <c r="COT223" s="52"/>
      <c r="COU223" s="52"/>
      <c r="COV223" s="52"/>
      <c r="COW223" s="52"/>
      <c r="COX223" s="52"/>
      <c r="COY223" s="52"/>
      <c r="COZ223" s="52"/>
      <c r="CPA223" s="52"/>
      <c r="CPB223" s="52"/>
      <c r="CPC223" s="52"/>
      <c r="CPD223" s="52"/>
      <c r="CPE223" s="52"/>
      <c r="CPF223" s="52"/>
      <c r="CPG223" s="52"/>
      <c r="CPH223" s="52"/>
      <c r="CPI223" s="52"/>
      <c r="CPJ223" s="52"/>
      <c r="CPK223" s="52"/>
      <c r="CPL223" s="52"/>
      <c r="CPM223" s="52"/>
      <c r="CPN223" s="52"/>
      <c r="CPO223" s="52"/>
      <c r="CPP223" s="52"/>
      <c r="CPQ223" s="52"/>
      <c r="CPR223" s="52"/>
      <c r="CPS223" s="52"/>
      <c r="CPT223" s="52"/>
      <c r="CPU223" s="52"/>
      <c r="CPV223" s="52"/>
      <c r="CPW223" s="52"/>
      <c r="CPX223" s="52"/>
      <c r="CPY223" s="52"/>
      <c r="CPZ223" s="52"/>
      <c r="CQA223" s="52"/>
      <c r="CQB223" s="52"/>
      <c r="CQC223" s="52"/>
      <c r="CQD223" s="52"/>
      <c r="CQE223" s="52"/>
      <c r="CQF223" s="52"/>
      <c r="CQG223" s="52"/>
      <c r="CQH223" s="52"/>
      <c r="CQI223" s="52"/>
      <c r="CQJ223" s="52"/>
      <c r="CQK223" s="52"/>
      <c r="CQL223" s="52"/>
      <c r="CQM223" s="52"/>
      <c r="CQN223" s="52"/>
      <c r="CQO223" s="52"/>
      <c r="CQP223" s="52"/>
      <c r="CQQ223" s="52"/>
      <c r="CQR223" s="52"/>
      <c r="CQS223" s="52"/>
      <c r="CQT223" s="52"/>
      <c r="CQU223" s="52"/>
      <c r="CQV223" s="52"/>
      <c r="CQW223" s="52"/>
      <c r="CQX223" s="52"/>
      <c r="CQY223" s="52"/>
      <c r="CQZ223" s="52"/>
      <c r="CRA223" s="52"/>
      <c r="CRB223" s="52"/>
      <c r="CRC223" s="52"/>
      <c r="CRD223" s="52"/>
      <c r="CRE223" s="52"/>
      <c r="CRF223" s="52"/>
      <c r="CRG223" s="52"/>
      <c r="CRH223" s="52"/>
      <c r="CRI223" s="52"/>
      <c r="CRJ223" s="52"/>
      <c r="CRK223" s="52"/>
      <c r="CRL223" s="52"/>
      <c r="CRM223" s="52"/>
      <c r="CRN223" s="52"/>
      <c r="CRO223" s="52"/>
      <c r="CRP223" s="52"/>
      <c r="CRQ223" s="52"/>
      <c r="CRR223" s="52"/>
      <c r="CRS223" s="52"/>
      <c r="CRT223" s="52"/>
      <c r="CRU223" s="52"/>
      <c r="CRV223" s="52"/>
      <c r="CRW223" s="52"/>
      <c r="CRX223" s="52"/>
      <c r="CRY223" s="52"/>
      <c r="CRZ223" s="52"/>
      <c r="CSA223" s="52"/>
      <c r="CSB223" s="52"/>
      <c r="CSC223" s="52"/>
      <c r="CSD223" s="52"/>
      <c r="CSE223" s="52"/>
      <c r="CSF223" s="52"/>
      <c r="CSG223" s="52"/>
      <c r="CSH223" s="52"/>
      <c r="CSI223" s="52"/>
      <c r="CSJ223" s="52"/>
      <c r="CSK223" s="52"/>
      <c r="CSL223" s="52"/>
      <c r="CSM223" s="52"/>
      <c r="CSN223" s="52"/>
      <c r="CSO223" s="52"/>
      <c r="CSP223" s="52"/>
      <c r="CSQ223" s="52"/>
      <c r="CSR223" s="52"/>
      <c r="CSS223" s="52"/>
      <c r="CST223" s="52"/>
      <c r="CSU223" s="52"/>
      <c r="CSV223" s="52"/>
      <c r="CSW223" s="52"/>
      <c r="CSX223" s="52"/>
      <c r="CSY223" s="52"/>
      <c r="CSZ223" s="52"/>
      <c r="CTA223" s="52"/>
      <c r="CTB223" s="52"/>
      <c r="CTC223" s="52"/>
      <c r="CTD223" s="52"/>
      <c r="CTE223" s="52"/>
      <c r="CTF223" s="52"/>
      <c r="CTG223" s="52"/>
      <c r="CTH223" s="52"/>
      <c r="CTI223" s="52"/>
      <c r="CTJ223" s="52"/>
      <c r="CTK223" s="52"/>
      <c r="CTL223" s="52"/>
      <c r="CTM223" s="52"/>
      <c r="CTN223" s="52"/>
      <c r="CTO223" s="52"/>
      <c r="CTP223" s="52"/>
      <c r="CTQ223" s="52"/>
      <c r="CTR223" s="52"/>
      <c r="CTS223" s="52"/>
      <c r="CTT223" s="52"/>
      <c r="CTU223" s="52"/>
      <c r="CTV223" s="52"/>
      <c r="CTW223" s="52"/>
      <c r="CTX223" s="52"/>
      <c r="CTY223" s="52"/>
      <c r="CTZ223" s="52"/>
      <c r="CUA223" s="52"/>
      <c r="CUB223" s="52"/>
      <c r="CUC223" s="52"/>
      <c r="CUD223" s="52"/>
      <c r="CUE223" s="52"/>
      <c r="CUF223" s="52"/>
      <c r="CUG223" s="52"/>
      <c r="CUH223" s="52"/>
      <c r="CUI223" s="52"/>
      <c r="CUJ223" s="52"/>
      <c r="CUK223" s="52"/>
      <c r="CUL223" s="52"/>
      <c r="CUM223" s="52"/>
      <c r="CUN223" s="52"/>
      <c r="CUO223" s="52"/>
      <c r="CUP223" s="52"/>
      <c r="CUQ223" s="52"/>
      <c r="CUR223" s="52"/>
      <c r="CUS223" s="52"/>
      <c r="CUT223" s="52"/>
      <c r="CUU223" s="52"/>
      <c r="CUV223" s="52"/>
      <c r="CUW223" s="52"/>
      <c r="CUX223" s="52"/>
      <c r="CUY223" s="52"/>
      <c r="CUZ223" s="52"/>
      <c r="CVA223" s="52"/>
      <c r="CVB223" s="52"/>
      <c r="CVC223" s="52"/>
      <c r="CVD223" s="52"/>
      <c r="CVE223" s="52"/>
      <c r="CVF223" s="52"/>
      <c r="CVG223" s="52"/>
      <c r="CVH223" s="52"/>
      <c r="CVI223" s="52"/>
      <c r="CVJ223" s="52"/>
      <c r="CVK223" s="52"/>
      <c r="CVL223" s="52"/>
      <c r="CVM223" s="52"/>
      <c r="CVN223" s="52"/>
      <c r="CVO223" s="52"/>
      <c r="CVP223" s="52"/>
      <c r="CVQ223" s="52"/>
      <c r="CVR223" s="52"/>
      <c r="CVS223" s="52"/>
      <c r="CVT223" s="52"/>
      <c r="CVU223" s="52"/>
      <c r="CVV223" s="52"/>
      <c r="CVW223" s="52"/>
      <c r="CVX223" s="52"/>
      <c r="CVY223" s="52"/>
      <c r="CVZ223" s="52"/>
      <c r="CWA223" s="52"/>
      <c r="CWB223" s="52"/>
      <c r="CWC223" s="52"/>
      <c r="CWD223" s="52"/>
      <c r="CWE223" s="52"/>
      <c r="CWF223" s="52"/>
      <c r="CWG223" s="52"/>
      <c r="CWH223" s="52"/>
      <c r="CWI223" s="52"/>
      <c r="CWJ223" s="52"/>
      <c r="CWK223" s="52"/>
      <c r="CWL223" s="52"/>
      <c r="CWM223" s="52"/>
      <c r="CWN223" s="52"/>
      <c r="CWO223" s="52"/>
      <c r="CWP223" s="52"/>
      <c r="CWQ223" s="52"/>
      <c r="CWR223" s="52"/>
      <c r="CWS223" s="52"/>
      <c r="CWT223" s="52"/>
      <c r="CWU223" s="52"/>
      <c r="CWV223" s="52"/>
      <c r="CWW223" s="52"/>
      <c r="CWX223" s="52"/>
      <c r="CWY223" s="52"/>
      <c r="CWZ223" s="52"/>
      <c r="CXA223" s="52"/>
      <c r="CXB223" s="52"/>
      <c r="CXC223" s="52"/>
      <c r="CXD223" s="52"/>
      <c r="CXE223" s="52"/>
      <c r="CXF223" s="52"/>
      <c r="CXG223" s="52"/>
      <c r="CXH223" s="52"/>
      <c r="CXI223" s="52"/>
      <c r="CXJ223" s="52"/>
      <c r="CXK223" s="52"/>
      <c r="CXL223" s="52"/>
      <c r="CXM223" s="52"/>
      <c r="CXN223" s="52"/>
      <c r="CXO223" s="52"/>
      <c r="CXP223" s="52"/>
      <c r="CXQ223" s="52"/>
      <c r="CXR223" s="52"/>
      <c r="CXS223" s="52"/>
      <c r="CXT223" s="52"/>
      <c r="CXU223" s="52"/>
      <c r="CXV223" s="52"/>
      <c r="CXW223" s="52"/>
      <c r="CXX223" s="52"/>
      <c r="CXY223" s="52"/>
      <c r="CXZ223" s="52"/>
      <c r="CYA223" s="52"/>
      <c r="CYB223" s="52"/>
      <c r="CYC223" s="52"/>
      <c r="CYD223" s="52"/>
      <c r="CYE223" s="52"/>
      <c r="CYF223" s="52"/>
      <c r="CYG223" s="52"/>
      <c r="CYH223" s="52"/>
      <c r="CYI223" s="52"/>
      <c r="CYJ223" s="52"/>
      <c r="CYK223" s="52"/>
      <c r="CYL223" s="52"/>
      <c r="CYM223" s="52"/>
      <c r="CYN223" s="52"/>
      <c r="CYO223" s="52"/>
      <c r="CYP223" s="52"/>
      <c r="CYQ223" s="52"/>
      <c r="CYR223" s="52"/>
      <c r="CYS223" s="52"/>
      <c r="CYT223" s="52"/>
      <c r="CYU223" s="52"/>
      <c r="CYV223" s="52"/>
      <c r="CYW223" s="52"/>
      <c r="CYX223" s="52"/>
      <c r="CYY223" s="52"/>
      <c r="CYZ223" s="52"/>
      <c r="CZA223" s="52"/>
      <c r="CZB223" s="52"/>
      <c r="CZC223" s="52"/>
      <c r="CZD223" s="52"/>
      <c r="CZE223" s="52"/>
      <c r="CZF223" s="52"/>
      <c r="CZG223" s="52"/>
      <c r="CZH223" s="52"/>
      <c r="CZI223" s="52"/>
      <c r="CZJ223" s="52"/>
      <c r="CZK223" s="52"/>
      <c r="CZL223" s="52"/>
      <c r="CZM223" s="52"/>
      <c r="CZN223" s="52"/>
      <c r="CZO223" s="52"/>
      <c r="CZP223" s="52"/>
      <c r="CZQ223" s="52"/>
      <c r="CZR223" s="52"/>
      <c r="CZS223" s="52"/>
      <c r="CZT223" s="52"/>
      <c r="CZU223" s="52"/>
      <c r="CZV223" s="52"/>
      <c r="CZW223" s="52"/>
      <c r="CZX223" s="52"/>
      <c r="CZY223" s="52"/>
      <c r="CZZ223" s="52"/>
      <c r="DAA223" s="52"/>
      <c r="DAB223" s="52"/>
      <c r="DAC223" s="52"/>
      <c r="DAD223" s="52"/>
      <c r="DAE223" s="52"/>
      <c r="DAF223" s="52"/>
      <c r="DAG223" s="52"/>
      <c r="DAH223" s="52"/>
      <c r="DAI223" s="52"/>
      <c r="DAJ223" s="52"/>
      <c r="DAK223" s="52"/>
      <c r="DAL223" s="52"/>
      <c r="DAM223" s="52"/>
      <c r="DAN223" s="52"/>
      <c r="DAO223" s="52"/>
      <c r="DAP223" s="52"/>
      <c r="DAQ223" s="52"/>
      <c r="DAR223" s="52"/>
      <c r="DAS223" s="52"/>
      <c r="DAT223" s="52"/>
      <c r="DAU223" s="52"/>
      <c r="DAV223" s="52"/>
      <c r="DAW223" s="52"/>
      <c r="DAX223" s="52"/>
      <c r="DAY223" s="52"/>
      <c r="DAZ223" s="52"/>
      <c r="DBA223" s="52"/>
      <c r="DBB223" s="52"/>
      <c r="DBC223" s="52"/>
      <c r="DBD223" s="52"/>
      <c r="DBE223" s="52"/>
      <c r="DBF223" s="52"/>
      <c r="DBG223" s="52"/>
      <c r="DBH223" s="52"/>
      <c r="DBI223" s="52"/>
      <c r="DBJ223" s="52"/>
      <c r="DBK223" s="52"/>
      <c r="DBL223" s="52"/>
      <c r="DBM223" s="52"/>
      <c r="DBN223" s="52"/>
      <c r="DBO223" s="52"/>
      <c r="DBP223" s="52"/>
      <c r="DBQ223" s="52"/>
      <c r="DBR223" s="52"/>
      <c r="DBS223" s="52"/>
      <c r="DBT223" s="52"/>
      <c r="DBU223" s="52"/>
      <c r="DBV223" s="52"/>
      <c r="DBW223" s="52"/>
      <c r="DBX223" s="52"/>
      <c r="DBY223" s="52"/>
      <c r="DBZ223" s="52"/>
      <c r="DCA223" s="52"/>
      <c r="DCB223" s="52"/>
      <c r="DCC223" s="52"/>
      <c r="DCD223" s="52"/>
      <c r="DCE223" s="52"/>
      <c r="DCF223" s="52"/>
      <c r="DCG223" s="52"/>
      <c r="DCH223" s="52"/>
      <c r="DCI223" s="52"/>
      <c r="DCJ223" s="52"/>
      <c r="DCK223" s="52"/>
      <c r="DCL223" s="52"/>
      <c r="DCM223" s="52"/>
      <c r="DCN223" s="52"/>
      <c r="DCO223" s="52"/>
      <c r="DCP223" s="52"/>
      <c r="DCQ223" s="52"/>
      <c r="DCR223" s="52"/>
      <c r="DCS223" s="52"/>
      <c r="DCT223" s="52"/>
      <c r="DCU223" s="52"/>
      <c r="DCV223" s="52"/>
      <c r="DCW223" s="52"/>
      <c r="DCX223" s="52"/>
      <c r="DCY223" s="52"/>
      <c r="DCZ223" s="52"/>
      <c r="DDA223" s="52"/>
      <c r="DDB223" s="52"/>
      <c r="DDC223" s="52"/>
      <c r="DDD223" s="52"/>
      <c r="DDE223" s="52"/>
      <c r="DDF223" s="52"/>
      <c r="DDG223" s="52"/>
      <c r="DDH223" s="52"/>
      <c r="DDI223" s="52"/>
      <c r="DDJ223" s="52"/>
      <c r="DDK223" s="52"/>
      <c r="DDL223" s="52"/>
      <c r="DDM223" s="52"/>
      <c r="DDN223" s="52"/>
      <c r="DDO223" s="52"/>
      <c r="DDP223" s="52"/>
      <c r="DDQ223" s="52"/>
      <c r="DDR223" s="52"/>
      <c r="DDS223" s="52"/>
      <c r="DDT223" s="52"/>
      <c r="DDU223" s="52"/>
      <c r="DDV223" s="52"/>
      <c r="DDW223" s="52"/>
      <c r="DDX223" s="52"/>
      <c r="DDY223" s="52"/>
      <c r="DDZ223" s="52"/>
      <c r="DEA223" s="52"/>
      <c r="DEB223" s="52"/>
      <c r="DEC223" s="52"/>
      <c r="DED223" s="52"/>
      <c r="DEE223" s="52"/>
      <c r="DEF223" s="52"/>
      <c r="DEG223" s="52"/>
      <c r="DEH223" s="52"/>
      <c r="DEI223" s="52"/>
      <c r="DEJ223" s="52"/>
      <c r="DEK223" s="52"/>
      <c r="DEL223" s="52"/>
      <c r="DEM223" s="52"/>
      <c r="DEN223" s="52"/>
      <c r="DEO223" s="52"/>
      <c r="DEP223" s="52"/>
      <c r="DEQ223" s="52"/>
      <c r="DER223" s="52"/>
      <c r="DES223" s="52"/>
      <c r="DET223" s="52"/>
      <c r="DEU223" s="52"/>
      <c r="DEV223" s="52"/>
      <c r="DEW223" s="52"/>
      <c r="DEX223" s="52"/>
      <c r="DEY223" s="52"/>
      <c r="DEZ223" s="52"/>
      <c r="DFA223" s="52"/>
      <c r="DFB223" s="52"/>
      <c r="DFC223" s="52"/>
      <c r="DFD223" s="52"/>
      <c r="DFE223" s="52"/>
      <c r="DFF223" s="52"/>
      <c r="DFG223" s="52"/>
      <c r="DFH223" s="52"/>
      <c r="DFI223" s="52"/>
      <c r="DFJ223" s="52"/>
      <c r="DFK223" s="52"/>
      <c r="DFL223" s="52"/>
      <c r="DFM223" s="52"/>
      <c r="DFN223" s="52"/>
      <c r="DFO223" s="52"/>
      <c r="DFP223" s="52"/>
      <c r="DFQ223" s="52"/>
      <c r="DFR223" s="52"/>
      <c r="DFS223" s="52"/>
      <c r="DFT223" s="52"/>
      <c r="DFU223" s="52"/>
      <c r="DFV223" s="52"/>
      <c r="DFW223" s="52"/>
      <c r="DFX223" s="52"/>
      <c r="DFY223" s="52"/>
      <c r="DFZ223" s="52"/>
      <c r="DGA223" s="52"/>
      <c r="DGB223" s="52"/>
      <c r="DGC223" s="52"/>
      <c r="DGD223" s="52"/>
      <c r="DGE223" s="52"/>
      <c r="DGF223" s="52"/>
      <c r="DGG223" s="52"/>
      <c r="DGH223" s="52"/>
      <c r="DGI223" s="52"/>
      <c r="DGJ223" s="52"/>
      <c r="DGK223" s="52"/>
      <c r="DGL223" s="52"/>
      <c r="DGM223" s="52"/>
      <c r="DGN223" s="52"/>
      <c r="DGO223" s="52"/>
      <c r="DGP223" s="52"/>
      <c r="DGQ223" s="52"/>
      <c r="DGR223" s="52"/>
      <c r="DGS223" s="52"/>
      <c r="DGT223" s="52"/>
      <c r="DGU223" s="52"/>
      <c r="DGV223" s="52"/>
      <c r="DGW223" s="52"/>
      <c r="DGX223" s="52"/>
      <c r="DGY223" s="52"/>
      <c r="DGZ223" s="52"/>
      <c r="DHA223" s="52"/>
      <c r="DHB223" s="52"/>
      <c r="DHC223" s="52"/>
      <c r="DHD223" s="52"/>
      <c r="DHE223" s="52"/>
      <c r="DHF223" s="52"/>
      <c r="DHG223" s="52"/>
      <c r="DHH223" s="52"/>
      <c r="DHI223" s="52"/>
      <c r="DHJ223" s="52"/>
      <c r="DHK223" s="52"/>
      <c r="DHL223" s="52"/>
      <c r="DHM223" s="52"/>
      <c r="DHN223" s="52"/>
      <c r="DHO223" s="52"/>
      <c r="DHP223" s="52"/>
      <c r="DHQ223" s="52"/>
      <c r="DHR223" s="52"/>
      <c r="DHS223" s="52"/>
      <c r="DHT223" s="52"/>
      <c r="DHU223" s="52"/>
      <c r="DHV223" s="52"/>
      <c r="DHW223" s="52"/>
      <c r="DHX223" s="52"/>
      <c r="DHY223" s="52"/>
      <c r="DHZ223" s="52"/>
      <c r="DIA223" s="52"/>
      <c r="DIB223" s="52"/>
      <c r="DIC223" s="52"/>
      <c r="DID223" s="52"/>
      <c r="DIE223" s="52"/>
      <c r="DIF223" s="52"/>
      <c r="DIG223" s="52"/>
      <c r="DIH223" s="52"/>
      <c r="DII223" s="52"/>
      <c r="DIJ223" s="52"/>
      <c r="DIK223" s="52"/>
      <c r="DIL223" s="52"/>
      <c r="DIM223" s="52"/>
      <c r="DIN223" s="52"/>
      <c r="DIO223" s="52"/>
      <c r="DIP223" s="52"/>
      <c r="DIQ223" s="52"/>
      <c r="DIR223" s="52"/>
      <c r="DIS223" s="52"/>
      <c r="DIT223" s="52"/>
      <c r="DIU223" s="52"/>
      <c r="DIV223" s="52"/>
      <c r="DIW223" s="52"/>
      <c r="DIX223" s="52"/>
      <c r="DIY223" s="52"/>
      <c r="DIZ223" s="52"/>
      <c r="DJA223" s="52"/>
      <c r="DJB223" s="52"/>
      <c r="DJC223" s="52"/>
      <c r="DJD223" s="52"/>
      <c r="DJE223" s="52"/>
      <c r="DJF223" s="52"/>
      <c r="DJG223" s="52"/>
      <c r="DJH223" s="52"/>
      <c r="DJI223" s="52"/>
      <c r="DJJ223" s="52"/>
      <c r="DJK223" s="52"/>
      <c r="DJL223" s="52"/>
      <c r="DJM223" s="52"/>
      <c r="DJN223" s="52"/>
      <c r="DJO223" s="52"/>
      <c r="DJP223" s="52"/>
      <c r="DJQ223" s="52"/>
      <c r="DJR223" s="52"/>
      <c r="DJS223" s="52"/>
      <c r="DJT223" s="52"/>
      <c r="DJU223" s="52"/>
      <c r="DJV223" s="52"/>
      <c r="DJW223" s="52"/>
      <c r="DJX223" s="52"/>
      <c r="DJY223" s="52"/>
      <c r="DJZ223" s="52"/>
      <c r="DKA223" s="52"/>
      <c r="DKB223" s="52"/>
      <c r="DKC223" s="52"/>
      <c r="DKD223" s="52"/>
      <c r="DKE223" s="52"/>
      <c r="DKF223" s="52"/>
      <c r="DKG223" s="52"/>
      <c r="DKH223" s="52"/>
      <c r="DKI223" s="52"/>
      <c r="DKJ223" s="52"/>
      <c r="DKK223" s="52"/>
      <c r="DKL223" s="52"/>
      <c r="DKM223" s="52"/>
      <c r="DKN223" s="52"/>
      <c r="DKO223" s="52"/>
      <c r="DKP223" s="52"/>
      <c r="DKQ223" s="52"/>
      <c r="DKR223" s="52"/>
      <c r="DKS223" s="52"/>
      <c r="DKT223" s="52"/>
      <c r="DKU223" s="52"/>
      <c r="DKV223" s="52"/>
      <c r="DKW223" s="52"/>
      <c r="DKX223" s="52"/>
      <c r="DKY223" s="52"/>
      <c r="DKZ223" s="52"/>
      <c r="DLA223" s="52"/>
      <c r="DLB223" s="52"/>
      <c r="DLC223" s="52"/>
      <c r="DLD223" s="52"/>
      <c r="DLE223" s="52"/>
      <c r="DLF223" s="52"/>
      <c r="DLG223" s="52"/>
      <c r="DLH223" s="52"/>
      <c r="DLI223" s="52"/>
      <c r="DLJ223" s="52"/>
      <c r="DLK223" s="52"/>
      <c r="DLL223" s="52"/>
      <c r="DLM223" s="52"/>
      <c r="DLN223" s="52"/>
      <c r="DLO223" s="52"/>
      <c r="DLP223" s="52"/>
      <c r="DLQ223" s="52"/>
      <c r="DLR223" s="52"/>
      <c r="DLS223" s="52"/>
      <c r="DLT223" s="52"/>
      <c r="DLU223" s="52"/>
      <c r="DLV223" s="52"/>
      <c r="DLW223" s="52"/>
      <c r="DLX223" s="52"/>
      <c r="DLY223" s="52"/>
      <c r="DLZ223" s="52"/>
      <c r="DMA223" s="52"/>
      <c r="DMB223" s="52"/>
      <c r="DMC223" s="52"/>
      <c r="DMD223" s="52"/>
      <c r="DME223" s="52"/>
      <c r="DMF223" s="52"/>
      <c r="DMG223" s="52"/>
      <c r="DMH223" s="52"/>
      <c r="DMI223" s="52"/>
      <c r="DMJ223" s="52"/>
      <c r="DMK223" s="52"/>
      <c r="DML223" s="52"/>
      <c r="DMM223" s="52"/>
      <c r="DMN223" s="52"/>
      <c r="DMO223" s="52"/>
      <c r="DMP223" s="52"/>
      <c r="DMQ223" s="52"/>
      <c r="DMR223" s="52"/>
      <c r="DMS223" s="52"/>
      <c r="DMT223" s="52"/>
      <c r="DMU223" s="52"/>
      <c r="DMV223" s="52"/>
      <c r="DMW223" s="52"/>
      <c r="DMX223" s="52"/>
      <c r="DMY223" s="52"/>
      <c r="DMZ223" s="52"/>
      <c r="DNA223" s="52"/>
      <c r="DNB223" s="52"/>
      <c r="DNC223" s="52"/>
      <c r="DND223" s="52"/>
      <c r="DNE223" s="52"/>
      <c r="DNF223" s="52"/>
      <c r="DNG223" s="52"/>
      <c r="DNH223" s="52"/>
      <c r="DNI223" s="52"/>
      <c r="DNJ223" s="52"/>
      <c r="DNK223" s="52"/>
      <c r="DNL223" s="52"/>
      <c r="DNM223" s="52"/>
      <c r="DNN223" s="52"/>
      <c r="DNO223" s="52"/>
      <c r="DNP223" s="52"/>
      <c r="DNQ223" s="52"/>
      <c r="DNR223" s="52"/>
      <c r="DNS223" s="52"/>
      <c r="DNT223" s="52"/>
      <c r="DNU223" s="52"/>
      <c r="DNV223" s="52"/>
      <c r="DNW223" s="52"/>
      <c r="DNX223" s="52"/>
      <c r="DNY223" s="52"/>
      <c r="DNZ223" s="52"/>
      <c r="DOA223" s="52"/>
      <c r="DOB223" s="52"/>
      <c r="DOC223" s="52"/>
      <c r="DOD223" s="52"/>
      <c r="DOE223" s="52"/>
      <c r="DOF223" s="52"/>
      <c r="DOG223" s="52"/>
      <c r="DOH223" s="52"/>
      <c r="DOI223" s="52"/>
      <c r="DOJ223" s="52"/>
      <c r="DOK223" s="52"/>
      <c r="DOL223" s="52"/>
      <c r="DOM223" s="52"/>
      <c r="DON223" s="52"/>
      <c r="DOO223" s="52"/>
      <c r="DOP223" s="52"/>
      <c r="DOQ223" s="52"/>
      <c r="DOR223" s="52"/>
      <c r="DOS223" s="52"/>
      <c r="DOT223" s="52"/>
      <c r="DOU223" s="52"/>
      <c r="DOV223" s="52"/>
      <c r="DOW223" s="52"/>
      <c r="DOX223" s="52"/>
      <c r="DOY223" s="52"/>
      <c r="DOZ223" s="52"/>
      <c r="DPA223" s="52"/>
      <c r="DPB223" s="52"/>
      <c r="DPC223" s="52"/>
      <c r="DPD223" s="52"/>
      <c r="DPE223" s="52"/>
      <c r="DPF223" s="52"/>
      <c r="DPG223" s="52"/>
      <c r="DPH223" s="52"/>
      <c r="DPI223" s="52"/>
      <c r="DPJ223" s="52"/>
      <c r="DPK223" s="52"/>
      <c r="DPL223" s="52"/>
      <c r="DPM223" s="52"/>
      <c r="DPN223" s="52"/>
      <c r="DPO223" s="52"/>
      <c r="DPP223" s="52"/>
      <c r="DPQ223" s="52"/>
      <c r="DPR223" s="52"/>
      <c r="DPS223" s="52"/>
      <c r="DPT223" s="52"/>
      <c r="DPU223" s="52"/>
      <c r="DPV223" s="52"/>
      <c r="DPW223" s="52"/>
      <c r="DPX223" s="52"/>
      <c r="DPY223" s="52"/>
      <c r="DPZ223" s="52"/>
      <c r="DQA223" s="52"/>
      <c r="DQB223" s="52"/>
      <c r="DQC223" s="52"/>
      <c r="DQD223" s="52"/>
      <c r="DQE223" s="52"/>
      <c r="DQF223" s="52"/>
      <c r="DQG223" s="52"/>
      <c r="DQH223" s="52"/>
      <c r="DQI223" s="52"/>
      <c r="DQJ223" s="52"/>
      <c r="DQK223" s="52"/>
      <c r="DQL223" s="52"/>
      <c r="DQM223" s="52"/>
      <c r="DQN223" s="52"/>
      <c r="DQO223" s="52"/>
      <c r="DQP223" s="52"/>
      <c r="DQQ223" s="52"/>
      <c r="DQR223" s="52"/>
      <c r="DQS223" s="52"/>
      <c r="DQT223" s="52"/>
      <c r="DQU223" s="52"/>
      <c r="DQV223" s="52"/>
      <c r="DQW223" s="52"/>
      <c r="DQX223" s="52"/>
      <c r="DQY223" s="52"/>
      <c r="DQZ223" s="52"/>
      <c r="DRA223" s="52"/>
      <c r="DRB223" s="52"/>
      <c r="DRC223" s="52"/>
      <c r="DRD223" s="52"/>
      <c r="DRE223" s="52"/>
      <c r="DRF223" s="52"/>
      <c r="DRG223" s="52"/>
      <c r="DRH223" s="52"/>
      <c r="DRI223" s="52"/>
      <c r="DRJ223" s="52"/>
      <c r="DRK223" s="52"/>
      <c r="DRL223" s="52"/>
      <c r="DRM223" s="52"/>
      <c r="DRN223" s="52"/>
      <c r="DRO223" s="52"/>
      <c r="DRP223" s="52"/>
      <c r="DRQ223" s="52"/>
      <c r="DRR223" s="52"/>
      <c r="DRS223" s="52"/>
      <c r="DRT223" s="52"/>
      <c r="DRU223" s="52"/>
      <c r="DRV223" s="52"/>
      <c r="DRW223" s="52"/>
      <c r="DRX223" s="52"/>
      <c r="DRY223" s="52"/>
      <c r="DRZ223" s="52"/>
      <c r="DSA223" s="52"/>
      <c r="DSB223" s="52"/>
      <c r="DSC223" s="52"/>
      <c r="DSD223" s="52"/>
      <c r="DSE223" s="52"/>
      <c r="DSF223" s="52"/>
      <c r="DSG223" s="52"/>
      <c r="DSH223" s="52"/>
      <c r="DSI223" s="52"/>
      <c r="DSJ223" s="52"/>
      <c r="DSK223" s="52"/>
      <c r="DSL223" s="52"/>
      <c r="DSM223" s="52"/>
      <c r="DSN223" s="52"/>
      <c r="DSO223" s="52"/>
      <c r="DSP223" s="52"/>
      <c r="DSQ223" s="52"/>
      <c r="DSR223" s="52"/>
      <c r="DSS223" s="52"/>
      <c r="DST223" s="52"/>
      <c r="DSU223" s="52"/>
      <c r="DSV223" s="52"/>
      <c r="DSW223" s="52"/>
      <c r="DSX223" s="52"/>
      <c r="DSY223" s="52"/>
      <c r="DSZ223" s="52"/>
      <c r="DTA223" s="52"/>
      <c r="DTB223" s="52"/>
      <c r="DTC223" s="52"/>
      <c r="DTD223" s="52"/>
      <c r="DTE223" s="52"/>
      <c r="DTF223" s="52"/>
      <c r="DTG223" s="52"/>
      <c r="DTH223" s="52"/>
      <c r="DTI223" s="52"/>
      <c r="DTJ223" s="52"/>
      <c r="DTK223" s="52"/>
      <c r="DTL223" s="52"/>
      <c r="DTM223" s="52"/>
      <c r="DTN223" s="52"/>
      <c r="DTO223" s="52"/>
      <c r="DTP223" s="52"/>
      <c r="DTQ223" s="52"/>
      <c r="DTR223" s="52"/>
      <c r="DTS223" s="52"/>
      <c r="DTT223" s="52"/>
      <c r="DTU223" s="52"/>
      <c r="DTV223" s="52"/>
      <c r="DTW223" s="52"/>
      <c r="DTX223" s="52"/>
      <c r="DTY223" s="52"/>
      <c r="DTZ223" s="52"/>
      <c r="DUA223" s="52"/>
      <c r="DUB223" s="52"/>
      <c r="DUC223" s="52"/>
      <c r="DUD223" s="52"/>
      <c r="DUE223" s="52"/>
      <c r="DUF223" s="52"/>
      <c r="DUG223" s="52"/>
      <c r="DUH223" s="52"/>
      <c r="DUI223" s="52"/>
      <c r="DUJ223" s="52"/>
      <c r="DUK223" s="52"/>
      <c r="DUL223" s="52"/>
      <c r="DUM223" s="52"/>
      <c r="DUN223" s="52"/>
      <c r="DUO223" s="52"/>
      <c r="DUP223" s="52"/>
      <c r="DUQ223" s="52"/>
      <c r="DUR223" s="52"/>
      <c r="DUS223" s="52"/>
      <c r="DUT223" s="52"/>
      <c r="DUU223" s="52"/>
      <c r="DUV223" s="52"/>
      <c r="DUW223" s="52"/>
      <c r="DUX223" s="52"/>
      <c r="DUY223" s="52"/>
      <c r="DUZ223" s="52"/>
      <c r="DVA223" s="52"/>
      <c r="DVB223" s="52"/>
      <c r="DVC223" s="52"/>
      <c r="DVD223" s="52"/>
      <c r="DVE223" s="52"/>
      <c r="DVF223" s="52"/>
      <c r="DVG223" s="52"/>
      <c r="DVH223" s="52"/>
      <c r="DVI223" s="52"/>
      <c r="DVJ223" s="52"/>
      <c r="DVK223" s="52"/>
      <c r="DVL223" s="52"/>
      <c r="DVM223" s="52"/>
      <c r="DVN223" s="52"/>
      <c r="DVO223" s="52"/>
      <c r="DVP223" s="52"/>
      <c r="DVQ223" s="52"/>
      <c r="DVR223" s="52"/>
      <c r="DVS223" s="52"/>
      <c r="DVT223" s="52"/>
      <c r="DVU223" s="52"/>
      <c r="DVV223" s="52"/>
      <c r="DVW223" s="52"/>
      <c r="DVX223" s="52"/>
      <c r="DVY223" s="52"/>
      <c r="DVZ223" s="52"/>
      <c r="DWA223" s="52"/>
      <c r="DWB223" s="52"/>
      <c r="DWC223" s="52"/>
      <c r="DWD223" s="52"/>
      <c r="DWE223" s="52"/>
      <c r="DWF223" s="52"/>
      <c r="DWG223" s="52"/>
      <c r="DWH223" s="52"/>
      <c r="DWI223" s="52"/>
      <c r="DWJ223" s="52"/>
      <c r="DWK223" s="52"/>
      <c r="DWL223" s="52"/>
      <c r="DWM223" s="52"/>
      <c r="DWN223" s="52"/>
      <c r="DWO223" s="52"/>
      <c r="DWP223" s="52"/>
      <c r="DWQ223" s="52"/>
      <c r="DWR223" s="52"/>
      <c r="DWS223" s="52"/>
      <c r="DWT223" s="52"/>
      <c r="DWU223" s="52"/>
      <c r="DWV223" s="52"/>
      <c r="DWW223" s="52"/>
      <c r="DWX223" s="52"/>
      <c r="DWY223" s="52"/>
      <c r="DWZ223" s="52"/>
      <c r="DXA223" s="52"/>
      <c r="DXB223" s="52"/>
      <c r="DXC223" s="52"/>
      <c r="DXD223" s="52"/>
      <c r="DXE223" s="52"/>
      <c r="DXF223" s="52"/>
      <c r="DXG223" s="52"/>
      <c r="DXH223" s="52"/>
      <c r="DXI223" s="52"/>
      <c r="DXJ223" s="52"/>
      <c r="DXK223" s="52"/>
      <c r="DXL223" s="52"/>
      <c r="DXM223" s="52"/>
      <c r="DXN223" s="52"/>
      <c r="DXO223" s="52"/>
      <c r="DXP223" s="52"/>
      <c r="DXQ223" s="52"/>
      <c r="DXR223" s="52"/>
      <c r="DXS223" s="52"/>
      <c r="DXT223" s="52"/>
      <c r="DXU223" s="52"/>
      <c r="DXV223" s="52"/>
      <c r="DXW223" s="52"/>
      <c r="DXX223" s="52"/>
      <c r="DXY223" s="52"/>
      <c r="DXZ223" s="52"/>
      <c r="DYA223" s="52"/>
      <c r="DYB223" s="52"/>
      <c r="DYC223" s="52"/>
      <c r="DYD223" s="52"/>
      <c r="DYE223" s="52"/>
      <c r="DYF223" s="52"/>
      <c r="DYG223" s="52"/>
      <c r="DYH223" s="52"/>
      <c r="DYI223" s="52"/>
      <c r="DYJ223" s="52"/>
      <c r="DYK223" s="52"/>
      <c r="DYL223" s="52"/>
      <c r="DYM223" s="52"/>
      <c r="DYN223" s="52"/>
      <c r="DYO223" s="52"/>
      <c r="DYP223" s="52"/>
      <c r="DYQ223" s="52"/>
      <c r="DYR223" s="52"/>
      <c r="DYS223" s="52"/>
      <c r="DYT223" s="52"/>
      <c r="DYU223" s="52"/>
      <c r="DYV223" s="52"/>
      <c r="DYW223" s="52"/>
      <c r="DYX223" s="52"/>
      <c r="DYY223" s="52"/>
      <c r="DYZ223" s="52"/>
      <c r="DZA223" s="52"/>
      <c r="DZB223" s="52"/>
      <c r="DZC223" s="52"/>
      <c r="DZD223" s="52"/>
      <c r="DZE223" s="52"/>
      <c r="DZF223" s="52"/>
      <c r="DZG223" s="52"/>
      <c r="DZH223" s="52"/>
      <c r="DZI223" s="52"/>
      <c r="DZJ223" s="52"/>
      <c r="DZK223" s="52"/>
      <c r="DZL223" s="52"/>
      <c r="DZM223" s="52"/>
      <c r="DZN223" s="52"/>
      <c r="DZO223" s="52"/>
      <c r="DZP223" s="52"/>
      <c r="DZQ223" s="52"/>
      <c r="DZR223" s="52"/>
      <c r="DZS223" s="52"/>
      <c r="DZT223" s="52"/>
      <c r="DZU223" s="52"/>
      <c r="DZV223" s="52"/>
      <c r="DZW223" s="52"/>
      <c r="DZX223" s="52"/>
      <c r="DZY223" s="52"/>
      <c r="DZZ223" s="52"/>
      <c r="EAA223" s="52"/>
      <c r="EAB223" s="52"/>
      <c r="EAC223" s="52"/>
      <c r="EAD223" s="52"/>
      <c r="EAE223" s="52"/>
      <c r="EAF223" s="52"/>
      <c r="EAG223" s="52"/>
      <c r="EAH223" s="52"/>
      <c r="EAI223" s="52"/>
      <c r="EAJ223" s="52"/>
      <c r="EAK223" s="52"/>
      <c r="EAL223" s="52"/>
      <c r="EAM223" s="52"/>
      <c r="EAN223" s="52"/>
      <c r="EAO223" s="52"/>
      <c r="EAP223" s="52"/>
      <c r="EAQ223" s="52"/>
      <c r="EAR223" s="52"/>
      <c r="EAS223" s="52"/>
      <c r="EAT223" s="52"/>
      <c r="EAU223" s="52"/>
      <c r="EAV223" s="52"/>
      <c r="EAW223" s="52"/>
      <c r="EAX223" s="52"/>
      <c r="EAY223" s="52"/>
      <c r="EAZ223" s="52"/>
      <c r="EBA223" s="52"/>
      <c r="EBB223" s="52"/>
      <c r="EBC223" s="52"/>
      <c r="EBD223" s="52"/>
      <c r="EBE223" s="52"/>
      <c r="EBF223" s="52"/>
      <c r="EBG223" s="52"/>
      <c r="EBH223" s="52"/>
      <c r="EBI223" s="52"/>
      <c r="EBJ223" s="52"/>
      <c r="EBK223" s="52"/>
      <c r="EBL223" s="52"/>
      <c r="EBM223" s="52"/>
      <c r="EBN223" s="52"/>
      <c r="EBO223" s="52"/>
      <c r="EBP223" s="52"/>
      <c r="EBQ223" s="52"/>
      <c r="EBR223" s="52"/>
      <c r="EBS223" s="52"/>
      <c r="EBT223" s="52"/>
      <c r="EBU223" s="52"/>
      <c r="EBV223" s="52"/>
      <c r="EBW223" s="52"/>
      <c r="EBX223" s="52"/>
      <c r="EBY223" s="52"/>
      <c r="EBZ223" s="52"/>
      <c r="ECA223" s="52"/>
      <c r="ECB223" s="52"/>
      <c r="ECC223" s="52"/>
      <c r="ECD223" s="52"/>
      <c r="ECE223" s="52"/>
      <c r="ECF223" s="52"/>
      <c r="ECG223" s="52"/>
      <c r="ECH223" s="52"/>
      <c r="ECI223" s="52"/>
      <c r="ECJ223" s="52"/>
      <c r="ECK223" s="52"/>
      <c r="ECL223" s="52"/>
      <c r="ECM223" s="52"/>
      <c r="ECN223" s="52"/>
      <c r="ECO223" s="52"/>
      <c r="ECP223" s="52"/>
      <c r="ECQ223" s="52"/>
      <c r="ECR223" s="52"/>
      <c r="ECS223" s="52"/>
      <c r="ECT223" s="52"/>
      <c r="ECU223" s="52"/>
      <c r="ECV223" s="52"/>
      <c r="ECW223" s="52"/>
      <c r="ECX223" s="52"/>
      <c r="ECY223" s="52"/>
      <c r="ECZ223" s="52"/>
      <c r="EDA223" s="52"/>
      <c r="EDB223" s="52"/>
      <c r="EDC223" s="52"/>
      <c r="EDD223" s="52"/>
      <c r="EDE223" s="52"/>
      <c r="EDF223" s="52"/>
      <c r="EDG223" s="52"/>
      <c r="EDH223" s="52"/>
      <c r="EDI223" s="52"/>
      <c r="EDJ223" s="52"/>
      <c r="EDK223" s="52"/>
      <c r="EDL223" s="52"/>
      <c r="EDM223" s="52"/>
      <c r="EDN223" s="52"/>
      <c r="EDO223" s="52"/>
      <c r="EDP223" s="52"/>
      <c r="EDQ223" s="52"/>
      <c r="EDR223" s="52"/>
      <c r="EDS223" s="52"/>
      <c r="EDT223" s="52"/>
      <c r="EDU223" s="52"/>
      <c r="EDV223" s="52"/>
      <c r="EDW223" s="52"/>
      <c r="EDX223" s="52"/>
      <c r="EDY223" s="52"/>
      <c r="EDZ223" s="52"/>
      <c r="EEA223" s="52"/>
      <c r="EEB223" s="52"/>
      <c r="EEC223" s="52"/>
      <c r="EED223" s="52"/>
      <c r="EEE223" s="52"/>
      <c r="EEF223" s="52"/>
      <c r="EEG223" s="52"/>
      <c r="EEH223" s="52"/>
      <c r="EEI223" s="52"/>
      <c r="EEJ223" s="52"/>
      <c r="EEK223" s="52"/>
      <c r="EEL223" s="52"/>
      <c r="EEM223" s="52"/>
      <c r="EEN223" s="52"/>
      <c r="EEO223" s="52"/>
      <c r="EEP223" s="52"/>
      <c r="EEQ223" s="52"/>
      <c r="EER223" s="52"/>
      <c r="EES223" s="52"/>
      <c r="EET223" s="52"/>
      <c r="EEU223" s="52"/>
      <c r="EEV223" s="52"/>
      <c r="EEW223" s="52"/>
      <c r="EEX223" s="52"/>
      <c r="EEY223" s="52"/>
      <c r="EEZ223" s="52"/>
      <c r="EFA223" s="52"/>
      <c r="EFB223" s="52"/>
      <c r="EFC223" s="52"/>
      <c r="EFD223" s="52"/>
      <c r="EFE223" s="52"/>
      <c r="EFF223" s="52"/>
      <c r="EFG223" s="52"/>
      <c r="EFH223" s="52"/>
      <c r="EFI223" s="52"/>
      <c r="EFJ223" s="52"/>
      <c r="EFK223" s="52"/>
      <c r="EFL223" s="52"/>
      <c r="EFM223" s="52"/>
      <c r="EFN223" s="52"/>
      <c r="EFO223" s="52"/>
      <c r="EFP223" s="52"/>
      <c r="EFQ223" s="52"/>
      <c r="EFR223" s="52"/>
      <c r="EFS223" s="52"/>
      <c r="EFT223" s="52"/>
      <c r="EFU223" s="52"/>
      <c r="EFV223" s="52"/>
      <c r="EFW223" s="52"/>
      <c r="EFX223" s="52"/>
      <c r="EFY223" s="52"/>
      <c r="EFZ223" s="52"/>
      <c r="EGA223" s="52"/>
      <c r="EGB223" s="52"/>
      <c r="EGC223" s="52"/>
      <c r="EGD223" s="52"/>
      <c r="EGE223" s="52"/>
      <c r="EGF223" s="52"/>
      <c r="EGG223" s="52"/>
      <c r="EGH223" s="52"/>
      <c r="EGI223" s="52"/>
      <c r="EGJ223" s="52"/>
      <c r="EGK223" s="52"/>
      <c r="EGL223" s="52"/>
      <c r="EGM223" s="52"/>
      <c r="EGN223" s="52"/>
      <c r="EGO223" s="52"/>
      <c r="EGP223" s="52"/>
      <c r="EGQ223" s="52"/>
      <c r="EGR223" s="52"/>
      <c r="EGS223" s="52"/>
      <c r="EGT223" s="52"/>
      <c r="EGU223" s="52"/>
      <c r="EGV223" s="52"/>
      <c r="EGW223" s="52"/>
      <c r="EGX223" s="52"/>
      <c r="EGY223" s="52"/>
      <c r="EGZ223" s="52"/>
      <c r="EHA223" s="52"/>
      <c r="EHB223" s="52"/>
      <c r="EHC223" s="52"/>
      <c r="EHD223" s="52"/>
      <c r="EHE223" s="52"/>
      <c r="EHF223" s="52"/>
      <c r="EHG223" s="52"/>
      <c r="EHH223" s="52"/>
      <c r="EHI223" s="52"/>
      <c r="EHJ223" s="52"/>
      <c r="EHK223" s="52"/>
      <c r="EHL223" s="52"/>
      <c r="EHM223" s="52"/>
      <c r="EHN223" s="52"/>
      <c r="EHO223" s="52"/>
      <c r="EHP223" s="52"/>
      <c r="EHQ223" s="52"/>
      <c r="EHR223" s="52"/>
      <c r="EHS223" s="52"/>
      <c r="EHT223" s="52"/>
      <c r="EHU223" s="52"/>
      <c r="EHV223" s="52"/>
      <c r="EHW223" s="52"/>
      <c r="EHX223" s="52"/>
      <c r="EHY223" s="52"/>
      <c r="EHZ223" s="52"/>
      <c r="EIA223" s="52"/>
      <c r="EIB223" s="52"/>
      <c r="EIC223" s="52"/>
      <c r="EID223" s="52"/>
      <c r="EIE223" s="52"/>
      <c r="EIF223" s="52"/>
      <c r="EIG223" s="52"/>
      <c r="EIH223" s="52"/>
      <c r="EII223" s="52"/>
      <c r="EIJ223" s="52"/>
      <c r="EIK223" s="52"/>
      <c r="EIL223" s="52"/>
      <c r="EIM223" s="52"/>
      <c r="EIN223" s="52"/>
      <c r="EIO223" s="52"/>
      <c r="EIP223" s="52"/>
      <c r="EIQ223" s="52"/>
      <c r="EIR223" s="52"/>
      <c r="EIS223" s="52"/>
      <c r="EIT223" s="52"/>
      <c r="EIU223" s="52"/>
      <c r="EIV223" s="52"/>
      <c r="EIW223" s="52"/>
      <c r="EIX223" s="52"/>
      <c r="EIY223" s="52"/>
      <c r="EIZ223" s="52"/>
      <c r="EJA223" s="52"/>
      <c r="EJB223" s="52"/>
      <c r="EJC223" s="52"/>
      <c r="EJD223" s="52"/>
      <c r="EJE223" s="52"/>
      <c r="EJF223" s="52"/>
      <c r="EJG223" s="52"/>
      <c r="EJH223" s="52"/>
      <c r="EJI223" s="52"/>
      <c r="EJJ223" s="52"/>
      <c r="EJK223" s="52"/>
      <c r="EJL223" s="52"/>
      <c r="EJM223" s="52"/>
      <c r="EJN223" s="52"/>
      <c r="EJO223" s="52"/>
      <c r="EJP223" s="52"/>
      <c r="EJQ223" s="52"/>
      <c r="EJR223" s="52"/>
      <c r="EJS223" s="52"/>
      <c r="EJT223" s="52"/>
      <c r="EJU223" s="52"/>
      <c r="EJV223" s="52"/>
      <c r="EJW223" s="52"/>
      <c r="EJX223" s="52"/>
      <c r="EJY223" s="52"/>
      <c r="EJZ223" s="52"/>
      <c r="EKA223" s="52"/>
      <c r="EKB223" s="52"/>
      <c r="EKC223" s="52"/>
      <c r="EKD223" s="52"/>
      <c r="EKE223" s="52"/>
      <c r="EKF223" s="52"/>
      <c r="EKG223" s="52"/>
      <c r="EKH223" s="52"/>
      <c r="EKI223" s="52"/>
      <c r="EKJ223" s="52"/>
      <c r="EKK223" s="52"/>
      <c r="EKL223" s="52"/>
      <c r="EKM223" s="52"/>
      <c r="EKN223" s="52"/>
      <c r="EKO223" s="52"/>
      <c r="EKP223" s="52"/>
      <c r="EKQ223" s="52"/>
      <c r="EKR223" s="52"/>
      <c r="EKS223" s="52"/>
      <c r="EKT223" s="52"/>
      <c r="EKU223" s="52"/>
      <c r="EKV223" s="52"/>
      <c r="EKW223" s="52"/>
      <c r="EKX223" s="52"/>
      <c r="EKY223" s="52"/>
      <c r="EKZ223" s="52"/>
      <c r="ELA223" s="52"/>
      <c r="ELB223" s="52"/>
      <c r="ELC223" s="52"/>
      <c r="ELD223" s="52"/>
      <c r="ELE223" s="52"/>
      <c r="ELF223" s="52"/>
      <c r="ELG223" s="52"/>
      <c r="ELH223" s="52"/>
      <c r="ELI223" s="52"/>
      <c r="ELJ223" s="52"/>
      <c r="ELK223" s="52"/>
      <c r="ELL223" s="52"/>
      <c r="ELM223" s="52"/>
      <c r="ELN223" s="52"/>
      <c r="ELO223" s="52"/>
      <c r="ELP223" s="52"/>
      <c r="ELQ223" s="52"/>
      <c r="ELR223" s="52"/>
      <c r="ELS223" s="52"/>
      <c r="ELT223" s="52"/>
      <c r="ELU223" s="52"/>
      <c r="ELV223" s="52"/>
      <c r="ELW223" s="52"/>
      <c r="ELX223" s="52"/>
      <c r="ELY223" s="52"/>
      <c r="ELZ223" s="52"/>
      <c r="EMA223" s="52"/>
      <c r="EMB223" s="52"/>
      <c r="EMC223" s="52"/>
      <c r="EMD223" s="52"/>
      <c r="EME223" s="52"/>
      <c r="EMF223" s="52"/>
      <c r="EMG223" s="52"/>
      <c r="EMH223" s="52"/>
      <c r="EMI223" s="52"/>
      <c r="EMJ223" s="52"/>
      <c r="EMK223" s="52"/>
      <c r="EML223" s="52"/>
      <c r="EMM223" s="52"/>
      <c r="EMN223" s="52"/>
      <c r="EMO223" s="52"/>
      <c r="EMP223" s="52"/>
      <c r="EMQ223" s="52"/>
      <c r="EMR223" s="52"/>
      <c r="EMS223" s="52"/>
      <c r="EMT223" s="52"/>
      <c r="EMU223" s="52"/>
      <c r="EMV223" s="52"/>
      <c r="EMW223" s="52"/>
      <c r="EMX223" s="52"/>
      <c r="EMY223" s="52"/>
      <c r="EMZ223" s="52"/>
      <c r="ENA223" s="52"/>
      <c r="ENB223" s="52"/>
      <c r="ENC223" s="52"/>
      <c r="END223" s="52"/>
      <c r="ENE223" s="52"/>
      <c r="ENF223" s="52"/>
      <c r="ENG223" s="52"/>
      <c r="ENH223" s="52"/>
      <c r="ENI223" s="52"/>
      <c r="ENJ223" s="52"/>
      <c r="ENK223" s="52"/>
      <c r="ENL223" s="52"/>
      <c r="ENM223" s="52"/>
      <c r="ENN223" s="52"/>
      <c r="ENO223" s="52"/>
      <c r="ENP223" s="52"/>
      <c r="ENQ223" s="52"/>
      <c r="ENR223" s="52"/>
      <c r="ENS223" s="52"/>
      <c r="ENT223" s="52"/>
      <c r="ENU223" s="52"/>
      <c r="ENV223" s="52"/>
      <c r="ENW223" s="52"/>
      <c r="ENX223" s="52"/>
      <c r="ENY223" s="52"/>
      <c r="ENZ223" s="52"/>
      <c r="EOA223" s="52"/>
      <c r="EOB223" s="52"/>
      <c r="EOC223" s="52"/>
      <c r="EOD223" s="52"/>
      <c r="EOE223" s="52"/>
      <c r="EOF223" s="52"/>
      <c r="EOG223" s="52"/>
      <c r="EOH223" s="52"/>
      <c r="EOI223" s="52"/>
      <c r="EOJ223" s="52"/>
      <c r="EOK223" s="52"/>
      <c r="EOL223" s="52"/>
      <c r="EOM223" s="52"/>
      <c r="EON223" s="52"/>
      <c r="EOO223" s="52"/>
      <c r="EOP223" s="52"/>
      <c r="EOQ223" s="52"/>
      <c r="EOR223" s="52"/>
      <c r="EOS223" s="52"/>
      <c r="EOT223" s="52"/>
      <c r="EOU223" s="52"/>
      <c r="EOV223" s="52"/>
      <c r="EOW223" s="52"/>
      <c r="EOX223" s="52"/>
      <c r="EOY223" s="52"/>
      <c r="EOZ223" s="52"/>
      <c r="EPA223" s="52"/>
      <c r="EPB223" s="52"/>
      <c r="EPC223" s="52"/>
      <c r="EPD223" s="52"/>
      <c r="EPE223" s="52"/>
      <c r="EPF223" s="52"/>
      <c r="EPG223" s="52"/>
      <c r="EPH223" s="52"/>
      <c r="EPI223" s="52"/>
      <c r="EPJ223" s="52"/>
      <c r="EPK223" s="52"/>
      <c r="EPL223" s="52"/>
      <c r="EPM223" s="52"/>
      <c r="EPN223" s="52"/>
      <c r="EPO223" s="52"/>
      <c r="EPP223" s="52"/>
      <c r="EPQ223" s="52"/>
      <c r="EPR223" s="52"/>
      <c r="EPS223" s="52"/>
      <c r="EPT223" s="52"/>
      <c r="EPU223" s="52"/>
      <c r="EPV223" s="52"/>
      <c r="EPW223" s="52"/>
      <c r="EPX223" s="52"/>
      <c r="EPY223" s="52"/>
      <c r="EPZ223" s="52"/>
      <c r="EQA223" s="52"/>
      <c r="EQB223" s="52"/>
      <c r="EQC223" s="52"/>
      <c r="EQD223" s="52"/>
      <c r="EQE223" s="52"/>
      <c r="EQF223" s="52"/>
      <c r="EQG223" s="52"/>
      <c r="EQH223" s="52"/>
      <c r="EQI223" s="52"/>
      <c r="EQJ223" s="52"/>
      <c r="EQK223" s="52"/>
      <c r="EQL223" s="52"/>
      <c r="EQM223" s="52"/>
      <c r="EQN223" s="52"/>
      <c r="EQO223" s="52"/>
      <c r="EQP223" s="52"/>
      <c r="EQQ223" s="52"/>
      <c r="EQR223" s="52"/>
      <c r="EQS223" s="52"/>
      <c r="EQT223" s="52"/>
      <c r="EQU223" s="52"/>
      <c r="EQV223" s="52"/>
      <c r="EQW223" s="52"/>
      <c r="EQX223" s="52"/>
      <c r="EQY223" s="52"/>
      <c r="EQZ223" s="52"/>
      <c r="ERA223" s="52"/>
      <c r="ERB223" s="52"/>
      <c r="ERC223" s="52"/>
      <c r="ERD223" s="52"/>
      <c r="ERE223" s="52"/>
      <c r="ERF223" s="52"/>
      <c r="ERG223" s="52"/>
      <c r="ERH223" s="52"/>
      <c r="ERI223" s="52"/>
      <c r="ERJ223" s="52"/>
      <c r="ERK223" s="52"/>
      <c r="ERL223" s="52"/>
      <c r="ERM223" s="52"/>
      <c r="ERN223" s="52"/>
      <c r="ERO223" s="52"/>
      <c r="ERP223" s="52"/>
      <c r="ERQ223" s="52"/>
      <c r="ERR223" s="52"/>
      <c r="ERS223" s="52"/>
      <c r="ERT223" s="52"/>
      <c r="ERU223" s="52"/>
      <c r="ERV223" s="52"/>
      <c r="ERW223" s="52"/>
      <c r="ERX223" s="52"/>
      <c r="ERY223" s="52"/>
      <c r="ERZ223" s="52"/>
      <c r="ESA223" s="52"/>
      <c r="ESB223" s="52"/>
      <c r="ESC223" s="52"/>
      <c r="ESD223" s="52"/>
      <c r="ESE223" s="52"/>
      <c r="ESF223" s="52"/>
      <c r="ESG223" s="52"/>
      <c r="ESH223" s="52"/>
      <c r="ESI223" s="52"/>
      <c r="ESJ223" s="52"/>
      <c r="ESK223" s="52"/>
      <c r="ESL223" s="52"/>
      <c r="ESM223" s="52"/>
      <c r="ESN223" s="52"/>
      <c r="ESO223" s="52"/>
      <c r="ESP223" s="52"/>
      <c r="ESQ223" s="52"/>
      <c r="ESR223" s="52"/>
      <c r="ESS223" s="52"/>
      <c r="EST223" s="52"/>
      <c r="ESU223" s="52"/>
      <c r="ESV223" s="52"/>
      <c r="ESW223" s="52"/>
      <c r="ESX223" s="52"/>
      <c r="ESY223" s="52"/>
      <c r="ESZ223" s="52"/>
      <c r="ETA223" s="52"/>
      <c r="ETB223" s="52"/>
      <c r="ETC223" s="52"/>
      <c r="ETD223" s="52"/>
      <c r="ETE223" s="52"/>
      <c r="ETF223" s="52"/>
      <c r="ETG223" s="52"/>
      <c r="ETH223" s="52"/>
      <c r="ETI223" s="52"/>
      <c r="ETJ223" s="52"/>
      <c r="ETK223" s="52"/>
      <c r="ETL223" s="52"/>
      <c r="ETM223" s="52"/>
      <c r="ETN223" s="52"/>
      <c r="ETO223" s="52"/>
      <c r="ETP223" s="52"/>
      <c r="ETQ223" s="52"/>
      <c r="ETR223" s="52"/>
      <c r="ETS223" s="52"/>
      <c r="ETT223" s="52"/>
      <c r="ETU223" s="52"/>
      <c r="ETV223" s="52"/>
      <c r="ETW223" s="52"/>
      <c r="ETX223" s="52"/>
      <c r="ETY223" s="52"/>
      <c r="ETZ223" s="52"/>
      <c r="EUA223" s="52"/>
      <c r="EUB223" s="52"/>
      <c r="EUC223" s="52"/>
      <c r="EUD223" s="52"/>
      <c r="EUE223" s="52"/>
      <c r="EUF223" s="52"/>
      <c r="EUG223" s="52"/>
      <c r="EUH223" s="52"/>
      <c r="EUI223" s="52"/>
      <c r="EUJ223" s="52"/>
      <c r="EUK223" s="52"/>
      <c r="EUL223" s="52"/>
      <c r="EUM223" s="52"/>
      <c r="EUN223" s="52"/>
      <c r="EUO223" s="52"/>
      <c r="EUP223" s="52"/>
      <c r="EUQ223" s="52"/>
      <c r="EUR223" s="52"/>
      <c r="EUS223" s="52"/>
      <c r="EUT223" s="52"/>
      <c r="EUU223" s="52"/>
      <c r="EUV223" s="52"/>
      <c r="EUW223" s="52"/>
      <c r="EUX223" s="52"/>
      <c r="EUY223" s="52"/>
      <c r="EUZ223" s="52"/>
      <c r="EVA223" s="52"/>
      <c r="EVB223" s="52"/>
      <c r="EVC223" s="52"/>
      <c r="EVD223" s="52"/>
      <c r="EVE223" s="52"/>
      <c r="EVF223" s="52"/>
      <c r="EVG223" s="52"/>
      <c r="EVH223" s="52"/>
      <c r="EVI223" s="52"/>
      <c r="EVJ223" s="52"/>
      <c r="EVK223" s="52"/>
      <c r="EVL223" s="52"/>
      <c r="EVM223" s="52"/>
      <c r="EVN223" s="52"/>
      <c r="EVO223" s="52"/>
      <c r="EVP223" s="52"/>
      <c r="EVQ223" s="52"/>
      <c r="EVR223" s="52"/>
      <c r="EVS223" s="52"/>
      <c r="EVT223" s="52"/>
      <c r="EVU223" s="52"/>
      <c r="EVV223" s="52"/>
      <c r="EVW223" s="52"/>
      <c r="EVX223" s="52"/>
      <c r="EVY223" s="52"/>
      <c r="EVZ223" s="52"/>
      <c r="EWA223" s="52"/>
      <c r="EWB223" s="52"/>
      <c r="EWC223" s="52"/>
      <c r="EWD223" s="52"/>
      <c r="EWE223" s="52"/>
      <c r="EWF223" s="52"/>
      <c r="EWG223" s="52"/>
      <c r="EWH223" s="52"/>
      <c r="EWI223" s="52"/>
      <c r="EWJ223" s="52"/>
      <c r="EWK223" s="52"/>
      <c r="EWL223" s="52"/>
      <c r="EWM223" s="52"/>
      <c r="EWN223" s="52"/>
      <c r="EWO223" s="52"/>
      <c r="EWP223" s="52"/>
      <c r="EWQ223" s="52"/>
      <c r="EWR223" s="52"/>
      <c r="EWS223" s="52"/>
      <c r="EWT223" s="52"/>
      <c r="EWU223" s="52"/>
      <c r="EWV223" s="52"/>
      <c r="EWW223" s="52"/>
      <c r="EWX223" s="52"/>
      <c r="EWY223" s="52"/>
      <c r="EWZ223" s="52"/>
      <c r="EXA223" s="52"/>
      <c r="EXB223" s="52"/>
      <c r="EXC223" s="52"/>
      <c r="EXD223" s="52"/>
      <c r="EXE223" s="52"/>
      <c r="EXF223" s="52"/>
      <c r="EXG223" s="52"/>
      <c r="EXH223" s="52"/>
      <c r="EXI223" s="52"/>
      <c r="EXJ223" s="52"/>
      <c r="EXK223" s="52"/>
      <c r="EXL223" s="52"/>
      <c r="EXM223" s="52"/>
      <c r="EXN223" s="52"/>
      <c r="EXO223" s="52"/>
      <c r="EXP223" s="52"/>
      <c r="EXQ223" s="52"/>
      <c r="EXR223" s="52"/>
      <c r="EXS223" s="52"/>
      <c r="EXT223" s="52"/>
      <c r="EXU223" s="52"/>
      <c r="EXV223" s="52"/>
      <c r="EXW223" s="52"/>
      <c r="EXX223" s="52"/>
      <c r="EXY223" s="52"/>
      <c r="EXZ223" s="52"/>
      <c r="EYA223" s="52"/>
      <c r="EYB223" s="52"/>
      <c r="EYC223" s="52"/>
      <c r="EYD223" s="52"/>
      <c r="EYE223" s="52"/>
      <c r="EYF223" s="52"/>
      <c r="EYG223" s="52"/>
      <c r="EYH223" s="52"/>
      <c r="EYI223" s="52"/>
      <c r="EYJ223" s="52"/>
      <c r="EYK223" s="52"/>
      <c r="EYL223" s="52"/>
      <c r="EYM223" s="52"/>
      <c r="EYN223" s="52"/>
      <c r="EYO223" s="52"/>
      <c r="EYP223" s="52"/>
      <c r="EYQ223" s="52"/>
      <c r="EYR223" s="52"/>
      <c r="EYS223" s="52"/>
      <c r="EYT223" s="52"/>
      <c r="EYU223" s="52"/>
      <c r="EYV223" s="52"/>
      <c r="EYW223" s="52"/>
      <c r="EYX223" s="52"/>
      <c r="EYY223" s="52"/>
      <c r="EYZ223" s="52"/>
      <c r="EZA223" s="52"/>
      <c r="EZB223" s="52"/>
      <c r="EZC223" s="52"/>
      <c r="EZD223" s="52"/>
      <c r="EZE223" s="52"/>
      <c r="EZF223" s="52"/>
      <c r="EZG223" s="52"/>
      <c r="EZH223" s="52"/>
      <c r="EZI223" s="52"/>
      <c r="EZJ223" s="52"/>
      <c r="EZK223" s="52"/>
      <c r="EZL223" s="52"/>
      <c r="EZM223" s="52"/>
      <c r="EZN223" s="52"/>
      <c r="EZO223" s="52"/>
      <c r="EZP223" s="52"/>
      <c r="EZQ223" s="52"/>
      <c r="EZR223" s="52"/>
      <c r="EZS223" s="52"/>
      <c r="EZT223" s="52"/>
      <c r="EZU223" s="52"/>
      <c r="EZV223" s="52"/>
      <c r="EZW223" s="52"/>
      <c r="EZX223" s="52"/>
      <c r="EZY223" s="52"/>
      <c r="EZZ223" s="52"/>
      <c r="FAA223" s="52"/>
      <c r="FAB223" s="52"/>
      <c r="FAC223" s="52"/>
      <c r="FAD223" s="52"/>
      <c r="FAE223" s="52"/>
      <c r="FAF223" s="52"/>
      <c r="FAG223" s="52"/>
      <c r="FAH223" s="52"/>
      <c r="FAI223" s="52"/>
      <c r="FAJ223" s="52"/>
      <c r="FAK223" s="52"/>
      <c r="FAL223" s="52"/>
      <c r="FAM223" s="52"/>
      <c r="FAN223" s="52"/>
      <c r="FAO223" s="52"/>
      <c r="FAP223" s="52"/>
      <c r="FAQ223" s="52"/>
      <c r="FAR223" s="52"/>
      <c r="FAS223" s="52"/>
      <c r="FAT223" s="52"/>
      <c r="FAU223" s="52"/>
      <c r="FAV223" s="52"/>
      <c r="FAW223" s="52"/>
      <c r="FAX223" s="52"/>
      <c r="FAY223" s="52"/>
      <c r="FAZ223" s="52"/>
      <c r="FBA223" s="52"/>
      <c r="FBB223" s="52"/>
      <c r="FBC223" s="52"/>
      <c r="FBD223" s="52"/>
      <c r="FBE223" s="52"/>
      <c r="FBF223" s="52"/>
      <c r="FBG223" s="52"/>
      <c r="FBH223" s="52"/>
      <c r="FBI223" s="52"/>
      <c r="FBJ223" s="52"/>
      <c r="FBK223" s="52"/>
      <c r="FBL223" s="52"/>
      <c r="FBM223" s="52"/>
      <c r="FBN223" s="52"/>
      <c r="FBO223" s="52"/>
      <c r="FBP223" s="52"/>
      <c r="FBQ223" s="52"/>
      <c r="FBR223" s="52"/>
      <c r="FBS223" s="52"/>
      <c r="FBT223" s="52"/>
      <c r="FBU223" s="52"/>
      <c r="FBV223" s="52"/>
      <c r="FBW223" s="52"/>
      <c r="FBX223" s="52"/>
      <c r="FBY223" s="52"/>
      <c r="FBZ223" s="52"/>
      <c r="FCA223" s="52"/>
      <c r="FCB223" s="52"/>
      <c r="FCC223" s="52"/>
      <c r="FCD223" s="52"/>
      <c r="FCE223" s="52"/>
      <c r="FCF223" s="52"/>
      <c r="FCG223" s="52"/>
      <c r="FCH223" s="52"/>
      <c r="FCI223" s="52"/>
      <c r="FCJ223" s="52"/>
      <c r="FCK223" s="52"/>
      <c r="FCL223" s="52"/>
      <c r="FCM223" s="52"/>
      <c r="FCN223" s="52"/>
      <c r="FCO223" s="52"/>
      <c r="FCP223" s="52"/>
      <c r="FCQ223" s="52"/>
      <c r="FCR223" s="52"/>
      <c r="FCS223" s="52"/>
      <c r="FCT223" s="52"/>
      <c r="FCU223" s="52"/>
      <c r="FCV223" s="52"/>
      <c r="FCW223" s="52"/>
      <c r="FCX223" s="52"/>
      <c r="FCY223" s="52"/>
      <c r="FCZ223" s="52"/>
      <c r="FDA223" s="52"/>
      <c r="FDB223" s="52"/>
      <c r="FDC223" s="52"/>
      <c r="FDD223" s="52"/>
      <c r="FDE223" s="52"/>
      <c r="FDF223" s="52"/>
      <c r="FDG223" s="52"/>
      <c r="FDH223" s="52"/>
      <c r="FDI223" s="52"/>
      <c r="FDJ223" s="52"/>
      <c r="FDK223" s="52"/>
      <c r="FDL223" s="52"/>
      <c r="FDM223" s="52"/>
      <c r="FDN223" s="52"/>
      <c r="FDO223" s="52"/>
      <c r="FDP223" s="52"/>
      <c r="FDQ223" s="52"/>
      <c r="FDR223" s="52"/>
      <c r="FDS223" s="52"/>
      <c r="FDT223" s="52"/>
      <c r="FDU223" s="52"/>
      <c r="FDV223" s="52"/>
      <c r="FDW223" s="52"/>
      <c r="FDX223" s="52"/>
      <c r="FDY223" s="52"/>
      <c r="FDZ223" s="52"/>
      <c r="FEA223" s="52"/>
      <c r="FEB223" s="52"/>
      <c r="FEC223" s="52"/>
      <c r="FED223" s="52"/>
      <c r="FEE223" s="52"/>
      <c r="FEF223" s="52"/>
      <c r="FEG223" s="52"/>
      <c r="FEH223" s="52"/>
      <c r="FEI223" s="52"/>
      <c r="FEJ223" s="52"/>
      <c r="FEK223" s="52"/>
      <c r="FEL223" s="52"/>
      <c r="FEM223" s="52"/>
      <c r="FEN223" s="52"/>
      <c r="FEO223" s="52"/>
      <c r="FEP223" s="52"/>
      <c r="FEQ223" s="52"/>
      <c r="FER223" s="52"/>
      <c r="FES223" s="52"/>
      <c r="FET223" s="52"/>
      <c r="FEU223" s="52"/>
      <c r="FEV223" s="52"/>
      <c r="FEW223" s="52"/>
      <c r="FEX223" s="52"/>
      <c r="FEY223" s="52"/>
      <c r="FEZ223" s="52"/>
      <c r="FFA223" s="52"/>
      <c r="FFB223" s="52"/>
      <c r="FFC223" s="52"/>
      <c r="FFD223" s="52"/>
      <c r="FFE223" s="52"/>
      <c r="FFF223" s="52"/>
      <c r="FFG223" s="52"/>
      <c r="FFH223" s="52"/>
      <c r="FFI223" s="52"/>
      <c r="FFJ223" s="52"/>
      <c r="FFK223" s="52"/>
      <c r="FFL223" s="52"/>
      <c r="FFM223" s="52"/>
      <c r="FFN223" s="52"/>
      <c r="FFO223" s="52"/>
      <c r="FFP223" s="52"/>
      <c r="FFQ223" s="52"/>
      <c r="FFR223" s="52"/>
      <c r="FFS223" s="52"/>
      <c r="FFT223" s="52"/>
      <c r="FFU223" s="52"/>
      <c r="FFV223" s="52"/>
      <c r="FFW223" s="52"/>
      <c r="FFX223" s="52"/>
      <c r="FFY223" s="52"/>
      <c r="FFZ223" s="52"/>
      <c r="FGA223" s="52"/>
      <c r="FGB223" s="52"/>
      <c r="FGC223" s="52"/>
      <c r="FGD223" s="52"/>
      <c r="FGE223" s="52"/>
      <c r="FGF223" s="52"/>
      <c r="FGG223" s="52"/>
      <c r="FGH223" s="52"/>
      <c r="FGI223" s="52"/>
      <c r="FGJ223" s="52"/>
      <c r="FGK223" s="52"/>
      <c r="FGL223" s="52"/>
      <c r="FGM223" s="52"/>
      <c r="FGN223" s="52"/>
      <c r="FGO223" s="52"/>
      <c r="FGP223" s="52"/>
      <c r="FGQ223" s="52"/>
      <c r="FGR223" s="52"/>
      <c r="FGS223" s="52"/>
      <c r="FGT223" s="52"/>
      <c r="FGU223" s="52"/>
      <c r="FGV223" s="52"/>
      <c r="FGW223" s="52"/>
      <c r="FGX223" s="52"/>
      <c r="FGY223" s="52"/>
      <c r="FGZ223" s="52"/>
      <c r="FHA223" s="52"/>
      <c r="FHB223" s="52"/>
      <c r="FHC223" s="52"/>
      <c r="FHD223" s="52"/>
      <c r="FHE223" s="52"/>
      <c r="FHF223" s="52"/>
      <c r="FHG223" s="52"/>
      <c r="FHH223" s="52"/>
      <c r="FHI223" s="52"/>
      <c r="FHJ223" s="52"/>
      <c r="FHK223" s="52"/>
      <c r="FHL223" s="52"/>
      <c r="FHM223" s="52"/>
      <c r="FHN223" s="52"/>
      <c r="FHO223" s="52"/>
      <c r="FHP223" s="52"/>
      <c r="FHQ223" s="52"/>
      <c r="FHR223" s="52"/>
      <c r="FHS223" s="52"/>
      <c r="FHT223" s="52"/>
      <c r="FHU223" s="52"/>
      <c r="FHV223" s="52"/>
      <c r="FHW223" s="52"/>
      <c r="FHX223" s="52"/>
      <c r="FHY223" s="52"/>
      <c r="FHZ223" s="52"/>
      <c r="FIA223" s="52"/>
      <c r="FIB223" s="52"/>
      <c r="FIC223" s="52"/>
      <c r="FID223" s="52"/>
      <c r="FIE223" s="52"/>
      <c r="FIF223" s="52"/>
      <c r="FIG223" s="52"/>
      <c r="FIH223" s="52"/>
      <c r="FII223" s="52"/>
      <c r="FIJ223" s="52"/>
      <c r="FIK223" s="52"/>
      <c r="FIL223" s="52"/>
      <c r="FIM223" s="52"/>
      <c r="FIN223" s="52"/>
      <c r="FIO223" s="52"/>
      <c r="FIP223" s="52"/>
      <c r="FIQ223" s="52"/>
      <c r="FIR223" s="52"/>
      <c r="FIS223" s="52"/>
      <c r="FIT223" s="52"/>
      <c r="FIU223" s="52"/>
      <c r="FIV223" s="52"/>
      <c r="FIW223" s="52"/>
      <c r="FIX223" s="52"/>
      <c r="FIY223" s="52"/>
      <c r="FIZ223" s="52"/>
      <c r="FJA223" s="52"/>
      <c r="FJB223" s="52"/>
      <c r="FJC223" s="52"/>
      <c r="FJD223" s="52"/>
      <c r="FJE223" s="52"/>
      <c r="FJF223" s="52"/>
      <c r="FJG223" s="52"/>
      <c r="FJH223" s="52"/>
      <c r="FJI223" s="52"/>
      <c r="FJJ223" s="52"/>
      <c r="FJK223" s="52"/>
      <c r="FJL223" s="52"/>
      <c r="FJM223" s="52"/>
      <c r="FJN223" s="52"/>
      <c r="FJO223" s="52"/>
      <c r="FJP223" s="52"/>
      <c r="FJQ223" s="52"/>
      <c r="FJR223" s="52"/>
      <c r="FJS223" s="52"/>
      <c r="FJT223" s="52"/>
      <c r="FJU223" s="52"/>
      <c r="FJV223" s="52"/>
      <c r="FJW223" s="52"/>
      <c r="FJX223" s="52"/>
      <c r="FJY223" s="52"/>
      <c r="FJZ223" s="52"/>
      <c r="FKA223" s="52"/>
      <c r="FKB223" s="52"/>
      <c r="FKC223" s="52"/>
      <c r="FKD223" s="52"/>
      <c r="FKE223" s="52"/>
      <c r="FKF223" s="52"/>
      <c r="FKG223" s="52"/>
      <c r="FKH223" s="52"/>
      <c r="FKI223" s="52"/>
      <c r="FKJ223" s="52"/>
      <c r="FKK223" s="52"/>
      <c r="FKL223" s="52"/>
      <c r="FKM223" s="52"/>
      <c r="FKN223" s="52"/>
      <c r="FKO223" s="52"/>
      <c r="FKP223" s="52"/>
      <c r="FKQ223" s="52"/>
      <c r="FKR223" s="52"/>
      <c r="FKS223" s="52"/>
      <c r="FKT223" s="52"/>
      <c r="FKU223" s="52"/>
      <c r="FKV223" s="52"/>
      <c r="FKW223" s="52"/>
      <c r="FKX223" s="52"/>
      <c r="FKY223" s="52"/>
      <c r="FKZ223" s="52"/>
      <c r="FLA223" s="52"/>
      <c r="FLB223" s="52"/>
      <c r="FLC223" s="52"/>
      <c r="FLD223" s="52"/>
      <c r="FLE223" s="52"/>
      <c r="FLF223" s="52"/>
      <c r="FLG223" s="52"/>
      <c r="FLH223" s="52"/>
      <c r="FLI223" s="52"/>
      <c r="FLJ223" s="52"/>
      <c r="FLK223" s="52"/>
      <c r="FLL223" s="52"/>
      <c r="FLM223" s="52"/>
      <c r="FLN223" s="52"/>
      <c r="FLO223" s="52"/>
      <c r="FLP223" s="52"/>
      <c r="FLQ223" s="52"/>
      <c r="FLR223" s="52"/>
      <c r="FLS223" s="52"/>
      <c r="FLT223" s="52"/>
      <c r="FLU223" s="52"/>
      <c r="FLV223" s="52"/>
      <c r="FLW223" s="52"/>
      <c r="FLX223" s="52"/>
      <c r="FLY223" s="52"/>
      <c r="FLZ223" s="52"/>
      <c r="FMA223" s="52"/>
      <c r="FMB223" s="52"/>
      <c r="FMC223" s="52"/>
      <c r="FMD223" s="52"/>
      <c r="FME223" s="52"/>
      <c r="FMF223" s="52"/>
      <c r="FMG223" s="52"/>
      <c r="FMH223" s="52"/>
      <c r="FMI223" s="52"/>
      <c r="FMJ223" s="52"/>
      <c r="FMK223" s="52"/>
      <c r="FML223" s="52"/>
      <c r="FMM223" s="52"/>
      <c r="FMN223" s="52"/>
      <c r="FMO223" s="52"/>
      <c r="FMP223" s="52"/>
      <c r="FMQ223" s="52"/>
      <c r="FMR223" s="52"/>
      <c r="FMS223" s="52"/>
      <c r="FMT223" s="52"/>
      <c r="FMU223" s="52"/>
      <c r="FMV223" s="52"/>
      <c r="FMW223" s="52"/>
      <c r="FMX223" s="52"/>
      <c r="FMY223" s="52"/>
      <c r="FMZ223" s="52"/>
      <c r="FNA223" s="52"/>
      <c r="FNB223" s="52"/>
      <c r="FNC223" s="52"/>
      <c r="FND223" s="52"/>
      <c r="FNE223" s="52"/>
      <c r="FNF223" s="52"/>
      <c r="FNG223" s="52"/>
      <c r="FNH223" s="52"/>
      <c r="FNI223" s="52"/>
      <c r="FNJ223" s="52"/>
      <c r="FNK223" s="52"/>
      <c r="FNL223" s="52"/>
      <c r="FNM223" s="52"/>
      <c r="FNN223" s="52"/>
      <c r="FNO223" s="52"/>
      <c r="FNP223" s="52"/>
      <c r="FNQ223" s="52"/>
      <c r="FNR223" s="52"/>
      <c r="FNS223" s="52"/>
      <c r="FNT223" s="52"/>
      <c r="FNU223" s="52"/>
      <c r="FNV223" s="52"/>
      <c r="FNW223" s="52"/>
      <c r="FNX223" s="52"/>
      <c r="FNY223" s="52"/>
      <c r="FNZ223" s="52"/>
      <c r="FOA223" s="52"/>
      <c r="FOB223" s="52"/>
      <c r="FOC223" s="52"/>
      <c r="FOD223" s="52"/>
      <c r="FOE223" s="52"/>
      <c r="FOF223" s="52"/>
      <c r="FOG223" s="52"/>
      <c r="FOH223" s="52"/>
      <c r="FOI223" s="52"/>
      <c r="FOJ223" s="52"/>
      <c r="FOK223" s="52"/>
      <c r="FOL223" s="52"/>
      <c r="FOM223" s="52"/>
      <c r="FON223" s="52"/>
      <c r="FOO223" s="52"/>
      <c r="FOP223" s="52"/>
      <c r="FOQ223" s="52"/>
      <c r="FOR223" s="52"/>
      <c r="FOS223" s="52"/>
      <c r="FOT223" s="52"/>
      <c r="FOU223" s="52"/>
      <c r="FOV223" s="52"/>
      <c r="FOW223" s="52"/>
      <c r="FOX223" s="52"/>
      <c r="FOY223" s="52"/>
      <c r="FOZ223" s="52"/>
      <c r="FPA223" s="52"/>
      <c r="FPB223" s="52"/>
      <c r="FPC223" s="52"/>
      <c r="FPD223" s="52"/>
      <c r="FPE223" s="52"/>
      <c r="FPF223" s="52"/>
      <c r="FPG223" s="52"/>
      <c r="FPH223" s="52"/>
      <c r="FPI223" s="52"/>
      <c r="FPJ223" s="52"/>
      <c r="FPK223" s="52"/>
      <c r="FPL223" s="52"/>
      <c r="FPM223" s="52"/>
      <c r="FPN223" s="52"/>
      <c r="FPO223" s="52"/>
      <c r="FPP223" s="52"/>
      <c r="FPQ223" s="52"/>
      <c r="FPR223" s="52"/>
      <c r="FPS223" s="52"/>
      <c r="FPT223" s="52"/>
      <c r="FPU223" s="52"/>
      <c r="FPV223" s="52"/>
      <c r="FPW223" s="52"/>
      <c r="FPX223" s="52"/>
      <c r="FPY223" s="52"/>
      <c r="FPZ223" s="52"/>
      <c r="FQA223" s="52"/>
      <c r="FQB223" s="52"/>
      <c r="FQC223" s="52"/>
      <c r="FQD223" s="52"/>
      <c r="FQE223" s="52"/>
      <c r="FQF223" s="52"/>
      <c r="FQG223" s="52"/>
      <c r="FQH223" s="52"/>
      <c r="FQI223" s="52"/>
      <c r="FQJ223" s="52"/>
      <c r="FQK223" s="52"/>
      <c r="FQL223" s="52"/>
      <c r="FQM223" s="52"/>
      <c r="FQN223" s="52"/>
      <c r="FQO223" s="52"/>
      <c r="FQP223" s="52"/>
      <c r="FQQ223" s="52"/>
      <c r="FQR223" s="52"/>
      <c r="FQS223" s="52"/>
      <c r="FQT223" s="52"/>
      <c r="FQU223" s="52"/>
      <c r="FQV223" s="52"/>
      <c r="FQW223" s="52"/>
      <c r="FQX223" s="52"/>
      <c r="FQY223" s="52"/>
      <c r="FQZ223" s="52"/>
      <c r="FRA223" s="52"/>
      <c r="FRB223" s="52"/>
      <c r="FRC223" s="52"/>
      <c r="FRD223" s="52"/>
      <c r="FRE223" s="52"/>
      <c r="FRF223" s="52"/>
      <c r="FRG223" s="52"/>
      <c r="FRH223" s="52"/>
      <c r="FRI223" s="52"/>
      <c r="FRJ223" s="52"/>
      <c r="FRK223" s="52"/>
      <c r="FRL223" s="52"/>
      <c r="FRM223" s="52"/>
      <c r="FRN223" s="52"/>
      <c r="FRO223" s="52"/>
      <c r="FRP223" s="52"/>
      <c r="FRQ223" s="52"/>
      <c r="FRR223" s="52"/>
      <c r="FRS223" s="52"/>
      <c r="FRT223" s="52"/>
      <c r="FRU223" s="52"/>
      <c r="FRV223" s="52"/>
      <c r="FRW223" s="52"/>
      <c r="FRX223" s="52"/>
      <c r="FRY223" s="52"/>
      <c r="FRZ223" s="52"/>
      <c r="FSA223" s="52"/>
      <c r="FSB223" s="52"/>
      <c r="FSC223" s="52"/>
      <c r="FSD223" s="52"/>
      <c r="FSE223" s="52"/>
      <c r="FSF223" s="52"/>
      <c r="FSG223" s="52"/>
      <c r="FSH223" s="52"/>
      <c r="FSI223" s="52"/>
      <c r="FSJ223" s="52"/>
      <c r="FSK223" s="52"/>
      <c r="FSL223" s="52"/>
      <c r="FSM223" s="52"/>
      <c r="FSN223" s="52"/>
      <c r="FSO223" s="52"/>
      <c r="FSP223" s="52"/>
      <c r="FSQ223" s="52"/>
      <c r="FSR223" s="52"/>
      <c r="FSS223" s="52"/>
      <c r="FST223" s="52"/>
      <c r="FSU223" s="52"/>
      <c r="FSV223" s="52"/>
      <c r="FSW223" s="52"/>
      <c r="FSX223" s="52"/>
      <c r="FSY223" s="52"/>
      <c r="FSZ223" s="52"/>
      <c r="FTA223" s="52"/>
      <c r="FTB223" s="52"/>
      <c r="FTC223" s="52"/>
      <c r="FTD223" s="52"/>
      <c r="FTE223" s="52"/>
      <c r="FTF223" s="52"/>
      <c r="FTG223" s="52"/>
      <c r="FTH223" s="52"/>
      <c r="FTI223" s="52"/>
      <c r="FTJ223" s="52"/>
      <c r="FTK223" s="52"/>
      <c r="FTL223" s="52"/>
      <c r="FTM223" s="52"/>
      <c r="FTN223" s="52"/>
      <c r="FTO223" s="52"/>
      <c r="FTP223" s="52"/>
      <c r="FTQ223" s="52"/>
      <c r="FTR223" s="52"/>
      <c r="FTS223" s="52"/>
      <c r="FTT223" s="52"/>
      <c r="FTU223" s="52"/>
      <c r="FTV223" s="52"/>
      <c r="FTW223" s="52"/>
      <c r="FTX223" s="52"/>
      <c r="FTY223" s="52"/>
      <c r="FTZ223" s="52"/>
      <c r="FUA223" s="52"/>
      <c r="FUB223" s="52"/>
      <c r="FUC223" s="52"/>
      <c r="FUD223" s="52"/>
      <c r="FUE223" s="52"/>
      <c r="FUF223" s="52"/>
      <c r="FUG223" s="52"/>
      <c r="FUH223" s="52"/>
      <c r="FUI223" s="52"/>
      <c r="FUJ223" s="52"/>
      <c r="FUK223" s="52"/>
      <c r="FUL223" s="52"/>
      <c r="FUM223" s="52"/>
      <c r="FUN223" s="52"/>
      <c r="FUO223" s="52"/>
      <c r="FUP223" s="52"/>
      <c r="FUQ223" s="52"/>
      <c r="FUR223" s="52"/>
      <c r="FUS223" s="52"/>
      <c r="FUT223" s="52"/>
      <c r="FUU223" s="52"/>
      <c r="FUV223" s="52"/>
      <c r="FUW223" s="52"/>
      <c r="FUX223" s="52"/>
      <c r="FUY223" s="52"/>
      <c r="FUZ223" s="52"/>
      <c r="FVA223" s="52"/>
      <c r="FVB223" s="52"/>
      <c r="FVC223" s="52"/>
      <c r="FVD223" s="52"/>
      <c r="FVE223" s="52"/>
      <c r="FVF223" s="52"/>
      <c r="FVG223" s="52"/>
      <c r="FVH223" s="52"/>
      <c r="FVI223" s="52"/>
      <c r="FVJ223" s="52"/>
      <c r="FVK223" s="52"/>
      <c r="FVL223" s="52"/>
      <c r="FVM223" s="52"/>
      <c r="FVN223" s="52"/>
      <c r="FVO223" s="52"/>
      <c r="FVP223" s="52"/>
      <c r="FVQ223" s="52"/>
      <c r="FVR223" s="52"/>
      <c r="FVS223" s="52"/>
      <c r="FVT223" s="52"/>
      <c r="FVU223" s="52"/>
      <c r="FVV223" s="52"/>
      <c r="FVW223" s="52"/>
      <c r="FVX223" s="52"/>
      <c r="FVY223" s="52"/>
      <c r="FVZ223" s="52"/>
      <c r="FWA223" s="52"/>
      <c r="FWB223" s="52"/>
      <c r="FWC223" s="52"/>
      <c r="FWD223" s="52"/>
      <c r="FWE223" s="52"/>
      <c r="FWF223" s="52"/>
      <c r="FWG223" s="52"/>
      <c r="FWH223" s="52"/>
      <c r="FWI223" s="52"/>
      <c r="FWJ223" s="52"/>
      <c r="FWK223" s="52"/>
      <c r="FWL223" s="52"/>
      <c r="FWM223" s="52"/>
      <c r="FWN223" s="52"/>
      <c r="FWO223" s="52"/>
      <c r="FWP223" s="52"/>
      <c r="FWQ223" s="52"/>
      <c r="FWR223" s="52"/>
      <c r="FWS223" s="52"/>
      <c r="FWT223" s="52"/>
      <c r="FWU223" s="52"/>
      <c r="FWV223" s="52"/>
      <c r="FWW223" s="52"/>
      <c r="FWX223" s="52"/>
      <c r="FWY223" s="52"/>
      <c r="FWZ223" s="52"/>
      <c r="FXA223" s="52"/>
      <c r="FXB223" s="52"/>
      <c r="FXC223" s="52"/>
      <c r="FXD223" s="52"/>
      <c r="FXE223" s="52"/>
      <c r="FXF223" s="52"/>
      <c r="FXG223" s="52"/>
      <c r="FXH223" s="52"/>
      <c r="FXI223" s="52"/>
      <c r="FXJ223" s="52"/>
      <c r="FXK223" s="52"/>
      <c r="FXL223" s="52"/>
      <c r="FXM223" s="52"/>
      <c r="FXN223" s="52"/>
      <c r="FXO223" s="52"/>
      <c r="FXP223" s="52"/>
      <c r="FXQ223" s="52"/>
      <c r="FXR223" s="52"/>
      <c r="FXS223" s="52"/>
      <c r="FXT223" s="52"/>
      <c r="FXU223" s="52"/>
      <c r="FXV223" s="52"/>
      <c r="FXW223" s="52"/>
      <c r="FXX223" s="52"/>
      <c r="FXY223" s="52"/>
      <c r="FXZ223" s="52"/>
      <c r="FYA223" s="52"/>
      <c r="FYB223" s="52"/>
      <c r="FYC223" s="52"/>
      <c r="FYD223" s="52"/>
      <c r="FYE223" s="52"/>
      <c r="FYF223" s="52"/>
      <c r="FYG223" s="52"/>
      <c r="FYH223" s="52"/>
      <c r="FYI223" s="52"/>
      <c r="FYJ223" s="52"/>
      <c r="FYK223" s="52"/>
      <c r="FYL223" s="52"/>
      <c r="FYM223" s="52"/>
      <c r="FYN223" s="52"/>
      <c r="FYO223" s="52"/>
      <c r="FYP223" s="52"/>
      <c r="FYQ223" s="52"/>
      <c r="FYR223" s="52"/>
      <c r="FYS223" s="52"/>
      <c r="FYT223" s="52"/>
      <c r="FYU223" s="52"/>
      <c r="FYV223" s="52"/>
      <c r="FYW223" s="52"/>
      <c r="FYX223" s="52"/>
      <c r="FYY223" s="52"/>
      <c r="FYZ223" s="52"/>
      <c r="FZA223" s="52"/>
      <c r="FZB223" s="52"/>
      <c r="FZC223" s="52"/>
      <c r="FZD223" s="52"/>
      <c r="FZE223" s="52"/>
      <c r="FZF223" s="52"/>
      <c r="FZG223" s="52"/>
      <c r="FZH223" s="52"/>
      <c r="FZI223" s="52"/>
      <c r="FZJ223" s="52"/>
      <c r="FZK223" s="52"/>
      <c r="FZL223" s="52"/>
      <c r="FZM223" s="52"/>
      <c r="FZN223" s="52"/>
      <c r="FZO223" s="52"/>
      <c r="FZP223" s="52"/>
      <c r="FZQ223" s="52"/>
      <c r="FZR223" s="52"/>
      <c r="FZS223" s="52"/>
      <c r="FZT223" s="52"/>
      <c r="FZU223" s="52"/>
      <c r="FZV223" s="52"/>
      <c r="FZW223" s="52"/>
      <c r="FZX223" s="52"/>
      <c r="FZY223" s="52"/>
      <c r="FZZ223" s="52"/>
      <c r="GAA223" s="52"/>
      <c r="GAB223" s="52"/>
      <c r="GAC223" s="52"/>
      <c r="GAD223" s="52"/>
      <c r="GAE223" s="52"/>
      <c r="GAF223" s="52"/>
      <c r="GAG223" s="52"/>
      <c r="GAH223" s="52"/>
      <c r="GAI223" s="52"/>
      <c r="GAJ223" s="52"/>
      <c r="GAK223" s="52"/>
      <c r="GAL223" s="52"/>
      <c r="GAM223" s="52"/>
      <c r="GAN223" s="52"/>
      <c r="GAO223" s="52"/>
      <c r="GAP223" s="52"/>
      <c r="GAQ223" s="52"/>
      <c r="GAR223" s="52"/>
      <c r="GAS223" s="52"/>
      <c r="GAT223" s="52"/>
      <c r="GAU223" s="52"/>
      <c r="GAV223" s="52"/>
      <c r="GAW223" s="52"/>
      <c r="GAX223" s="52"/>
      <c r="GAY223" s="52"/>
      <c r="GAZ223" s="52"/>
      <c r="GBA223" s="52"/>
      <c r="GBB223" s="52"/>
      <c r="GBC223" s="52"/>
      <c r="GBD223" s="52"/>
      <c r="GBE223" s="52"/>
      <c r="GBF223" s="52"/>
      <c r="GBG223" s="52"/>
      <c r="GBH223" s="52"/>
      <c r="GBI223" s="52"/>
      <c r="GBJ223" s="52"/>
      <c r="GBK223" s="52"/>
      <c r="GBL223" s="52"/>
      <c r="GBM223" s="52"/>
      <c r="GBN223" s="52"/>
      <c r="GBO223" s="52"/>
      <c r="GBP223" s="52"/>
      <c r="GBQ223" s="52"/>
      <c r="GBR223" s="52"/>
      <c r="GBS223" s="52"/>
      <c r="GBT223" s="52"/>
      <c r="GBU223" s="52"/>
      <c r="GBV223" s="52"/>
      <c r="GBW223" s="52"/>
      <c r="GBX223" s="52"/>
      <c r="GBY223" s="52"/>
      <c r="GBZ223" s="52"/>
      <c r="GCA223" s="52"/>
      <c r="GCB223" s="52"/>
      <c r="GCC223" s="52"/>
      <c r="GCD223" s="52"/>
      <c r="GCE223" s="52"/>
      <c r="GCF223" s="52"/>
      <c r="GCG223" s="52"/>
      <c r="GCH223" s="52"/>
      <c r="GCI223" s="52"/>
      <c r="GCJ223" s="52"/>
      <c r="GCK223" s="52"/>
      <c r="GCL223" s="52"/>
      <c r="GCM223" s="52"/>
      <c r="GCN223" s="52"/>
      <c r="GCO223" s="52"/>
      <c r="GCP223" s="52"/>
      <c r="GCQ223" s="52"/>
      <c r="GCR223" s="52"/>
      <c r="GCS223" s="52"/>
      <c r="GCT223" s="52"/>
      <c r="GCU223" s="52"/>
      <c r="GCV223" s="52"/>
      <c r="GCW223" s="52"/>
      <c r="GCX223" s="52"/>
      <c r="GCY223" s="52"/>
      <c r="GCZ223" s="52"/>
      <c r="GDA223" s="52"/>
      <c r="GDB223" s="52"/>
      <c r="GDC223" s="52"/>
      <c r="GDD223" s="52"/>
      <c r="GDE223" s="52"/>
      <c r="GDF223" s="52"/>
      <c r="GDG223" s="52"/>
      <c r="GDH223" s="52"/>
      <c r="GDI223" s="52"/>
      <c r="GDJ223" s="52"/>
      <c r="GDK223" s="52"/>
      <c r="GDL223" s="52"/>
      <c r="GDM223" s="52"/>
      <c r="GDN223" s="52"/>
      <c r="GDO223" s="52"/>
      <c r="GDP223" s="52"/>
      <c r="GDQ223" s="52"/>
      <c r="GDR223" s="52"/>
      <c r="GDS223" s="52"/>
      <c r="GDT223" s="52"/>
      <c r="GDU223" s="52"/>
      <c r="GDV223" s="52"/>
      <c r="GDW223" s="52"/>
      <c r="GDX223" s="52"/>
      <c r="GDY223" s="52"/>
      <c r="GDZ223" s="52"/>
      <c r="GEA223" s="52"/>
      <c r="GEB223" s="52"/>
      <c r="GEC223" s="52"/>
      <c r="GED223" s="52"/>
      <c r="GEE223" s="52"/>
      <c r="GEF223" s="52"/>
      <c r="GEG223" s="52"/>
      <c r="GEH223" s="52"/>
      <c r="GEI223" s="52"/>
      <c r="GEJ223" s="52"/>
      <c r="GEK223" s="52"/>
      <c r="GEL223" s="52"/>
      <c r="GEM223" s="52"/>
      <c r="GEN223" s="52"/>
      <c r="GEO223" s="52"/>
      <c r="GEP223" s="52"/>
      <c r="GEQ223" s="52"/>
      <c r="GER223" s="52"/>
      <c r="GES223" s="52"/>
      <c r="GET223" s="52"/>
      <c r="GEU223" s="52"/>
      <c r="GEV223" s="52"/>
      <c r="GEW223" s="52"/>
      <c r="GEX223" s="52"/>
      <c r="GEY223" s="52"/>
      <c r="GEZ223" s="52"/>
      <c r="GFA223" s="52"/>
      <c r="GFB223" s="52"/>
      <c r="GFC223" s="52"/>
      <c r="GFD223" s="52"/>
      <c r="GFE223" s="52"/>
      <c r="GFF223" s="52"/>
      <c r="GFG223" s="52"/>
      <c r="GFH223" s="52"/>
      <c r="GFI223" s="52"/>
      <c r="GFJ223" s="52"/>
      <c r="GFK223" s="52"/>
      <c r="GFL223" s="52"/>
      <c r="GFM223" s="52"/>
      <c r="GFN223" s="52"/>
      <c r="GFO223" s="52"/>
      <c r="GFP223" s="52"/>
      <c r="GFQ223" s="52"/>
      <c r="GFR223" s="52"/>
      <c r="GFS223" s="52"/>
      <c r="GFT223" s="52"/>
      <c r="GFU223" s="52"/>
      <c r="GFV223" s="52"/>
      <c r="GFW223" s="52"/>
      <c r="GFX223" s="52"/>
      <c r="GFY223" s="52"/>
      <c r="GFZ223" s="52"/>
      <c r="GGA223" s="52"/>
      <c r="GGB223" s="52"/>
      <c r="GGC223" s="52"/>
      <c r="GGD223" s="52"/>
      <c r="GGE223" s="52"/>
      <c r="GGF223" s="52"/>
      <c r="GGG223" s="52"/>
      <c r="GGH223" s="52"/>
      <c r="GGI223" s="52"/>
      <c r="GGJ223" s="52"/>
      <c r="GGK223" s="52"/>
      <c r="GGL223" s="52"/>
      <c r="GGM223" s="52"/>
      <c r="GGN223" s="52"/>
      <c r="GGO223" s="52"/>
      <c r="GGP223" s="52"/>
      <c r="GGQ223" s="52"/>
      <c r="GGR223" s="52"/>
      <c r="GGS223" s="52"/>
      <c r="GGT223" s="52"/>
      <c r="GGU223" s="52"/>
      <c r="GGV223" s="52"/>
      <c r="GGW223" s="52"/>
      <c r="GGX223" s="52"/>
      <c r="GGY223" s="52"/>
      <c r="GGZ223" s="52"/>
      <c r="GHA223" s="52"/>
      <c r="GHB223" s="52"/>
      <c r="GHC223" s="52"/>
      <c r="GHD223" s="52"/>
      <c r="GHE223" s="52"/>
      <c r="GHF223" s="52"/>
      <c r="GHG223" s="52"/>
      <c r="GHH223" s="52"/>
      <c r="GHI223" s="52"/>
      <c r="GHJ223" s="52"/>
      <c r="GHK223" s="52"/>
      <c r="GHL223" s="52"/>
      <c r="GHM223" s="52"/>
      <c r="GHN223" s="52"/>
      <c r="GHO223" s="52"/>
      <c r="GHP223" s="52"/>
      <c r="GHQ223" s="52"/>
      <c r="GHR223" s="52"/>
      <c r="GHS223" s="52"/>
      <c r="GHT223" s="52"/>
      <c r="GHU223" s="52"/>
      <c r="GHV223" s="52"/>
      <c r="GHW223" s="52"/>
      <c r="GHX223" s="52"/>
      <c r="GHY223" s="52"/>
      <c r="GHZ223" s="52"/>
      <c r="GIA223" s="52"/>
      <c r="GIB223" s="52"/>
      <c r="GIC223" s="52"/>
      <c r="GID223" s="52"/>
      <c r="GIE223" s="52"/>
      <c r="GIF223" s="52"/>
      <c r="GIG223" s="52"/>
      <c r="GIH223" s="52"/>
      <c r="GII223" s="52"/>
      <c r="GIJ223" s="52"/>
      <c r="GIK223" s="52"/>
      <c r="GIL223" s="52"/>
      <c r="GIM223" s="52"/>
      <c r="GIN223" s="52"/>
      <c r="GIO223" s="52"/>
      <c r="GIP223" s="52"/>
      <c r="GIQ223" s="52"/>
      <c r="GIR223" s="52"/>
      <c r="GIS223" s="52"/>
      <c r="GIT223" s="52"/>
      <c r="GIU223" s="52"/>
      <c r="GIV223" s="52"/>
      <c r="GIW223" s="52"/>
      <c r="GIX223" s="52"/>
      <c r="GIY223" s="52"/>
      <c r="GIZ223" s="52"/>
      <c r="GJA223" s="52"/>
      <c r="GJB223" s="52"/>
      <c r="GJC223" s="52"/>
      <c r="GJD223" s="52"/>
      <c r="GJE223" s="52"/>
      <c r="GJF223" s="52"/>
      <c r="GJG223" s="52"/>
      <c r="GJH223" s="52"/>
      <c r="GJI223" s="52"/>
      <c r="GJJ223" s="52"/>
      <c r="GJK223" s="52"/>
      <c r="GJL223" s="52"/>
      <c r="GJM223" s="52"/>
      <c r="GJN223" s="52"/>
      <c r="GJO223" s="52"/>
      <c r="GJP223" s="52"/>
      <c r="GJQ223" s="52"/>
      <c r="GJR223" s="52"/>
      <c r="GJS223" s="52"/>
      <c r="GJT223" s="52"/>
      <c r="GJU223" s="52"/>
      <c r="GJV223" s="52"/>
      <c r="GJW223" s="52"/>
      <c r="GJX223" s="52"/>
      <c r="GJY223" s="52"/>
      <c r="GJZ223" s="52"/>
      <c r="GKA223" s="52"/>
      <c r="GKB223" s="52"/>
      <c r="GKC223" s="52"/>
      <c r="GKD223" s="52"/>
      <c r="GKE223" s="52"/>
      <c r="GKF223" s="52"/>
      <c r="GKG223" s="52"/>
      <c r="GKH223" s="52"/>
      <c r="GKI223" s="52"/>
      <c r="GKJ223" s="52"/>
      <c r="GKK223" s="52"/>
      <c r="GKL223" s="52"/>
      <c r="GKM223" s="52"/>
      <c r="GKN223" s="52"/>
      <c r="GKO223" s="52"/>
      <c r="GKP223" s="52"/>
      <c r="GKQ223" s="52"/>
      <c r="GKR223" s="52"/>
      <c r="GKS223" s="52"/>
      <c r="GKT223" s="52"/>
      <c r="GKU223" s="52"/>
      <c r="GKV223" s="52"/>
      <c r="GKW223" s="52"/>
      <c r="GKX223" s="52"/>
      <c r="GKY223" s="52"/>
      <c r="GKZ223" s="52"/>
      <c r="GLA223" s="52"/>
      <c r="GLB223" s="52"/>
      <c r="GLC223" s="52"/>
      <c r="GLD223" s="52"/>
      <c r="GLE223" s="52"/>
      <c r="GLF223" s="52"/>
      <c r="GLG223" s="52"/>
      <c r="GLH223" s="52"/>
      <c r="GLI223" s="52"/>
      <c r="GLJ223" s="52"/>
      <c r="GLK223" s="52"/>
      <c r="GLL223" s="52"/>
      <c r="GLM223" s="52"/>
      <c r="GLN223" s="52"/>
      <c r="GLO223" s="52"/>
      <c r="GLP223" s="52"/>
      <c r="GLQ223" s="52"/>
      <c r="GLR223" s="52"/>
      <c r="GLS223" s="52"/>
      <c r="GLT223" s="52"/>
      <c r="GLU223" s="52"/>
      <c r="GLV223" s="52"/>
      <c r="GLW223" s="52"/>
      <c r="GLX223" s="52"/>
      <c r="GLY223" s="52"/>
      <c r="GLZ223" s="52"/>
      <c r="GMA223" s="52"/>
      <c r="GMB223" s="52"/>
      <c r="GMC223" s="52"/>
      <c r="GMD223" s="52"/>
      <c r="GME223" s="52"/>
      <c r="GMF223" s="52"/>
      <c r="GMG223" s="52"/>
      <c r="GMH223" s="52"/>
      <c r="GMI223" s="52"/>
      <c r="GMJ223" s="52"/>
      <c r="GMK223" s="52"/>
      <c r="GML223" s="52"/>
      <c r="GMM223" s="52"/>
      <c r="GMN223" s="52"/>
      <c r="GMO223" s="52"/>
      <c r="GMP223" s="52"/>
      <c r="GMQ223" s="52"/>
      <c r="GMR223" s="52"/>
      <c r="GMS223" s="52"/>
      <c r="GMT223" s="52"/>
      <c r="GMU223" s="52"/>
      <c r="GMV223" s="52"/>
      <c r="GMW223" s="52"/>
      <c r="GMX223" s="52"/>
      <c r="GMY223" s="52"/>
      <c r="GMZ223" s="52"/>
      <c r="GNA223" s="52"/>
      <c r="GNB223" s="52"/>
      <c r="GNC223" s="52"/>
      <c r="GND223" s="52"/>
      <c r="GNE223" s="52"/>
      <c r="GNF223" s="52"/>
      <c r="GNG223" s="52"/>
      <c r="GNH223" s="52"/>
      <c r="GNI223" s="52"/>
      <c r="GNJ223" s="52"/>
      <c r="GNK223" s="52"/>
      <c r="GNL223" s="52"/>
      <c r="GNM223" s="52"/>
      <c r="GNN223" s="52"/>
      <c r="GNO223" s="52"/>
      <c r="GNP223" s="52"/>
      <c r="GNQ223" s="52"/>
      <c r="GNR223" s="52"/>
      <c r="GNS223" s="52"/>
      <c r="GNT223" s="52"/>
      <c r="GNU223" s="52"/>
      <c r="GNV223" s="52"/>
      <c r="GNW223" s="52"/>
      <c r="GNX223" s="52"/>
      <c r="GNY223" s="52"/>
      <c r="GNZ223" s="52"/>
      <c r="GOA223" s="52"/>
      <c r="GOB223" s="52"/>
      <c r="GOC223" s="52"/>
      <c r="GOD223" s="52"/>
      <c r="GOE223" s="52"/>
      <c r="GOF223" s="52"/>
      <c r="GOG223" s="52"/>
      <c r="GOH223" s="52"/>
      <c r="GOI223" s="52"/>
      <c r="GOJ223" s="52"/>
      <c r="GOK223" s="52"/>
      <c r="GOL223" s="52"/>
      <c r="GOM223" s="52"/>
      <c r="GON223" s="52"/>
      <c r="GOO223" s="52"/>
      <c r="GOP223" s="52"/>
      <c r="GOQ223" s="52"/>
      <c r="GOR223" s="52"/>
      <c r="GOS223" s="52"/>
      <c r="GOT223" s="52"/>
      <c r="GOU223" s="52"/>
      <c r="GOV223" s="52"/>
      <c r="GOW223" s="52"/>
      <c r="GOX223" s="52"/>
      <c r="GOY223" s="52"/>
      <c r="GOZ223" s="52"/>
      <c r="GPA223" s="52"/>
      <c r="GPB223" s="52"/>
      <c r="GPC223" s="52"/>
      <c r="GPD223" s="52"/>
      <c r="GPE223" s="52"/>
      <c r="GPF223" s="52"/>
      <c r="GPG223" s="52"/>
      <c r="GPH223" s="52"/>
      <c r="GPI223" s="52"/>
      <c r="GPJ223" s="52"/>
      <c r="GPK223" s="52"/>
      <c r="GPL223" s="52"/>
      <c r="GPM223" s="52"/>
      <c r="GPN223" s="52"/>
      <c r="GPO223" s="52"/>
      <c r="GPP223" s="52"/>
      <c r="GPQ223" s="52"/>
      <c r="GPR223" s="52"/>
      <c r="GPS223" s="52"/>
      <c r="GPT223" s="52"/>
      <c r="GPU223" s="52"/>
      <c r="GPV223" s="52"/>
      <c r="GPW223" s="52"/>
      <c r="GPX223" s="52"/>
      <c r="GPY223" s="52"/>
      <c r="GPZ223" s="52"/>
      <c r="GQA223" s="52"/>
      <c r="GQB223" s="52"/>
      <c r="GQC223" s="52"/>
      <c r="GQD223" s="52"/>
      <c r="GQE223" s="52"/>
      <c r="GQF223" s="52"/>
      <c r="GQG223" s="52"/>
      <c r="GQH223" s="52"/>
      <c r="GQI223" s="52"/>
      <c r="GQJ223" s="52"/>
      <c r="GQK223" s="52"/>
      <c r="GQL223" s="52"/>
      <c r="GQM223" s="52"/>
      <c r="GQN223" s="52"/>
      <c r="GQO223" s="52"/>
      <c r="GQP223" s="52"/>
      <c r="GQQ223" s="52"/>
      <c r="GQR223" s="52"/>
      <c r="GQS223" s="52"/>
      <c r="GQT223" s="52"/>
      <c r="GQU223" s="52"/>
      <c r="GQV223" s="52"/>
      <c r="GQW223" s="52"/>
      <c r="GQX223" s="52"/>
      <c r="GQY223" s="52"/>
      <c r="GQZ223" s="52"/>
      <c r="GRA223" s="52"/>
      <c r="GRB223" s="52"/>
      <c r="GRC223" s="52"/>
      <c r="GRD223" s="52"/>
      <c r="GRE223" s="52"/>
      <c r="GRF223" s="52"/>
      <c r="GRG223" s="52"/>
      <c r="GRH223" s="52"/>
      <c r="GRI223" s="52"/>
      <c r="GRJ223" s="52"/>
      <c r="GRK223" s="52"/>
      <c r="GRL223" s="52"/>
      <c r="GRM223" s="52"/>
      <c r="GRN223" s="52"/>
      <c r="GRO223" s="52"/>
      <c r="GRP223" s="52"/>
      <c r="GRQ223" s="52"/>
      <c r="GRR223" s="52"/>
      <c r="GRS223" s="52"/>
      <c r="GRT223" s="52"/>
      <c r="GRU223" s="52"/>
      <c r="GRV223" s="52"/>
      <c r="GRW223" s="52"/>
      <c r="GRX223" s="52"/>
      <c r="GRY223" s="52"/>
      <c r="GRZ223" s="52"/>
      <c r="GSA223" s="52"/>
      <c r="GSB223" s="52"/>
      <c r="GSC223" s="52"/>
      <c r="GSD223" s="52"/>
      <c r="GSE223" s="52"/>
      <c r="GSF223" s="52"/>
      <c r="GSG223" s="52"/>
      <c r="GSH223" s="52"/>
      <c r="GSI223" s="52"/>
      <c r="GSJ223" s="52"/>
      <c r="GSK223" s="52"/>
      <c r="GSL223" s="52"/>
      <c r="GSM223" s="52"/>
      <c r="GSN223" s="52"/>
      <c r="GSO223" s="52"/>
      <c r="GSP223" s="52"/>
      <c r="GSQ223" s="52"/>
      <c r="GSR223" s="52"/>
      <c r="GSS223" s="52"/>
      <c r="GST223" s="52"/>
      <c r="GSU223" s="52"/>
      <c r="GSV223" s="52"/>
      <c r="GSW223" s="52"/>
      <c r="GSX223" s="52"/>
      <c r="GSY223" s="52"/>
      <c r="GSZ223" s="52"/>
      <c r="GTA223" s="52"/>
      <c r="GTB223" s="52"/>
      <c r="GTC223" s="52"/>
      <c r="GTD223" s="52"/>
      <c r="GTE223" s="52"/>
      <c r="GTF223" s="52"/>
      <c r="GTG223" s="52"/>
      <c r="GTH223" s="52"/>
      <c r="GTI223" s="52"/>
      <c r="GTJ223" s="52"/>
      <c r="GTK223" s="52"/>
      <c r="GTL223" s="52"/>
      <c r="GTM223" s="52"/>
      <c r="GTN223" s="52"/>
      <c r="GTO223" s="52"/>
      <c r="GTP223" s="52"/>
      <c r="GTQ223" s="52"/>
      <c r="GTR223" s="52"/>
      <c r="GTS223" s="52"/>
      <c r="GTT223" s="52"/>
      <c r="GTU223" s="52"/>
      <c r="GTV223" s="52"/>
      <c r="GTW223" s="52"/>
      <c r="GTX223" s="52"/>
      <c r="GTY223" s="52"/>
      <c r="GTZ223" s="52"/>
      <c r="GUA223" s="52"/>
      <c r="GUB223" s="52"/>
      <c r="GUC223" s="52"/>
      <c r="GUD223" s="52"/>
      <c r="GUE223" s="52"/>
      <c r="GUF223" s="52"/>
      <c r="GUG223" s="52"/>
      <c r="GUH223" s="52"/>
      <c r="GUI223" s="52"/>
      <c r="GUJ223" s="52"/>
      <c r="GUK223" s="52"/>
      <c r="GUL223" s="52"/>
      <c r="GUM223" s="52"/>
      <c r="GUN223" s="52"/>
      <c r="GUO223" s="52"/>
      <c r="GUP223" s="52"/>
      <c r="GUQ223" s="52"/>
      <c r="GUR223" s="52"/>
      <c r="GUS223" s="52"/>
      <c r="GUT223" s="52"/>
      <c r="GUU223" s="52"/>
      <c r="GUV223" s="52"/>
      <c r="GUW223" s="52"/>
      <c r="GUX223" s="52"/>
      <c r="GUY223" s="52"/>
      <c r="GUZ223" s="52"/>
      <c r="GVA223" s="52"/>
      <c r="GVB223" s="52"/>
      <c r="GVC223" s="52"/>
      <c r="GVD223" s="52"/>
      <c r="GVE223" s="52"/>
      <c r="GVF223" s="52"/>
      <c r="GVG223" s="52"/>
      <c r="GVH223" s="52"/>
      <c r="GVI223" s="52"/>
      <c r="GVJ223" s="52"/>
      <c r="GVK223" s="52"/>
      <c r="GVL223" s="52"/>
      <c r="GVM223" s="52"/>
      <c r="GVN223" s="52"/>
      <c r="GVO223" s="52"/>
      <c r="GVP223" s="52"/>
      <c r="GVQ223" s="52"/>
      <c r="GVR223" s="52"/>
      <c r="GVS223" s="52"/>
      <c r="GVT223" s="52"/>
      <c r="GVU223" s="52"/>
      <c r="GVV223" s="52"/>
      <c r="GVW223" s="52"/>
      <c r="GVX223" s="52"/>
      <c r="GVY223" s="52"/>
      <c r="GVZ223" s="52"/>
      <c r="GWA223" s="52"/>
      <c r="GWB223" s="52"/>
      <c r="GWC223" s="52"/>
      <c r="GWD223" s="52"/>
      <c r="GWE223" s="52"/>
      <c r="GWF223" s="52"/>
      <c r="GWG223" s="52"/>
      <c r="GWH223" s="52"/>
      <c r="GWI223" s="52"/>
      <c r="GWJ223" s="52"/>
      <c r="GWK223" s="52"/>
      <c r="GWL223" s="52"/>
      <c r="GWM223" s="52"/>
      <c r="GWN223" s="52"/>
      <c r="GWO223" s="52"/>
      <c r="GWP223" s="52"/>
      <c r="GWQ223" s="52"/>
      <c r="GWR223" s="52"/>
      <c r="GWS223" s="52"/>
      <c r="GWT223" s="52"/>
      <c r="GWU223" s="52"/>
      <c r="GWV223" s="52"/>
      <c r="GWW223" s="52"/>
      <c r="GWX223" s="52"/>
      <c r="GWY223" s="52"/>
      <c r="GWZ223" s="52"/>
      <c r="GXA223" s="52"/>
      <c r="GXB223" s="52"/>
      <c r="GXC223" s="52"/>
      <c r="GXD223" s="52"/>
      <c r="GXE223" s="52"/>
      <c r="GXF223" s="52"/>
      <c r="GXG223" s="52"/>
      <c r="GXH223" s="52"/>
      <c r="GXI223" s="52"/>
      <c r="GXJ223" s="52"/>
      <c r="GXK223" s="52"/>
      <c r="GXL223" s="52"/>
      <c r="GXM223" s="52"/>
      <c r="GXN223" s="52"/>
      <c r="GXO223" s="52"/>
      <c r="GXP223" s="52"/>
      <c r="GXQ223" s="52"/>
      <c r="GXR223" s="52"/>
      <c r="GXS223" s="52"/>
      <c r="GXT223" s="52"/>
      <c r="GXU223" s="52"/>
      <c r="GXV223" s="52"/>
      <c r="GXW223" s="52"/>
      <c r="GXX223" s="52"/>
      <c r="GXY223" s="52"/>
      <c r="GXZ223" s="52"/>
      <c r="GYA223" s="52"/>
      <c r="GYB223" s="52"/>
      <c r="GYC223" s="52"/>
      <c r="GYD223" s="52"/>
      <c r="GYE223" s="52"/>
      <c r="GYF223" s="52"/>
      <c r="GYG223" s="52"/>
      <c r="GYH223" s="52"/>
      <c r="GYI223" s="52"/>
      <c r="GYJ223" s="52"/>
      <c r="GYK223" s="52"/>
      <c r="GYL223" s="52"/>
      <c r="GYM223" s="52"/>
      <c r="GYN223" s="52"/>
      <c r="GYO223" s="52"/>
      <c r="GYP223" s="52"/>
      <c r="GYQ223" s="52"/>
      <c r="GYR223" s="52"/>
      <c r="GYS223" s="52"/>
      <c r="GYT223" s="52"/>
      <c r="GYU223" s="52"/>
      <c r="GYV223" s="52"/>
      <c r="GYW223" s="52"/>
      <c r="GYX223" s="52"/>
      <c r="GYY223" s="52"/>
      <c r="GYZ223" s="52"/>
      <c r="GZA223" s="52"/>
      <c r="GZB223" s="52"/>
      <c r="GZC223" s="52"/>
      <c r="GZD223" s="52"/>
      <c r="GZE223" s="52"/>
      <c r="GZF223" s="52"/>
      <c r="GZG223" s="52"/>
      <c r="GZH223" s="52"/>
      <c r="GZI223" s="52"/>
      <c r="GZJ223" s="52"/>
      <c r="GZK223" s="52"/>
      <c r="GZL223" s="52"/>
      <c r="GZM223" s="52"/>
      <c r="GZN223" s="52"/>
      <c r="GZO223" s="52"/>
      <c r="GZP223" s="52"/>
      <c r="GZQ223" s="52"/>
      <c r="GZR223" s="52"/>
      <c r="GZS223" s="52"/>
      <c r="GZT223" s="52"/>
      <c r="GZU223" s="52"/>
      <c r="GZV223" s="52"/>
      <c r="GZW223" s="52"/>
      <c r="GZX223" s="52"/>
      <c r="GZY223" s="52"/>
      <c r="GZZ223" s="52"/>
      <c r="HAA223" s="52"/>
      <c r="HAB223" s="52"/>
      <c r="HAC223" s="52"/>
      <c r="HAD223" s="52"/>
      <c r="HAE223" s="52"/>
      <c r="HAF223" s="52"/>
      <c r="HAG223" s="52"/>
      <c r="HAH223" s="52"/>
      <c r="HAI223" s="52"/>
      <c r="HAJ223" s="52"/>
      <c r="HAK223" s="52"/>
      <c r="HAL223" s="52"/>
      <c r="HAM223" s="52"/>
      <c r="HAN223" s="52"/>
      <c r="HAO223" s="52"/>
      <c r="HAP223" s="52"/>
      <c r="HAQ223" s="52"/>
      <c r="HAR223" s="52"/>
      <c r="HAS223" s="52"/>
      <c r="HAT223" s="52"/>
      <c r="HAU223" s="52"/>
      <c r="HAV223" s="52"/>
      <c r="HAW223" s="52"/>
      <c r="HAX223" s="52"/>
      <c r="HAY223" s="52"/>
      <c r="HAZ223" s="52"/>
      <c r="HBA223" s="52"/>
      <c r="HBB223" s="52"/>
      <c r="HBC223" s="52"/>
      <c r="HBD223" s="52"/>
      <c r="HBE223" s="52"/>
      <c r="HBF223" s="52"/>
      <c r="HBG223" s="52"/>
      <c r="HBH223" s="52"/>
      <c r="HBI223" s="52"/>
      <c r="HBJ223" s="52"/>
      <c r="HBK223" s="52"/>
      <c r="HBL223" s="52"/>
      <c r="HBM223" s="52"/>
      <c r="HBN223" s="52"/>
      <c r="HBO223" s="52"/>
      <c r="HBP223" s="52"/>
      <c r="HBQ223" s="52"/>
      <c r="HBR223" s="52"/>
      <c r="HBS223" s="52"/>
      <c r="HBT223" s="52"/>
      <c r="HBU223" s="52"/>
      <c r="HBV223" s="52"/>
      <c r="HBW223" s="52"/>
      <c r="HBX223" s="52"/>
      <c r="HBY223" s="52"/>
      <c r="HBZ223" s="52"/>
      <c r="HCA223" s="52"/>
      <c r="HCB223" s="52"/>
      <c r="HCC223" s="52"/>
      <c r="HCD223" s="52"/>
      <c r="HCE223" s="52"/>
      <c r="HCF223" s="52"/>
      <c r="HCG223" s="52"/>
      <c r="HCH223" s="52"/>
      <c r="HCI223" s="52"/>
      <c r="HCJ223" s="52"/>
      <c r="HCK223" s="52"/>
      <c r="HCL223" s="52"/>
      <c r="HCM223" s="52"/>
      <c r="HCN223" s="52"/>
      <c r="HCO223" s="52"/>
      <c r="HCP223" s="52"/>
      <c r="HCQ223" s="52"/>
      <c r="HCR223" s="52"/>
      <c r="HCS223" s="52"/>
      <c r="HCT223" s="52"/>
      <c r="HCU223" s="52"/>
      <c r="HCV223" s="52"/>
      <c r="HCW223" s="52"/>
      <c r="HCX223" s="52"/>
      <c r="HCY223" s="52"/>
      <c r="HCZ223" s="52"/>
      <c r="HDA223" s="52"/>
      <c r="HDB223" s="52"/>
      <c r="HDC223" s="52"/>
      <c r="HDD223" s="52"/>
      <c r="HDE223" s="52"/>
      <c r="HDF223" s="52"/>
      <c r="HDG223" s="52"/>
      <c r="HDH223" s="52"/>
      <c r="HDI223" s="52"/>
      <c r="HDJ223" s="52"/>
      <c r="HDK223" s="52"/>
      <c r="HDL223" s="52"/>
      <c r="HDM223" s="52"/>
      <c r="HDN223" s="52"/>
      <c r="HDO223" s="52"/>
      <c r="HDP223" s="52"/>
      <c r="HDQ223" s="52"/>
      <c r="HDR223" s="52"/>
      <c r="HDS223" s="52"/>
      <c r="HDT223" s="52"/>
      <c r="HDU223" s="52"/>
      <c r="HDV223" s="52"/>
      <c r="HDW223" s="52"/>
      <c r="HDX223" s="52"/>
      <c r="HDY223" s="52"/>
      <c r="HDZ223" s="52"/>
      <c r="HEA223" s="52"/>
      <c r="HEB223" s="52"/>
      <c r="HEC223" s="52"/>
      <c r="HED223" s="52"/>
      <c r="HEE223" s="52"/>
      <c r="HEF223" s="52"/>
      <c r="HEG223" s="52"/>
      <c r="HEH223" s="52"/>
      <c r="HEI223" s="52"/>
      <c r="HEJ223" s="52"/>
      <c r="HEK223" s="52"/>
      <c r="HEL223" s="52"/>
      <c r="HEM223" s="52"/>
      <c r="HEN223" s="52"/>
      <c r="HEO223" s="52"/>
      <c r="HEP223" s="52"/>
      <c r="HEQ223" s="52"/>
      <c r="HER223" s="52"/>
      <c r="HES223" s="52"/>
      <c r="HET223" s="52"/>
      <c r="HEU223" s="52"/>
      <c r="HEV223" s="52"/>
      <c r="HEW223" s="52"/>
      <c r="HEX223" s="52"/>
      <c r="HEY223" s="52"/>
      <c r="HEZ223" s="52"/>
      <c r="HFA223" s="52"/>
      <c r="HFB223" s="52"/>
      <c r="HFC223" s="52"/>
      <c r="HFD223" s="52"/>
      <c r="HFE223" s="52"/>
      <c r="HFF223" s="52"/>
      <c r="HFG223" s="52"/>
      <c r="HFH223" s="52"/>
      <c r="HFI223" s="52"/>
      <c r="HFJ223" s="52"/>
      <c r="HFK223" s="52"/>
      <c r="HFL223" s="52"/>
      <c r="HFM223" s="52"/>
      <c r="HFN223" s="52"/>
      <c r="HFO223" s="52"/>
      <c r="HFP223" s="52"/>
      <c r="HFQ223" s="52"/>
      <c r="HFR223" s="52"/>
      <c r="HFS223" s="52"/>
      <c r="HFT223" s="52"/>
      <c r="HFU223" s="52"/>
      <c r="HFV223" s="52"/>
      <c r="HFW223" s="52"/>
      <c r="HFX223" s="52"/>
      <c r="HFY223" s="52"/>
      <c r="HFZ223" s="52"/>
      <c r="HGA223" s="52"/>
      <c r="HGB223" s="52"/>
      <c r="HGC223" s="52"/>
      <c r="HGD223" s="52"/>
      <c r="HGE223" s="52"/>
      <c r="HGF223" s="52"/>
      <c r="HGG223" s="52"/>
      <c r="HGH223" s="52"/>
      <c r="HGI223" s="52"/>
      <c r="HGJ223" s="52"/>
      <c r="HGK223" s="52"/>
      <c r="HGL223" s="52"/>
      <c r="HGM223" s="52"/>
      <c r="HGN223" s="52"/>
      <c r="HGO223" s="52"/>
      <c r="HGP223" s="52"/>
      <c r="HGQ223" s="52"/>
      <c r="HGR223" s="52"/>
      <c r="HGS223" s="52"/>
      <c r="HGT223" s="52"/>
      <c r="HGU223" s="52"/>
      <c r="HGV223" s="52"/>
      <c r="HGW223" s="52"/>
      <c r="HGX223" s="52"/>
      <c r="HGY223" s="52"/>
      <c r="HGZ223" s="52"/>
      <c r="HHA223" s="52"/>
      <c r="HHB223" s="52"/>
      <c r="HHC223" s="52"/>
      <c r="HHD223" s="52"/>
      <c r="HHE223" s="52"/>
      <c r="HHF223" s="52"/>
      <c r="HHG223" s="52"/>
      <c r="HHH223" s="52"/>
      <c r="HHI223" s="52"/>
      <c r="HHJ223" s="52"/>
      <c r="HHK223" s="52"/>
      <c r="HHL223" s="52"/>
      <c r="HHM223" s="52"/>
      <c r="HHN223" s="52"/>
      <c r="HHO223" s="52"/>
      <c r="HHP223" s="52"/>
      <c r="HHQ223" s="52"/>
      <c r="HHR223" s="52"/>
      <c r="HHS223" s="52"/>
      <c r="HHT223" s="52"/>
      <c r="HHU223" s="52"/>
      <c r="HHV223" s="52"/>
      <c r="HHW223" s="52"/>
      <c r="HHX223" s="52"/>
      <c r="HHY223" s="52"/>
      <c r="HHZ223" s="52"/>
      <c r="HIA223" s="52"/>
      <c r="HIB223" s="52"/>
      <c r="HIC223" s="52"/>
      <c r="HID223" s="52"/>
      <c r="HIE223" s="52"/>
      <c r="HIF223" s="52"/>
      <c r="HIG223" s="52"/>
      <c r="HIH223" s="52"/>
      <c r="HII223" s="52"/>
      <c r="HIJ223" s="52"/>
      <c r="HIK223" s="52"/>
      <c r="HIL223" s="52"/>
      <c r="HIM223" s="52"/>
      <c r="HIN223" s="52"/>
      <c r="HIO223" s="52"/>
      <c r="HIP223" s="52"/>
      <c r="HIQ223" s="52"/>
      <c r="HIR223" s="52"/>
      <c r="HIS223" s="52"/>
      <c r="HIT223" s="52"/>
      <c r="HIU223" s="52"/>
      <c r="HIV223" s="52"/>
      <c r="HIW223" s="52"/>
      <c r="HIX223" s="52"/>
      <c r="HIY223" s="52"/>
      <c r="HIZ223" s="52"/>
      <c r="HJA223" s="52"/>
      <c r="HJB223" s="52"/>
      <c r="HJC223" s="52"/>
      <c r="HJD223" s="52"/>
      <c r="HJE223" s="52"/>
      <c r="HJF223" s="52"/>
      <c r="HJG223" s="52"/>
      <c r="HJH223" s="52"/>
      <c r="HJI223" s="52"/>
      <c r="HJJ223" s="52"/>
      <c r="HJK223" s="52"/>
      <c r="HJL223" s="52"/>
      <c r="HJM223" s="52"/>
      <c r="HJN223" s="52"/>
      <c r="HJO223" s="52"/>
      <c r="HJP223" s="52"/>
      <c r="HJQ223" s="52"/>
      <c r="HJR223" s="52"/>
      <c r="HJS223" s="52"/>
      <c r="HJT223" s="52"/>
      <c r="HJU223" s="52"/>
      <c r="HJV223" s="52"/>
      <c r="HJW223" s="52"/>
      <c r="HJX223" s="52"/>
      <c r="HJY223" s="52"/>
      <c r="HJZ223" s="52"/>
      <c r="HKA223" s="52"/>
      <c r="HKB223" s="52"/>
      <c r="HKC223" s="52"/>
      <c r="HKD223" s="52"/>
      <c r="HKE223" s="52"/>
      <c r="HKF223" s="52"/>
      <c r="HKG223" s="52"/>
      <c r="HKH223" s="52"/>
      <c r="HKI223" s="52"/>
      <c r="HKJ223" s="52"/>
      <c r="HKK223" s="52"/>
      <c r="HKL223" s="52"/>
      <c r="HKM223" s="52"/>
      <c r="HKN223" s="52"/>
      <c r="HKO223" s="52"/>
      <c r="HKP223" s="52"/>
      <c r="HKQ223" s="52"/>
      <c r="HKR223" s="52"/>
      <c r="HKS223" s="52"/>
      <c r="HKT223" s="52"/>
      <c r="HKU223" s="52"/>
      <c r="HKV223" s="52"/>
      <c r="HKW223" s="52"/>
      <c r="HKX223" s="52"/>
      <c r="HKY223" s="52"/>
      <c r="HKZ223" s="52"/>
      <c r="HLA223" s="52"/>
      <c r="HLB223" s="52"/>
      <c r="HLC223" s="52"/>
      <c r="HLD223" s="52"/>
      <c r="HLE223" s="52"/>
      <c r="HLF223" s="52"/>
      <c r="HLG223" s="52"/>
      <c r="HLH223" s="52"/>
      <c r="HLI223" s="52"/>
      <c r="HLJ223" s="52"/>
      <c r="HLK223" s="52"/>
      <c r="HLL223" s="52"/>
      <c r="HLM223" s="52"/>
      <c r="HLN223" s="52"/>
      <c r="HLO223" s="52"/>
      <c r="HLP223" s="52"/>
      <c r="HLQ223" s="52"/>
      <c r="HLR223" s="52"/>
      <c r="HLS223" s="52"/>
      <c r="HLT223" s="52"/>
      <c r="HLU223" s="52"/>
      <c r="HLV223" s="52"/>
      <c r="HLW223" s="52"/>
      <c r="HLX223" s="52"/>
      <c r="HLY223" s="52"/>
      <c r="HLZ223" s="52"/>
      <c r="HMA223" s="52"/>
      <c r="HMB223" s="52"/>
      <c r="HMC223" s="52"/>
      <c r="HMD223" s="52"/>
      <c r="HME223" s="52"/>
      <c r="HMF223" s="52"/>
      <c r="HMG223" s="52"/>
      <c r="HMH223" s="52"/>
      <c r="HMI223" s="52"/>
      <c r="HMJ223" s="52"/>
      <c r="HMK223" s="52"/>
      <c r="HML223" s="52"/>
      <c r="HMM223" s="52"/>
      <c r="HMN223" s="52"/>
      <c r="HMO223" s="52"/>
      <c r="HMP223" s="52"/>
      <c r="HMQ223" s="52"/>
      <c r="HMR223" s="52"/>
      <c r="HMS223" s="52"/>
      <c r="HMT223" s="52"/>
      <c r="HMU223" s="52"/>
      <c r="HMV223" s="52"/>
      <c r="HMW223" s="52"/>
      <c r="HMX223" s="52"/>
      <c r="HMY223" s="52"/>
      <c r="HMZ223" s="52"/>
      <c r="HNA223" s="52"/>
      <c r="HNB223" s="52"/>
      <c r="HNC223" s="52"/>
      <c r="HND223" s="52"/>
      <c r="HNE223" s="52"/>
      <c r="HNF223" s="52"/>
      <c r="HNG223" s="52"/>
      <c r="HNH223" s="52"/>
      <c r="HNI223" s="52"/>
      <c r="HNJ223" s="52"/>
      <c r="HNK223" s="52"/>
      <c r="HNL223" s="52"/>
      <c r="HNM223" s="52"/>
      <c r="HNN223" s="52"/>
      <c r="HNO223" s="52"/>
      <c r="HNP223" s="52"/>
      <c r="HNQ223" s="52"/>
      <c r="HNR223" s="52"/>
      <c r="HNS223" s="52"/>
      <c r="HNT223" s="52"/>
      <c r="HNU223" s="52"/>
      <c r="HNV223" s="52"/>
      <c r="HNW223" s="52"/>
      <c r="HNX223" s="52"/>
      <c r="HNY223" s="52"/>
      <c r="HNZ223" s="52"/>
      <c r="HOA223" s="52"/>
      <c r="HOB223" s="52"/>
      <c r="HOC223" s="52"/>
      <c r="HOD223" s="52"/>
      <c r="HOE223" s="52"/>
      <c r="HOF223" s="52"/>
      <c r="HOG223" s="52"/>
      <c r="HOH223" s="52"/>
      <c r="HOI223" s="52"/>
      <c r="HOJ223" s="52"/>
      <c r="HOK223" s="52"/>
      <c r="HOL223" s="52"/>
      <c r="HOM223" s="52"/>
      <c r="HON223" s="52"/>
      <c r="HOO223" s="52"/>
      <c r="HOP223" s="52"/>
      <c r="HOQ223" s="52"/>
      <c r="HOR223" s="52"/>
      <c r="HOS223" s="52"/>
      <c r="HOT223" s="52"/>
      <c r="HOU223" s="52"/>
      <c r="HOV223" s="52"/>
      <c r="HOW223" s="52"/>
      <c r="HOX223" s="52"/>
      <c r="HOY223" s="52"/>
      <c r="HOZ223" s="52"/>
      <c r="HPA223" s="52"/>
      <c r="HPB223" s="52"/>
      <c r="HPC223" s="52"/>
      <c r="HPD223" s="52"/>
      <c r="HPE223" s="52"/>
      <c r="HPF223" s="52"/>
      <c r="HPG223" s="52"/>
      <c r="HPH223" s="52"/>
      <c r="HPI223" s="52"/>
      <c r="HPJ223" s="52"/>
      <c r="HPK223" s="52"/>
      <c r="HPL223" s="52"/>
      <c r="HPM223" s="52"/>
      <c r="HPN223" s="52"/>
      <c r="HPO223" s="52"/>
      <c r="HPP223" s="52"/>
      <c r="HPQ223" s="52"/>
      <c r="HPR223" s="52"/>
      <c r="HPS223" s="52"/>
      <c r="HPT223" s="52"/>
      <c r="HPU223" s="52"/>
      <c r="HPV223" s="52"/>
      <c r="HPW223" s="52"/>
      <c r="HPX223" s="52"/>
      <c r="HPY223" s="52"/>
      <c r="HPZ223" s="52"/>
      <c r="HQA223" s="52"/>
      <c r="HQB223" s="52"/>
      <c r="HQC223" s="52"/>
      <c r="HQD223" s="52"/>
      <c r="HQE223" s="52"/>
      <c r="HQF223" s="52"/>
      <c r="HQG223" s="52"/>
      <c r="HQH223" s="52"/>
      <c r="HQI223" s="52"/>
      <c r="HQJ223" s="52"/>
      <c r="HQK223" s="52"/>
      <c r="HQL223" s="52"/>
      <c r="HQM223" s="52"/>
      <c r="HQN223" s="52"/>
      <c r="HQO223" s="52"/>
      <c r="HQP223" s="52"/>
      <c r="HQQ223" s="52"/>
      <c r="HQR223" s="52"/>
      <c r="HQS223" s="52"/>
      <c r="HQT223" s="52"/>
      <c r="HQU223" s="52"/>
      <c r="HQV223" s="52"/>
      <c r="HQW223" s="52"/>
      <c r="HQX223" s="52"/>
      <c r="HQY223" s="52"/>
      <c r="HQZ223" s="52"/>
      <c r="HRA223" s="52"/>
      <c r="HRB223" s="52"/>
      <c r="HRC223" s="52"/>
      <c r="HRD223" s="52"/>
      <c r="HRE223" s="52"/>
      <c r="HRF223" s="52"/>
      <c r="HRG223" s="52"/>
      <c r="HRH223" s="52"/>
      <c r="HRI223" s="52"/>
      <c r="HRJ223" s="52"/>
      <c r="HRK223" s="52"/>
      <c r="HRL223" s="52"/>
      <c r="HRM223" s="52"/>
      <c r="HRN223" s="52"/>
      <c r="HRO223" s="52"/>
      <c r="HRP223" s="52"/>
      <c r="HRQ223" s="52"/>
      <c r="HRR223" s="52"/>
      <c r="HRS223" s="52"/>
      <c r="HRT223" s="52"/>
      <c r="HRU223" s="52"/>
      <c r="HRV223" s="52"/>
      <c r="HRW223" s="52"/>
      <c r="HRX223" s="52"/>
      <c r="HRY223" s="52"/>
      <c r="HRZ223" s="52"/>
      <c r="HSA223" s="52"/>
      <c r="HSB223" s="52"/>
      <c r="HSC223" s="52"/>
      <c r="HSD223" s="52"/>
      <c r="HSE223" s="52"/>
      <c r="HSF223" s="52"/>
      <c r="HSG223" s="52"/>
      <c r="HSH223" s="52"/>
      <c r="HSI223" s="52"/>
      <c r="HSJ223" s="52"/>
      <c r="HSK223" s="52"/>
      <c r="HSL223" s="52"/>
      <c r="HSM223" s="52"/>
      <c r="HSN223" s="52"/>
      <c r="HSO223" s="52"/>
      <c r="HSP223" s="52"/>
      <c r="HSQ223" s="52"/>
      <c r="HSR223" s="52"/>
      <c r="HSS223" s="52"/>
      <c r="HST223" s="52"/>
      <c r="HSU223" s="52"/>
      <c r="HSV223" s="52"/>
      <c r="HSW223" s="52"/>
      <c r="HSX223" s="52"/>
      <c r="HSY223" s="52"/>
      <c r="HSZ223" s="52"/>
      <c r="HTA223" s="52"/>
      <c r="HTB223" s="52"/>
      <c r="HTC223" s="52"/>
      <c r="HTD223" s="52"/>
      <c r="HTE223" s="52"/>
      <c r="HTF223" s="52"/>
      <c r="HTG223" s="52"/>
      <c r="HTH223" s="52"/>
      <c r="HTI223" s="52"/>
      <c r="HTJ223" s="52"/>
      <c r="HTK223" s="52"/>
      <c r="HTL223" s="52"/>
      <c r="HTM223" s="52"/>
      <c r="HTN223" s="52"/>
      <c r="HTO223" s="52"/>
      <c r="HTP223" s="52"/>
      <c r="HTQ223" s="52"/>
      <c r="HTR223" s="52"/>
      <c r="HTS223" s="52"/>
      <c r="HTT223" s="52"/>
      <c r="HTU223" s="52"/>
      <c r="HTV223" s="52"/>
      <c r="HTW223" s="52"/>
      <c r="HTX223" s="52"/>
      <c r="HTY223" s="52"/>
      <c r="HTZ223" s="52"/>
      <c r="HUA223" s="52"/>
      <c r="HUB223" s="52"/>
      <c r="HUC223" s="52"/>
      <c r="HUD223" s="52"/>
      <c r="HUE223" s="52"/>
      <c r="HUF223" s="52"/>
      <c r="HUG223" s="52"/>
      <c r="HUH223" s="52"/>
      <c r="HUI223" s="52"/>
      <c r="HUJ223" s="52"/>
      <c r="HUK223" s="52"/>
      <c r="HUL223" s="52"/>
      <c r="HUM223" s="52"/>
      <c r="HUN223" s="52"/>
      <c r="HUO223" s="52"/>
      <c r="HUP223" s="52"/>
      <c r="HUQ223" s="52"/>
      <c r="HUR223" s="52"/>
      <c r="HUS223" s="52"/>
      <c r="HUT223" s="52"/>
      <c r="HUU223" s="52"/>
      <c r="HUV223" s="52"/>
      <c r="HUW223" s="52"/>
      <c r="HUX223" s="52"/>
      <c r="HUY223" s="52"/>
      <c r="HUZ223" s="52"/>
      <c r="HVA223" s="52"/>
      <c r="HVB223" s="52"/>
      <c r="HVC223" s="52"/>
      <c r="HVD223" s="52"/>
      <c r="HVE223" s="52"/>
      <c r="HVF223" s="52"/>
      <c r="HVG223" s="52"/>
      <c r="HVH223" s="52"/>
      <c r="HVI223" s="52"/>
      <c r="HVJ223" s="52"/>
      <c r="HVK223" s="52"/>
      <c r="HVL223" s="52"/>
      <c r="HVM223" s="52"/>
      <c r="HVN223" s="52"/>
      <c r="HVO223" s="52"/>
      <c r="HVP223" s="52"/>
      <c r="HVQ223" s="52"/>
      <c r="HVR223" s="52"/>
      <c r="HVS223" s="52"/>
      <c r="HVT223" s="52"/>
      <c r="HVU223" s="52"/>
      <c r="HVV223" s="52"/>
      <c r="HVW223" s="52"/>
      <c r="HVX223" s="52"/>
      <c r="HVY223" s="52"/>
      <c r="HVZ223" s="52"/>
      <c r="HWA223" s="52"/>
      <c r="HWB223" s="52"/>
      <c r="HWC223" s="52"/>
      <c r="HWD223" s="52"/>
      <c r="HWE223" s="52"/>
      <c r="HWF223" s="52"/>
      <c r="HWG223" s="52"/>
      <c r="HWH223" s="52"/>
      <c r="HWI223" s="52"/>
      <c r="HWJ223" s="52"/>
      <c r="HWK223" s="52"/>
      <c r="HWL223" s="52"/>
      <c r="HWM223" s="52"/>
      <c r="HWN223" s="52"/>
      <c r="HWO223" s="52"/>
      <c r="HWP223" s="52"/>
      <c r="HWQ223" s="52"/>
      <c r="HWR223" s="52"/>
      <c r="HWS223" s="52"/>
      <c r="HWT223" s="52"/>
      <c r="HWU223" s="52"/>
      <c r="HWV223" s="52"/>
      <c r="HWW223" s="52"/>
      <c r="HWX223" s="52"/>
      <c r="HWY223" s="52"/>
      <c r="HWZ223" s="52"/>
      <c r="HXA223" s="52"/>
      <c r="HXB223" s="52"/>
      <c r="HXC223" s="52"/>
      <c r="HXD223" s="52"/>
      <c r="HXE223" s="52"/>
      <c r="HXF223" s="52"/>
      <c r="HXG223" s="52"/>
      <c r="HXH223" s="52"/>
      <c r="HXI223" s="52"/>
      <c r="HXJ223" s="52"/>
      <c r="HXK223" s="52"/>
      <c r="HXL223" s="52"/>
      <c r="HXM223" s="52"/>
      <c r="HXN223" s="52"/>
      <c r="HXO223" s="52"/>
      <c r="HXP223" s="52"/>
      <c r="HXQ223" s="52"/>
      <c r="HXR223" s="52"/>
      <c r="HXS223" s="52"/>
      <c r="HXT223" s="52"/>
      <c r="HXU223" s="52"/>
      <c r="HXV223" s="52"/>
      <c r="HXW223" s="52"/>
      <c r="HXX223" s="52"/>
      <c r="HXY223" s="52"/>
      <c r="HXZ223" s="52"/>
      <c r="HYA223" s="52"/>
      <c r="HYB223" s="52"/>
      <c r="HYC223" s="52"/>
      <c r="HYD223" s="52"/>
      <c r="HYE223" s="52"/>
      <c r="HYF223" s="52"/>
      <c r="HYG223" s="52"/>
      <c r="HYH223" s="52"/>
      <c r="HYI223" s="52"/>
      <c r="HYJ223" s="52"/>
      <c r="HYK223" s="52"/>
      <c r="HYL223" s="52"/>
      <c r="HYM223" s="52"/>
      <c r="HYN223" s="52"/>
      <c r="HYO223" s="52"/>
      <c r="HYP223" s="52"/>
      <c r="HYQ223" s="52"/>
      <c r="HYR223" s="52"/>
      <c r="HYS223" s="52"/>
      <c r="HYT223" s="52"/>
      <c r="HYU223" s="52"/>
      <c r="HYV223" s="52"/>
      <c r="HYW223" s="52"/>
      <c r="HYX223" s="52"/>
      <c r="HYY223" s="52"/>
      <c r="HYZ223" s="52"/>
      <c r="HZA223" s="52"/>
      <c r="HZB223" s="52"/>
      <c r="HZC223" s="52"/>
      <c r="HZD223" s="52"/>
      <c r="HZE223" s="52"/>
      <c r="HZF223" s="52"/>
      <c r="HZG223" s="52"/>
      <c r="HZH223" s="52"/>
      <c r="HZI223" s="52"/>
      <c r="HZJ223" s="52"/>
      <c r="HZK223" s="52"/>
      <c r="HZL223" s="52"/>
      <c r="HZM223" s="52"/>
      <c r="HZN223" s="52"/>
      <c r="HZO223" s="52"/>
      <c r="HZP223" s="52"/>
      <c r="HZQ223" s="52"/>
      <c r="HZR223" s="52"/>
      <c r="HZS223" s="52"/>
      <c r="HZT223" s="52"/>
      <c r="HZU223" s="52"/>
      <c r="HZV223" s="52"/>
      <c r="HZW223" s="52"/>
      <c r="HZX223" s="52"/>
      <c r="HZY223" s="52"/>
      <c r="HZZ223" s="52"/>
      <c r="IAA223" s="52"/>
      <c r="IAB223" s="52"/>
      <c r="IAC223" s="52"/>
      <c r="IAD223" s="52"/>
      <c r="IAE223" s="52"/>
      <c r="IAF223" s="52"/>
      <c r="IAG223" s="52"/>
      <c r="IAH223" s="52"/>
      <c r="IAI223" s="52"/>
      <c r="IAJ223" s="52"/>
      <c r="IAK223" s="52"/>
      <c r="IAL223" s="52"/>
      <c r="IAM223" s="52"/>
      <c r="IAN223" s="52"/>
      <c r="IAO223" s="52"/>
      <c r="IAP223" s="52"/>
      <c r="IAQ223" s="52"/>
      <c r="IAR223" s="52"/>
      <c r="IAS223" s="52"/>
      <c r="IAT223" s="52"/>
      <c r="IAU223" s="52"/>
      <c r="IAV223" s="52"/>
      <c r="IAW223" s="52"/>
      <c r="IAX223" s="52"/>
      <c r="IAY223" s="52"/>
      <c r="IAZ223" s="52"/>
      <c r="IBA223" s="52"/>
      <c r="IBB223" s="52"/>
      <c r="IBC223" s="52"/>
      <c r="IBD223" s="52"/>
      <c r="IBE223" s="52"/>
      <c r="IBF223" s="52"/>
      <c r="IBG223" s="52"/>
      <c r="IBH223" s="52"/>
      <c r="IBI223" s="52"/>
      <c r="IBJ223" s="52"/>
      <c r="IBK223" s="52"/>
      <c r="IBL223" s="52"/>
      <c r="IBM223" s="52"/>
      <c r="IBN223" s="52"/>
      <c r="IBO223" s="52"/>
      <c r="IBP223" s="52"/>
      <c r="IBQ223" s="52"/>
      <c r="IBR223" s="52"/>
      <c r="IBS223" s="52"/>
      <c r="IBT223" s="52"/>
      <c r="IBU223" s="52"/>
      <c r="IBV223" s="52"/>
      <c r="IBW223" s="52"/>
      <c r="IBX223" s="52"/>
      <c r="IBY223" s="52"/>
      <c r="IBZ223" s="52"/>
      <c r="ICA223" s="52"/>
      <c r="ICB223" s="52"/>
      <c r="ICC223" s="52"/>
      <c r="ICD223" s="52"/>
      <c r="ICE223" s="52"/>
      <c r="ICF223" s="52"/>
      <c r="ICG223" s="52"/>
      <c r="ICH223" s="52"/>
      <c r="ICI223" s="52"/>
      <c r="ICJ223" s="52"/>
      <c r="ICK223" s="52"/>
      <c r="ICL223" s="52"/>
      <c r="ICM223" s="52"/>
      <c r="ICN223" s="52"/>
      <c r="ICO223" s="52"/>
      <c r="ICP223" s="52"/>
      <c r="ICQ223" s="52"/>
      <c r="ICR223" s="52"/>
      <c r="ICS223" s="52"/>
      <c r="ICT223" s="52"/>
      <c r="ICU223" s="52"/>
      <c r="ICV223" s="52"/>
      <c r="ICW223" s="52"/>
      <c r="ICX223" s="52"/>
      <c r="ICY223" s="52"/>
      <c r="ICZ223" s="52"/>
      <c r="IDA223" s="52"/>
      <c r="IDB223" s="52"/>
      <c r="IDC223" s="52"/>
      <c r="IDD223" s="52"/>
      <c r="IDE223" s="52"/>
      <c r="IDF223" s="52"/>
      <c r="IDG223" s="52"/>
      <c r="IDH223" s="52"/>
      <c r="IDI223" s="52"/>
      <c r="IDJ223" s="52"/>
      <c r="IDK223" s="52"/>
      <c r="IDL223" s="52"/>
      <c r="IDM223" s="52"/>
      <c r="IDN223" s="52"/>
      <c r="IDO223" s="52"/>
      <c r="IDP223" s="52"/>
      <c r="IDQ223" s="52"/>
      <c r="IDR223" s="52"/>
      <c r="IDS223" s="52"/>
      <c r="IDT223" s="52"/>
      <c r="IDU223" s="52"/>
      <c r="IDV223" s="52"/>
      <c r="IDW223" s="52"/>
      <c r="IDX223" s="52"/>
      <c r="IDY223" s="52"/>
      <c r="IDZ223" s="52"/>
      <c r="IEA223" s="52"/>
      <c r="IEB223" s="52"/>
      <c r="IEC223" s="52"/>
      <c r="IED223" s="52"/>
      <c r="IEE223" s="52"/>
      <c r="IEF223" s="52"/>
      <c r="IEG223" s="52"/>
      <c r="IEH223" s="52"/>
      <c r="IEI223" s="52"/>
      <c r="IEJ223" s="52"/>
      <c r="IEK223" s="52"/>
      <c r="IEL223" s="52"/>
      <c r="IEM223" s="52"/>
      <c r="IEN223" s="52"/>
      <c r="IEO223" s="52"/>
      <c r="IEP223" s="52"/>
      <c r="IEQ223" s="52"/>
      <c r="IER223" s="52"/>
      <c r="IES223" s="52"/>
      <c r="IET223" s="52"/>
      <c r="IEU223" s="52"/>
      <c r="IEV223" s="52"/>
      <c r="IEW223" s="52"/>
      <c r="IEX223" s="52"/>
      <c r="IEY223" s="52"/>
      <c r="IEZ223" s="52"/>
      <c r="IFA223" s="52"/>
      <c r="IFB223" s="52"/>
      <c r="IFC223" s="52"/>
      <c r="IFD223" s="52"/>
      <c r="IFE223" s="52"/>
      <c r="IFF223" s="52"/>
      <c r="IFG223" s="52"/>
      <c r="IFH223" s="52"/>
      <c r="IFI223" s="52"/>
      <c r="IFJ223" s="52"/>
      <c r="IFK223" s="52"/>
      <c r="IFL223" s="52"/>
      <c r="IFM223" s="52"/>
      <c r="IFN223" s="52"/>
      <c r="IFO223" s="52"/>
      <c r="IFP223" s="52"/>
      <c r="IFQ223" s="52"/>
      <c r="IFR223" s="52"/>
      <c r="IFS223" s="52"/>
      <c r="IFT223" s="52"/>
      <c r="IFU223" s="52"/>
      <c r="IFV223" s="52"/>
      <c r="IFW223" s="52"/>
      <c r="IFX223" s="52"/>
      <c r="IFY223" s="52"/>
      <c r="IFZ223" s="52"/>
      <c r="IGA223" s="52"/>
      <c r="IGB223" s="52"/>
      <c r="IGC223" s="52"/>
      <c r="IGD223" s="52"/>
      <c r="IGE223" s="52"/>
      <c r="IGF223" s="52"/>
      <c r="IGG223" s="52"/>
      <c r="IGH223" s="52"/>
      <c r="IGI223" s="52"/>
      <c r="IGJ223" s="52"/>
      <c r="IGK223" s="52"/>
      <c r="IGL223" s="52"/>
      <c r="IGM223" s="52"/>
      <c r="IGN223" s="52"/>
      <c r="IGO223" s="52"/>
      <c r="IGP223" s="52"/>
      <c r="IGQ223" s="52"/>
      <c r="IGR223" s="52"/>
      <c r="IGS223" s="52"/>
      <c r="IGT223" s="52"/>
      <c r="IGU223" s="52"/>
      <c r="IGV223" s="52"/>
      <c r="IGW223" s="52"/>
      <c r="IGX223" s="52"/>
      <c r="IGY223" s="52"/>
      <c r="IGZ223" s="52"/>
      <c r="IHA223" s="52"/>
      <c r="IHB223" s="52"/>
      <c r="IHC223" s="52"/>
      <c r="IHD223" s="52"/>
      <c r="IHE223" s="52"/>
      <c r="IHF223" s="52"/>
      <c r="IHG223" s="52"/>
      <c r="IHH223" s="52"/>
      <c r="IHI223" s="52"/>
      <c r="IHJ223" s="52"/>
      <c r="IHK223" s="52"/>
      <c r="IHL223" s="52"/>
      <c r="IHM223" s="52"/>
      <c r="IHN223" s="52"/>
      <c r="IHO223" s="52"/>
      <c r="IHP223" s="52"/>
      <c r="IHQ223" s="52"/>
      <c r="IHR223" s="52"/>
      <c r="IHS223" s="52"/>
      <c r="IHT223" s="52"/>
      <c r="IHU223" s="52"/>
      <c r="IHV223" s="52"/>
      <c r="IHW223" s="52"/>
      <c r="IHX223" s="52"/>
      <c r="IHY223" s="52"/>
      <c r="IHZ223" s="52"/>
      <c r="IIA223" s="52"/>
      <c r="IIB223" s="52"/>
      <c r="IIC223" s="52"/>
      <c r="IID223" s="52"/>
      <c r="IIE223" s="52"/>
      <c r="IIF223" s="52"/>
      <c r="IIG223" s="52"/>
      <c r="IIH223" s="52"/>
      <c r="III223" s="52"/>
      <c r="IIJ223" s="52"/>
      <c r="IIK223" s="52"/>
      <c r="IIL223" s="52"/>
      <c r="IIM223" s="52"/>
      <c r="IIN223" s="52"/>
      <c r="IIO223" s="52"/>
      <c r="IIP223" s="52"/>
      <c r="IIQ223" s="52"/>
      <c r="IIR223" s="52"/>
      <c r="IIS223" s="52"/>
      <c r="IIT223" s="52"/>
      <c r="IIU223" s="52"/>
      <c r="IIV223" s="52"/>
      <c r="IIW223" s="52"/>
      <c r="IIX223" s="52"/>
      <c r="IIY223" s="52"/>
      <c r="IIZ223" s="52"/>
      <c r="IJA223" s="52"/>
      <c r="IJB223" s="52"/>
      <c r="IJC223" s="52"/>
      <c r="IJD223" s="52"/>
      <c r="IJE223" s="52"/>
      <c r="IJF223" s="52"/>
      <c r="IJG223" s="52"/>
      <c r="IJH223" s="52"/>
      <c r="IJI223" s="52"/>
      <c r="IJJ223" s="52"/>
      <c r="IJK223" s="52"/>
      <c r="IJL223" s="52"/>
      <c r="IJM223" s="52"/>
      <c r="IJN223" s="52"/>
      <c r="IJO223" s="52"/>
      <c r="IJP223" s="52"/>
      <c r="IJQ223" s="52"/>
      <c r="IJR223" s="52"/>
      <c r="IJS223" s="52"/>
      <c r="IJT223" s="52"/>
      <c r="IJU223" s="52"/>
      <c r="IJV223" s="52"/>
      <c r="IJW223" s="52"/>
      <c r="IJX223" s="52"/>
      <c r="IJY223" s="52"/>
      <c r="IJZ223" s="52"/>
      <c r="IKA223" s="52"/>
      <c r="IKB223" s="52"/>
      <c r="IKC223" s="52"/>
      <c r="IKD223" s="52"/>
      <c r="IKE223" s="52"/>
      <c r="IKF223" s="52"/>
      <c r="IKG223" s="52"/>
      <c r="IKH223" s="52"/>
      <c r="IKI223" s="52"/>
      <c r="IKJ223" s="52"/>
      <c r="IKK223" s="52"/>
      <c r="IKL223" s="52"/>
      <c r="IKM223" s="52"/>
      <c r="IKN223" s="52"/>
      <c r="IKO223" s="52"/>
      <c r="IKP223" s="52"/>
      <c r="IKQ223" s="52"/>
      <c r="IKR223" s="52"/>
      <c r="IKS223" s="52"/>
      <c r="IKT223" s="52"/>
      <c r="IKU223" s="52"/>
      <c r="IKV223" s="52"/>
      <c r="IKW223" s="52"/>
      <c r="IKX223" s="52"/>
      <c r="IKY223" s="52"/>
      <c r="IKZ223" s="52"/>
      <c r="ILA223" s="52"/>
      <c r="ILB223" s="52"/>
      <c r="ILC223" s="52"/>
      <c r="ILD223" s="52"/>
      <c r="ILE223" s="52"/>
      <c r="ILF223" s="52"/>
      <c r="ILG223" s="52"/>
      <c r="ILH223" s="52"/>
      <c r="ILI223" s="52"/>
      <c r="ILJ223" s="52"/>
      <c r="ILK223" s="52"/>
      <c r="ILL223" s="52"/>
      <c r="ILM223" s="52"/>
      <c r="ILN223" s="52"/>
      <c r="ILO223" s="52"/>
      <c r="ILP223" s="52"/>
      <c r="ILQ223" s="52"/>
      <c r="ILR223" s="52"/>
      <c r="ILS223" s="52"/>
      <c r="ILT223" s="52"/>
      <c r="ILU223" s="52"/>
      <c r="ILV223" s="52"/>
      <c r="ILW223" s="52"/>
      <c r="ILX223" s="52"/>
      <c r="ILY223" s="52"/>
      <c r="ILZ223" s="52"/>
      <c r="IMA223" s="52"/>
      <c r="IMB223" s="52"/>
      <c r="IMC223" s="52"/>
      <c r="IMD223" s="52"/>
      <c r="IME223" s="52"/>
      <c r="IMF223" s="52"/>
      <c r="IMG223" s="52"/>
      <c r="IMH223" s="52"/>
      <c r="IMI223" s="52"/>
      <c r="IMJ223" s="52"/>
      <c r="IMK223" s="52"/>
      <c r="IML223" s="52"/>
      <c r="IMM223" s="52"/>
      <c r="IMN223" s="52"/>
      <c r="IMO223" s="52"/>
      <c r="IMP223" s="52"/>
      <c r="IMQ223" s="52"/>
      <c r="IMR223" s="52"/>
      <c r="IMS223" s="52"/>
      <c r="IMT223" s="52"/>
      <c r="IMU223" s="52"/>
      <c r="IMV223" s="52"/>
      <c r="IMW223" s="52"/>
      <c r="IMX223" s="52"/>
      <c r="IMY223" s="52"/>
      <c r="IMZ223" s="52"/>
      <c r="INA223" s="52"/>
      <c r="INB223" s="52"/>
      <c r="INC223" s="52"/>
      <c r="IND223" s="52"/>
      <c r="INE223" s="52"/>
      <c r="INF223" s="52"/>
      <c r="ING223" s="52"/>
      <c r="INH223" s="52"/>
      <c r="INI223" s="52"/>
      <c r="INJ223" s="52"/>
      <c r="INK223" s="52"/>
      <c r="INL223" s="52"/>
      <c r="INM223" s="52"/>
      <c r="INN223" s="52"/>
      <c r="INO223" s="52"/>
      <c r="INP223" s="52"/>
      <c r="INQ223" s="52"/>
      <c r="INR223" s="52"/>
      <c r="INS223" s="52"/>
      <c r="INT223" s="52"/>
      <c r="INU223" s="52"/>
      <c r="INV223" s="52"/>
      <c r="INW223" s="52"/>
      <c r="INX223" s="52"/>
      <c r="INY223" s="52"/>
      <c r="INZ223" s="52"/>
      <c r="IOA223" s="52"/>
      <c r="IOB223" s="52"/>
      <c r="IOC223" s="52"/>
      <c r="IOD223" s="52"/>
      <c r="IOE223" s="52"/>
      <c r="IOF223" s="52"/>
      <c r="IOG223" s="52"/>
      <c r="IOH223" s="52"/>
      <c r="IOI223" s="52"/>
      <c r="IOJ223" s="52"/>
      <c r="IOK223" s="52"/>
      <c r="IOL223" s="52"/>
      <c r="IOM223" s="52"/>
      <c r="ION223" s="52"/>
      <c r="IOO223" s="52"/>
      <c r="IOP223" s="52"/>
      <c r="IOQ223" s="52"/>
      <c r="IOR223" s="52"/>
      <c r="IOS223" s="52"/>
      <c r="IOT223" s="52"/>
      <c r="IOU223" s="52"/>
      <c r="IOV223" s="52"/>
      <c r="IOW223" s="52"/>
      <c r="IOX223" s="52"/>
      <c r="IOY223" s="52"/>
      <c r="IOZ223" s="52"/>
      <c r="IPA223" s="52"/>
      <c r="IPB223" s="52"/>
      <c r="IPC223" s="52"/>
      <c r="IPD223" s="52"/>
      <c r="IPE223" s="52"/>
      <c r="IPF223" s="52"/>
      <c r="IPG223" s="52"/>
      <c r="IPH223" s="52"/>
      <c r="IPI223" s="52"/>
      <c r="IPJ223" s="52"/>
      <c r="IPK223" s="52"/>
      <c r="IPL223" s="52"/>
      <c r="IPM223" s="52"/>
      <c r="IPN223" s="52"/>
      <c r="IPO223" s="52"/>
      <c r="IPP223" s="52"/>
      <c r="IPQ223" s="52"/>
      <c r="IPR223" s="52"/>
      <c r="IPS223" s="52"/>
      <c r="IPT223" s="52"/>
      <c r="IPU223" s="52"/>
      <c r="IPV223" s="52"/>
      <c r="IPW223" s="52"/>
      <c r="IPX223" s="52"/>
      <c r="IPY223" s="52"/>
      <c r="IPZ223" s="52"/>
      <c r="IQA223" s="52"/>
      <c r="IQB223" s="52"/>
      <c r="IQC223" s="52"/>
      <c r="IQD223" s="52"/>
      <c r="IQE223" s="52"/>
      <c r="IQF223" s="52"/>
      <c r="IQG223" s="52"/>
      <c r="IQH223" s="52"/>
      <c r="IQI223" s="52"/>
      <c r="IQJ223" s="52"/>
      <c r="IQK223" s="52"/>
      <c r="IQL223" s="52"/>
      <c r="IQM223" s="52"/>
      <c r="IQN223" s="52"/>
      <c r="IQO223" s="52"/>
      <c r="IQP223" s="52"/>
      <c r="IQQ223" s="52"/>
      <c r="IQR223" s="52"/>
      <c r="IQS223" s="52"/>
      <c r="IQT223" s="52"/>
      <c r="IQU223" s="52"/>
      <c r="IQV223" s="52"/>
      <c r="IQW223" s="52"/>
      <c r="IQX223" s="52"/>
      <c r="IQY223" s="52"/>
      <c r="IQZ223" s="52"/>
      <c r="IRA223" s="52"/>
      <c r="IRB223" s="52"/>
      <c r="IRC223" s="52"/>
      <c r="IRD223" s="52"/>
      <c r="IRE223" s="52"/>
      <c r="IRF223" s="52"/>
      <c r="IRG223" s="52"/>
      <c r="IRH223" s="52"/>
      <c r="IRI223" s="52"/>
      <c r="IRJ223" s="52"/>
      <c r="IRK223" s="52"/>
      <c r="IRL223" s="52"/>
      <c r="IRM223" s="52"/>
      <c r="IRN223" s="52"/>
      <c r="IRO223" s="52"/>
      <c r="IRP223" s="52"/>
      <c r="IRQ223" s="52"/>
      <c r="IRR223" s="52"/>
      <c r="IRS223" s="52"/>
      <c r="IRT223" s="52"/>
      <c r="IRU223" s="52"/>
      <c r="IRV223" s="52"/>
      <c r="IRW223" s="52"/>
      <c r="IRX223" s="52"/>
      <c r="IRY223" s="52"/>
      <c r="IRZ223" s="52"/>
      <c r="ISA223" s="52"/>
      <c r="ISB223" s="52"/>
      <c r="ISC223" s="52"/>
      <c r="ISD223" s="52"/>
      <c r="ISE223" s="52"/>
      <c r="ISF223" s="52"/>
      <c r="ISG223" s="52"/>
      <c r="ISH223" s="52"/>
      <c r="ISI223" s="52"/>
      <c r="ISJ223" s="52"/>
      <c r="ISK223" s="52"/>
      <c r="ISL223" s="52"/>
      <c r="ISM223" s="52"/>
      <c r="ISN223" s="52"/>
      <c r="ISO223" s="52"/>
      <c r="ISP223" s="52"/>
      <c r="ISQ223" s="52"/>
      <c r="ISR223" s="52"/>
      <c r="ISS223" s="52"/>
      <c r="IST223" s="52"/>
      <c r="ISU223" s="52"/>
      <c r="ISV223" s="52"/>
      <c r="ISW223" s="52"/>
      <c r="ISX223" s="52"/>
      <c r="ISY223" s="52"/>
      <c r="ISZ223" s="52"/>
      <c r="ITA223" s="52"/>
      <c r="ITB223" s="52"/>
      <c r="ITC223" s="52"/>
      <c r="ITD223" s="52"/>
      <c r="ITE223" s="52"/>
      <c r="ITF223" s="52"/>
      <c r="ITG223" s="52"/>
      <c r="ITH223" s="52"/>
      <c r="ITI223" s="52"/>
      <c r="ITJ223" s="52"/>
      <c r="ITK223" s="52"/>
      <c r="ITL223" s="52"/>
      <c r="ITM223" s="52"/>
      <c r="ITN223" s="52"/>
      <c r="ITO223" s="52"/>
      <c r="ITP223" s="52"/>
      <c r="ITQ223" s="52"/>
      <c r="ITR223" s="52"/>
      <c r="ITS223" s="52"/>
      <c r="ITT223" s="52"/>
      <c r="ITU223" s="52"/>
      <c r="ITV223" s="52"/>
      <c r="ITW223" s="52"/>
      <c r="ITX223" s="52"/>
      <c r="ITY223" s="52"/>
      <c r="ITZ223" s="52"/>
      <c r="IUA223" s="52"/>
      <c r="IUB223" s="52"/>
      <c r="IUC223" s="52"/>
      <c r="IUD223" s="52"/>
      <c r="IUE223" s="52"/>
      <c r="IUF223" s="52"/>
      <c r="IUG223" s="52"/>
      <c r="IUH223" s="52"/>
      <c r="IUI223" s="52"/>
      <c r="IUJ223" s="52"/>
      <c r="IUK223" s="52"/>
      <c r="IUL223" s="52"/>
      <c r="IUM223" s="52"/>
      <c r="IUN223" s="52"/>
      <c r="IUO223" s="52"/>
      <c r="IUP223" s="52"/>
      <c r="IUQ223" s="52"/>
      <c r="IUR223" s="52"/>
      <c r="IUS223" s="52"/>
      <c r="IUT223" s="52"/>
      <c r="IUU223" s="52"/>
      <c r="IUV223" s="52"/>
      <c r="IUW223" s="52"/>
      <c r="IUX223" s="52"/>
      <c r="IUY223" s="52"/>
      <c r="IUZ223" s="52"/>
      <c r="IVA223" s="52"/>
      <c r="IVB223" s="52"/>
      <c r="IVC223" s="52"/>
      <c r="IVD223" s="52"/>
      <c r="IVE223" s="52"/>
      <c r="IVF223" s="52"/>
      <c r="IVG223" s="52"/>
      <c r="IVH223" s="52"/>
      <c r="IVI223" s="52"/>
      <c r="IVJ223" s="52"/>
      <c r="IVK223" s="52"/>
      <c r="IVL223" s="52"/>
      <c r="IVM223" s="52"/>
      <c r="IVN223" s="52"/>
      <c r="IVO223" s="52"/>
      <c r="IVP223" s="52"/>
      <c r="IVQ223" s="52"/>
      <c r="IVR223" s="52"/>
      <c r="IVS223" s="52"/>
      <c r="IVT223" s="52"/>
      <c r="IVU223" s="52"/>
      <c r="IVV223" s="52"/>
      <c r="IVW223" s="52"/>
      <c r="IVX223" s="52"/>
      <c r="IVY223" s="52"/>
      <c r="IVZ223" s="52"/>
      <c r="IWA223" s="52"/>
      <c r="IWB223" s="52"/>
      <c r="IWC223" s="52"/>
      <c r="IWD223" s="52"/>
      <c r="IWE223" s="52"/>
      <c r="IWF223" s="52"/>
      <c r="IWG223" s="52"/>
      <c r="IWH223" s="52"/>
      <c r="IWI223" s="52"/>
      <c r="IWJ223" s="52"/>
      <c r="IWK223" s="52"/>
      <c r="IWL223" s="52"/>
      <c r="IWM223" s="52"/>
      <c r="IWN223" s="52"/>
      <c r="IWO223" s="52"/>
      <c r="IWP223" s="52"/>
      <c r="IWQ223" s="52"/>
      <c r="IWR223" s="52"/>
      <c r="IWS223" s="52"/>
      <c r="IWT223" s="52"/>
      <c r="IWU223" s="52"/>
      <c r="IWV223" s="52"/>
      <c r="IWW223" s="52"/>
      <c r="IWX223" s="52"/>
      <c r="IWY223" s="52"/>
      <c r="IWZ223" s="52"/>
      <c r="IXA223" s="52"/>
      <c r="IXB223" s="52"/>
      <c r="IXC223" s="52"/>
      <c r="IXD223" s="52"/>
      <c r="IXE223" s="52"/>
      <c r="IXF223" s="52"/>
      <c r="IXG223" s="52"/>
      <c r="IXH223" s="52"/>
      <c r="IXI223" s="52"/>
      <c r="IXJ223" s="52"/>
      <c r="IXK223" s="52"/>
      <c r="IXL223" s="52"/>
      <c r="IXM223" s="52"/>
      <c r="IXN223" s="52"/>
      <c r="IXO223" s="52"/>
      <c r="IXP223" s="52"/>
      <c r="IXQ223" s="52"/>
      <c r="IXR223" s="52"/>
      <c r="IXS223" s="52"/>
      <c r="IXT223" s="52"/>
      <c r="IXU223" s="52"/>
      <c r="IXV223" s="52"/>
      <c r="IXW223" s="52"/>
      <c r="IXX223" s="52"/>
      <c r="IXY223" s="52"/>
      <c r="IXZ223" s="52"/>
      <c r="IYA223" s="52"/>
      <c r="IYB223" s="52"/>
      <c r="IYC223" s="52"/>
      <c r="IYD223" s="52"/>
      <c r="IYE223" s="52"/>
      <c r="IYF223" s="52"/>
      <c r="IYG223" s="52"/>
      <c r="IYH223" s="52"/>
      <c r="IYI223" s="52"/>
      <c r="IYJ223" s="52"/>
      <c r="IYK223" s="52"/>
      <c r="IYL223" s="52"/>
      <c r="IYM223" s="52"/>
      <c r="IYN223" s="52"/>
      <c r="IYO223" s="52"/>
      <c r="IYP223" s="52"/>
      <c r="IYQ223" s="52"/>
      <c r="IYR223" s="52"/>
      <c r="IYS223" s="52"/>
      <c r="IYT223" s="52"/>
      <c r="IYU223" s="52"/>
      <c r="IYV223" s="52"/>
      <c r="IYW223" s="52"/>
      <c r="IYX223" s="52"/>
      <c r="IYY223" s="52"/>
      <c r="IYZ223" s="52"/>
      <c r="IZA223" s="52"/>
      <c r="IZB223" s="52"/>
      <c r="IZC223" s="52"/>
      <c r="IZD223" s="52"/>
      <c r="IZE223" s="52"/>
      <c r="IZF223" s="52"/>
      <c r="IZG223" s="52"/>
      <c r="IZH223" s="52"/>
      <c r="IZI223" s="52"/>
      <c r="IZJ223" s="52"/>
      <c r="IZK223" s="52"/>
      <c r="IZL223" s="52"/>
      <c r="IZM223" s="52"/>
      <c r="IZN223" s="52"/>
      <c r="IZO223" s="52"/>
      <c r="IZP223" s="52"/>
      <c r="IZQ223" s="52"/>
      <c r="IZR223" s="52"/>
      <c r="IZS223" s="52"/>
      <c r="IZT223" s="52"/>
      <c r="IZU223" s="52"/>
      <c r="IZV223" s="52"/>
      <c r="IZW223" s="52"/>
      <c r="IZX223" s="52"/>
      <c r="IZY223" s="52"/>
      <c r="IZZ223" s="52"/>
      <c r="JAA223" s="52"/>
      <c r="JAB223" s="52"/>
      <c r="JAC223" s="52"/>
      <c r="JAD223" s="52"/>
      <c r="JAE223" s="52"/>
      <c r="JAF223" s="52"/>
      <c r="JAG223" s="52"/>
      <c r="JAH223" s="52"/>
      <c r="JAI223" s="52"/>
      <c r="JAJ223" s="52"/>
      <c r="JAK223" s="52"/>
      <c r="JAL223" s="52"/>
      <c r="JAM223" s="52"/>
      <c r="JAN223" s="52"/>
      <c r="JAO223" s="52"/>
      <c r="JAP223" s="52"/>
      <c r="JAQ223" s="52"/>
      <c r="JAR223" s="52"/>
      <c r="JAS223" s="52"/>
      <c r="JAT223" s="52"/>
      <c r="JAU223" s="52"/>
      <c r="JAV223" s="52"/>
      <c r="JAW223" s="52"/>
      <c r="JAX223" s="52"/>
      <c r="JAY223" s="52"/>
      <c r="JAZ223" s="52"/>
      <c r="JBA223" s="52"/>
      <c r="JBB223" s="52"/>
      <c r="JBC223" s="52"/>
      <c r="JBD223" s="52"/>
      <c r="JBE223" s="52"/>
      <c r="JBF223" s="52"/>
      <c r="JBG223" s="52"/>
      <c r="JBH223" s="52"/>
      <c r="JBI223" s="52"/>
      <c r="JBJ223" s="52"/>
      <c r="JBK223" s="52"/>
      <c r="JBL223" s="52"/>
      <c r="JBM223" s="52"/>
      <c r="JBN223" s="52"/>
      <c r="JBO223" s="52"/>
      <c r="JBP223" s="52"/>
      <c r="JBQ223" s="52"/>
      <c r="JBR223" s="52"/>
      <c r="JBS223" s="52"/>
      <c r="JBT223" s="52"/>
      <c r="JBU223" s="52"/>
      <c r="JBV223" s="52"/>
      <c r="JBW223" s="52"/>
      <c r="JBX223" s="52"/>
      <c r="JBY223" s="52"/>
      <c r="JBZ223" s="52"/>
      <c r="JCA223" s="52"/>
      <c r="JCB223" s="52"/>
      <c r="JCC223" s="52"/>
      <c r="JCD223" s="52"/>
      <c r="JCE223" s="52"/>
      <c r="JCF223" s="52"/>
      <c r="JCG223" s="52"/>
      <c r="JCH223" s="52"/>
      <c r="JCI223" s="52"/>
      <c r="JCJ223" s="52"/>
      <c r="JCK223" s="52"/>
      <c r="JCL223" s="52"/>
      <c r="JCM223" s="52"/>
      <c r="JCN223" s="52"/>
      <c r="JCO223" s="52"/>
      <c r="JCP223" s="52"/>
      <c r="JCQ223" s="52"/>
      <c r="JCR223" s="52"/>
      <c r="JCS223" s="52"/>
      <c r="JCT223" s="52"/>
      <c r="JCU223" s="52"/>
      <c r="JCV223" s="52"/>
      <c r="JCW223" s="52"/>
      <c r="JCX223" s="52"/>
      <c r="JCY223" s="52"/>
      <c r="JCZ223" s="52"/>
      <c r="JDA223" s="52"/>
      <c r="JDB223" s="52"/>
      <c r="JDC223" s="52"/>
      <c r="JDD223" s="52"/>
      <c r="JDE223" s="52"/>
      <c r="JDF223" s="52"/>
      <c r="JDG223" s="52"/>
      <c r="JDH223" s="52"/>
      <c r="JDI223" s="52"/>
      <c r="JDJ223" s="52"/>
      <c r="JDK223" s="52"/>
      <c r="JDL223" s="52"/>
      <c r="JDM223" s="52"/>
      <c r="JDN223" s="52"/>
      <c r="JDO223" s="52"/>
      <c r="JDP223" s="52"/>
      <c r="JDQ223" s="52"/>
      <c r="JDR223" s="52"/>
      <c r="JDS223" s="52"/>
      <c r="JDT223" s="52"/>
      <c r="JDU223" s="52"/>
      <c r="JDV223" s="52"/>
      <c r="JDW223" s="52"/>
      <c r="JDX223" s="52"/>
      <c r="JDY223" s="52"/>
      <c r="JDZ223" s="52"/>
      <c r="JEA223" s="52"/>
      <c r="JEB223" s="52"/>
      <c r="JEC223" s="52"/>
      <c r="JED223" s="52"/>
      <c r="JEE223" s="52"/>
      <c r="JEF223" s="52"/>
      <c r="JEG223" s="52"/>
      <c r="JEH223" s="52"/>
      <c r="JEI223" s="52"/>
      <c r="JEJ223" s="52"/>
      <c r="JEK223" s="52"/>
      <c r="JEL223" s="52"/>
      <c r="JEM223" s="52"/>
      <c r="JEN223" s="52"/>
      <c r="JEO223" s="52"/>
      <c r="JEP223" s="52"/>
      <c r="JEQ223" s="52"/>
      <c r="JER223" s="52"/>
      <c r="JES223" s="52"/>
      <c r="JET223" s="52"/>
      <c r="JEU223" s="52"/>
      <c r="JEV223" s="52"/>
      <c r="JEW223" s="52"/>
      <c r="JEX223" s="52"/>
      <c r="JEY223" s="52"/>
      <c r="JEZ223" s="52"/>
      <c r="JFA223" s="52"/>
      <c r="JFB223" s="52"/>
      <c r="JFC223" s="52"/>
      <c r="JFD223" s="52"/>
      <c r="JFE223" s="52"/>
      <c r="JFF223" s="52"/>
      <c r="JFG223" s="52"/>
      <c r="JFH223" s="52"/>
      <c r="JFI223" s="52"/>
      <c r="JFJ223" s="52"/>
      <c r="JFK223" s="52"/>
      <c r="JFL223" s="52"/>
      <c r="JFM223" s="52"/>
      <c r="JFN223" s="52"/>
      <c r="JFO223" s="52"/>
      <c r="JFP223" s="52"/>
      <c r="JFQ223" s="52"/>
      <c r="JFR223" s="52"/>
      <c r="JFS223" s="52"/>
      <c r="JFT223" s="52"/>
      <c r="JFU223" s="52"/>
      <c r="JFV223" s="52"/>
      <c r="JFW223" s="52"/>
      <c r="JFX223" s="52"/>
      <c r="JFY223" s="52"/>
      <c r="JFZ223" s="52"/>
      <c r="JGA223" s="52"/>
      <c r="JGB223" s="52"/>
      <c r="JGC223" s="52"/>
      <c r="JGD223" s="52"/>
      <c r="JGE223" s="52"/>
      <c r="JGF223" s="52"/>
      <c r="JGG223" s="52"/>
      <c r="JGH223" s="52"/>
      <c r="JGI223" s="52"/>
      <c r="JGJ223" s="52"/>
      <c r="JGK223" s="52"/>
      <c r="JGL223" s="52"/>
      <c r="JGM223" s="52"/>
      <c r="JGN223" s="52"/>
      <c r="JGO223" s="52"/>
      <c r="JGP223" s="52"/>
      <c r="JGQ223" s="52"/>
      <c r="JGR223" s="52"/>
      <c r="JGS223" s="52"/>
      <c r="JGT223" s="52"/>
      <c r="JGU223" s="52"/>
      <c r="JGV223" s="52"/>
      <c r="JGW223" s="52"/>
      <c r="JGX223" s="52"/>
      <c r="JGY223" s="52"/>
      <c r="JGZ223" s="52"/>
      <c r="JHA223" s="52"/>
      <c r="JHB223" s="52"/>
      <c r="JHC223" s="52"/>
      <c r="JHD223" s="52"/>
      <c r="JHE223" s="52"/>
      <c r="JHF223" s="52"/>
      <c r="JHG223" s="52"/>
      <c r="JHH223" s="52"/>
      <c r="JHI223" s="52"/>
      <c r="JHJ223" s="52"/>
      <c r="JHK223" s="52"/>
      <c r="JHL223" s="52"/>
      <c r="JHM223" s="52"/>
      <c r="JHN223" s="52"/>
      <c r="JHO223" s="52"/>
      <c r="JHP223" s="52"/>
      <c r="JHQ223" s="52"/>
      <c r="JHR223" s="52"/>
      <c r="JHS223" s="52"/>
      <c r="JHT223" s="52"/>
      <c r="JHU223" s="52"/>
      <c r="JHV223" s="52"/>
      <c r="JHW223" s="52"/>
      <c r="JHX223" s="52"/>
      <c r="JHY223" s="52"/>
      <c r="JHZ223" s="52"/>
      <c r="JIA223" s="52"/>
      <c r="JIB223" s="52"/>
      <c r="JIC223" s="52"/>
      <c r="JID223" s="52"/>
      <c r="JIE223" s="52"/>
      <c r="JIF223" s="52"/>
      <c r="JIG223" s="52"/>
      <c r="JIH223" s="52"/>
      <c r="JII223" s="52"/>
      <c r="JIJ223" s="52"/>
      <c r="JIK223" s="52"/>
      <c r="JIL223" s="52"/>
      <c r="JIM223" s="52"/>
      <c r="JIN223" s="52"/>
      <c r="JIO223" s="52"/>
      <c r="JIP223" s="52"/>
      <c r="JIQ223" s="52"/>
      <c r="JIR223" s="52"/>
      <c r="JIS223" s="52"/>
      <c r="JIT223" s="52"/>
      <c r="JIU223" s="52"/>
      <c r="JIV223" s="52"/>
      <c r="JIW223" s="52"/>
      <c r="JIX223" s="52"/>
      <c r="JIY223" s="52"/>
      <c r="JIZ223" s="52"/>
      <c r="JJA223" s="52"/>
      <c r="JJB223" s="52"/>
      <c r="JJC223" s="52"/>
      <c r="JJD223" s="52"/>
      <c r="JJE223" s="52"/>
      <c r="JJF223" s="52"/>
      <c r="JJG223" s="52"/>
      <c r="JJH223" s="52"/>
      <c r="JJI223" s="52"/>
      <c r="JJJ223" s="52"/>
      <c r="JJK223" s="52"/>
      <c r="JJL223" s="52"/>
      <c r="JJM223" s="52"/>
      <c r="JJN223" s="52"/>
      <c r="JJO223" s="52"/>
      <c r="JJP223" s="52"/>
      <c r="JJQ223" s="52"/>
      <c r="JJR223" s="52"/>
      <c r="JJS223" s="52"/>
      <c r="JJT223" s="52"/>
      <c r="JJU223" s="52"/>
      <c r="JJV223" s="52"/>
      <c r="JJW223" s="52"/>
      <c r="JJX223" s="52"/>
      <c r="JJY223" s="52"/>
      <c r="JJZ223" s="52"/>
      <c r="JKA223" s="52"/>
      <c r="JKB223" s="52"/>
      <c r="JKC223" s="52"/>
      <c r="JKD223" s="52"/>
      <c r="JKE223" s="52"/>
      <c r="JKF223" s="52"/>
      <c r="JKG223" s="52"/>
      <c r="JKH223" s="52"/>
      <c r="JKI223" s="52"/>
      <c r="JKJ223" s="52"/>
      <c r="JKK223" s="52"/>
      <c r="JKL223" s="52"/>
      <c r="JKM223" s="52"/>
      <c r="JKN223" s="52"/>
      <c r="JKO223" s="52"/>
      <c r="JKP223" s="52"/>
      <c r="JKQ223" s="52"/>
      <c r="JKR223" s="52"/>
      <c r="JKS223" s="52"/>
      <c r="JKT223" s="52"/>
      <c r="JKU223" s="52"/>
      <c r="JKV223" s="52"/>
      <c r="JKW223" s="52"/>
      <c r="JKX223" s="52"/>
      <c r="JKY223" s="52"/>
      <c r="JKZ223" s="52"/>
      <c r="JLA223" s="52"/>
      <c r="JLB223" s="52"/>
      <c r="JLC223" s="52"/>
      <c r="JLD223" s="52"/>
      <c r="JLE223" s="52"/>
      <c r="JLF223" s="52"/>
      <c r="JLG223" s="52"/>
      <c r="JLH223" s="52"/>
      <c r="JLI223" s="52"/>
      <c r="JLJ223" s="52"/>
      <c r="JLK223" s="52"/>
      <c r="JLL223" s="52"/>
      <c r="JLM223" s="52"/>
      <c r="JLN223" s="52"/>
      <c r="JLO223" s="52"/>
      <c r="JLP223" s="52"/>
      <c r="JLQ223" s="52"/>
      <c r="JLR223" s="52"/>
      <c r="JLS223" s="52"/>
      <c r="JLT223" s="52"/>
      <c r="JLU223" s="52"/>
      <c r="JLV223" s="52"/>
      <c r="JLW223" s="52"/>
      <c r="JLX223" s="52"/>
      <c r="JLY223" s="52"/>
      <c r="JLZ223" s="52"/>
      <c r="JMA223" s="52"/>
      <c r="JMB223" s="52"/>
      <c r="JMC223" s="52"/>
      <c r="JMD223" s="52"/>
      <c r="JME223" s="52"/>
      <c r="JMF223" s="52"/>
      <c r="JMG223" s="52"/>
      <c r="JMH223" s="52"/>
      <c r="JMI223" s="52"/>
      <c r="JMJ223" s="52"/>
      <c r="JMK223" s="52"/>
      <c r="JML223" s="52"/>
      <c r="JMM223" s="52"/>
      <c r="JMN223" s="52"/>
      <c r="JMO223" s="52"/>
      <c r="JMP223" s="52"/>
      <c r="JMQ223" s="52"/>
      <c r="JMR223" s="52"/>
      <c r="JMS223" s="52"/>
      <c r="JMT223" s="52"/>
      <c r="JMU223" s="52"/>
      <c r="JMV223" s="52"/>
      <c r="JMW223" s="52"/>
      <c r="JMX223" s="52"/>
      <c r="JMY223" s="52"/>
      <c r="JMZ223" s="52"/>
      <c r="JNA223" s="52"/>
      <c r="JNB223" s="52"/>
      <c r="JNC223" s="52"/>
      <c r="JND223" s="52"/>
      <c r="JNE223" s="52"/>
      <c r="JNF223" s="52"/>
      <c r="JNG223" s="52"/>
      <c r="JNH223" s="52"/>
      <c r="JNI223" s="52"/>
      <c r="JNJ223" s="52"/>
      <c r="JNK223" s="52"/>
      <c r="JNL223" s="52"/>
      <c r="JNM223" s="52"/>
      <c r="JNN223" s="52"/>
      <c r="JNO223" s="52"/>
      <c r="JNP223" s="52"/>
      <c r="JNQ223" s="52"/>
      <c r="JNR223" s="52"/>
      <c r="JNS223" s="52"/>
      <c r="JNT223" s="52"/>
      <c r="JNU223" s="52"/>
      <c r="JNV223" s="52"/>
      <c r="JNW223" s="52"/>
      <c r="JNX223" s="52"/>
      <c r="JNY223" s="52"/>
      <c r="JNZ223" s="52"/>
      <c r="JOA223" s="52"/>
      <c r="JOB223" s="52"/>
      <c r="JOC223" s="52"/>
      <c r="JOD223" s="52"/>
      <c r="JOE223" s="52"/>
      <c r="JOF223" s="52"/>
      <c r="JOG223" s="52"/>
      <c r="JOH223" s="52"/>
      <c r="JOI223" s="52"/>
      <c r="JOJ223" s="52"/>
      <c r="JOK223" s="52"/>
      <c r="JOL223" s="52"/>
      <c r="JOM223" s="52"/>
      <c r="JON223" s="52"/>
      <c r="JOO223" s="52"/>
      <c r="JOP223" s="52"/>
      <c r="JOQ223" s="52"/>
      <c r="JOR223" s="52"/>
      <c r="JOS223" s="52"/>
      <c r="JOT223" s="52"/>
      <c r="JOU223" s="52"/>
      <c r="JOV223" s="52"/>
      <c r="JOW223" s="52"/>
      <c r="JOX223" s="52"/>
      <c r="JOY223" s="52"/>
      <c r="JOZ223" s="52"/>
      <c r="JPA223" s="52"/>
      <c r="JPB223" s="52"/>
      <c r="JPC223" s="52"/>
      <c r="JPD223" s="52"/>
      <c r="JPE223" s="52"/>
      <c r="JPF223" s="52"/>
      <c r="JPG223" s="52"/>
      <c r="JPH223" s="52"/>
      <c r="JPI223" s="52"/>
      <c r="JPJ223" s="52"/>
      <c r="JPK223" s="52"/>
      <c r="JPL223" s="52"/>
      <c r="JPM223" s="52"/>
      <c r="JPN223" s="52"/>
      <c r="JPO223" s="52"/>
      <c r="JPP223" s="52"/>
      <c r="JPQ223" s="52"/>
      <c r="JPR223" s="52"/>
      <c r="JPS223" s="52"/>
      <c r="JPT223" s="52"/>
      <c r="JPU223" s="52"/>
      <c r="JPV223" s="52"/>
      <c r="JPW223" s="52"/>
      <c r="JPX223" s="52"/>
      <c r="JPY223" s="52"/>
      <c r="JPZ223" s="52"/>
      <c r="JQA223" s="52"/>
      <c r="JQB223" s="52"/>
      <c r="JQC223" s="52"/>
      <c r="JQD223" s="52"/>
      <c r="JQE223" s="52"/>
      <c r="JQF223" s="52"/>
      <c r="JQG223" s="52"/>
      <c r="JQH223" s="52"/>
      <c r="JQI223" s="52"/>
      <c r="JQJ223" s="52"/>
      <c r="JQK223" s="52"/>
      <c r="JQL223" s="52"/>
      <c r="JQM223" s="52"/>
      <c r="JQN223" s="52"/>
      <c r="JQO223" s="52"/>
      <c r="JQP223" s="52"/>
      <c r="JQQ223" s="52"/>
      <c r="JQR223" s="52"/>
      <c r="JQS223" s="52"/>
      <c r="JQT223" s="52"/>
      <c r="JQU223" s="52"/>
      <c r="JQV223" s="52"/>
      <c r="JQW223" s="52"/>
      <c r="JQX223" s="52"/>
      <c r="JQY223" s="52"/>
      <c r="JQZ223" s="52"/>
      <c r="JRA223" s="52"/>
      <c r="JRB223" s="52"/>
      <c r="JRC223" s="52"/>
      <c r="JRD223" s="52"/>
      <c r="JRE223" s="52"/>
      <c r="JRF223" s="52"/>
      <c r="JRG223" s="52"/>
      <c r="JRH223" s="52"/>
      <c r="JRI223" s="52"/>
      <c r="JRJ223" s="52"/>
      <c r="JRK223" s="52"/>
      <c r="JRL223" s="52"/>
      <c r="JRM223" s="52"/>
      <c r="JRN223" s="52"/>
      <c r="JRO223" s="52"/>
      <c r="JRP223" s="52"/>
      <c r="JRQ223" s="52"/>
      <c r="JRR223" s="52"/>
      <c r="JRS223" s="52"/>
      <c r="JRT223" s="52"/>
      <c r="JRU223" s="52"/>
      <c r="JRV223" s="52"/>
      <c r="JRW223" s="52"/>
      <c r="JRX223" s="52"/>
      <c r="JRY223" s="52"/>
      <c r="JRZ223" s="52"/>
      <c r="JSA223" s="52"/>
      <c r="JSB223" s="52"/>
      <c r="JSC223" s="52"/>
      <c r="JSD223" s="52"/>
      <c r="JSE223" s="52"/>
      <c r="JSF223" s="52"/>
      <c r="JSG223" s="52"/>
      <c r="JSH223" s="52"/>
      <c r="JSI223" s="52"/>
      <c r="JSJ223" s="52"/>
      <c r="JSK223" s="52"/>
      <c r="JSL223" s="52"/>
      <c r="JSM223" s="52"/>
      <c r="JSN223" s="52"/>
      <c r="JSO223" s="52"/>
      <c r="JSP223" s="52"/>
      <c r="JSQ223" s="52"/>
      <c r="JSR223" s="52"/>
      <c r="JSS223" s="52"/>
      <c r="JST223" s="52"/>
      <c r="JSU223" s="52"/>
      <c r="JSV223" s="52"/>
      <c r="JSW223" s="52"/>
      <c r="JSX223" s="52"/>
      <c r="JSY223" s="52"/>
      <c r="JSZ223" s="52"/>
      <c r="JTA223" s="52"/>
      <c r="JTB223" s="52"/>
      <c r="JTC223" s="52"/>
      <c r="JTD223" s="52"/>
      <c r="JTE223" s="52"/>
      <c r="JTF223" s="52"/>
      <c r="JTG223" s="52"/>
      <c r="JTH223" s="52"/>
      <c r="JTI223" s="52"/>
      <c r="JTJ223" s="52"/>
      <c r="JTK223" s="52"/>
      <c r="JTL223" s="52"/>
      <c r="JTM223" s="52"/>
      <c r="JTN223" s="52"/>
      <c r="JTO223" s="52"/>
      <c r="JTP223" s="52"/>
      <c r="JTQ223" s="52"/>
      <c r="JTR223" s="52"/>
      <c r="JTS223" s="52"/>
      <c r="JTT223" s="52"/>
      <c r="JTU223" s="52"/>
      <c r="JTV223" s="52"/>
      <c r="JTW223" s="52"/>
      <c r="JTX223" s="52"/>
      <c r="JTY223" s="52"/>
      <c r="JTZ223" s="52"/>
      <c r="JUA223" s="52"/>
      <c r="JUB223" s="52"/>
      <c r="JUC223" s="52"/>
      <c r="JUD223" s="52"/>
      <c r="JUE223" s="52"/>
      <c r="JUF223" s="52"/>
      <c r="JUG223" s="52"/>
      <c r="JUH223" s="52"/>
      <c r="JUI223" s="52"/>
      <c r="JUJ223" s="52"/>
      <c r="JUK223" s="52"/>
      <c r="JUL223" s="52"/>
      <c r="JUM223" s="52"/>
      <c r="JUN223" s="52"/>
      <c r="JUO223" s="52"/>
      <c r="JUP223" s="52"/>
      <c r="JUQ223" s="52"/>
      <c r="JUR223" s="52"/>
      <c r="JUS223" s="52"/>
      <c r="JUT223" s="52"/>
      <c r="JUU223" s="52"/>
      <c r="JUV223" s="52"/>
      <c r="JUW223" s="52"/>
      <c r="JUX223" s="52"/>
      <c r="JUY223" s="52"/>
      <c r="JUZ223" s="52"/>
      <c r="JVA223" s="52"/>
      <c r="JVB223" s="52"/>
      <c r="JVC223" s="52"/>
      <c r="JVD223" s="52"/>
      <c r="JVE223" s="52"/>
      <c r="JVF223" s="52"/>
      <c r="JVG223" s="52"/>
      <c r="JVH223" s="52"/>
      <c r="JVI223" s="52"/>
      <c r="JVJ223" s="52"/>
      <c r="JVK223" s="52"/>
      <c r="JVL223" s="52"/>
      <c r="JVM223" s="52"/>
      <c r="JVN223" s="52"/>
      <c r="JVO223" s="52"/>
      <c r="JVP223" s="52"/>
      <c r="JVQ223" s="52"/>
      <c r="JVR223" s="52"/>
      <c r="JVS223" s="52"/>
      <c r="JVT223" s="52"/>
      <c r="JVU223" s="52"/>
      <c r="JVV223" s="52"/>
      <c r="JVW223" s="52"/>
      <c r="JVX223" s="52"/>
      <c r="JVY223" s="52"/>
      <c r="JVZ223" s="52"/>
      <c r="JWA223" s="52"/>
      <c r="JWB223" s="52"/>
      <c r="JWC223" s="52"/>
      <c r="JWD223" s="52"/>
      <c r="JWE223" s="52"/>
      <c r="JWF223" s="52"/>
      <c r="JWG223" s="52"/>
      <c r="JWH223" s="52"/>
      <c r="JWI223" s="52"/>
      <c r="JWJ223" s="52"/>
      <c r="JWK223" s="52"/>
      <c r="JWL223" s="52"/>
      <c r="JWM223" s="52"/>
      <c r="JWN223" s="52"/>
      <c r="JWO223" s="52"/>
      <c r="JWP223" s="52"/>
      <c r="JWQ223" s="52"/>
      <c r="JWR223" s="52"/>
      <c r="JWS223" s="52"/>
      <c r="JWT223" s="52"/>
      <c r="JWU223" s="52"/>
      <c r="JWV223" s="52"/>
      <c r="JWW223" s="52"/>
      <c r="JWX223" s="52"/>
      <c r="JWY223" s="52"/>
      <c r="JWZ223" s="52"/>
      <c r="JXA223" s="52"/>
      <c r="JXB223" s="52"/>
      <c r="JXC223" s="52"/>
      <c r="JXD223" s="52"/>
      <c r="JXE223" s="52"/>
      <c r="JXF223" s="52"/>
      <c r="JXG223" s="52"/>
      <c r="JXH223" s="52"/>
      <c r="JXI223" s="52"/>
      <c r="JXJ223" s="52"/>
      <c r="JXK223" s="52"/>
      <c r="JXL223" s="52"/>
      <c r="JXM223" s="52"/>
      <c r="JXN223" s="52"/>
      <c r="JXO223" s="52"/>
      <c r="JXP223" s="52"/>
      <c r="JXQ223" s="52"/>
      <c r="JXR223" s="52"/>
      <c r="JXS223" s="52"/>
      <c r="JXT223" s="52"/>
      <c r="JXU223" s="52"/>
      <c r="JXV223" s="52"/>
      <c r="JXW223" s="52"/>
      <c r="JXX223" s="52"/>
      <c r="JXY223" s="52"/>
      <c r="JXZ223" s="52"/>
      <c r="JYA223" s="52"/>
      <c r="JYB223" s="52"/>
      <c r="JYC223" s="52"/>
      <c r="JYD223" s="52"/>
      <c r="JYE223" s="52"/>
      <c r="JYF223" s="52"/>
      <c r="JYG223" s="52"/>
      <c r="JYH223" s="52"/>
      <c r="JYI223" s="52"/>
      <c r="JYJ223" s="52"/>
      <c r="JYK223" s="52"/>
      <c r="JYL223" s="52"/>
      <c r="JYM223" s="52"/>
      <c r="JYN223" s="52"/>
      <c r="JYO223" s="52"/>
      <c r="JYP223" s="52"/>
      <c r="JYQ223" s="52"/>
      <c r="JYR223" s="52"/>
      <c r="JYS223" s="52"/>
      <c r="JYT223" s="52"/>
      <c r="JYU223" s="52"/>
      <c r="JYV223" s="52"/>
      <c r="JYW223" s="52"/>
      <c r="JYX223" s="52"/>
      <c r="JYY223" s="52"/>
      <c r="JYZ223" s="52"/>
      <c r="JZA223" s="52"/>
      <c r="JZB223" s="52"/>
      <c r="JZC223" s="52"/>
      <c r="JZD223" s="52"/>
      <c r="JZE223" s="52"/>
      <c r="JZF223" s="52"/>
      <c r="JZG223" s="52"/>
      <c r="JZH223" s="52"/>
      <c r="JZI223" s="52"/>
      <c r="JZJ223" s="52"/>
      <c r="JZK223" s="52"/>
      <c r="JZL223" s="52"/>
      <c r="JZM223" s="52"/>
      <c r="JZN223" s="52"/>
      <c r="JZO223" s="52"/>
      <c r="JZP223" s="52"/>
      <c r="JZQ223" s="52"/>
      <c r="JZR223" s="52"/>
      <c r="JZS223" s="52"/>
      <c r="JZT223" s="52"/>
      <c r="JZU223" s="52"/>
      <c r="JZV223" s="52"/>
      <c r="JZW223" s="52"/>
      <c r="JZX223" s="52"/>
      <c r="JZY223" s="52"/>
      <c r="JZZ223" s="52"/>
      <c r="KAA223" s="52"/>
      <c r="KAB223" s="52"/>
      <c r="KAC223" s="52"/>
      <c r="KAD223" s="52"/>
      <c r="KAE223" s="52"/>
      <c r="KAF223" s="52"/>
      <c r="KAG223" s="52"/>
      <c r="KAH223" s="52"/>
      <c r="KAI223" s="52"/>
      <c r="KAJ223" s="52"/>
      <c r="KAK223" s="52"/>
      <c r="KAL223" s="52"/>
      <c r="KAM223" s="52"/>
      <c r="KAN223" s="52"/>
      <c r="KAO223" s="52"/>
      <c r="KAP223" s="52"/>
      <c r="KAQ223" s="52"/>
      <c r="KAR223" s="52"/>
      <c r="KAS223" s="52"/>
      <c r="KAT223" s="52"/>
      <c r="KAU223" s="52"/>
      <c r="KAV223" s="52"/>
      <c r="KAW223" s="52"/>
      <c r="KAX223" s="52"/>
      <c r="KAY223" s="52"/>
      <c r="KAZ223" s="52"/>
      <c r="KBA223" s="52"/>
      <c r="KBB223" s="52"/>
      <c r="KBC223" s="52"/>
      <c r="KBD223" s="52"/>
      <c r="KBE223" s="52"/>
      <c r="KBF223" s="52"/>
      <c r="KBG223" s="52"/>
      <c r="KBH223" s="52"/>
      <c r="KBI223" s="52"/>
      <c r="KBJ223" s="52"/>
      <c r="KBK223" s="52"/>
      <c r="KBL223" s="52"/>
      <c r="KBM223" s="52"/>
      <c r="KBN223" s="52"/>
      <c r="KBO223" s="52"/>
      <c r="KBP223" s="52"/>
      <c r="KBQ223" s="52"/>
      <c r="KBR223" s="52"/>
      <c r="KBS223" s="52"/>
      <c r="KBT223" s="52"/>
      <c r="KBU223" s="52"/>
      <c r="KBV223" s="52"/>
      <c r="KBW223" s="52"/>
      <c r="KBX223" s="52"/>
      <c r="KBY223" s="52"/>
      <c r="KBZ223" s="52"/>
      <c r="KCA223" s="52"/>
      <c r="KCB223" s="52"/>
      <c r="KCC223" s="52"/>
      <c r="KCD223" s="52"/>
      <c r="KCE223" s="52"/>
      <c r="KCF223" s="52"/>
      <c r="KCG223" s="52"/>
      <c r="KCH223" s="52"/>
      <c r="KCI223" s="52"/>
      <c r="KCJ223" s="52"/>
      <c r="KCK223" s="52"/>
      <c r="KCL223" s="52"/>
      <c r="KCM223" s="52"/>
      <c r="KCN223" s="52"/>
      <c r="KCO223" s="52"/>
      <c r="KCP223" s="52"/>
      <c r="KCQ223" s="52"/>
      <c r="KCR223" s="52"/>
      <c r="KCS223" s="52"/>
      <c r="KCT223" s="52"/>
      <c r="KCU223" s="52"/>
      <c r="KCV223" s="52"/>
      <c r="KCW223" s="52"/>
      <c r="KCX223" s="52"/>
      <c r="KCY223" s="52"/>
      <c r="KCZ223" s="52"/>
      <c r="KDA223" s="52"/>
      <c r="KDB223" s="52"/>
      <c r="KDC223" s="52"/>
      <c r="KDD223" s="52"/>
      <c r="KDE223" s="52"/>
      <c r="KDF223" s="52"/>
      <c r="KDG223" s="52"/>
      <c r="KDH223" s="52"/>
      <c r="KDI223" s="52"/>
      <c r="KDJ223" s="52"/>
      <c r="KDK223" s="52"/>
      <c r="KDL223" s="52"/>
      <c r="KDM223" s="52"/>
      <c r="KDN223" s="52"/>
      <c r="KDO223" s="52"/>
      <c r="KDP223" s="52"/>
      <c r="KDQ223" s="52"/>
      <c r="KDR223" s="52"/>
      <c r="KDS223" s="52"/>
      <c r="KDT223" s="52"/>
      <c r="KDU223" s="52"/>
      <c r="KDV223" s="52"/>
      <c r="KDW223" s="52"/>
      <c r="KDX223" s="52"/>
      <c r="KDY223" s="52"/>
      <c r="KDZ223" s="52"/>
      <c r="KEA223" s="52"/>
      <c r="KEB223" s="52"/>
      <c r="KEC223" s="52"/>
      <c r="KED223" s="52"/>
      <c r="KEE223" s="52"/>
      <c r="KEF223" s="52"/>
      <c r="KEG223" s="52"/>
      <c r="KEH223" s="52"/>
      <c r="KEI223" s="52"/>
      <c r="KEJ223" s="52"/>
      <c r="KEK223" s="52"/>
      <c r="KEL223" s="52"/>
      <c r="KEM223" s="52"/>
      <c r="KEN223" s="52"/>
      <c r="KEO223" s="52"/>
      <c r="KEP223" s="52"/>
      <c r="KEQ223" s="52"/>
      <c r="KER223" s="52"/>
      <c r="KES223" s="52"/>
      <c r="KET223" s="52"/>
      <c r="KEU223" s="52"/>
      <c r="KEV223" s="52"/>
      <c r="KEW223" s="52"/>
      <c r="KEX223" s="52"/>
      <c r="KEY223" s="52"/>
      <c r="KEZ223" s="52"/>
      <c r="KFA223" s="52"/>
      <c r="KFB223" s="52"/>
      <c r="KFC223" s="52"/>
      <c r="KFD223" s="52"/>
      <c r="KFE223" s="52"/>
      <c r="KFF223" s="52"/>
      <c r="KFG223" s="52"/>
      <c r="KFH223" s="52"/>
      <c r="KFI223" s="52"/>
      <c r="KFJ223" s="52"/>
      <c r="KFK223" s="52"/>
      <c r="KFL223" s="52"/>
      <c r="KFM223" s="52"/>
      <c r="KFN223" s="52"/>
      <c r="KFO223" s="52"/>
      <c r="KFP223" s="52"/>
      <c r="KFQ223" s="52"/>
      <c r="KFR223" s="52"/>
      <c r="KFS223" s="52"/>
      <c r="KFT223" s="52"/>
      <c r="KFU223" s="52"/>
      <c r="KFV223" s="52"/>
      <c r="KFW223" s="52"/>
      <c r="KFX223" s="52"/>
      <c r="KFY223" s="52"/>
      <c r="KFZ223" s="52"/>
      <c r="KGA223" s="52"/>
      <c r="KGB223" s="52"/>
      <c r="KGC223" s="52"/>
      <c r="KGD223" s="52"/>
      <c r="KGE223" s="52"/>
      <c r="KGF223" s="52"/>
      <c r="KGG223" s="52"/>
      <c r="KGH223" s="52"/>
      <c r="KGI223" s="52"/>
      <c r="KGJ223" s="52"/>
      <c r="KGK223" s="52"/>
      <c r="KGL223" s="52"/>
      <c r="KGM223" s="52"/>
      <c r="KGN223" s="52"/>
      <c r="KGO223" s="52"/>
      <c r="KGP223" s="52"/>
      <c r="KGQ223" s="52"/>
      <c r="KGR223" s="52"/>
      <c r="KGS223" s="52"/>
      <c r="KGT223" s="52"/>
      <c r="KGU223" s="52"/>
      <c r="KGV223" s="52"/>
      <c r="KGW223" s="52"/>
      <c r="KGX223" s="52"/>
      <c r="KGY223" s="52"/>
      <c r="KGZ223" s="52"/>
      <c r="KHA223" s="52"/>
      <c r="KHB223" s="52"/>
      <c r="KHC223" s="52"/>
      <c r="KHD223" s="52"/>
      <c r="KHE223" s="52"/>
      <c r="KHF223" s="52"/>
      <c r="KHG223" s="52"/>
      <c r="KHH223" s="52"/>
      <c r="KHI223" s="52"/>
      <c r="KHJ223" s="52"/>
      <c r="KHK223" s="52"/>
      <c r="KHL223" s="52"/>
      <c r="KHM223" s="52"/>
      <c r="KHN223" s="52"/>
      <c r="KHO223" s="52"/>
      <c r="KHP223" s="52"/>
      <c r="KHQ223" s="52"/>
      <c r="KHR223" s="52"/>
      <c r="KHS223" s="52"/>
      <c r="KHT223" s="52"/>
      <c r="KHU223" s="52"/>
      <c r="KHV223" s="52"/>
      <c r="KHW223" s="52"/>
      <c r="KHX223" s="52"/>
      <c r="KHY223" s="52"/>
      <c r="KHZ223" s="52"/>
      <c r="KIA223" s="52"/>
      <c r="KIB223" s="52"/>
      <c r="KIC223" s="52"/>
      <c r="KID223" s="52"/>
      <c r="KIE223" s="52"/>
      <c r="KIF223" s="52"/>
      <c r="KIG223" s="52"/>
      <c r="KIH223" s="52"/>
      <c r="KII223" s="52"/>
      <c r="KIJ223" s="52"/>
      <c r="KIK223" s="52"/>
      <c r="KIL223" s="52"/>
      <c r="KIM223" s="52"/>
      <c r="KIN223" s="52"/>
      <c r="KIO223" s="52"/>
      <c r="KIP223" s="52"/>
      <c r="KIQ223" s="52"/>
      <c r="KIR223" s="52"/>
      <c r="KIS223" s="52"/>
      <c r="KIT223" s="52"/>
      <c r="KIU223" s="52"/>
      <c r="KIV223" s="52"/>
      <c r="KIW223" s="52"/>
      <c r="KIX223" s="52"/>
      <c r="KIY223" s="52"/>
      <c r="KIZ223" s="52"/>
      <c r="KJA223" s="52"/>
      <c r="KJB223" s="52"/>
      <c r="KJC223" s="52"/>
      <c r="KJD223" s="52"/>
      <c r="KJE223" s="52"/>
      <c r="KJF223" s="52"/>
      <c r="KJG223" s="52"/>
      <c r="KJH223" s="52"/>
      <c r="KJI223" s="52"/>
      <c r="KJJ223" s="52"/>
      <c r="KJK223" s="52"/>
      <c r="KJL223" s="52"/>
      <c r="KJM223" s="52"/>
      <c r="KJN223" s="52"/>
      <c r="KJO223" s="52"/>
      <c r="KJP223" s="52"/>
      <c r="KJQ223" s="52"/>
      <c r="KJR223" s="52"/>
      <c r="KJS223" s="52"/>
      <c r="KJT223" s="52"/>
      <c r="KJU223" s="52"/>
      <c r="KJV223" s="52"/>
      <c r="KJW223" s="52"/>
      <c r="KJX223" s="52"/>
      <c r="KJY223" s="52"/>
      <c r="KJZ223" s="52"/>
      <c r="KKA223" s="52"/>
      <c r="KKB223" s="52"/>
      <c r="KKC223" s="52"/>
      <c r="KKD223" s="52"/>
      <c r="KKE223" s="52"/>
      <c r="KKF223" s="52"/>
      <c r="KKG223" s="52"/>
      <c r="KKH223" s="52"/>
      <c r="KKI223" s="52"/>
      <c r="KKJ223" s="52"/>
      <c r="KKK223" s="52"/>
      <c r="KKL223" s="52"/>
      <c r="KKM223" s="52"/>
      <c r="KKN223" s="52"/>
      <c r="KKO223" s="52"/>
      <c r="KKP223" s="52"/>
      <c r="KKQ223" s="52"/>
      <c r="KKR223" s="52"/>
      <c r="KKS223" s="52"/>
      <c r="KKT223" s="52"/>
      <c r="KKU223" s="52"/>
      <c r="KKV223" s="52"/>
      <c r="KKW223" s="52"/>
      <c r="KKX223" s="52"/>
      <c r="KKY223" s="52"/>
      <c r="KKZ223" s="52"/>
      <c r="KLA223" s="52"/>
      <c r="KLB223" s="52"/>
      <c r="KLC223" s="52"/>
      <c r="KLD223" s="52"/>
      <c r="KLE223" s="52"/>
      <c r="KLF223" s="52"/>
      <c r="KLG223" s="52"/>
      <c r="KLH223" s="52"/>
      <c r="KLI223" s="52"/>
      <c r="KLJ223" s="52"/>
      <c r="KLK223" s="52"/>
      <c r="KLL223" s="52"/>
      <c r="KLM223" s="52"/>
      <c r="KLN223" s="52"/>
      <c r="KLO223" s="52"/>
      <c r="KLP223" s="52"/>
      <c r="KLQ223" s="52"/>
      <c r="KLR223" s="52"/>
      <c r="KLS223" s="52"/>
      <c r="KLT223" s="52"/>
      <c r="KLU223" s="52"/>
      <c r="KLV223" s="52"/>
      <c r="KLW223" s="52"/>
      <c r="KLX223" s="52"/>
      <c r="KLY223" s="52"/>
      <c r="KLZ223" s="52"/>
      <c r="KMA223" s="52"/>
      <c r="KMB223" s="52"/>
      <c r="KMC223" s="52"/>
      <c r="KMD223" s="52"/>
      <c r="KME223" s="52"/>
      <c r="KMF223" s="52"/>
      <c r="KMG223" s="52"/>
      <c r="KMH223" s="52"/>
      <c r="KMI223" s="52"/>
      <c r="KMJ223" s="52"/>
      <c r="KMK223" s="52"/>
      <c r="KML223" s="52"/>
      <c r="KMM223" s="52"/>
      <c r="KMN223" s="52"/>
      <c r="KMO223" s="52"/>
      <c r="KMP223" s="52"/>
      <c r="KMQ223" s="52"/>
      <c r="KMR223" s="52"/>
      <c r="KMS223" s="52"/>
      <c r="KMT223" s="52"/>
      <c r="KMU223" s="52"/>
      <c r="KMV223" s="52"/>
      <c r="KMW223" s="52"/>
      <c r="KMX223" s="52"/>
      <c r="KMY223" s="52"/>
      <c r="KMZ223" s="52"/>
      <c r="KNA223" s="52"/>
      <c r="KNB223" s="52"/>
      <c r="KNC223" s="52"/>
      <c r="KND223" s="52"/>
      <c r="KNE223" s="52"/>
      <c r="KNF223" s="52"/>
      <c r="KNG223" s="52"/>
      <c r="KNH223" s="52"/>
      <c r="KNI223" s="52"/>
      <c r="KNJ223" s="52"/>
      <c r="KNK223" s="52"/>
      <c r="KNL223" s="52"/>
      <c r="KNM223" s="52"/>
      <c r="KNN223" s="52"/>
      <c r="KNO223" s="52"/>
      <c r="KNP223" s="52"/>
      <c r="KNQ223" s="52"/>
      <c r="KNR223" s="52"/>
      <c r="KNS223" s="52"/>
      <c r="KNT223" s="52"/>
      <c r="KNU223" s="52"/>
      <c r="KNV223" s="52"/>
      <c r="KNW223" s="52"/>
      <c r="KNX223" s="52"/>
      <c r="KNY223" s="52"/>
      <c r="KNZ223" s="52"/>
      <c r="KOA223" s="52"/>
      <c r="KOB223" s="52"/>
      <c r="KOC223" s="52"/>
      <c r="KOD223" s="52"/>
      <c r="KOE223" s="52"/>
      <c r="KOF223" s="52"/>
      <c r="KOG223" s="52"/>
      <c r="KOH223" s="52"/>
      <c r="KOI223" s="52"/>
      <c r="KOJ223" s="52"/>
      <c r="KOK223" s="52"/>
      <c r="KOL223" s="52"/>
      <c r="KOM223" s="52"/>
      <c r="KON223" s="52"/>
      <c r="KOO223" s="52"/>
      <c r="KOP223" s="52"/>
      <c r="KOQ223" s="52"/>
      <c r="KOR223" s="52"/>
      <c r="KOS223" s="52"/>
      <c r="KOT223" s="52"/>
      <c r="KOU223" s="52"/>
      <c r="KOV223" s="52"/>
      <c r="KOW223" s="52"/>
      <c r="KOX223" s="52"/>
      <c r="KOY223" s="52"/>
      <c r="KOZ223" s="52"/>
      <c r="KPA223" s="52"/>
      <c r="KPB223" s="52"/>
      <c r="KPC223" s="52"/>
      <c r="KPD223" s="52"/>
      <c r="KPE223" s="52"/>
      <c r="KPF223" s="52"/>
      <c r="KPG223" s="52"/>
      <c r="KPH223" s="52"/>
      <c r="KPI223" s="52"/>
      <c r="KPJ223" s="52"/>
      <c r="KPK223" s="52"/>
      <c r="KPL223" s="52"/>
      <c r="KPM223" s="52"/>
      <c r="KPN223" s="52"/>
      <c r="KPO223" s="52"/>
      <c r="KPP223" s="52"/>
      <c r="KPQ223" s="52"/>
      <c r="KPR223" s="52"/>
      <c r="KPS223" s="52"/>
      <c r="KPT223" s="52"/>
      <c r="KPU223" s="52"/>
      <c r="KPV223" s="52"/>
      <c r="KPW223" s="52"/>
      <c r="KPX223" s="52"/>
      <c r="KPY223" s="52"/>
      <c r="KPZ223" s="52"/>
      <c r="KQA223" s="52"/>
      <c r="KQB223" s="52"/>
      <c r="KQC223" s="52"/>
      <c r="KQD223" s="52"/>
      <c r="KQE223" s="52"/>
      <c r="KQF223" s="52"/>
      <c r="KQG223" s="52"/>
      <c r="KQH223" s="52"/>
      <c r="KQI223" s="52"/>
      <c r="KQJ223" s="52"/>
      <c r="KQK223" s="52"/>
      <c r="KQL223" s="52"/>
      <c r="KQM223" s="52"/>
      <c r="KQN223" s="52"/>
      <c r="KQO223" s="52"/>
      <c r="KQP223" s="52"/>
      <c r="KQQ223" s="52"/>
      <c r="KQR223" s="52"/>
      <c r="KQS223" s="52"/>
      <c r="KQT223" s="52"/>
      <c r="KQU223" s="52"/>
      <c r="KQV223" s="52"/>
      <c r="KQW223" s="52"/>
      <c r="KQX223" s="52"/>
      <c r="KQY223" s="52"/>
      <c r="KQZ223" s="52"/>
      <c r="KRA223" s="52"/>
      <c r="KRB223" s="52"/>
      <c r="KRC223" s="52"/>
      <c r="KRD223" s="52"/>
      <c r="KRE223" s="52"/>
      <c r="KRF223" s="52"/>
      <c r="KRG223" s="52"/>
      <c r="KRH223" s="52"/>
      <c r="KRI223" s="52"/>
      <c r="KRJ223" s="52"/>
      <c r="KRK223" s="52"/>
      <c r="KRL223" s="52"/>
      <c r="KRM223" s="52"/>
      <c r="KRN223" s="52"/>
      <c r="KRO223" s="52"/>
      <c r="KRP223" s="52"/>
      <c r="KRQ223" s="52"/>
      <c r="KRR223" s="52"/>
      <c r="KRS223" s="52"/>
      <c r="KRT223" s="52"/>
      <c r="KRU223" s="52"/>
      <c r="KRV223" s="52"/>
      <c r="KRW223" s="52"/>
      <c r="KRX223" s="52"/>
      <c r="KRY223" s="52"/>
      <c r="KRZ223" s="52"/>
      <c r="KSA223" s="52"/>
      <c r="KSB223" s="52"/>
      <c r="KSC223" s="52"/>
      <c r="KSD223" s="52"/>
      <c r="KSE223" s="52"/>
      <c r="KSF223" s="52"/>
      <c r="KSG223" s="52"/>
      <c r="KSH223" s="52"/>
      <c r="KSI223" s="52"/>
      <c r="KSJ223" s="52"/>
      <c r="KSK223" s="52"/>
      <c r="KSL223" s="52"/>
      <c r="KSM223" s="52"/>
      <c r="KSN223" s="52"/>
      <c r="KSO223" s="52"/>
      <c r="KSP223" s="52"/>
      <c r="KSQ223" s="52"/>
      <c r="KSR223" s="52"/>
      <c r="KSS223" s="52"/>
      <c r="KST223" s="52"/>
      <c r="KSU223" s="52"/>
      <c r="KSV223" s="52"/>
      <c r="KSW223" s="52"/>
      <c r="KSX223" s="52"/>
      <c r="KSY223" s="52"/>
      <c r="KSZ223" s="52"/>
      <c r="KTA223" s="52"/>
      <c r="KTB223" s="52"/>
      <c r="KTC223" s="52"/>
      <c r="KTD223" s="52"/>
      <c r="KTE223" s="52"/>
      <c r="KTF223" s="52"/>
      <c r="KTG223" s="52"/>
      <c r="KTH223" s="52"/>
      <c r="KTI223" s="52"/>
      <c r="KTJ223" s="52"/>
      <c r="KTK223" s="52"/>
      <c r="KTL223" s="52"/>
      <c r="KTM223" s="52"/>
      <c r="KTN223" s="52"/>
      <c r="KTO223" s="52"/>
      <c r="KTP223" s="52"/>
      <c r="KTQ223" s="52"/>
      <c r="KTR223" s="52"/>
      <c r="KTS223" s="52"/>
      <c r="KTT223" s="52"/>
      <c r="KTU223" s="52"/>
      <c r="KTV223" s="52"/>
      <c r="KTW223" s="52"/>
      <c r="KTX223" s="52"/>
      <c r="KTY223" s="52"/>
      <c r="KTZ223" s="52"/>
      <c r="KUA223" s="52"/>
      <c r="KUB223" s="52"/>
      <c r="KUC223" s="52"/>
      <c r="KUD223" s="52"/>
      <c r="KUE223" s="52"/>
      <c r="KUF223" s="52"/>
      <c r="KUG223" s="52"/>
      <c r="KUH223" s="52"/>
      <c r="KUI223" s="52"/>
      <c r="KUJ223" s="52"/>
      <c r="KUK223" s="52"/>
      <c r="KUL223" s="52"/>
      <c r="KUM223" s="52"/>
      <c r="KUN223" s="52"/>
      <c r="KUO223" s="52"/>
      <c r="KUP223" s="52"/>
      <c r="KUQ223" s="52"/>
      <c r="KUR223" s="52"/>
      <c r="KUS223" s="52"/>
      <c r="KUT223" s="52"/>
      <c r="KUU223" s="52"/>
      <c r="KUV223" s="52"/>
      <c r="KUW223" s="52"/>
      <c r="KUX223" s="52"/>
      <c r="KUY223" s="52"/>
      <c r="KUZ223" s="52"/>
      <c r="KVA223" s="52"/>
      <c r="KVB223" s="52"/>
      <c r="KVC223" s="52"/>
      <c r="KVD223" s="52"/>
      <c r="KVE223" s="52"/>
      <c r="KVF223" s="52"/>
      <c r="KVG223" s="52"/>
      <c r="KVH223" s="52"/>
      <c r="KVI223" s="52"/>
      <c r="KVJ223" s="52"/>
      <c r="KVK223" s="52"/>
      <c r="KVL223" s="52"/>
      <c r="KVM223" s="52"/>
      <c r="KVN223" s="52"/>
      <c r="KVO223" s="52"/>
      <c r="KVP223" s="52"/>
      <c r="KVQ223" s="52"/>
      <c r="KVR223" s="52"/>
      <c r="KVS223" s="52"/>
      <c r="KVT223" s="52"/>
      <c r="KVU223" s="52"/>
      <c r="KVV223" s="52"/>
      <c r="KVW223" s="52"/>
      <c r="KVX223" s="52"/>
      <c r="KVY223" s="52"/>
      <c r="KVZ223" s="52"/>
      <c r="KWA223" s="52"/>
      <c r="KWB223" s="52"/>
      <c r="KWC223" s="52"/>
      <c r="KWD223" s="52"/>
      <c r="KWE223" s="52"/>
      <c r="KWF223" s="52"/>
      <c r="KWG223" s="52"/>
      <c r="KWH223" s="52"/>
      <c r="KWI223" s="52"/>
      <c r="KWJ223" s="52"/>
      <c r="KWK223" s="52"/>
      <c r="KWL223" s="52"/>
      <c r="KWM223" s="52"/>
      <c r="KWN223" s="52"/>
      <c r="KWO223" s="52"/>
      <c r="KWP223" s="52"/>
      <c r="KWQ223" s="52"/>
      <c r="KWR223" s="52"/>
      <c r="KWS223" s="52"/>
      <c r="KWT223" s="52"/>
      <c r="KWU223" s="52"/>
      <c r="KWV223" s="52"/>
      <c r="KWW223" s="52"/>
      <c r="KWX223" s="52"/>
      <c r="KWY223" s="52"/>
      <c r="KWZ223" s="52"/>
      <c r="KXA223" s="52"/>
      <c r="KXB223" s="52"/>
      <c r="KXC223" s="52"/>
      <c r="KXD223" s="52"/>
      <c r="KXE223" s="52"/>
      <c r="KXF223" s="52"/>
      <c r="KXG223" s="52"/>
      <c r="KXH223" s="52"/>
      <c r="KXI223" s="52"/>
      <c r="KXJ223" s="52"/>
      <c r="KXK223" s="52"/>
      <c r="KXL223" s="52"/>
      <c r="KXM223" s="52"/>
      <c r="KXN223" s="52"/>
      <c r="KXO223" s="52"/>
      <c r="KXP223" s="52"/>
      <c r="KXQ223" s="52"/>
      <c r="KXR223" s="52"/>
      <c r="KXS223" s="52"/>
      <c r="KXT223" s="52"/>
      <c r="KXU223" s="52"/>
      <c r="KXV223" s="52"/>
      <c r="KXW223" s="52"/>
      <c r="KXX223" s="52"/>
      <c r="KXY223" s="52"/>
      <c r="KXZ223" s="52"/>
      <c r="KYA223" s="52"/>
      <c r="KYB223" s="52"/>
      <c r="KYC223" s="52"/>
      <c r="KYD223" s="52"/>
      <c r="KYE223" s="52"/>
      <c r="KYF223" s="52"/>
      <c r="KYG223" s="52"/>
      <c r="KYH223" s="52"/>
      <c r="KYI223" s="52"/>
      <c r="KYJ223" s="52"/>
      <c r="KYK223" s="52"/>
      <c r="KYL223" s="52"/>
      <c r="KYM223" s="52"/>
      <c r="KYN223" s="52"/>
      <c r="KYO223" s="52"/>
      <c r="KYP223" s="52"/>
      <c r="KYQ223" s="52"/>
      <c r="KYR223" s="52"/>
      <c r="KYS223" s="52"/>
      <c r="KYT223" s="52"/>
      <c r="KYU223" s="52"/>
      <c r="KYV223" s="52"/>
      <c r="KYW223" s="52"/>
      <c r="KYX223" s="52"/>
      <c r="KYY223" s="52"/>
      <c r="KYZ223" s="52"/>
      <c r="KZA223" s="52"/>
      <c r="KZB223" s="52"/>
      <c r="KZC223" s="52"/>
      <c r="KZD223" s="52"/>
      <c r="KZE223" s="52"/>
      <c r="KZF223" s="52"/>
      <c r="KZG223" s="52"/>
      <c r="KZH223" s="52"/>
      <c r="KZI223" s="52"/>
      <c r="KZJ223" s="52"/>
      <c r="KZK223" s="52"/>
      <c r="KZL223" s="52"/>
      <c r="KZM223" s="52"/>
      <c r="KZN223" s="52"/>
      <c r="KZO223" s="52"/>
      <c r="KZP223" s="52"/>
      <c r="KZQ223" s="52"/>
      <c r="KZR223" s="52"/>
      <c r="KZS223" s="52"/>
      <c r="KZT223" s="52"/>
      <c r="KZU223" s="52"/>
      <c r="KZV223" s="52"/>
      <c r="KZW223" s="52"/>
      <c r="KZX223" s="52"/>
      <c r="KZY223" s="52"/>
      <c r="KZZ223" s="52"/>
      <c r="LAA223" s="52"/>
      <c r="LAB223" s="52"/>
      <c r="LAC223" s="52"/>
      <c r="LAD223" s="52"/>
      <c r="LAE223" s="52"/>
      <c r="LAF223" s="52"/>
      <c r="LAG223" s="52"/>
      <c r="LAH223" s="52"/>
      <c r="LAI223" s="52"/>
      <c r="LAJ223" s="52"/>
      <c r="LAK223" s="52"/>
      <c r="LAL223" s="52"/>
      <c r="LAM223" s="52"/>
      <c r="LAN223" s="52"/>
      <c r="LAO223" s="52"/>
      <c r="LAP223" s="52"/>
      <c r="LAQ223" s="52"/>
      <c r="LAR223" s="52"/>
      <c r="LAS223" s="52"/>
      <c r="LAT223" s="52"/>
      <c r="LAU223" s="52"/>
      <c r="LAV223" s="52"/>
      <c r="LAW223" s="52"/>
      <c r="LAX223" s="52"/>
      <c r="LAY223" s="52"/>
      <c r="LAZ223" s="52"/>
      <c r="LBA223" s="52"/>
      <c r="LBB223" s="52"/>
      <c r="LBC223" s="52"/>
      <c r="LBD223" s="52"/>
      <c r="LBE223" s="52"/>
      <c r="LBF223" s="52"/>
      <c r="LBG223" s="52"/>
      <c r="LBH223" s="52"/>
      <c r="LBI223" s="52"/>
      <c r="LBJ223" s="52"/>
      <c r="LBK223" s="52"/>
      <c r="LBL223" s="52"/>
      <c r="LBM223" s="52"/>
      <c r="LBN223" s="52"/>
      <c r="LBO223" s="52"/>
      <c r="LBP223" s="52"/>
      <c r="LBQ223" s="52"/>
      <c r="LBR223" s="52"/>
      <c r="LBS223" s="52"/>
      <c r="LBT223" s="52"/>
      <c r="LBU223" s="52"/>
      <c r="LBV223" s="52"/>
      <c r="LBW223" s="52"/>
      <c r="LBX223" s="52"/>
      <c r="LBY223" s="52"/>
      <c r="LBZ223" s="52"/>
      <c r="LCA223" s="52"/>
      <c r="LCB223" s="52"/>
      <c r="LCC223" s="52"/>
      <c r="LCD223" s="52"/>
      <c r="LCE223" s="52"/>
      <c r="LCF223" s="52"/>
      <c r="LCG223" s="52"/>
      <c r="LCH223" s="52"/>
      <c r="LCI223" s="52"/>
      <c r="LCJ223" s="52"/>
      <c r="LCK223" s="52"/>
      <c r="LCL223" s="52"/>
      <c r="LCM223" s="52"/>
      <c r="LCN223" s="52"/>
      <c r="LCO223" s="52"/>
      <c r="LCP223" s="52"/>
      <c r="LCQ223" s="52"/>
      <c r="LCR223" s="52"/>
      <c r="LCS223" s="52"/>
      <c r="LCT223" s="52"/>
      <c r="LCU223" s="52"/>
      <c r="LCV223" s="52"/>
      <c r="LCW223" s="52"/>
      <c r="LCX223" s="52"/>
      <c r="LCY223" s="52"/>
      <c r="LCZ223" s="52"/>
      <c r="LDA223" s="52"/>
      <c r="LDB223" s="52"/>
      <c r="LDC223" s="52"/>
      <c r="LDD223" s="52"/>
      <c r="LDE223" s="52"/>
      <c r="LDF223" s="52"/>
      <c r="LDG223" s="52"/>
      <c r="LDH223" s="52"/>
      <c r="LDI223" s="52"/>
      <c r="LDJ223" s="52"/>
      <c r="LDK223" s="52"/>
      <c r="LDL223" s="52"/>
      <c r="LDM223" s="52"/>
      <c r="LDN223" s="52"/>
      <c r="LDO223" s="52"/>
      <c r="LDP223" s="52"/>
      <c r="LDQ223" s="52"/>
      <c r="LDR223" s="52"/>
      <c r="LDS223" s="52"/>
      <c r="LDT223" s="52"/>
      <c r="LDU223" s="52"/>
      <c r="LDV223" s="52"/>
      <c r="LDW223" s="52"/>
      <c r="LDX223" s="52"/>
      <c r="LDY223" s="52"/>
      <c r="LDZ223" s="52"/>
      <c r="LEA223" s="52"/>
      <c r="LEB223" s="52"/>
      <c r="LEC223" s="52"/>
      <c r="LED223" s="52"/>
      <c r="LEE223" s="52"/>
      <c r="LEF223" s="52"/>
      <c r="LEG223" s="52"/>
      <c r="LEH223" s="52"/>
      <c r="LEI223" s="52"/>
      <c r="LEJ223" s="52"/>
      <c r="LEK223" s="52"/>
      <c r="LEL223" s="52"/>
      <c r="LEM223" s="52"/>
      <c r="LEN223" s="52"/>
      <c r="LEO223" s="52"/>
      <c r="LEP223" s="52"/>
      <c r="LEQ223" s="52"/>
      <c r="LER223" s="52"/>
      <c r="LES223" s="52"/>
      <c r="LET223" s="52"/>
      <c r="LEU223" s="52"/>
      <c r="LEV223" s="52"/>
      <c r="LEW223" s="52"/>
      <c r="LEX223" s="52"/>
      <c r="LEY223" s="52"/>
      <c r="LEZ223" s="52"/>
      <c r="LFA223" s="52"/>
      <c r="LFB223" s="52"/>
      <c r="LFC223" s="52"/>
      <c r="LFD223" s="52"/>
      <c r="LFE223" s="52"/>
      <c r="LFF223" s="52"/>
      <c r="LFG223" s="52"/>
      <c r="LFH223" s="52"/>
      <c r="LFI223" s="52"/>
      <c r="LFJ223" s="52"/>
      <c r="LFK223" s="52"/>
      <c r="LFL223" s="52"/>
      <c r="LFM223" s="52"/>
      <c r="LFN223" s="52"/>
      <c r="LFO223" s="52"/>
      <c r="LFP223" s="52"/>
      <c r="LFQ223" s="52"/>
      <c r="LFR223" s="52"/>
      <c r="LFS223" s="52"/>
      <c r="LFT223" s="52"/>
      <c r="LFU223" s="52"/>
      <c r="LFV223" s="52"/>
      <c r="LFW223" s="52"/>
      <c r="LFX223" s="52"/>
      <c r="LFY223" s="52"/>
      <c r="LFZ223" s="52"/>
      <c r="LGA223" s="52"/>
      <c r="LGB223" s="52"/>
      <c r="LGC223" s="52"/>
      <c r="LGD223" s="52"/>
      <c r="LGE223" s="52"/>
      <c r="LGF223" s="52"/>
      <c r="LGG223" s="52"/>
      <c r="LGH223" s="52"/>
      <c r="LGI223" s="52"/>
      <c r="LGJ223" s="52"/>
      <c r="LGK223" s="52"/>
      <c r="LGL223" s="52"/>
      <c r="LGM223" s="52"/>
      <c r="LGN223" s="52"/>
      <c r="LGO223" s="52"/>
      <c r="LGP223" s="52"/>
      <c r="LGQ223" s="52"/>
      <c r="LGR223" s="52"/>
      <c r="LGS223" s="52"/>
      <c r="LGT223" s="52"/>
      <c r="LGU223" s="52"/>
      <c r="LGV223" s="52"/>
      <c r="LGW223" s="52"/>
      <c r="LGX223" s="52"/>
      <c r="LGY223" s="52"/>
      <c r="LGZ223" s="52"/>
      <c r="LHA223" s="52"/>
      <c r="LHB223" s="52"/>
      <c r="LHC223" s="52"/>
      <c r="LHD223" s="52"/>
      <c r="LHE223" s="52"/>
      <c r="LHF223" s="52"/>
      <c r="LHG223" s="52"/>
      <c r="LHH223" s="52"/>
      <c r="LHI223" s="52"/>
      <c r="LHJ223" s="52"/>
      <c r="LHK223" s="52"/>
      <c r="LHL223" s="52"/>
      <c r="LHM223" s="52"/>
      <c r="LHN223" s="52"/>
      <c r="LHO223" s="52"/>
      <c r="LHP223" s="52"/>
      <c r="LHQ223" s="52"/>
      <c r="LHR223" s="52"/>
      <c r="LHS223" s="52"/>
      <c r="LHT223" s="52"/>
      <c r="LHU223" s="52"/>
      <c r="LHV223" s="52"/>
      <c r="LHW223" s="52"/>
      <c r="LHX223" s="52"/>
      <c r="LHY223" s="52"/>
      <c r="LHZ223" s="52"/>
      <c r="LIA223" s="52"/>
      <c r="LIB223" s="52"/>
      <c r="LIC223" s="52"/>
      <c r="LID223" s="52"/>
      <c r="LIE223" s="52"/>
      <c r="LIF223" s="52"/>
      <c r="LIG223" s="52"/>
      <c r="LIH223" s="52"/>
      <c r="LII223" s="52"/>
      <c r="LIJ223" s="52"/>
      <c r="LIK223" s="52"/>
      <c r="LIL223" s="52"/>
      <c r="LIM223" s="52"/>
      <c r="LIN223" s="52"/>
      <c r="LIO223" s="52"/>
      <c r="LIP223" s="52"/>
      <c r="LIQ223" s="52"/>
      <c r="LIR223" s="52"/>
      <c r="LIS223" s="52"/>
      <c r="LIT223" s="52"/>
      <c r="LIU223" s="52"/>
      <c r="LIV223" s="52"/>
      <c r="LIW223" s="52"/>
      <c r="LIX223" s="52"/>
      <c r="LIY223" s="52"/>
      <c r="LIZ223" s="52"/>
      <c r="LJA223" s="52"/>
      <c r="LJB223" s="52"/>
      <c r="LJC223" s="52"/>
      <c r="LJD223" s="52"/>
      <c r="LJE223" s="52"/>
      <c r="LJF223" s="52"/>
      <c r="LJG223" s="52"/>
      <c r="LJH223" s="52"/>
      <c r="LJI223" s="52"/>
      <c r="LJJ223" s="52"/>
      <c r="LJK223" s="52"/>
      <c r="LJL223" s="52"/>
      <c r="LJM223" s="52"/>
      <c r="LJN223" s="52"/>
      <c r="LJO223" s="52"/>
      <c r="LJP223" s="52"/>
      <c r="LJQ223" s="52"/>
      <c r="LJR223" s="52"/>
      <c r="LJS223" s="52"/>
      <c r="LJT223" s="52"/>
      <c r="LJU223" s="52"/>
      <c r="LJV223" s="52"/>
      <c r="LJW223" s="52"/>
      <c r="LJX223" s="52"/>
      <c r="LJY223" s="52"/>
      <c r="LJZ223" s="52"/>
      <c r="LKA223" s="52"/>
      <c r="LKB223" s="52"/>
      <c r="LKC223" s="52"/>
      <c r="LKD223" s="52"/>
      <c r="LKE223" s="52"/>
      <c r="LKF223" s="52"/>
      <c r="LKG223" s="52"/>
      <c r="LKH223" s="52"/>
      <c r="LKI223" s="52"/>
      <c r="LKJ223" s="52"/>
      <c r="LKK223" s="52"/>
      <c r="LKL223" s="52"/>
      <c r="LKM223" s="52"/>
      <c r="LKN223" s="52"/>
      <c r="LKO223" s="52"/>
      <c r="LKP223" s="52"/>
      <c r="LKQ223" s="52"/>
      <c r="LKR223" s="52"/>
      <c r="LKS223" s="52"/>
      <c r="LKT223" s="52"/>
      <c r="LKU223" s="52"/>
      <c r="LKV223" s="52"/>
      <c r="LKW223" s="52"/>
      <c r="LKX223" s="52"/>
      <c r="LKY223" s="52"/>
      <c r="LKZ223" s="52"/>
      <c r="LLA223" s="52"/>
      <c r="LLB223" s="52"/>
      <c r="LLC223" s="52"/>
      <c r="LLD223" s="52"/>
      <c r="LLE223" s="52"/>
      <c r="LLF223" s="52"/>
      <c r="LLG223" s="52"/>
      <c r="LLH223" s="52"/>
      <c r="LLI223" s="52"/>
      <c r="LLJ223" s="52"/>
      <c r="LLK223" s="52"/>
      <c r="LLL223" s="52"/>
      <c r="LLM223" s="52"/>
      <c r="LLN223" s="52"/>
      <c r="LLO223" s="52"/>
      <c r="LLP223" s="52"/>
      <c r="LLQ223" s="52"/>
      <c r="LLR223" s="52"/>
      <c r="LLS223" s="52"/>
      <c r="LLT223" s="52"/>
      <c r="LLU223" s="52"/>
      <c r="LLV223" s="52"/>
      <c r="LLW223" s="52"/>
      <c r="LLX223" s="52"/>
      <c r="LLY223" s="52"/>
      <c r="LLZ223" s="52"/>
      <c r="LMA223" s="52"/>
      <c r="LMB223" s="52"/>
      <c r="LMC223" s="52"/>
      <c r="LMD223" s="52"/>
      <c r="LME223" s="52"/>
      <c r="LMF223" s="52"/>
      <c r="LMG223" s="52"/>
      <c r="LMH223" s="52"/>
      <c r="LMI223" s="52"/>
      <c r="LMJ223" s="52"/>
      <c r="LMK223" s="52"/>
      <c r="LML223" s="52"/>
      <c r="LMM223" s="52"/>
      <c r="LMN223" s="52"/>
      <c r="LMO223" s="52"/>
      <c r="LMP223" s="52"/>
      <c r="LMQ223" s="52"/>
      <c r="LMR223" s="52"/>
      <c r="LMS223" s="52"/>
      <c r="LMT223" s="52"/>
      <c r="LMU223" s="52"/>
      <c r="LMV223" s="52"/>
      <c r="LMW223" s="52"/>
      <c r="LMX223" s="52"/>
      <c r="LMY223" s="52"/>
      <c r="LMZ223" s="52"/>
      <c r="LNA223" s="52"/>
      <c r="LNB223" s="52"/>
      <c r="LNC223" s="52"/>
      <c r="LND223" s="52"/>
      <c r="LNE223" s="52"/>
      <c r="LNF223" s="52"/>
      <c r="LNG223" s="52"/>
      <c r="LNH223" s="52"/>
      <c r="LNI223" s="52"/>
      <c r="LNJ223" s="52"/>
      <c r="LNK223" s="52"/>
      <c r="LNL223" s="52"/>
      <c r="LNM223" s="52"/>
      <c r="LNN223" s="52"/>
      <c r="LNO223" s="52"/>
      <c r="LNP223" s="52"/>
      <c r="LNQ223" s="52"/>
      <c r="LNR223" s="52"/>
      <c r="LNS223" s="52"/>
      <c r="LNT223" s="52"/>
      <c r="LNU223" s="52"/>
      <c r="LNV223" s="52"/>
      <c r="LNW223" s="52"/>
      <c r="LNX223" s="52"/>
      <c r="LNY223" s="52"/>
      <c r="LNZ223" s="52"/>
      <c r="LOA223" s="52"/>
      <c r="LOB223" s="52"/>
      <c r="LOC223" s="52"/>
      <c r="LOD223" s="52"/>
      <c r="LOE223" s="52"/>
      <c r="LOF223" s="52"/>
      <c r="LOG223" s="52"/>
      <c r="LOH223" s="52"/>
      <c r="LOI223" s="52"/>
      <c r="LOJ223" s="52"/>
      <c r="LOK223" s="52"/>
      <c r="LOL223" s="52"/>
      <c r="LOM223" s="52"/>
      <c r="LON223" s="52"/>
      <c r="LOO223" s="52"/>
      <c r="LOP223" s="52"/>
      <c r="LOQ223" s="52"/>
      <c r="LOR223" s="52"/>
      <c r="LOS223" s="52"/>
      <c r="LOT223" s="52"/>
      <c r="LOU223" s="52"/>
      <c r="LOV223" s="52"/>
      <c r="LOW223" s="52"/>
      <c r="LOX223" s="52"/>
      <c r="LOY223" s="52"/>
      <c r="LOZ223" s="52"/>
      <c r="LPA223" s="52"/>
      <c r="LPB223" s="52"/>
      <c r="LPC223" s="52"/>
      <c r="LPD223" s="52"/>
      <c r="LPE223" s="52"/>
      <c r="LPF223" s="52"/>
      <c r="LPG223" s="52"/>
      <c r="LPH223" s="52"/>
      <c r="LPI223" s="52"/>
      <c r="LPJ223" s="52"/>
      <c r="LPK223" s="52"/>
      <c r="LPL223" s="52"/>
      <c r="LPM223" s="52"/>
      <c r="LPN223" s="52"/>
      <c r="LPO223" s="52"/>
      <c r="LPP223" s="52"/>
      <c r="LPQ223" s="52"/>
      <c r="LPR223" s="52"/>
      <c r="LPS223" s="52"/>
      <c r="LPT223" s="52"/>
      <c r="LPU223" s="52"/>
      <c r="LPV223" s="52"/>
      <c r="LPW223" s="52"/>
      <c r="LPX223" s="52"/>
      <c r="LPY223" s="52"/>
      <c r="LPZ223" s="52"/>
      <c r="LQA223" s="52"/>
      <c r="LQB223" s="52"/>
      <c r="LQC223" s="52"/>
      <c r="LQD223" s="52"/>
      <c r="LQE223" s="52"/>
      <c r="LQF223" s="52"/>
      <c r="LQG223" s="52"/>
      <c r="LQH223" s="52"/>
      <c r="LQI223" s="52"/>
      <c r="LQJ223" s="52"/>
      <c r="LQK223" s="52"/>
      <c r="LQL223" s="52"/>
      <c r="LQM223" s="52"/>
      <c r="LQN223" s="52"/>
      <c r="LQO223" s="52"/>
      <c r="LQP223" s="52"/>
      <c r="LQQ223" s="52"/>
      <c r="LQR223" s="52"/>
      <c r="LQS223" s="52"/>
      <c r="LQT223" s="52"/>
      <c r="LQU223" s="52"/>
      <c r="LQV223" s="52"/>
      <c r="LQW223" s="52"/>
      <c r="LQX223" s="52"/>
      <c r="LQY223" s="52"/>
      <c r="LQZ223" s="52"/>
      <c r="LRA223" s="52"/>
      <c r="LRB223" s="52"/>
      <c r="LRC223" s="52"/>
      <c r="LRD223" s="52"/>
      <c r="LRE223" s="52"/>
      <c r="LRF223" s="52"/>
      <c r="LRG223" s="52"/>
      <c r="LRH223" s="52"/>
      <c r="LRI223" s="52"/>
      <c r="LRJ223" s="52"/>
      <c r="LRK223" s="52"/>
      <c r="LRL223" s="52"/>
      <c r="LRM223" s="52"/>
      <c r="LRN223" s="52"/>
      <c r="LRO223" s="52"/>
      <c r="LRP223" s="52"/>
      <c r="LRQ223" s="52"/>
      <c r="LRR223" s="52"/>
      <c r="LRS223" s="52"/>
      <c r="LRT223" s="52"/>
      <c r="LRU223" s="52"/>
      <c r="LRV223" s="52"/>
      <c r="LRW223" s="52"/>
      <c r="LRX223" s="52"/>
      <c r="LRY223" s="52"/>
      <c r="LRZ223" s="52"/>
      <c r="LSA223" s="52"/>
      <c r="LSB223" s="52"/>
      <c r="LSC223" s="52"/>
      <c r="LSD223" s="52"/>
      <c r="LSE223" s="52"/>
      <c r="LSF223" s="52"/>
      <c r="LSG223" s="52"/>
      <c r="LSH223" s="52"/>
      <c r="LSI223" s="52"/>
      <c r="LSJ223" s="52"/>
      <c r="LSK223" s="52"/>
      <c r="LSL223" s="52"/>
      <c r="LSM223" s="52"/>
      <c r="LSN223" s="52"/>
      <c r="LSO223" s="52"/>
      <c r="LSP223" s="52"/>
      <c r="LSQ223" s="52"/>
      <c r="LSR223" s="52"/>
      <c r="LSS223" s="52"/>
      <c r="LST223" s="52"/>
      <c r="LSU223" s="52"/>
      <c r="LSV223" s="52"/>
      <c r="LSW223" s="52"/>
      <c r="LSX223" s="52"/>
      <c r="LSY223" s="52"/>
      <c r="LSZ223" s="52"/>
      <c r="LTA223" s="52"/>
      <c r="LTB223" s="52"/>
      <c r="LTC223" s="52"/>
      <c r="LTD223" s="52"/>
      <c r="LTE223" s="52"/>
      <c r="LTF223" s="52"/>
      <c r="LTG223" s="52"/>
      <c r="LTH223" s="52"/>
      <c r="LTI223" s="52"/>
      <c r="LTJ223" s="52"/>
      <c r="LTK223" s="52"/>
      <c r="LTL223" s="52"/>
      <c r="LTM223" s="52"/>
      <c r="LTN223" s="52"/>
      <c r="LTO223" s="52"/>
      <c r="LTP223" s="52"/>
      <c r="LTQ223" s="52"/>
      <c r="LTR223" s="52"/>
      <c r="LTS223" s="52"/>
      <c r="LTT223" s="52"/>
      <c r="LTU223" s="52"/>
      <c r="LTV223" s="52"/>
      <c r="LTW223" s="52"/>
      <c r="LTX223" s="52"/>
      <c r="LTY223" s="52"/>
      <c r="LTZ223" s="52"/>
      <c r="LUA223" s="52"/>
      <c r="LUB223" s="52"/>
      <c r="LUC223" s="52"/>
      <c r="LUD223" s="52"/>
      <c r="LUE223" s="52"/>
      <c r="LUF223" s="52"/>
      <c r="LUG223" s="52"/>
      <c r="LUH223" s="52"/>
      <c r="LUI223" s="52"/>
      <c r="LUJ223" s="52"/>
      <c r="LUK223" s="52"/>
      <c r="LUL223" s="52"/>
      <c r="LUM223" s="52"/>
      <c r="LUN223" s="52"/>
      <c r="LUO223" s="52"/>
      <c r="LUP223" s="52"/>
      <c r="LUQ223" s="52"/>
      <c r="LUR223" s="52"/>
      <c r="LUS223" s="52"/>
      <c r="LUT223" s="52"/>
      <c r="LUU223" s="52"/>
      <c r="LUV223" s="52"/>
      <c r="LUW223" s="52"/>
      <c r="LUX223" s="52"/>
      <c r="LUY223" s="52"/>
      <c r="LUZ223" s="52"/>
      <c r="LVA223" s="52"/>
      <c r="LVB223" s="52"/>
      <c r="LVC223" s="52"/>
      <c r="LVD223" s="52"/>
      <c r="LVE223" s="52"/>
      <c r="LVF223" s="52"/>
      <c r="LVG223" s="52"/>
      <c r="LVH223" s="52"/>
      <c r="LVI223" s="52"/>
      <c r="LVJ223" s="52"/>
      <c r="LVK223" s="52"/>
      <c r="LVL223" s="52"/>
      <c r="LVM223" s="52"/>
      <c r="LVN223" s="52"/>
      <c r="LVO223" s="52"/>
      <c r="LVP223" s="52"/>
      <c r="LVQ223" s="52"/>
      <c r="LVR223" s="52"/>
      <c r="LVS223" s="52"/>
      <c r="LVT223" s="52"/>
      <c r="LVU223" s="52"/>
      <c r="LVV223" s="52"/>
      <c r="LVW223" s="52"/>
      <c r="LVX223" s="52"/>
      <c r="LVY223" s="52"/>
      <c r="LVZ223" s="52"/>
      <c r="LWA223" s="52"/>
      <c r="LWB223" s="52"/>
      <c r="LWC223" s="52"/>
      <c r="LWD223" s="52"/>
      <c r="LWE223" s="52"/>
      <c r="LWF223" s="52"/>
      <c r="LWG223" s="52"/>
      <c r="LWH223" s="52"/>
      <c r="LWI223" s="52"/>
      <c r="LWJ223" s="52"/>
      <c r="LWK223" s="52"/>
      <c r="LWL223" s="52"/>
      <c r="LWM223" s="52"/>
      <c r="LWN223" s="52"/>
      <c r="LWO223" s="52"/>
      <c r="LWP223" s="52"/>
      <c r="LWQ223" s="52"/>
      <c r="LWR223" s="52"/>
      <c r="LWS223" s="52"/>
      <c r="LWT223" s="52"/>
      <c r="LWU223" s="52"/>
      <c r="LWV223" s="52"/>
      <c r="LWW223" s="52"/>
      <c r="LWX223" s="52"/>
      <c r="LWY223" s="52"/>
      <c r="LWZ223" s="52"/>
      <c r="LXA223" s="52"/>
      <c r="LXB223" s="52"/>
      <c r="LXC223" s="52"/>
      <c r="LXD223" s="52"/>
      <c r="LXE223" s="52"/>
      <c r="LXF223" s="52"/>
      <c r="LXG223" s="52"/>
      <c r="LXH223" s="52"/>
      <c r="LXI223" s="52"/>
      <c r="LXJ223" s="52"/>
      <c r="LXK223" s="52"/>
      <c r="LXL223" s="52"/>
      <c r="LXM223" s="52"/>
      <c r="LXN223" s="52"/>
      <c r="LXO223" s="52"/>
      <c r="LXP223" s="52"/>
      <c r="LXQ223" s="52"/>
      <c r="LXR223" s="52"/>
      <c r="LXS223" s="52"/>
      <c r="LXT223" s="52"/>
      <c r="LXU223" s="52"/>
      <c r="LXV223" s="52"/>
      <c r="LXW223" s="52"/>
      <c r="LXX223" s="52"/>
      <c r="LXY223" s="52"/>
      <c r="LXZ223" s="52"/>
      <c r="LYA223" s="52"/>
      <c r="LYB223" s="52"/>
      <c r="LYC223" s="52"/>
      <c r="LYD223" s="52"/>
      <c r="LYE223" s="52"/>
      <c r="LYF223" s="52"/>
      <c r="LYG223" s="52"/>
      <c r="LYH223" s="52"/>
      <c r="LYI223" s="52"/>
      <c r="LYJ223" s="52"/>
      <c r="LYK223" s="52"/>
      <c r="LYL223" s="52"/>
      <c r="LYM223" s="52"/>
      <c r="LYN223" s="52"/>
      <c r="LYO223" s="52"/>
      <c r="LYP223" s="52"/>
      <c r="LYQ223" s="52"/>
      <c r="LYR223" s="52"/>
      <c r="LYS223" s="52"/>
      <c r="LYT223" s="52"/>
      <c r="LYU223" s="52"/>
      <c r="LYV223" s="52"/>
      <c r="LYW223" s="52"/>
      <c r="LYX223" s="52"/>
      <c r="LYY223" s="52"/>
      <c r="LYZ223" s="52"/>
      <c r="LZA223" s="52"/>
      <c r="LZB223" s="52"/>
      <c r="LZC223" s="52"/>
      <c r="LZD223" s="52"/>
      <c r="LZE223" s="52"/>
      <c r="LZF223" s="52"/>
      <c r="LZG223" s="52"/>
      <c r="LZH223" s="52"/>
      <c r="LZI223" s="52"/>
      <c r="LZJ223" s="52"/>
      <c r="LZK223" s="52"/>
      <c r="LZL223" s="52"/>
      <c r="LZM223" s="52"/>
      <c r="LZN223" s="52"/>
      <c r="LZO223" s="52"/>
      <c r="LZP223" s="52"/>
      <c r="LZQ223" s="52"/>
      <c r="LZR223" s="52"/>
      <c r="LZS223" s="52"/>
      <c r="LZT223" s="52"/>
      <c r="LZU223" s="52"/>
      <c r="LZV223" s="52"/>
      <c r="LZW223" s="52"/>
      <c r="LZX223" s="52"/>
      <c r="LZY223" s="52"/>
      <c r="LZZ223" s="52"/>
      <c r="MAA223" s="52"/>
      <c r="MAB223" s="52"/>
      <c r="MAC223" s="52"/>
      <c r="MAD223" s="52"/>
      <c r="MAE223" s="52"/>
      <c r="MAF223" s="52"/>
      <c r="MAG223" s="52"/>
      <c r="MAH223" s="52"/>
      <c r="MAI223" s="52"/>
      <c r="MAJ223" s="52"/>
      <c r="MAK223" s="52"/>
      <c r="MAL223" s="52"/>
      <c r="MAM223" s="52"/>
      <c r="MAN223" s="52"/>
      <c r="MAO223" s="52"/>
      <c r="MAP223" s="52"/>
      <c r="MAQ223" s="52"/>
      <c r="MAR223" s="52"/>
      <c r="MAS223" s="52"/>
      <c r="MAT223" s="52"/>
      <c r="MAU223" s="52"/>
      <c r="MAV223" s="52"/>
      <c r="MAW223" s="52"/>
      <c r="MAX223" s="52"/>
      <c r="MAY223" s="52"/>
      <c r="MAZ223" s="52"/>
      <c r="MBA223" s="52"/>
      <c r="MBB223" s="52"/>
      <c r="MBC223" s="52"/>
      <c r="MBD223" s="52"/>
      <c r="MBE223" s="52"/>
      <c r="MBF223" s="52"/>
      <c r="MBG223" s="52"/>
      <c r="MBH223" s="52"/>
      <c r="MBI223" s="52"/>
      <c r="MBJ223" s="52"/>
      <c r="MBK223" s="52"/>
      <c r="MBL223" s="52"/>
      <c r="MBM223" s="52"/>
      <c r="MBN223" s="52"/>
      <c r="MBO223" s="52"/>
      <c r="MBP223" s="52"/>
      <c r="MBQ223" s="52"/>
      <c r="MBR223" s="52"/>
      <c r="MBS223" s="52"/>
      <c r="MBT223" s="52"/>
      <c r="MBU223" s="52"/>
      <c r="MBV223" s="52"/>
      <c r="MBW223" s="52"/>
      <c r="MBX223" s="52"/>
      <c r="MBY223" s="52"/>
      <c r="MBZ223" s="52"/>
      <c r="MCA223" s="52"/>
      <c r="MCB223" s="52"/>
      <c r="MCC223" s="52"/>
      <c r="MCD223" s="52"/>
      <c r="MCE223" s="52"/>
      <c r="MCF223" s="52"/>
      <c r="MCG223" s="52"/>
      <c r="MCH223" s="52"/>
      <c r="MCI223" s="52"/>
      <c r="MCJ223" s="52"/>
      <c r="MCK223" s="52"/>
      <c r="MCL223" s="52"/>
      <c r="MCM223" s="52"/>
      <c r="MCN223" s="52"/>
      <c r="MCO223" s="52"/>
      <c r="MCP223" s="52"/>
      <c r="MCQ223" s="52"/>
      <c r="MCR223" s="52"/>
      <c r="MCS223" s="52"/>
      <c r="MCT223" s="52"/>
      <c r="MCU223" s="52"/>
      <c r="MCV223" s="52"/>
      <c r="MCW223" s="52"/>
      <c r="MCX223" s="52"/>
      <c r="MCY223" s="52"/>
      <c r="MCZ223" s="52"/>
      <c r="MDA223" s="52"/>
      <c r="MDB223" s="52"/>
      <c r="MDC223" s="52"/>
      <c r="MDD223" s="52"/>
      <c r="MDE223" s="52"/>
      <c r="MDF223" s="52"/>
      <c r="MDG223" s="52"/>
      <c r="MDH223" s="52"/>
      <c r="MDI223" s="52"/>
      <c r="MDJ223" s="52"/>
      <c r="MDK223" s="52"/>
      <c r="MDL223" s="52"/>
      <c r="MDM223" s="52"/>
      <c r="MDN223" s="52"/>
      <c r="MDO223" s="52"/>
      <c r="MDP223" s="52"/>
      <c r="MDQ223" s="52"/>
      <c r="MDR223" s="52"/>
      <c r="MDS223" s="52"/>
      <c r="MDT223" s="52"/>
      <c r="MDU223" s="52"/>
      <c r="MDV223" s="52"/>
      <c r="MDW223" s="52"/>
      <c r="MDX223" s="52"/>
      <c r="MDY223" s="52"/>
      <c r="MDZ223" s="52"/>
      <c r="MEA223" s="52"/>
      <c r="MEB223" s="52"/>
      <c r="MEC223" s="52"/>
      <c r="MED223" s="52"/>
      <c r="MEE223" s="52"/>
      <c r="MEF223" s="52"/>
      <c r="MEG223" s="52"/>
      <c r="MEH223" s="52"/>
      <c r="MEI223" s="52"/>
      <c r="MEJ223" s="52"/>
      <c r="MEK223" s="52"/>
      <c r="MEL223" s="52"/>
      <c r="MEM223" s="52"/>
      <c r="MEN223" s="52"/>
      <c r="MEO223" s="52"/>
      <c r="MEP223" s="52"/>
      <c r="MEQ223" s="52"/>
      <c r="MER223" s="52"/>
      <c r="MES223" s="52"/>
      <c r="MET223" s="52"/>
      <c r="MEU223" s="52"/>
      <c r="MEV223" s="52"/>
      <c r="MEW223" s="52"/>
      <c r="MEX223" s="52"/>
      <c r="MEY223" s="52"/>
      <c r="MEZ223" s="52"/>
      <c r="MFA223" s="52"/>
      <c r="MFB223" s="52"/>
      <c r="MFC223" s="52"/>
      <c r="MFD223" s="52"/>
      <c r="MFE223" s="52"/>
      <c r="MFF223" s="52"/>
      <c r="MFG223" s="52"/>
      <c r="MFH223" s="52"/>
      <c r="MFI223" s="52"/>
      <c r="MFJ223" s="52"/>
      <c r="MFK223" s="52"/>
      <c r="MFL223" s="52"/>
      <c r="MFM223" s="52"/>
      <c r="MFN223" s="52"/>
      <c r="MFO223" s="52"/>
      <c r="MFP223" s="52"/>
      <c r="MFQ223" s="52"/>
      <c r="MFR223" s="52"/>
      <c r="MFS223" s="52"/>
      <c r="MFT223" s="52"/>
      <c r="MFU223" s="52"/>
      <c r="MFV223" s="52"/>
      <c r="MFW223" s="52"/>
      <c r="MFX223" s="52"/>
      <c r="MFY223" s="52"/>
      <c r="MFZ223" s="52"/>
      <c r="MGA223" s="52"/>
      <c r="MGB223" s="52"/>
      <c r="MGC223" s="52"/>
      <c r="MGD223" s="52"/>
      <c r="MGE223" s="52"/>
      <c r="MGF223" s="52"/>
      <c r="MGG223" s="52"/>
      <c r="MGH223" s="52"/>
      <c r="MGI223" s="52"/>
      <c r="MGJ223" s="52"/>
      <c r="MGK223" s="52"/>
      <c r="MGL223" s="52"/>
      <c r="MGM223" s="52"/>
      <c r="MGN223" s="52"/>
      <c r="MGO223" s="52"/>
      <c r="MGP223" s="52"/>
      <c r="MGQ223" s="52"/>
      <c r="MGR223" s="52"/>
      <c r="MGS223" s="52"/>
      <c r="MGT223" s="52"/>
      <c r="MGU223" s="52"/>
      <c r="MGV223" s="52"/>
      <c r="MGW223" s="52"/>
      <c r="MGX223" s="52"/>
      <c r="MGY223" s="52"/>
      <c r="MGZ223" s="52"/>
      <c r="MHA223" s="52"/>
      <c r="MHB223" s="52"/>
      <c r="MHC223" s="52"/>
      <c r="MHD223" s="52"/>
      <c r="MHE223" s="52"/>
      <c r="MHF223" s="52"/>
      <c r="MHG223" s="52"/>
      <c r="MHH223" s="52"/>
      <c r="MHI223" s="52"/>
      <c r="MHJ223" s="52"/>
      <c r="MHK223" s="52"/>
      <c r="MHL223" s="52"/>
      <c r="MHM223" s="52"/>
      <c r="MHN223" s="52"/>
      <c r="MHO223" s="52"/>
      <c r="MHP223" s="52"/>
      <c r="MHQ223" s="52"/>
      <c r="MHR223" s="52"/>
      <c r="MHS223" s="52"/>
      <c r="MHT223" s="52"/>
      <c r="MHU223" s="52"/>
      <c r="MHV223" s="52"/>
      <c r="MHW223" s="52"/>
      <c r="MHX223" s="52"/>
      <c r="MHY223" s="52"/>
      <c r="MHZ223" s="52"/>
      <c r="MIA223" s="52"/>
      <c r="MIB223" s="52"/>
      <c r="MIC223" s="52"/>
      <c r="MID223" s="52"/>
      <c r="MIE223" s="52"/>
      <c r="MIF223" s="52"/>
      <c r="MIG223" s="52"/>
      <c r="MIH223" s="52"/>
      <c r="MII223" s="52"/>
      <c r="MIJ223" s="52"/>
      <c r="MIK223" s="52"/>
      <c r="MIL223" s="52"/>
      <c r="MIM223" s="52"/>
      <c r="MIN223" s="52"/>
      <c r="MIO223" s="52"/>
      <c r="MIP223" s="52"/>
      <c r="MIQ223" s="52"/>
      <c r="MIR223" s="52"/>
      <c r="MIS223" s="52"/>
      <c r="MIT223" s="52"/>
      <c r="MIU223" s="52"/>
      <c r="MIV223" s="52"/>
      <c r="MIW223" s="52"/>
      <c r="MIX223" s="52"/>
      <c r="MIY223" s="52"/>
      <c r="MIZ223" s="52"/>
      <c r="MJA223" s="52"/>
      <c r="MJB223" s="52"/>
      <c r="MJC223" s="52"/>
      <c r="MJD223" s="52"/>
      <c r="MJE223" s="52"/>
      <c r="MJF223" s="52"/>
      <c r="MJG223" s="52"/>
      <c r="MJH223" s="52"/>
      <c r="MJI223" s="52"/>
      <c r="MJJ223" s="52"/>
      <c r="MJK223" s="52"/>
      <c r="MJL223" s="52"/>
      <c r="MJM223" s="52"/>
      <c r="MJN223" s="52"/>
      <c r="MJO223" s="52"/>
      <c r="MJP223" s="52"/>
      <c r="MJQ223" s="52"/>
      <c r="MJR223" s="52"/>
      <c r="MJS223" s="52"/>
      <c r="MJT223" s="52"/>
      <c r="MJU223" s="52"/>
      <c r="MJV223" s="52"/>
      <c r="MJW223" s="52"/>
      <c r="MJX223" s="52"/>
      <c r="MJY223" s="52"/>
      <c r="MJZ223" s="52"/>
      <c r="MKA223" s="52"/>
      <c r="MKB223" s="52"/>
      <c r="MKC223" s="52"/>
      <c r="MKD223" s="52"/>
      <c r="MKE223" s="52"/>
      <c r="MKF223" s="52"/>
      <c r="MKG223" s="52"/>
      <c r="MKH223" s="52"/>
      <c r="MKI223" s="52"/>
      <c r="MKJ223" s="52"/>
      <c r="MKK223" s="52"/>
      <c r="MKL223" s="52"/>
      <c r="MKM223" s="52"/>
      <c r="MKN223" s="52"/>
      <c r="MKO223" s="52"/>
      <c r="MKP223" s="52"/>
      <c r="MKQ223" s="52"/>
      <c r="MKR223" s="52"/>
      <c r="MKS223" s="52"/>
      <c r="MKT223" s="52"/>
      <c r="MKU223" s="52"/>
      <c r="MKV223" s="52"/>
      <c r="MKW223" s="52"/>
      <c r="MKX223" s="52"/>
      <c r="MKY223" s="52"/>
      <c r="MKZ223" s="52"/>
      <c r="MLA223" s="52"/>
      <c r="MLB223" s="52"/>
      <c r="MLC223" s="52"/>
      <c r="MLD223" s="52"/>
      <c r="MLE223" s="52"/>
      <c r="MLF223" s="52"/>
      <c r="MLG223" s="52"/>
      <c r="MLH223" s="52"/>
      <c r="MLI223" s="52"/>
      <c r="MLJ223" s="52"/>
      <c r="MLK223" s="52"/>
      <c r="MLL223" s="52"/>
      <c r="MLM223" s="52"/>
      <c r="MLN223" s="52"/>
      <c r="MLO223" s="52"/>
      <c r="MLP223" s="52"/>
      <c r="MLQ223" s="52"/>
      <c r="MLR223" s="52"/>
      <c r="MLS223" s="52"/>
      <c r="MLT223" s="52"/>
      <c r="MLU223" s="52"/>
      <c r="MLV223" s="52"/>
      <c r="MLW223" s="52"/>
      <c r="MLX223" s="52"/>
      <c r="MLY223" s="52"/>
      <c r="MLZ223" s="52"/>
      <c r="MMA223" s="52"/>
      <c r="MMB223" s="52"/>
      <c r="MMC223" s="52"/>
      <c r="MMD223" s="52"/>
      <c r="MME223" s="52"/>
      <c r="MMF223" s="52"/>
      <c r="MMG223" s="52"/>
      <c r="MMH223" s="52"/>
      <c r="MMI223" s="52"/>
      <c r="MMJ223" s="52"/>
      <c r="MMK223" s="52"/>
      <c r="MML223" s="52"/>
      <c r="MMM223" s="52"/>
      <c r="MMN223" s="52"/>
      <c r="MMO223" s="52"/>
      <c r="MMP223" s="52"/>
      <c r="MMQ223" s="52"/>
      <c r="MMR223" s="52"/>
      <c r="MMS223" s="52"/>
      <c r="MMT223" s="52"/>
      <c r="MMU223" s="52"/>
      <c r="MMV223" s="52"/>
      <c r="MMW223" s="52"/>
      <c r="MMX223" s="52"/>
      <c r="MMY223" s="52"/>
      <c r="MMZ223" s="52"/>
      <c r="MNA223" s="52"/>
      <c r="MNB223" s="52"/>
      <c r="MNC223" s="52"/>
      <c r="MND223" s="52"/>
      <c r="MNE223" s="52"/>
      <c r="MNF223" s="52"/>
      <c r="MNG223" s="52"/>
      <c r="MNH223" s="52"/>
      <c r="MNI223" s="52"/>
      <c r="MNJ223" s="52"/>
      <c r="MNK223" s="52"/>
      <c r="MNL223" s="52"/>
      <c r="MNM223" s="52"/>
      <c r="MNN223" s="52"/>
      <c r="MNO223" s="52"/>
      <c r="MNP223" s="52"/>
      <c r="MNQ223" s="52"/>
      <c r="MNR223" s="52"/>
      <c r="MNS223" s="52"/>
      <c r="MNT223" s="52"/>
      <c r="MNU223" s="52"/>
      <c r="MNV223" s="52"/>
      <c r="MNW223" s="52"/>
      <c r="MNX223" s="52"/>
      <c r="MNY223" s="52"/>
      <c r="MNZ223" s="52"/>
      <c r="MOA223" s="52"/>
      <c r="MOB223" s="52"/>
      <c r="MOC223" s="52"/>
      <c r="MOD223" s="52"/>
      <c r="MOE223" s="52"/>
      <c r="MOF223" s="52"/>
      <c r="MOG223" s="52"/>
      <c r="MOH223" s="52"/>
      <c r="MOI223" s="52"/>
      <c r="MOJ223" s="52"/>
      <c r="MOK223" s="52"/>
      <c r="MOL223" s="52"/>
      <c r="MOM223" s="52"/>
      <c r="MON223" s="52"/>
      <c r="MOO223" s="52"/>
      <c r="MOP223" s="52"/>
      <c r="MOQ223" s="52"/>
      <c r="MOR223" s="52"/>
      <c r="MOS223" s="52"/>
      <c r="MOT223" s="52"/>
      <c r="MOU223" s="52"/>
      <c r="MOV223" s="52"/>
      <c r="MOW223" s="52"/>
      <c r="MOX223" s="52"/>
      <c r="MOY223" s="52"/>
      <c r="MOZ223" s="52"/>
      <c r="MPA223" s="52"/>
      <c r="MPB223" s="52"/>
      <c r="MPC223" s="52"/>
      <c r="MPD223" s="52"/>
      <c r="MPE223" s="52"/>
      <c r="MPF223" s="52"/>
      <c r="MPG223" s="52"/>
      <c r="MPH223" s="52"/>
      <c r="MPI223" s="52"/>
      <c r="MPJ223" s="52"/>
      <c r="MPK223" s="52"/>
      <c r="MPL223" s="52"/>
      <c r="MPM223" s="52"/>
      <c r="MPN223" s="52"/>
      <c r="MPO223" s="52"/>
      <c r="MPP223" s="52"/>
      <c r="MPQ223" s="52"/>
      <c r="MPR223" s="52"/>
      <c r="MPS223" s="52"/>
      <c r="MPT223" s="52"/>
      <c r="MPU223" s="52"/>
      <c r="MPV223" s="52"/>
      <c r="MPW223" s="52"/>
      <c r="MPX223" s="52"/>
      <c r="MPY223" s="52"/>
      <c r="MPZ223" s="52"/>
      <c r="MQA223" s="52"/>
      <c r="MQB223" s="52"/>
      <c r="MQC223" s="52"/>
      <c r="MQD223" s="52"/>
      <c r="MQE223" s="52"/>
      <c r="MQF223" s="52"/>
      <c r="MQG223" s="52"/>
      <c r="MQH223" s="52"/>
      <c r="MQI223" s="52"/>
      <c r="MQJ223" s="52"/>
      <c r="MQK223" s="52"/>
      <c r="MQL223" s="52"/>
      <c r="MQM223" s="52"/>
      <c r="MQN223" s="52"/>
      <c r="MQO223" s="52"/>
      <c r="MQP223" s="52"/>
      <c r="MQQ223" s="52"/>
      <c r="MQR223" s="52"/>
      <c r="MQS223" s="52"/>
      <c r="MQT223" s="52"/>
      <c r="MQU223" s="52"/>
      <c r="MQV223" s="52"/>
      <c r="MQW223" s="52"/>
      <c r="MQX223" s="52"/>
      <c r="MQY223" s="52"/>
      <c r="MQZ223" s="52"/>
      <c r="MRA223" s="52"/>
      <c r="MRB223" s="52"/>
      <c r="MRC223" s="52"/>
      <c r="MRD223" s="52"/>
      <c r="MRE223" s="52"/>
      <c r="MRF223" s="52"/>
      <c r="MRG223" s="52"/>
      <c r="MRH223" s="52"/>
      <c r="MRI223" s="52"/>
      <c r="MRJ223" s="52"/>
      <c r="MRK223" s="52"/>
      <c r="MRL223" s="52"/>
      <c r="MRM223" s="52"/>
      <c r="MRN223" s="52"/>
      <c r="MRO223" s="52"/>
      <c r="MRP223" s="52"/>
      <c r="MRQ223" s="52"/>
      <c r="MRR223" s="52"/>
      <c r="MRS223" s="52"/>
      <c r="MRT223" s="52"/>
      <c r="MRU223" s="52"/>
      <c r="MRV223" s="52"/>
      <c r="MRW223" s="52"/>
      <c r="MRX223" s="52"/>
      <c r="MRY223" s="52"/>
      <c r="MRZ223" s="52"/>
      <c r="MSA223" s="52"/>
      <c r="MSB223" s="52"/>
      <c r="MSC223" s="52"/>
      <c r="MSD223" s="52"/>
      <c r="MSE223" s="52"/>
      <c r="MSF223" s="52"/>
      <c r="MSG223" s="52"/>
      <c r="MSH223" s="52"/>
      <c r="MSI223" s="52"/>
      <c r="MSJ223" s="52"/>
      <c r="MSK223" s="52"/>
      <c r="MSL223" s="52"/>
      <c r="MSM223" s="52"/>
      <c r="MSN223" s="52"/>
      <c r="MSO223" s="52"/>
      <c r="MSP223" s="52"/>
      <c r="MSQ223" s="52"/>
      <c r="MSR223" s="52"/>
      <c r="MSS223" s="52"/>
      <c r="MST223" s="52"/>
      <c r="MSU223" s="52"/>
      <c r="MSV223" s="52"/>
      <c r="MSW223" s="52"/>
      <c r="MSX223" s="52"/>
      <c r="MSY223" s="52"/>
      <c r="MSZ223" s="52"/>
      <c r="MTA223" s="52"/>
      <c r="MTB223" s="52"/>
      <c r="MTC223" s="52"/>
      <c r="MTD223" s="52"/>
      <c r="MTE223" s="52"/>
      <c r="MTF223" s="52"/>
      <c r="MTG223" s="52"/>
      <c r="MTH223" s="52"/>
      <c r="MTI223" s="52"/>
      <c r="MTJ223" s="52"/>
      <c r="MTK223" s="52"/>
      <c r="MTL223" s="52"/>
      <c r="MTM223" s="52"/>
      <c r="MTN223" s="52"/>
      <c r="MTO223" s="52"/>
      <c r="MTP223" s="52"/>
      <c r="MTQ223" s="52"/>
      <c r="MTR223" s="52"/>
      <c r="MTS223" s="52"/>
      <c r="MTT223" s="52"/>
      <c r="MTU223" s="52"/>
      <c r="MTV223" s="52"/>
      <c r="MTW223" s="52"/>
      <c r="MTX223" s="52"/>
      <c r="MTY223" s="52"/>
      <c r="MTZ223" s="52"/>
      <c r="MUA223" s="52"/>
      <c r="MUB223" s="52"/>
      <c r="MUC223" s="52"/>
      <c r="MUD223" s="52"/>
      <c r="MUE223" s="52"/>
      <c r="MUF223" s="52"/>
      <c r="MUG223" s="52"/>
      <c r="MUH223" s="52"/>
      <c r="MUI223" s="52"/>
      <c r="MUJ223" s="52"/>
      <c r="MUK223" s="52"/>
      <c r="MUL223" s="52"/>
      <c r="MUM223" s="52"/>
      <c r="MUN223" s="52"/>
      <c r="MUO223" s="52"/>
      <c r="MUP223" s="52"/>
      <c r="MUQ223" s="52"/>
      <c r="MUR223" s="52"/>
      <c r="MUS223" s="52"/>
      <c r="MUT223" s="52"/>
      <c r="MUU223" s="52"/>
      <c r="MUV223" s="52"/>
      <c r="MUW223" s="52"/>
      <c r="MUX223" s="52"/>
      <c r="MUY223" s="52"/>
      <c r="MUZ223" s="52"/>
      <c r="MVA223" s="52"/>
      <c r="MVB223" s="52"/>
      <c r="MVC223" s="52"/>
      <c r="MVD223" s="52"/>
      <c r="MVE223" s="52"/>
      <c r="MVF223" s="52"/>
      <c r="MVG223" s="52"/>
      <c r="MVH223" s="52"/>
      <c r="MVI223" s="52"/>
      <c r="MVJ223" s="52"/>
      <c r="MVK223" s="52"/>
      <c r="MVL223" s="52"/>
      <c r="MVM223" s="52"/>
      <c r="MVN223" s="52"/>
      <c r="MVO223" s="52"/>
      <c r="MVP223" s="52"/>
      <c r="MVQ223" s="52"/>
      <c r="MVR223" s="52"/>
      <c r="MVS223" s="52"/>
      <c r="MVT223" s="52"/>
      <c r="MVU223" s="52"/>
      <c r="MVV223" s="52"/>
      <c r="MVW223" s="52"/>
      <c r="MVX223" s="52"/>
      <c r="MVY223" s="52"/>
      <c r="MVZ223" s="52"/>
      <c r="MWA223" s="52"/>
      <c r="MWB223" s="52"/>
      <c r="MWC223" s="52"/>
      <c r="MWD223" s="52"/>
      <c r="MWE223" s="52"/>
      <c r="MWF223" s="52"/>
      <c r="MWG223" s="52"/>
      <c r="MWH223" s="52"/>
      <c r="MWI223" s="52"/>
      <c r="MWJ223" s="52"/>
      <c r="MWK223" s="52"/>
      <c r="MWL223" s="52"/>
      <c r="MWM223" s="52"/>
      <c r="MWN223" s="52"/>
      <c r="MWO223" s="52"/>
      <c r="MWP223" s="52"/>
      <c r="MWQ223" s="52"/>
      <c r="MWR223" s="52"/>
      <c r="MWS223" s="52"/>
      <c r="MWT223" s="52"/>
      <c r="MWU223" s="52"/>
      <c r="MWV223" s="52"/>
      <c r="MWW223" s="52"/>
      <c r="MWX223" s="52"/>
      <c r="MWY223" s="52"/>
      <c r="MWZ223" s="52"/>
      <c r="MXA223" s="52"/>
      <c r="MXB223" s="52"/>
      <c r="MXC223" s="52"/>
      <c r="MXD223" s="52"/>
      <c r="MXE223" s="52"/>
      <c r="MXF223" s="52"/>
      <c r="MXG223" s="52"/>
      <c r="MXH223" s="52"/>
      <c r="MXI223" s="52"/>
      <c r="MXJ223" s="52"/>
      <c r="MXK223" s="52"/>
      <c r="MXL223" s="52"/>
      <c r="MXM223" s="52"/>
      <c r="MXN223" s="52"/>
      <c r="MXO223" s="52"/>
      <c r="MXP223" s="52"/>
      <c r="MXQ223" s="52"/>
      <c r="MXR223" s="52"/>
      <c r="MXS223" s="52"/>
      <c r="MXT223" s="52"/>
      <c r="MXU223" s="52"/>
      <c r="MXV223" s="52"/>
      <c r="MXW223" s="52"/>
      <c r="MXX223" s="52"/>
      <c r="MXY223" s="52"/>
      <c r="MXZ223" s="52"/>
      <c r="MYA223" s="52"/>
      <c r="MYB223" s="52"/>
      <c r="MYC223" s="52"/>
      <c r="MYD223" s="52"/>
      <c r="MYE223" s="52"/>
      <c r="MYF223" s="52"/>
      <c r="MYG223" s="52"/>
      <c r="MYH223" s="52"/>
      <c r="MYI223" s="52"/>
      <c r="MYJ223" s="52"/>
      <c r="MYK223" s="52"/>
      <c r="MYL223" s="52"/>
      <c r="MYM223" s="52"/>
      <c r="MYN223" s="52"/>
      <c r="MYO223" s="52"/>
      <c r="MYP223" s="52"/>
      <c r="MYQ223" s="52"/>
      <c r="MYR223" s="52"/>
      <c r="MYS223" s="52"/>
      <c r="MYT223" s="52"/>
      <c r="MYU223" s="52"/>
      <c r="MYV223" s="52"/>
      <c r="MYW223" s="52"/>
      <c r="MYX223" s="52"/>
      <c r="MYY223" s="52"/>
      <c r="MYZ223" s="52"/>
      <c r="MZA223" s="52"/>
      <c r="MZB223" s="52"/>
      <c r="MZC223" s="52"/>
      <c r="MZD223" s="52"/>
      <c r="MZE223" s="52"/>
      <c r="MZF223" s="52"/>
      <c r="MZG223" s="52"/>
      <c r="MZH223" s="52"/>
      <c r="MZI223" s="52"/>
      <c r="MZJ223" s="52"/>
      <c r="MZK223" s="52"/>
      <c r="MZL223" s="52"/>
      <c r="MZM223" s="52"/>
      <c r="MZN223" s="52"/>
      <c r="MZO223" s="52"/>
      <c r="MZP223" s="52"/>
      <c r="MZQ223" s="52"/>
      <c r="MZR223" s="52"/>
      <c r="MZS223" s="52"/>
      <c r="MZT223" s="52"/>
      <c r="MZU223" s="52"/>
      <c r="MZV223" s="52"/>
      <c r="MZW223" s="52"/>
      <c r="MZX223" s="52"/>
      <c r="MZY223" s="52"/>
      <c r="MZZ223" s="52"/>
      <c r="NAA223" s="52"/>
      <c r="NAB223" s="52"/>
      <c r="NAC223" s="52"/>
      <c r="NAD223" s="52"/>
      <c r="NAE223" s="52"/>
      <c r="NAF223" s="52"/>
      <c r="NAG223" s="52"/>
      <c r="NAH223" s="52"/>
      <c r="NAI223" s="52"/>
      <c r="NAJ223" s="52"/>
      <c r="NAK223" s="52"/>
      <c r="NAL223" s="52"/>
      <c r="NAM223" s="52"/>
      <c r="NAN223" s="52"/>
      <c r="NAO223" s="52"/>
      <c r="NAP223" s="52"/>
      <c r="NAQ223" s="52"/>
      <c r="NAR223" s="52"/>
      <c r="NAS223" s="52"/>
      <c r="NAT223" s="52"/>
      <c r="NAU223" s="52"/>
      <c r="NAV223" s="52"/>
      <c r="NAW223" s="52"/>
      <c r="NAX223" s="52"/>
      <c r="NAY223" s="52"/>
      <c r="NAZ223" s="52"/>
      <c r="NBA223" s="52"/>
      <c r="NBB223" s="52"/>
      <c r="NBC223" s="52"/>
      <c r="NBD223" s="52"/>
      <c r="NBE223" s="52"/>
      <c r="NBF223" s="52"/>
      <c r="NBG223" s="52"/>
      <c r="NBH223" s="52"/>
      <c r="NBI223" s="52"/>
      <c r="NBJ223" s="52"/>
      <c r="NBK223" s="52"/>
      <c r="NBL223" s="52"/>
      <c r="NBM223" s="52"/>
      <c r="NBN223" s="52"/>
      <c r="NBO223" s="52"/>
      <c r="NBP223" s="52"/>
      <c r="NBQ223" s="52"/>
      <c r="NBR223" s="52"/>
      <c r="NBS223" s="52"/>
      <c r="NBT223" s="52"/>
      <c r="NBU223" s="52"/>
      <c r="NBV223" s="52"/>
      <c r="NBW223" s="52"/>
      <c r="NBX223" s="52"/>
      <c r="NBY223" s="52"/>
      <c r="NBZ223" s="52"/>
      <c r="NCA223" s="52"/>
      <c r="NCB223" s="52"/>
      <c r="NCC223" s="52"/>
      <c r="NCD223" s="52"/>
      <c r="NCE223" s="52"/>
      <c r="NCF223" s="52"/>
      <c r="NCG223" s="52"/>
      <c r="NCH223" s="52"/>
      <c r="NCI223" s="52"/>
      <c r="NCJ223" s="52"/>
      <c r="NCK223" s="52"/>
      <c r="NCL223" s="52"/>
      <c r="NCM223" s="52"/>
      <c r="NCN223" s="52"/>
      <c r="NCO223" s="52"/>
      <c r="NCP223" s="52"/>
      <c r="NCQ223" s="52"/>
      <c r="NCR223" s="52"/>
      <c r="NCS223" s="52"/>
      <c r="NCT223" s="52"/>
      <c r="NCU223" s="52"/>
      <c r="NCV223" s="52"/>
      <c r="NCW223" s="52"/>
      <c r="NCX223" s="52"/>
      <c r="NCY223" s="52"/>
      <c r="NCZ223" s="52"/>
      <c r="NDA223" s="52"/>
      <c r="NDB223" s="52"/>
      <c r="NDC223" s="52"/>
      <c r="NDD223" s="52"/>
      <c r="NDE223" s="52"/>
      <c r="NDF223" s="52"/>
      <c r="NDG223" s="52"/>
      <c r="NDH223" s="52"/>
      <c r="NDI223" s="52"/>
      <c r="NDJ223" s="52"/>
      <c r="NDK223" s="52"/>
      <c r="NDL223" s="52"/>
      <c r="NDM223" s="52"/>
      <c r="NDN223" s="52"/>
      <c r="NDO223" s="52"/>
      <c r="NDP223" s="52"/>
      <c r="NDQ223" s="52"/>
      <c r="NDR223" s="52"/>
      <c r="NDS223" s="52"/>
      <c r="NDT223" s="52"/>
      <c r="NDU223" s="52"/>
      <c r="NDV223" s="52"/>
      <c r="NDW223" s="52"/>
      <c r="NDX223" s="52"/>
      <c r="NDY223" s="52"/>
      <c r="NDZ223" s="52"/>
      <c r="NEA223" s="52"/>
      <c r="NEB223" s="52"/>
      <c r="NEC223" s="52"/>
      <c r="NED223" s="52"/>
      <c r="NEE223" s="52"/>
      <c r="NEF223" s="52"/>
      <c r="NEG223" s="52"/>
      <c r="NEH223" s="52"/>
      <c r="NEI223" s="52"/>
      <c r="NEJ223" s="52"/>
      <c r="NEK223" s="52"/>
      <c r="NEL223" s="52"/>
      <c r="NEM223" s="52"/>
      <c r="NEN223" s="52"/>
      <c r="NEO223" s="52"/>
      <c r="NEP223" s="52"/>
      <c r="NEQ223" s="52"/>
      <c r="NER223" s="52"/>
      <c r="NES223" s="52"/>
      <c r="NET223" s="52"/>
      <c r="NEU223" s="52"/>
      <c r="NEV223" s="52"/>
      <c r="NEW223" s="52"/>
      <c r="NEX223" s="52"/>
      <c r="NEY223" s="52"/>
      <c r="NEZ223" s="52"/>
      <c r="NFA223" s="52"/>
      <c r="NFB223" s="52"/>
      <c r="NFC223" s="52"/>
      <c r="NFD223" s="52"/>
      <c r="NFE223" s="52"/>
      <c r="NFF223" s="52"/>
      <c r="NFG223" s="52"/>
      <c r="NFH223" s="52"/>
      <c r="NFI223" s="52"/>
      <c r="NFJ223" s="52"/>
      <c r="NFK223" s="52"/>
      <c r="NFL223" s="52"/>
      <c r="NFM223" s="52"/>
      <c r="NFN223" s="52"/>
      <c r="NFO223" s="52"/>
      <c r="NFP223" s="52"/>
      <c r="NFQ223" s="52"/>
      <c r="NFR223" s="52"/>
      <c r="NFS223" s="52"/>
      <c r="NFT223" s="52"/>
      <c r="NFU223" s="52"/>
      <c r="NFV223" s="52"/>
      <c r="NFW223" s="52"/>
      <c r="NFX223" s="52"/>
      <c r="NFY223" s="52"/>
      <c r="NFZ223" s="52"/>
      <c r="NGA223" s="52"/>
      <c r="NGB223" s="52"/>
      <c r="NGC223" s="52"/>
      <c r="NGD223" s="52"/>
      <c r="NGE223" s="52"/>
      <c r="NGF223" s="52"/>
      <c r="NGG223" s="52"/>
      <c r="NGH223" s="52"/>
      <c r="NGI223" s="52"/>
      <c r="NGJ223" s="52"/>
      <c r="NGK223" s="52"/>
      <c r="NGL223" s="52"/>
      <c r="NGM223" s="52"/>
      <c r="NGN223" s="52"/>
      <c r="NGO223" s="52"/>
      <c r="NGP223" s="52"/>
      <c r="NGQ223" s="52"/>
      <c r="NGR223" s="52"/>
      <c r="NGS223" s="52"/>
      <c r="NGT223" s="52"/>
      <c r="NGU223" s="52"/>
      <c r="NGV223" s="52"/>
      <c r="NGW223" s="52"/>
      <c r="NGX223" s="52"/>
      <c r="NGY223" s="52"/>
      <c r="NGZ223" s="52"/>
      <c r="NHA223" s="52"/>
      <c r="NHB223" s="52"/>
      <c r="NHC223" s="52"/>
      <c r="NHD223" s="52"/>
      <c r="NHE223" s="52"/>
      <c r="NHF223" s="52"/>
      <c r="NHG223" s="52"/>
      <c r="NHH223" s="52"/>
      <c r="NHI223" s="52"/>
      <c r="NHJ223" s="52"/>
      <c r="NHK223" s="52"/>
      <c r="NHL223" s="52"/>
      <c r="NHM223" s="52"/>
      <c r="NHN223" s="52"/>
      <c r="NHO223" s="52"/>
      <c r="NHP223" s="52"/>
      <c r="NHQ223" s="52"/>
      <c r="NHR223" s="52"/>
      <c r="NHS223" s="52"/>
      <c r="NHT223" s="52"/>
      <c r="NHU223" s="52"/>
      <c r="NHV223" s="52"/>
      <c r="NHW223" s="52"/>
      <c r="NHX223" s="52"/>
      <c r="NHY223" s="52"/>
      <c r="NHZ223" s="52"/>
      <c r="NIA223" s="52"/>
      <c r="NIB223" s="52"/>
      <c r="NIC223" s="52"/>
      <c r="NID223" s="52"/>
      <c r="NIE223" s="52"/>
      <c r="NIF223" s="52"/>
      <c r="NIG223" s="52"/>
      <c r="NIH223" s="52"/>
      <c r="NII223" s="52"/>
      <c r="NIJ223" s="52"/>
      <c r="NIK223" s="52"/>
      <c r="NIL223" s="52"/>
      <c r="NIM223" s="52"/>
      <c r="NIN223" s="52"/>
      <c r="NIO223" s="52"/>
      <c r="NIP223" s="52"/>
      <c r="NIQ223" s="52"/>
      <c r="NIR223" s="52"/>
      <c r="NIS223" s="52"/>
      <c r="NIT223" s="52"/>
      <c r="NIU223" s="52"/>
      <c r="NIV223" s="52"/>
      <c r="NIW223" s="52"/>
      <c r="NIX223" s="52"/>
      <c r="NIY223" s="52"/>
      <c r="NIZ223" s="52"/>
      <c r="NJA223" s="52"/>
      <c r="NJB223" s="52"/>
      <c r="NJC223" s="52"/>
      <c r="NJD223" s="52"/>
      <c r="NJE223" s="52"/>
      <c r="NJF223" s="52"/>
      <c r="NJG223" s="52"/>
      <c r="NJH223" s="52"/>
      <c r="NJI223" s="52"/>
      <c r="NJJ223" s="52"/>
      <c r="NJK223" s="52"/>
      <c r="NJL223" s="52"/>
      <c r="NJM223" s="52"/>
      <c r="NJN223" s="52"/>
      <c r="NJO223" s="52"/>
      <c r="NJP223" s="52"/>
      <c r="NJQ223" s="52"/>
      <c r="NJR223" s="52"/>
      <c r="NJS223" s="52"/>
      <c r="NJT223" s="52"/>
      <c r="NJU223" s="52"/>
      <c r="NJV223" s="52"/>
      <c r="NJW223" s="52"/>
      <c r="NJX223" s="52"/>
      <c r="NJY223" s="52"/>
      <c r="NJZ223" s="52"/>
      <c r="NKA223" s="52"/>
      <c r="NKB223" s="52"/>
      <c r="NKC223" s="52"/>
      <c r="NKD223" s="52"/>
      <c r="NKE223" s="52"/>
      <c r="NKF223" s="52"/>
      <c r="NKG223" s="52"/>
      <c r="NKH223" s="52"/>
      <c r="NKI223" s="52"/>
      <c r="NKJ223" s="52"/>
      <c r="NKK223" s="52"/>
      <c r="NKL223" s="52"/>
      <c r="NKM223" s="52"/>
      <c r="NKN223" s="52"/>
      <c r="NKO223" s="52"/>
      <c r="NKP223" s="52"/>
      <c r="NKQ223" s="52"/>
      <c r="NKR223" s="52"/>
      <c r="NKS223" s="52"/>
      <c r="NKT223" s="52"/>
      <c r="NKU223" s="52"/>
      <c r="NKV223" s="52"/>
      <c r="NKW223" s="52"/>
      <c r="NKX223" s="52"/>
      <c r="NKY223" s="52"/>
      <c r="NKZ223" s="52"/>
      <c r="NLA223" s="52"/>
      <c r="NLB223" s="52"/>
      <c r="NLC223" s="52"/>
      <c r="NLD223" s="52"/>
      <c r="NLE223" s="52"/>
      <c r="NLF223" s="52"/>
      <c r="NLG223" s="52"/>
      <c r="NLH223" s="52"/>
      <c r="NLI223" s="52"/>
      <c r="NLJ223" s="52"/>
      <c r="NLK223" s="52"/>
      <c r="NLL223" s="52"/>
      <c r="NLM223" s="52"/>
      <c r="NLN223" s="52"/>
      <c r="NLO223" s="52"/>
      <c r="NLP223" s="52"/>
      <c r="NLQ223" s="52"/>
      <c r="NLR223" s="52"/>
      <c r="NLS223" s="52"/>
      <c r="NLT223" s="52"/>
      <c r="NLU223" s="52"/>
      <c r="NLV223" s="52"/>
      <c r="NLW223" s="52"/>
      <c r="NLX223" s="52"/>
      <c r="NLY223" s="52"/>
      <c r="NLZ223" s="52"/>
      <c r="NMA223" s="52"/>
      <c r="NMB223" s="52"/>
      <c r="NMC223" s="52"/>
      <c r="NMD223" s="52"/>
      <c r="NME223" s="52"/>
      <c r="NMF223" s="52"/>
      <c r="NMG223" s="52"/>
      <c r="NMH223" s="52"/>
      <c r="NMI223" s="52"/>
      <c r="NMJ223" s="52"/>
      <c r="NMK223" s="52"/>
      <c r="NML223" s="52"/>
      <c r="NMM223" s="52"/>
      <c r="NMN223" s="52"/>
      <c r="NMO223" s="52"/>
      <c r="NMP223" s="52"/>
      <c r="NMQ223" s="52"/>
      <c r="NMR223" s="52"/>
      <c r="NMS223" s="52"/>
      <c r="NMT223" s="52"/>
      <c r="NMU223" s="52"/>
      <c r="NMV223" s="52"/>
      <c r="NMW223" s="52"/>
      <c r="NMX223" s="52"/>
      <c r="NMY223" s="52"/>
      <c r="NMZ223" s="52"/>
      <c r="NNA223" s="52"/>
      <c r="NNB223" s="52"/>
      <c r="NNC223" s="52"/>
      <c r="NND223" s="52"/>
      <c r="NNE223" s="52"/>
      <c r="NNF223" s="52"/>
      <c r="NNG223" s="52"/>
      <c r="NNH223" s="52"/>
      <c r="NNI223" s="52"/>
      <c r="NNJ223" s="52"/>
      <c r="NNK223" s="52"/>
      <c r="NNL223" s="52"/>
      <c r="NNM223" s="52"/>
      <c r="NNN223" s="52"/>
      <c r="NNO223" s="52"/>
      <c r="NNP223" s="52"/>
      <c r="NNQ223" s="52"/>
      <c r="NNR223" s="52"/>
      <c r="NNS223" s="52"/>
      <c r="NNT223" s="52"/>
      <c r="NNU223" s="52"/>
      <c r="NNV223" s="52"/>
      <c r="NNW223" s="52"/>
      <c r="NNX223" s="52"/>
      <c r="NNY223" s="52"/>
      <c r="NNZ223" s="52"/>
      <c r="NOA223" s="52"/>
      <c r="NOB223" s="52"/>
      <c r="NOC223" s="52"/>
      <c r="NOD223" s="52"/>
      <c r="NOE223" s="52"/>
      <c r="NOF223" s="52"/>
      <c r="NOG223" s="52"/>
      <c r="NOH223" s="52"/>
      <c r="NOI223" s="52"/>
      <c r="NOJ223" s="52"/>
      <c r="NOK223" s="52"/>
      <c r="NOL223" s="52"/>
      <c r="NOM223" s="52"/>
      <c r="NON223" s="52"/>
      <c r="NOO223" s="52"/>
      <c r="NOP223" s="52"/>
      <c r="NOQ223" s="52"/>
      <c r="NOR223" s="52"/>
      <c r="NOS223" s="52"/>
      <c r="NOT223" s="52"/>
      <c r="NOU223" s="52"/>
      <c r="NOV223" s="52"/>
      <c r="NOW223" s="52"/>
      <c r="NOX223" s="52"/>
      <c r="NOY223" s="52"/>
      <c r="NOZ223" s="52"/>
      <c r="NPA223" s="52"/>
      <c r="NPB223" s="52"/>
      <c r="NPC223" s="52"/>
      <c r="NPD223" s="52"/>
      <c r="NPE223" s="52"/>
      <c r="NPF223" s="52"/>
      <c r="NPG223" s="52"/>
      <c r="NPH223" s="52"/>
      <c r="NPI223" s="52"/>
      <c r="NPJ223" s="52"/>
      <c r="NPK223" s="52"/>
      <c r="NPL223" s="52"/>
      <c r="NPM223" s="52"/>
      <c r="NPN223" s="52"/>
      <c r="NPO223" s="52"/>
      <c r="NPP223" s="52"/>
      <c r="NPQ223" s="52"/>
      <c r="NPR223" s="52"/>
      <c r="NPS223" s="52"/>
      <c r="NPT223" s="52"/>
      <c r="NPU223" s="52"/>
      <c r="NPV223" s="52"/>
      <c r="NPW223" s="52"/>
      <c r="NPX223" s="52"/>
      <c r="NPY223" s="52"/>
      <c r="NPZ223" s="52"/>
      <c r="NQA223" s="52"/>
      <c r="NQB223" s="52"/>
      <c r="NQC223" s="52"/>
      <c r="NQD223" s="52"/>
      <c r="NQE223" s="52"/>
      <c r="NQF223" s="52"/>
      <c r="NQG223" s="52"/>
      <c r="NQH223" s="52"/>
      <c r="NQI223" s="52"/>
      <c r="NQJ223" s="52"/>
      <c r="NQK223" s="52"/>
      <c r="NQL223" s="52"/>
      <c r="NQM223" s="52"/>
      <c r="NQN223" s="52"/>
      <c r="NQO223" s="52"/>
      <c r="NQP223" s="52"/>
      <c r="NQQ223" s="52"/>
      <c r="NQR223" s="52"/>
      <c r="NQS223" s="52"/>
      <c r="NQT223" s="52"/>
      <c r="NQU223" s="52"/>
      <c r="NQV223" s="52"/>
      <c r="NQW223" s="52"/>
      <c r="NQX223" s="52"/>
      <c r="NQY223" s="52"/>
      <c r="NQZ223" s="52"/>
      <c r="NRA223" s="52"/>
      <c r="NRB223" s="52"/>
      <c r="NRC223" s="52"/>
      <c r="NRD223" s="52"/>
      <c r="NRE223" s="52"/>
      <c r="NRF223" s="52"/>
      <c r="NRG223" s="52"/>
      <c r="NRH223" s="52"/>
      <c r="NRI223" s="52"/>
      <c r="NRJ223" s="52"/>
      <c r="NRK223" s="52"/>
      <c r="NRL223" s="52"/>
      <c r="NRM223" s="52"/>
      <c r="NRN223" s="52"/>
      <c r="NRO223" s="52"/>
      <c r="NRP223" s="52"/>
      <c r="NRQ223" s="52"/>
      <c r="NRR223" s="52"/>
      <c r="NRS223" s="52"/>
      <c r="NRT223" s="52"/>
      <c r="NRU223" s="52"/>
      <c r="NRV223" s="52"/>
      <c r="NRW223" s="52"/>
      <c r="NRX223" s="52"/>
      <c r="NRY223" s="52"/>
      <c r="NRZ223" s="52"/>
      <c r="NSA223" s="52"/>
      <c r="NSB223" s="52"/>
      <c r="NSC223" s="52"/>
      <c r="NSD223" s="52"/>
      <c r="NSE223" s="52"/>
      <c r="NSF223" s="52"/>
      <c r="NSG223" s="52"/>
      <c r="NSH223" s="52"/>
      <c r="NSI223" s="52"/>
      <c r="NSJ223" s="52"/>
      <c r="NSK223" s="52"/>
      <c r="NSL223" s="52"/>
      <c r="NSM223" s="52"/>
      <c r="NSN223" s="52"/>
      <c r="NSO223" s="52"/>
      <c r="NSP223" s="52"/>
      <c r="NSQ223" s="52"/>
      <c r="NSR223" s="52"/>
      <c r="NSS223" s="52"/>
      <c r="NST223" s="52"/>
      <c r="NSU223" s="52"/>
      <c r="NSV223" s="52"/>
      <c r="NSW223" s="52"/>
      <c r="NSX223" s="52"/>
      <c r="NSY223" s="52"/>
      <c r="NSZ223" s="52"/>
      <c r="NTA223" s="52"/>
      <c r="NTB223" s="52"/>
      <c r="NTC223" s="52"/>
      <c r="NTD223" s="52"/>
      <c r="NTE223" s="52"/>
      <c r="NTF223" s="52"/>
      <c r="NTG223" s="52"/>
      <c r="NTH223" s="52"/>
      <c r="NTI223" s="52"/>
      <c r="NTJ223" s="52"/>
      <c r="NTK223" s="52"/>
      <c r="NTL223" s="52"/>
      <c r="NTM223" s="52"/>
      <c r="NTN223" s="52"/>
      <c r="NTO223" s="52"/>
      <c r="NTP223" s="52"/>
      <c r="NTQ223" s="52"/>
      <c r="NTR223" s="52"/>
      <c r="NTS223" s="52"/>
      <c r="NTT223" s="52"/>
      <c r="NTU223" s="52"/>
      <c r="NTV223" s="52"/>
      <c r="NTW223" s="52"/>
      <c r="NTX223" s="52"/>
      <c r="NTY223" s="52"/>
      <c r="NTZ223" s="52"/>
      <c r="NUA223" s="52"/>
      <c r="NUB223" s="52"/>
      <c r="NUC223" s="52"/>
      <c r="NUD223" s="52"/>
      <c r="NUE223" s="52"/>
      <c r="NUF223" s="52"/>
      <c r="NUG223" s="52"/>
      <c r="NUH223" s="52"/>
      <c r="NUI223" s="52"/>
      <c r="NUJ223" s="52"/>
      <c r="NUK223" s="52"/>
      <c r="NUL223" s="52"/>
      <c r="NUM223" s="52"/>
      <c r="NUN223" s="52"/>
      <c r="NUO223" s="52"/>
      <c r="NUP223" s="52"/>
      <c r="NUQ223" s="52"/>
      <c r="NUR223" s="52"/>
      <c r="NUS223" s="52"/>
      <c r="NUT223" s="52"/>
      <c r="NUU223" s="52"/>
      <c r="NUV223" s="52"/>
      <c r="NUW223" s="52"/>
      <c r="NUX223" s="52"/>
      <c r="NUY223" s="52"/>
      <c r="NUZ223" s="52"/>
      <c r="NVA223" s="52"/>
      <c r="NVB223" s="52"/>
      <c r="NVC223" s="52"/>
      <c r="NVD223" s="52"/>
      <c r="NVE223" s="52"/>
      <c r="NVF223" s="52"/>
      <c r="NVG223" s="52"/>
      <c r="NVH223" s="52"/>
      <c r="NVI223" s="52"/>
      <c r="NVJ223" s="52"/>
      <c r="NVK223" s="52"/>
      <c r="NVL223" s="52"/>
      <c r="NVM223" s="52"/>
      <c r="NVN223" s="52"/>
      <c r="NVO223" s="52"/>
      <c r="NVP223" s="52"/>
      <c r="NVQ223" s="52"/>
      <c r="NVR223" s="52"/>
      <c r="NVS223" s="52"/>
      <c r="NVT223" s="52"/>
      <c r="NVU223" s="52"/>
      <c r="NVV223" s="52"/>
      <c r="NVW223" s="52"/>
      <c r="NVX223" s="52"/>
      <c r="NVY223" s="52"/>
      <c r="NVZ223" s="52"/>
      <c r="NWA223" s="52"/>
      <c r="NWB223" s="52"/>
      <c r="NWC223" s="52"/>
      <c r="NWD223" s="52"/>
      <c r="NWE223" s="52"/>
      <c r="NWF223" s="52"/>
      <c r="NWG223" s="52"/>
      <c r="NWH223" s="52"/>
      <c r="NWI223" s="52"/>
      <c r="NWJ223" s="52"/>
      <c r="NWK223" s="52"/>
      <c r="NWL223" s="52"/>
      <c r="NWM223" s="52"/>
      <c r="NWN223" s="52"/>
      <c r="NWO223" s="52"/>
      <c r="NWP223" s="52"/>
      <c r="NWQ223" s="52"/>
      <c r="NWR223" s="52"/>
      <c r="NWS223" s="52"/>
      <c r="NWT223" s="52"/>
      <c r="NWU223" s="52"/>
      <c r="NWV223" s="52"/>
      <c r="NWW223" s="52"/>
      <c r="NWX223" s="52"/>
      <c r="NWY223" s="52"/>
      <c r="NWZ223" s="52"/>
      <c r="NXA223" s="52"/>
      <c r="NXB223" s="52"/>
      <c r="NXC223" s="52"/>
      <c r="NXD223" s="52"/>
      <c r="NXE223" s="52"/>
      <c r="NXF223" s="52"/>
      <c r="NXG223" s="52"/>
      <c r="NXH223" s="52"/>
      <c r="NXI223" s="52"/>
      <c r="NXJ223" s="52"/>
      <c r="NXK223" s="52"/>
      <c r="NXL223" s="52"/>
      <c r="NXM223" s="52"/>
      <c r="NXN223" s="52"/>
      <c r="NXO223" s="52"/>
      <c r="NXP223" s="52"/>
      <c r="NXQ223" s="52"/>
      <c r="NXR223" s="52"/>
      <c r="NXS223" s="52"/>
      <c r="NXT223" s="52"/>
      <c r="NXU223" s="52"/>
      <c r="NXV223" s="52"/>
      <c r="NXW223" s="52"/>
      <c r="NXX223" s="52"/>
      <c r="NXY223" s="52"/>
      <c r="NXZ223" s="52"/>
      <c r="NYA223" s="52"/>
      <c r="NYB223" s="52"/>
      <c r="NYC223" s="52"/>
      <c r="NYD223" s="52"/>
      <c r="NYE223" s="52"/>
      <c r="NYF223" s="52"/>
      <c r="NYG223" s="52"/>
      <c r="NYH223" s="52"/>
      <c r="NYI223" s="52"/>
      <c r="NYJ223" s="52"/>
      <c r="NYK223" s="52"/>
      <c r="NYL223" s="52"/>
      <c r="NYM223" s="52"/>
      <c r="NYN223" s="52"/>
      <c r="NYO223" s="52"/>
      <c r="NYP223" s="52"/>
      <c r="NYQ223" s="52"/>
      <c r="NYR223" s="52"/>
      <c r="NYS223" s="52"/>
      <c r="NYT223" s="52"/>
      <c r="NYU223" s="52"/>
      <c r="NYV223" s="52"/>
      <c r="NYW223" s="52"/>
      <c r="NYX223" s="52"/>
      <c r="NYY223" s="52"/>
      <c r="NYZ223" s="52"/>
      <c r="NZA223" s="52"/>
      <c r="NZB223" s="52"/>
      <c r="NZC223" s="52"/>
      <c r="NZD223" s="52"/>
      <c r="NZE223" s="52"/>
      <c r="NZF223" s="52"/>
      <c r="NZG223" s="52"/>
      <c r="NZH223" s="52"/>
      <c r="NZI223" s="52"/>
      <c r="NZJ223" s="52"/>
      <c r="NZK223" s="52"/>
      <c r="NZL223" s="52"/>
      <c r="NZM223" s="52"/>
      <c r="NZN223" s="52"/>
      <c r="NZO223" s="52"/>
      <c r="NZP223" s="52"/>
      <c r="NZQ223" s="52"/>
      <c r="NZR223" s="52"/>
      <c r="NZS223" s="52"/>
      <c r="NZT223" s="52"/>
      <c r="NZU223" s="52"/>
      <c r="NZV223" s="52"/>
      <c r="NZW223" s="52"/>
      <c r="NZX223" s="52"/>
      <c r="NZY223" s="52"/>
      <c r="NZZ223" s="52"/>
      <c r="OAA223" s="52"/>
      <c r="OAB223" s="52"/>
      <c r="OAC223" s="52"/>
      <c r="OAD223" s="52"/>
      <c r="OAE223" s="52"/>
      <c r="OAF223" s="52"/>
      <c r="OAG223" s="52"/>
      <c r="OAH223" s="52"/>
      <c r="OAI223" s="52"/>
      <c r="OAJ223" s="52"/>
      <c r="OAK223" s="52"/>
      <c r="OAL223" s="52"/>
      <c r="OAM223" s="52"/>
      <c r="OAN223" s="52"/>
      <c r="OAO223" s="52"/>
      <c r="OAP223" s="52"/>
      <c r="OAQ223" s="52"/>
      <c r="OAR223" s="52"/>
      <c r="OAS223" s="52"/>
      <c r="OAT223" s="52"/>
      <c r="OAU223" s="52"/>
      <c r="OAV223" s="52"/>
      <c r="OAW223" s="52"/>
      <c r="OAX223" s="52"/>
      <c r="OAY223" s="52"/>
      <c r="OAZ223" s="52"/>
      <c r="OBA223" s="52"/>
      <c r="OBB223" s="52"/>
      <c r="OBC223" s="52"/>
      <c r="OBD223" s="52"/>
      <c r="OBE223" s="52"/>
      <c r="OBF223" s="52"/>
      <c r="OBG223" s="52"/>
      <c r="OBH223" s="52"/>
      <c r="OBI223" s="52"/>
      <c r="OBJ223" s="52"/>
      <c r="OBK223" s="52"/>
      <c r="OBL223" s="52"/>
      <c r="OBM223" s="52"/>
      <c r="OBN223" s="52"/>
      <c r="OBO223" s="52"/>
      <c r="OBP223" s="52"/>
      <c r="OBQ223" s="52"/>
      <c r="OBR223" s="52"/>
      <c r="OBS223" s="52"/>
      <c r="OBT223" s="52"/>
      <c r="OBU223" s="52"/>
      <c r="OBV223" s="52"/>
      <c r="OBW223" s="52"/>
      <c r="OBX223" s="52"/>
      <c r="OBY223" s="52"/>
      <c r="OBZ223" s="52"/>
      <c r="OCA223" s="52"/>
      <c r="OCB223" s="52"/>
      <c r="OCC223" s="52"/>
      <c r="OCD223" s="52"/>
      <c r="OCE223" s="52"/>
      <c r="OCF223" s="52"/>
      <c r="OCG223" s="52"/>
      <c r="OCH223" s="52"/>
      <c r="OCI223" s="52"/>
      <c r="OCJ223" s="52"/>
      <c r="OCK223" s="52"/>
      <c r="OCL223" s="52"/>
      <c r="OCM223" s="52"/>
      <c r="OCN223" s="52"/>
      <c r="OCO223" s="52"/>
      <c r="OCP223" s="52"/>
      <c r="OCQ223" s="52"/>
      <c r="OCR223" s="52"/>
      <c r="OCS223" s="52"/>
      <c r="OCT223" s="52"/>
      <c r="OCU223" s="52"/>
      <c r="OCV223" s="52"/>
      <c r="OCW223" s="52"/>
      <c r="OCX223" s="52"/>
      <c r="OCY223" s="52"/>
      <c r="OCZ223" s="52"/>
      <c r="ODA223" s="52"/>
      <c r="ODB223" s="52"/>
      <c r="ODC223" s="52"/>
      <c r="ODD223" s="52"/>
      <c r="ODE223" s="52"/>
      <c r="ODF223" s="52"/>
      <c r="ODG223" s="52"/>
      <c r="ODH223" s="52"/>
      <c r="ODI223" s="52"/>
      <c r="ODJ223" s="52"/>
      <c r="ODK223" s="52"/>
      <c r="ODL223" s="52"/>
      <c r="ODM223" s="52"/>
      <c r="ODN223" s="52"/>
      <c r="ODO223" s="52"/>
      <c r="ODP223" s="52"/>
      <c r="ODQ223" s="52"/>
      <c r="ODR223" s="52"/>
      <c r="ODS223" s="52"/>
      <c r="ODT223" s="52"/>
      <c r="ODU223" s="52"/>
      <c r="ODV223" s="52"/>
      <c r="ODW223" s="52"/>
      <c r="ODX223" s="52"/>
      <c r="ODY223" s="52"/>
      <c r="ODZ223" s="52"/>
      <c r="OEA223" s="52"/>
      <c r="OEB223" s="52"/>
      <c r="OEC223" s="52"/>
      <c r="OED223" s="52"/>
      <c r="OEE223" s="52"/>
      <c r="OEF223" s="52"/>
      <c r="OEG223" s="52"/>
      <c r="OEH223" s="52"/>
      <c r="OEI223" s="52"/>
      <c r="OEJ223" s="52"/>
      <c r="OEK223" s="52"/>
      <c r="OEL223" s="52"/>
      <c r="OEM223" s="52"/>
      <c r="OEN223" s="52"/>
      <c r="OEO223" s="52"/>
      <c r="OEP223" s="52"/>
      <c r="OEQ223" s="52"/>
      <c r="OER223" s="52"/>
      <c r="OES223" s="52"/>
      <c r="OET223" s="52"/>
      <c r="OEU223" s="52"/>
      <c r="OEV223" s="52"/>
      <c r="OEW223" s="52"/>
      <c r="OEX223" s="52"/>
      <c r="OEY223" s="52"/>
      <c r="OEZ223" s="52"/>
      <c r="OFA223" s="52"/>
      <c r="OFB223" s="52"/>
      <c r="OFC223" s="52"/>
      <c r="OFD223" s="52"/>
      <c r="OFE223" s="52"/>
      <c r="OFF223" s="52"/>
      <c r="OFG223" s="52"/>
      <c r="OFH223" s="52"/>
      <c r="OFI223" s="52"/>
      <c r="OFJ223" s="52"/>
      <c r="OFK223" s="52"/>
      <c r="OFL223" s="52"/>
      <c r="OFM223" s="52"/>
      <c r="OFN223" s="52"/>
      <c r="OFO223" s="52"/>
      <c r="OFP223" s="52"/>
      <c r="OFQ223" s="52"/>
      <c r="OFR223" s="52"/>
      <c r="OFS223" s="52"/>
      <c r="OFT223" s="52"/>
      <c r="OFU223" s="52"/>
      <c r="OFV223" s="52"/>
      <c r="OFW223" s="52"/>
      <c r="OFX223" s="52"/>
      <c r="OFY223" s="52"/>
      <c r="OFZ223" s="52"/>
      <c r="OGA223" s="52"/>
      <c r="OGB223" s="52"/>
      <c r="OGC223" s="52"/>
      <c r="OGD223" s="52"/>
      <c r="OGE223" s="52"/>
      <c r="OGF223" s="52"/>
      <c r="OGG223" s="52"/>
      <c r="OGH223" s="52"/>
      <c r="OGI223" s="52"/>
      <c r="OGJ223" s="52"/>
      <c r="OGK223" s="52"/>
      <c r="OGL223" s="52"/>
      <c r="OGM223" s="52"/>
      <c r="OGN223" s="52"/>
      <c r="OGO223" s="52"/>
      <c r="OGP223" s="52"/>
      <c r="OGQ223" s="52"/>
      <c r="OGR223" s="52"/>
      <c r="OGS223" s="52"/>
      <c r="OGT223" s="52"/>
      <c r="OGU223" s="52"/>
      <c r="OGV223" s="52"/>
      <c r="OGW223" s="52"/>
      <c r="OGX223" s="52"/>
      <c r="OGY223" s="52"/>
      <c r="OGZ223" s="52"/>
      <c r="OHA223" s="52"/>
      <c r="OHB223" s="52"/>
      <c r="OHC223" s="52"/>
      <c r="OHD223" s="52"/>
      <c r="OHE223" s="52"/>
      <c r="OHF223" s="52"/>
      <c r="OHG223" s="52"/>
      <c r="OHH223" s="52"/>
      <c r="OHI223" s="52"/>
      <c r="OHJ223" s="52"/>
      <c r="OHK223" s="52"/>
      <c r="OHL223" s="52"/>
      <c r="OHM223" s="52"/>
      <c r="OHN223" s="52"/>
      <c r="OHO223" s="52"/>
      <c r="OHP223" s="52"/>
      <c r="OHQ223" s="52"/>
      <c r="OHR223" s="52"/>
      <c r="OHS223" s="52"/>
      <c r="OHT223" s="52"/>
      <c r="OHU223" s="52"/>
      <c r="OHV223" s="52"/>
      <c r="OHW223" s="52"/>
      <c r="OHX223" s="52"/>
      <c r="OHY223" s="52"/>
      <c r="OHZ223" s="52"/>
      <c r="OIA223" s="52"/>
      <c r="OIB223" s="52"/>
      <c r="OIC223" s="52"/>
      <c r="OID223" s="52"/>
      <c r="OIE223" s="52"/>
      <c r="OIF223" s="52"/>
      <c r="OIG223" s="52"/>
      <c r="OIH223" s="52"/>
      <c r="OII223" s="52"/>
      <c r="OIJ223" s="52"/>
      <c r="OIK223" s="52"/>
      <c r="OIL223" s="52"/>
      <c r="OIM223" s="52"/>
      <c r="OIN223" s="52"/>
      <c r="OIO223" s="52"/>
      <c r="OIP223" s="52"/>
      <c r="OIQ223" s="52"/>
      <c r="OIR223" s="52"/>
      <c r="OIS223" s="52"/>
      <c r="OIT223" s="52"/>
      <c r="OIU223" s="52"/>
      <c r="OIV223" s="52"/>
      <c r="OIW223" s="52"/>
      <c r="OIX223" s="52"/>
      <c r="OIY223" s="52"/>
      <c r="OIZ223" s="52"/>
      <c r="OJA223" s="52"/>
      <c r="OJB223" s="52"/>
      <c r="OJC223" s="52"/>
      <c r="OJD223" s="52"/>
      <c r="OJE223" s="52"/>
      <c r="OJF223" s="52"/>
      <c r="OJG223" s="52"/>
      <c r="OJH223" s="52"/>
      <c r="OJI223" s="52"/>
      <c r="OJJ223" s="52"/>
      <c r="OJK223" s="52"/>
      <c r="OJL223" s="52"/>
      <c r="OJM223" s="52"/>
      <c r="OJN223" s="52"/>
      <c r="OJO223" s="52"/>
      <c r="OJP223" s="52"/>
      <c r="OJQ223" s="52"/>
      <c r="OJR223" s="52"/>
      <c r="OJS223" s="52"/>
      <c r="OJT223" s="52"/>
      <c r="OJU223" s="52"/>
      <c r="OJV223" s="52"/>
      <c r="OJW223" s="52"/>
      <c r="OJX223" s="52"/>
      <c r="OJY223" s="52"/>
      <c r="OJZ223" s="52"/>
      <c r="OKA223" s="52"/>
      <c r="OKB223" s="52"/>
      <c r="OKC223" s="52"/>
      <c r="OKD223" s="52"/>
      <c r="OKE223" s="52"/>
      <c r="OKF223" s="52"/>
      <c r="OKG223" s="52"/>
      <c r="OKH223" s="52"/>
      <c r="OKI223" s="52"/>
      <c r="OKJ223" s="52"/>
      <c r="OKK223" s="52"/>
      <c r="OKL223" s="52"/>
      <c r="OKM223" s="52"/>
      <c r="OKN223" s="52"/>
      <c r="OKO223" s="52"/>
      <c r="OKP223" s="52"/>
      <c r="OKQ223" s="52"/>
      <c r="OKR223" s="52"/>
      <c r="OKS223" s="52"/>
      <c r="OKT223" s="52"/>
      <c r="OKU223" s="52"/>
      <c r="OKV223" s="52"/>
      <c r="OKW223" s="52"/>
      <c r="OKX223" s="52"/>
      <c r="OKY223" s="52"/>
      <c r="OKZ223" s="52"/>
      <c r="OLA223" s="52"/>
      <c r="OLB223" s="52"/>
      <c r="OLC223" s="52"/>
      <c r="OLD223" s="52"/>
      <c r="OLE223" s="52"/>
      <c r="OLF223" s="52"/>
      <c r="OLG223" s="52"/>
      <c r="OLH223" s="52"/>
      <c r="OLI223" s="52"/>
      <c r="OLJ223" s="52"/>
      <c r="OLK223" s="52"/>
      <c r="OLL223" s="52"/>
      <c r="OLM223" s="52"/>
      <c r="OLN223" s="52"/>
      <c r="OLO223" s="52"/>
      <c r="OLP223" s="52"/>
      <c r="OLQ223" s="52"/>
      <c r="OLR223" s="52"/>
      <c r="OLS223" s="52"/>
      <c r="OLT223" s="52"/>
      <c r="OLU223" s="52"/>
      <c r="OLV223" s="52"/>
      <c r="OLW223" s="52"/>
      <c r="OLX223" s="52"/>
      <c r="OLY223" s="52"/>
      <c r="OLZ223" s="52"/>
      <c r="OMA223" s="52"/>
      <c r="OMB223" s="52"/>
      <c r="OMC223" s="52"/>
      <c r="OMD223" s="52"/>
      <c r="OME223" s="52"/>
      <c r="OMF223" s="52"/>
      <c r="OMG223" s="52"/>
      <c r="OMH223" s="52"/>
      <c r="OMI223" s="52"/>
      <c r="OMJ223" s="52"/>
      <c r="OMK223" s="52"/>
      <c r="OML223" s="52"/>
      <c r="OMM223" s="52"/>
      <c r="OMN223" s="52"/>
      <c r="OMO223" s="52"/>
      <c r="OMP223" s="52"/>
      <c r="OMQ223" s="52"/>
      <c r="OMR223" s="52"/>
      <c r="OMS223" s="52"/>
      <c r="OMT223" s="52"/>
      <c r="OMU223" s="52"/>
      <c r="OMV223" s="52"/>
      <c r="OMW223" s="52"/>
      <c r="OMX223" s="52"/>
      <c r="OMY223" s="52"/>
      <c r="OMZ223" s="52"/>
      <c r="ONA223" s="52"/>
      <c r="ONB223" s="52"/>
      <c r="ONC223" s="52"/>
      <c r="OND223" s="52"/>
      <c r="ONE223" s="52"/>
      <c r="ONF223" s="52"/>
      <c r="ONG223" s="52"/>
      <c r="ONH223" s="52"/>
      <c r="ONI223" s="52"/>
      <c r="ONJ223" s="52"/>
      <c r="ONK223" s="52"/>
      <c r="ONL223" s="52"/>
      <c r="ONM223" s="52"/>
      <c r="ONN223" s="52"/>
      <c r="ONO223" s="52"/>
      <c r="ONP223" s="52"/>
      <c r="ONQ223" s="52"/>
      <c r="ONR223" s="52"/>
      <c r="ONS223" s="52"/>
      <c r="ONT223" s="52"/>
      <c r="ONU223" s="52"/>
      <c r="ONV223" s="52"/>
      <c r="ONW223" s="52"/>
      <c r="ONX223" s="52"/>
      <c r="ONY223" s="52"/>
      <c r="ONZ223" s="52"/>
      <c r="OOA223" s="52"/>
      <c r="OOB223" s="52"/>
      <c r="OOC223" s="52"/>
      <c r="OOD223" s="52"/>
      <c r="OOE223" s="52"/>
      <c r="OOF223" s="52"/>
      <c r="OOG223" s="52"/>
      <c r="OOH223" s="52"/>
      <c r="OOI223" s="52"/>
      <c r="OOJ223" s="52"/>
      <c r="OOK223" s="52"/>
      <c r="OOL223" s="52"/>
      <c r="OOM223" s="52"/>
      <c r="OON223" s="52"/>
      <c r="OOO223" s="52"/>
      <c r="OOP223" s="52"/>
      <c r="OOQ223" s="52"/>
      <c r="OOR223" s="52"/>
      <c r="OOS223" s="52"/>
      <c r="OOT223" s="52"/>
      <c r="OOU223" s="52"/>
      <c r="OOV223" s="52"/>
      <c r="OOW223" s="52"/>
      <c r="OOX223" s="52"/>
      <c r="OOY223" s="52"/>
      <c r="OOZ223" s="52"/>
      <c r="OPA223" s="52"/>
      <c r="OPB223" s="52"/>
      <c r="OPC223" s="52"/>
      <c r="OPD223" s="52"/>
      <c r="OPE223" s="52"/>
      <c r="OPF223" s="52"/>
      <c r="OPG223" s="52"/>
      <c r="OPH223" s="52"/>
      <c r="OPI223" s="52"/>
      <c r="OPJ223" s="52"/>
      <c r="OPK223" s="52"/>
      <c r="OPL223" s="52"/>
      <c r="OPM223" s="52"/>
      <c r="OPN223" s="52"/>
      <c r="OPO223" s="52"/>
      <c r="OPP223" s="52"/>
      <c r="OPQ223" s="52"/>
      <c r="OPR223" s="52"/>
      <c r="OPS223" s="52"/>
      <c r="OPT223" s="52"/>
      <c r="OPU223" s="52"/>
      <c r="OPV223" s="52"/>
      <c r="OPW223" s="52"/>
      <c r="OPX223" s="52"/>
      <c r="OPY223" s="52"/>
      <c r="OPZ223" s="52"/>
      <c r="OQA223" s="52"/>
      <c r="OQB223" s="52"/>
      <c r="OQC223" s="52"/>
      <c r="OQD223" s="52"/>
      <c r="OQE223" s="52"/>
      <c r="OQF223" s="52"/>
      <c r="OQG223" s="52"/>
      <c r="OQH223" s="52"/>
      <c r="OQI223" s="52"/>
      <c r="OQJ223" s="52"/>
      <c r="OQK223" s="52"/>
      <c r="OQL223" s="52"/>
      <c r="OQM223" s="52"/>
      <c r="OQN223" s="52"/>
      <c r="OQO223" s="52"/>
      <c r="OQP223" s="52"/>
      <c r="OQQ223" s="52"/>
      <c r="OQR223" s="52"/>
      <c r="OQS223" s="52"/>
      <c r="OQT223" s="52"/>
      <c r="OQU223" s="52"/>
      <c r="OQV223" s="52"/>
      <c r="OQW223" s="52"/>
      <c r="OQX223" s="52"/>
      <c r="OQY223" s="52"/>
      <c r="OQZ223" s="52"/>
      <c r="ORA223" s="52"/>
      <c r="ORB223" s="52"/>
      <c r="ORC223" s="52"/>
      <c r="ORD223" s="52"/>
      <c r="ORE223" s="52"/>
      <c r="ORF223" s="52"/>
      <c r="ORG223" s="52"/>
      <c r="ORH223" s="52"/>
      <c r="ORI223" s="52"/>
      <c r="ORJ223" s="52"/>
      <c r="ORK223" s="52"/>
      <c r="ORL223" s="52"/>
      <c r="ORM223" s="52"/>
      <c r="ORN223" s="52"/>
      <c r="ORO223" s="52"/>
      <c r="ORP223" s="52"/>
      <c r="ORQ223" s="52"/>
      <c r="ORR223" s="52"/>
      <c r="ORS223" s="52"/>
      <c r="ORT223" s="52"/>
      <c r="ORU223" s="52"/>
      <c r="ORV223" s="52"/>
      <c r="ORW223" s="52"/>
      <c r="ORX223" s="52"/>
      <c r="ORY223" s="52"/>
      <c r="ORZ223" s="52"/>
      <c r="OSA223" s="52"/>
      <c r="OSB223" s="52"/>
      <c r="OSC223" s="52"/>
      <c r="OSD223" s="52"/>
      <c r="OSE223" s="52"/>
      <c r="OSF223" s="52"/>
      <c r="OSG223" s="52"/>
      <c r="OSH223" s="52"/>
      <c r="OSI223" s="52"/>
      <c r="OSJ223" s="52"/>
      <c r="OSK223" s="52"/>
      <c r="OSL223" s="52"/>
      <c r="OSM223" s="52"/>
      <c r="OSN223" s="52"/>
      <c r="OSO223" s="52"/>
      <c r="OSP223" s="52"/>
      <c r="OSQ223" s="52"/>
      <c r="OSR223" s="52"/>
      <c r="OSS223" s="52"/>
      <c r="OST223" s="52"/>
      <c r="OSU223" s="52"/>
      <c r="OSV223" s="52"/>
      <c r="OSW223" s="52"/>
      <c r="OSX223" s="52"/>
      <c r="OSY223" s="52"/>
      <c r="OSZ223" s="52"/>
      <c r="OTA223" s="52"/>
      <c r="OTB223" s="52"/>
      <c r="OTC223" s="52"/>
      <c r="OTD223" s="52"/>
      <c r="OTE223" s="52"/>
      <c r="OTF223" s="52"/>
      <c r="OTG223" s="52"/>
      <c r="OTH223" s="52"/>
      <c r="OTI223" s="52"/>
      <c r="OTJ223" s="52"/>
      <c r="OTK223" s="52"/>
      <c r="OTL223" s="52"/>
      <c r="OTM223" s="52"/>
      <c r="OTN223" s="52"/>
      <c r="OTO223" s="52"/>
      <c r="OTP223" s="52"/>
      <c r="OTQ223" s="52"/>
      <c r="OTR223" s="52"/>
      <c r="OTS223" s="52"/>
      <c r="OTT223" s="52"/>
      <c r="OTU223" s="52"/>
      <c r="OTV223" s="52"/>
      <c r="OTW223" s="52"/>
      <c r="OTX223" s="52"/>
      <c r="OTY223" s="52"/>
      <c r="OTZ223" s="52"/>
      <c r="OUA223" s="52"/>
      <c r="OUB223" s="52"/>
      <c r="OUC223" s="52"/>
      <c r="OUD223" s="52"/>
      <c r="OUE223" s="52"/>
      <c r="OUF223" s="52"/>
      <c r="OUG223" s="52"/>
      <c r="OUH223" s="52"/>
      <c r="OUI223" s="52"/>
      <c r="OUJ223" s="52"/>
      <c r="OUK223" s="52"/>
      <c r="OUL223" s="52"/>
      <c r="OUM223" s="52"/>
      <c r="OUN223" s="52"/>
      <c r="OUO223" s="52"/>
      <c r="OUP223" s="52"/>
      <c r="OUQ223" s="52"/>
      <c r="OUR223" s="52"/>
      <c r="OUS223" s="52"/>
      <c r="OUT223" s="52"/>
      <c r="OUU223" s="52"/>
      <c r="OUV223" s="52"/>
      <c r="OUW223" s="52"/>
      <c r="OUX223" s="52"/>
      <c r="OUY223" s="52"/>
      <c r="OUZ223" s="52"/>
      <c r="OVA223" s="52"/>
      <c r="OVB223" s="52"/>
      <c r="OVC223" s="52"/>
      <c r="OVD223" s="52"/>
      <c r="OVE223" s="52"/>
      <c r="OVF223" s="52"/>
      <c r="OVG223" s="52"/>
      <c r="OVH223" s="52"/>
      <c r="OVI223" s="52"/>
      <c r="OVJ223" s="52"/>
      <c r="OVK223" s="52"/>
      <c r="OVL223" s="52"/>
      <c r="OVM223" s="52"/>
      <c r="OVN223" s="52"/>
      <c r="OVO223" s="52"/>
      <c r="OVP223" s="52"/>
      <c r="OVQ223" s="52"/>
      <c r="OVR223" s="52"/>
      <c r="OVS223" s="52"/>
      <c r="OVT223" s="52"/>
      <c r="OVU223" s="52"/>
      <c r="OVV223" s="52"/>
      <c r="OVW223" s="52"/>
      <c r="OVX223" s="52"/>
      <c r="OVY223" s="52"/>
      <c r="OVZ223" s="52"/>
      <c r="OWA223" s="52"/>
      <c r="OWB223" s="52"/>
      <c r="OWC223" s="52"/>
      <c r="OWD223" s="52"/>
      <c r="OWE223" s="52"/>
      <c r="OWF223" s="52"/>
      <c r="OWG223" s="52"/>
      <c r="OWH223" s="52"/>
      <c r="OWI223" s="52"/>
      <c r="OWJ223" s="52"/>
      <c r="OWK223" s="52"/>
      <c r="OWL223" s="52"/>
      <c r="OWM223" s="52"/>
      <c r="OWN223" s="52"/>
      <c r="OWO223" s="52"/>
      <c r="OWP223" s="52"/>
      <c r="OWQ223" s="52"/>
      <c r="OWR223" s="52"/>
      <c r="OWS223" s="52"/>
      <c r="OWT223" s="52"/>
      <c r="OWU223" s="52"/>
      <c r="OWV223" s="52"/>
      <c r="OWW223" s="52"/>
      <c r="OWX223" s="52"/>
      <c r="OWY223" s="52"/>
      <c r="OWZ223" s="52"/>
      <c r="OXA223" s="52"/>
      <c r="OXB223" s="52"/>
      <c r="OXC223" s="52"/>
      <c r="OXD223" s="52"/>
      <c r="OXE223" s="52"/>
      <c r="OXF223" s="52"/>
      <c r="OXG223" s="52"/>
      <c r="OXH223" s="52"/>
      <c r="OXI223" s="52"/>
      <c r="OXJ223" s="52"/>
      <c r="OXK223" s="52"/>
      <c r="OXL223" s="52"/>
      <c r="OXM223" s="52"/>
      <c r="OXN223" s="52"/>
      <c r="OXO223" s="52"/>
      <c r="OXP223" s="52"/>
      <c r="OXQ223" s="52"/>
      <c r="OXR223" s="52"/>
      <c r="OXS223" s="52"/>
      <c r="OXT223" s="52"/>
      <c r="OXU223" s="52"/>
      <c r="OXV223" s="52"/>
      <c r="OXW223" s="52"/>
      <c r="OXX223" s="52"/>
      <c r="OXY223" s="52"/>
      <c r="OXZ223" s="52"/>
      <c r="OYA223" s="52"/>
      <c r="OYB223" s="52"/>
      <c r="OYC223" s="52"/>
      <c r="OYD223" s="52"/>
      <c r="OYE223" s="52"/>
      <c r="OYF223" s="52"/>
      <c r="OYG223" s="52"/>
      <c r="OYH223" s="52"/>
      <c r="OYI223" s="52"/>
      <c r="OYJ223" s="52"/>
      <c r="OYK223" s="52"/>
      <c r="OYL223" s="52"/>
      <c r="OYM223" s="52"/>
      <c r="OYN223" s="52"/>
      <c r="OYO223" s="52"/>
      <c r="OYP223" s="52"/>
      <c r="OYQ223" s="52"/>
      <c r="OYR223" s="52"/>
      <c r="OYS223" s="52"/>
      <c r="OYT223" s="52"/>
      <c r="OYU223" s="52"/>
      <c r="OYV223" s="52"/>
      <c r="OYW223" s="52"/>
      <c r="OYX223" s="52"/>
      <c r="OYY223" s="52"/>
      <c r="OYZ223" s="52"/>
      <c r="OZA223" s="52"/>
      <c r="OZB223" s="52"/>
      <c r="OZC223" s="52"/>
      <c r="OZD223" s="52"/>
      <c r="OZE223" s="52"/>
      <c r="OZF223" s="52"/>
      <c r="OZG223" s="52"/>
      <c r="OZH223" s="52"/>
      <c r="OZI223" s="52"/>
      <c r="OZJ223" s="52"/>
      <c r="OZK223" s="52"/>
      <c r="OZL223" s="52"/>
      <c r="OZM223" s="52"/>
      <c r="OZN223" s="52"/>
      <c r="OZO223" s="52"/>
      <c r="OZP223" s="52"/>
      <c r="OZQ223" s="52"/>
      <c r="OZR223" s="52"/>
      <c r="OZS223" s="52"/>
      <c r="OZT223" s="52"/>
      <c r="OZU223" s="52"/>
      <c r="OZV223" s="52"/>
      <c r="OZW223" s="52"/>
      <c r="OZX223" s="52"/>
      <c r="OZY223" s="52"/>
      <c r="OZZ223" s="52"/>
      <c r="PAA223" s="52"/>
      <c r="PAB223" s="52"/>
      <c r="PAC223" s="52"/>
      <c r="PAD223" s="52"/>
      <c r="PAE223" s="52"/>
      <c r="PAF223" s="52"/>
      <c r="PAG223" s="52"/>
      <c r="PAH223" s="52"/>
      <c r="PAI223" s="52"/>
      <c r="PAJ223" s="52"/>
      <c r="PAK223" s="52"/>
      <c r="PAL223" s="52"/>
      <c r="PAM223" s="52"/>
      <c r="PAN223" s="52"/>
      <c r="PAO223" s="52"/>
      <c r="PAP223" s="52"/>
      <c r="PAQ223" s="52"/>
      <c r="PAR223" s="52"/>
      <c r="PAS223" s="52"/>
      <c r="PAT223" s="52"/>
      <c r="PAU223" s="52"/>
      <c r="PAV223" s="52"/>
      <c r="PAW223" s="52"/>
      <c r="PAX223" s="52"/>
      <c r="PAY223" s="52"/>
      <c r="PAZ223" s="52"/>
      <c r="PBA223" s="52"/>
      <c r="PBB223" s="52"/>
      <c r="PBC223" s="52"/>
      <c r="PBD223" s="52"/>
      <c r="PBE223" s="52"/>
      <c r="PBF223" s="52"/>
      <c r="PBG223" s="52"/>
      <c r="PBH223" s="52"/>
      <c r="PBI223" s="52"/>
      <c r="PBJ223" s="52"/>
      <c r="PBK223" s="52"/>
      <c r="PBL223" s="52"/>
      <c r="PBM223" s="52"/>
      <c r="PBN223" s="52"/>
      <c r="PBO223" s="52"/>
      <c r="PBP223" s="52"/>
      <c r="PBQ223" s="52"/>
      <c r="PBR223" s="52"/>
      <c r="PBS223" s="52"/>
      <c r="PBT223" s="52"/>
      <c r="PBU223" s="52"/>
      <c r="PBV223" s="52"/>
      <c r="PBW223" s="52"/>
      <c r="PBX223" s="52"/>
      <c r="PBY223" s="52"/>
      <c r="PBZ223" s="52"/>
      <c r="PCA223" s="52"/>
      <c r="PCB223" s="52"/>
      <c r="PCC223" s="52"/>
      <c r="PCD223" s="52"/>
      <c r="PCE223" s="52"/>
      <c r="PCF223" s="52"/>
      <c r="PCG223" s="52"/>
      <c r="PCH223" s="52"/>
      <c r="PCI223" s="52"/>
      <c r="PCJ223" s="52"/>
      <c r="PCK223" s="52"/>
      <c r="PCL223" s="52"/>
      <c r="PCM223" s="52"/>
      <c r="PCN223" s="52"/>
      <c r="PCO223" s="52"/>
      <c r="PCP223" s="52"/>
      <c r="PCQ223" s="52"/>
      <c r="PCR223" s="52"/>
      <c r="PCS223" s="52"/>
      <c r="PCT223" s="52"/>
      <c r="PCU223" s="52"/>
      <c r="PCV223" s="52"/>
      <c r="PCW223" s="52"/>
      <c r="PCX223" s="52"/>
      <c r="PCY223" s="52"/>
      <c r="PCZ223" s="52"/>
      <c r="PDA223" s="52"/>
      <c r="PDB223" s="52"/>
      <c r="PDC223" s="52"/>
      <c r="PDD223" s="52"/>
      <c r="PDE223" s="52"/>
      <c r="PDF223" s="52"/>
      <c r="PDG223" s="52"/>
      <c r="PDH223" s="52"/>
      <c r="PDI223" s="52"/>
      <c r="PDJ223" s="52"/>
      <c r="PDK223" s="52"/>
      <c r="PDL223" s="52"/>
      <c r="PDM223" s="52"/>
      <c r="PDN223" s="52"/>
      <c r="PDO223" s="52"/>
      <c r="PDP223" s="52"/>
      <c r="PDQ223" s="52"/>
      <c r="PDR223" s="52"/>
      <c r="PDS223" s="52"/>
      <c r="PDT223" s="52"/>
      <c r="PDU223" s="52"/>
      <c r="PDV223" s="52"/>
      <c r="PDW223" s="52"/>
      <c r="PDX223" s="52"/>
      <c r="PDY223" s="52"/>
      <c r="PDZ223" s="52"/>
      <c r="PEA223" s="52"/>
      <c r="PEB223" s="52"/>
      <c r="PEC223" s="52"/>
      <c r="PED223" s="52"/>
      <c r="PEE223" s="52"/>
      <c r="PEF223" s="52"/>
      <c r="PEG223" s="52"/>
      <c r="PEH223" s="52"/>
      <c r="PEI223" s="52"/>
      <c r="PEJ223" s="52"/>
      <c r="PEK223" s="52"/>
      <c r="PEL223" s="52"/>
      <c r="PEM223" s="52"/>
      <c r="PEN223" s="52"/>
      <c r="PEO223" s="52"/>
      <c r="PEP223" s="52"/>
      <c r="PEQ223" s="52"/>
      <c r="PER223" s="52"/>
      <c r="PES223" s="52"/>
      <c r="PET223" s="52"/>
      <c r="PEU223" s="52"/>
      <c r="PEV223" s="52"/>
      <c r="PEW223" s="52"/>
      <c r="PEX223" s="52"/>
      <c r="PEY223" s="52"/>
      <c r="PEZ223" s="52"/>
      <c r="PFA223" s="52"/>
      <c r="PFB223" s="52"/>
      <c r="PFC223" s="52"/>
      <c r="PFD223" s="52"/>
      <c r="PFE223" s="52"/>
      <c r="PFF223" s="52"/>
      <c r="PFG223" s="52"/>
      <c r="PFH223" s="52"/>
      <c r="PFI223" s="52"/>
      <c r="PFJ223" s="52"/>
      <c r="PFK223" s="52"/>
      <c r="PFL223" s="52"/>
      <c r="PFM223" s="52"/>
      <c r="PFN223" s="52"/>
      <c r="PFO223" s="52"/>
      <c r="PFP223" s="52"/>
      <c r="PFQ223" s="52"/>
      <c r="PFR223" s="52"/>
      <c r="PFS223" s="52"/>
      <c r="PFT223" s="52"/>
      <c r="PFU223" s="52"/>
      <c r="PFV223" s="52"/>
      <c r="PFW223" s="52"/>
      <c r="PFX223" s="52"/>
      <c r="PFY223" s="52"/>
      <c r="PFZ223" s="52"/>
      <c r="PGA223" s="52"/>
      <c r="PGB223" s="52"/>
      <c r="PGC223" s="52"/>
      <c r="PGD223" s="52"/>
      <c r="PGE223" s="52"/>
      <c r="PGF223" s="52"/>
      <c r="PGG223" s="52"/>
      <c r="PGH223" s="52"/>
      <c r="PGI223" s="52"/>
      <c r="PGJ223" s="52"/>
      <c r="PGK223" s="52"/>
      <c r="PGL223" s="52"/>
      <c r="PGM223" s="52"/>
      <c r="PGN223" s="52"/>
      <c r="PGO223" s="52"/>
      <c r="PGP223" s="52"/>
      <c r="PGQ223" s="52"/>
      <c r="PGR223" s="52"/>
      <c r="PGS223" s="52"/>
      <c r="PGT223" s="52"/>
      <c r="PGU223" s="52"/>
      <c r="PGV223" s="52"/>
      <c r="PGW223" s="52"/>
      <c r="PGX223" s="52"/>
      <c r="PGY223" s="52"/>
      <c r="PGZ223" s="52"/>
      <c r="PHA223" s="52"/>
      <c r="PHB223" s="52"/>
      <c r="PHC223" s="52"/>
      <c r="PHD223" s="52"/>
      <c r="PHE223" s="52"/>
      <c r="PHF223" s="52"/>
      <c r="PHG223" s="52"/>
      <c r="PHH223" s="52"/>
      <c r="PHI223" s="52"/>
      <c r="PHJ223" s="52"/>
      <c r="PHK223" s="52"/>
      <c r="PHL223" s="52"/>
      <c r="PHM223" s="52"/>
      <c r="PHN223" s="52"/>
      <c r="PHO223" s="52"/>
      <c r="PHP223" s="52"/>
      <c r="PHQ223" s="52"/>
      <c r="PHR223" s="52"/>
      <c r="PHS223" s="52"/>
      <c r="PHT223" s="52"/>
      <c r="PHU223" s="52"/>
      <c r="PHV223" s="52"/>
      <c r="PHW223" s="52"/>
      <c r="PHX223" s="52"/>
      <c r="PHY223" s="52"/>
      <c r="PHZ223" s="52"/>
      <c r="PIA223" s="52"/>
      <c r="PIB223" s="52"/>
      <c r="PIC223" s="52"/>
      <c r="PID223" s="52"/>
      <c r="PIE223" s="52"/>
      <c r="PIF223" s="52"/>
      <c r="PIG223" s="52"/>
      <c r="PIH223" s="52"/>
      <c r="PII223" s="52"/>
      <c r="PIJ223" s="52"/>
      <c r="PIK223" s="52"/>
      <c r="PIL223" s="52"/>
      <c r="PIM223" s="52"/>
      <c r="PIN223" s="52"/>
      <c r="PIO223" s="52"/>
      <c r="PIP223" s="52"/>
      <c r="PIQ223" s="52"/>
      <c r="PIR223" s="52"/>
      <c r="PIS223" s="52"/>
      <c r="PIT223" s="52"/>
      <c r="PIU223" s="52"/>
      <c r="PIV223" s="52"/>
      <c r="PIW223" s="52"/>
      <c r="PIX223" s="52"/>
      <c r="PIY223" s="52"/>
      <c r="PIZ223" s="52"/>
      <c r="PJA223" s="52"/>
      <c r="PJB223" s="52"/>
      <c r="PJC223" s="52"/>
      <c r="PJD223" s="52"/>
      <c r="PJE223" s="52"/>
      <c r="PJF223" s="52"/>
      <c r="PJG223" s="52"/>
      <c r="PJH223" s="52"/>
      <c r="PJI223" s="52"/>
      <c r="PJJ223" s="52"/>
      <c r="PJK223" s="52"/>
      <c r="PJL223" s="52"/>
      <c r="PJM223" s="52"/>
      <c r="PJN223" s="52"/>
      <c r="PJO223" s="52"/>
      <c r="PJP223" s="52"/>
      <c r="PJQ223" s="52"/>
      <c r="PJR223" s="52"/>
      <c r="PJS223" s="52"/>
      <c r="PJT223" s="52"/>
      <c r="PJU223" s="52"/>
      <c r="PJV223" s="52"/>
      <c r="PJW223" s="52"/>
      <c r="PJX223" s="52"/>
      <c r="PJY223" s="52"/>
      <c r="PJZ223" s="52"/>
      <c r="PKA223" s="52"/>
      <c r="PKB223" s="52"/>
      <c r="PKC223" s="52"/>
      <c r="PKD223" s="52"/>
      <c r="PKE223" s="52"/>
      <c r="PKF223" s="52"/>
      <c r="PKG223" s="52"/>
      <c r="PKH223" s="52"/>
      <c r="PKI223" s="52"/>
      <c r="PKJ223" s="52"/>
      <c r="PKK223" s="52"/>
      <c r="PKL223" s="52"/>
      <c r="PKM223" s="52"/>
      <c r="PKN223" s="52"/>
      <c r="PKO223" s="52"/>
      <c r="PKP223" s="52"/>
      <c r="PKQ223" s="52"/>
      <c r="PKR223" s="52"/>
      <c r="PKS223" s="52"/>
      <c r="PKT223" s="52"/>
      <c r="PKU223" s="52"/>
      <c r="PKV223" s="52"/>
      <c r="PKW223" s="52"/>
      <c r="PKX223" s="52"/>
      <c r="PKY223" s="52"/>
      <c r="PKZ223" s="52"/>
      <c r="PLA223" s="52"/>
      <c r="PLB223" s="52"/>
      <c r="PLC223" s="52"/>
      <c r="PLD223" s="52"/>
      <c r="PLE223" s="52"/>
      <c r="PLF223" s="52"/>
      <c r="PLG223" s="52"/>
      <c r="PLH223" s="52"/>
      <c r="PLI223" s="52"/>
      <c r="PLJ223" s="52"/>
      <c r="PLK223" s="52"/>
      <c r="PLL223" s="52"/>
      <c r="PLM223" s="52"/>
      <c r="PLN223" s="52"/>
      <c r="PLO223" s="52"/>
      <c r="PLP223" s="52"/>
      <c r="PLQ223" s="52"/>
      <c r="PLR223" s="52"/>
      <c r="PLS223" s="52"/>
      <c r="PLT223" s="52"/>
      <c r="PLU223" s="52"/>
      <c r="PLV223" s="52"/>
      <c r="PLW223" s="52"/>
      <c r="PLX223" s="52"/>
      <c r="PLY223" s="52"/>
      <c r="PLZ223" s="52"/>
      <c r="PMA223" s="52"/>
      <c r="PMB223" s="52"/>
      <c r="PMC223" s="52"/>
      <c r="PMD223" s="52"/>
      <c r="PME223" s="52"/>
      <c r="PMF223" s="52"/>
      <c r="PMG223" s="52"/>
      <c r="PMH223" s="52"/>
      <c r="PMI223" s="52"/>
      <c r="PMJ223" s="52"/>
      <c r="PMK223" s="52"/>
      <c r="PML223" s="52"/>
      <c r="PMM223" s="52"/>
      <c r="PMN223" s="52"/>
      <c r="PMO223" s="52"/>
      <c r="PMP223" s="52"/>
      <c r="PMQ223" s="52"/>
      <c r="PMR223" s="52"/>
      <c r="PMS223" s="52"/>
      <c r="PMT223" s="52"/>
      <c r="PMU223" s="52"/>
      <c r="PMV223" s="52"/>
      <c r="PMW223" s="52"/>
      <c r="PMX223" s="52"/>
      <c r="PMY223" s="52"/>
      <c r="PMZ223" s="52"/>
      <c r="PNA223" s="52"/>
      <c r="PNB223" s="52"/>
      <c r="PNC223" s="52"/>
      <c r="PND223" s="52"/>
      <c r="PNE223" s="52"/>
      <c r="PNF223" s="52"/>
      <c r="PNG223" s="52"/>
      <c r="PNH223" s="52"/>
      <c r="PNI223" s="52"/>
      <c r="PNJ223" s="52"/>
      <c r="PNK223" s="52"/>
      <c r="PNL223" s="52"/>
      <c r="PNM223" s="52"/>
      <c r="PNN223" s="52"/>
      <c r="PNO223" s="52"/>
      <c r="PNP223" s="52"/>
      <c r="PNQ223" s="52"/>
      <c r="PNR223" s="52"/>
      <c r="PNS223" s="52"/>
      <c r="PNT223" s="52"/>
      <c r="PNU223" s="52"/>
      <c r="PNV223" s="52"/>
      <c r="PNW223" s="52"/>
      <c r="PNX223" s="52"/>
      <c r="PNY223" s="52"/>
      <c r="PNZ223" s="52"/>
      <c r="POA223" s="52"/>
      <c r="POB223" s="52"/>
      <c r="POC223" s="52"/>
      <c r="POD223" s="52"/>
      <c r="POE223" s="52"/>
      <c r="POF223" s="52"/>
      <c r="POG223" s="52"/>
      <c r="POH223" s="52"/>
      <c r="POI223" s="52"/>
      <c r="POJ223" s="52"/>
      <c r="POK223" s="52"/>
      <c r="POL223" s="52"/>
      <c r="POM223" s="52"/>
      <c r="PON223" s="52"/>
      <c r="POO223" s="52"/>
      <c r="POP223" s="52"/>
      <c r="POQ223" s="52"/>
      <c r="POR223" s="52"/>
      <c r="POS223" s="52"/>
      <c r="POT223" s="52"/>
      <c r="POU223" s="52"/>
      <c r="POV223" s="52"/>
      <c r="POW223" s="52"/>
      <c r="POX223" s="52"/>
      <c r="POY223" s="52"/>
      <c r="POZ223" s="52"/>
      <c r="PPA223" s="52"/>
      <c r="PPB223" s="52"/>
      <c r="PPC223" s="52"/>
      <c r="PPD223" s="52"/>
      <c r="PPE223" s="52"/>
      <c r="PPF223" s="52"/>
      <c r="PPG223" s="52"/>
      <c r="PPH223" s="52"/>
      <c r="PPI223" s="52"/>
      <c r="PPJ223" s="52"/>
      <c r="PPK223" s="52"/>
      <c r="PPL223" s="52"/>
      <c r="PPM223" s="52"/>
      <c r="PPN223" s="52"/>
      <c r="PPO223" s="52"/>
      <c r="PPP223" s="52"/>
      <c r="PPQ223" s="52"/>
      <c r="PPR223" s="52"/>
      <c r="PPS223" s="52"/>
      <c r="PPT223" s="52"/>
      <c r="PPU223" s="52"/>
      <c r="PPV223" s="52"/>
      <c r="PPW223" s="52"/>
      <c r="PPX223" s="52"/>
      <c r="PPY223" s="52"/>
      <c r="PPZ223" s="52"/>
      <c r="PQA223" s="52"/>
      <c r="PQB223" s="52"/>
      <c r="PQC223" s="52"/>
      <c r="PQD223" s="52"/>
      <c r="PQE223" s="52"/>
      <c r="PQF223" s="52"/>
      <c r="PQG223" s="52"/>
      <c r="PQH223" s="52"/>
      <c r="PQI223" s="52"/>
      <c r="PQJ223" s="52"/>
      <c r="PQK223" s="52"/>
      <c r="PQL223" s="52"/>
      <c r="PQM223" s="52"/>
      <c r="PQN223" s="52"/>
      <c r="PQO223" s="52"/>
      <c r="PQP223" s="52"/>
      <c r="PQQ223" s="52"/>
      <c r="PQR223" s="52"/>
      <c r="PQS223" s="52"/>
      <c r="PQT223" s="52"/>
      <c r="PQU223" s="52"/>
      <c r="PQV223" s="52"/>
      <c r="PQW223" s="52"/>
      <c r="PQX223" s="52"/>
      <c r="PQY223" s="52"/>
      <c r="PQZ223" s="52"/>
      <c r="PRA223" s="52"/>
      <c r="PRB223" s="52"/>
      <c r="PRC223" s="52"/>
      <c r="PRD223" s="52"/>
      <c r="PRE223" s="52"/>
      <c r="PRF223" s="52"/>
      <c r="PRG223" s="52"/>
      <c r="PRH223" s="52"/>
      <c r="PRI223" s="52"/>
      <c r="PRJ223" s="52"/>
      <c r="PRK223" s="52"/>
      <c r="PRL223" s="52"/>
      <c r="PRM223" s="52"/>
      <c r="PRN223" s="52"/>
      <c r="PRO223" s="52"/>
      <c r="PRP223" s="52"/>
      <c r="PRQ223" s="52"/>
      <c r="PRR223" s="52"/>
      <c r="PRS223" s="52"/>
      <c r="PRT223" s="52"/>
      <c r="PRU223" s="52"/>
      <c r="PRV223" s="52"/>
      <c r="PRW223" s="52"/>
      <c r="PRX223" s="52"/>
      <c r="PRY223" s="52"/>
      <c r="PRZ223" s="52"/>
      <c r="PSA223" s="52"/>
      <c r="PSB223" s="52"/>
      <c r="PSC223" s="52"/>
      <c r="PSD223" s="52"/>
      <c r="PSE223" s="52"/>
      <c r="PSF223" s="52"/>
      <c r="PSG223" s="52"/>
      <c r="PSH223" s="52"/>
      <c r="PSI223" s="52"/>
      <c r="PSJ223" s="52"/>
      <c r="PSK223" s="52"/>
      <c r="PSL223" s="52"/>
      <c r="PSM223" s="52"/>
      <c r="PSN223" s="52"/>
      <c r="PSO223" s="52"/>
      <c r="PSP223" s="52"/>
      <c r="PSQ223" s="52"/>
      <c r="PSR223" s="52"/>
      <c r="PSS223" s="52"/>
      <c r="PST223" s="52"/>
      <c r="PSU223" s="52"/>
      <c r="PSV223" s="52"/>
      <c r="PSW223" s="52"/>
      <c r="PSX223" s="52"/>
      <c r="PSY223" s="52"/>
      <c r="PSZ223" s="52"/>
      <c r="PTA223" s="52"/>
      <c r="PTB223" s="52"/>
      <c r="PTC223" s="52"/>
      <c r="PTD223" s="52"/>
      <c r="PTE223" s="52"/>
      <c r="PTF223" s="52"/>
      <c r="PTG223" s="52"/>
      <c r="PTH223" s="52"/>
      <c r="PTI223" s="52"/>
      <c r="PTJ223" s="52"/>
      <c r="PTK223" s="52"/>
      <c r="PTL223" s="52"/>
      <c r="PTM223" s="52"/>
      <c r="PTN223" s="52"/>
      <c r="PTO223" s="52"/>
      <c r="PTP223" s="52"/>
      <c r="PTQ223" s="52"/>
      <c r="PTR223" s="52"/>
      <c r="PTS223" s="52"/>
      <c r="PTT223" s="52"/>
      <c r="PTU223" s="52"/>
      <c r="PTV223" s="52"/>
      <c r="PTW223" s="52"/>
      <c r="PTX223" s="52"/>
      <c r="PTY223" s="52"/>
      <c r="PTZ223" s="52"/>
      <c r="PUA223" s="52"/>
      <c r="PUB223" s="52"/>
      <c r="PUC223" s="52"/>
      <c r="PUD223" s="52"/>
      <c r="PUE223" s="52"/>
      <c r="PUF223" s="52"/>
      <c r="PUG223" s="52"/>
      <c r="PUH223" s="52"/>
      <c r="PUI223" s="52"/>
      <c r="PUJ223" s="52"/>
      <c r="PUK223" s="52"/>
      <c r="PUL223" s="52"/>
      <c r="PUM223" s="52"/>
      <c r="PUN223" s="52"/>
      <c r="PUO223" s="52"/>
      <c r="PUP223" s="52"/>
      <c r="PUQ223" s="52"/>
      <c r="PUR223" s="52"/>
      <c r="PUS223" s="52"/>
      <c r="PUT223" s="52"/>
      <c r="PUU223" s="52"/>
      <c r="PUV223" s="52"/>
      <c r="PUW223" s="52"/>
      <c r="PUX223" s="52"/>
      <c r="PUY223" s="52"/>
      <c r="PUZ223" s="52"/>
      <c r="PVA223" s="52"/>
      <c r="PVB223" s="52"/>
      <c r="PVC223" s="52"/>
      <c r="PVD223" s="52"/>
      <c r="PVE223" s="52"/>
      <c r="PVF223" s="52"/>
      <c r="PVG223" s="52"/>
      <c r="PVH223" s="52"/>
      <c r="PVI223" s="52"/>
      <c r="PVJ223" s="52"/>
      <c r="PVK223" s="52"/>
      <c r="PVL223" s="52"/>
      <c r="PVM223" s="52"/>
      <c r="PVN223" s="52"/>
      <c r="PVO223" s="52"/>
      <c r="PVP223" s="52"/>
      <c r="PVQ223" s="52"/>
      <c r="PVR223" s="52"/>
      <c r="PVS223" s="52"/>
      <c r="PVT223" s="52"/>
      <c r="PVU223" s="52"/>
      <c r="PVV223" s="52"/>
      <c r="PVW223" s="52"/>
      <c r="PVX223" s="52"/>
      <c r="PVY223" s="52"/>
      <c r="PVZ223" s="52"/>
      <c r="PWA223" s="52"/>
      <c r="PWB223" s="52"/>
      <c r="PWC223" s="52"/>
      <c r="PWD223" s="52"/>
      <c r="PWE223" s="52"/>
      <c r="PWF223" s="52"/>
      <c r="PWG223" s="52"/>
      <c r="PWH223" s="52"/>
      <c r="PWI223" s="52"/>
      <c r="PWJ223" s="52"/>
      <c r="PWK223" s="52"/>
      <c r="PWL223" s="52"/>
      <c r="PWM223" s="52"/>
      <c r="PWN223" s="52"/>
      <c r="PWO223" s="52"/>
      <c r="PWP223" s="52"/>
      <c r="PWQ223" s="52"/>
      <c r="PWR223" s="52"/>
      <c r="PWS223" s="52"/>
      <c r="PWT223" s="52"/>
      <c r="PWU223" s="52"/>
      <c r="PWV223" s="52"/>
      <c r="PWW223" s="52"/>
      <c r="PWX223" s="52"/>
      <c r="PWY223" s="52"/>
      <c r="PWZ223" s="52"/>
      <c r="PXA223" s="52"/>
      <c r="PXB223" s="52"/>
      <c r="PXC223" s="52"/>
      <c r="PXD223" s="52"/>
      <c r="PXE223" s="52"/>
      <c r="PXF223" s="52"/>
      <c r="PXG223" s="52"/>
      <c r="PXH223" s="52"/>
      <c r="PXI223" s="52"/>
      <c r="PXJ223" s="52"/>
      <c r="PXK223" s="52"/>
      <c r="PXL223" s="52"/>
      <c r="PXM223" s="52"/>
      <c r="PXN223" s="52"/>
      <c r="PXO223" s="52"/>
      <c r="PXP223" s="52"/>
      <c r="PXQ223" s="52"/>
      <c r="PXR223" s="52"/>
      <c r="PXS223" s="52"/>
      <c r="PXT223" s="52"/>
      <c r="PXU223" s="52"/>
      <c r="PXV223" s="52"/>
      <c r="PXW223" s="52"/>
      <c r="PXX223" s="52"/>
      <c r="PXY223" s="52"/>
      <c r="PXZ223" s="52"/>
      <c r="PYA223" s="52"/>
      <c r="PYB223" s="52"/>
      <c r="PYC223" s="52"/>
      <c r="PYD223" s="52"/>
      <c r="PYE223" s="52"/>
      <c r="PYF223" s="52"/>
      <c r="PYG223" s="52"/>
      <c r="PYH223" s="52"/>
      <c r="PYI223" s="52"/>
      <c r="PYJ223" s="52"/>
      <c r="PYK223" s="52"/>
      <c r="PYL223" s="52"/>
      <c r="PYM223" s="52"/>
      <c r="PYN223" s="52"/>
      <c r="PYO223" s="52"/>
      <c r="PYP223" s="52"/>
      <c r="PYQ223" s="52"/>
      <c r="PYR223" s="52"/>
      <c r="PYS223" s="52"/>
      <c r="PYT223" s="52"/>
      <c r="PYU223" s="52"/>
      <c r="PYV223" s="52"/>
      <c r="PYW223" s="52"/>
      <c r="PYX223" s="52"/>
      <c r="PYY223" s="52"/>
      <c r="PYZ223" s="52"/>
      <c r="PZA223" s="52"/>
      <c r="PZB223" s="52"/>
      <c r="PZC223" s="52"/>
      <c r="PZD223" s="52"/>
      <c r="PZE223" s="52"/>
      <c r="PZF223" s="52"/>
      <c r="PZG223" s="52"/>
      <c r="PZH223" s="52"/>
      <c r="PZI223" s="52"/>
      <c r="PZJ223" s="52"/>
      <c r="PZK223" s="52"/>
      <c r="PZL223" s="52"/>
      <c r="PZM223" s="52"/>
      <c r="PZN223" s="52"/>
      <c r="PZO223" s="52"/>
      <c r="PZP223" s="52"/>
      <c r="PZQ223" s="52"/>
      <c r="PZR223" s="52"/>
      <c r="PZS223" s="52"/>
      <c r="PZT223" s="52"/>
      <c r="PZU223" s="52"/>
      <c r="PZV223" s="52"/>
      <c r="PZW223" s="52"/>
      <c r="PZX223" s="52"/>
      <c r="PZY223" s="52"/>
      <c r="PZZ223" s="52"/>
      <c r="QAA223" s="52"/>
      <c r="QAB223" s="52"/>
      <c r="QAC223" s="52"/>
      <c r="QAD223" s="52"/>
      <c r="QAE223" s="52"/>
      <c r="QAF223" s="52"/>
      <c r="QAG223" s="52"/>
      <c r="QAH223" s="52"/>
      <c r="QAI223" s="52"/>
      <c r="QAJ223" s="52"/>
      <c r="QAK223" s="52"/>
      <c r="QAL223" s="52"/>
      <c r="QAM223" s="52"/>
      <c r="QAN223" s="52"/>
      <c r="QAO223" s="52"/>
      <c r="QAP223" s="52"/>
      <c r="QAQ223" s="52"/>
      <c r="QAR223" s="52"/>
      <c r="QAS223" s="52"/>
      <c r="QAT223" s="52"/>
      <c r="QAU223" s="52"/>
      <c r="QAV223" s="52"/>
      <c r="QAW223" s="52"/>
      <c r="QAX223" s="52"/>
      <c r="QAY223" s="52"/>
      <c r="QAZ223" s="52"/>
      <c r="QBA223" s="52"/>
      <c r="QBB223" s="52"/>
      <c r="QBC223" s="52"/>
      <c r="QBD223" s="52"/>
      <c r="QBE223" s="52"/>
      <c r="QBF223" s="52"/>
      <c r="QBG223" s="52"/>
      <c r="QBH223" s="52"/>
      <c r="QBI223" s="52"/>
      <c r="QBJ223" s="52"/>
      <c r="QBK223" s="52"/>
      <c r="QBL223" s="52"/>
      <c r="QBM223" s="52"/>
      <c r="QBN223" s="52"/>
      <c r="QBO223" s="52"/>
      <c r="QBP223" s="52"/>
      <c r="QBQ223" s="52"/>
      <c r="QBR223" s="52"/>
      <c r="QBS223" s="52"/>
      <c r="QBT223" s="52"/>
      <c r="QBU223" s="52"/>
      <c r="QBV223" s="52"/>
      <c r="QBW223" s="52"/>
      <c r="QBX223" s="52"/>
      <c r="QBY223" s="52"/>
      <c r="QBZ223" s="52"/>
      <c r="QCA223" s="52"/>
      <c r="QCB223" s="52"/>
      <c r="QCC223" s="52"/>
      <c r="QCD223" s="52"/>
      <c r="QCE223" s="52"/>
      <c r="QCF223" s="52"/>
      <c r="QCG223" s="52"/>
      <c r="QCH223" s="52"/>
      <c r="QCI223" s="52"/>
      <c r="QCJ223" s="52"/>
      <c r="QCK223" s="52"/>
      <c r="QCL223" s="52"/>
      <c r="QCM223" s="52"/>
      <c r="QCN223" s="52"/>
      <c r="QCO223" s="52"/>
      <c r="QCP223" s="52"/>
      <c r="QCQ223" s="52"/>
      <c r="QCR223" s="52"/>
      <c r="QCS223" s="52"/>
      <c r="QCT223" s="52"/>
      <c r="QCU223" s="52"/>
      <c r="QCV223" s="52"/>
      <c r="QCW223" s="52"/>
      <c r="QCX223" s="52"/>
      <c r="QCY223" s="52"/>
      <c r="QCZ223" s="52"/>
      <c r="QDA223" s="52"/>
      <c r="QDB223" s="52"/>
      <c r="QDC223" s="52"/>
      <c r="QDD223" s="52"/>
      <c r="QDE223" s="52"/>
      <c r="QDF223" s="52"/>
      <c r="QDG223" s="52"/>
      <c r="QDH223" s="52"/>
      <c r="QDI223" s="52"/>
      <c r="QDJ223" s="52"/>
      <c r="QDK223" s="52"/>
      <c r="QDL223" s="52"/>
      <c r="QDM223" s="52"/>
      <c r="QDN223" s="52"/>
      <c r="QDO223" s="52"/>
      <c r="QDP223" s="52"/>
      <c r="QDQ223" s="52"/>
      <c r="QDR223" s="52"/>
      <c r="QDS223" s="52"/>
      <c r="QDT223" s="52"/>
      <c r="QDU223" s="52"/>
      <c r="QDV223" s="52"/>
      <c r="QDW223" s="52"/>
      <c r="QDX223" s="52"/>
      <c r="QDY223" s="52"/>
      <c r="QDZ223" s="52"/>
      <c r="QEA223" s="52"/>
      <c r="QEB223" s="52"/>
      <c r="QEC223" s="52"/>
      <c r="QED223" s="52"/>
      <c r="QEE223" s="52"/>
      <c r="QEF223" s="52"/>
      <c r="QEG223" s="52"/>
      <c r="QEH223" s="52"/>
      <c r="QEI223" s="52"/>
      <c r="QEJ223" s="52"/>
      <c r="QEK223" s="52"/>
      <c r="QEL223" s="52"/>
      <c r="QEM223" s="52"/>
      <c r="QEN223" s="52"/>
      <c r="QEO223" s="52"/>
      <c r="QEP223" s="52"/>
      <c r="QEQ223" s="52"/>
      <c r="QER223" s="52"/>
      <c r="QES223" s="52"/>
      <c r="QET223" s="52"/>
      <c r="QEU223" s="52"/>
      <c r="QEV223" s="52"/>
      <c r="QEW223" s="52"/>
      <c r="QEX223" s="52"/>
      <c r="QEY223" s="52"/>
      <c r="QEZ223" s="52"/>
      <c r="QFA223" s="52"/>
      <c r="QFB223" s="52"/>
      <c r="QFC223" s="52"/>
      <c r="QFD223" s="52"/>
      <c r="QFE223" s="52"/>
      <c r="QFF223" s="52"/>
      <c r="QFG223" s="52"/>
      <c r="QFH223" s="52"/>
      <c r="QFI223" s="52"/>
      <c r="QFJ223" s="52"/>
      <c r="QFK223" s="52"/>
      <c r="QFL223" s="52"/>
      <c r="QFM223" s="52"/>
      <c r="QFN223" s="52"/>
      <c r="QFO223" s="52"/>
      <c r="QFP223" s="52"/>
      <c r="QFQ223" s="52"/>
      <c r="QFR223" s="52"/>
      <c r="QFS223" s="52"/>
      <c r="QFT223" s="52"/>
      <c r="QFU223" s="52"/>
      <c r="QFV223" s="52"/>
      <c r="QFW223" s="52"/>
      <c r="QFX223" s="52"/>
      <c r="QFY223" s="52"/>
      <c r="QFZ223" s="52"/>
      <c r="QGA223" s="52"/>
      <c r="QGB223" s="52"/>
      <c r="QGC223" s="52"/>
      <c r="QGD223" s="52"/>
      <c r="QGE223" s="52"/>
      <c r="QGF223" s="52"/>
      <c r="QGG223" s="52"/>
      <c r="QGH223" s="52"/>
      <c r="QGI223" s="52"/>
      <c r="QGJ223" s="52"/>
      <c r="QGK223" s="52"/>
      <c r="QGL223" s="52"/>
      <c r="QGM223" s="52"/>
      <c r="QGN223" s="52"/>
      <c r="QGO223" s="52"/>
      <c r="QGP223" s="52"/>
      <c r="QGQ223" s="52"/>
      <c r="QGR223" s="52"/>
      <c r="QGS223" s="52"/>
      <c r="QGT223" s="52"/>
      <c r="QGU223" s="52"/>
      <c r="QGV223" s="52"/>
      <c r="QGW223" s="52"/>
      <c r="QGX223" s="52"/>
      <c r="QGY223" s="52"/>
      <c r="QGZ223" s="52"/>
      <c r="QHA223" s="52"/>
      <c r="QHB223" s="52"/>
      <c r="QHC223" s="52"/>
      <c r="QHD223" s="52"/>
      <c r="QHE223" s="52"/>
      <c r="QHF223" s="52"/>
      <c r="QHG223" s="52"/>
      <c r="QHH223" s="52"/>
      <c r="QHI223" s="52"/>
      <c r="QHJ223" s="52"/>
      <c r="QHK223" s="52"/>
      <c r="QHL223" s="52"/>
      <c r="QHM223" s="52"/>
      <c r="QHN223" s="52"/>
      <c r="QHO223" s="52"/>
      <c r="QHP223" s="52"/>
      <c r="QHQ223" s="52"/>
      <c r="QHR223" s="52"/>
      <c r="QHS223" s="52"/>
      <c r="QHT223" s="52"/>
      <c r="QHU223" s="52"/>
      <c r="QHV223" s="52"/>
      <c r="QHW223" s="52"/>
      <c r="QHX223" s="52"/>
      <c r="QHY223" s="52"/>
      <c r="QHZ223" s="52"/>
      <c r="QIA223" s="52"/>
      <c r="QIB223" s="52"/>
      <c r="QIC223" s="52"/>
      <c r="QID223" s="52"/>
      <c r="QIE223" s="52"/>
      <c r="QIF223" s="52"/>
      <c r="QIG223" s="52"/>
      <c r="QIH223" s="52"/>
      <c r="QII223" s="52"/>
      <c r="QIJ223" s="52"/>
      <c r="QIK223" s="52"/>
      <c r="QIL223" s="52"/>
      <c r="QIM223" s="52"/>
      <c r="QIN223" s="52"/>
      <c r="QIO223" s="52"/>
      <c r="QIP223" s="52"/>
      <c r="QIQ223" s="52"/>
      <c r="QIR223" s="52"/>
      <c r="QIS223" s="52"/>
      <c r="QIT223" s="52"/>
      <c r="QIU223" s="52"/>
      <c r="QIV223" s="52"/>
      <c r="QIW223" s="52"/>
      <c r="QIX223" s="52"/>
      <c r="QIY223" s="52"/>
      <c r="QIZ223" s="52"/>
      <c r="QJA223" s="52"/>
      <c r="QJB223" s="52"/>
      <c r="QJC223" s="52"/>
      <c r="QJD223" s="52"/>
      <c r="QJE223" s="52"/>
      <c r="QJF223" s="52"/>
      <c r="QJG223" s="52"/>
      <c r="QJH223" s="52"/>
      <c r="QJI223" s="52"/>
      <c r="QJJ223" s="52"/>
      <c r="QJK223" s="52"/>
      <c r="QJL223" s="52"/>
      <c r="QJM223" s="52"/>
      <c r="QJN223" s="52"/>
      <c r="QJO223" s="52"/>
      <c r="QJP223" s="52"/>
      <c r="QJQ223" s="52"/>
      <c r="QJR223" s="52"/>
      <c r="QJS223" s="52"/>
      <c r="QJT223" s="52"/>
      <c r="QJU223" s="52"/>
      <c r="QJV223" s="52"/>
      <c r="QJW223" s="52"/>
      <c r="QJX223" s="52"/>
      <c r="QJY223" s="52"/>
      <c r="QJZ223" s="52"/>
      <c r="QKA223" s="52"/>
      <c r="QKB223" s="52"/>
      <c r="QKC223" s="52"/>
      <c r="QKD223" s="52"/>
      <c r="QKE223" s="52"/>
      <c r="QKF223" s="52"/>
      <c r="QKG223" s="52"/>
      <c r="QKH223" s="52"/>
      <c r="QKI223" s="52"/>
      <c r="QKJ223" s="52"/>
      <c r="QKK223" s="52"/>
      <c r="QKL223" s="52"/>
      <c r="QKM223" s="52"/>
      <c r="QKN223" s="52"/>
      <c r="QKO223" s="52"/>
      <c r="QKP223" s="52"/>
      <c r="QKQ223" s="52"/>
      <c r="QKR223" s="52"/>
      <c r="QKS223" s="52"/>
      <c r="QKT223" s="52"/>
      <c r="QKU223" s="52"/>
      <c r="QKV223" s="52"/>
      <c r="QKW223" s="52"/>
      <c r="QKX223" s="52"/>
      <c r="QKY223" s="52"/>
      <c r="QKZ223" s="52"/>
      <c r="QLA223" s="52"/>
      <c r="QLB223" s="52"/>
      <c r="QLC223" s="52"/>
      <c r="QLD223" s="52"/>
      <c r="QLE223" s="52"/>
      <c r="QLF223" s="52"/>
      <c r="QLG223" s="52"/>
      <c r="QLH223" s="52"/>
      <c r="QLI223" s="52"/>
      <c r="QLJ223" s="52"/>
      <c r="QLK223" s="52"/>
      <c r="QLL223" s="52"/>
      <c r="QLM223" s="52"/>
      <c r="QLN223" s="52"/>
      <c r="QLO223" s="52"/>
      <c r="QLP223" s="52"/>
      <c r="QLQ223" s="52"/>
      <c r="QLR223" s="52"/>
      <c r="QLS223" s="52"/>
      <c r="QLT223" s="52"/>
      <c r="QLU223" s="52"/>
      <c r="QLV223" s="52"/>
      <c r="QLW223" s="52"/>
      <c r="QLX223" s="52"/>
      <c r="QLY223" s="52"/>
      <c r="QLZ223" s="52"/>
      <c r="QMA223" s="52"/>
      <c r="QMB223" s="52"/>
      <c r="QMC223" s="52"/>
      <c r="QMD223" s="52"/>
      <c r="QME223" s="52"/>
      <c r="QMF223" s="52"/>
      <c r="QMG223" s="52"/>
      <c r="QMH223" s="52"/>
      <c r="QMI223" s="52"/>
      <c r="QMJ223" s="52"/>
      <c r="QMK223" s="52"/>
      <c r="QML223" s="52"/>
      <c r="QMM223" s="52"/>
      <c r="QMN223" s="52"/>
      <c r="QMO223" s="52"/>
      <c r="QMP223" s="52"/>
      <c r="QMQ223" s="52"/>
      <c r="QMR223" s="52"/>
      <c r="QMS223" s="52"/>
      <c r="QMT223" s="52"/>
      <c r="QMU223" s="52"/>
      <c r="QMV223" s="52"/>
      <c r="QMW223" s="52"/>
      <c r="QMX223" s="52"/>
      <c r="QMY223" s="52"/>
      <c r="QMZ223" s="52"/>
      <c r="QNA223" s="52"/>
      <c r="QNB223" s="52"/>
      <c r="QNC223" s="52"/>
      <c r="QND223" s="52"/>
      <c r="QNE223" s="52"/>
      <c r="QNF223" s="52"/>
      <c r="QNG223" s="52"/>
      <c r="QNH223" s="52"/>
      <c r="QNI223" s="52"/>
      <c r="QNJ223" s="52"/>
      <c r="QNK223" s="52"/>
      <c r="QNL223" s="52"/>
      <c r="QNM223" s="52"/>
      <c r="QNN223" s="52"/>
      <c r="QNO223" s="52"/>
      <c r="QNP223" s="52"/>
      <c r="QNQ223" s="52"/>
      <c r="QNR223" s="52"/>
      <c r="QNS223" s="52"/>
      <c r="QNT223" s="52"/>
      <c r="QNU223" s="52"/>
      <c r="QNV223" s="52"/>
      <c r="QNW223" s="52"/>
      <c r="QNX223" s="52"/>
      <c r="QNY223" s="52"/>
      <c r="QNZ223" s="52"/>
      <c r="QOA223" s="52"/>
      <c r="QOB223" s="52"/>
      <c r="QOC223" s="52"/>
      <c r="QOD223" s="52"/>
      <c r="QOE223" s="52"/>
      <c r="QOF223" s="52"/>
      <c r="QOG223" s="52"/>
      <c r="QOH223" s="52"/>
      <c r="QOI223" s="52"/>
      <c r="QOJ223" s="52"/>
      <c r="QOK223" s="52"/>
      <c r="QOL223" s="52"/>
      <c r="QOM223" s="52"/>
      <c r="QON223" s="52"/>
      <c r="QOO223" s="52"/>
      <c r="QOP223" s="52"/>
      <c r="QOQ223" s="52"/>
      <c r="QOR223" s="52"/>
      <c r="QOS223" s="52"/>
      <c r="QOT223" s="52"/>
      <c r="QOU223" s="52"/>
      <c r="QOV223" s="52"/>
      <c r="QOW223" s="52"/>
      <c r="QOX223" s="52"/>
      <c r="QOY223" s="52"/>
      <c r="QOZ223" s="52"/>
      <c r="QPA223" s="52"/>
      <c r="QPB223" s="52"/>
      <c r="QPC223" s="52"/>
      <c r="QPD223" s="52"/>
      <c r="QPE223" s="52"/>
      <c r="QPF223" s="52"/>
      <c r="QPG223" s="52"/>
      <c r="QPH223" s="52"/>
      <c r="QPI223" s="52"/>
      <c r="QPJ223" s="52"/>
      <c r="QPK223" s="52"/>
      <c r="QPL223" s="52"/>
      <c r="QPM223" s="52"/>
      <c r="QPN223" s="52"/>
      <c r="QPO223" s="52"/>
      <c r="QPP223" s="52"/>
      <c r="QPQ223" s="52"/>
      <c r="QPR223" s="52"/>
      <c r="QPS223" s="52"/>
      <c r="QPT223" s="52"/>
      <c r="QPU223" s="52"/>
      <c r="QPV223" s="52"/>
      <c r="QPW223" s="52"/>
      <c r="QPX223" s="52"/>
      <c r="QPY223" s="52"/>
      <c r="QPZ223" s="52"/>
      <c r="QQA223" s="52"/>
      <c r="QQB223" s="52"/>
      <c r="QQC223" s="52"/>
      <c r="QQD223" s="52"/>
      <c r="QQE223" s="52"/>
      <c r="QQF223" s="52"/>
      <c r="QQG223" s="52"/>
      <c r="QQH223" s="52"/>
      <c r="QQI223" s="52"/>
      <c r="QQJ223" s="52"/>
      <c r="QQK223" s="52"/>
      <c r="QQL223" s="52"/>
      <c r="QQM223" s="52"/>
      <c r="QQN223" s="52"/>
      <c r="QQO223" s="52"/>
      <c r="QQP223" s="52"/>
      <c r="QQQ223" s="52"/>
      <c r="QQR223" s="52"/>
      <c r="QQS223" s="52"/>
      <c r="QQT223" s="52"/>
      <c r="QQU223" s="52"/>
      <c r="QQV223" s="52"/>
      <c r="QQW223" s="52"/>
      <c r="QQX223" s="52"/>
      <c r="QQY223" s="52"/>
      <c r="QQZ223" s="52"/>
      <c r="QRA223" s="52"/>
      <c r="QRB223" s="52"/>
      <c r="QRC223" s="52"/>
      <c r="QRD223" s="52"/>
      <c r="QRE223" s="52"/>
      <c r="QRF223" s="52"/>
      <c r="QRG223" s="52"/>
      <c r="QRH223" s="52"/>
      <c r="QRI223" s="52"/>
      <c r="QRJ223" s="52"/>
      <c r="QRK223" s="52"/>
      <c r="QRL223" s="52"/>
      <c r="QRM223" s="52"/>
      <c r="QRN223" s="52"/>
      <c r="QRO223" s="52"/>
      <c r="QRP223" s="52"/>
      <c r="QRQ223" s="52"/>
      <c r="QRR223" s="52"/>
      <c r="QRS223" s="52"/>
      <c r="QRT223" s="52"/>
      <c r="QRU223" s="52"/>
      <c r="QRV223" s="52"/>
      <c r="QRW223" s="52"/>
      <c r="QRX223" s="52"/>
      <c r="QRY223" s="52"/>
      <c r="QRZ223" s="52"/>
      <c r="QSA223" s="52"/>
      <c r="QSB223" s="52"/>
      <c r="QSC223" s="52"/>
      <c r="QSD223" s="52"/>
      <c r="QSE223" s="52"/>
      <c r="QSF223" s="52"/>
      <c r="QSG223" s="52"/>
      <c r="QSH223" s="52"/>
      <c r="QSI223" s="52"/>
      <c r="QSJ223" s="52"/>
      <c r="QSK223" s="52"/>
      <c r="QSL223" s="52"/>
      <c r="QSM223" s="52"/>
      <c r="QSN223" s="52"/>
      <c r="QSO223" s="52"/>
      <c r="QSP223" s="52"/>
      <c r="QSQ223" s="52"/>
      <c r="QSR223" s="52"/>
      <c r="QSS223" s="52"/>
      <c r="QST223" s="52"/>
      <c r="QSU223" s="52"/>
      <c r="QSV223" s="52"/>
      <c r="QSW223" s="52"/>
      <c r="QSX223" s="52"/>
      <c r="QSY223" s="52"/>
      <c r="QSZ223" s="52"/>
      <c r="QTA223" s="52"/>
      <c r="QTB223" s="52"/>
      <c r="QTC223" s="52"/>
      <c r="QTD223" s="52"/>
      <c r="QTE223" s="52"/>
      <c r="QTF223" s="52"/>
      <c r="QTG223" s="52"/>
      <c r="QTH223" s="52"/>
      <c r="QTI223" s="52"/>
      <c r="QTJ223" s="52"/>
      <c r="QTK223" s="52"/>
      <c r="QTL223" s="52"/>
      <c r="QTM223" s="52"/>
      <c r="QTN223" s="52"/>
      <c r="QTO223" s="52"/>
      <c r="QTP223" s="52"/>
      <c r="QTQ223" s="52"/>
      <c r="QTR223" s="52"/>
      <c r="QTS223" s="52"/>
      <c r="QTT223" s="52"/>
      <c r="QTU223" s="52"/>
      <c r="QTV223" s="52"/>
      <c r="QTW223" s="52"/>
      <c r="QTX223" s="52"/>
      <c r="QTY223" s="52"/>
      <c r="QTZ223" s="52"/>
      <c r="QUA223" s="52"/>
      <c r="QUB223" s="52"/>
      <c r="QUC223" s="52"/>
      <c r="QUD223" s="52"/>
      <c r="QUE223" s="52"/>
      <c r="QUF223" s="52"/>
      <c r="QUG223" s="52"/>
      <c r="QUH223" s="52"/>
      <c r="QUI223" s="52"/>
      <c r="QUJ223" s="52"/>
      <c r="QUK223" s="52"/>
      <c r="QUL223" s="52"/>
      <c r="QUM223" s="52"/>
      <c r="QUN223" s="52"/>
      <c r="QUO223" s="52"/>
      <c r="QUP223" s="52"/>
      <c r="QUQ223" s="52"/>
      <c r="QUR223" s="52"/>
      <c r="QUS223" s="52"/>
      <c r="QUT223" s="52"/>
      <c r="QUU223" s="52"/>
      <c r="QUV223" s="52"/>
      <c r="QUW223" s="52"/>
      <c r="QUX223" s="52"/>
      <c r="QUY223" s="52"/>
      <c r="QUZ223" s="52"/>
      <c r="QVA223" s="52"/>
      <c r="QVB223" s="52"/>
      <c r="QVC223" s="52"/>
      <c r="QVD223" s="52"/>
      <c r="QVE223" s="52"/>
      <c r="QVF223" s="52"/>
      <c r="QVG223" s="52"/>
      <c r="QVH223" s="52"/>
      <c r="QVI223" s="52"/>
      <c r="QVJ223" s="52"/>
      <c r="QVK223" s="52"/>
      <c r="QVL223" s="52"/>
      <c r="QVM223" s="52"/>
      <c r="QVN223" s="52"/>
      <c r="QVO223" s="52"/>
      <c r="QVP223" s="52"/>
      <c r="QVQ223" s="52"/>
      <c r="QVR223" s="52"/>
      <c r="QVS223" s="52"/>
      <c r="QVT223" s="52"/>
      <c r="QVU223" s="52"/>
      <c r="QVV223" s="52"/>
      <c r="QVW223" s="52"/>
      <c r="QVX223" s="52"/>
      <c r="QVY223" s="52"/>
      <c r="QVZ223" s="52"/>
      <c r="QWA223" s="52"/>
      <c r="QWB223" s="52"/>
      <c r="QWC223" s="52"/>
      <c r="QWD223" s="52"/>
      <c r="QWE223" s="52"/>
      <c r="QWF223" s="52"/>
      <c r="QWG223" s="52"/>
      <c r="QWH223" s="52"/>
      <c r="QWI223" s="52"/>
      <c r="QWJ223" s="52"/>
      <c r="QWK223" s="52"/>
      <c r="QWL223" s="52"/>
      <c r="QWM223" s="52"/>
      <c r="QWN223" s="52"/>
      <c r="QWO223" s="52"/>
      <c r="QWP223" s="52"/>
      <c r="QWQ223" s="52"/>
      <c r="QWR223" s="52"/>
      <c r="QWS223" s="52"/>
      <c r="QWT223" s="52"/>
      <c r="QWU223" s="52"/>
      <c r="QWV223" s="52"/>
      <c r="QWW223" s="52"/>
      <c r="QWX223" s="52"/>
      <c r="QWY223" s="52"/>
      <c r="QWZ223" s="52"/>
      <c r="QXA223" s="52"/>
      <c r="QXB223" s="52"/>
      <c r="QXC223" s="52"/>
      <c r="QXD223" s="52"/>
      <c r="QXE223" s="52"/>
      <c r="QXF223" s="52"/>
      <c r="QXG223" s="52"/>
      <c r="QXH223" s="52"/>
      <c r="QXI223" s="52"/>
      <c r="QXJ223" s="52"/>
      <c r="QXK223" s="52"/>
      <c r="QXL223" s="52"/>
      <c r="QXM223" s="52"/>
      <c r="QXN223" s="52"/>
      <c r="QXO223" s="52"/>
      <c r="QXP223" s="52"/>
      <c r="QXQ223" s="52"/>
      <c r="QXR223" s="52"/>
      <c r="QXS223" s="52"/>
      <c r="QXT223" s="52"/>
      <c r="QXU223" s="52"/>
      <c r="QXV223" s="52"/>
      <c r="QXW223" s="52"/>
      <c r="QXX223" s="52"/>
      <c r="QXY223" s="52"/>
      <c r="QXZ223" s="52"/>
      <c r="QYA223" s="52"/>
      <c r="QYB223" s="52"/>
      <c r="QYC223" s="52"/>
      <c r="QYD223" s="52"/>
      <c r="QYE223" s="52"/>
      <c r="QYF223" s="52"/>
      <c r="QYG223" s="52"/>
      <c r="QYH223" s="52"/>
      <c r="QYI223" s="52"/>
      <c r="QYJ223" s="52"/>
      <c r="QYK223" s="52"/>
      <c r="QYL223" s="52"/>
      <c r="QYM223" s="52"/>
      <c r="QYN223" s="52"/>
      <c r="QYO223" s="52"/>
      <c r="QYP223" s="52"/>
      <c r="QYQ223" s="52"/>
      <c r="QYR223" s="52"/>
      <c r="QYS223" s="52"/>
      <c r="QYT223" s="52"/>
      <c r="QYU223" s="52"/>
      <c r="QYV223" s="52"/>
      <c r="QYW223" s="52"/>
      <c r="QYX223" s="52"/>
      <c r="QYY223" s="52"/>
      <c r="QYZ223" s="52"/>
      <c r="QZA223" s="52"/>
      <c r="QZB223" s="52"/>
      <c r="QZC223" s="52"/>
      <c r="QZD223" s="52"/>
      <c r="QZE223" s="52"/>
      <c r="QZF223" s="52"/>
      <c r="QZG223" s="52"/>
      <c r="QZH223" s="52"/>
      <c r="QZI223" s="52"/>
      <c r="QZJ223" s="52"/>
      <c r="QZK223" s="52"/>
      <c r="QZL223" s="52"/>
      <c r="QZM223" s="52"/>
      <c r="QZN223" s="52"/>
      <c r="QZO223" s="52"/>
      <c r="QZP223" s="52"/>
      <c r="QZQ223" s="52"/>
      <c r="QZR223" s="52"/>
      <c r="QZS223" s="52"/>
      <c r="QZT223" s="52"/>
      <c r="QZU223" s="52"/>
      <c r="QZV223" s="52"/>
      <c r="QZW223" s="52"/>
      <c r="QZX223" s="52"/>
      <c r="QZY223" s="52"/>
      <c r="QZZ223" s="52"/>
      <c r="RAA223" s="52"/>
      <c r="RAB223" s="52"/>
      <c r="RAC223" s="52"/>
      <c r="RAD223" s="52"/>
      <c r="RAE223" s="52"/>
      <c r="RAF223" s="52"/>
      <c r="RAG223" s="52"/>
      <c r="RAH223" s="52"/>
      <c r="RAI223" s="52"/>
      <c r="RAJ223" s="52"/>
      <c r="RAK223" s="52"/>
      <c r="RAL223" s="52"/>
      <c r="RAM223" s="52"/>
      <c r="RAN223" s="52"/>
      <c r="RAO223" s="52"/>
      <c r="RAP223" s="52"/>
      <c r="RAQ223" s="52"/>
      <c r="RAR223" s="52"/>
      <c r="RAS223" s="52"/>
      <c r="RAT223" s="52"/>
      <c r="RAU223" s="52"/>
      <c r="RAV223" s="52"/>
      <c r="RAW223" s="52"/>
      <c r="RAX223" s="52"/>
      <c r="RAY223" s="52"/>
      <c r="RAZ223" s="52"/>
      <c r="RBA223" s="52"/>
      <c r="RBB223" s="52"/>
      <c r="RBC223" s="52"/>
      <c r="RBD223" s="52"/>
      <c r="RBE223" s="52"/>
      <c r="RBF223" s="52"/>
      <c r="RBG223" s="52"/>
      <c r="RBH223" s="52"/>
      <c r="RBI223" s="52"/>
      <c r="RBJ223" s="52"/>
      <c r="RBK223" s="52"/>
      <c r="RBL223" s="52"/>
      <c r="RBM223" s="52"/>
      <c r="RBN223" s="52"/>
      <c r="RBO223" s="52"/>
      <c r="RBP223" s="52"/>
      <c r="RBQ223" s="52"/>
      <c r="RBR223" s="52"/>
      <c r="RBS223" s="52"/>
      <c r="RBT223" s="52"/>
      <c r="RBU223" s="52"/>
      <c r="RBV223" s="52"/>
      <c r="RBW223" s="52"/>
      <c r="RBX223" s="52"/>
      <c r="RBY223" s="52"/>
      <c r="RBZ223" s="52"/>
      <c r="RCA223" s="52"/>
      <c r="RCB223" s="52"/>
      <c r="RCC223" s="52"/>
      <c r="RCD223" s="52"/>
      <c r="RCE223" s="52"/>
      <c r="RCF223" s="52"/>
      <c r="RCG223" s="52"/>
      <c r="RCH223" s="52"/>
      <c r="RCI223" s="52"/>
      <c r="RCJ223" s="52"/>
      <c r="RCK223" s="52"/>
      <c r="RCL223" s="52"/>
      <c r="RCM223" s="52"/>
      <c r="RCN223" s="52"/>
      <c r="RCO223" s="52"/>
      <c r="RCP223" s="52"/>
      <c r="RCQ223" s="52"/>
      <c r="RCR223" s="52"/>
      <c r="RCS223" s="52"/>
      <c r="RCT223" s="52"/>
      <c r="RCU223" s="52"/>
      <c r="RCV223" s="52"/>
      <c r="RCW223" s="52"/>
      <c r="RCX223" s="52"/>
      <c r="RCY223" s="52"/>
      <c r="RCZ223" s="52"/>
      <c r="RDA223" s="52"/>
      <c r="RDB223" s="52"/>
      <c r="RDC223" s="52"/>
      <c r="RDD223" s="52"/>
      <c r="RDE223" s="52"/>
      <c r="RDF223" s="52"/>
      <c r="RDG223" s="52"/>
      <c r="RDH223" s="52"/>
      <c r="RDI223" s="52"/>
      <c r="RDJ223" s="52"/>
      <c r="RDK223" s="52"/>
      <c r="RDL223" s="52"/>
      <c r="RDM223" s="52"/>
      <c r="RDN223" s="52"/>
      <c r="RDO223" s="52"/>
      <c r="RDP223" s="52"/>
      <c r="RDQ223" s="52"/>
      <c r="RDR223" s="52"/>
      <c r="RDS223" s="52"/>
      <c r="RDT223" s="52"/>
      <c r="RDU223" s="52"/>
      <c r="RDV223" s="52"/>
      <c r="RDW223" s="52"/>
      <c r="RDX223" s="52"/>
      <c r="RDY223" s="52"/>
      <c r="RDZ223" s="52"/>
      <c r="REA223" s="52"/>
      <c r="REB223" s="52"/>
      <c r="REC223" s="52"/>
      <c r="RED223" s="52"/>
      <c r="REE223" s="52"/>
      <c r="REF223" s="52"/>
      <c r="REG223" s="52"/>
      <c r="REH223" s="52"/>
      <c r="REI223" s="52"/>
      <c r="REJ223" s="52"/>
      <c r="REK223" s="52"/>
      <c r="REL223" s="52"/>
      <c r="REM223" s="52"/>
      <c r="REN223" s="52"/>
      <c r="REO223" s="52"/>
      <c r="REP223" s="52"/>
      <c r="REQ223" s="52"/>
      <c r="RER223" s="52"/>
      <c r="RES223" s="52"/>
      <c r="RET223" s="52"/>
      <c r="REU223" s="52"/>
      <c r="REV223" s="52"/>
      <c r="REW223" s="52"/>
      <c r="REX223" s="52"/>
      <c r="REY223" s="52"/>
      <c r="REZ223" s="52"/>
      <c r="RFA223" s="52"/>
      <c r="RFB223" s="52"/>
      <c r="RFC223" s="52"/>
      <c r="RFD223" s="52"/>
      <c r="RFE223" s="52"/>
      <c r="RFF223" s="52"/>
      <c r="RFG223" s="52"/>
      <c r="RFH223" s="52"/>
      <c r="RFI223" s="52"/>
      <c r="RFJ223" s="52"/>
      <c r="RFK223" s="52"/>
      <c r="RFL223" s="52"/>
      <c r="RFM223" s="52"/>
      <c r="RFN223" s="52"/>
      <c r="RFO223" s="52"/>
      <c r="RFP223" s="52"/>
      <c r="RFQ223" s="52"/>
      <c r="RFR223" s="52"/>
      <c r="RFS223" s="52"/>
      <c r="RFT223" s="52"/>
      <c r="RFU223" s="52"/>
      <c r="RFV223" s="52"/>
      <c r="RFW223" s="52"/>
      <c r="RFX223" s="52"/>
      <c r="RFY223" s="52"/>
      <c r="RFZ223" s="52"/>
      <c r="RGA223" s="52"/>
      <c r="RGB223" s="52"/>
      <c r="RGC223" s="52"/>
      <c r="RGD223" s="52"/>
      <c r="RGE223" s="52"/>
      <c r="RGF223" s="52"/>
      <c r="RGG223" s="52"/>
      <c r="RGH223" s="52"/>
      <c r="RGI223" s="52"/>
      <c r="RGJ223" s="52"/>
      <c r="RGK223" s="52"/>
      <c r="RGL223" s="52"/>
      <c r="RGM223" s="52"/>
      <c r="RGN223" s="52"/>
      <c r="RGO223" s="52"/>
      <c r="RGP223" s="52"/>
      <c r="RGQ223" s="52"/>
      <c r="RGR223" s="52"/>
      <c r="RGS223" s="52"/>
      <c r="RGT223" s="52"/>
      <c r="RGU223" s="52"/>
      <c r="RGV223" s="52"/>
      <c r="RGW223" s="52"/>
      <c r="RGX223" s="52"/>
      <c r="RGY223" s="52"/>
      <c r="RGZ223" s="52"/>
      <c r="RHA223" s="52"/>
      <c r="RHB223" s="52"/>
      <c r="RHC223" s="52"/>
      <c r="RHD223" s="52"/>
      <c r="RHE223" s="52"/>
      <c r="RHF223" s="52"/>
      <c r="RHG223" s="52"/>
      <c r="RHH223" s="52"/>
      <c r="RHI223" s="52"/>
      <c r="RHJ223" s="52"/>
      <c r="RHK223" s="52"/>
      <c r="RHL223" s="52"/>
      <c r="RHM223" s="52"/>
      <c r="RHN223" s="52"/>
      <c r="RHO223" s="52"/>
      <c r="RHP223" s="52"/>
      <c r="RHQ223" s="52"/>
      <c r="RHR223" s="52"/>
      <c r="RHS223" s="52"/>
      <c r="RHT223" s="52"/>
      <c r="RHU223" s="52"/>
      <c r="RHV223" s="52"/>
      <c r="RHW223" s="52"/>
      <c r="RHX223" s="52"/>
      <c r="RHY223" s="52"/>
      <c r="RHZ223" s="52"/>
      <c r="RIA223" s="52"/>
      <c r="RIB223" s="52"/>
      <c r="RIC223" s="52"/>
      <c r="RID223" s="52"/>
      <c r="RIE223" s="52"/>
      <c r="RIF223" s="52"/>
      <c r="RIG223" s="52"/>
      <c r="RIH223" s="52"/>
      <c r="RII223" s="52"/>
      <c r="RIJ223" s="52"/>
      <c r="RIK223" s="52"/>
      <c r="RIL223" s="52"/>
      <c r="RIM223" s="52"/>
      <c r="RIN223" s="52"/>
      <c r="RIO223" s="52"/>
      <c r="RIP223" s="52"/>
      <c r="RIQ223" s="52"/>
      <c r="RIR223" s="52"/>
      <c r="RIS223" s="52"/>
      <c r="RIT223" s="52"/>
      <c r="RIU223" s="52"/>
      <c r="RIV223" s="52"/>
      <c r="RIW223" s="52"/>
      <c r="RIX223" s="52"/>
      <c r="RIY223" s="52"/>
      <c r="RIZ223" s="52"/>
      <c r="RJA223" s="52"/>
      <c r="RJB223" s="52"/>
      <c r="RJC223" s="52"/>
      <c r="RJD223" s="52"/>
      <c r="RJE223" s="52"/>
      <c r="RJF223" s="52"/>
      <c r="RJG223" s="52"/>
      <c r="RJH223" s="52"/>
      <c r="RJI223" s="52"/>
      <c r="RJJ223" s="52"/>
      <c r="RJK223" s="52"/>
      <c r="RJL223" s="52"/>
      <c r="RJM223" s="52"/>
      <c r="RJN223" s="52"/>
      <c r="RJO223" s="52"/>
      <c r="RJP223" s="52"/>
      <c r="RJQ223" s="52"/>
      <c r="RJR223" s="52"/>
      <c r="RJS223" s="52"/>
      <c r="RJT223" s="52"/>
      <c r="RJU223" s="52"/>
      <c r="RJV223" s="52"/>
      <c r="RJW223" s="52"/>
      <c r="RJX223" s="52"/>
      <c r="RJY223" s="52"/>
      <c r="RJZ223" s="52"/>
      <c r="RKA223" s="52"/>
      <c r="RKB223" s="52"/>
      <c r="RKC223" s="52"/>
      <c r="RKD223" s="52"/>
      <c r="RKE223" s="52"/>
      <c r="RKF223" s="52"/>
      <c r="RKG223" s="52"/>
      <c r="RKH223" s="52"/>
      <c r="RKI223" s="52"/>
      <c r="RKJ223" s="52"/>
      <c r="RKK223" s="52"/>
      <c r="RKL223" s="52"/>
      <c r="RKM223" s="52"/>
      <c r="RKN223" s="52"/>
      <c r="RKO223" s="52"/>
      <c r="RKP223" s="52"/>
      <c r="RKQ223" s="52"/>
      <c r="RKR223" s="52"/>
      <c r="RKS223" s="52"/>
      <c r="RKT223" s="52"/>
      <c r="RKU223" s="52"/>
      <c r="RKV223" s="52"/>
      <c r="RKW223" s="52"/>
      <c r="RKX223" s="52"/>
      <c r="RKY223" s="52"/>
      <c r="RKZ223" s="52"/>
      <c r="RLA223" s="52"/>
      <c r="RLB223" s="52"/>
      <c r="RLC223" s="52"/>
      <c r="RLD223" s="52"/>
      <c r="RLE223" s="52"/>
      <c r="RLF223" s="52"/>
      <c r="RLG223" s="52"/>
      <c r="RLH223" s="52"/>
      <c r="RLI223" s="52"/>
      <c r="RLJ223" s="52"/>
      <c r="RLK223" s="52"/>
      <c r="RLL223" s="52"/>
      <c r="RLM223" s="52"/>
      <c r="RLN223" s="52"/>
      <c r="RLO223" s="52"/>
      <c r="RLP223" s="52"/>
      <c r="RLQ223" s="52"/>
      <c r="RLR223" s="52"/>
      <c r="RLS223" s="52"/>
      <c r="RLT223" s="52"/>
      <c r="RLU223" s="52"/>
      <c r="RLV223" s="52"/>
      <c r="RLW223" s="52"/>
      <c r="RLX223" s="52"/>
      <c r="RLY223" s="52"/>
      <c r="RLZ223" s="52"/>
      <c r="RMA223" s="52"/>
      <c r="RMB223" s="52"/>
      <c r="RMC223" s="52"/>
      <c r="RMD223" s="52"/>
      <c r="RME223" s="52"/>
      <c r="RMF223" s="52"/>
      <c r="RMG223" s="52"/>
      <c r="RMH223" s="52"/>
      <c r="RMI223" s="52"/>
      <c r="RMJ223" s="52"/>
      <c r="RMK223" s="52"/>
      <c r="RML223" s="52"/>
      <c r="RMM223" s="52"/>
      <c r="RMN223" s="52"/>
      <c r="RMO223" s="52"/>
      <c r="RMP223" s="52"/>
      <c r="RMQ223" s="52"/>
      <c r="RMR223" s="52"/>
      <c r="RMS223" s="52"/>
      <c r="RMT223" s="52"/>
      <c r="RMU223" s="52"/>
      <c r="RMV223" s="52"/>
      <c r="RMW223" s="52"/>
      <c r="RMX223" s="52"/>
      <c r="RMY223" s="52"/>
      <c r="RMZ223" s="52"/>
      <c r="RNA223" s="52"/>
      <c r="RNB223" s="52"/>
      <c r="RNC223" s="52"/>
      <c r="RND223" s="52"/>
      <c r="RNE223" s="52"/>
      <c r="RNF223" s="52"/>
      <c r="RNG223" s="52"/>
      <c r="RNH223" s="52"/>
      <c r="RNI223" s="52"/>
      <c r="RNJ223" s="52"/>
      <c r="RNK223" s="52"/>
      <c r="RNL223" s="52"/>
      <c r="RNM223" s="52"/>
      <c r="RNN223" s="52"/>
      <c r="RNO223" s="52"/>
      <c r="RNP223" s="52"/>
      <c r="RNQ223" s="52"/>
      <c r="RNR223" s="52"/>
      <c r="RNS223" s="52"/>
      <c r="RNT223" s="52"/>
      <c r="RNU223" s="52"/>
      <c r="RNV223" s="52"/>
      <c r="RNW223" s="52"/>
      <c r="RNX223" s="52"/>
      <c r="RNY223" s="52"/>
      <c r="RNZ223" s="52"/>
      <c r="ROA223" s="52"/>
      <c r="ROB223" s="52"/>
      <c r="ROC223" s="52"/>
      <c r="ROD223" s="52"/>
      <c r="ROE223" s="52"/>
      <c r="ROF223" s="52"/>
      <c r="ROG223" s="52"/>
      <c r="ROH223" s="52"/>
      <c r="ROI223" s="52"/>
      <c r="ROJ223" s="52"/>
      <c r="ROK223" s="52"/>
      <c r="ROL223" s="52"/>
      <c r="ROM223" s="52"/>
      <c r="RON223" s="52"/>
      <c r="ROO223" s="52"/>
      <c r="ROP223" s="52"/>
      <c r="ROQ223" s="52"/>
      <c r="ROR223" s="52"/>
      <c r="ROS223" s="52"/>
      <c r="ROT223" s="52"/>
      <c r="ROU223" s="52"/>
      <c r="ROV223" s="52"/>
      <c r="ROW223" s="52"/>
      <c r="ROX223" s="52"/>
      <c r="ROY223" s="52"/>
      <c r="ROZ223" s="52"/>
      <c r="RPA223" s="52"/>
      <c r="RPB223" s="52"/>
      <c r="RPC223" s="52"/>
      <c r="RPD223" s="52"/>
      <c r="RPE223" s="52"/>
      <c r="RPF223" s="52"/>
      <c r="RPG223" s="52"/>
      <c r="RPH223" s="52"/>
      <c r="RPI223" s="52"/>
      <c r="RPJ223" s="52"/>
      <c r="RPK223" s="52"/>
      <c r="RPL223" s="52"/>
      <c r="RPM223" s="52"/>
      <c r="RPN223" s="52"/>
      <c r="RPO223" s="52"/>
      <c r="RPP223" s="52"/>
      <c r="RPQ223" s="52"/>
      <c r="RPR223" s="52"/>
      <c r="RPS223" s="52"/>
      <c r="RPT223" s="52"/>
      <c r="RPU223" s="52"/>
      <c r="RPV223" s="52"/>
      <c r="RPW223" s="52"/>
      <c r="RPX223" s="52"/>
      <c r="RPY223" s="52"/>
      <c r="RPZ223" s="52"/>
      <c r="RQA223" s="52"/>
      <c r="RQB223" s="52"/>
      <c r="RQC223" s="52"/>
      <c r="RQD223" s="52"/>
      <c r="RQE223" s="52"/>
      <c r="RQF223" s="52"/>
      <c r="RQG223" s="52"/>
      <c r="RQH223" s="52"/>
      <c r="RQI223" s="52"/>
      <c r="RQJ223" s="52"/>
      <c r="RQK223" s="52"/>
      <c r="RQL223" s="52"/>
      <c r="RQM223" s="52"/>
      <c r="RQN223" s="52"/>
      <c r="RQO223" s="52"/>
      <c r="RQP223" s="52"/>
      <c r="RQQ223" s="52"/>
      <c r="RQR223" s="52"/>
      <c r="RQS223" s="52"/>
      <c r="RQT223" s="52"/>
      <c r="RQU223" s="52"/>
      <c r="RQV223" s="52"/>
      <c r="RQW223" s="52"/>
      <c r="RQX223" s="52"/>
      <c r="RQY223" s="52"/>
      <c r="RQZ223" s="52"/>
      <c r="RRA223" s="52"/>
      <c r="RRB223" s="52"/>
      <c r="RRC223" s="52"/>
      <c r="RRD223" s="52"/>
      <c r="RRE223" s="52"/>
      <c r="RRF223" s="52"/>
      <c r="RRG223" s="52"/>
      <c r="RRH223" s="52"/>
      <c r="RRI223" s="52"/>
      <c r="RRJ223" s="52"/>
      <c r="RRK223" s="52"/>
      <c r="RRL223" s="52"/>
      <c r="RRM223" s="52"/>
      <c r="RRN223" s="52"/>
      <c r="RRO223" s="52"/>
      <c r="RRP223" s="52"/>
      <c r="RRQ223" s="52"/>
      <c r="RRR223" s="52"/>
      <c r="RRS223" s="52"/>
      <c r="RRT223" s="52"/>
      <c r="RRU223" s="52"/>
      <c r="RRV223" s="52"/>
      <c r="RRW223" s="52"/>
      <c r="RRX223" s="52"/>
      <c r="RRY223" s="52"/>
      <c r="RRZ223" s="52"/>
      <c r="RSA223" s="52"/>
      <c r="RSB223" s="52"/>
      <c r="RSC223" s="52"/>
      <c r="RSD223" s="52"/>
      <c r="RSE223" s="52"/>
      <c r="RSF223" s="52"/>
      <c r="RSG223" s="52"/>
      <c r="RSH223" s="52"/>
      <c r="RSI223" s="52"/>
      <c r="RSJ223" s="52"/>
      <c r="RSK223" s="52"/>
      <c r="RSL223" s="52"/>
      <c r="RSM223" s="52"/>
      <c r="RSN223" s="52"/>
      <c r="RSO223" s="52"/>
      <c r="RSP223" s="52"/>
      <c r="RSQ223" s="52"/>
      <c r="RSR223" s="52"/>
      <c r="RSS223" s="52"/>
      <c r="RST223" s="52"/>
      <c r="RSU223" s="52"/>
      <c r="RSV223" s="52"/>
      <c r="RSW223" s="52"/>
      <c r="RSX223" s="52"/>
      <c r="RSY223" s="52"/>
      <c r="RSZ223" s="52"/>
      <c r="RTA223" s="52"/>
      <c r="RTB223" s="52"/>
      <c r="RTC223" s="52"/>
      <c r="RTD223" s="52"/>
      <c r="RTE223" s="52"/>
      <c r="RTF223" s="52"/>
      <c r="RTG223" s="52"/>
      <c r="RTH223" s="52"/>
      <c r="RTI223" s="52"/>
      <c r="RTJ223" s="52"/>
      <c r="RTK223" s="52"/>
      <c r="RTL223" s="52"/>
      <c r="RTM223" s="52"/>
      <c r="RTN223" s="52"/>
      <c r="RTO223" s="52"/>
      <c r="RTP223" s="52"/>
      <c r="RTQ223" s="52"/>
      <c r="RTR223" s="52"/>
      <c r="RTS223" s="52"/>
      <c r="RTT223" s="52"/>
      <c r="RTU223" s="52"/>
      <c r="RTV223" s="52"/>
      <c r="RTW223" s="52"/>
      <c r="RTX223" s="52"/>
      <c r="RTY223" s="52"/>
      <c r="RTZ223" s="52"/>
      <c r="RUA223" s="52"/>
      <c r="RUB223" s="52"/>
      <c r="RUC223" s="52"/>
      <c r="RUD223" s="52"/>
      <c r="RUE223" s="52"/>
      <c r="RUF223" s="52"/>
      <c r="RUG223" s="52"/>
      <c r="RUH223" s="52"/>
      <c r="RUI223" s="52"/>
      <c r="RUJ223" s="52"/>
      <c r="RUK223" s="52"/>
      <c r="RUL223" s="52"/>
      <c r="RUM223" s="52"/>
      <c r="RUN223" s="52"/>
      <c r="RUO223" s="52"/>
      <c r="RUP223" s="52"/>
      <c r="RUQ223" s="52"/>
      <c r="RUR223" s="52"/>
      <c r="RUS223" s="52"/>
      <c r="RUT223" s="52"/>
      <c r="RUU223" s="52"/>
      <c r="RUV223" s="52"/>
      <c r="RUW223" s="52"/>
      <c r="RUX223" s="52"/>
      <c r="RUY223" s="52"/>
      <c r="RUZ223" s="52"/>
      <c r="RVA223" s="52"/>
      <c r="RVB223" s="52"/>
      <c r="RVC223" s="52"/>
      <c r="RVD223" s="52"/>
      <c r="RVE223" s="52"/>
      <c r="RVF223" s="52"/>
      <c r="RVG223" s="52"/>
      <c r="RVH223" s="52"/>
      <c r="RVI223" s="52"/>
      <c r="RVJ223" s="52"/>
      <c r="RVK223" s="52"/>
      <c r="RVL223" s="52"/>
      <c r="RVM223" s="52"/>
      <c r="RVN223" s="52"/>
      <c r="RVO223" s="52"/>
      <c r="RVP223" s="52"/>
      <c r="RVQ223" s="52"/>
      <c r="RVR223" s="52"/>
      <c r="RVS223" s="52"/>
      <c r="RVT223" s="52"/>
      <c r="RVU223" s="52"/>
      <c r="RVV223" s="52"/>
      <c r="RVW223" s="52"/>
      <c r="RVX223" s="52"/>
      <c r="RVY223" s="52"/>
      <c r="RVZ223" s="52"/>
      <c r="RWA223" s="52"/>
      <c r="RWB223" s="52"/>
      <c r="RWC223" s="52"/>
      <c r="RWD223" s="52"/>
      <c r="RWE223" s="52"/>
      <c r="RWF223" s="52"/>
      <c r="RWG223" s="52"/>
      <c r="RWH223" s="52"/>
      <c r="RWI223" s="52"/>
      <c r="RWJ223" s="52"/>
      <c r="RWK223" s="52"/>
      <c r="RWL223" s="52"/>
      <c r="RWM223" s="52"/>
      <c r="RWN223" s="52"/>
      <c r="RWO223" s="52"/>
      <c r="RWP223" s="52"/>
      <c r="RWQ223" s="52"/>
      <c r="RWR223" s="52"/>
      <c r="RWS223" s="52"/>
      <c r="RWT223" s="52"/>
      <c r="RWU223" s="52"/>
      <c r="RWV223" s="52"/>
      <c r="RWW223" s="52"/>
      <c r="RWX223" s="52"/>
      <c r="RWY223" s="52"/>
      <c r="RWZ223" s="52"/>
      <c r="RXA223" s="52"/>
      <c r="RXB223" s="52"/>
      <c r="RXC223" s="52"/>
      <c r="RXD223" s="52"/>
      <c r="RXE223" s="52"/>
      <c r="RXF223" s="52"/>
      <c r="RXG223" s="52"/>
      <c r="RXH223" s="52"/>
      <c r="RXI223" s="52"/>
      <c r="RXJ223" s="52"/>
      <c r="RXK223" s="52"/>
      <c r="RXL223" s="52"/>
      <c r="RXM223" s="52"/>
      <c r="RXN223" s="52"/>
      <c r="RXO223" s="52"/>
      <c r="RXP223" s="52"/>
      <c r="RXQ223" s="52"/>
      <c r="RXR223" s="52"/>
      <c r="RXS223" s="52"/>
      <c r="RXT223" s="52"/>
      <c r="RXU223" s="52"/>
      <c r="RXV223" s="52"/>
      <c r="RXW223" s="52"/>
      <c r="RXX223" s="52"/>
      <c r="RXY223" s="52"/>
      <c r="RXZ223" s="52"/>
      <c r="RYA223" s="52"/>
      <c r="RYB223" s="52"/>
      <c r="RYC223" s="52"/>
      <c r="RYD223" s="52"/>
      <c r="RYE223" s="52"/>
      <c r="RYF223" s="52"/>
      <c r="RYG223" s="52"/>
      <c r="RYH223" s="52"/>
      <c r="RYI223" s="52"/>
      <c r="RYJ223" s="52"/>
      <c r="RYK223" s="52"/>
      <c r="RYL223" s="52"/>
      <c r="RYM223" s="52"/>
      <c r="RYN223" s="52"/>
      <c r="RYO223" s="52"/>
      <c r="RYP223" s="52"/>
      <c r="RYQ223" s="52"/>
      <c r="RYR223" s="52"/>
      <c r="RYS223" s="52"/>
      <c r="RYT223" s="52"/>
      <c r="RYU223" s="52"/>
      <c r="RYV223" s="52"/>
      <c r="RYW223" s="52"/>
      <c r="RYX223" s="52"/>
      <c r="RYY223" s="52"/>
      <c r="RYZ223" s="52"/>
      <c r="RZA223" s="52"/>
      <c r="RZB223" s="52"/>
      <c r="RZC223" s="52"/>
      <c r="RZD223" s="52"/>
      <c r="RZE223" s="52"/>
      <c r="RZF223" s="52"/>
      <c r="RZG223" s="52"/>
      <c r="RZH223" s="52"/>
      <c r="RZI223" s="52"/>
      <c r="RZJ223" s="52"/>
      <c r="RZK223" s="52"/>
      <c r="RZL223" s="52"/>
      <c r="RZM223" s="52"/>
      <c r="RZN223" s="52"/>
      <c r="RZO223" s="52"/>
      <c r="RZP223" s="52"/>
      <c r="RZQ223" s="52"/>
      <c r="RZR223" s="52"/>
      <c r="RZS223" s="52"/>
      <c r="RZT223" s="52"/>
      <c r="RZU223" s="52"/>
      <c r="RZV223" s="52"/>
      <c r="RZW223" s="52"/>
      <c r="RZX223" s="52"/>
      <c r="RZY223" s="52"/>
      <c r="RZZ223" s="52"/>
      <c r="SAA223" s="52"/>
      <c r="SAB223" s="52"/>
      <c r="SAC223" s="52"/>
      <c r="SAD223" s="52"/>
      <c r="SAE223" s="52"/>
      <c r="SAF223" s="52"/>
      <c r="SAG223" s="52"/>
      <c r="SAH223" s="52"/>
      <c r="SAI223" s="52"/>
      <c r="SAJ223" s="52"/>
      <c r="SAK223" s="52"/>
      <c r="SAL223" s="52"/>
      <c r="SAM223" s="52"/>
      <c r="SAN223" s="52"/>
      <c r="SAO223" s="52"/>
      <c r="SAP223" s="52"/>
      <c r="SAQ223" s="52"/>
      <c r="SAR223" s="52"/>
      <c r="SAS223" s="52"/>
      <c r="SAT223" s="52"/>
      <c r="SAU223" s="52"/>
      <c r="SAV223" s="52"/>
      <c r="SAW223" s="52"/>
      <c r="SAX223" s="52"/>
      <c r="SAY223" s="52"/>
      <c r="SAZ223" s="52"/>
      <c r="SBA223" s="52"/>
      <c r="SBB223" s="52"/>
      <c r="SBC223" s="52"/>
      <c r="SBD223" s="52"/>
      <c r="SBE223" s="52"/>
      <c r="SBF223" s="52"/>
      <c r="SBG223" s="52"/>
      <c r="SBH223" s="52"/>
      <c r="SBI223" s="52"/>
      <c r="SBJ223" s="52"/>
      <c r="SBK223" s="52"/>
      <c r="SBL223" s="52"/>
      <c r="SBM223" s="52"/>
      <c r="SBN223" s="52"/>
      <c r="SBO223" s="52"/>
      <c r="SBP223" s="52"/>
      <c r="SBQ223" s="52"/>
      <c r="SBR223" s="52"/>
      <c r="SBS223" s="52"/>
      <c r="SBT223" s="52"/>
      <c r="SBU223" s="52"/>
      <c r="SBV223" s="52"/>
      <c r="SBW223" s="52"/>
      <c r="SBX223" s="52"/>
      <c r="SBY223" s="52"/>
      <c r="SBZ223" s="52"/>
      <c r="SCA223" s="52"/>
      <c r="SCB223" s="52"/>
      <c r="SCC223" s="52"/>
      <c r="SCD223" s="52"/>
      <c r="SCE223" s="52"/>
      <c r="SCF223" s="52"/>
      <c r="SCG223" s="52"/>
      <c r="SCH223" s="52"/>
      <c r="SCI223" s="52"/>
      <c r="SCJ223" s="52"/>
      <c r="SCK223" s="52"/>
      <c r="SCL223" s="52"/>
      <c r="SCM223" s="52"/>
      <c r="SCN223" s="52"/>
      <c r="SCO223" s="52"/>
      <c r="SCP223" s="52"/>
      <c r="SCQ223" s="52"/>
      <c r="SCR223" s="52"/>
      <c r="SCS223" s="52"/>
      <c r="SCT223" s="52"/>
      <c r="SCU223" s="52"/>
      <c r="SCV223" s="52"/>
      <c r="SCW223" s="52"/>
      <c r="SCX223" s="52"/>
      <c r="SCY223" s="52"/>
      <c r="SCZ223" s="52"/>
      <c r="SDA223" s="52"/>
      <c r="SDB223" s="52"/>
      <c r="SDC223" s="52"/>
      <c r="SDD223" s="52"/>
      <c r="SDE223" s="52"/>
      <c r="SDF223" s="52"/>
      <c r="SDG223" s="52"/>
      <c r="SDH223" s="52"/>
      <c r="SDI223" s="52"/>
      <c r="SDJ223" s="52"/>
      <c r="SDK223" s="52"/>
      <c r="SDL223" s="52"/>
      <c r="SDM223" s="52"/>
      <c r="SDN223" s="52"/>
      <c r="SDO223" s="52"/>
      <c r="SDP223" s="52"/>
      <c r="SDQ223" s="52"/>
      <c r="SDR223" s="52"/>
      <c r="SDS223" s="52"/>
      <c r="SDT223" s="52"/>
      <c r="SDU223" s="52"/>
      <c r="SDV223" s="52"/>
      <c r="SDW223" s="52"/>
      <c r="SDX223" s="52"/>
      <c r="SDY223" s="52"/>
      <c r="SDZ223" s="52"/>
      <c r="SEA223" s="52"/>
      <c r="SEB223" s="52"/>
      <c r="SEC223" s="52"/>
      <c r="SED223" s="52"/>
      <c r="SEE223" s="52"/>
      <c r="SEF223" s="52"/>
      <c r="SEG223" s="52"/>
      <c r="SEH223" s="52"/>
      <c r="SEI223" s="52"/>
      <c r="SEJ223" s="52"/>
      <c r="SEK223" s="52"/>
      <c r="SEL223" s="52"/>
      <c r="SEM223" s="52"/>
      <c r="SEN223" s="52"/>
      <c r="SEO223" s="52"/>
      <c r="SEP223" s="52"/>
      <c r="SEQ223" s="52"/>
      <c r="SER223" s="52"/>
      <c r="SES223" s="52"/>
      <c r="SET223" s="52"/>
      <c r="SEU223" s="52"/>
      <c r="SEV223" s="52"/>
      <c r="SEW223" s="52"/>
      <c r="SEX223" s="52"/>
      <c r="SEY223" s="52"/>
      <c r="SEZ223" s="52"/>
      <c r="SFA223" s="52"/>
      <c r="SFB223" s="52"/>
      <c r="SFC223" s="52"/>
      <c r="SFD223" s="52"/>
      <c r="SFE223" s="52"/>
      <c r="SFF223" s="52"/>
      <c r="SFG223" s="52"/>
      <c r="SFH223" s="52"/>
      <c r="SFI223" s="52"/>
      <c r="SFJ223" s="52"/>
      <c r="SFK223" s="52"/>
      <c r="SFL223" s="52"/>
      <c r="SFM223" s="52"/>
      <c r="SFN223" s="52"/>
      <c r="SFO223" s="52"/>
      <c r="SFP223" s="52"/>
      <c r="SFQ223" s="52"/>
      <c r="SFR223" s="52"/>
      <c r="SFS223" s="52"/>
      <c r="SFT223" s="52"/>
      <c r="SFU223" s="52"/>
      <c r="SFV223" s="52"/>
      <c r="SFW223" s="52"/>
      <c r="SFX223" s="52"/>
      <c r="SFY223" s="52"/>
      <c r="SFZ223" s="52"/>
      <c r="SGA223" s="52"/>
      <c r="SGB223" s="52"/>
      <c r="SGC223" s="52"/>
      <c r="SGD223" s="52"/>
      <c r="SGE223" s="52"/>
      <c r="SGF223" s="52"/>
      <c r="SGG223" s="52"/>
      <c r="SGH223" s="52"/>
      <c r="SGI223" s="52"/>
      <c r="SGJ223" s="52"/>
      <c r="SGK223" s="52"/>
      <c r="SGL223" s="52"/>
      <c r="SGM223" s="52"/>
      <c r="SGN223" s="52"/>
      <c r="SGO223" s="52"/>
      <c r="SGP223" s="52"/>
      <c r="SGQ223" s="52"/>
      <c r="SGR223" s="52"/>
      <c r="SGS223" s="52"/>
      <c r="SGT223" s="52"/>
      <c r="SGU223" s="52"/>
      <c r="SGV223" s="52"/>
      <c r="SGW223" s="52"/>
      <c r="SGX223" s="52"/>
      <c r="SGY223" s="52"/>
      <c r="SGZ223" s="52"/>
      <c r="SHA223" s="52"/>
      <c r="SHB223" s="52"/>
      <c r="SHC223" s="52"/>
      <c r="SHD223" s="52"/>
      <c r="SHE223" s="52"/>
      <c r="SHF223" s="52"/>
      <c r="SHG223" s="52"/>
      <c r="SHH223" s="52"/>
      <c r="SHI223" s="52"/>
      <c r="SHJ223" s="52"/>
      <c r="SHK223" s="52"/>
      <c r="SHL223" s="52"/>
      <c r="SHM223" s="52"/>
      <c r="SHN223" s="52"/>
      <c r="SHO223" s="52"/>
      <c r="SHP223" s="52"/>
      <c r="SHQ223" s="52"/>
      <c r="SHR223" s="52"/>
      <c r="SHS223" s="52"/>
      <c r="SHT223" s="52"/>
      <c r="SHU223" s="52"/>
      <c r="SHV223" s="52"/>
      <c r="SHW223" s="52"/>
      <c r="SHX223" s="52"/>
      <c r="SHY223" s="52"/>
      <c r="SHZ223" s="52"/>
      <c r="SIA223" s="52"/>
      <c r="SIB223" s="52"/>
      <c r="SIC223" s="52"/>
      <c r="SID223" s="52"/>
      <c r="SIE223" s="52"/>
      <c r="SIF223" s="52"/>
      <c r="SIG223" s="52"/>
      <c r="SIH223" s="52"/>
      <c r="SII223" s="52"/>
      <c r="SIJ223" s="52"/>
      <c r="SIK223" s="52"/>
      <c r="SIL223" s="52"/>
      <c r="SIM223" s="52"/>
      <c r="SIN223" s="52"/>
      <c r="SIO223" s="52"/>
      <c r="SIP223" s="52"/>
      <c r="SIQ223" s="52"/>
      <c r="SIR223" s="52"/>
      <c r="SIS223" s="52"/>
      <c r="SIT223" s="52"/>
      <c r="SIU223" s="52"/>
      <c r="SIV223" s="52"/>
      <c r="SIW223" s="52"/>
      <c r="SIX223" s="52"/>
      <c r="SIY223" s="52"/>
      <c r="SIZ223" s="52"/>
      <c r="SJA223" s="52"/>
      <c r="SJB223" s="52"/>
      <c r="SJC223" s="52"/>
      <c r="SJD223" s="52"/>
      <c r="SJE223" s="52"/>
      <c r="SJF223" s="52"/>
      <c r="SJG223" s="52"/>
      <c r="SJH223" s="52"/>
      <c r="SJI223" s="52"/>
      <c r="SJJ223" s="52"/>
      <c r="SJK223" s="52"/>
      <c r="SJL223" s="52"/>
      <c r="SJM223" s="52"/>
      <c r="SJN223" s="52"/>
      <c r="SJO223" s="52"/>
      <c r="SJP223" s="52"/>
      <c r="SJQ223" s="52"/>
      <c r="SJR223" s="52"/>
      <c r="SJS223" s="52"/>
      <c r="SJT223" s="52"/>
      <c r="SJU223" s="52"/>
      <c r="SJV223" s="52"/>
      <c r="SJW223" s="52"/>
      <c r="SJX223" s="52"/>
      <c r="SJY223" s="52"/>
      <c r="SJZ223" s="52"/>
      <c r="SKA223" s="52"/>
      <c r="SKB223" s="52"/>
      <c r="SKC223" s="52"/>
      <c r="SKD223" s="52"/>
      <c r="SKE223" s="52"/>
      <c r="SKF223" s="52"/>
      <c r="SKG223" s="52"/>
      <c r="SKH223" s="52"/>
      <c r="SKI223" s="52"/>
      <c r="SKJ223" s="52"/>
      <c r="SKK223" s="52"/>
      <c r="SKL223" s="52"/>
      <c r="SKM223" s="52"/>
      <c r="SKN223" s="52"/>
      <c r="SKO223" s="52"/>
      <c r="SKP223" s="52"/>
      <c r="SKQ223" s="52"/>
      <c r="SKR223" s="52"/>
      <c r="SKS223" s="52"/>
      <c r="SKT223" s="52"/>
      <c r="SKU223" s="52"/>
      <c r="SKV223" s="52"/>
      <c r="SKW223" s="52"/>
      <c r="SKX223" s="52"/>
      <c r="SKY223" s="52"/>
      <c r="SKZ223" s="52"/>
      <c r="SLA223" s="52"/>
      <c r="SLB223" s="52"/>
      <c r="SLC223" s="52"/>
      <c r="SLD223" s="52"/>
      <c r="SLE223" s="52"/>
      <c r="SLF223" s="52"/>
      <c r="SLG223" s="52"/>
      <c r="SLH223" s="52"/>
      <c r="SLI223" s="52"/>
      <c r="SLJ223" s="52"/>
      <c r="SLK223" s="52"/>
      <c r="SLL223" s="52"/>
      <c r="SLM223" s="52"/>
      <c r="SLN223" s="52"/>
      <c r="SLO223" s="52"/>
      <c r="SLP223" s="52"/>
      <c r="SLQ223" s="52"/>
      <c r="SLR223" s="52"/>
      <c r="SLS223" s="52"/>
      <c r="SLT223" s="52"/>
      <c r="SLU223" s="52"/>
      <c r="SLV223" s="52"/>
      <c r="SLW223" s="52"/>
      <c r="SLX223" s="52"/>
      <c r="SLY223" s="52"/>
      <c r="SLZ223" s="52"/>
      <c r="SMA223" s="52"/>
      <c r="SMB223" s="52"/>
      <c r="SMC223" s="52"/>
      <c r="SMD223" s="52"/>
      <c r="SME223" s="52"/>
      <c r="SMF223" s="52"/>
      <c r="SMG223" s="52"/>
      <c r="SMH223" s="52"/>
      <c r="SMI223" s="52"/>
      <c r="SMJ223" s="52"/>
      <c r="SMK223" s="52"/>
      <c r="SML223" s="52"/>
      <c r="SMM223" s="52"/>
      <c r="SMN223" s="52"/>
      <c r="SMO223" s="52"/>
      <c r="SMP223" s="52"/>
      <c r="SMQ223" s="52"/>
      <c r="SMR223" s="52"/>
      <c r="SMS223" s="52"/>
      <c r="SMT223" s="52"/>
      <c r="SMU223" s="52"/>
      <c r="SMV223" s="52"/>
      <c r="SMW223" s="52"/>
      <c r="SMX223" s="52"/>
      <c r="SMY223" s="52"/>
      <c r="SMZ223" s="52"/>
      <c r="SNA223" s="52"/>
      <c r="SNB223" s="52"/>
      <c r="SNC223" s="52"/>
      <c r="SND223" s="52"/>
      <c r="SNE223" s="52"/>
      <c r="SNF223" s="52"/>
      <c r="SNG223" s="52"/>
      <c r="SNH223" s="52"/>
      <c r="SNI223" s="52"/>
      <c r="SNJ223" s="52"/>
      <c r="SNK223" s="52"/>
      <c r="SNL223" s="52"/>
      <c r="SNM223" s="52"/>
      <c r="SNN223" s="52"/>
      <c r="SNO223" s="52"/>
      <c r="SNP223" s="52"/>
      <c r="SNQ223" s="52"/>
      <c r="SNR223" s="52"/>
      <c r="SNS223" s="52"/>
      <c r="SNT223" s="52"/>
      <c r="SNU223" s="52"/>
      <c r="SNV223" s="52"/>
      <c r="SNW223" s="52"/>
      <c r="SNX223" s="52"/>
      <c r="SNY223" s="52"/>
      <c r="SNZ223" s="52"/>
      <c r="SOA223" s="52"/>
      <c r="SOB223" s="52"/>
      <c r="SOC223" s="52"/>
      <c r="SOD223" s="52"/>
      <c r="SOE223" s="52"/>
      <c r="SOF223" s="52"/>
      <c r="SOG223" s="52"/>
      <c r="SOH223" s="52"/>
      <c r="SOI223" s="52"/>
      <c r="SOJ223" s="52"/>
      <c r="SOK223" s="52"/>
      <c r="SOL223" s="52"/>
      <c r="SOM223" s="52"/>
      <c r="SON223" s="52"/>
      <c r="SOO223" s="52"/>
      <c r="SOP223" s="52"/>
      <c r="SOQ223" s="52"/>
      <c r="SOR223" s="52"/>
      <c r="SOS223" s="52"/>
      <c r="SOT223" s="52"/>
      <c r="SOU223" s="52"/>
      <c r="SOV223" s="52"/>
      <c r="SOW223" s="52"/>
      <c r="SOX223" s="52"/>
      <c r="SOY223" s="52"/>
      <c r="SOZ223" s="52"/>
      <c r="SPA223" s="52"/>
      <c r="SPB223" s="52"/>
      <c r="SPC223" s="52"/>
      <c r="SPD223" s="52"/>
      <c r="SPE223" s="52"/>
      <c r="SPF223" s="52"/>
      <c r="SPG223" s="52"/>
      <c r="SPH223" s="52"/>
      <c r="SPI223" s="52"/>
      <c r="SPJ223" s="52"/>
      <c r="SPK223" s="52"/>
      <c r="SPL223" s="52"/>
      <c r="SPM223" s="52"/>
      <c r="SPN223" s="52"/>
      <c r="SPO223" s="52"/>
      <c r="SPP223" s="52"/>
      <c r="SPQ223" s="52"/>
      <c r="SPR223" s="52"/>
      <c r="SPS223" s="52"/>
      <c r="SPT223" s="52"/>
      <c r="SPU223" s="52"/>
      <c r="SPV223" s="52"/>
      <c r="SPW223" s="52"/>
      <c r="SPX223" s="52"/>
      <c r="SPY223" s="52"/>
      <c r="SPZ223" s="52"/>
      <c r="SQA223" s="52"/>
      <c r="SQB223" s="52"/>
      <c r="SQC223" s="52"/>
      <c r="SQD223" s="52"/>
      <c r="SQE223" s="52"/>
      <c r="SQF223" s="52"/>
      <c r="SQG223" s="52"/>
      <c r="SQH223" s="52"/>
      <c r="SQI223" s="52"/>
      <c r="SQJ223" s="52"/>
      <c r="SQK223" s="52"/>
      <c r="SQL223" s="52"/>
      <c r="SQM223" s="52"/>
      <c r="SQN223" s="52"/>
      <c r="SQO223" s="52"/>
      <c r="SQP223" s="52"/>
      <c r="SQQ223" s="52"/>
      <c r="SQR223" s="52"/>
      <c r="SQS223" s="52"/>
      <c r="SQT223" s="52"/>
      <c r="SQU223" s="52"/>
      <c r="SQV223" s="52"/>
      <c r="SQW223" s="52"/>
      <c r="SQX223" s="52"/>
      <c r="SQY223" s="52"/>
      <c r="SQZ223" s="52"/>
      <c r="SRA223" s="52"/>
      <c r="SRB223" s="52"/>
      <c r="SRC223" s="52"/>
      <c r="SRD223" s="52"/>
      <c r="SRE223" s="52"/>
      <c r="SRF223" s="52"/>
      <c r="SRG223" s="52"/>
      <c r="SRH223" s="52"/>
      <c r="SRI223" s="52"/>
      <c r="SRJ223" s="52"/>
      <c r="SRK223" s="52"/>
      <c r="SRL223" s="52"/>
      <c r="SRM223" s="52"/>
      <c r="SRN223" s="52"/>
      <c r="SRO223" s="52"/>
      <c r="SRP223" s="52"/>
      <c r="SRQ223" s="52"/>
      <c r="SRR223" s="52"/>
      <c r="SRS223" s="52"/>
      <c r="SRT223" s="52"/>
      <c r="SRU223" s="52"/>
      <c r="SRV223" s="52"/>
      <c r="SRW223" s="52"/>
      <c r="SRX223" s="52"/>
      <c r="SRY223" s="52"/>
      <c r="SRZ223" s="52"/>
      <c r="SSA223" s="52"/>
      <c r="SSB223" s="52"/>
      <c r="SSC223" s="52"/>
      <c r="SSD223" s="52"/>
      <c r="SSE223" s="52"/>
      <c r="SSF223" s="52"/>
      <c r="SSG223" s="52"/>
      <c r="SSH223" s="52"/>
      <c r="SSI223" s="52"/>
      <c r="SSJ223" s="52"/>
      <c r="SSK223" s="52"/>
      <c r="SSL223" s="52"/>
      <c r="SSM223" s="52"/>
      <c r="SSN223" s="52"/>
      <c r="SSO223" s="52"/>
      <c r="SSP223" s="52"/>
      <c r="SSQ223" s="52"/>
      <c r="SSR223" s="52"/>
      <c r="SSS223" s="52"/>
      <c r="SST223" s="52"/>
      <c r="SSU223" s="52"/>
      <c r="SSV223" s="52"/>
      <c r="SSW223" s="52"/>
      <c r="SSX223" s="52"/>
      <c r="SSY223" s="52"/>
      <c r="SSZ223" s="52"/>
      <c r="STA223" s="52"/>
      <c r="STB223" s="52"/>
      <c r="STC223" s="52"/>
      <c r="STD223" s="52"/>
      <c r="STE223" s="52"/>
      <c r="STF223" s="52"/>
      <c r="STG223" s="52"/>
      <c r="STH223" s="52"/>
      <c r="STI223" s="52"/>
      <c r="STJ223" s="52"/>
      <c r="STK223" s="52"/>
      <c r="STL223" s="52"/>
      <c r="STM223" s="52"/>
      <c r="STN223" s="52"/>
      <c r="STO223" s="52"/>
      <c r="STP223" s="52"/>
      <c r="STQ223" s="52"/>
      <c r="STR223" s="52"/>
      <c r="STS223" s="52"/>
      <c r="STT223" s="52"/>
      <c r="STU223" s="52"/>
      <c r="STV223" s="52"/>
      <c r="STW223" s="52"/>
      <c r="STX223" s="52"/>
      <c r="STY223" s="52"/>
      <c r="STZ223" s="52"/>
      <c r="SUA223" s="52"/>
      <c r="SUB223" s="52"/>
      <c r="SUC223" s="52"/>
      <c r="SUD223" s="52"/>
      <c r="SUE223" s="52"/>
      <c r="SUF223" s="52"/>
      <c r="SUG223" s="52"/>
      <c r="SUH223" s="52"/>
      <c r="SUI223" s="52"/>
      <c r="SUJ223" s="52"/>
      <c r="SUK223" s="52"/>
      <c r="SUL223" s="52"/>
      <c r="SUM223" s="52"/>
      <c r="SUN223" s="52"/>
      <c r="SUO223" s="52"/>
      <c r="SUP223" s="52"/>
      <c r="SUQ223" s="52"/>
      <c r="SUR223" s="52"/>
      <c r="SUS223" s="52"/>
      <c r="SUT223" s="52"/>
      <c r="SUU223" s="52"/>
      <c r="SUV223" s="52"/>
      <c r="SUW223" s="52"/>
      <c r="SUX223" s="52"/>
      <c r="SUY223" s="52"/>
      <c r="SUZ223" s="52"/>
      <c r="SVA223" s="52"/>
      <c r="SVB223" s="52"/>
      <c r="SVC223" s="52"/>
      <c r="SVD223" s="52"/>
      <c r="SVE223" s="52"/>
      <c r="SVF223" s="52"/>
      <c r="SVG223" s="52"/>
      <c r="SVH223" s="52"/>
      <c r="SVI223" s="52"/>
      <c r="SVJ223" s="52"/>
      <c r="SVK223" s="52"/>
      <c r="SVL223" s="52"/>
      <c r="SVM223" s="52"/>
      <c r="SVN223" s="52"/>
      <c r="SVO223" s="52"/>
      <c r="SVP223" s="52"/>
      <c r="SVQ223" s="52"/>
      <c r="SVR223" s="52"/>
      <c r="SVS223" s="52"/>
      <c r="SVT223" s="52"/>
      <c r="SVU223" s="52"/>
      <c r="SVV223" s="52"/>
      <c r="SVW223" s="52"/>
      <c r="SVX223" s="52"/>
      <c r="SVY223" s="52"/>
      <c r="SVZ223" s="52"/>
      <c r="SWA223" s="52"/>
      <c r="SWB223" s="52"/>
      <c r="SWC223" s="52"/>
      <c r="SWD223" s="52"/>
      <c r="SWE223" s="52"/>
      <c r="SWF223" s="52"/>
      <c r="SWG223" s="52"/>
      <c r="SWH223" s="52"/>
      <c r="SWI223" s="52"/>
      <c r="SWJ223" s="52"/>
      <c r="SWK223" s="52"/>
      <c r="SWL223" s="52"/>
      <c r="SWM223" s="52"/>
      <c r="SWN223" s="52"/>
      <c r="SWO223" s="52"/>
      <c r="SWP223" s="52"/>
      <c r="SWQ223" s="52"/>
      <c r="SWR223" s="52"/>
      <c r="SWS223" s="52"/>
      <c r="SWT223" s="52"/>
      <c r="SWU223" s="52"/>
      <c r="SWV223" s="52"/>
      <c r="SWW223" s="52"/>
      <c r="SWX223" s="52"/>
      <c r="SWY223" s="52"/>
      <c r="SWZ223" s="52"/>
      <c r="SXA223" s="52"/>
      <c r="SXB223" s="52"/>
      <c r="SXC223" s="52"/>
      <c r="SXD223" s="52"/>
      <c r="SXE223" s="52"/>
      <c r="SXF223" s="52"/>
      <c r="SXG223" s="52"/>
      <c r="SXH223" s="52"/>
      <c r="SXI223" s="52"/>
      <c r="SXJ223" s="52"/>
      <c r="SXK223" s="52"/>
      <c r="SXL223" s="52"/>
      <c r="SXM223" s="52"/>
      <c r="SXN223" s="52"/>
      <c r="SXO223" s="52"/>
      <c r="SXP223" s="52"/>
      <c r="SXQ223" s="52"/>
      <c r="SXR223" s="52"/>
      <c r="SXS223" s="52"/>
      <c r="SXT223" s="52"/>
      <c r="SXU223" s="52"/>
      <c r="SXV223" s="52"/>
      <c r="SXW223" s="52"/>
      <c r="SXX223" s="52"/>
      <c r="SXY223" s="52"/>
      <c r="SXZ223" s="52"/>
      <c r="SYA223" s="52"/>
      <c r="SYB223" s="52"/>
      <c r="SYC223" s="52"/>
      <c r="SYD223" s="52"/>
      <c r="SYE223" s="52"/>
      <c r="SYF223" s="52"/>
      <c r="SYG223" s="52"/>
      <c r="SYH223" s="52"/>
      <c r="SYI223" s="52"/>
      <c r="SYJ223" s="52"/>
      <c r="SYK223" s="52"/>
      <c r="SYL223" s="52"/>
      <c r="SYM223" s="52"/>
      <c r="SYN223" s="52"/>
      <c r="SYO223" s="52"/>
      <c r="SYP223" s="52"/>
      <c r="SYQ223" s="52"/>
      <c r="SYR223" s="52"/>
      <c r="SYS223" s="52"/>
      <c r="SYT223" s="52"/>
      <c r="SYU223" s="52"/>
      <c r="SYV223" s="52"/>
      <c r="SYW223" s="52"/>
      <c r="SYX223" s="52"/>
      <c r="SYY223" s="52"/>
      <c r="SYZ223" s="52"/>
      <c r="SZA223" s="52"/>
      <c r="SZB223" s="52"/>
      <c r="SZC223" s="52"/>
      <c r="SZD223" s="52"/>
      <c r="SZE223" s="52"/>
      <c r="SZF223" s="52"/>
      <c r="SZG223" s="52"/>
      <c r="SZH223" s="52"/>
      <c r="SZI223" s="52"/>
      <c r="SZJ223" s="52"/>
      <c r="SZK223" s="52"/>
      <c r="SZL223" s="52"/>
      <c r="SZM223" s="52"/>
      <c r="SZN223" s="52"/>
      <c r="SZO223" s="52"/>
      <c r="SZP223" s="52"/>
      <c r="SZQ223" s="52"/>
      <c r="SZR223" s="52"/>
      <c r="SZS223" s="52"/>
      <c r="SZT223" s="52"/>
      <c r="SZU223" s="52"/>
      <c r="SZV223" s="52"/>
      <c r="SZW223" s="52"/>
      <c r="SZX223" s="52"/>
      <c r="SZY223" s="52"/>
      <c r="SZZ223" s="52"/>
      <c r="TAA223" s="52"/>
      <c r="TAB223" s="52"/>
      <c r="TAC223" s="52"/>
      <c r="TAD223" s="52"/>
      <c r="TAE223" s="52"/>
      <c r="TAF223" s="52"/>
      <c r="TAG223" s="52"/>
      <c r="TAH223" s="52"/>
      <c r="TAI223" s="52"/>
      <c r="TAJ223" s="52"/>
      <c r="TAK223" s="52"/>
      <c r="TAL223" s="52"/>
      <c r="TAM223" s="52"/>
      <c r="TAN223" s="52"/>
      <c r="TAO223" s="52"/>
      <c r="TAP223" s="52"/>
      <c r="TAQ223" s="52"/>
      <c r="TAR223" s="52"/>
      <c r="TAS223" s="52"/>
      <c r="TAT223" s="52"/>
      <c r="TAU223" s="52"/>
      <c r="TAV223" s="52"/>
      <c r="TAW223" s="52"/>
      <c r="TAX223" s="52"/>
      <c r="TAY223" s="52"/>
      <c r="TAZ223" s="52"/>
      <c r="TBA223" s="52"/>
      <c r="TBB223" s="52"/>
      <c r="TBC223" s="52"/>
      <c r="TBD223" s="52"/>
      <c r="TBE223" s="52"/>
      <c r="TBF223" s="52"/>
      <c r="TBG223" s="52"/>
      <c r="TBH223" s="52"/>
      <c r="TBI223" s="52"/>
      <c r="TBJ223" s="52"/>
      <c r="TBK223" s="52"/>
      <c r="TBL223" s="52"/>
      <c r="TBM223" s="52"/>
      <c r="TBN223" s="52"/>
      <c r="TBO223" s="52"/>
      <c r="TBP223" s="52"/>
      <c r="TBQ223" s="52"/>
      <c r="TBR223" s="52"/>
      <c r="TBS223" s="52"/>
      <c r="TBT223" s="52"/>
      <c r="TBU223" s="52"/>
      <c r="TBV223" s="52"/>
      <c r="TBW223" s="52"/>
      <c r="TBX223" s="52"/>
      <c r="TBY223" s="52"/>
      <c r="TBZ223" s="52"/>
      <c r="TCA223" s="52"/>
      <c r="TCB223" s="52"/>
      <c r="TCC223" s="52"/>
      <c r="TCD223" s="52"/>
      <c r="TCE223" s="52"/>
      <c r="TCF223" s="52"/>
      <c r="TCG223" s="52"/>
      <c r="TCH223" s="52"/>
      <c r="TCI223" s="52"/>
      <c r="TCJ223" s="52"/>
      <c r="TCK223" s="52"/>
      <c r="TCL223" s="52"/>
      <c r="TCM223" s="52"/>
      <c r="TCN223" s="52"/>
      <c r="TCO223" s="52"/>
      <c r="TCP223" s="52"/>
      <c r="TCQ223" s="52"/>
      <c r="TCR223" s="52"/>
      <c r="TCS223" s="52"/>
      <c r="TCT223" s="52"/>
      <c r="TCU223" s="52"/>
      <c r="TCV223" s="52"/>
      <c r="TCW223" s="52"/>
      <c r="TCX223" s="52"/>
      <c r="TCY223" s="52"/>
      <c r="TCZ223" s="52"/>
      <c r="TDA223" s="52"/>
      <c r="TDB223" s="52"/>
      <c r="TDC223" s="52"/>
      <c r="TDD223" s="52"/>
      <c r="TDE223" s="52"/>
      <c r="TDF223" s="52"/>
      <c r="TDG223" s="52"/>
      <c r="TDH223" s="52"/>
      <c r="TDI223" s="52"/>
      <c r="TDJ223" s="52"/>
      <c r="TDK223" s="52"/>
      <c r="TDL223" s="52"/>
      <c r="TDM223" s="52"/>
      <c r="TDN223" s="52"/>
      <c r="TDO223" s="52"/>
      <c r="TDP223" s="52"/>
      <c r="TDQ223" s="52"/>
      <c r="TDR223" s="52"/>
      <c r="TDS223" s="52"/>
      <c r="TDT223" s="52"/>
      <c r="TDU223" s="52"/>
      <c r="TDV223" s="52"/>
      <c r="TDW223" s="52"/>
      <c r="TDX223" s="52"/>
      <c r="TDY223" s="52"/>
      <c r="TDZ223" s="52"/>
      <c r="TEA223" s="52"/>
      <c r="TEB223" s="52"/>
      <c r="TEC223" s="52"/>
      <c r="TED223" s="52"/>
      <c r="TEE223" s="52"/>
      <c r="TEF223" s="52"/>
      <c r="TEG223" s="52"/>
      <c r="TEH223" s="52"/>
      <c r="TEI223" s="52"/>
      <c r="TEJ223" s="52"/>
      <c r="TEK223" s="52"/>
      <c r="TEL223" s="52"/>
      <c r="TEM223" s="52"/>
      <c r="TEN223" s="52"/>
      <c r="TEO223" s="52"/>
      <c r="TEP223" s="52"/>
      <c r="TEQ223" s="52"/>
      <c r="TER223" s="52"/>
      <c r="TES223" s="52"/>
      <c r="TET223" s="52"/>
      <c r="TEU223" s="52"/>
      <c r="TEV223" s="52"/>
      <c r="TEW223" s="52"/>
      <c r="TEX223" s="52"/>
      <c r="TEY223" s="52"/>
      <c r="TEZ223" s="52"/>
      <c r="TFA223" s="52"/>
      <c r="TFB223" s="52"/>
      <c r="TFC223" s="52"/>
      <c r="TFD223" s="52"/>
      <c r="TFE223" s="52"/>
      <c r="TFF223" s="52"/>
      <c r="TFG223" s="52"/>
      <c r="TFH223" s="52"/>
      <c r="TFI223" s="52"/>
      <c r="TFJ223" s="52"/>
      <c r="TFK223" s="52"/>
      <c r="TFL223" s="52"/>
      <c r="TFM223" s="52"/>
      <c r="TFN223" s="52"/>
      <c r="TFO223" s="52"/>
      <c r="TFP223" s="52"/>
      <c r="TFQ223" s="52"/>
      <c r="TFR223" s="52"/>
      <c r="TFS223" s="52"/>
      <c r="TFT223" s="52"/>
      <c r="TFU223" s="52"/>
      <c r="TFV223" s="52"/>
      <c r="TFW223" s="52"/>
      <c r="TFX223" s="52"/>
      <c r="TFY223" s="52"/>
      <c r="TFZ223" s="52"/>
      <c r="TGA223" s="52"/>
      <c r="TGB223" s="52"/>
      <c r="TGC223" s="52"/>
      <c r="TGD223" s="52"/>
      <c r="TGE223" s="52"/>
      <c r="TGF223" s="52"/>
      <c r="TGG223" s="52"/>
      <c r="TGH223" s="52"/>
      <c r="TGI223" s="52"/>
      <c r="TGJ223" s="52"/>
      <c r="TGK223" s="52"/>
      <c r="TGL223" s="52"/>
      <c r="TGM223" s="52"/>
      <c r="TGN223" s="52"/>
      <c r="TGO223" s="52"/>
      <c r="TGP223" s="52"/>
      <c r="TGQ223" s="52"/>
      <c r="TGR223" s="52"/>
      <c r="TGS223" s="52"/>
      <c r="TGT223" s="52"/>
      <c r="TGU223" s="52"/>
      <c r="TGV223" s="52"/>
      <c r="TGW223" s="52"/>
      <c r="TGX223" s="52"/>
      <c r="TGY223" s="52"/>
      <c r="TGZ223" s="52"/>
      <c r="THA223" s="52"/>
      <c r="THB223" s="52"/>
      <c r="THC223" s="52"/>
      <c r="THD223" s="52"/>
      <c r="THE223" s="52"/>
      <c r="THF223" s="52"/>
      <c r="THG223" s="52"/>
      <c r="THH223" s="52"/>
      <c r="THI223" s="52"/>
      <c r="THJ223" s="52"/>
      <c r="THK223" s="52"/>
      <c r="THL223" s="52"/>
      <c r="THM223" s="52"/>
      <c r="THN223" s="52"/>
      <c r="THO223" s="52"/>
      <c r="THP223" s="52"/>
      <c r="THQ223" s="52"/>
      <c r="THR223" s="52"/>
      <c r="THS223" s="52"/>
      <c r="THT223" s="52"/>
      <c r="THU223" s="52"/>
      <c r="THV223" s="52"/>
      <c r="THW223" s="52"/>
      <c r="THX223" s="52"/>
      <c r="THY223" s="52"/>
      <c r="THZ223" s="52"/>
      <c r="TIA223" s="52"/>
      <c r="TIB223" s="52"/>
      <c r="TIC223" s="52"/>
      <c r="TID223" s="52"/>
      <c r="TIE223" s="52"/>
      <c r="TIF223" s="52"/>
      <c r="TIG223" s="52"/>
      <c r="TIH223" s="52"/>
      <c r="TII223" s="52"/>
      <c r="TIJ223" s="52"/>
      <c r="TIK223" s="52"/>
      <c r="TIL223" s="52"/>
      <c r="TIM223" s="52"/>
      <c r="TIN223" s="52"/>
      <c r="TIO223" s="52"/>
      <c r="TIP223" s="52"/>
      <c r="TIQ223" s="52"/>
      <c r="TIR223" s="52"/>
      <c r="TIS223" s="52"/>
      <c r="TIT223" s="52"/>
      <c r="TIU223" s="52"/>
      <c r="TIV223" s="52"/>
      <c r="TIW223" s="52"/>
      <c r="TIX223" s="52"/>
      <c r="TIY223" s="52"/>
      <c r="TIZ223" s="52"/>
      <c r="TJA223" s="52"/>
      <c r="TJB223" s="52"/>
      <c r="TJC223" s="52"/>
      <c r="TJD223" s="52"/>
      <c r="TJE223" s="52"/>
      <c r="TJF223" s="52"/>
      <c r="TJG223" s="52"/>
      <c r="TJH223" s="52"/>
      <c r="TJI223" s="52"/>
      <c r="TJJ223" s="52"/>
      <c r="TJK223" s="52"/>
      <c r="TJL223" s="52"/>
      <c r="TJM223" s="52"/>
      <c r="TJN223" s="52"/>
      <c r="TJO223" s="52"/>
      <c r="TJP223" s="52"/>
      <c r="TJQ223" s="52"/>
      <c r="TJR223" s="52"/>
      <c r="TJS223" s="52"/>
      <c r="TJT223" s="52"/>
      <c r="TJU223" s="52"/>
      <c r="TJV223" s="52"/>
      <c r="TJW223" s="52"/>
      <c r="TJX223" s="52"/>
      <c r="TJY223" s="52"/>
      <c r="TJZ223" s="52"/>
      <c r="TKA223" s="52"/>
      <c r="TKB223" s="52"/>
      <c r="TKC223" s="52"/>
      <c r="TKD223" s="52"/>
      <c r="TKE223" s="52"/>
      <c r="TKF223" s="52"/>
      <c r="TKG223" s="52"/>
      <c r="TKH223" s="52"/>
      <c r="TKI223" s="52"/>
      <c r="TKJ223" s="52"/>
      <c r="TKK223" s="52"/>
      <c r="TKL223" s="52"/>
      <c r="TKM223" s="52"/>
      <c r="TKN223" s="52"/>
      <c r="TKO223" s="52"/>
      <c r="TKP223" s="52"/>
      <c r="TKQ223" s="52"/>
      <c r="TKR223" s="52"/>
      <c r="TKS223" s="52"/>
      <c r="TKT223" s="52"/>
      <c r="TKU223" s="52"/>
      <c r="TKV223" s="52"/>
      <c r="TKW223" s="52"/>
      <c r="TKX223" s="52"/>
      <c r="TKY223" s="52"/>
      <c r="TKZ223" s="52"/>
      <c r="TLA223" s="52"/>
      <c r="TLB223" s="52"/>
      <c r="TLC223" s="52"/>
      <c r="TLD223" s="52"/>
      <c r="TLE223" s="52"/>
      <c r="TLF223" s="52"/>
      <c r="TLG223" s="52"/>
      <c r="TLH223" s="52"/>
      <c r="TLI223" s="52"/>
      <c r="TLJ223" s="52"/>
      <c r="TLK223" s="52"/>
      <c r="TLL223" s="52"/>
      <c r="TLM223" s="52"/>
      <c r="TLN223" s="52"/>
      <c r="TLO223" s="52"/>
      <c r="TLP223" s="52"/>
      <c r="TLQ223" s="52"/>
      <c r="TLR223" s="52"/>
      <c r="TLS223" s="52"/>
      <c r="TLT223" s="52"/>
      <c r="TLU223" s="52"/>
      <c r="TLV223" s="52"/>
      <c r="TLW223" s="52"/>
      <c r="TLX223" s="52"/>
      <c r="TLY223" s="52"/>
      <c r="TLZ223" s="52"/>
      <c r="TMA223" s="52"/>
      <c r="TMB223" s="52"/>
      <c r="TMC223" s="52"/>
      <c r="TMD223" s="52"/>
      <c r="TME223" s="52"/>
      <c r="TMF223" s="52"/>
      <c r="TMG223" s="52"/>
      <c r="TMH223" s="52"/>
      <c r="TMI223" s="52"/>
      <c r="TMJ223" s="52"/>
      <c r="TMK223" s="52"/>
      <c r="TML223" s="52"/>
      <c r="TMM223" s="52"/>
      <c r="TMN223" s="52"/>
      <c r="TMO223" s="52"/>
      <c r="TMP223" s="52"/>
      <c r="TMQ223" s="52"/>
      <c r="TMR223" s="52"/>
      <c r="TMS223" s="52"/>
      <c r="TMT223" s="52"/>
      <c r="TMU223" s="52"/>
      <c r="TMV223" s="52"/>
      <c r="TMW223" s="52"/>
      <c r="TMX223" s="52"/>
      <c r="TMY223" s="52"/>
      <c r="TMZ223" s="52"/>
      <c r="TNA223" s="52"/>
      <c r="TNB223" s="52"/>
      <c r="TNC223" s="52"/>
      <c r="TND223" s="52"/>
      <c r="TNE223" s="52"/>
      <c r="TNF223" s="52"/>
      <c r="TNG223" s="52"/>
      <c r="TNH223" s="52"/>
      <c r="TNI223" s="52"/>
      <c r="TNJ223" s="52"/>
      <c r="TNK223" s="52"/>
      <c r="TNL223" s="52"/>
      <c r="TNM223" s="52"/>
      <c r="TNN223" s="52"/>
      <c r="TNO223" s="52"/>
      <c r="TNP223" s="52"/>
      <c r="TNQ223" s="52"/>
      <c r="TNR223" s="52"/>
      <c r="TNS223" s="52"/>
      <c r="TNT223" s="52"/>
      <c r="TNU223" s="52"/>
      <c r="TNV223" s="52"/>
      <c r="TNW223" s="52"/>
      <c r="TNX223" s="52"/>
      <c r="TNY223" s="52"/>
      <c r="TNZ223" s="52"/>
      <c r="TOA223" s="52"/>
      <c r="TOB223" s="52"/>
      <c r="TOC223" s="52"/>
      <c r="TOD223" s="52"/>
      <c r="TOE223" s="52"/>
      <c r="TOF223" s="52"/>
      <c r="TOG223" s="52"/>
      <c r="TOH223" s="52"/>
      <c r="TOI223" s="52"/>
      <c r="TOJ223" s="52"/>
      <c r="TOK223" s="52"/>
      <c r="TOL223" s="52"/>
      <c r="TOM223" s="52"/>
      <c r="TON223" s="52"/>
      <c r="TOO223" s="52"/>
      <c r="TOP223" s="52"/>
      <c r="TOQ223" s="52"/>
      <c r="TOR223" s="52"/>
      <c r="TOS223" s="52"/>
      <c r="TOT223" s="52"/>
      <c r="TOU223" s="52"/>
      <c r="TOV223" s="52"/>
      <c r="TOW223" s="52"/>
      <c r="TOX223" s="52"/>
      <c r="TOY223" s="52"/>
      <c r="TOZ223" s="52"/>
      <c r="TPA223" s="52"/>
      <c r="TPB223" s="52"/>
      <c r="TPC223" s="52"/>
      <c r="TPD223" s="52"/>
      <c r="TPE223" s="52"/>
      <c r="TPF223" s="52"/>
      <c r="TPG223" s="52"/>
      <c r="TPH223" s="52"/>
      <c r="TPI223" s="52"/>
      <c r="TPJ223" s="52"/>
      <c r="TPK223" s="52"/>
      <c r="TPL223" s="52"/>
      <c r="TPM223" s="52"/>
      <c r="TPN223" s="52"/>
      <c r="TPO223" s="52"/>
      <c r="TPP223" s="52"/>
      <c r="TPQ223" s="52"/>
      <c r="TPR223" s="52"/>
      <c r="TPS223" s="52"/>
      <c r="TPT223" s="52"/>
      <c r="TPU223" s="52"/>
      <c r="TPV223" s="52"/>
      <c r="TPW223" s="52"/>
      <c r="TPX223" s="52"/>
      <c r="TPY223" s="52"/>
      <c r="TPZ223" s="52"/>
      <c r="TQA223" s="52"/>
      <c r="TQB223" s="52"/>
      <c r="TQC223" s="52"/>
      <c r="TQD223" s="52"/>
      <c r="TQE223" s="52"/>
      <c r="TQF223" s="52"/>
      <c r="TQG223" s="52"/>
      <c r="TQH223" s="52"/>
      <c r="TQI223" s="52"/>
      <c r="TQJ223" s="52"/>
      <c r="TQK223" s="52"/>
      <c r="TQL223" s="52"/>
      <c r="TQM223" s="52"/>
      <c r="TQN223" s="52"/>
      <c r="TQO223" s="52"/>
      <c r="TQP223" s="52"/>
      <c r="TQQ223" s="52"/>
      <c r="TQR223" s="52"/>
      <c r="TQS223" s="52"/>
      <c r="TQT223" s="52"/>
      <c r="TQU223" s="52"/>
      <c r="TQV223" s="52"/>
      <c r="TQW223" s="52"/>
      <c r="TQX223" s="52"/>
      <c r="TQY223" s="52"/>
      <c r="TQZ223" s="52"/>
      <c r="TRA223" s="52"/>
      <c r="TRB223" s="52"/>
      <c r="TRC223" s="52"/>
      <c r="TRD223" s="52"/>
      <c r="TRE223" s="52"/>
      <c r="TRF223" s="52"/>
      <c r="TRG223" s="52"/>
      <c r="TRH223" s="52"/>
      <c r="TRI223" s="52"/>
      <c r="TRJ223" s="52"/>
      <c r="TRK223" s="52"/>
      <c r="TRL223" s="52"/>
      <c r="TRM223" s="52"/>
      <c r="TRN223" s="52"/>
      <c r="TRO223" s="52"/>
      <c r="TRP223" s="52"/>
      <c r="TRQ223" s="52"/>
      <c r="TRR223" s="52"/>
      <c r="TRS223" s="52"/>
      <c r="TRT223" s="52"/>
      <c r="TRU223" s="52"/>
      <c r="TRV223" s="52"/>
      <c r="TRW223" s="52"/>
      <c r="TRX223" s="52"/>
      <c r="TRY223" s="52"/>
      <c r="TRZ223" s="52"/>
      <c r="TSA223" s="52"/>
      <c r="TSB223" s="52"/>
      <c r="TSC223" s="52"/>
      <c r="TSD223" s="52"/>
      <c r="TSE223" s="52"/>
      <c r="TSF223" s="52"/>
      <c r="TSG223" s="52"/>
      <c r="TSH223" s="52"/>
      <c r="TSI223" s="52"/>
      <c r="TSJ223" s="52"/>
      <c r="TSK223" s="52"/>
      <c r="TSL223" s="52"/>
      <c r="TSM223" s="52"/>
      <c r="TSN223" s="52"/>
      <c r="TSO223" s="52"/>
      <c r="TSP223" s="52"/>
      <c r="TSQ223" s="52"/>
      <c r="TSR223" s="52"/>
      <c r="TSS223" s="52"/>
      <c r="TST223" s="52"/>
      <c r="TSU223" s="52"/>
      <c r="TSV223" s="52"/>
      <c r="TSW223" s="52"/>
      <c r="TSX223" s="52"/>
      <c r="TSY223" s="52"/>
      <c r="TSZ223" s="52"/>
      <c r="TTA223" s="52"/>
      <c r="TTB223" s="52"/>
      <c r="TTC223" s="52"/>
      <c r="TTD223" s="52"/>
      <c r="TTE223" s="52"/>
      <c r="TTF223" s="52"/>
      <c r="TTG223" s="52"/>
      <c r="TTH223" s="52"/>
      <c r="TTI223" s="52"/>
      <c r="TTJ223" s="52"/>
      <c r="TTK223" s="52"/>
      <c r="TTL223" s="52"/>
      <c r="TTM223" s="52"/>
      <c r="TTN223" s="52"/>
      <c r="TTO223" s="52"/>
      <c r="TTP223" s="52"/>
      <c r="TTQ223" s="52"/>
      <c r="TTR223" s="52"/>
      <c r="TTS223" s="52"/>
      <c r="TTT223" s="52"/>
      <c r="TTU223" s="52"/>
      <c r="TTV223" s="52"/>
      <c r="TTW223" s="52"/>
      <c r="TTX223" s="52"/>
      <c r="TTY223" s="52"/>
      <c r="TTZ223" s="52"/>
      <c r="TUA223" s="52"/>
      <c r="TUB223" s="52"/>
      <c r="TUC223" s="52"/>
      <c r="TUD223" s="52"/>
      <c r="TUE223" s="52"/>
      <c r="TUF223" s="52"/>
      <c r="TUG223" s="52"/>
      <c r="TUH223" s="52"/>
      <c r="TUI223" s="52"/>
      <c r="TUJ223" s="52"/>
      <c r="TUK223" s="52"/>
      <c r="TUL223" s="52"/>
      <c r="TUM223" s="52"/>
      <c r="TUN223" s="52"/>
      <c r="TUO223" s="52"/>
      <c r="TUP223" s="52"/>
      <c r="TUQ223" s="52"/>
      <c r="TUR223" s="52"/>
      <c r="TUS223" s="52"/>
      <c r="TUT223" s="52"/>
      <c r="TUU223" s="52"/>
      <c r="TUV223" s="52"/>
      <c r="TUW223" s="52"/>
      <c r="TUX223" s="52"/>
      <c r="TUY223" s="52"/>
      <c r="TUZ223" s="52"/>
      <c r="TVA223" s="52"/>
      <c r="TVB223" s="52"/>
      <c r="TVC223" s="52"/>
      <c r="TVD223" s="52"/>
      <c r="TVE223" s="52"/>
      <c r="TVF223" s="52"/>
      <c r="TVG223" s="52"/>
      <c r="TVH223" s="52"/>
      <c r="TVI223" s="52"/>
      <c r="TVJ223" s="52"/>
      <c r="TVK223" s="52"/>
      <c r="TVL223" s="52"/>
      <c r="TVM223" s="52"/>
      <c r="TVN223" s="52"/>
      <c r="TVO223" s="52"/>
      <c r="TVP223" s="52"/>
      <c r="TVQ223" s="52"/>
      <c r="TVR223" s="52"/>
      <c r="TVS223" s="52"/>
      <c r="TVT223" s="52"/>
      <c r="TVU223" s="52"/>
      <c r="TVV223" s="52"/>
      <c r="TVW223" s="52"/>
      <c r="TVX223" s="52"/>
      <c r="TVY223" s="52"/>
      <c r="TVZ223" s="52"/>
      <c r="TWA223" s="52"/>
      <c r="TWB223" s="52"/>
      <c r="TWC223" s="52"/>
      <c r="TWD223" s="52"/>
      <c r="TWE223" s="52"/>
      <c r="TWF223" s="52"/>
      <c r="TWG223" s="52"/>
      <c r="TWH223" s="52"/>
      <c r="TWI223" s="52"/>
      <c r="TWJ223" s="52"/>
      <c r="TWK223" s="52"/>
      <c r="TWL223" s="52"/>
      <c r="TWM223" s="52"/>
      <c r="TWN223" s="52"/>
      <c r="TWO223" s="52"/>
      <c r="TWP223" s="52"/>
      <c r="TWQ223" s="52"/>
      <c r="TWR223" s="52"/>
      <c r="TWS223" s="52"/>
      <c r="TWT223" s="52"/>
      <c r="TWU223" s="52"/>
      <c r="TWV223" s="52"/>
      <c r="TWW223" s="52"/>
      <c r="TWX223" s="52"/>
      <c r="TWY223" s="52"/>
      <c r="TWZ223" s="52"/>
      <c r="TXA223" s="52"/>
      <c r="TXB223" s="52"/>
      <c r="TXC223" s="52"/>
      <c r="TXD223" s="52"/>
      <c r="TXE223" s="52"/>
      <c r="TXF223" s="52"/>
      <c r="TXG223" s="52"/>
      <c r="TXH223" s="52"/>
      <c r="TXI223" s="52"/>
      <c r="TXJ223" s="52"/>
      <c r="TXK223" s="52"/>
      <c r="TXL223" s="52"/>
      <c r="TXM223" s="52"/>
      <c r="TXN223" s="52"/>
      <c r="TXO223" s="52"/>
      <c r="TXP223" s="52"/>
      <c r="TXQ223" s="52"/>
      <c r="TXR223" s="52"/>
      <c r="TXS223" s="52"/>
      <c r="TXT223" s="52"/>
      <c r="TXU223" s="52"/>
      <c r="TXV223" s="52"/>
      <c r="TXW223" s="52"/>
      <c r="TXX223" s="52"/>
      <c r="TXY223" s="52"/>
      <c r="TXZ223" s="52"/>
      <c r="TYA223" s="52"/>
      <c r="TYB223" s="52"/>
      <c r="TYC223" s="52"/>
      <c r="TYD223" s="52"/>
      <c r="TYE223" s="52"/>
      <c r="TYF223" s="52"/>
      <c r="TYG223" s="52"/>
      <c r="TYH223" s="52"/>
      <c r="TYI223" s="52"/>
      <c r="TYJ223" s="52"/>
      <c r="TYK223" s="52"/>
      <c r="TYL223" s="52"/>
      <c r="TYM223" s="52"/>
      <c r="TYN223" s="52"/>
      <c r="TYO223" s="52"/>
      <c r="TYP223" s="52"/>
      <c r="TYQ223" s="52"/>
      <c r="TYR223" s="52"/>
      <c r="TYS223" s="52"/>
      <c r="TYT223" s="52"/>
      <c r="TYU223" s="52"/>
      <c r="TYV223" s="52"/>
      <c r="TYW223" s="52"/>
      <c r="TYX223" s="52"/>
      <c r="TYY223" s="52"/>
      <c r="TYZ223" s="52"/>
      <c r="TZA223" s="52"/>
      <c r="TZB223" s="52"/>
      <c r="TZC223" s="52"/>
      <c r="TZD223" s="52"/>
      <c r="TZE223" s="52"/>
      <c r="TZF223" s="52"/>
      <c r="TZG223" s="52"/>
      <c r="TZH223" s="52"/>
      <c r="TZI223" s="52"/>
      <c r="TZJ223" s="52"/>
      <c r="TZK223" s="52"/>
      <c r="TZL223" s="52"/>
      <c r="TZM223" s="52"/>
      <c r="TZN223" s="52"/>
      <c r="TZO223" s="52"/>
      <c r="TZP223" s="52"/>
      <c r="TZQ223" s="52"/>
      <c r="TZR223" s="52"/>
      <c r="TZS223" s="52"/>
      <c r="TZT223" s="52"/>
      <c r="TZU223" s="52"/>
      <c r="TZV223" s="52"/>
      <c r="TZW223" s="52"/>
      <c r="TZX223" s="52"/>
      <c r="TZY223" s="52"/>
      <c r="TZZ223" s="52"/>
      <c r="UAA223" s="52"/>
      <c r="UAB223" s="52"/>
      <c r="UAC223" s="52"/>
      <c r="UAD223" s="52"/>
      <c r="UAE223" s="52"/>
      <c r="UAF223" s="52"/>
      <c r="UAG223" s="52"/>
      <c r="UAH223" s="52"/>
      <c r="UAI223" s="52"/>
      <c r="UAJ223" s="52"/>
      <c r="UAK223" s="52"/>
      <c r="UAL223" s="52"/>
      <c r="UAM223" s="52"/>
      <c r="UAN223" s="52"/>
      <c r="UAO223" s="52"/>
      <c r="UAP223" s="52"/>
      <c r="UAQ223" s="52"/>
      <c r="UAR223" s="52"/>
      <c r="UAS223" s="52"/>
      <c r="UAT223" s="52"/>
      <c r="UAU223" s="52"/>
      <c r="UAV223" s="52"/>
      <c r="UAW223" s="52"/>
      <c r="UAX223" s="52"/>
      <c r="UAY223" s="52"/>
      <c r="UAZ223" s="52"/>
      <c r="UBA223" s="52"/>
      <c r="UBB223" s="52"/>
      <c r="UBC223" s="52"/>
      <c r="UBD223" s="52"/>
      <c r="UBE223" s="52"/>
      <c r="UBF223" s="52"/>
      <c r="UBG223" s="52"/>
      <c r="UBH223" s="52"/>
      <c r="UBI223" s="52"/>
      <c r="UBJ223" s="52"/>
      <c r="UBK223" s="52"/>
      <c r="UBL223" s="52"/>
      <c r="UBM223" s="52"/>
      <c r="UBN223" s="52"/>
      <c r="UBO223" s="52"/>
      <c r="UBP223" s="52"/>
      <c r="UBQ223" s="52"/>
      <c r="UBR223" s="52"/>
      <c r="UBS223" s="52"/>
      <c r="UBT223" s="52"/>
      <c r="UBU223" s="52"/>
      <c r="UBV223" s="52"/>
      <c r="UBW223" s="52"/>
      <c r="UBX223" s="52"/>
      <c r="UBY223" s="52"/>
      <c r="UBZ223" s="52"/>
      <c r="UCA223" s="52"/>
      <c r="UCB223" s="52"/>
      <c r="UCC223" s="52"/>
      <c r="UCD223" s="52"/>
      <c r="UCE223" s="52"/>
      <c r="UCF223" s="52"/>
      <c r="UCG223" s="52"/>
      <c r="UCH223" s="52"/>
      <c r="UCI223" s="52"/>
      <c r="UCJ223" s="52"/>
      <c r="UCK223" s="52"/>
      <c r="UCL223" s="52"/>
      <c r="UCM223" s="52"/>
      <c r="UCN223" s="52"/>
      <c r="UCO223" s="52"/>
      <c r="UCP223" s="52"/>
      <c r="UCQ223" s="52"/>
      <c r="UCR223" s="52"/>
      <c r="UCS223" s="52"/>
      <c r="UCT223" s="52"/>
      <c r="UCU223" s="52"/>
      <c r="UCV223" s="52"/>
      <c r="UCW223" s="52"/>
      <c r="UCX223" s="52"/>
      <c r="UCY223" s="52"/>
      <c r="UCZ223" s="52"/>
      <c r="UDA223" s="52"/>
      <c r="UDB223" s="52"/>
      <c r="UDC223" s="52"/>
      <c r="UDD223" s="52"/>
      <c r="UDE223" s="52"/>
      <c r="UDF223" s="52"/>
      <c r="UDG223" s="52"/>
      <c r="UDH223" s="52"/>
      <c r="UDI223" s="52"/>
      <c r="UDJ223" s="52"/>
      <c r="UDK223" s="52"/>
      <c r="UDL223" s="52"/>
      <c r="UDM223" s="52"/>
      <c r="UDN223" s="52"/>
      <c r="UDO223" s="52"/>
      <c r="UDP223" s="52"/>
      <c r="UDQ223" s="52"/>
      <c r="UDR223" s="52"/>
      <c r="UDS223" s="52"/>
      <c r="UDT223" s="52"/>
      <c r="UDU223" s="52"/>
      <c r="UDV223" s="52"/>
      <c r="UDW223" s="52"/>
      <c r="UDX223" s="52"/>
      <c r="UDY223" s="52"/>
      <c r="UDZ223" s="52"/>
      <c r="UEA223" s="52"/>
      <c r="UEB223" s="52"/>
      <c r="UEC223" s="52"/>
      <c r="UED223" s="52"/>
      <c r="UEE223" s="52"/>
      <c r="UEF223" s="52"/>
      <c r="UEG223" s="52"/>
      <c r="UEH223" s="52"/>
      <c r="UEI223" s="52"/>
      <c r="UEJ223" s="52"/>
      <c r="UEK223" s="52"/>
      <c r="UEL223" s="52"/>
      <c r="UEM223" s="52"/>
      <c r="UEN223" s="52"/>
      <c r="UEO223" s="52"/>
      <c r="UEP223" s="52"/>
      <c r="UEQ223" s="52"/>
      <c r="UER223" s="52"/>
      <c r="UES223" s="52"/>
      <c r="UET223" s="52"/>
      <c r="UEU223" s="52"/>
      <c r="UEV223" s="52"/>
      <c r="UEW223" s="52"/>
      <c r="UEX223" s="52"/>
      <c r="UEY223" s="52"/>
      <c r="UEZ223" s="52"/>
      <c r="UFA223" s="52"/>
      <c r="UFB223" s="52"/>
      <c r="UFC223" s="52"/>
      <c r="UFD223" s="52"/>
      <c r="UFE223" s="52"/>
      <c r="UFF223" s="52"/>
      <c r="UFG223" s="52"/>
      <c r="UFH223" s="52"/>
      <c r="UFI223" s="52"/>
      <c r="UFJ223" s="52"/>
      <c r="UFK223" s="52"/>
      <c r="UFL223" s="52"/>
      <c r="UFM223" s="52"/>
      <c r="UFN223" s="52"/>
      <c r="UFO223" s="52"/>
      <c r="UFP223" s="52"/>
      <c r="UFQ223" s="52"/>
      <c r="UFR223" s="52"/>
      <c r="UFS223" s="52"/>
      <c r="UFT223" s="52"/>
      <c r="UFU223" s="52"/>
      <c r="UFV223" s="52"/>
      <c r="UFW223" s="52"/>
      <c r="UFX223" s="52"/>
      <c r="UFY223" s="52"/>
      <c r="UFZ223" s="52"/>
      <c r="UGA223" s="52"/>
      <c r="UGB223" s="52"/>
      <c r="UGC223" s="52"/>
      <c r="UGD223" s="52"/>
      <c r="UGE223" s="52"/>
      <c r="UGF223" s="52"/>
      <c r="UGG223" s="52"/>
      <c r="UGH223" s="52"/>
      <c r="UGI223" s="52"/>
      <c r="UGJ223" s="52"/>
      <c r="UGK223" s="52"/>
      <c r="UGL223" s="52"/>
      <c r="UGM223" s="52"/>
      <c r="UGN223" s="52"/>
      <c r="UGO223" s="52"/>
      <c r="UGP223" s="52"/>
      <c r="UGQ223" s="52"/>
      <c r="UGR223" s="52"/>
      <c r="UGS223" s="52"/>
      <c r="UGT223" s="52"/>
      <c r="UGU223" s="52"/>
      <c r="UGV223" s="52"/>
      <c r="UGW223" s="52"/>
      <c r="UGX223" s="52"/>
      <c r="UGY223" s="52"/>
      <c r="UGZ223" s="52"/>
      <c r="UHA223" s="52"/>
      <c r="UHB223" s="52"/>
      <c r="UHC223" s="52"/>
      <c r="UHD223" s="52"/>
      <c r="UHE223" s="52"/>
      <c r="UHF223" s="52"/>
      <c r="UHG223" s="52"/>
      <c r="UHH223" s="52"/>
      <c r="UHI223" s="52"/>
      <c r="UHJ223" s="52"/>
      <c r="UHK223" s="52"/>
      <c r="UHL223" s="52"/>
      <c r="UHM223" s="52"/>
      <c r="UHN223" s="52"/>
      <c r="UHO223" s="52"/>
      <c r="UHP223" s="52"/>
      <c r="UHQ223" s="52"/>
      <c r="UHR223" s="52"/>
      <c r="UHS223" s="52"/>
      <c r="UHT223" s="52"/>
      <c r="UHU223" s="52"/>
      <c r="UHV223" s="52"/>
      <c r="UHW223" s="52"/>
      <c r="UHX223" s="52"/>
      <c r="UHY223" s="52"/>
      <c r="UHZ223" s="52"/>
      <c r="UIA223" s="52"/>
      <c r="UIB223" s="52"/>
      <c r="UIC223" s="52"/>
      <c r="UID223" s="52"/>
      <c r="UIE223" s="52"/>
      <c r="UIF223" s="52"/>
      <c r="UIG223" s="52"/>
      <c r="UIH223" s="52"/>
      <c r="UII223" s="52"/>
      <c r="UIJ223" s="52"/>
      <c r="UIK223" s="52"/>
      <c r="UIL223" s="52"/>
      <c r="UIM223" s="52"/>
      <c r="UIN223" s="52"/>
      <c r="UIO223" s="52"/>
      <c r="UIP223" s="52"/>
      <c r="UIQ223" s="52"/>
      <c r="UIR223" s="52"/>
      <c r="UIS223" s="52"/>
      <c r="UIT223" s="52"/>
      <c r="UIU223" s="52"/>
      <c r="UIV223" s="52"/>
      <c r="UIW223" s="52"/>
      <c r="UIX223" s="52"/>
      <c r="UIY223" s="52"/>
      <c r="UIZ223" s="52"/>
      <c r="UJA223" s="52"/>
      <c r="UJB223" s="52"/>
      <c r="UJC223" s="52"/>
      <c r="UJD223" s="52"/>
      <c r="UJE223" s="52"/>
      <c r="UJF223" s="52"/>
      <c r="UJG223" s="52"/>
      <c r="UJH223" s="52"/>
      <c r="UJI223" s="52"/>
      <c r="UJJ223" s="52"/>
      <c r="UJK223" s="52"/>
      <c r="UJL223" s="52"/>
      <c r="UJM223" s="52"/>
      <c r="UJN223" s="52"/>
      <c r="UJO223" s="52"/>
      <c r="UJP223" s="52"/>
      <c r="UJQ223" s="52"/>
      <c r="UJR223" s="52"/>
      <c r="UJS223" s="52"/>
      <c r="UJT223" s="52"/>
      <c r="UJU223" s="52"/>
      <c r="UJV223" s="52"/>
      <c r="UJW223" s="52"/>
      <c r="UJX223" s="52"/>
      <c r="UJY223" s="52"/>
      <c r="UJZ223" s="52"/>
      <c r="UKA223" s="52"/>
      <c r="UKB223" s="52"/>
      <c r="UKC223" s="52"/>
      <c r="UKD223" s="52"/>
      <c r="UKE223" s="52"/>
      <c r="UKF223" s="52"/>
      <c r="UKG223" s="52"/>
      <c r="UKH223" s="52"/>
      <c r="UKI223" s="52"/>
      <c r="UKJ223" s="52"/>
      <c r="UKK223" s="52"/>
      <c r="UKL223" s="52"/>
      <c r="UKM223" s="52"/>
      <c r="UKN223" s="52"/>
      <c r="UKO223" s="52"/>
      <c r="UKP223" s="52"/>
      <c r="UKQ223" s="52"/>
      <c r="UKR223" s="52"/>
      <c r="UKS223" s="52"/>
      <c r="UKT223" s="52"/>
      <c r="UKU223" s="52"/>
      <c r="UKV223" s="52"/>
      <c r="UKW223" s="52"/>
      <c r="UKX223" s="52"/>
      <c r="UKY223" s="52"/>
      <c r="UKZ223" s="52"/>
      <c r="ULA223" s="52"/>
      <c r="ULB223" s="52"/>
      <c r="ULC223" s="52"/>
      <c r="ULD223" s="52"/>
      <c r="ULE223" s="52"/>
      <c r="ULF223" s="52"/>
      <c r="ULG223" s="52"/>
      <c r="ULH223" s="52"/>
      <c r="ULI223" s="52"/>
      <c r="ULJ223" s="52"/>
      <c r="ULK223" s="52"/>
      <c r="ULL223" s="52"/>
      <c r="ULM223" s="52"/>
      <c r="ULN223" s="52"/>
      <c r="ULO223" s="52"/>
      <c r="ULP223" s="52"/>
      <c r="ULQ223" s="52"/>
      <c r="ULR223" s="52"/>
      <c r="ULS223" s="52"/>
      <c r="ULT223" s="52"/>
      <c r="ULU223" s="52"/>
      <c r="ULV223" s="52"/>
      <c r="ULW223" s="52"/>
      <c r="ULX223" s="52"/>
      <c r="ULY223" s="52"/>
      <c r="ULZ223" s="52"/>
      <c r="UMA223" s="52"/>
      <c r="UMB223" s="52"/>
      <c r="UMC223" s="52"/>
      <c r="UMD223" s="52"/>
      <c r="UME223" s="52"/>
      <c r="UMF223" s="52"/>
      <c r="UMG223" s="52"/>
      <c r="UMH223" s="52"/>
      <c r="UMI223" s="52"/>
      <c r="UMJ223" s="52"/>
      <c r="UMK223" s="52"/>
      <c r="UML223" s="52"/>
      <c r="UMM223" s="52"/>
      <c r="UMN223" s="52"/>
      <c r="UMO223" s="52"/>
      <c r="UMP223" s="52"/>
      <c r="UMQ223" s="52"/>
      <c r="UMR223" s="52"/>
      <c r="UMS223" s="52"/>
      <c r="UMT223" s="52"/>
      <c r="UMU223" s="52"/>
      <c r="UMV223" s="52"/>
      <c r="UMW223" s="52"/>
      <c r="UMX223" s="52"/>
      <c r="UMY223" s="52"/>
      <c r="UMZ223" s="52"/>
      <c r="UNA223" s="52"/>
      <c r="UNB223" s="52"/>
      <c r="UNC223" s="52"/>
      <c r="UND223" s="52"/>
      <c r="UNE223" s="52"/>
      <c r="UNF223" s="52"/>
      <c r="UNG223" s="52"/>
      <c r="UNH223" s="52"/>
      <c r="UNI223" s="52"/>
      <c r="UNJ223" s="52"/>
      <c r="UNK223" s="52"/>
      <c r="UNL223" s="52"/>
      <c r="UNM223" s="52"/>
      <c r="UNN223" s="52"/>
      <c r="UNO223" s="52"/>
      <c r="UNP223" s="52"/>
      <c r="UNQ223" s="52"/>
      <c r="UNR223" s="52"/>
      <c r="UNS223" s="52"/>
      <c r="UNT223" s="52"/>
      <c r="UNU223" s="52"/>
      <c r="UNV223" s="52"/>
      <c r="UNW223" s="52"/>
      <c r="UNX223" s="52"/>
      <c r="UNY223" s="52"/>
      <c r="UNZ223" s="52"/>
      <c r="UOA223" s="52"/>
      <c r="UOB223" s="52"/>
      <c r="UOC223" s="52"/>
      <c r="UOD223" s="52"/>
      <c r="UOE223" s="52"/>
      <c r="UOF223" s="52"/>
      <c r="UOG223" s="52"/>
      <c r="UOH223" s="52"/>
      <c r="UOI223" s="52"/>
      <c r="UOJ223" s="52"/>
      <c r="UOK223" s="52"/>
      <c r="UOL223" s="52"/>
      <c r="UOM223" s="52"/>
      <c r="UON223" s="52"/>
      <c r="UOO223" s="52"/>
      <c r="UOP223" s="52"/>
      <c r="UOQ223" s="52"/>
      <c r="UOR223" s="52"/>
      <c r="UOS223" s="52"/>
      <c r="UOT223" s="52"/>
      <c r="UOU223" s="52"/>
      <c r="UOV223" s="52"/>
      <c r="UOW223" s="52"/>
      <c r="UOX223" s="52"/>
      <c r="UOY223" s="52"/>
      <c r="UOZ223" s="52"/>
      <c r="UPA223" s="52"/>
      <c r="UPB223" s="52"/>
      <c r="UPC223" s="52"/>
      <c r="UPD223" s="52"/>
      <c r="UPE223" s="52"/>
      <c r="UPF223" s="52"/>
      <c r="UPG223" s="52"/>
      <c r="UPH223" s="52"/>
      <c r="UPI223" s="52"/>
      <c r="UPJ223" s="52"/>
      <c r="UPK223" s="52"/>
      <c r="UPL223" s="52"/>
      <c r="UPM223" s="52"/>
      <c r="UPN223" s="52"/>
      <c r="UPO223" s="52"/>
      <c r="UPP223" s="52"/>
      <c r="UPQ223" s="52"/>
      <c r="UPR223" s="52"/>
      <c r="UPS223" s="52"/>
      <c r="UPT223" s="52"/>
      <c r="UPU223" s="52"/>
      <c r="UPV223" s="52"/>
      <c r="UPW223" s="52"/>
      <c r="UPX223" s="52"/>
      <c r="UPY223" s="52"/>
      <c r="UPZ223" s="52"/>
      <c r="UQA223" s="52"/>
      <c r="UQB223" s="52"/>
      <c r="UQC223" s="52"/>
      <c r="UQD223" s="52"/>
      <c r="UQE223" s="52"/>
      <c r="UQF223" s="52"/>
      <c r="UQG223" s="52"/>
      <c r="UQH223" s="52"/>
      <c r="UQI223" s="52"/>
      <c r="UQJ223" s="52"/>
      <c r="UQK223" s="52"/>
      <c r="UQL223" s="52"/>
      <c r="UQM223" s="52"/>
      <c r="UQN223" s="52"/>
      <c r="UQO223" s="52"/>
      <c r="UQP223" s="52"/>
      <c r="UQQ223" s="52"/>
      <c r="UQR223" s="52"/>
      <c r="UQS223" s="52"/>
      <c r="UQT223" s="52"/>
      <c r="UQU223" s="52"/>
      <c r="UQV223" s="52"/>
      <c r="UQW223" s="52"/>
      <c r="UQX223" s="52"/>
      <c r="UQY223" s="52"/>
      <c r="UQZ223" s="52"/>
      <c r="URA223" s="52"/>
      <c r="URB223" s="52"/>
      <c r="URC223" s="52"/>
      <c r="URD223" s="52"/>
      <c r="URE223" s="52"/>
      <c r="URF223" s="52"/>
      <c r="URG223" s="52"/>
      <c r="URH223" s="52"/>
      <c r="URI223" s="52"/>
      <c r="URJ223" s="52"/>
      <c r="URK223" s="52"/>
      <c r="URL223" s="52"/>
      <c r="URM223" s="52"/>
      <c r="URN223" s="52"/>
      <c r="URO223" s="52"/>
      <c r="URP223" s="52"/>
      <c r="URQ223" s="52"/>
      <c r="URR223" s="52"/>
      <c r="URS223" s="52"/>
      <c r="URT223" s="52"/>
      <c r="URU223" s="52"/>
      <c r="URV223" s="52"/>
      <c r="URW223" s="52"/>
      <c r="URX223" s="52"/>
      <c r="URY223" s="52"/>
      <c r="URZ223" s="52"/>
      <c r="USA223" s="52"/>
      <c r="USB223" s="52"/>
      <c r="USC223" s="52"/>
      <c r="USD223" s="52"/>
      <c r="USE223" s="52"/>
      <c r="USF223" s="52"/>
      <c r="USG223" s="52"/>
      <c r="USH223" s="52"/>
      <c r="USI223" s="52"/>
      <c r="USJ223" s="52"/>
      <c r="USK223" s="52"/>
      <c r="USL223" s="52"/>
      <c r="USM223" s="52"/>
      <c r="USN223" s="52"/>
      <c r="USO223" s="52"/>
      <c r="USP223" s="52"/>
      <c r="USQ223" s="52"/>
      <c r="USR223" s="52"/>
      <c r="USS223" s="52"/>
      <c r="UST223" s="52"/>
      <c r="USU223" s="52"/>
      <c r="USV223" s="52"/>
      <c r="USW223" s="52"/>
      <c r="USX223" s="52"/>
      <c r="USY223" s="52"/>
      <c r="USZ223" s="52"/>
      <c r="UTA223" s="52"/>
      <c r="UTB223" s="52"/>
      <c r="UTC223" s="52"/>
      <c r="UTD223" s="52"/>
      <c r="UTE223" s="52"/>
      <c r="UTF223" s="52"/>
      <c r="UTG223" s="52"/>
      <c r="UTH223" s="52"/>
      <c r="UTI223" s="52"/>
      <c r="UTJ223" s="52"/>
      <c r="UTK223" s="52"/>
      <c r="UTL223" s="52"/>
      <c r="UTM223" s="52"/>
      <c r="UTN223" s="52"/>
      <c r="UTO223" s="52"/>
      <c r="UTP223" s="52"/>
      <c r="UTQ223" s="52"/>
      <c r="UTR223" s="52"/>
      <c r="UTS223" s="52"/>
      <c r="UTT223" s="52"/>
      <c r="UTU223" s="52"/>
      <c r="UTV223" s="52"/>
      <c r="UTW223" s="52"/>
      <c r="UTX223" s="52"/>
      <c r="UTY223" s="52"/>
      <c r="UTZ223" s="52"/>
      <c r="UUA223" s="52"/>
      <c r="UUB223" s="52"/>
      <c r="UUC223" s="52"/>
      <c r="UUD223" s="52"/>
      <c r="UUE223" s="52"/>
      <c r="UUF223" s="52"/>
      <c r="UUG223" s="52"/>
      <c r="UUH223" s="52"/>
      <c r="UUI223" s="52"/>
      <c r="UUJ223" s="52"/>
      <c r="UUK223" s="52"/>
      <c r="UUL223" s="52"/>
      <c r="UUM223" s="52"/>
      <c r="UUN223" s="52"/>
      <c r="UUO223" s="52"/>
      <c r="UUP223" s="52"/>
      <c r="UUQ223" s="52"/>
      <c r="UUR223" s="52"/>
      <c r="UUS223" s="52"/>
      <c r="UUT223" s="52"/>
      <c r="UUU223" s="52"/>
      <c r="UUV223" s="52"/>
      <c r="UUW223" s="52"/>
      <c r="UUX223" s="52"/>
      <c r="UUY223" s="52"/>
      <c r="UUZ223" s="52"/>
      <c r="UVA223" s="52"/>
      <c r="UVB223" s="52"/>
      <c r="UVC223" s="52"/>
      <c r="UVD223" s="52"/>
      <c r="UVE223" s="52"/>
      <c r="UVF223" s="52"/>
      <c r="UVG223" s="52"/>
      <c r="UVH223" s="52"/>
      <c r="UVI223" s="52"/>
      <c r="UVJ223" s="52"/>
      <c r="UVK223" s="52"/>
      <c r="UVL223" s="52"/>
      <c r="UVM223" s="52"/>
      <c r="UVN223" s="52"/>
      <c r="UVO223" s="52"/>
      <c r="UVP223" s="52"/>
      <c r="UVQ223" s="52"/>
      <c r="UVR223" s="52"/>
      <c r="UVS223" s="52"/>
      <c r="UVT223" s="52"/>
      <c r="UVU223" s="52"/>
      <c r="UVV223" s="52"/>
      <c r="UVW223" s="52"/>
      <c r="UVX223" s="52"/>
      <c r="UVY223" s="52"/>
      <c r="UVZ223" s="52"/>
      <c r="UWA223" s="52"/>
      <c r="UWB223" s="52"/>
      <c r="UWC223" s="52"/>
      <c r="UWD223" s="52"/>
      <c r="UWE223" s="52"/>
      <c r="UWF223" s="52"/>
      <c r="UWG223" s="52"/>
      <c r="UWH223" s="52"/>
      <c r="UWI223" s="52"/>
      <c r="UWJ223" s="52"/>
      <c r="UWK223" s="52"/>
      <c r="UWL223" s="52"/>
      <c r="UWM223" s="52"/>
      <c r="UWN223" s="52"/>
      <c r="UWO223" s="52"/>
      <c r="UWP223" s="52"/>
      <c r="UWQ223" s="52"/>
      <c r="UWR223" s="52"/>
      <c r="UWS223" s="52"/>
      <c r="UWT223" s="52"/>
      <c r="UWU223" s="52"/>
      <c r="UWV223" s="52"/>
      <c r="UWW223" s="52"/>
      <c r="UWX223" s="52"/>
      <c r="UWY223" s="52"/>
      <c r="UWZ223" s="52"/>
      <c r="UXA223" s="52"/>
      <c r="UXB223" s="52"/>
      <c r="UXC223" s="52"/>
      <c r="UXD223" s="52"/>
      <c r="UXE223" s="52"/>
      <c r="UXF223" s="52"/>
      <c r="UXG223" s="52"/>
      <c r="UXH223" s="52"/>
      <c r="UXI223" s="52"/>
      <c r="UXJ223" s="52"/>
      <c r="UXK223" s="52"/>
      <c r="UXL223" s="52"/>
      <c r="UXM223" s="52"/>
      <c r="UXN223" s="52"/>
      <c r="UXO223" s="52"/>
      <c r="UXP223" s="52"/>
      <c r="UXQ223" s="52"/>
      <c r="UXR223" s="52"/>
      <c r="UXS223" s="52"/>
      <c r="UXT223" s="52"/>
      <c r="UXU223" s="52"/>
      <c r="UXV223" s="52"/>
      <c r="UXW223" s="52"/>
      <c r="UXX223" s="52"/>
      <c r="UXY223" s="52"/>
      <c r="UXZ223" s="52"/>
      <c r="UYA223" s="52"/>
      <c r="UYB223" s="52"/>
      <c r="UYC223" s="52"/>
      <c r="UYD223" s="52"/>
      <c r="UYE223" s="52"/>
      <c r="UYF223" s="52"/>
      <c r="UYG223" s="52"/>
      <c r="UYH223" s="52"/>
      <c r="UYI223" s="52"/>
      <c r="UYJ223" s="52"/>
      <c r="UYK223" s="52"/>
      <c r="UYL223" s="52"/>
      <c r="UYM223" s="52"/>
      <c r="UYN223" s="52"/>
      <c r="UYO223" s="52"/>
      <c r="UYP223" s="52"/>
      <c r="UYQ223" s="52"/>
      <c r="UYR223" s="52"/>
      <c r="UYS223" s="52"/>
      <c r="UYT223" s="52"/>
      <c r="UYU223" s="52"/>
      <c r="UYV223" s="52"/>
      <c r="UYW223" s="52"/>
      <c r="UYX223" s="52"/>
      <c r="UYY223" s="52"/>
      <c r="UYZ223" s="52"/>
      <c r="UZA223" s="52"/>
      <c r="UZB223" s="52"/>
      <c r="UZC223" s="52"/>
      <c r="UZD223" s="52"/>
      <c r="UZE223" s="52"/>
      <c r="UZF223" s="52"/>
      <c r="UZG223" s="52"/>
      <c r="UZH223" s="52"/>
      <c r="UZI223" s="52"/>
      <c r="UZJ223" s="52"/>
      <c r="UZK223" s="52"/>
      <c r="UZL223" s="52"/>
      <c r="UZM223" s="52"/>
      <c r="UZN223" s="52"/>
      <c r="UZO223" s="52"/>
      <c r="UZP223" s="52"/>
      <c r="UZQ223" s="52"/>
      <c r="UZR223" s="52"/>
      <c r="UZS223" s="52"/>
      <c r="UZT223" s="52"/>
      <c r="UZU223" s="52"/>
      <c r="UZV223" s="52"/>
      <c r="UZW223" s="52"/>
      <c r="UZX223" s="52"/>
      <c r="UZY223" s="52"/>
      <c r="UZZ223" s="52"/>
      <c r="VAA223" s="52"/>
      <c r="VAB223" s="52"/>
      <c r="VAC223" s="52"/>
      <c r="VAD223" s="52"/>
      <c r="VAE223" s="52"/>
      <c r="VAF223" s="52"/>
      <c r="VAG223" s="52"/>
      <c r="VAH223" s="52"/>
      <c r="VAI223" s="52"/>
      <c r="VAJ223" s="52"/>
      <c r="VAK223" s="52"/>
      <c r="VAL223" s="52"/>
      <c r="VAM223" s="52"/>
      <c r="VAN223" s="52"/>
      <c r="VAO223" s="52"/>
      <c r="VAP223" s="52"/>
      <c r="VAQ223" s="52"/>
      <c r="VAR223" s="52"/>
      <c r="VAS223" s="52"/>
      <c r="VAT223" s="52"/>
      <c r="VAU223" s="52"/>
      <c r="VAV223" s="52"/>
      <c r="VAW223" s="52"/>
      <c r="VAX223" s="52"/>
      <c r="VAY223" s="52"/>
      <c r="VAZ223" s="52"/>
      <c r="VBA223" s="52"/>
      <c r="VBB223" s="52"/>
      <c r="VBC223" s="52"/>
      <c r="VBD223" s="52"/>
      <c r="VBE223" s="52"/>
      <c r="VBF223" s="52"/>
      <c r="VBG223" s="52"/>
      <c r="VBH223" s="52"/>
      <c r="VBI223" s="52"/>
      <c r="VBJ223" s="52"/>
      <c r="VBK223" s="52"/>
      <c r="VBL223" s="52"/>
      <c r="VBM223" s="52"/>
      <c r="VBN223" s="52"/>
      <c r="VBO223" s="52"/>
      <c r="VBP223" s="52"/>
      <c r="VBQ223" s="52"/>
      <c r="VBR223" s="52"/>
      <c r="VBS223" s="52"/>
      <c r="VBT223" s="52"/>
      <c r="VBU223" s="52"/>
      <c r="VBV223" s="52"/>
      <c r="VBW223" s="52"/>
      <c r="VBX223" s="52"/>
      <c r="VBY223" s="52"/>
      <c r="VBZ223" s="52"/>
      <c r="VCA223" s="52"/>
      <c r="VCB223" s="52"/>
      <c r="VCC223" s="52"/>
      <c r="VCD223" s="52"/>
      <c r="VCE223" s="52"/>
      <c r="VCF223" s="52"/>
      <c r="VCG223" s="52"/>
      <c r="VCH223" s="52"/>
      <c r="VCI223" s="52"/>
      <c r="VCJ223" s="52"/>
      <c r="VCK223" s="52"/>
      <c r="VCL223" s="52"/>
      <c r="VCM223" s="52"/>
      <c r="VCN223" s="52"/>
      <c r="VCO223" s="52"/>
      <c r="VCP223" s="52"/>
      <c r="VCQ223" s="52"/>
      <c r="VCR223" s="52"/>
      <c r="VCS223" s="52"/>
      <c r="VCT223" s="52"/>
      <c r="VCU223" s="52"/>
      <c r="VCV223" s="52"/>
      <c r="VCW223" s="52"/>
      <c r="VCX223" s="52"/>
      <c r="VCY223" s="52"/>
      <c r="VCZ223" s="52"/>
      <c r="VDA223" s="52"/>
      <c r="VDB223" s="52"/>
      <c r="VDC223" s="52"/>
      <c r="VDD223" s="52"/>
      <c r="VDE223" s="52"/>
      <c r="VDF223" s="52"/>
      <c r="VDG223" s="52"/>
      <c r="VDH223" s="52"/>
      <c r="VDI223" s="52"/>
      <c r="VDJ223" s="52"/>
      <c r="VDK223" s="52"/>
      <c r="VDL223" s="52"/>
      <c r="VDM223" s="52"/>
      <c r="VDN223" s="52"/>
      <c r="VDO223" s="52"/>
      <c r="VDP223" s="52"/>
      <c r="VDQ223" s="52"/>
      <c r="VDR223" s="52"/>
      <c r="VDS223" s="52"/>
      <c r="VDT223" s="52"/>
      <c r="VDU223" s="52"/>
      <c r="VDV223" s="52"/>
      <c r="VDW223" s="52"/>
      <c r="VDX223" s="52"/>
      <c r="VDY223" s="52"/>
      <c r="VDZ223" s="52"/>
      <c r="VEA223" s="52"/>
      <c r="VEB223" s="52"/>
      <c r="VEC223" s="52"/>
      <c r="VED223" s="52"/>
      <c r="VEE223" s="52"/>
      <c r="VEF223" s="52"/>
      <c r="VEG223" s="52"/>
      <c r="VEH223" s="52"/>
      <c r="VEI223" s="52"/>
      <c r="VEJ223" s="52"/>
      <c r="VEK223" s="52"/>
      <c r="VEL223" s="52"/>
      <c r="VEM223" s="52"/>
      <c r="VEN223" s="52"/>
      <c r="VEO223" s="52"/>
      <c r="VEP223" s="52"/>
      <c r="VEQ223" s="52"/>
      <c r="VER223" s="52"/>
      <c r="VES223" s="52"/>
      <c r="VET223" s="52"/>
      <c r="VEU223" s="52"/>
      <c r="VEV223" s="52"/>
      <c r="VEW223" s="52"/>
      <c r="VEX223" s="52"/>
      <c r="VEY223" s="52"/>
      <c r="VEZ223" s="52"/>
      <c r="VFA223" s="52"/>
      <c r="VFB223" s="52"/>
      <c r="VFC223" s="52"/>
      <c r="VFD223" s="52"/>
      <c r="VFE223" s="52"/>
      <c r="VFF223" s="52"/>
      <c r="VFG223" s="52"/>
      <c r="VFH223" s="52"/>
      <c r="VFI223" s="52"/>
      <c r="VFJ223" s="52"/>
      <c r="VFK223" s="52"/>
      <c r="VFL223" s="52"/>
      <c r="VFM223" s="52"/>
      <c r="VFN223" s="52"/>
      <c r="VFO223" s="52"/>
      <c r="VFP223" s="52"/>
      <c r="VFQ223" s="52"/>
      <c r="VFR223" s="52"/>
      <c r="VFS223" s="52"/>
      <c r="VFT223" s="52"/>
      <c r="VFU223" s="52"/>
      <c r="VFV223" s="52"/>
      <c r="VFW223" s="52"/>
      <c r="VFX223" s="52"/>
      <c r="VFY223" s="52"/>
      <c r="VFZ223" s="52"/>
      <c r="VGA223" s="52"/>
      <c r="VGB223" s="52"/>
      <c r="VGC223" s="52"/>
      <c r="VGD223" s="52"/>
      <c r="VGE223" s="52"/>
      <c r="VGF223" s="52"/>
      <c r="VGG223" s="52"/>
      <c r="VGH223" s="52"/>
      <c r="VGI223" s="52"/>
      <c r="VGJ223" s="52"/>
      <c r="VGK223" s="52"/>
      <c r="VGL223" s="52"/>
      <c r="VGM223" s="52"/>
      <c r="VGN223" s="52"/>
      <c r="VGO223" s="52"/>
      <c r="VGP223" s="52"/>
      <c r="VGQ223" s="52"/>
      <c r="VGR223" s="52"/>
      <c r="VGS223" s="52"/>
      <c r="VGT223" s="52"/>
      <c r="VGU223" s="52"/>
      <c r="VGV223" s="52"/>
      <c r="VGW223" s="52"/>
      <c r="VGX223" s="52"/>
      <c r="VGY223" s="52"/>
      <c r="VGZ223" s="52"/>
      <c r="VHA223" s="52"/>
      <c r="VHB223" s="52"/>
      <c r="VHC223" s="52"/>
      <c r="VHD223" s="52"/>
      <c r="VHE223" s="52"/>
      <c r="VHF223" s="52"/>
      <c r="VHG223" s="52"/>
      <c r="VHH223" s="52"/>
      <c r="VHI223" s="52"/>
      <c r="VHJ223" s="52"/>
      <c r="VHK223" s="52"/>
      <c r="VHL223" s="52"/>
      <c r="VHM223" s="52"/>
      <c r="VHN223" s="52"/>
      <c r="VHO223" s="52"/>
      <c r="VHP223" s="52"/>
      <c r="VHQ223" s="52"/>
      <c r="VHR223" s="52"/>
      <c r="VHS223" s="52"/>
      <c r="VHT223" s="52"/>
      <c r="VHU223" s="52"/>
      <c r="VHV223" s="52"/>
      <c r="VHW223" s="52"/>
      <c r="VHX223" s="52"/>
      <c r="VHY223" s="52"/>
      <c r="VHZ223" s="52"/>
      <c r="VIA223" s="52"/>
      <c r="VIB223" s="52"/>
      <c r="VIC223" s="52"/>
      <c r="VID223" s="52"/>
      <c r="VIE223" s="52"/>
      <c r="VIF223" s="52"/>
      <c r="VIG223" s="52"/>
      <c r="VIH223" s="52"/>
      <c r="VII223" s="52"/>
      <c r="VIJ223" s="52"/>
      <c r="VIK223" s="52"/>
      <c r="VIL223" s="52"/>
      <c r="VIM223" s="52"/>
      <c r="VIN223" s="52"/>
      <c r="VIO223" s="52"/>
      <c r="VIP223" s="52"/>
      <c r="VIQ223" s="52"/>
      <c r="VIR223" s="52"/>
      <c r="VIS223" s="52"/>
      <c r="VIT223" s="52"/>
      <c r="VIU223" s="52"/>
      <c r="VIV223" s="52"/>
      <c r="VIW223" s="52"/>
      <c r="VIX223" s="52"/>
      <c r="VIY223" s="52"/>
      <c r="VIZ223" s="52"/>
      <c r="VJA223" s="52"/>
      <c r="VJB223" s="52"/>
      <c r="VJC223" s="52"/>
      <c r="VJD223" s="52"/>
      <c r="VJE223" s="52"/>
      <c r="VJF223" s="52"/>
      <c r="VJG223" s="52"/>
      <c r="VJH223" s="52"/>
      <c r="VJI223" s="52"/>
      <c r="VJJ223" s="52"/>
      <c r="VJK223" s="52"/>
      <c r="VJL223" s="52"/>
      <c r="VJM223" s="52"/>
      <c r="VJN223" s="52"/>
      <c r="VJO223" s="52"/>
      <c r="VJP223" s="52"/>
      <c r="VJQ223" s="52"/>
      <c r="VJR223" s="52"/>
      <c r="VJS223" s="52"/>
      <c r="VJT223" s="52"/>
      <c r="VJU223" s="52"/>
      <c r="VJV223" s="52"/>
      <c r="VJW223" s="52"/>
      <c r="VJX223" s="52"/>
      <c r="VJY223" s="52"/>
      <c r="VJZ223" s="52"/>
      <c r="VKA223" s="52"/>
      <c r="VKB223" s="52"/>
      <c r="VKC223" s="52"/>
      <c r="VKD223" s="52"/>
      <c r="VKE223" s="52"/>
      <c r="VKF223" s="52"/>
      <c r="VKG223" s="52"/>
      <c r="VKH223" s="52"/>
      <c r="VKI223" s="52"/>
      <c r="VKJ223" s="52"/>
      <c r="VKK223" s="52"/>
      <c r="VKL223" s="52"/>
      <c r="VKM223" s="52"/>
      <c r="VKN223" s="52"/>
      <c r="VKO223" s="52"/>
      <c r="VKP223" s="52"/>
      <c r="VKQ223" s="52"/>
      <c r="VKR223" s="52"/>
      <c r="VKS223" s="52"/>
      <c r="VKT223" s="52"/>
      <c r="VKU223" s="52"/>
      <c r="VKV223" s="52"/>
      <c r="VKW223" s="52"/>
      <c r="VKX223" s="52"/>
      <c r="VKY223" s="52"/>
      <c r="VKZ223" s="52"/>
      <c r="VLA223" s="52"/>
      <c r="VLB223" s="52"/>
      <c r="VLC223" s="52"/>
      <c r="VLD223" s="52"/>
      <c r="VLE223" s="52"/>
      <c r="VLF223" s="52"/>
      <c r="VLG223" s="52"/>
      <c r="VLH223" s="52"/>
      <c r="VLI223" s="52"/>
      <c r="VLJ223" s="52"/>
      <c r="VLK223" s="52"/>
      <c r="VLL223" s="52"/>
      <c r="VLM223" s="52"/>
      <c r="VLN223" s="52"/>
      <c r="VLO223" s="52"/>
      <c r="VLP223" s="52"/>
      <c r="VLQ223" s="52"/>
      <c r="VLR223" s="52"/>
      <c r="VLS223" s="52"/>
      <c r="VLT223" s="52"/>
      <c r="VLU223" s="52"/>
      <c r="VLV223" s="52"/>
      <c r="VLW223" s="52"/>
      <c r="VLX223" s="52"/>
      <c r="VLY223" s="52"/>
      <c r="VLZ223" s="52"/>
      <c r="VMA223" s="52"/>
      <c r="VMB223" s="52"/>
      <c r="VMC223" s="52"/>
      <c r="VMD223" s="52"/>
      <c r="VME223" s="52"/>
      <c r="VMF223" s="52"/>
      <c r="VMG223" s="52"/>
      <c r="VMH223" s="52"/>
      <c r="VMI223" s="52"/>
      <c r="VMJ223" s="52"/>
      <c r="VMK223" s="52"/>
      <c r="VML223" s="52"/>
      <c r="VMM223" s="52"/>
      <c r="VMN223" s="52"/>
      <c r="VMO223" s="52"/>
      <c r="VMP223" s="52"/>
      <c r="VMQ223" s="52"/>
      <c r="VMR223" s="52"/>
      <c r="VMS223" s="52"/>
      <c r="VMT223" s="52"/>
      <c r="VMU223" s="52"/>
      <c r="VMV223" s="52"/>
      <c r="VMW223" s="52"/>
      <c r="VMX223" s="52"/>
      <c r="VMY223" s="52"/>
      <c r="VMZ223" s="52"/>
      <c r="VNA223" s="52"/>
      <c r="VNB223" s="52"/>
      <c r="VNC223" s="52"/>
      <c r="VND223" s="52"/>
      <c r="VNE223" s="52"/>
      <c r="VNF223" s="52"/>
      <c r="VNG223" s="52"/>
      <c r="VNH223" s="52"/>
      <c r="VNI223" s="52"/>
      <c r="VNJ223" s="52"/>
      <c r="VNK223" s="52"/>
      <c r="VNL223" s="52"/>
      <c r="VNM223" s="52"/>
      <c r="VNN223" s="52"/>
      <c r="VNO223" s="52"/>
      <c r="VNP223" s="52"/>
      <c r="VNQ223" s="52"/>
      <c r="VNR223" s="52"/>
      <c r="VNS223" s="52"/>
      <c r="VNT223" s="52"/>
      <c r="VNU223" s="52"/>
      <c r="VNV223" s="52"/>
      <c r="VNW223" s="52"/>
      <c r="VNX223" s="52"/>
      <c r="VNY223" s="52"/>
      <c r="VNZ223" s="52"/>
      <c r="VOA223" s="52"/>
      <c r="VOB223" s="52"/>
      <c r="VOC223" s="52"/>
      <c r="VOD223" s="52"/>
      <c r="VOE223" s="52"/>
      <c r="VOF223" s="52"/>
      <c r="VOG223" s="52"/>
      <c r="VOH223" s="52"/>
      <c r="VOI223" s="52"/>
      <c r="VOJ223" s="52"/>
      <c r="VOK223" s="52"/>
      <c r="VOL223" s="52"/>
      <c r="VOM223" s="52"/>
      <c r="VON223" s="52"/>
      <c r="VOO223" s="52"/>
      <c r="VOP223" s="52"/>
      <c r="VOQ223" s="52"/>
      <c r="VOR223" s="52"/>
      <c r="VOS223" s="52"/>
      <c r="VOT223" s="52"/>
      <c r="VOU223" s="52"/>
      <c r="VOV223" s="52"/>
      <c r="VOW223" s="52"/>
      <c r="VOX223" s="52"/>
      <c r="VOY223" s="52"/>
      <c r="VOZ223" s="52"/>
      <c r="VPA223" s="52"/>
      <c r="VPB223" s="52"/>
      <c r="VPC223" s="52"/>
      <c r="VPD223" s="52"/>
      <c r="VPE223" s="52"/>
      <c r="VPF223" s="52"/>
      <c r="VPG223" s="52"/>
      <c r="VPH223" s="52"/>
      <c r="VPI223" s="52"/>
      <c r="VPJ223" s="52"/>
      <c r="VPK223" s="52"/>
      <c r="VPL223" s="52"/>
      <c r="VPM223" s="52"/>
      <c r="VPN223" s="52"/>
      <c r="VPO223" s="52"/>
      <c r="VPP223" s="52"/>
      <c r="VPQ223" s="52"/>
      <c r="VPR223" s="52"/>
      <c r="VPS223" s="52"/>
      <c r="VPT223" s="52"/>
      <c r="VPU223" s="52"/>
      <c r="VPV223" s="52"/>
      <c r="VPW223" s="52"/>
      <c r="VPX223" s="52"/>
      <c r="VPY223" s="52"/>
      <c r="VPZ223" s="52"/>
      <c r="VQA223" s="52"/>
      <c r="VQB223" s="52"/>
      <c r="VQC223" s="52"/>
      <c r="VQD223" s="52"/>
      <c r="VQE223" s="52"/>
      <c r="VQF223" s="52"/>
      <c r="VQG223" s="52"/>
      <c r="VQH223" s="52"/>
      <c r="VQI223" s="52"/>
      <c r="VQJ223" s="52"/>
      <c r="VQK223" s="52"/>
      <c r="VQL223" s="52"/>
      <c r="VQM223" s="52"/>
      <c r="VQN223" s="52"/>
      <c r="VQO223" s="52"/>
      <c r="VQP223" s="52"/>
      <c r="VQQ223" s="52"/>
      <c r="VQR223" s="52"/>
      <c r="VQS223" s="52"/>
      <c r="VQT223" s="52"/>
      <c r="VQU223" s="52"/>
      <c r="VQV223" s="52"/>
      <c r="VQW223" s="52"/>
      <c r="VQX223" s="52"/>
      <c r="VQY223" s="52"/>
      <c r="VQZ223" s="52"/>
      <c r="VRA223" s="52"/>
      <c r="VRB223" s="52"/>
      <c r="VRC223" s="52"/>
      <c r="VRD223" s="52"/>
      <c r="VRE223" s="52"/>
      <c r="VRF223" s="52"/>
      <c r="VRG223" s="52"/>
      <c r="VRH223" s="52"/>
      <c r="VRI223" s="52"/>
      <c r="VRJ223" s="52"/>
      <c r="VRK223" s="52"/>
      <c r="VRL223" s="52"/>
      <c r="VRM223" s="52"/>
      <c r="VRN223" s="52"/>
      <c r="VRO223" s="52"/>
      <c r="VRP223" s="52"/>
      <c r="VRQ223" s="52"/>
      <c r="VRR223" s="52"/>
      <c r="VRS223" s="52"/>
      <c r="VRT223" s="52"/>
      <c r="VRU223" s="52"/>
      <c r="VRV223" s="52"/>
      <c r="VRW223" s="52"/>
      <c r="VRX223" s="52"/>
      <c r="VRY223" s="52"/>
      <c r="VRZ223" s="52"/>
      <c r="VSA223" s="52"/>
      <c r="VSB223" s="52"/>
      <c r="VSC223" s="52"/>
      <c r="VSD223" s="52"/>
      <c r="VSE223" s="52"/>
      <c r="VSF223" s="52"/>
      <c r="VSG223" s="52"/>
      <c r="VSH223" s="52"/>
      <c r="VSI223" s="52"/>
      <c r="VSJ223" s="52"/>
      <c r="VSK223" s="52"/>
      <c r="VSL223" s="52"/>
      <c r="VSM223" s="52"/>
      <c r="VSN223" s="52"/>
      <c r="VSO223" s="52"/>
      <c r="VSP223" s="52"/>
      <c r="VSQ223" s="52"/>
      <c r="VSR223" s="52"/>
      <c r="VSS223" s="52"/>
      <c r="VST223" s="52"/>
      <c r="VSU223" s="52"/>
      <c r="VSV223" s="52"/>
      <c r="VSW223" s="52"/>
      <c r="VSX223" s="52"/>
      <c r="VSY223" s="52"/>
      <c r="VSZ223" s="52"/>
      <c r="VTA223" s="52"/>
      <c r="VTB223" s="52"/>
      <c r="VTC223" s="52"/>
      <c r="VTD223" s="52"/>
      <c r="VTE223" s="52"/>
      <c r="VTF223" s="52"/>
      <c r="VTG223" s="52"/>
      <c r="VTH223" s="52"/>
      <c r="VTI223" s="52"/>
      <c r="VTJ223" s="52"/>
      <c r="VTK223" s="52"/>
      <c r="VTL223" s="52"/>
      <c r="VTM223" s="52"/>
      <c r="VTN223" s="52"/>
      <c r="VTO223" s="52"/>
      <c r="VTP223" s="52"/>
      <c r="VTQ223" s="52"/>
      <c r="VTR223" s="52"/>
      <c r="VTS223" s="52"/>
      <c r="VTT223" s="52"/>
      <c r="VTU223" s="52"/>
      <c r="VTV223" s="52"/>
      <c r="VTW223" s="52"/>
      <c r="VTX223" s="52"/>
      <c r="VTY223" s="52"/>
      <c r="VTZ223" s="52"/>
      <c r="VUA223" s="52"/>
      <c r="VUB223" s="52"/>
      <c r="VUC223" s="52"/>
      <c r="VUD223" s="52"/>
      <c r="VUE223" s="52"/>
      <c r="VUF223" s="52"/>
      <c r="VUG223" s="52"/>
      <c r="VUH223" s="52"/>
      <c r="VUI223" s="52"/>
      <c r="VUJ223" s="52"/>
      <c r="VUK223" s="52"/>
      <c r="VUL223" s="52"/>
      <c r="VUM223" s="52"/>
      <c r="VUN223" s="52"/>
      <c r="VUO223" s="52"/>
      <c r="VUP223" s="52"/>
      <c r="VUQ223" s="52"/>
      <c r="VUR223" s="52"/>
      <c r="VUS223" s="52"/>
      <c r="VUT223" s="52"/>
      <c r="VUU223" s="52"/>
      <c r="VUV223" s="52"/>
      <c r="VUW223" s="52"/>
      <c r="VUX223" s="52"/>
      <c r="VUY223" s="52"/>
      <c r="VUZ223" s="52"/>
      <c r="VVA223" s="52"/>
      <c r="VVB223" s="52"/>
      <c r="VVC223" s="52"/>
      <c r="VVD223" s="52"/>
      <c r="VVE223" s="52"/>
      <c r="VVF223" s="52"/>
      <c r="VVG223" s="52"/>
      <c r="VVH223" s="52"/>
      <c r="VVI223" s="52"/>
      <c r="VVJ223" s="52"/>
      <c r="VVK223" s="52"/>
      <c r="VVL223" s="52"/>
      <c r="VVM223" s="52"/>
      <c r="VVN223" s="52"/>
      <c r="VVO223" s="52"/>
      <c r="VVP223" s="52"/>
      <c r="VVQ223" s="52"/>
      <c r="VVR223" s="52"/>
      <c r="VVS223" s="52"/>
      <c r="VVT223" s="52"/>
      <c r="VVU223" s="52"/>
      <c r="VVV223" s="52"/>
      <c r="VVW223" s="52"/>
      <c r="VVX223" s="52"/>
      <c r="VVY223" s="52"/>
      <c r="VVZ223" s="52"/>
      <c r="VWA223" s="52"/>
      <c r="VWB223" s="52"/>
      <c r="VWC223" s="52"/>
      <c r="VWD223" s="52"/>
      <c r="VWE223" s="52"/>
      <c r="VWF223" s="52"/>
      <c r="VWG223" s="52"/>
      <c r="VWH223" s="52"/>
      <c r="VWI223" s="52"/>
      <c r="VWJ223" s="52"/>
      <c r="VWK223" s="52"/>
      <c r="VWL223" s="52"/>
      <c r="VWM223" s="52"/>
      <c r="VWN223" s="52"/>
      <c r="VWO223" s="52"/>
      <c r="VWP223" s="52"/>
      <c r="VWQ223" s="52"/>
      <c r="VWR223" s="52"/>
      <c r="VWS223" s="52"/>
      <c r="VWT223" s="52"/>
      <c r="VWU223" s="52"/>
      <c r="VWV223" s="52"/>
      <c r="VWW223" s="52"/>
      <c r="VWX223" s="52"/>
      <c r="VWY223" s="52"/>
      <c r="VWZ223" s="52"/>
      <c r="VXA223" s="52"/>
      <c r="VXB223" s="52"/>
      <c r="VXC223" s="52"/>
      <c r="VXD223" s="52"/>
      <c r="VXE223" s="52"/>
      <c r="VXF223" s="52"/>
      <c r="VXG223" s="52"/>
      <c r="VXH223" s="52"/>
      <c r="VXI223" s="52"/>
      <c r="VXJ223" s="52"/>
      <c r="VXK223" s="52"/>
      <c r="VXL223" s="52"/>
      <c r="VXM223" s="52"/>
      <c r="VXN223" s="52"/>
      <c r="VXO223" s="52"/>
      <c r="VXP223" s="52"/>
      <c r="VXQ223" s="52"/>
      <c r="VXR223" s="52"/>
      <c r="VXS223" s="52"/>
      <c r="VXT223" s="52"/>
      <c r="VXU223" s="52"/>
      <c r="VXV223" s="52"/>
      <c r="VXW223" s="52"/>
      <c r="VXX223" s="52"/>
      <c r="VXY223" s="52"/>
      <c r="VXZ223" s="52"/>
      <c r="VYA223" s="52"/>
      <c r="VYB223" s="52"/>
      <c r="VYC223" s="52"/>
      <c r="VYD223" s="52"/>
      <c r="VYE223" s="52"/>
      <c r="VYF223" s="52"/>
      <c r="VYG223" s="52"/>
      <c r="VYH223" s="52"/>
      <c r="VYI223" s="52"/>
      <c r="VYJ223" s="52"/>
      <c r="VYK223" s="52"/>
      <c r="VYL223" s="52"/>
      <c r="VYM223" s="52"/>
      <c r="VYN223" s="52"/>
      <c r="VYO223" s="52"/>
      <c r="VYP223" s="52"/>
      <c r="VYQ223" s="52"/>
      <c r="VYR223" s="52"/>
      <c r="VYS223" s="52"/>
      <c r="VYT223" s="52"/>
      <c r="VYU223" s="52"/>
      <c r="VYV223" s="52"/>
      <c r="VYW223" s="52"/>
      <c r="VYX223" s="52"/>
      <c r="VYY223" s="52"/>
      <c r="VYZ223" s="52"/>
      <c r="VZA223" s="52"/>
      <c r="VZB223" s="52"/>
      <c r="VZC223" s="52"/>
      <c r="VZD223" s="52"/>
      <c r="VZE223" s="52"/>
      <c r="VZF223" s="52"/>
      <c r="VZG223" s="52"/>
      <c r="VZH223" s="52"/>
      <c r="VZI223" s="52"/>
      <c r="VZJ223" s="52"/>
      <c r="VZK223" s="52"/>
      <c r="VZL223" s="52"/>
      <c r="VZM223" s="52"/>
      <c r="VZN223" s="52"/>
      <c r="VZO223" s="52"/>
      <c r="VZP223" s="52"/>
      <c r="VZQ223" s="52"/>
      <c r="VZR223" s="52"/>
      <c r="VZS223" s="52"/>
      <c r="VZT223" s="52"/>
      <c r="VZU223" s="52"/>
      <c r="VZV223" s="52"/>
      <c r="VZW223" s="52"/>
      <c r="VZX223" s="52"/>
      <c r="VZY223" s="52"/>
      <c r="VZZ223" s="52"/>
      <c r="WAA223" s="52"/>
      <c r="WAB223" s="52"/>
      <c r="WAC223" s="52"/>
      <c r="WAD223" s="52"/>
      <c r="WAE223" s="52"/>
      <c r="WAF223" s="52"/>
      <c r="WAG223" s="52"/>
      <c r="WAH223" s="52"/>
      <c r="WAI223" s="52"/>
      <c r="WAJ223" s="52"/>
      <c r="WAK223" s="52"/>
      <c r="WAL223" s="52"/>
      <c r="WAM223" s="52"/>
      <c r="WAN223" s="52"/>
      <c r="WAO223" s="52"/>
      <c r="WAP223" s="52"/>
      <c r="WAQ223" s="52"/>
      <c r="WAR223" s="52"/>
      <c r="WAS223" s="52"/>
      <c r="WAT223" s="52"/>
      <c r="WAU223" s="52"/>
      <c r="WAV223" s="52"/>
      <c r="WAW223" s="52"/>
      <c r="WAX223" s="52"/>
      <c r="WAY223" s="52"/>
      <c r="WAZ223" s="52"/>
      <c r="WBA223" s="52"/>
      <c r="WBB223" s="52"/>
      <c r="WBC223" s="52"/>
      <c r="WBD223" s="52"/>
      <c r="WBE223" s="52"/>
      <c r="WBF223" s="52"/>
      <c r="WBG223" s="52"/>
      <c r="WBH223" s="52"/>
      <c r="WBI223" s="52"/>
      <c r="WBJ223" s="52"/>
      <c r="WBK223" s="52"/>
      <c r="WBL223" s="52"/>
      <c r="WBM223" s="52"/>
      <c r="WBN223" s="52"/>
      <c r="WBO223" s="52"/>
      <c r="WBP223" s="52"/>
      <c r="WBQ223" s="52"/>
      <c r="WBR223" s="52"/>
      <c r="WBS223" s="52"/>
      <c r="WBT223" s="52"/>
      <c r="WBU223" s="52"/>
      <c r="WBV223" s="52"/>
      <c r="WBW223" s="52"/>
      <c r="WBX223" s="52"/>
      <c r="WBY223" s="52"/>
      <c r="WBZ223" s="52"/>
      <c r="WCA223" s="52"/>
      <c r="WCB223" s="52"/>
      <c r="WCC223" s="52"/>
      <c r="WCD223" s="52"/>
      <c r="WCE223" s="52"/>
      <c r="WCF223" s="52"/>
      <c r="WCG223" s="52"/>
      <c r="WCH223" s="52"/>
      <c r="WCI223" s="52"/>
      <c r="WCJ223" s="52"/>
      <c r="WCK223" s="52"/>
      <c r="WCL223" s="52"/>
      <c r="WCM223" s="52"/>
      <c r="WCN223" s="52"/>
      <c r="WCO223" s="52"/>
      <c r="WCP223" s="52"/>
      <c r="WCQ223" s="52"/>
      <c r="WCR223" s="52"/>
      <c r="WCS223" s="52"/>
      <c r="WCT223" s="52"/>
      <c r="WCU223" s="52"/>
      <c r="WCV223" s="52"/>
      <c r="WCW223" s="52"/>
      <c r="WCX223" s="52"/>
      <c r="WCY223" s="52"/>
      <c r="WCZ223" s="52"/>
      <c r="WDA223" s="52"/>
      <c r="WDB223" s="52"/>
      <c r="WDC223" s="52"/>
      <c r="WDD223" s="52"/>
      <c r="WDE223" s="52"/>
      <c r="WDF223" s="52"/>
      <c r="WDG223" s="52"/>
      <c r="WDH223" s="52"/>
      <c r="WDI223" s="52"/>
      <c r="WDJ223" s="52"/>
      <c r="WDK223" s="52"/>
      <c r="WDL223" s="52"/>
      <c r="WDM223" s="52"/>
      <c r="WDN223" s="52"/>
      <c r="WDO223" s="52"/>
      <c r="WDP223" s="52"/>
      <c r="WDQ223" s="52"/>
      <c r="WDR223" s="52"/>
      <c r="WDS223" s="52"/>
      <c r="WDT223" s="52"/>
      <c r="WDU223" s="52"/>
      <c r="WDV223" s="52"/>
      <c r="WDW223" s="52"/>
      <c r="WDX223" s="52"/>
      <c r="WDY223" s="52"/>
      <c r="WDZ223" s="52"/>
      <c r="WEA223" s="52"/>
      <c r="WEB223" s="52"/>
      <c r="WEC223" s="52"/>
      <c r="WED223" s="52"/>
      <c r="WEE223" s="52"/>
      <c r="WEF223" s="52"/>
      <c r="WEG223" s="52"/>
      <c r="WEH223" s="52"/>
      <c r="WEI223" s="52"/>
      <c r="WEJ223" s="52"/>
      <c r="WEK223" s="52"/>
      <c r="WEL223" s="52"/>
      <c r="WEM223" s="52"/>
      <c r="WEN223" s="52"/>
      <c r="WEO223" s="52"/>
      <c r="WEP223" s="52"/>
      <c r="WEQ223" s="52"/>
      <c r="WER223" s="52"/>
      <c r="WES223" s="52"/>
      <c r="WET223" s="52"/>
      <c r="WEU223" s="52"/>
      <c r="WEV223" s="52"/>
      <c r="WEW223" s="52"/>
      <c r="WEX223" s="52"/>
      <c r="WEY223" s="52"/>
      <c r="WEZ223" s="52"/>
      <c r="WFA223" s="52"/>
      <c r="WFB223" s="52"/>
      <c r="WFC223" s="52"/>
      <c r="WFD223" s="52"/>
      <c r="WFE223" s="52"/>
      <c r="WFF223" s="52"/>
      <c r="WFG223" s="52"/>
      <c r="WFH223" s="52"/>
      <c r="WFI223" s="52"/>
      <c r="WFJ223" s="52"/>
      <c r="WFK223" s="52"/>
      <c r="WFL223" s="52"/>
      <c r="WFM223" s="52"/>
      <c r="WFN223" s="52"/>
      <c r="WFO223" s="52"/>
      <c r="WFP223" s="52"/>
      <c r="WFQ223" s="52"/>
      <c r="WFR223" s="52"/>
      <c r="WFS223" s="52"/>
      <c r="WFT223" s="52"/>
      <c r="WFU223" s="52"/>
      <c r="WFV223" s="52"/>
      <c r="WFW223" s="52"/>
      <c r="WFX223" s="52"/>
      <c r="WFY223" s="52"/>
      <c r="WFZ223" s="52"/>
      <c r="WGA223" s="52"/>
      <c r="WGB223" s="52"/>
      <c r="WGC223" s="52"/>
      <c r="WGD223" s="52"/>
      <c r="WGE223" s="52"/>
      <c r="WGF223" s="52"/>
      <c r="WGG223" s="52"/>
      <c r="WGH223" s="52"/>
      <c r="WGI223" s="52"/>
      <c r="WGJ223" s="52"/>
      <c r="WGK223" s="52"/>
      <c r="WGL223" s="52"/>
      <c r="WGM223" s="52"/>
      <c r="WGN223" s="52"/>
      <c r="WGO223" s="52"/>
      <c r="WGP223" s="52"/>
      <c r="WGQ223" s="52"/>
      <c r="WGR223" s="52"/>
      <c r="WGS223" s="52"/>
      <c r="WGT223" s="52"/>
      <c r="WGU223" s="52"/>
      <c r="WGV223" s="52"/>
      <c r="WGW223" s="52"/>
      <c r="WGX223" s="52"/>
      <c r="WGY223" s="52"/>
      <c r="WGZ223" s="52"/>
      <c r="WHA223" s="52"/>
      <c r="WHB223" s="52"/>
      <c r="WHC223" s="52"/>
      <c r="WHD223" s="52"/>
      <c r="WHE223" s="52"/>
      <c r="WHF223" s="52"/>
      <c r="WHG223" s="52"/>
      <c r="WHH223" s="52"/>
      <c r="WHI223" s="52"/>
      <c r="WHJ223" s="52"/>
      <c r="WHK223" s="52"/>
      <c r="WHL223" s="52"/>
      <c r="WHM223" s="52"/>
      <c r="WHN223" s="52"/>
      <c r="WHO223" s="52"/>
      <c r="WHP223" s="52"/>
      <c r="WHQ223" s="52"/>
      <c r="WHR223" s="52"/>
      <c r="WHS223" s="52"/>
      <c r="WHT223" s="52"/>
      <c r="WHU223" s="52"/>
      <c r="WHV223" s="52"/>
      <c r="WHW223" s="52"/>
      <c r="WHX223" s="52"/>
      <c r="WHY223" s="52"/>
      <c r="WHZ223" s="52"/>
      <c r="WIA223" s="52"/>
      <c r="WIB223" s="52"/>
      <c r="WIC223" s="52"/>
      <c r="WID223" s="52"/>
      <c r="WIE223" s="52"/>
      <c r="WIF223" s="52"/>
      <c r="WIG223" s="52"/>
      <c r="WIH223" s="52"/>
      <c r="WII223" s="52"/>
      <c r="WIJ223" s="52"/>
      <c r="WIK223" s="52"/>
      <c r="WIL223" s="52"/>
      <c r="WIM223" s="52"/>
      <c r="WIN223" s="52"/>
      <c r="WIO223" s="52"/>
      <c r="WIP223" s="52"/>
      <c r="WIQ223" s="52"/>
      <c r="WIR223" s="52"/>
      <c r="WIS223" s="52"/>
      <c r="WIT223" s="52"/>
      <c r="WIU223" s="52"/>
      <c r="WIV223" s="52"/>
      <c r="WIW223" s="52"/>
      <c r="WIX223" s="52"/>
      <c r="WIY223" s="52"/>
      <c r="WIZ223" s="52"/>
      <c r="WJA223" s="52"/>
      <c r="WJB223" s="52"/>
      <c r="WJC223" s="52"/>
      <c r="WJD223" s="52"/>
      <c r="WJE223" s="52"/>
      <c r="WJF223" s="52"/>
      <c r="WJG223" s="52"/>
      <c r="WJH223" s="52"/>
      <c r="WJI223" s="52"/>
      <c r="WJJ223" s="52"/>
      <c r="WJK223" s="52"/>
      <c r="WJL223" s="52"/>
      <c r="WJM223" s="52"/>
      <c r="WJN223" s="52"/>
      <c r="WJO223" s="52"/>
      <c r="WJP223" s="52"/>
      <c r="WJQ223" s="52"/>
      <c r="WJR223" s="52"/>
      <c r="WJS223" s="52"/>
      <c r="WJT223" s="52"/>
      <c r="WJU223" s="52"/>
      <c r="WJV223" s="52"/>
      <c r="WJW223" s="52"/>
      <c r="WJX223" s="52"/>
      <c r="WJY223" s="52"/>
      <c r="WJZ223" s="52"/>
      <c r="WKA223" s="52"/>
      <c r="WKB223" s="52"/>
      <c r="WKC223" s="52"/>
      <c r="WKD223" s="52"/>
      <c r="WKE223" s="52"/>
      <c r="WKF223" s="52"/>
      <c r="WKG223" s="52"/>
      <c r="WKH223" s="52"/>
      <c r="WKI223" s="52"/>
      <c r="WKJ223" s="52"/>
      <c r="WKK223" s="52"/>
      <c r="WKL223" s="52"/>
      <c r="WKM223" s="52"/>
      <c r="WKN223" s="52"/>
      <c r="WKO223" s="52"/>
      <c r="WKP223" s="52"/>
      <c r="WKQ223" s="52"/>
      <c r="WKR223" s="52"/>
      <c r="WKS223" s="52"/>
      <c r="WKT223" s="52"/>
      <c r="WKU223" s="52"/>
      <c r="WKV223" s="52"/>
      <c r="WKW223" s="52"/>
      <c r="WKX223" s="52"/>
      <c r="WKY223" s="52"/>
      <c r="WKZ223" s="52"/>
      <c r="WLA223" s="52"/>
      <c r="WLB223" s="52"/>
      <c r="WLC223" s="52"/>
      <c r="WLD223" s="52"/>
      <c r="WLE223" s="52"/>
      <c r="WLF223" s="52"/>
      <c r="WLG223" s="52"/>
      <c r="WLH223" s="52"/>
      <c r="WLI223" s="52"/>
      <c r="WLJ223" s="52"/>
      <c r="WLK223" s="52"/>
      <c r="WLL223" s="52"/>
      <c r="WLM223" s="52"/>
      <c r="WLN223" s="52"/>
      <c r="WLO223" s="52"/>
      <c r="WLP223" s="52"/>
      <c r="WLQ223" s="52"/>
      <c r="WLR223" s="52"/>
      <c r="WLS223" s="52"/>
      <c r="WLT223" s="52"/>
      <c r="WLU223" s="52"/>
      <c r="WLV223" s="52"/>
      <c r="WLW223" s="52"/>
      <c r="WLX223" s="52"/>
      <c r="WLY223" s="52"/>
      <c r="WLZ223" s="52"/>
      <c r="WMA223" s="52"/>
      <c r="WMB223" s="52"/>
      <c r="WMC223" s="52"/>
      <c r="WMD223" s="52"/>
      <c r="WME223" s="52"/>
      <c r="WMF223" s="52"/>
      <c r="WMG223" s="52"/>
      <c r="WMH223" s="52"/>
      <c r="WMI223" s="52"/>
      <c r="WMJ223" s="52"/>
      <c r="WMK223" s="52"/>
      <c r="WML223" s="52"/>
      <c r="WMM223" s="52"/>
      <c r="WMN223" s="52"/>
      <c r="WMO223" s="52"/>
      <c r="WMP223" s="52"/>
      <c r="WMQ223" s="52"/>
      <c r="WMR223" s="52"/>
      <c r="WMS223" s="52"/>
      <c r="WMT223" s="52"/>
      <c r="WMU223" s="52"/>
      <c r="WMV223" s="52"/>
      <c r="WMW223" s="52"/>
      <c r="WMX223" s="52"/>
      <c r="WMY223" s="52"/>
      <c r="WMZ223" s="52"/>
      <c r="WNA223" s="52"/>
      <c r="WNB223" s="52"/>
      <c r="WNC223" s="52"/>
      <c r="WND223" s="52"/>
      <c r="WNE223" s="52"/>
      <c r="WNF223" s="52"/>
      <c r="WNG223" s="52"/>
      <c r="WNH223" s="52"/>
      <c r="WNI223" s="52"/>
      <c r="WNJ223" s="52"/>
      <c r="WNK223" s="52"/>
      <c r="WNL223" s="52"/>
      <c r="WNM223" s="52"/>
      <c r="WNN223" s="52"/>
      <c r="WNO223" s="52"/>
      <c r="WNP223" s="52"/>
      <c r="WNQ223" s="52"/>
      <c r="WNR223" s="52"/>
      <c r="WNS223" s="52"/>
      <c r="WNT223" s="52"/>
      <c r="WNU223" s="52"/>
      <c r="WNV223" s="52"/>
      <c r="WNW223" s="52"/>
      <c r="WNX223" s="52"/>
      <c r="WNY223" s="52"/>
      <c r="WNZ223" s="52"/>
      <c r="WOA223" s="52"/>
      <c r="WOB223" s="52"/>
      <c r="WOC223" s="52"/>
      <c r="WOD223" s="52"/>
      <c r="WOE223" s="52"/>
      <c r="WOF223" s="52"/>
      <c r="WOG223" s="52"/>
      <c r="WOH223" s="52"/>
      <c r="WOI223" s="52"/>
      <c r="WOJ223" s="52"/>
      <c r="WOK223" s="52"/>
      <c r="WOL223" s="52"/>
      <c r="WOM223" s="52"/>
      <c r="WON223" s="52"/>
      <c r="WOO223" s="52"/>
      <c r="WOP223" s="52"/>
      <c r="WOQ223" s="52"/>
      <c r="WOR223" s="52"/>
      <c r="WOS223" s="52"/>
      <c r="WOT223" s="52"/>
      <c r="WOU223" s="52"/>
      <c r="WOV223" s="52"/>
      <c r="WOW223" s="52"/>
      <c r="WOX223" s="52"/>
      <c r="WOY223" s="52"/>
      <c r="WOZ223" s="52"/>
      <c r="WPA223" s="52"/>
      <c r="WPB223" s="52"/>
      <c r="WPC223" s="52"/>
      <c r="WPD223" s="52"/>
      <c r="WPE223" s="52"/>
      <c r="WPF223" s="52"/>
      <c r="WPG223" s="52"/>
      <c r="WPH223" s="52"/>
      <c r="WPI223" s="52"/>
      <c r="WPJ223" s="52"/>
      <c r="WPK223" s="52"/>
      <c r="WPL223" s="52"/>
      <c r="WPM223" s="52"/>
      <c r="WPN223" s="52"/>
      <c r="WPO223" s="52"/>
      <c r="WPP223" s="52"/>
      <c r="WPQ223" s="52"/>
      <c r="WPR223" s="52"/>
      <c r="WPS223" s="52"/>
      <c r="WPT223" s="52"/>
      <c r="WPU223" s="52"/>
      <c r="WPV223" s="52"/>
      <c r="WPW223" s="52"/>
      <c r="WPX223" s="52"/>
      <c r="WPY223" s="52"/>
      <c r="WPZ223" s="52"/>
      <c r="WQA223" s="52"/>
      <c r="WQB223" s="52"/>
      <c r="WQC223" s="52"/>
      <c r="WQD223" s="52"/>
      <c r="WQE223" s="52"/>
      <c r="WQF223" s="52"/>
      <c r="WQG223" s="52"/>
      <c r="WQH223" s="52"/>
      <c r="WQI223" s="52"/>
      <c r="WQJ223" s="52"/>
      <c r="WQK223" s="52"/>
      <c r="WQL223" s="52"/>
      <c r="WQM223" s="52"/>
      <c r="WQN223" s="52"/>
      <c r="WQO223" s="52"/>
      <c r="WQP223" s="52"/>
      <c r="WQQ223" s="52"/>
      <c r="WQR223" s="52"/>
      <c r="WQS223" s="52"/>
      <c r="WQT223" s="52"/>
      <c r="WQU223" s="52"/>
      <c r="WQV223" s="52"/>
      <c r="WQW223" s="52"/>
      <c r="WQX223" s="52"/>
      <c r="WQY223" s="52"/>
      <c r="WQZ223" s="52"/>
      <c r="WRA223" s="52"/>
      <c r="WRB223" s="52"/>
      <c r="WRC223" s="52"/>
      <c r="WRD223" s="52"/>
      <c r="WRE223" s="52"/>
      <c r="WRF223" s="52"/>
      <c r="WRG223" s="52"/>
      <c r="WRH223" s="52"/>
      <c r="WRI223" s="52"/>
      <c r="WRJ223" s="52"/>
      <c r="WRK223" s="52"/>
      <c r="WRL223" s="52"/>
      <c r="WRM223" s="52"/>
      <c r="WRN223" s="52"/>
      <c r="WRO223" s="52"/>
      <c r="WRP223" s="52"/>
      <c r="WRQ223" s="52"/>
      <c r="WRR223" s="52"/>
      <c r="WRS223" s="52"/>
      <c r="WRT223" s="52"/>
      <c r="WRU223" s="52"/>
      <c r="WRV223" s="52"/>
      <c r="WRW223" s="52"/>
      <c r="WRX223" s="52"/>
      <c r="WRY223" s="52"/>
      <c r="WRZ223" s="52"/>
      <c r="WSA223" s="52"/>
      <c r="WSB223" s="52"/>
      <c r="WSC223" s="52"/>
      <c r="WSD223" s="52"/>
      <c r="WSE223" s="52"/>
      <c r="WSF223" s="52"/>
      <c r="WSG223" s="52"/>
      <c r="WSH223" s="52"/>
      <c r="WSI223" s="52"/>
      <c r="WSJ223" s="52"/>
      <c r="WSK223" s="52"/>
      <c r="WSL223" s="52"/>
      <c r="WSM223" s="52"/>
      <c r="WSN223" s="52"/>
      <c r="WSO223" s="52"/>
      <c r="WSP223" s="52"/>
      <c r="WSQ223" s="52"/>
      <c r="WSR223" s="52"/>
      <c r="WSS223" s="52"/>
      <c r="WST223" s="52"/>
      <c r="WSU223" s="52"/>
      <c r="WSV223" s="52"/>
      <c r="WSW223" s="52"/>
      <c r="WSX223" s="52"/>
      <c r="WSY223" s="52"/>
      <c r="WSZ223" s="52"/>
      <c r="WTA223" s="52"/>
      <c r="WTB223" s="52"/>
      <c r="WTC223" s="52"/>
      <c r="WTD223" s="52"/>
      <c r="WTE223" s="52"/>
      <c r="WTF223" s="52"/>
      <c r="WTG223" s="52"/>
      <c r="WTH223" s="52"/>
      <c r="WTI223" s="52"/>
      <c r="WTJ223" s="52"/>
      <c r="WTK223" s="52"/>
      <c r="WTL223" s="52"/>
      <c r="WTM223" s="52"/>
      <c r="WTN223" s="52"/>
      <c r="WTO223" s="52"/>
      <c r="WTP223" s="52"/>
      <c r="WTQ223" s="52"/>
      <c r="WTR223" s="52"/>
      <c r="WTS223" s="52"/>
      <c r="WTT223" s="52"/>
      <c r="WTU223" s="52"/>
      <c r="WTV223" s="52"/>
      <c r="WTW223" s="52"/>
      <c r="WTX223" s="52"/>
      <c r="WTY223" s="52"/>
      <c r="WTZ223" s="52"/>
      <c r="WUA223" s="52"/>
      <c r="WUB223" s="52"/>
      <c r="WUC223" s="52"/>
      <c r="WUD223" s="52"/>
      <c r="WUE223" s="52"/>
      <c r="WUF223" s="52"/>
      <c r="WUG223" s="52"/>
      <c r="WUH223" s="52"/>
      <c r="WUI223" s="52"/>
      <c r="WUJ223" s="52"/>
      <c r="WUK223" s="52"/>
      <c r="WUL223" s="52"/>
      <c r="WUM223" s="52"/>
      <c r="WUN223" s="52"/>
      <c r="WUO223" s="52"/>
      <c r="WUP223" s="52"/>
      <c r="WUQ223" s="52"/>
      <c r="WUR223" s="52"/>
      <c r="WUS223" s="52"/>
      <c r="WUT223" s="52"/>
      <c r="WUU223" s="52"/>
      <c r="WUV223" s="52"/>
      <c r="WUW223" s="52"/>
      <c r="WUX223" s="52"/>
      <c r="WUY223" s="52"/>
      <c r="WUZ223" s="52"/>
      <c r="WVA223" s="52"/>
      <c r="WVB223" s="52"/>
      <c r="WVC223" s="52"/>
      <c r="WVD223" s="52"/>
      <c r="WVE223" s="52"/>
      <c r="WVF223" s="52"/>
      <c r="WVG223" s="52"/>
      <c r="WVH223" s="52"/>
      <c r="WVI223" s="52"/>
      <c r="WVJ223" s="52"/>
      <c r="WVK223" s="52"/>
      <c r="WVL223" s="52"/>
      <c r="WVM223" s="52"/>
      <c r="WVN223" s="52"/>
      <c r="WVO223" s="52"/>
      <c r="WVP223" s="52"/>
    </row>
    <row r="224" spans="1:16136" s="52" customFormat="1" ht="56.25" customHeight="1">
      <c r="A224" s="37">
        <v>7729314745</v>
      </c>
      <c r="B224" s="12" t="s">
        <v>372</v>
      </c>
      <c r="C224" s="12" t="s">
        <v>193</v>
      </c>
      <c r="D224" s="12" t="s">
        <v>381</v>
      </c>
      <c r="E224" s="13">
        <f>'2023'!E224</f>
        <v>100.062</v>
      </c>
      <c r="F224" s="13">
        <f>'2023'!F224</f>
        <v>66.707999999999998</v>
      </c>
      <c r="G224" s="13">
        <f>'2023'!G224</f>
        <v>14.548</v>
      </c>
      <c r="H224" s="13">
        <f>'2023'!H224</f>
        <v>106.77</v>
      </c>
      <c r="I224" s="38">
        <f t="shared" si="70"/>
        <v>288.08799999999997</v>
      </c>
      <c r="J224" s="40">
        <v>9339.4531720083341</v>
      </c>
      <c r="K224" s="40">
        <v>10264.815968428313</v>
      </c>
      <c r="L224" s="40">
        <f>'2023'!M224</f>
        <v>1952.288</v>
      </c>
      <c r="M224" s="40">
        <v>2030.3795200000002</v>
      </c>
      <c r="N224" s="42" t="e">
        <f>(J224-L224)*#REF!</f>
        <v>#REF!</v>
      </c>
      <c r="O224" s="41">
        <f t="shared" si="66"/>
        <v>739174.52144149784</v>
      </c>
      <c r="P224" s="42">
        <f t="shared" si="67"/>
        <v>492783.01429433189</v>
      </c>
      <c r="Q224" s="42">
        <f t="shared" si="68"/>
        <v>119794.5814517351</v>
      </c>
      <c r="R224" s="42">
        <f t="shared" si="69"/>
        <v>879190.77959869092</v>
      </c>
      <c r="S224" s="42">
        <f t="shared" si="71"/>
        <v>2230942.8967862558</v>
      </c>
      <c r="T224" s="43"/>
      <c r="U224" s="44"/>
      <c r="V224" s="44"/>
      <c r="W224" s="101"/>
      <c r="X224" s="101"/>
      <c r="Y224" s="101"/>
      <c r="Z224" s="101"/>
      <c r="AA224" s="101"/>
      <c r="AB224" s="101"/>
      <c r="AC224" s="101"/>
      <c r="AD224" s="101"/>
      <c r="AE224" s="101"/>
      <c r="AF224" s="101"/>
      <c r="AG224" s="101"/>
      <c r="AH224" s="101"/>
      <c r="AI224" s="101"/>
      <c r="AJ224" s="101"/>
      <c r="AK224" s="101"/>
      <c r="AL224" s="101"/>
      <c r="AM224" s="101"/>
      <c r="AN224" s="101"/>
      <c r="AO224" s="101"/>
      <c r="AP224" s="101"/>
      <c r="AQ224" s="101"/>
      <c r="AR224" s="101"/>
      <c r="AS224" s="101"/>
      <c r="AT224" s="101"/>
      <c r="AU224" s="101"/>
      <c r="AV224" s="101"/>
      <c r="AW224" s="101"/>
      <c r="AX224" s="101"/>
      <c r="AY224" s="101"/>
      <c r="AZ224" s="101"/>
      <c r="BA224" s="101"/>
      <c r="BB224" s="101"/>
      <c r="BC224" s="101"/>
      <c r="BD224" s="101"/>
      <c r="BE224" s="101"/>
      <c r="BF224" s="101"/>
      <c r="BG224" s="101"/>
      <c r="BH224" s="101"/>
      <c r="BI224" s="101"/>
      <c r="BJ224" s="101"/>
      <c r="BK224" s="101"/>
      <c r="BL224" s="101"/>
      <c r="BM224" s="101"/>
      <c r="BN224" s="101"/>
      <c r="BO224" s="101"/>
      <c r="BP224" s="101"/>
      <c r="BQ224" s="101"/>
      <c r="BR224" s="101"/>
      <c r="BS224" s="101"/>
      <c r="BT224" s="101"/>
      <c r="BU224" s="101"/>
      <c r="BV224" s="101"/>
      <c r="BW224" s="101"/>
      <c r="BX224" s="101"/>
      <c r="BY224" s="101"/>
      <c r="BZ224" s="101"/>
      <c r="CA224" s="101"/>
      <c r="CB224" s="101"/>
      <c r="CC224" s="101"/>
      <c r="CD224" s="101"/>
      <c r="CE224" s="101"/>
      <c r="CF224" s="101"/>
      <c r="CG224" s="101"/>
      <c r="CH224" s="101"/>
      <c r="CI224" s="101"/>
      <c r="CJ224" s="101"/>
      <c r="CK224" s="101"/>
      <c r="CL224" s="101"/>
      <c r="CM224" s="101"/>
      <c r="CN224" s="101"/>
      <c r="CO224" s="101"/>
      <c r="CP224" s="101"/>
      <c r="CQ224" s="101"/>
      <c r="CR224" s="101"/>
      <c r="CS224" s="101"/>
      <c r="CT224" s="101"/>
      <c r="CU224" s="101"/>
      <c r="CV224" s="101"/>
      <c r="CW224" s="101"/>
      <c r="CX224" s="101"/>
      <c r="CY224" s="101"/>
      <c r="CZ224" s="101"/>
      <c r="DA224" s="101"/>
      <c r="DB224" s="101"/>
      <c r="DC224" s="101"/>
      <c r="DD224" s="101"/>
      <c r="DE224" s="101"/>
      <c r="DF224" s="101"/>
      <c r="DG224" s="101"/>
      <c r="DH224" s="101"/>
      <c r="DI224" s="101"/>
      <c r="DJ224" s="101"/>
      <c r="DK224" s="101"/>
      <c r="DL224" s="101"/>
      <c r="DM224" s="101"/>
      <c r="DN224" s="101"/>
      <c r="DO224" s="101"/>
      <c r="DP224" s="101"/>
      <c r="DQ224" s="101"/>
      <c r="DR224" s="101"/>
      <c r="DS224" s="101"/>
      <c r="DT224" s="101"/>
      <c r="DU224" s="101"/>
      <c r="DV224" s="101"/>
      <c r="DW224" s="101"/>
      <c r="DX224" s="101"/>
      <c r="DY224" s="101"/>
      <c r="DZ224" s="101"/>
      <c r="EA224" s="101"/>
      <c r="EB224" s="101"/>
      <c r="EC224" s="101"/>
      <c r="ED224" s="101"/>
      <c r="EE224" s="101"/>
      <c r="EF224" s="101"/>
      <c r="EG224" s="101"/>
      <c r="EH224" s="101"/>
      <c r="EI224" s="101"/>
      <c r="EJ224" s="101"/>
      <c r="EK224" s="101"/>
      <c r="EL224" s="101"/>
      <c r="EM224" s="101"/>
      <c r="EN224" s="101"/>
      <c r="EO224" s="101"/>
      <c r="EP224" s="101"/>
      <c r="EQ224" s="101"/>
      <c r="ER224" s="101"/>
      <c r="ES224" s="101"/>
      <c r="ET224" s="101"/>
      <c r="EU224" s="101"/>
      <c r="EV224" s="101"/>
      <c r="EW224" s="101"/>
      <c r="EX224" s="101"/>
      <c r="EY224" s="101"/>
      <c r="EZ224" s="101"/>
      <c r="FA224" s="101"/>
      <c r="FB224" s="101"/>
      <c r="FC224" s="101"/>
      <c r="FD224" s="101"/>
      <c r="FE224" s="101"/>
      <c r="FF224" s="101"/>
      <c r="FG224" s="101"/>
      <c r="FH224" s="101"/>
      <c r="FI224" s="101"/>
      <c r="FJ224" s="101"/>
      <c r="FK224" s="101"/>
      <c r="FL224" s="101"/>
      <c r="FM224" s="101"/>
      <c r="FN224" s="101"/>
      <c r="FO224" s="101"/>
      <c r="FP224" s="101"/>
      <c r="FQ224" s="101"/>
      <c r="FR224" s="101"/>
      <c r="FS224" s="101"/>
      <c r="FT224" s="101"/>
      <c r="FU224" s="101"/>
      <c r="FV224" s="101"/>
      <c r="FW224" s="101"/>
      <c r="FX224" s="101"/>
      <c r="FY224" s="101"/>
    </row>
    <row r="225" spans="1:181" s="52" customFormat="1" ht="56.25" customHeight="1">
      <c r="A225" s="37">
        <v>7729314745</v>
      </c>
      <c r="B225" s="12" t="s">
        <v>372</v>
      </c>
      <c r="C225" s="12" t="s">
        <v>193</v>
      </c>
      <c r="D225" s="12" t="s">
        <v>374</v>
      </c>
      <c r="E225" s="13">
        <f>'2023'!E225</f>
        <v>490.33300000000003</v>
      </c>
      <c r="F225" s="13">
        <f>'2023'!F225</f>
        <v>289.85500000000002</v>
      </c>
      <c r="G225" s="13">
        <f>'2023'!G225</f>
        <v>81.396000000000001</v>
      </c>
      <c r="H225" s="13">
        <f>'2023'!H225</f>
        <v>500.12</v>
      </c>
      <c r="I225" s="38">
        <f t="shared" si="70"/>
        <v>1361.7040000000002</v>
      </c>
      <c r="J225" s="40">
        <v>6126.2040320000006</v>
      </c>
      <c r="K225" s="40">
        <v>6126.2040319999996</v>
      </c>
      <c r="L225" s="40">
        <f>'2023'!M225</f>
        <v>1849.5360000000001</v>
      </c>
      <c r="M225" s="40">
        <v>1923.5174400000001</v>
      </c>
      <c r="N225" s="42" t="e">
        <f>(J225-L225)*#REF!</f>
        <v>#REF!</v>
      </c>
      <c r="O225" s="41">
        <f t="shared" si="66"/>
        <v>2096991.4661346565</v>
      </c>
      <c r="P225" s="42">
        <f t="shared" si="67"/>
        <v>1239613.6124153603</v>
      </c>
      <c r="Q225" s="42">
        <f t="shared" si="68"/>
        <v>342081.877842432</v>
      </c>
      <c r="R225" s="42">
        <f t="shared" si="69"/>
        <v>2101847.6183910402</v>
      </c>
      <c r="S225" s="42">
        <f t="shared" si="71"/>
        <v>5780534.5747834891</v>
      </c>
      <c r="T225" s="43"/>
      <c r="U225" s="44"/>
      <c r="V225" s="44"/>
      <c r="W225" s="101"/>
      <c r="X225" s="101"/>
      <c r="Y225" s="101"/>
      <c r="Z225" s="101"/>
      <c r="AA225" s="101"/>
      <c r="AB225" s="101"/>
      <c r="AC225" s="101"/>
      <c r="AD225" s="101"/>
      <c r="AE225" s="101"/>
      <c r="AF225" s="101"/>
      <c r="AG225" s="101"/>
      <c r="AH225" s="101"/>
      <c r="AI225" s="101"/>
      <c r="AJ225" s="101"/>
      <c r="AK225" s="101"/>
      <c r="AL225" s="101"/>
      <c r="AM225" s="101"/>
      <c r="AN225" s="101"/>
      <c r="AO225" s="101"/>
      <c r="AP225" s="101"/>
      <c r="AQ225" s="101"/>
      <c r="AR225" s="101"/>
      <c r="AS225" s="101"/>
      <c r="AT225" s="101"/>
      <c r="AU225" s="101"/>
      <c r="AV225" s="101"/>
      <c r="AW225" s="101"/>
      <c r="AX225" s="101"/>
      <c r="AY225" s="101"/>
      <c r="AZ225" s="101"/>
      <c r="BA225" s="101"/>
      <c r="BB225" s="101"/>
      <c r="BC225" s="101"/>
      <c r="BD225" s="101"/>
      <c r="BE225" s="101"/>
      <c r="BF225" s="101"/>
      <c r="BG225" s="101"/>
      <c r="BH225" s="101"/>
      <c r="BI225" s="101"/>
      <c r="BJ225" s="101"/>
      <c r="BK225" s="101"/>
      <c r="BL225" s="101"/>
      <c r="BM225" s="101"/>
      <c r="BN225" s="101"/>
      <c r="BO225" s="101"/>
      <c r="BP225" s="101"/>
      <c r="BQ225" s="101"/>
      <c r="BR225" s="101"/>
      <c r="BS225" s="101"/>
      <c r="BT225" s="101"/>
      <c r="BU225" s="101"/>
      <c r="BV225" s="101"/>
      <c r="BW225" s="101"/>
      <c r="BX225" s="101"/>
      <c r="BY225" s="101"/>
      <c r="BZ225" s="101"/>
      <c r="CA225" s="101"/>
      <c r="CB225" s="101"/>
      <c r="CC225" s="101"/>
      <c r="CD225" s="101"/>
      <c r="CE225" s="101"/>
      <c r="CF225" s="101"/>
      <c r="CG225" s="101"/>
      <c r="CH225" s="101"/>
      <c r="CI225" s="101"/>
      <c r="CJ225" s="101"/>
      <c r="CK225" s="101"/>
      <c r="CL225" s="101"/>
      <c r="CM225" s="101"/>
      <c r="CN225" s="101"/>
      <c r="CO225" s="101"/>
      <c r="CP225" s="101"/>
      <c r="CQ225" s="101"/>
      <c r="CR225" s="101"/>
      <c r="CS225" s="101"/>
      <c r="CT225" s="101"/>
      <c r="CU225" s="101"/>
      <c r="CV225" s="101"/>
      <c r="CW225" s="101"/>
      <c r="CX225" s="101"/>
      <c r="CY225" s="101"/>
      <c r="CZ225" s="101"/>
      <c r="DA225" s="101"/>
      <c r="DB225" s="101"/>
      <c r="DC225" s="101"/>
      <c r="DD225" s="101"/>
      <c r="DE225" s="101"/>
      <c r="DF225" s="101"/>
      <c r="DG225" s="101"/>
      <c r="DH225" s="101"/>
      <c r="DI225" s="101"/>
      <c r="DJ225" s="101"/>
      <c r="DK225" s="101"/>
      <c r="DL225" s="101"/>
      <c r="DM225" s="101"/>
      <c r="DN225" s="101"/>
      <c r="DO225" s="101"/>
      <c r="DP225" s="101"/>
      <c r="DQ225" s="101"/>
      <c r="DR225" s="101"/>
      <c r="DS225" s="101"/>
      <c r="DT225" s="101"/>
      <c r="DU225" s="101"/>
      <c r="DV225" s="101"/>
      <c r="DW225" s="101"/>
      <c r="DX225" s="101"/>
      <c r="DY225" s="101"/>
      <c r="DZ225" s="101"/>
      <c r="EA225" s="101"/>
      <c r="EB225" s="101"/>
      <c r="EC225" s="101"/>
      <c r="ED225" s="101"/>
      <c r="EE225" s="101"/>
      <c r="EF225" s="101"/>
      <c r="EG225" s="101"/>
      <c r="EH225" s="101"/>
      <c r="EI225" s="101"/>
      <c r="EJ225" s="101"/>
      <c r="EK225" s="101"/>
      <c r="EL225" s="101"/>
      <c r="EM225" s="101"/>
      <c r="EN225" s="101"/>
      <c r="EO225" s="101"/>
      <c r="EP225" s="101"/>
      <c r="EQ225" s="101"/>
      <c r="ER225" s="101"/>
      <c r="ES225" s="101"/>
      <c r="ET225" s="101"/>
      <c r="EU225" s="101"/>
      <c r="EV225" s="101"/>
      <c r="EW225" s="101"/>
      <c r="EX225" s="101"/>
      <c r="EY225" s="101"/>
      <c r="EZ225" s="101"/>
      <c r="FA225" s="101"/>
      <c r="FB225" s="101"/>
      <c r="FC225" s="101"/>
      <c r="FD225" s="101"/>
      <c r="FE225" s="101"/>
      <c r="FF225" s="101"/>
      <c r="FG225" s="101"/>
      <c r="FH225" s="101"/>
      <c r="FI225" s="101"/>
      <c r="FJ225" s="101"/>
      <c r="FK225" s="101"/>
      <c r="FL225" s="101"/>
      <c r="FM225" s="101"/>
      <c r="FN225" s="101"/>
      <c r="FO225" s="101"/>
      <c r="FP225" s="101"/>
      <c r="FQ225" s="101"/>
      <c r="FR225" s="101"/>
      <c r="FS225" s="101"/>
      <c r="FT225" s="101"/>
      <c r="FU225" s="101"/>
      <c r="FV225" s="101"/>
      <c r="FW225" s="101"/>
      <c r="FX225" s="101"/>
      <c r="FY225" s="101"/>
    </row>
    <row r="226" spans="1:181" s="52" customFormat="1" ht="56.25" customHeight="1">
      <c r="A226" s="37">
        <v>7729314745</v>
      </c>
      <c r="B226" s="12" t="s">
        <v>372</v>
      </c>
      <c r="C226" s="12" t="s">
        <v>84</v>
      </c>
      <c r="D226" s="12" t="s">
        <v>380</v>
      </c>
      <c r="E226" s="13">
        <f>'2023'!E226</f>
        <v>1212.865</v>
      </c>
      <c r="F226" s="13">
        <f>'2023'!F226</f>
        <v>819.42400000000009</v>
      </c>
      <c r="G226" s="13">
        <f>'2023'!G226</f>
        <v>288.40800000000002</v>
      </c>
      <c r="H226" s="13">
        <f>'2023'!H226</f>
        <v>1386.4659999999999</v>
      </c>
      <c r="I226" s="38">
        <f t="shared" si="70"/>
        <v>3707.163</v>
      </c>
      <c r="J226" s="40">
        <v>10521.296448000003</v>
      </c>
      <c r="K226" s="40">
        <v>10521.296448000001</v>
      </c>
      <c r="L226" s="40">
        <f>'2023'!M226</f>
        <v>1425.008</v>
      </c>
      <c r="M226" s="40">
        <v>1482.0083200000001</v>
      </c>
      <c r="N226" s="42" t="e">
        <f>(J226-L226)*#REF!</f>
        <v>#REF!</v>
      </c>
      <c r="O226" s="41">
        <f t="shared" si="66"/>
        <v>11032569.888483524</v>
      </c>
      <c r="P226" s="42">
        <f t="shared" si="67"/>
        <v>7453717.065213955</v>
      </c>
      <c r="Q226" s="42">
        <f t="shared" si="68"/>
        <v>2607003.0104202242</v>
      </c>
      <c r="R226" s="42">
        <f t="shared" si="69"/>
        <v>12532665.653675647</v>
      </c>
      <c r="S226" s="42">
        <f t="shared" si="71"/>
        <v>33625955.617793351</v>
      </c>
      <c r="T226" s="43"/>
      <c r="U226" s="44"/>
      <c r="V226" s="44"/>
      <c r="W226" s="101"/>
      <c r="X226" s="101"/>
      <c r="Y226" s="101"/>
      <c r="Z226" s="101"/>
      <c r="AA226" s="101"/>
      <c r="AB226" s="101"/>
      <c r="AC226" s="101"/>
      <c r="AD226" s="101"/>
      <c r="AE226" s="101"/>
      <c r="AF226" s="101"/>
      <c r="AG226" s="101"/>
      <c r="AH226" s="101"/>
      <c r="AI226" s="101"/>
      <c r="AJ226" s="101"/>
      <c r="AK226" s="101"/>
      <c r="AL226" s="101"/>
      <c r="AM226" s="101"/>
      <c r="AN226" s="101"/>
      <c r="AO226" s="101"/>
      <c r="AP226" s="101"/>
      <c r="AQ226" s="101"/>
      <c r="AR226" s="101"/>
      <c r="AS226" s="101"/>
      <c r="AT226" s="101"/>
      <c r="AU226" s="101"/>
      <c r="AV226" s="101"/>
      <c r="AW226" s="101"/>
      <c r="AX226" s="101"/>
      <c r="AY226" s="101"/>
      <c r="AZ226" s="101"/>
      <c r="BA226" s="101"/>
      <c r="BB226" s="101"/>
      <c r="BC226" s="101"/>
      <c r="BD226" s="101"/>
      <c r="BE226" s="101"/>
      <c r="BF226" s="101"/>
      <c r="BG226" s="101"/>
      <c r="BH226" s="101"/>
      <c r="BI226" s="101"/>
      <c r="BJ226" s="101"/>
      <c r="BK226" s="101"/>
      <c r="BL226" s="101"/>
      <c r="BM226" s="101"/>
      <c r="BN226" s="101"/>
      <c r="BO226" s="101"/>
      <c r="BP226" s="101"/>
      <c r="BQ226" s="101"/>
      <c r="BR226" s="101"/>
      <c r="BS226" s="101"/>
      <c r="BT226" s="101"/>
      <c r="BU226" s="101"/>
      <c r="BV226" s="101"/>
      <c r="BW226" s="101"/>
      <c r="BX226" s="101"/>
      <c r="BY226" s="101"/>
      <c r="BZ226" s="101"/>
      <c r="CA226" s="101"/>
      <c r="CB226" s="101"/>
      <c r="CC226" s="101"/>
      <c r="CD226" s="101"/>
      <c r="CE226" s="101"/>
      <c r="CF226" s="101"/>
      <c r="CG226" s="101"/>
      <c r="CH226" s="101"/>
      <c r="CI226" s="101"/>
      <c r="CJ226" s="101"/>
      <c r="CK226" s="101"/>
      <c r="CL226" s="101"/>
      <c r="CM226" s="101"/>
      <c r="CN226" s="101"/>
      <c r="CO226" s="101"/>
      <c r="CP226" s="101"/>
      <c r="CQ226" s="101"/>
      <c r="CR226" s="101"/>
      <c r="CS226" s="101"/>
      <c r="CT226" s="101"/>
      <c r="CU226" s="101"/>
      <c r="CV226" s="101"/>
      <c r="CW226" s="101"/>
      <c r="CX226" s="101"/>
      <c r="CY226" s="101"/>
      <c r="CZ226" s="101"/>
      <c r="DA226" s="101"/>
      <c r="DB226" s="101"/>
      <c r="DC226" s="101"/>
      <c r="DD226" s="101"/>
      <c r="DE226" s="101"/>
      <c r="DF226" s="101"/>
      <c r="DG226" s="101"/>
      <c r="DH226" s="101"/>
      <c r="DI226" s="101"/>
      <c r="DJ226" s="101"/>
      <c r="DK226" s="101"/>
      <c r="DL226" s="101"/>
      <c r="DM226" s="101"/>
      <c r="DN226" s="101"/>
      <c r="DO226" s="101"/>
      <c r="DP226" s="101"/>
      <c r="DQ226" s="101"/>
      <c r="DR226" s="101"/>
      <c r="DS226" s="101"/>
      <c r="DT226" s="101"/>
      <c r="DU226" s="101"/>
      <c r="DV226" s="101"/>
      <c r="DW226" s="101"/>
      <c r="DX226" s="101"/>
      <c r="DY226" s="101"/>
      <c r="DZ226" s="101"/>
      <c r="EA226" s="101"/>
      <c r="EB226" s="101"/>
      <c r="EC226" s="101"/>
      <c r="ED226" s="101"/>
      <c r="EE226" s="101"/>
      <c r="EF226" s="101"/>
      <c r="EG226" s="101"/>
      <c r="EH226" s="101"/>
      <c r="EI226" s="101"/>
      <c r="EJ226" s="101"/>
      <c r="EK226" s="101"/>
      <c r="EL226" s="101"/>
      <c r="EM226" s="101"/>
      <c r="EN226" s="101"/>
      <c r="EO226" s="101"/>
      <c r="EP226" s="101"/>
      <c r="EQ226" s="101"/>
      <c r="ER226" s="101"/>
      <c r="ES226" s="101"/>
      <c r="ET226" s="101"/>
      <c r="EU226" s="101"/>
      <c r="EV226" s="101"/>
      <c r="EW226" s="101"/>
      <c r="EX226" s="101"/>
      <c r="EY226" s="101"/>
      <c r="EZ226" s="101"/>
      <c r="FA226" s="101"/>
      <c r="FB226" s="101"/>
      <c r="FC226" s="101"/>
      <c r="FD226" s="101"/>
      <c r="FE226" s="101"/>
      <c r="FF226" s="101"/>
      <c r="FG226" s="101"/>
      <c r="FH226" s="101"/>
      <c r="FI226" s="101"/>
      <c r="FJ226" s="101"/>
      <c r="FK226" s="101"/>
      <c r="FL226" s="101"/>
      <c r="FM226" s="101"/>
      <c r="FN226" s="101"/>
      <c r="FO226" s="101"/>
      <c r="FP226" s="101"/>
      <c r="FQ226" s="101"/>
      <c r="FR226" s="101"/>
      <c r="FS226" s="101"/>
      <c r="FT226" s="101"/>
      <c r="FU226" s="101"/>
      <c r="FV226" s="101"/>
      <c r="FW226" s="101"/>
      <c r="FX226" s="101"/>
      <c r="FY226" s="101"/>
    </row>
    <row r="227" spans="1:181" s="52" customFormat="1" ht="56.25" customHeight="1">
      <c r="A227" s="37">
        <v>7729314745</v>
      </c>
      <c r="B227" s="12" t="s">
        <v>372</v>
      </c>
      <c r="C227" s="12" t="s">
        <v>71</v>
      </c>
      <c r="D227" s="12" t="s">
        <v>376</v>
      </c>
      <c r="E227" s="13">
        <f>'2023'!E227</f>
        <v>262.90899999999999</v>
      </c>
      <c r="F227" s="13">
        <f>'2023'!F227</f>
        <v>172.77199999999999</v>
      </c>
      <c r="G227" s="13">
        <f>'2023'!G227</f>
        <v>120.215</v>
      </c>
      <c r="H227" s="13">
        <f>'2023'!H227</f>
        <v>221.7</v>
      </c>
      <c r="I227" s="38">
        <f t="shared" si="70"/>
        <v>777.596</v>
      </c>
      <c r="J227" s="40">
        <v>6776.5089219045685</v>
      </c>
      <c r="K227" s="40">
        <v>7378.8652705183058</v>
      </c>
      <c r="L227" s="40">
        <f>'2023'!M227</f>
        <v>1775.6302720000001</v>
      </c>
      <c r="M227" s="40">
        <v>1846.6554828800001</v>
      </c>
      <c r="N227" s="42" t="e">
        <f>(J227-L227)*#REF!</f>
        <v>#REF!</v>
      </c>
      <c r="O227" s="41">
        <f t="shared" si="66"/>
        <v>1314776.0049677601</v>
      </c>
      <c r="P227" s="42">
        <f t="shared" si="67"/>
        <v>864011.80610131205</v>
      </c>
      <c r="Q227" s="42">
        <f t="shared" si="68"/>
        <v>665054.599620939</v>
      </c>
      <c r="R227" s="42">
        <f t="shared" si="69"/>
        <v>1226490.9099194123</v>
      </c>
      <c r="S227" s="42">
        <f t="shared" si="71"/>
        <v>4070333.3206094238</v>
      </c>
      <c r="T227" s="47"/>
      <c r="U227" s="44"/>
      <c r="V227" s="44"/>
    </row>
    <row r="228" spans="1:181" s="52" customFormat="1" ht="56.25" customHeight="1">
      <c r="A228" s="37">
        <v>7729314745</v>
      </c>
      <c r="B228" s="12" t="s">
        <v>372</v>
      </c>
      <c r="C228" s="12" t="s">
        <v>375</v>
      </c>
      <c r="D228" s="12" t="s">
        <v>379</v>
      </c>
      <c r="E228" s="13">
        <f>'2023'!E228</f>
        <v>3455.2019999999998</v>
      </c>
      <c r="F228" s="13">
        <f>'2023'!F228</f>
        <v>3297.8310000000001</v>
      </c>
      <c r="G228" s="13">
        <f>'2023'!G228</f>
        <v>2212.7719999999999</v>
      </c>
      <c r="H228" s="13">
        <f>'2023'!H228</f>
        <v>3814.5659999999998</v>
      </c>
      <c r="I228" s="38">
        <f t="shared" si="70"/>
        <v>12780.370999999999</v>
      </c>
      <c r="J228" s="40">
        <v>10293.013952000001</v>
      </c>
      <c r="K228" s="40">
        <v>10293.013952000001</v>
      </c>
      <c r="L228" s="40">
        <v>2325.44</v>
      </c>
      <c r="M228" s="40">
        <v>2418.4576000000002</v>
      </c>
      <c r="N228" s="42" t="e">
        <f>(J228-L228)*#REF!</f>
        <v>#REF!</v>
      </c>
      <c r="O228" s="41">
        <f t="shared" si="66"/>
        <v>27529577.454098303</v>
      </c>
      <c r="P228" s="42">
        <f t="shared" si="67"/>
        <v>26275712.373698115</v>
      </c>
      <c r="Q228" s="42">
        <f t="shared" si="68"/>
        <v>17424597.808127746</v>
      </c>
      <c r="R228" s="42">
        <f t="shared" si="69"/>
        <v>30038014.925423235</v>
      </c>
      <c r="S228" s="42">
        <f t="shared" si="71"/>
        <v>101267902.5613474</v>
      </c>
      <c r="T228" s="47"/>
      <c r="U228" s="44"/>
      <c r="V228" s="44"/>
    </row>
    <row r="229" spans="1:181" s="52" customFormat="1" ht="56.25" customHeight="1">
      <c r="A229" s="49" t="s">
        <v>421</v>
      </c>
      <c r="B229" s="50" t="s">
        <v>422</v>
      </c>
      <c r="C229" s="50" t="s">
        <v>3</v>
      </c>
      <c r="D229" s="51" t="s">
        <v>24</v>
      </c>
      <c r="E229" s="53">
        <f>'2023'!E229</f>
        <v>61.82</v>
      </c>
      <c r="F229" s="53">
        <f>'2023'!F229</f>
        <v>26.5</v>
      </c>
      <c r="G229" s="53">
        <f>'2023'!G229</f>
        <v>11.78</v>
      </c>
      <c r="H229" s="53">
        <f>'2023'!H229</f>
        <v>47.1</v>
      </c>
      <c r="I229" s="38">
        <f t="shared" ref="I229" si="72">SUM(E229:H229)</f>
        <v>147.19999999999999</v>
      </c>
      <c r="J229" s="39">
        <f>'2023'!K229</f>
        <v>8642.0983999999989</v>
      </c>
      <c r="K229" s="40">
        <v>9506.3082399999985</v>
      </c>
      <c r="L229" s="40">
        <f>'2023'!M229</f>
        <v>1487.2</v>
      </c>
      <c r="M229" s="40">
        <v>1546.6880000000001</v>
      </c>
      <c r="N229" s="41">
        <f>(J229-L229)*E229</f>
        <v>442315.81908799993</v>
      </c>
      <c r="O229" s="41">
        <f>(J229-L229)*E229+0.01</f>
        <v>442315.82908799994</v>
      </c>
      <c r="P229" s="42">
        <f t="shared" si="67"/>
        <v>189604.80759999997</v>
      </c>
      <c r="Q229" s="42">
        <f t="shared" si="68"/>
        <v>93764.32642719998</v>
      </c>
      <c r="R229" s="42">
        <f t="shared" si="69"/>
        <v>374898.11330399994</v>
      </c>
      <c r="S229" s="42">
        <f t="shared" ref="S229" si="73">SUM(O229:R229)</f>
        <v>1100583.0764191998</v>
      </c>
      <c r="T229" s="44"/>
      <c r="U229" s="44"/>
    </row>
    <row r="230" spans="1:181" s="1" customFormat="1" ht="57.75" customHeight="1">
      <c r="A230" s="93" t="s">
        <v>362</v>
      </c>
      <c r="B230" s="94"/>
      <c r="C230" s="94"/>
      <c r="D230" s="95"/>
      <c r="E230" s="13">
        <f t="shared" ref="E230:F230" si="74">SUM(E215:E229)</f>
        <v>12418.817999999997</v>
      </c>
      <c r="F230" s="13">
        <f t="shared" si="74"/>
        <v>7856.7970000000005</v>
      </c>
      <c r="G230" s="13">
        <f>SUM(G215:G229)</f>
        <v>3933.9820000000004</v>
      </c>
      <c r="H230" s="13">
        <f t="shared" ref="H230:I230" si="75">SUM(H215:H229)</f>
        <v>12345.753000000002</v>
      </c>
      <c r="I230" s="13">
        <f t="shared" si="75"/>
        <v>36555.35</v>
      </c>
      <c r="J230" s="13"/>
      <c r="K230" s="13"/>
      <c r="L230" s="13"/>
      <c r="M230" s="13"/>
      <c r="N230" s="40" t="e">
        <f>SUM(N215:N228)</f>
        <v>#REF!</v>
      </c>
      <c r="O230" s="40">
        <f t="shared" ref="O230" si="76">SUM(O215:O229)</f>
        <v>53654531.474958062</v>
      </c>
      <c r="P230" s="40">
        <f t="shared" ref="P230" si="77">SUM(P215:P229)</f>
        <v>40970585.127809964</v>
      </c>
      <c r="Q230" s="40">
        <f t="shared" ref="Q230" si="78">SUM(Q215:Q229)</f>
        <v>23659860.635438532</v>
      </c>
      <c r="R230" s="40">
        <f t="shared" ref="R230" si="79">SUM(R215:R229)</f>
        <v>58314052.370364167</v>
      </c>
      <c r="S230" s="40">
        <f t="shared" ref="S230" si="80">SUM(S215:S229)</f>
        <v>176599029.60857072</v>
      </c>
      <c r="T230" s="40">
        <f>'2023'!U230</f>
        <v>20822569.739001859</v>
      </c>
      <c r="U230" s="41">
        <f>R230*0.36</f>
        <v>20993058.8533311</v>
      </c>
      <c r="V230" s="40">
        <f>S230+T230-U230</f>
        <v>176428540.49424151</v>
      </c>
    </row>
    <row r="231" spans="1:181" s="15" customFormat="1" ht="57.75" customHeight="1">
      <c r="A231" s="104" t="s">
        <v>307</v>
      </c>
      <c r="B231" s="105"/>
      <c r="C231" s="105"/>
      <c r="D231" s="106"/>
      <c r="E231" s="107">
        <f t="shared" ref="E231:Q231" si="81">E230+E213</f>
        <v>1903129.7955605786</v>
      </c>
      <c r="F231" s="107">
        <f t="shared" si="81"/>
        <v>848646.90344242065</v>
      </c>
      <c r="G231" s="107">
        <f t="shared" si="81"/>
        <v>360267.8760238578</v>
      </c>
      <c r="H231" s="107">
        <f t="shared" si="81"/>
        <v>1445657.9828437774</v>
      </c>
      <c r="I231" s="107">
        <f t="shared" si="81"/>
        <v>4557702.5578706348</v>
      </c>
      <c r="J231" s="107"/>
      <c r="K231" s="107"/>
      <c r="L231" s="107"/>
      <c r="M231" s="107"/>
      <c r="N231" s="108" t="e">
        <f t="shared" si="81"/>
        <v>#REF!</v>
      </c>
      <c r="O231" s="108">
        <f>O230+O213</f>
        <v>1647301082.4290471</v>
      </c>
      <c r="P231" s="108">
        <f t="shared" si="81"/>
        <v>759128952.68138313</v>
      </c>
      <c r="Q231" s="108">
        <f t="shared" si="81"/>
        <v>369391017.32220232</v>
      </c>
      <c r="R231" s="108">
        <f>R230+R213</f>
        <v>1509301314.7542746</v>
      </c>
      <c r="S231" s="108">
        <f>S230+S213</f>
        <v>4285122367.1869068</v>
      </c>
      <c r="T231" s="108">
        <f>T230+T213</f>
        <v>475113582.07998055</v>
      </c>
      <c r="U231" s="108">
        <f>U230+U213</f>
        <v>543348473.31153882</v>
      </c>
      <c r="V231" s="108">
        <f>V230+V213</f>
        <v>4216887475.9553494</v>
      </c>
    </row>
    <row r="232" spans="1:181" ht="67.5" hidden="1" customHeight="1">
      <c r="T232" s="77"/>
      <c r="U232" s="77"/>
      <c r="V232" s="73"/>
    </row>
    <row r="233" spans="1:181" s="31" customFormat="1" ht="67.5" hidden="1" customHeight="1">
      <c r="A233" s="29"/>
      <c r="B233" s="30"/>
      <c r="C233" s="30"/>
      <c r="D233" s="30"/>
      <c r="E233" s="75" t="s">
        <v>414</v>
      </c>
      <c r="F233" s="75"/>
      <c r="G233" s="75"/>
      <c r="H233" s="36"/>
      <c r="I233" s="36"/>
      <c r="J233" s="55"/>
      <c r="K233" s="55"/>
      <c r="L233" s="55"/>
      <c r="M233" s="55"/>
      <c r="S233" s="78"/>
      <c r="T233" s="78"/>
      <c r="U233" s="56"/>
    </row>
    <row r="234" spans="1:181" s="31" customFormat="1" ht="21.75" hidden="1" customHeight="1">
      <c r="A234" s="29"/>
      <c r="B234" s="30"/>
      <c r="C234" s="30"/>
      <c r="D234" s="30"/>
      <c r="E234" s="71"/>
      <c r="F234" s="71"/>
      <c r="H234" s="71"/>
      <c r="I234" s="71"/>
      <c r="J234" s="55"/>
      <c r="K234" s="55"/>
      <c r="L234" s="55"/>
      <c r="M234" s="55"/>
    </row>
    <row r="235" spans="1:181" s="31" customFormat="1" ht="29.25" hidden="1" customHeight="1">
      <c r="A235" s="29"/>
      <c r="B235" s="30"/>
      <c r="C235" s="30"/>
      <c r="D235" s="30"/>
      <c r="E235" s="75" t="s">
        <v>397</v>
      </c>
      <c r="F235" s="75"/>
      <c r="G235" s="75"/>
      <c r="H235" s="57"/>
      <c r="I235" s="58"/>
      <c r="J235" s="59" t="s">
        <v>396</v>
      </c>
      <c r="M235" s="59"/>
    </row>
    <row r="236" spans="1:181" s="31" customFormat="1" ht="29.25" hidden="1" customHeight="1">
      <c r="A236" s="29"/>
      <c r="B236" s="30"/>
      <c r="C236" s="30"/>
      <c r="D236" s="30"/>
      <c r="E236" s="71"/>
      <c r="F236" s="71"/>
      <c r="G236" s="30"/>
      <c r="H236" s="60"/>
      <c r="I236" s="61"/>
      <c r="J236" s="59"/>
      <c r="M236" s="59"/>
    </row>
    <row r="237" spans="1:181" s="31" customFormat="1" ht="29.25" hidden="1" customHeight="1">
      <c r="A237" s="29"/>
      <c r="B237" s="30"/>
      <c r="C237" s="30"/>
      <c r="D237" s="30"/>
      <c r="E237" s="72"/>
      <c r="F237" s="72"/>
      <c r="G237" s="30"/>
      <c r="H237" s="55"/>
      <c r="I237" s="55"/>
      <c r="J237" s="55"/>
      <c r="M237" s="55"/>
    </row>
    <row r="238" spans="1:181" s="31" customFormat="1" ht="143.25" hidden="1" customHeight="1">
      <c r="A238" s="29"/>
      <c r="B238" s="30"/>
      <c r="C238" s="30"/>
      <c r="D238" s="30"/>
      <c r="E238" s="76" t="s">
        <v>416</v>
      </c>
      <c r="F238" s="76"/>
      <c r="G238" s="76"/>
      <c r="H238" s="62"/>
      <c r="I238" s="62"/>
      <c r="J238" s="63" t="s">
        <v>415</v>
      </c>
      <c r="M238" s="63"/>
    </row>
    <row r="239" spans="1:181" s="27" customFormat="1" ht="44.25" hidden="1" customHeight="1">
      <c r="A239" s="25"/>
      <c r="B239" s="26"/>
      <c r="C239" s="26"/>
      <c r="D239" s="26"/>
      <c r="F239" s="28"/>
      <c r="G239" s="28"/>
      <c r="H239" s="64"/>
      <c r="I239" s="64"/>
      <c r="J239" s="65"/>
      <c r="M239" s="65"/>
    </row>
    <row r="240" spans="1:181" ht="67.5" hidden="1" customHeight="1">
      <c r="T240" s="77"/>
      <c r="U240" s="77"/>
      <c r="V240" s="73"/>
    </row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</sheetData>
  <autoFilter ref="A6:WVQ233"/>
  <mergeCells count="23">
    <mergeCell ref="E238:G238"/>
    <mergeCell ref="A213:D213"/>
    <mergeCell ref="A214:D214"/>
    <mergeCell ref="T240:U240"/>
    <mergeCell ref="A231:D231"/>
    <mergeCell ref="T232:U232"/>
    <mergeCell ref="E233:G233"/>
    <mergeCell ref="S233:T233"/>
    <mergeCell ref="E235:G235"/>
    <mergeCell ref="A230:D230"/>
    <mergeCell ref="A7:V7"/>
    <mergeCell ref="A4:A5"/>
    <mergeCell ref="B4:B5"/>
    <mergeCell ref="C4:C5"/>
    <mergeCell ref="D4:D5"/>
    <mergeCell ref="E4:I4"/>
    <mergeCell ref="J4:K4"/>
    <mergeCell ref="L4:M4"/>
    <mergeCell ref="N4:S4"/>
    <mergeCell ref="T4:T5"/>
    <mergeCell ref="U4:U5"/>
    <mergeCell ref="V4:V5"/>
    <mergeCell ref="E2:L2"/>
  </mergeCells>
  <printOptions horizontalCentered="1" verticalCentered="1"/>
  <pageMargins left="0.27559055118110237" right="0.19685039370078741" top="0.6692913385826772" bottom="0.62992125984251968" header="0" footer="0.39370078740157483"/>
  <pageSetup paperSize="9" scale="35" fitToHeight="0" orientation="landscape" r:id="rId1"/>
  <headerFooter differentFirst="1">
    <oddFooter>&amp;C&amp;P</oddFooter>
    <firstFooter>&amp;C&amp;P</firstFooter>
  </headerFooter>
  <colBreaks count="1" manualBreakCount="1">
    <brk id="14" max="253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2022</vt:lpstr>
      <vt:lpstr>2023</vt:lpstr>
      <vt:lpstr>2024</vt:lpstr>
      <vt:lpstr>'2022'!Заголовки_для_печати</vt:lpstr>
      <vt:lpstr>'2023'!Заголовки_для_печати</vt:lpstr>
      <vt:lpstr>'2024'!Заголовки_для_печати</vt:lpstr>
      <vt:lpstr>'2022'!Область_печати</vt:lpstr>
      <vt:lpstr>'2023'!Область_печати</vt:lpstr>
      <vt:lpstr>'2024'!Область_печати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proninam</dc:creator>
  <cp:lastModifiedBy>minfin user</cp:lastModifiedBy>
  <cp:lastPrinted>2021-10-19T05:39:30Z</cp:lastPrinted>
  <dcterms:created xsi:type="dcterms:W3CDTF">2021-02-25T12:19:40Z</dcterms:created>
  <dcterms:modified xsi:type="dcterms:W3CDTF">2021-10-19T05:39:32Z</dcterms:modified>
</cp:coreProperties>
</file>