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00" windowHeight="12060"/>
  </bookViews>
  <sheets>
    <sheet name="СВОД-2023" sheetId="1" r:id="rId1"/>
  </sheets>
  <definedNames>
    <definedName name="_xlnm.Print_Titles" localSheetId="0">'СВОД-2023'!$A:$B</definedName>
    <definedName name="_xlnm.Print_Area" localSheetId="0">'СВОД-2023'!$A$1:$AC$34</definedName>
  </definedNames>
  <calcPr calcId="125725"/>
</workbook>
</file>

<file path=xl/calcChain.xml><?xml version="1.0" encoding="utf-8"?>
<calcChain xmlns="http://schemas.openxmlformats.org/spreadsheetml/2006/main">
  <c r="AC3" i="1"/>
  <c r="AK10" l="1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9"/>
  <c r="AJ8" l="1"/>
  <c r="E11" l="1"/>
  <c r="E9"/>
  <c r="F9"/>
  <c r="G9"/>
  <c r="H9"/>
  <c r="I9"/>
  <c r="N9"/>
  <c r="H19" l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X8"/>
  <c r="Y8"/>
  <c r="Z8"/>
  <c r="AA8"/>
  <c r="AB8"/>
  <c r="AD8" l="1"/>
  <c r="W10" l="1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D33" l="1"/>
  <c r="D29"/>
  <c r="D25"/>
  <c r="D21"/>
  <c r="D17"/>
  <c r="D13"/>
  <c r="D32"/>
  <c r="AE32" s="1"/>
  <c r="D28"/>
  <c r="D24"/>
  <c r="D20"/>
  <c r="D16"/>
  <c r="D12"/>
  <c r="D31"/>
  <c r="D27"/>
  <c r="D23"/>
  <c r="D19"/>
  <c r="D15"/>
  <c r="D11"/>
  <c r="D30"/>
  <c r="D26"/>
  <c r="D22"/>
  <c r="D18"/>
  <c r="D14"/>
  <c r="D10"/>
  <c r="AE33"/>
  <c r="W8"/>
  <c r="AE31" l="1"/>
  <c r="AE10"/>
  <c r="AE26"/>
  <c r="AE28"/>
  <c r="AE21"/>
  <c r="AE14"/>
  <c r="AE30"/>
  <c r="AE23"/>
  <c r="AE16"/>
  <c r="AE25"/>
  <c r="AE11"/>
  <c r="AE27"/>
  <c r="AE20"/>
  <c r="AE29"/>
  <c r="AE22"/>
  <c r="AE15"/>
  <c r="AE17"/>
  <c r="AE24"/>
  <c r="AE19"/>
  <c r="AE18"/>
  <c r="AE13"/>
  <c r="AE12"/>
  <c r="V34"/>
  <c r="V8" s="1"/>
  <c r="U34"/>
  <c r="U8" s="1"/>
  <c r="T34"/>
  <c r="R34"/>
  <c r="R8" s="1"/>
  <c r="Q34"/>
  <c r="Q8" s="1"/>
  <c r="P34"/>
  <c r="P8" s="1"/>
  <c r="O34"/>
  <c r="O8" s="1"/>
  <c r="K8"/>
  <c r="F31"/>
  <c r="H31"/>
  <c r="H29"/>
  <c r="F28"/>
  <c r="F27"/>
  <c r="G27"/>
  <c r="H27"/>
  <c r="G25"/>
  <c r="H25"/>
  <c r="F24"/>
  <c r="F23"/>
  <c r="H23"/>
  <c r="H21"/>
  <c r="F20"/>
  <c r="F19"/>
  <c r="G19"/>
  <c r="G17"/>
  <c r="H17"/>
  <c r="F16"/>
  <c r="H15"/>
  <c r="G13"/>
  <c r="H13"/>
  <c r="F12"/>
  <c r="G11"/>
  <c r="H11"/>
  <c r="G31"/>
  <c r="H30"/>
  <c r="G29"/>
  <c r="H26"/>
  <c r="G23"/>
  <c r="H22"/>
  <c r="G21"/>
  <c r="H18"/>
  <c r="G15"/>
  <c r="I34" l="1"/>
  <c r="H34"/>
  <c r="M8"/>
  <c r="S34"/>
  <c r="S8" s="1"/>
  <c r="T8"/>
  <c r="N34"/>
  <c r="F32"/>
  <c r="H33"/>
  <c r="G33"/>
  <c r="H12"/>
  <c r="E13"/>
  <c r="G14"/>
  <c r="E15"/>
  <c r="E17"/>
  <c r="G18"/>
  <c r="E19"/>
  <c r="E21"/>
  <c r="G22"/>
  <c r="E23"/>
  <c r="E25"/>
  <c r="G26"/>
  <c r="E27"/>
  <c r="E29"/>
  <c r="G30"/>
  <c r="E31"/>
  <c r="E33"/>
  <c r="G34"/>
  <c r="AC19"/>
  <c r="C19" s="1"/>
  <c r="AC23"/>
  <c r="C23" s="1"/>
  <c r="G10"/>
  <c r="F14"/>
  <c r="F18"/>
  <c r="F22"/>
  <c r="F26"/>
  <c r="F30"/>
  <c r="F34"/>
  <c r="AC11"/>
  <c r="C11" s="1"/>
  <c r="AC15"/>
  <c r="C15" s="1"/>
  <c r="AC27"/>
  <c r="C27" s="1"/>
  <c r="AC31"/>
  <c r="C31" s="1"/>
  <c r="AC12"/>
  <c r="C12" s="1"/>
  <c r="F13"/>
  <c r="AC13"/>
  <c r="C13" s="1"/>
  <c r="F15"/>
  <c r="F17"/>
  <c r="AC17"/>
  <c r="C17" s="1"/>
  <c r="AC18"/>
  <c r="C18" s="1"/>
  <c r="F21"/>
  <c r="AC21"/>
  <c r="C21" s="1"/>
  <c r="AC22"/>
  <c r="C22" s="1"/>
  <c r="AC24"/>
  <c r="C24" s="1"/>
  <c r="F25"/>
  <c r="AC25"/>
  <c r="C25" s="1"/>
  <c r="AC26"/>
  <c r="C26" s="1"/>
  <c r="F29"/>
  <c r="AC29"/>
  <c r="C29" s="1"/>
  <c r="AC30"/>
  <c r="C30" s="1"/>
  <c r="F33"/>
  <c r="AC33"/>
  <c r="C33" s="1"/>
  <c r="F11"/>
  <c r="E10"/>
  <c r="AC10"/>
  <c r="H10"/>
  <c r="E12"/>
  <c r="G12"/>
  <c r="E14"/>
  <c r="AC14"/>
  <c r="C14" s="1"/>
  <c r="H14"/>
  <c r="E16"/>
  <c r="AC16"/>
  <c r="C16" s="1"/>
  <c r="H16"/>
  <c r="G16"/>
  <c r="E18"/>
  <c r="E20"/>
  <c r="AC20"/>
  <c r="C20" s="1"/>
  <c r="H20"/>
  <c r="G20"/>
  <c r="E22"/>
  <c r="E24"/>
  <c r="H24"/>
  <c r="G24"/>
  <c r="E26"/>
  <c r="E28"/>
  <c r="AC28"/>
  <c r="C28" s="1"/>
  <c r="H28"/>
  <c r="G28"/>
  <c r="E30"/>
  <c r="E32"/>
  <c r="AC32"/>
  <c r="C32" s="1"/>
  <c r="H32"/>
  <c r="G32"/>
  <c r="E34"/>
  <c r="F10"/>
  <c r="D34" l="1"/>
  <c r="C10"/>
  <c r="AE34" l="1"/>
  <c r="AC34"/>
  <c r="C34" l="1"/>
  <c r="L8"/>
  <c r="F8"/>
  <c r="I8"/>
  <c r="N8"/>
  <c r="H8"/>
  <c r="J8"/>
  <c r="G8"/>
  <c r="D9"/>
  <c r="E8"/>
  <c r="D8" l="1"/>
  <c r="AK8"/>
  <c r="AE9"/>
  <c r="AC9"/>
  <c r="C9" l="1"/>
  <c r="AC8"/>
</calcChain>
</file>

<file path=xl/sharedStrings.xml><?xml version="1.0" encoding="utf-8"?>
<sst xmlns="http://schemas.openxmlformats.org/spreadsheetml/2006/main" count="114" uniqueCount="71">
  <si>
    <t>Наименование муниципального образования</t>
  </si>
  <si>
    <t>Корректировка</t>
  </si>
  <si>
    <t>всего</t>
  </si>
  <si>
    <t>ФОТ</t>
  </si>
  <si>
    <t>расходы на средства обучения</t>
  </si>
  <si>
    <t>расходы на проф обр. педработников</t>
  </si>
  <si>
    <t>расходы на учебники и учебные пособия</t>
  </si>
  <si>
    <t>2</t>
  </si>
  <si>
    <t>Сумма, рублей</t>
  </si>
  <si>
    <t>Сумма, тыс. рублей</t>
  </si>
  <si>
    <t>Всего:</t>
  </si>
  <si>
    <t>1.01</t>
  </si>
  <si>
    <t>МО "Вельский муниципальный район"</t>
  </si>
  <si>
    <t>1.02</t>
  </si>
  <si>
    <t>МО "Верхнетоемский муниципальный район"</t>
  </si>
  <si>
    <t>1.03</t>
  </si>
  <si>
    <t>1.04</t>
  </si>
  <si>
    <t>МО "Виноградовский муниципальный район"</t>
  </si>
  <si>
    <t>1.05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</si>
  <si>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</si>
  <si>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</si>
  <si>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</si>
  <si>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</si>
  <si>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</si>
  <si>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</si>
  <si>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</si>
  <si>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</si>
  <si>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</si>
  <si>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</si>
  <si>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</si>
  <si>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</si>
  <si>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</si>
  <si>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</si>
  <si>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</si>
  <si>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</si>
  <si>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</si>
  <si>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</si>
  <si>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</si>
  <si>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</si>
  <si>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</si>
  <si>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</si>
  <si>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</si>
  <si>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</si>
  <si>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</si>
  <si>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</si>
  <si>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</si>
  <si>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</si>
  <si>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</si>
  <si>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</si>
  <si>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</si>
  <si>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</si>
  <si>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</si>
  <si>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</si>
  <si>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</si>
  <si>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</si>
  <si>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</si>
  <si>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</si>
  <si>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</si>
  <si>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</si>
  <si>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</si>
  <si>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</si>
  <si>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 xml:space="preserve">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</t>
  </si>
  <si>
    <t>МО "Вилегодский муниципальный округ"</t>
  </si>
  <si>
    <t>МО "Каргопольский муниципальный округ"</t>
  </si>
  <si>
    <t>Объем субвенций на реализацию образовательных программ (руб.)</t>
  </si>
  <si>
    <t>Объем субвенций на реализациию общеобразовательных  программ (руб.)</t>
  </si>
  <si>
    <t>Объем субвенций на реализациию общеобразовательных  программ для детей-инвалидов (руб.)</t>
  </si>
  <si>
    <t>Объем субвенций на реализацию программ дополнительного образования детей (руб.)</t>
  </si>
  <si>
    <t>Объем субвенций на реализацию общеобразовательных программ в общеобразовательных учреждениях по дошкольным образовательным организациям (руб.)</t>
  </si>
  <si>
    <t>Свод 2023 год</t>
  </si>
  <si>
    <t>Распределение субвенций бюджетам муниципальных образований Архангельской области на реализацию образовательных программ на 2023 год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</si>
</sst>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.0\ _₽_-;\-* #,##0.0\ _₽_-;_-* &quot;-&quot;?\ _₽_-;_-@_-"/>
    <numFmt numFmtId="166" formatCode="#,##0.0"/>
  </numFmts>
  <fonts count="10"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/>
    <xf numFmtId="3" fontId="8" fillId="0" borderId="6" xfId="0" applyNumberFormat="1" applyFont="1" applyFill="1" applyBorder="1" applyAlignment="1" applyProtection="1">
      <alignment horizontal="center" vertical="center"/>
      <protection locked="0"/>
    </xf>
    <xf numFmtId="4" fontId="8" fillId="0" borderId="6" xfId="0" applyNumberFormat="1" applyFont="1" applyFill="1" applyBorder="1" applyAlignment="1" applyProtection="1">
      <alignment horizontal="center" vertical="center"/>
      <protection locked="0"/>
    </xf>
    <xf numFmtId="164" fontId="0" fillId="0" borderId="2" xfId="1" applyNumberFormat="1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5" fontId="0" fillId="0" borderId="0" xfId="0" applyNumberFormat="1" applyFill="1"/>
    <xf numFmtId="0" fontId="0" fillId="0" borderId="2" xfId="0" applyFill="1" applyBorder="1" applyAlignment="1">
      <alignment wrapText="1"/>
    </xf>
    <xf numFmtId="0" fontId="0" fillId="2" borderId="2" xfId="0" applyFill="1" applyBorder="1"/>
    <xf numFmtId="0" fontId="0" fillId="2" borderId="2" xfId="0" applyFont="1" applyFill="1" applyBorder="1" applyAlignment="1">
      <alignment wrapText="1"/>
    </xf>
    <xf numFmtId="164" fontId="0" fillId="2" borderId="2" xfId="1" applyNumberFormat="1" applyFont="1" applyFill="1" applyBorder="1" applyAlignment="1">
      <alignment horizontal="center"/>
    </xf>
    <xf numFmtId="0" fontId="0" fillId="2" borderId="0" xfId="0" applyFill="1"/>
    <xf numFmtId="165" fontId="0" fillId="2" borderId="0" xfId="0" applyNumberFormat="1" applyFill="1"/>
    <xf numFmtId="166" fontId="8" fillId="0" borderId="6" xfId="0" applyNumberFormat="1" applyFont="1" applyFill="1" applyBorder="1" applyAlignment="1" applyProtection="1">
      <alignment horizontal="center" vertical="center"/>
      <protection locked="0"/>
    </xf>
    <xf numFmtId="166" fontId="0" fillId="0" borderId="2" xfId="1" applyNumberFormat="1" applyFont="1" applyFill="1" applyBorder="1" applyAlignment="1">
      <alignment horizontal="center"/>
    </xf>
    <xf numFmtId="166" fontId="0" fillId="2" borderId="2" xfId="1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vertical="center"/>
    </xf>
    <xf numFmtId="164" fontId="1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0" fontId="0" fillId="2" borderId="2" xfId="0" applyFill="1" applyBorder="1" applyAlignment="1">
      <alignment wrapText="1"/>
    </xf>
    <xf numFmtId="164" fontId="0" fillId="0" borderId="0" xfId="0" applyNumberFormat="1" applyFill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10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4"/>
  <sheetViews>
    <sheetView tabSelected="1" view="pageBreakPreview" zoomScale="64" zoomScaleSheetLayoutView="64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B1" sqref="B1"/>
    </sheetView>
  </sheetViews>
  <sheetFormatPr defaultRowHeight="15"/>
  <cols>
    <col min="1" max="1" width="7.42578125" style="2" customWidth="1"/>
    <col min="2" max="2" width="23.85546875" style="2" customWidth="1"/>
    <col min="3" max="3" width="16.42578125" style="2" hidden="1" customWidth="1"/>
    <col min="4" max="4" width="19.42578125" style="2" customWidth="1"/>
    <col min="5" max="5" width="19.7109375" style="2" customWidth="1"/>
    <col min="6" max="8" width="18.7109375" style="2" customWidth="1"/>
    <col min="9" max="9" width="23.7109375" style="2" customWidth="1"/>
    <col min="10" max="10" width="24.7109375" style="2" customWidth="1"/>
    <col min="11" max="22" width="18.7109375" style="2" customWidth="1"/>
    <col min="23" max="23" width="21.85546875" style="2" customWidth="1"/>
    <col min="24" max="24" width="21.140625" style="2" customWidth="1"/>
    <col min="25" max="26" width="18.7109375" style="2" customWidth="1"/>
    <col min="27" max="27" width="33.42578125" style="2" customWidth="1"/>
    <col min="28" max="28" width="12.5703125" style="2" hidden="1" customWidth="1"/>
    <col min="29" max="29" width="18.7109375" style="2" customWidth="1"/>
    <col min="30" max="30" width="26.7109375" style="2" hidden="1" customWidth="1"/>
    <col min="31" max="32" width="14.28515625" style="2" hidden="1" customWidth="1"/>
    <col min="33" max="35" width="0" style="2" hidden="1" customWidth="1"/>
    <col min="36" max="36" width="25.42578125" style="2" hidden="1" customWidth="1"/>
    <col min="37" max="37" width="13.28515625" style="2" hidden="1" customWidth="1"/>
    <col min="38" max="52" width="0" style="2" hidden="1" customWidth="1"/>
    <col min="53" max="16384" width="9.140625" style="2"/>
  </cols>
  <sheetData>
    <row r="1" spans="1:37" ht="36" customHeight="1">
      <c r="B1" s="11"/>
      <c r="C1" s="10"/>
      <c r="D1" s="27" t="s">
        <v>70</v>
      </c>
      <c r="E1" s="27"/>
      <c r="F1" s="27"/>
      <c r="G1" s="27"/>
      <c r="H1" s="27"/>
      <c r="I1" s="27"/>
      <c r="J1" s="27"/>
      <c r="K1" s="27"/>
      <c r="L1" s="27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7" ht="31.5" customHeight="1">
      <c r="A2" s="1" t="s">
        <v>69</v>
      </c>
      <c r="B2" s="1"/>
      <c r="C2" s="1"/>
      <c r="D2" s="22"/>
      <c r="E2" s="1"/>
      <c r="F2" s="1"/>
      <c r="G2" s="1"/>
      <c r="H2" s="22"/>
      <c r="I2" s="23"/>
      <c r="J2" s="1"/>
      <c r="K2" s="1"/>
      <c r="L2" s="1"/>
      <c r="M2" s="1"/>
      <c r="N2" s="23"/>
      <c r="O2" s="1"/>
      <c r="P2" s="1"/>
      <c r="Q2" s="1"/>
      <c r="R2" s="1"/>
      <c r="S2" s="23"/>
      <c r="T2" s="1"/>
      <c r="U2" s="1"/>
      <c r="V2" s="1"/>
      <c r="W2" s="24"/>
    </row>
    <row r="3" spans="1:37" ht="78" customHeight="1">
      <c r="A3" s="28" t="s">
        <v>0</v>
      </c>
      <c r="B3" s="28"/>
      <c r="D3" s="32" t="s">
        <v>64</v>
      </c>
      <c r="E3" s="33"/>
      <c r="F3" s="33"/>
      <c r="G3" s="33"/>
      <c r="H3" s="34"/>
      <c r="I3" s="32" t="s">
        <v>65</v>
      </c>
      <c r="J3" s="33"/>
      <c r="K3" s="33"/>
      <c r="L3" s="33"/>
      <c r="M3" s="34"/>
      <c r="N3" s="39" t="s">
        <v>66</v>
      </c>
      <c r="O3" s="39"/>
      <c r="P3" s="39"/>
      <c r="Q3" s="39"/>
      <c r="R3" s="39"/>
      <c r="S3" s="39" t="s">
        <v>67</v>
      </c>
      <c r="T3" s="39"/>
      <c r="U3" s="39"/>
      <c r="V3" s="39"/>
      <c r="W3" s="38" t="s">
        <v>68</v>
      </c>
      <c r="X3" s="38"/>
      <c r="Y3" s="38"/>
      <c r="Z3" s="38"/>
      <c r="AA3" s="40" t="s">
        <v>61</v>
      </c>
      <c r="AB3" s="31" t="s">
        <v>1</v>
      </c>
      <c r="AC3" s="31" t="str">
        <f>CONCATENATE("Итого общий размер субвенции на ","2023"," год, тыс. рублей")</f>
        <v>Итого общий размер субвенции на 2023 год, тыс. рублей</v>
      </c>
    </row>
    <row r="4" spans="1:37">
      <c r="A4" s="28"/>
      <c r="B4" s="28"/>
      <c r="D4" s="35"/>
      <c r="E4" s="36"/>
      <c r="F4" s="36"/>
      <c r="G4" s="36"/>
      <c r="H4" s="37"/>
      <c r="I4" s="35"/>
      <c r="J4" s="36"/>
      <c r="K4" s="36"/>
      <c r="L4" s="36"/>
      <c r="M4" s="37"/>
      <c r="N4" s="39"/>
      <c r="O4" s="39"/>
      <c r="P4" s="39"/>
      <c r="Q4" s="39"/>
      <c r="R4" s="39"/>
      <c r="S4" s="39"/>
      <c r="T4" s="39"/>
      <c r="U4" s="39"/>
      <c r="V4" s="39"/>
      <c r="W4" s="38"/>
      <c r="X4" s="38"/>
      <c r="Y4" s="38"/>
      <c r="Z4" s="38"/>
      <c r="AA4" s="41"/>
      <c r="AB4" s="31"/>
      <c r="AC4" s="31"/>
    </row>
    <row r="5" spans="1:37" ht="25.5">
      <c r="A5" s="28"/>
      <c r="B5" s="28"/>
      <c r="D5" s="3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3" t="s">
        <v>2</v>
      </c>
      <c r="J5" s="4" t="s">
        <v>3</v>
      </c>
      <c r="K5" s="4" t="s">
        <v>4</v>
      </c>
      <c r="L5" s="4" t="s">
        <v>5</v>
      </c>
      <c r="M5" s="4" t="s">
        <v>6</v>
      </c>
      <c r="N5" s="3" t="s">
        <v>2</v>
      </c>
      <c r="O5" s="4" t="s">
        <v>3</v>
      </c>
      <c r="P5" s="4" t="s">
        <v>4</v>
      </c>
      <c r="Q5" s="4" t="s">
        <v>5</v>
      </c>
      <c r="R5" s="4" t="s">
        <v>6</v>
      </c>
      <c r="S5" s="3" t="s">
        <v>2</v>
      </c>
      <c r="T5" s="4" t="s">
        <v>3</v>
      </c>
      <c r="U5" s="4" t="s">
        <v>4</v>
      </c>
      <c r="V5" s="4" t="s">
        <v>5</v>
      </c>
      <c r="W5" s="3" t="s">
        <v>2</v>
      </c>
      <c r="X5" s="4" t="s">
        <v>3</v>
      </c>
      <c r="Y5" s="4" t="s">
        <v>4</v>
      </c>
      <c r="Z5" s="4" t="s">
        <v>5</v>
      </c>
      <c r="AA5" s="4" t="s">
        <v>3</v>
      </c>
      <c r="AB5" s="31"/>
      <c r="AC5" s="31"/>
    </row>
    <row r="6" spans="1:37">
      <c r="A6" s="30">
        <v>1</v>
      </c>
      <c r="B6" s="30"/>
      <c r="D6" s="5" t="s">
        <v>7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5">
        <v>13</v>
      </c>
      <c r="P6" s="5">
        <v>14</v>
      </c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  <c r="X6" s="5">
        <v>22</v>
      </c>
      <c r="Y6" s="5">
        <v>23</v>
      </c>
      <c r="Z6" s="5">
        <v>24</v>
      </c>
      <c r="AA6" s="5">
        <v>25</v>
      </c>
      <c r="AB6" s="5">
        <v>25</v>
      </c>
      <c r="AC6" s="5">
        <v>26</v>
      </c>
    </row>
    <row r="7" spans="1:37" ht="22.5">
      <c r="A7" s="30"/>
      <c r="B7" s="30"/>
      <c r="D7" s="5" t="s">
        <v>8</v>
      </c>
      <c r="E7" s="5" t="s">
        <v>8</v>
      </c>
      <c r="F7" s="5" t="s">
        <v>8</v>
      </c>
      <c r="G7" s="5" t="s">
        <v>8</v>
      </c>
      <c r="H7" s="5" t="s">
        <v>8</v>
      </c>
      <c r="I7" s="5" t="s">
        <v>8</v>
      </c>
      <c r="J7" s="5" t="s">
        <v>8</v>
      </c>
      <c r="K7" s="5" t="s">
        <v>8</v>
      </c>
      <c r="L7" s="5" t="s">
        <v>8</v>
      </c>
      <c r="M7" s="5" t="s">
        <v>8</v>
      </c>
      <c r="N7" s="5" t="s">
        <v>8</v>
      </c>
      <c r="O7" s="5" t="s">
        <v>8</v>
      </c>
      <c r="P7" s="5" t="s">
        <v>8</v>
      </c>
      <c r="Q7" s="5" t="s">
        <v>8</v>
      </c>
      <c r="R7" s="5" t="s">
        <v>8</v>
      </c>
      <c r="S7" s="5" t="s">
        <v>8</v>
      </c>
      <c r="T7" s="5" t="s">
        <v>8</v>
      </c>
      <c r="U7" s="5" t="s">
        <v>8</v>
      </c>
      <c r="V7" s="5" t="s">
        <v>8</v>
      </c>
      <c r="W7" s="5" t="s">
        <v>8</v>
      </c>
      <c r="X7" s="5" t="s">
        <v>8</v>
      </c>
      <c r="Y7" s="5" t="s">
        <v>8</v>
      </c>
      <c r="Z7" s="5" t="s">
        <v>8</v>
      </c>
      <c r="AA7" s="5" t="s">
        <v>8</v>
      </c>
      <c r="AB7" s="5" t="s">
        <v>9</v>
      </c>
      <c r="AC7" s="5" t="s">
        <v>9</v>
      </c>
    </row>
    <row r="8" spans="1:37">
      <c r="A8" s="29" t="s">
        <v>10</v>
      </c>
      <c r="B8" s="29"/>
      <c r="D8" s="7">
        <f>SUM(D9:D34)</f>
        <v>17378143700</v>
      </c>
      <c r="E8" s="7">
        <f t="shared" ref="E8:AC8" si="0">SUM(E9:E34)</f>
        <v>16784721356.122629</v>
      </c>
      <c r="F8" s="7">
        <f t="shared" si="0"/>
        <v>216249029.456</v>
      </c>
      <c r="G8" s="7">
        <f t="shared" si="0"/>
        <v>17607840.030000001</v>
      </c>
      <c r="H8" s="7">
        <f t="shared" si="0"/>
        <v>359565606.53999996</v>
      </c>
      <c r="I8" s="7">
        <f>SUM(I9:I34)</f>
        <v>9322662063.2786674</v>
      </c>
      <c r="J8" s="7">
        <f t="shared" si="0"/>
        <v>8817130195.9993324</v>
      </c>
      <c r="K8" s="7">
        <f t="shared" si="0"/>
        <v>138942640.456</v>
      </c>
      <c r="L8" s="7">
        <f t="shared" si="0"/>
        <v>10528191.363333333</v>
      </c>
      <c r="M8" s="7">
        <f t="shared" si="0"/>
        <v>356061035.45999998</v>
      </c>
      <c r="N8" s="7">
        <f t="shared" si="0"/>
        <v>249117431.08000001</v>
      </c>
      <c r="O8" s="7">
        <f t="shared" si="0"/>
        <v>243541551</v>
      </c>
      <c r="P8" s="7">
        <f t="shared" si="0"/>
        <v>1975331</v>
      </c>
      <c r="Q8" s="7">
        <f t="shared" si="0"/>
        <v>95978</v>
      </c>
      <c r="R8" s="7">
        <f t="shared" si="0"/>
        <v>3504571.0800000005</v>
      </c>
      <c r="S8" s="7">
        <f t="shared" si="0"/>
        <v>403682945</v>
      </c>
      <c r="T8" s="7">
        <f t="shared" si="0"/>
        <v>378847513</v>
      </c>
      <c r="U8" s="7">
        <f t="shared" si="0"/>
        <v>22727838</v>
      </c>
      <c r="V8" s="7">
        <f t="shared" si="0"/>
        <v>2107594</v>
      </c>
      <c r="W8" s="7">
        <f t="shared" si="0"/>
        <v>7192967194.3605003</v>
      </c>
      <c r="X8" s="7">
        <f t="shared" si="0"/>
        <v>7135487897.6938334</v>
      </c>
      <c r="Y8" s="7">
        <f t="shared" si="0"/>
        <v>52603220</v>
      </c>
      <c r="Z8" s="7">
        <f t="shared" si="0"/>
        <v>4876076.666666666</v>
      </c>
      <c r="AA8" s="7">
        <f t="shared" si="0"/>
        <v>209714198.42946368</v>
      </c>
      <c r="AB8" s="7">
        <f t="shared" si="0"/>
        <v>0</v>
      </c>
      <c r="AC8" s="19">
        <f t="shared" si="0"/>
        <v>17378143.700000003</v>
      </c>
      <c r="AD8" s="8">
        <f t="shared" ref="AD8" si="1">SUM(AD9:AD48)</f>
        <v>15416591700</v>
      </c>
      <c r="AJ8" s="19">
        <f t="shared" ref="AJ8:AK8" si="2">SUM(AJ9:AJ34)</f>
        <v>7135486997.6938334</v>
      </c>
      <c r="AK8" s="19">
        <f t="shared" si="2"/>
        <v>-899.99999996647239</v>
      </c>
    </row>
    <row r="9" spans="1:37" ht="30">
      <c r="A9" s="6" t="s">
        <v>11</v>
      </c>
      <c r="B9" s="13" t="s">
        <v>12</v>
      </c>
      <c r="C9" s="6">
        <f t="shared" ref="C9:C34" si="3">AC9</f>
        <v>832516.9</v>
      </c>
      <c r="D9" s="9">
        <f>ROUND(I9 + N9 + S9 + W9+AA9,-2)</f>
        <v>832516900</v>
      </c>
      <c r="E9" s="9">
        <f>J9 + O9 + T9 + X9+AA9</f>
        <v>804997808.81312716</v>
      </c>
      <c r="F9" s="9">
        <f t="shared" ref="F9:F34" si="4">K9 + P9 + U9 + Y9</f>
        <v>9694297</v>
      </c>
      <c r="G9" s="9">
        <f t="shared" ref="G9:G34" si="5">L9 + Q9 + V9 + Z9</f>
        <v>733946</v>
      </c>
      <c r="H9" s="9">
        <f t="shared" ref="H9:H34" si="6">M9 + R9</f>
        <v>17090837.059999999</v>
      </c>
      <c r="I9" s="9">
        <f>J9+K9+L9+M9</f>
        <v>462375959.22000003</v>
      </c>
      <c r="J9" s="9">
        <v>437794069</v>
      </c>
      <c r="K9" s="9">
        <v>7132548</v>
      </c>
      <c r="L9" s="9">
        <v>500022</v>
      </c>
      <c r="M9" s="9">
        <v>16949320.219999999</v>
      </c>
      <c r="N9" s="9">
        <f>O9+P9+Q9+R9</f>
        <v>9282413.8399999999</v>
      </c>
      <c r="O9" s="9">
        <v>9056256</v>
      </c>
      <c r="P9" s="9">
        <v>80719</v>
      </c>
      <c r="Q9" s="9">
        <v>3922</v>
      </c>
      <c r="R9" s="9">
        <v>141516.84</v>
      </c>
      <c r="S9" s="9">
        <f>T9+U9+V9</f>
        <v>3584000</v>
      </c>
      <c r="T9" s="9">
        <v>3366000</v>
      </c>
      <c r="U9" s="9">
        <v>199500</v>
      </c>
      <c r="V9" s="9">
        <v>18500</v>
      </c>
      <c r="W9" s="9">
        <f>X9+Y9+Z9</f>
        <v>353561521</v>
      </c>
      <c r="X9" s="9">
        <v>351068489</v>
      </c>
      <c r="Y9" s="9">
        <v>2281530</v>
      </c>
      <c r="Z9" s="9">
        <v>211502</v>
      </c>
      <c r="AA9" s="9">
        <v>3712994.8131271824</v>
      </c>
      <c r="AB9" s="9"/>
      <c r="AC9" s="20">
        <f t="shared" ref="AC9:AC34" si="7">ROUND(D9 / 1000,1) + AB9</f>
        <v>832516.9</v>
      </c>
      <c r="AD9" s="2">
        <v>755473700</v>
      </c>
      <c r="AE9" s="12">
        <f t="shared" ref="AE9:AE34" si="8">AD9-D9</f>
        <v>-77043200</v>
      </c>
      <c r="AJ9" s="2">
        <v>351068489</v>
      </c>
      <c r="AK9" s="26">
        <f>AJ9-X9</f>
        <v>0</v>
      </c>
    </row>
    <row r="10" spans="1:37" ht="30">
      <c r="A10" s="6" t="s">
        <v>13</v>
      </c>
      <c r="B10" s="13" t="s">
        <v>14</v>
      </c>
      <c r="C10" s="6">
        <f t="shared" si="3"/>
        <v>282911</v>
      </c>
      <c r="D10" s="9">
        <f t="shared" ref="D10:D34" si="9">ROUND(I10 + N10 + S10 + W10+AA10,-2)</f>
        <v>282911000</v>
      </c>
      <c r="E10" s="9">
        <f t="shared" ref="E10:E34" si="10">J10 + O10 + T10 + X10+AA10</f>
        <v>275425660.21229267</v>
      </c>
      <c r="F10" s="9">
        <f t="shared" si="4"/>
        <v>3763444</v>
      </c>
      <c r="G10" s="9">
        <f t="shared" si="5"/>
        <v>201532</v>
      </c>
      <c r="H10" s="9">
        <f t="shared" si="6"/>
        <v>3520400.4000000004</v>
      </c>
      <c r="I10" s="9">
        <f t="shared" ref="I10:I34" si="11">J10+K10+L10+M10</f>
        <v>215048900.28</v>
      </c>
      <c r="J10" s="9">
        <v>208105983</v>
      </c>
      <c r="K10" s="9">
        <v>3285162</v>
      </c>
      <c r="L10" s="9">
        <v>157812</v>
      </c>
      <c r="M10" s="9">
        <v>3499943.2800000003</v>
      </c>
      <c r="N10" s="9">
        <f t="shared" ref="N10:N34" si="12">O10+P10+Q10+R10</f>
        <v>1870089.12</v>
      </c>
      <c r="O10" s="9">
        <v>1836856</v>
      </c>
      <c r="P10" s="9">
        <v>12184</v>
      </c>
      <c r="Q10" s="9">
        <v>592</v>
      </c>
      <c r="R10" s="9">
        <v>20457.12</v>
      </c>
      <c r="S10" s="9">
        <f t="shared" ref="S10:S34" si="13">T10+U10+V10</f>
        <v>0</v>
      </c>
      <c r="T10" s="9">
        <v>0</v>
      </c>
      <c r="U10" s="9">
        <v>0</v>
      </c>
      <c r="V10" s="9">
        <v>0</v>
      </c>
      <c r="W10" s="9">
        <f t="shared" ref="W10:W34" si="14">X10+Y10+Z10</f>
        <v>59155870</v>
      </c>
      <c r="X10" s="9">
        <v>58646644</v>
      </c>
      <c r="Y10" s="9">
        <v>466098</v>
      </c>
      <c r="Z10" s="9">
        <v>43128</v>
      </c>
      <c r="AA10" s="9">
        <v>6836177.2122926526</v>
      </c>
      <c r="AB10" s="9"/>
      <c r="AC10" s="20">
        <f t="shared" si="7"/>
        <v>282911</v>
      </c>
      <c r="AD10" s="2">
        <v>268805500</v>
      </c>
      <c r="AE10" s="12">
        <f t="shared" si="8"/>
        <v>-14105500</v>
      </c>
      <c r="AJ10" s="2">
        <v>58646744</v>
      </c>
      <c r="AK10" s="26">
        <f t="shared" ref="AK10:AK34" si="15">AJ10-X10</f>
        <v>100</v>
      </c>
    </row>
    <row r="11" spans="1:37" s="17" customFormat="1" ht="30">
      <c r="A11" s="14" t="s">
        <v>15</v>
      </c>
      <c r="B11" s="25" t="s">
        <v>62</v>
      </c>
      <c r="C11" s="14">
        <f t="shared" si="3"/>
        <v>223548</v>
      </c>
      <c r="D11" s="16">
        <f t="shared" si="9"/>
        <v>223548000</v>
      </c>
      <c r="E11" s="16">
        <f>J11 + O11 + T11 + X11+AA11</f>
        <v>216800218.29363859</v>
      </c>
      <c r="F11" s="16">
        <f t="shared" si="4"/>
        <v>3474927</v>
      </c>
      <c r="G11" s="16">
        <f t="shared" si="5"/>
        <v>221716</v>
      </c>
      <c r="H11" s="16">
        <f t="shared" si="6"/>
        <v>3051141.06</v>
      </c>
      <c r="I11" s="16">
        <f t="shared" si="11"/>
        <v>146696995.84</v>
      </c>
      <c r="J11" s="16">
        <v>141323811</v>
      </c>
      <c r="K11" s="16">
        <v>2237010</v>
      </c>
      <c r="L11" s="16">
        <v>107638</v>
      </c>
      <c r="M11" s="16">
        <v>3028536.84</v>
      </c>
      <c r="N11" s="16">
        <f t="shared" si="12"/>
        <v>2111944.2200000002</v>
      </c>
      <c r="O11" s="16">
        <v>2074967</v>
      </c>
      <c r="P11" s="16">
        <v>13707</v>
      </c>
      <c r="Q11" s="16">
        <v>666</v>
      </c>
      <c r="R11" s="16">
        <v>22604.22</v>
      </c>
      <c r="S11" s="16">
        <f t="shared" si="13"/>
        <v>11931350</v>
      </c>
      <c r="T11" s="16">
        <v>11102950</v>
      </c>
      <c r="U11" s="16">
        <v>758100</v>
      </c>
      <c r="V11" s="16">
        <v>70300</v>
      </c>
      <c r="W11" s="16">
        <f t="shared" si="14"/>
        <v>58499725</v>
      </c>
      <c r="X11" s="16">
        <v>57990503</v>
      </c>
      <c r="Y11" s="16">
        <v>466110</v>
      </c>
      <c r="Z11" s="16">
        <v>43112</v>
      </c>
      <c r="AA11" s="16">
        <v>4307987.2936385907</v>
      </c>
      <c r="AB11" s="16"/>
      <c r="AC11" s="21">
        <f t="shared" si="7"/>
        <v>223548</v>
      </c>
      <c r="AD11" s="17">
        <v>198452200</v>
      </c>
      <c r="AE11" s="18">
        <f t="shared" si="8"/>
        <v>-25095800</v>
      </c>
      <c r="AJ11" s="17">
        <v>57990503</v>
      </c>
      <c r="AK11" s="26">
        <f t="shared" si="15"/>
        <v>0</v>
      </c>
    </row>
    <row r="12" spans="1:37" ht="30">
      <c r="A12" s="6" t="s">
        <v>16</v>
      </c>
      <c r="B12" s="13" t="s">
        <v>17</v>
      </c>
      <c r="C12" s="6">
        <f t="shared" si="3"/>
        <v>288176.8</v>
      </c>
      <c r="D12" s="9">
        <f t="shared" si="9"/>
        <v>288176800</v>
      </c>
      <c r="E12" s="9">
        <f t="shared" si="10"/>
        <v>279896213.44049573</v>
      </c>
      <c r="F12" s="9">
        <f t="shared" si="4"/>
        <v>3541743</v>
      </c>
      <c r="G12" s="9">
        <f t="shared" si="5"/>
        <v>200082</v>
      </c>
      <c r="H12" s="9">
        <f t="shared" si="6"/>
        <v>4538799.879999999</v>
      </c>
      <c r="I12" s="9">
        <f t="shared" si="11"/>
        <v>188183331.74000001</v>
      </c>
      <c r="J12" s="9">
        <v>180671318</v>
      </c>
      <c r="K12" s="9">
        <v>2857638</v>
      </c>
      <c r="L12" s="9">
        <v>137360</v>
      </c>
      <c r="M12" s="9">
        <v>4517015.7399999993</v>
      </c>
      <c r="N12" s="9">
        <f t="shared" si="12"/>
        <v>2128132.14</v>
      </c>
      <c r="O12" s="9">
        <v>2091975</v>
      </c>
      <c r="P12" s="9">
        <v>13707</v>
      </c>
      <c r="Q12" s="9">
        <v>666</v>
      </c>
      <c r="R12" s="9">
        <v>21784.14</v>
      </c>
      <c r="S12" s="9">
        <f t="shared" si="13"/>
        <v>0</v>
      </c>
      <c r="T12" s="9">
        <v>0</v>
      </c>
      <c r="U12" s="9">
        <v>0</v>
      </c>
      <c r="V12" s="9">
        <v>0</v>
      </c>
      <c r="W12" s="9">
        <f t="shared" si="14"/>
        <v>95886831</v>
      </c>
      <c r="X12" s="9">
        <v>95154377</v>
      </c>
      <c r="Y12" s="9">
        <v>670398</v>
      </c>
      <c r="Z12" s="9">
        <v>62056</v>
      </c>
      <c r="AA12" s="9">
        <v>1978543.4404957443</v>
      </c>
      <c r="AB12" s="9"/>
      <c r="AC12" s="20">
        <f t="shared" si="7"/>
        <v>288176.8</v>
      </c>
      <c r="AD12" s="2">
        <v>261237900</v>
      </c>
      <c r="AE12" s="12">
        <f t="shared" si="8"/>
        <v>-26938900</v>
      </c>
      <c r="AJ12" s="2">
        <v>95154477</v>
      </c>
      <c r="AK12" s="26">
        <f t="shared" si="15"/>
        <v>100</v>
      </c>
    </row>
    <row r="13" spans="1:37" ht="30">
      <c r="A13" s="6" t="s">
        <v>18</v>
      </c>
      <c r="B13" s="13" t="s">
        <v>63</v>
      </c>
      <c r="C13" s="6">
        <f t="shared" si="3"/>
        <v>304788.3</v>
      </c>
      <c r="D13" s="9">
        <f t="shared" si="9"/>
        <v>304788300</v>
      </c>
      <c r="E13" s="9">
        <f t="shared" si="10"/>
        <v>294532136.86269265</v>
      </c>
      <c r="F13" s="9">
        <f t="shared" si="4"/>
        <v>3985608</v>
      </c>
      <c r="G13" s="9">
        <f t="shared" si="5"/>
        <v>271130</v>
      </c>
      <c r="H13" s="9">
        <f t="shared" si="6"/>
        <v>5999387.7800000003</v>
      </c>
      <c r="I13" s="9">
        <f t="shared" si="11"/>
        <v>196982600.46000001</v>
      </c>
      <c r="J13" s="9">
        <v>187809729</v>
      </c>
      <c r="K13" s="9">
        <v>3084048</v>
      </c>
      <c r="L13" s="9">
        <v>190024</v>
      </c>
      <c r="M13" s="9">
        <v>5898799.46</v>
      </c>
      <c r="N13" s="9">
        <f t="shared" si="12"/>
        <v>6805090.3200000003</v>
      </c>
      <c r="O13" s="9">
        <v>6647010</v>
      </c>
      <c r="P13" s="9">
        <v>54828</v>
      </c>
      <c r="Q13" s="9">
        <v>2664</v>
      </c>
      <c r="R13" s="9">
        <v>100588.31999999999</v>
      </c>
      <c r="S13" s="9">
        <f t="shared" si="13"/>
        <v>0</v>
      </c>
      <c r="T13" s="9">
        <v>0</v>
      </c>
      <c r="U13" s="9">
        <v>0</v>
      </c>
      <c r="V13" s="9">
        <v>0</v>
      </c>
      <c r="W13" s="9">
        <f t="shared" si="14"/>
        <v>92821067</v>
      </c>
      <c r="X13" s="9">
        <v>91895893</v>
      </c>
      <c r="Y13" s="9">
        <v>846732</v>
      </c>
      <c r="Z13" s="9">
        <v>78442</v>
      </c>
      <c r="AA13" s="9">
        <v>8179504.8626926616</v>
      </c>
      <c r="AB13" s="9"/>
      <c r="AC13" s="20">
        <f t="shared" si="7"/>
        <v>304788.3</v>
      </c>
      <c r="AD13" s="2">
        <v>274608500</v>
      </c>
      <c r="AE13" s="12">
        <f t="shared" si="8"/>
        <v>-30179800</v>
      </c>
      <c r="AJ13" s="2">
        <v>91895793</v>
      </c>
      <c r="AK13" s="26">
        <f t="shared" si="15"/>
        <v>-100</v>
      </c>
    </row>
    <row r="14" spans="1:37" ht="30">
      <c r="A14" s="6" t="s">
        <v>19</v>
      </c>
      <c r="B14" s="13" t="s">
        <v>20</v>
      </c>
      <c r="C14" s="6">
        <f t="shared" si="3"/>
        <v>383822.9</v>
      </c>
      <c r="D14" s="9">
        <f t="shared" si="9"/>
        <v>383822900</v>
      </c>
      <c r="E14" s="9">
        <f t="shared" si="10"/>
        <v>371699621.92724645</v>
      </c>
      <c r="F14" s="9">
        <f t="shared" si="4"/>
        <v>4372218</v>
      </c>
      <c r="G14" s="9">
        <f t="shared" si="5"/>
        <v>324870</v>
      </c>
      <c r="H14" s="9">
        <f t="shared" si="6"/>
        <v>7426149.7000000011</v>
      </c>
      <c r="I14" s="9">
        <f t="shared" si="11"/>
        <v>216569713.96000001</v>
      </c>
      <c r="J14" s="9">
        <v>205699242</v>
      </c>
      <c r="K14" s="9">
        <v>3373677</v>
      </c>
      <c r="L14" s="9">
        <v>236586</v>
      </c>
      <c r="M14" s="9">
        <v>7260208.9600000009</v>
      </c>
      <c r="N14" s="9">
        <f t="shared" si="12"/>
        <v>12964243.74</v>
      </c>
      <c r="O14" s="9">
        <v>12697692</v>
      </c>
      <c r="P14" s="9">
        <v>95949</v>
      </c>
      <c r="Q14" s="9">
        <v>4662</v>
      </c>
      <c r="R14" s="9">
        <v>165940.74</v>
      </c>
      <c r="S14" s="9">
        <f t="shared" si="13"/>
        <v>0</v>
      </c>
      <c r="T14" s="9">
        <v>0</v>
      </c>
      <c r="U14" s="9">
        <v>0</v>
      </c>
      <c r="V14" s="9">
        <v>0</v>
      </c>
      <c r="W14" s="9">
        <f t="shared" si="14"/>
        <v>150675713</v>
      </c>
      <c r="X14" s="9">
        <v>149689499</v>
      </c>
      <c r="Y14" s="9">
        <v>902592</v>
      </c>
      <c r="Z14" s="9">
        <v>83622</v>
      </c>
      <c r="AA14" s="9">
        <v>3613188.92724647</v>
      </c>
      <c r="AB14" s="9"/>
      <c r="AC14" s="20">
        <f t="shared" si="7"/>
        <v>383822.9</v>
      </c>
      <c r="AD14" s="2">
        <v>351380300</v>
      </c>
      <c r="AE14" s="12">
        <f t="shared" si="8"/>
        <v>-32442600</v>
      </c>
      <c r="AJ14" s="2">
        <v>149689499</v>
      </c>
      <c r="AK14" s="26">
        <f t="shared" si="15"/>
        <v>0</v>
      </c>
    </row>
    <row r="15" spans="1:37" ht="30">
      <c r="A15" s="6" t="s">
        <v>21</v>
      </c>
      <c r="B15" s="13" t="s">
        <v>22</v>
      </c>
      <c r="C15" s="6">
        <f t="shared" si="3"/>
        <v>247265.6</v>
      </c>
      <c r="D15" s="9">
        <f t="shared" si="9"/>
        <v>247265600</v>
      </c>
      <c r="E15" s="9">
        <f t="shared" si="10"/>
        <v>238108433.11849266</v>
      </c>
      <c r="F15" s="9">
        <f t="shared" si="4"/>
        <v>4258681</v>
      </c>
      <c r="G15" s="9">
        <f t="shared" si="5"/>
        <v>323280</v>
      </c>
      <c r="H15" s="9">
        <f t="shared" si="6"/>
        <v>4575164.58</v>
      </c>
      <c r="I15" s="9">
        <f t="shared" si="11"/>
        <v>157021222.24000001</v>
      </c>
      <c r="J15" s="9">
        <v>149855169</v>
      </c>
      <c r="K15" s="9">
        <v>2487978</v>
      </c>
      <c r="L15" s="9">
        <v>160660</v>
      </c>
      <c r="M15" s="9">
        <v>4517415.24</v>
      </c>
      <c r="N15" s="9">
        <f t="shared" si="12"/>
        <v>3829083.34</v>
      </c>
      <c r="O15" s="9">
        <v>3734603</v>
      </c>
      <c r="P15" s="9">
        <v>35029</v>
      </c>
      <c r="Q15" s="9">
        <v>1702</v>
      </c>
      <c r="R15" s="9">
        <v>57749.34</v>
      </c>
      <c r="S15" s="9">
        <f t="shared" si="13"/>
        <v>23127050</v>
      </c>
      <c r="T15" s="9">
        <v>21775450</v>
      </c>
      <c r="U15" s="9">
        <v>1236900</v>
      </c>
      <c r="V15" s="9">
        <v>114700</v>
      </c>
      <c r="W15" s="9">
        <f t="shared" si="14"/>
        <v>59627356</v>
      </c>
      <c r="X15" s="9">
        <v>59082364</v>
      </c>
      <c r="Y15" s="9">
        <v>498774</v>
      </c>
      <c r="Z15" s="9">
        <v>46218</v>
      </c>
      <c r="AA15" s="9">
        <v>3660847.1184926704</v>
      </c>
      <c r="AB15" s="9"/>
      <c r="AC15" s="20">
        <f t="shared" si="7"/>
        <v>247265.6</v>
      </c>
      <c r="AD15" s="2">
        <v>249015000</v>
      </c>
      <c r="AE15" s="12">
        <f t="shared" si="8"/>
        <v>1749400</v>
      </c>
      <c r="AJ15" s="2">
        <v>59082364</v>
      </c>
      <c r="AK15" s="26">
        <f t="shared" si="15"/>
        <v>0</v>
      </c>
    </row>
    <row r="16" spans="1:37" ht="30">
      <c r="A16" s="6" t="s">
        <v>23</v>
      </c>
      <c r="B16" s="13" t="s">
        <v>24</v>
      </c>
      <c r="C16" s="6">
        <f t="shared" si="3"/>
        <v>252148.5</v>
      </c>
      <c r="D16" s="9">
        <f t="shared" si="9"/>
        <v>252148500</v>
      </c>
      <c r="E16" s="9">
        <f t="shared" si="10"/>
        <v>244428888.89912385</v>
      </c>
      <c r="F16" s="9">
        <f t="shared" si="4"/>
        <v>3785048</v>
      </c>
      <c r="G16" s="9">
        <f t="shared" si="5"/>
        <v>244144</v>
      </c>
      <c r="H16" s="9">
        <f t="shared" si="6"/>
        <v>3690463.3400000003</v>
      </c>
      <c r="I16" s="9">
        <f t="shared" si="11"/>
        <v>167997390.12</v>
      </c>
      <c r="J16" s="9">
        <v>161759790</v>
      </c>
      <c r="K16" s="9">
        <v>2438274</v>
      </c>
      <c r="L16" s="9">
        <v>119584</v>
      </c>
      <c r="M16" s="9">
        <v>3679742.12</v>
      </c>
      <c r="N16" s="9">
        <f t="shared" si="12"/>
        <v>986561.22</v>
      </c>
      <c r="O16" s="9">
        <v>969452</v>
      </c>
      <c r="P16" s="9">
        <v>6092</v>
      </c>
      <c r="Q16" s="9">
        <v>296</v>
      </c>
      <c r="R16" s="9">
        <v>10721.22</v>
      </c>
      <c r="S16" s="9">
        <f t="shared" si="13"/>
        <v>12722428</v>
      </c>
      <c r="T16" s="9">
        <v>11821652</v>
      </c>
      <c r="U16" s="9">
        <v>824334</v>
      </c>
      <c r="V16" s="9">
        <v>76442</v>
      </c>
      <c r="W16" s="9">
        <f t="shared" si="14"/>
        <v>63807124</v>
      </c>
      <c r="X16" s="9">
        <v>63242954</v>
      </c>
      <c r="Y16" s="9">
        <v>516348</v>
      </c>
      <c r="Z16" s="9">
        <v>47822</v>
      </c>
      <c r="AA16" s="9">
        <v>6635040.8991238382</v>
      </c>
      <c r="AB16" s="9"/>
      <c r="AC16" s="20">
        <f t="shared" si="7"/>
        <v>252148.5</v>
      </c>
      <c r="AD16" s="2">
        <v>234392100</v>
      </c>
      <c r="AE16" s="12">
        <f t="shared" si="8"/>
        <v>-17756400</v>
      </c>
      <c r="AJ16" s="2">
        <v>63242954</v>
      </c>
      <c r="AK16" s="26">
        <f t="shared" si="15"/>
        <v>0</v>
      </c>
    </row>
    <row r="17" spans="1:37" s="17" customFormat="1" ht="30">
      <c r="A17" s="14" t="s">
        <v>25</v>
      </c>
      <c r="B17" s="15" t="s">
        <v>26</v>
      </c>
      <c r="C17" s="14">
        <f t="shared" si="3"/>
        <v>321125.5</v>
      </c>
      <c r="D17" s="9">
        <f t="shared" si="9"/>
        <v>321125500</v>
      </c>
      <c r="E17" s="16">
        <f t="shared" si="10"/>
        <v>311442905.18581051</v>
      </c>
      <c r="F17" s="16">
        <f t="shared" si="4"/>
        <v>5113582</v>
      </c>
      <c r="G17" s="16">
        <f t="shared" si="5"/>
        <v>338822</v>
      </c>
      <c r="H17" s="16">
        <f t="shared" si="6"/>
        <v>4230208.38</v>
      </c>
      <c r="I17" s="16">
        <f t="shared" si="11"/>
        <v>199923001.5</v>
      </c>
      <c r="J17" s="16">
        <v>192551829</v>
      </c>
      <c r="K17" s="16">
        <v>3029376</v>
      </c>
      <c r="L17" s="16">
        <v>146568</v>
      </c>
      <c r="M17" s="16">
        <v>4195228.5</v>
      </c>
      <c r="N17" s="16">
        <f t="shared" si="12"/>
        <v>3288843.88</v>
      </c>
      <c r="O17" s="16">
        <v>3231506</v>
      </c>
      <c r="P17" s="16">
        <v>21322</v>
      </c>
      <c r="Q17" s="16">
        <v>1036</v>
      </c>
      <c r="R17" s="16">
        <v>34979.879999999997</v>
      </c>
      <c r="S17" s="16">
        <f t="shared" si="13"/>
        <v>22477480</v>
      </c>
      <c r="T17" s="16">
        <v>20942760</v>
      </c>
      <c r="U17" s="16">
        <v>1404480</v>
      </c>
      <c r="V17" s="16">
        <v>130240</v>
      </c>
      <c r="W17" s="16">
        <f t="shared" si="14"/>
        <v>87463462.530499995</v>
      </c>
      <c r="X17" s="16">
        <v>86744080.530499995</v>
      </c>
      <c r="Y17" s="16">
        <v>658404</v>
      </c>
      <c r="Z17" s="16">
        <v>60978</v>
      </c>
      <c r="AA17" s="16">
        <v>7972729.6553105004</v>
      </c>
      <c r="AB17" s="16"/>
      <c r="AC17" s="21">
        <f t="shared" si="7"/>
        <v>321125.5</v>
      </c>
      <c r="AD17" s="17">
        <v>294096200</v>
      </c>
      <c r="AE17" s="18">
        <f t="shared" si="8"/>
        <v>-27029300</v>
      </c>
      <c r="AJ17" s="17">
        <v>86744080.530499995</v>
      </c>
      <c r="AK17" s="26">
        <f t="shared" si="15"/>
        <v>0</v>
      </c>
    </row>
    <row r="18" spans="1:37" s="17" customFormat="1" ht="30">
      <c r="A18" s="14" t="s">
        <v>27</v>
      </c>
      <c r="B18" s="15" t="s">
        <v>28</v>
      </c>
      <c r="C18" s="14">
        <f t="shared" si="3"/>
        <v>168871</v>
      </c>
      <c r="D18" s="9">
        <f t="shared" si="9"/>
        <v>168871000</v>
      </c>
      <c r="E18" s="16">
        <f t="shared" si="10"/>
        <v>164823043.56802604</v>
      </c>
      <c r="F18" s="16">
        <f t="shared" si="4"/>
        <v>2061424.456</v>
      </c>
      <c r="G18" s="16">
        <f t="shared" si="5"/>
        <v>126946.03</v>
      </c>
      <c r="H18" s="16">
        <f t="shared" si="6"/>
        <v>1859573.0399999998</v>
      </c>
      <c r="I18" s="16">
        <f t="shared" si="11"/>
        <v>122273555.01866665</v>
      </c>
      <c r="J18" s="16">
        <v>118914604.99933332</v>
      </c>
      <c r="K18" s="16">
        <v>1433997.456</v>
      </c>
      <c r="L18" s="16">
        <v>68839.363333333327</v>
      </c>
      <c r="M18" s="16">
        <v>1856113.1999999997</v>
      </c>
      <c r="N18" s="16">
        <f t="shared" si="12"/>
        <v>357220.84</v>
      </c>
      <c r="O18" s="16">
        <v>352164</v>
      </c>
      <c r="P18" s="16">
        <v>1523</v>
      </c>
      <c r="Q18" s="16">
        <v>74</v>
      </c>
      <c r="R18" s="16">
        <v>3459.84</v>
      </c>
      <c r="S18" s="16">
        <f t="shared" si="13"/>
        <v>9229024</v>
      </c>
      <c r="T18" s="16">
        <v>8740704</v>
      </c>
      <c r="U18" s="16">
        <v>446880</v>
      </c>
      <c r="V18" s="16">
        <v>41440</v>
      </c>
      <c r="W18" s="16">
        <f t="shared" si="14"/>
        <v>32020386.999999966</v>
      </c>
      <c r="X18" s="16">
        <v>31824770.333333299</v>
      </c>
      <c r="Y18" s="16">
        <v>179023.99999999997</v>
      </c>
      <c r="Z18" s="16">
        <v>16592.666666666664</v>
      </c>
      <c r="AA18" s="16">
        <v>4990800.2353593893</v>
      </c>
      <c r="AB18" s="16"/>
      <c r="AC18" s="21">
        <f t="shared" si="7"/>
        <v>168871</v>
      </c>
      <c r="AD18" s="17">
        <v>167788100</v>
      </c>
      <c r="AE18" s="18">
        <f t="shared" si="8"/>
        <v>-1082900</v>
      </c>
      <c r="AJ18" s="17">
        <v>31824670.333333332</v>
      </c>
      <c r="AK18" s="26">
        <f t="shared" si="15"/>
        <v>-99.999999966472387</v>
      </c>
    </row>
    <row r="19" spans="1:37" ht="30">
      <c r="A19" s="6" t="s">
        <v>29</v>
      </c>
      <c r="B19" s="13" t="s">
        <v>30</v>
      </c>
      <c r="C19" s="6">
        <f t="shared" si="3"/>
        <v>204013.5</v>
      </c>
      <c r="D19" s="9">
        <f t="shared" si="9"/>
        <v>204013500</v>
      </c>
      <c r="E19" s="9">
        <f t="shared" si="10"/>
        <v>198998182.09399465</v>
      </c>
      <c r="F19" s="9">
        <f t="shared" si="4"/>
        <v>2411852</v>
      </c>
      <c r="G19" s="9">
        <f t="shared" si="5"/>
        <v>165344</v>
      </c>
      <c r="H19" s="9">
        <f>M19 + R19</f>
        <v>2438088.2599999998</v>
      </c>
      <c r="I19" s="9">
        <f t="shared" si="11"/>
        <v>152510560.12</v>
      </c>
      <c r="J19" s="9">
        <v>148334252</v>
      </c>
      <c r="K19" s="9">
        <v>1668006</v>
      </c>
      <c r="L19" s="9">
        <v>97098</v>
      </c>
      <c r="M19" s="9">
        <v>2411204.1199999996</v>
      </c>
      <c r="N19" s="9">
        <f t="shared" si="12"/>
        <v>2347742.14</v>
      </c>
      <c r="O19" s="9">
        <v>2304888</v>
      </c>
      <c r="P19" s="9">
        <v>15230</v>
      </c>
      <c r="Q19" s="9">
        <v>740</v>
      </c>
      <c r="R19" s="9">
        <v>26884.14</v>
      </c>
      <c r="S19" s="9">
        <f t="shared" si="13"/>
        <v>10885867</v>
      </c>
      <c r="T19" s="9">
        <v>10370515</v>
      </c>
      <c r="U19" s="9">
        <v>471618</v>
      </c>
      <c r="V19" s="9">
        <v>43734</v>
      </c>
      <c r="W19" s="9">
        <f t="shared" si="14"/>
        <v>35807008</v>
      </c>
      <c r="X19" s="9">
        <v>35526238</v>
      </c>
      <c r="Y19" s="9">
        <v>256998</v>
      </c>
      <c r="Z19" s="9">
        <v>23772</v>
      </c>
      <c r="AA19" s="9">
        <v>2462289.0939946491</v>
      </c>
      <c r="AB19" s="9"/>
      <c r="AC19" s="20">
        <f t="shared" si="7"/>
        <v>204013.5</v>
      </c>
      <c r="AD19" s="2">
        <v>175171100</v>
      </c>
      <c r="AE19" s="12">
        <f t="shared" si="8"/>
        <v>-28842400</v>
      </c>
      <c r="AJ19" s="2">
        <v>35526138</v>
      </c>
      <c r="AK19" s="26">
        <f t="shared" si="15"/>
        <v>-100</v>
      </c>
    </row>
    <row r="20" spans="1:37" ht="30">
      <c r="A20" s="6" t="s">
        <v>31</v>
      </c>
      <c r="B20" s="13" t="s">
        <v>32</v>
      </c>
      <c r="C20" s="6">
        <f t="shared" si="3"/>
        <v>378323.9</v>
      </c>
      <c r="D20" s="9">
        <f t="shared" si="9"/>
        <v>378323900</v>
      </c>
      <c r="E20" s="9">
        <f t="shared" si="10"/>
        <v>364184557.26761848</v>
      </c>
      <c r="F20" s="9">
        <f t="shared" si="4"/>
        <v>4763986</v>
      </c>
      <c r="G20" s="9">
        <f t="shared" si="5"/>
        <v>382386</v>
      </c>
      <c r="H20" s="9">
        <f t="shared" si="6"/>
        <v>8992994.9000000004</v>
      </c>
      <c r="I20" s="9">
        <f t="shared" si="11"/>
        <v>224222673.02000001</v>
      </c>
      <c r="J20" s="9">
        <v>211432872</v>
      </c>
      <c r="K20" s="9">
        <v>3590388</v>
      </c>
      <c r="L20" s="9">
        <v>275364</v>
      </c>
      <c r="M20" s="9">
        <v>8924049.0199999996</v>
      </c>
      <c r="N20" s="9">
        <f t="shared" si="12"/>
        <v>3694564.88</v>
      </c>
      <c r="O20" s="9">
        <v>3584097</v>
      </c>
      <c r="P20" s="9">
        <v>39598</v>
      </c>
      <c r="Q20" s="9">
        <v>1924</v>
      </c>
      <c r="R20" s="9">
        <v>68945.88</v>
      </c>
      <c r="S20" s="9">
        <f t="shared" si="13"/>
        <v>0</v>
      </c>
      <c r="T20" s="9">
        <v>0</v>
      </c>
      <c r="U20" s="9">
        <v>0</v>
      </c>
      <c r="V20" s="9">
        <v>0</v>
      </c>
      <c r="W20" s="9">
        <f t="shared" si="14"/>
        <v>142587095.82999998</v>
      </c>
      <c r="X20" s="9">
        <v>141347997.82999998</v>
      </c>
      <c r="Y20" s="9">
        <v>1134000</v>
      </c>
      <c r="Z20" s="9">
        <v>105098</v>
      </c>
      <c r="AA20" s="9">
        <v>7819590.4376185127</v>
      </c>
      <c r="AB20" s="9"/>
      <c r="AC20" s="20">
        <f t="shared" si="7"/>
        <v>378323.9</v>
      </c>
      <c r="AD20" s="2">
        <v>339310300</v>
      </c>
      <c r="AE20" s="12">
        <f t="shared" si="8"/>
        <v>-39013600</v>
      </c>
      <c r="AJ20" s="2">
        <v>141347997.82999998</v>
      </c>
      <c r="AK20" s="26">
        <f t="shared" si="15"/>
        <v>0</v>
      </c>
    </row>
    <row r="21" spans="1:37" ht="30">
      <c r="A21" s="6" t="s">
        <v>33</v>
      </c>
      <c r="B21" s="13" t="s">
        <v>34</v>
      </c>
      <c r="C21" s="6">
        <f t="shared" si="3"/>
        <v>419231.3</v>
      </c>
      <c r="D21" s="9">
        <f t="shared" si="9"/>
        <v>419231300</v>
      </c>
      <c r="E21" s="9">
        <f t="shared" si="10"/>
        <v>402077016.15291107</v>
      </c>
      <c r="F21" s="9">
        <f t="shared" si="4"/>
        <v>8165633</v>
      </c>
      <c r="G21" s="9">
        <f t="shared" si="5"/>
        <v>670188</v>
      </c>
      <c r="H21" s="9">
        <f t="shared" si="6"/>
        <v>8318491.8199999984</v>
      </c>
      <c r="I21" s="9">
        <f t="shared" si="11"/>
        <v>243549512.81999999</v>
      </c>
      <c r="J21" s="9">
        <v>231026881</v>
      </c>
      <c r="K21" s="9">
        <v>3994723</v>
      </c>
      <c r="L21" s="9">
        <v>285254</v>
      </c>
      <c r="M21" s="9">
        <v>8242654.8199999984</v>
      </c>
      <c r="N21" s="9">
        <f t="shared" si="12"/>
        <v>4410969</v>
      </c>
      <c r="O21" s="9">
        <v>4293610</v>
      </c>
      <c r="P21" s="9">
        <v>39598</v>
      </c>
      <c r="Q21" s="9">
        <v>1924</v>
      </c>
      <c r="R21" s="9">
        <v>75837</v>
      </c>
      <c r="S21" s="9">
        <f t="shared" si="13"/>
        <v>58157960</v>
      </c>
      <c r="T21" s="9">
        <v>54726640</v>
      </c>
      <c r="U21" s="9">
        <v>3140130</v>
      </c>
      <c r="V21" s="9">
        <v>291190</v>
      </c>
      <c r="W21" s="9">
        <f t="shared" si="14"/>
        <v>104816713</v>
      </c>
      <c r="X21" s="9">
        <v>103733711</v>
      </c>
      <c r="Y21" s="9">
        <v>991182</v>
      </c>
      <c r="Z21" s="9">
        <v>91820</v>
      </c>
      <c r="AA21" s="9">
        <v>8296174.1529110894</v>
      </c>
      <c r="AB21" s="9"/>
      <c r="AC21" s="20">
        <f t="shared" si="7"/>
        <v>419231.3</v>
      </c>
      <c r="AD21" s="2">
        <v>384960000</v>
      </c>
      <c r="AE21" s="12">
        <f t="shared" si="8"/>
        <v>-34271300</v>
      </c>
      <c r="AJ21" s="2">
        <v>103733711</v>
      </c>
      <c r="AK21" s="26">
        <f t="shared" si="15"/>
        <v>0</v>
      </c>
    </row>
    <row r="22" spans="1:37" ht="30">
      <c r="A22" s="6" t="s">
        <v>35</v>
      </c>
      <c r="B22" s="13" t="s">
        <v>36</v>
      </c>
      <c r="C22" s="6">
        <f t="shared" si="3"/>
        <v>549776.1</v>
      </c>
      <c r="D22" s="9">
        <f t="shared" si="9"/>
        <v>549776100</v>
      </c>
      <c r="E22" s="9">
        <f t="shared" si="10"/>
        <v>537879690.43469894</v>
      </c>
      <c r="F22" s="9">
        <f t="shared" si="4"/>
        <v>5378360</v>
      </c>
      <c r="G22" s="9">
        <f t="shared" si="5"/>
        <v>300846</v>
      </c>
      <c r="H22" s="9">
        <f t="shared" si="6"/>
        <v>6217189.1399999997</v>
      </c>
      <c r="I22" s="9">
        <f t="shared" si="11"/>
        <v>373678788.56</v>
      </c>
      <c r="J22" s="9">
        <v>362840748</v>
      </c>
      <c r="K22" s="9">
        <v>4429095</v>
      </c>
      <c r="L22" s="9">
        <v>213512</v>
      </c>
      <c r="M22" s="9">
        <v>6195433.5599999996</v>
      </c>
      <c r="N22" s="9">
        <f t="shared" si="12"/>
        <v>2167927.58</v>
      </c>
      <c r="O22" s="9">
        <v>2134993</v>
      </c>
      <c r="P22" s="9">
        <v>10661</v>
      </c>
      <c r="Q22" s="9">
        <v>518</v>
      </c>
      <c r="R22" s="9">
        <v>21755.58</v>
      </c>
      <c r="S22" s="9">
        <f t="shared" si="13"/>
        <v>0</v>
      </c>
      <c r="T22" s="9">
        <v>0</v>
      </c>
      <c r="U22" s="9">
        <v>0</v>
      </c>
      <c r="V22" s="9">
        <v>0</v>
      </c>
      <c r="W22" s="9">
        <f t="shared" si="14"/>
        <v>169140619</v>
      </c>
      <c r="X22" s="9">
        <v>168115199</v>
      </c>
      <c r="Y22" s="9">
        <v>938604</v>
      </c>
      <c r="Z22" s="9">
        <v>86816</v>
      </c>
      <c r="AA22" s="9">
        <v>4788750.4346988834</v>
      </c>
      <c r="AB22" s="9"/>
      <c r="AC22" s="20">
        <f t="shared" si="7"/>
        <v>549776.1</v>
      </c>
      <c r="AD22" s="2">
        <v>497496400</v>
      </c>
      <c r="AE22" s="12">
        <f t="shared" si="8"/>
        <v>-52279700</v>
      </c>
      <c r="AJ22" s="2">
        <v>168114699</v>
      </c>
      <c r="AK22" s="26">
        <f t="shared" si="15"/>
        <v>-500</v>
      </c>
    </row>
    <row r="23" spans="1:37" ht="30">
      <c r="A23" s="6" t="s">
        <v>37</v>
      </c>
      <c r="B23" s="13" t="s">
        <v>38</v>
      </c>
      <c r="C23" s="6">
        <f t="shared" si="3"/>
        <v>612255.19999999995</v>
      </c>
      <c r="D23" s="9">
        <f t="shared" si="9"/>
        <v>612255200</v>
      </c>
      <c r="E23" s="9">
        <f t="shared" si="10"/>
        <v>587737683.34436679</v>
      </c>
      <c r="F23" s="9">
        <f t="shared" si="4"/>
        <v>11405373</v>
      </c>
      <c r="G23" s="9">
        <f t="shared" si="5"/>
        <v>934174</v>
      </c>
      <c r="H23" s="9">
        <f t="shared" si="6"/>
        <v>12178010.060000001</v>
      </c>
      <c r="I23" s="9">
        <f t="shared" si="11"/>
        <v>351620127.72000003</v>
      </c>
      <c r="J23" s="9">
        <v>333794651</v>
      </c>
      <c r="K23" s="9">
        <v>5463154</v>
      </c>
      <c r="L23" s="9">
        <v>388126</v>
      </c>
      <c r="M23" s="9">
        <v>11974196.720000001</v>
      </c>
      <c r="N23" s="9">
        <f t="shared" si="12"/>
        <v>12197773.34</v>
      </c>
      <c r="O23" s="9">
        <v>11877379</v>
      </c>
      <c r="P23" s="9">
        <v>111179</v>
      </c>
      <c r="Q23" s="9">
        <v>5402</v>
      </c>
      <c r="R23" s="9">
        <v>203813.33999999997</v>
      </c>
      <c r="S23" s="9">
        <f t="shared" si="13"/>
        <v>80753365</v>
      </c>
      <c r="T23" s="9">
        <v>75900685</v>
      </c>
      <c r="U23" s="9">
        <v>4440870</v>
      </c>
      <c r="V23" s="9">
        <v>411810</v>
      </c>
      <c r="W23" s="9">
        <f t="shared" si="14"/>
        <v>153008275</v>
      </c>
      <c r="X23" s="9">
        <v>151489269</v>
      </c>
      <c r="Y23" s="9">
        <v>1390170</v>
      </c>
      <c r="Z23" s="9">
        <v>128836</v>
      </c>
      <c r="AA23" s="9">
        <v>14675699.344366729</v>
      </c>
      <c r="AB23" s="9"/>
      <c r="AC23" s="20">
        <f t="shared" si="7"/>
        <v>612255.19999999995</v>
      </c>
      <c r="AD23" s="2">
        <v>570906400</v>
      </c>
      <c r="AE23" s="12">
        <f t="shared" si="8"/>
        <v>-41348800</v>
      </c>
      <c r="AJ23" s="2">
        <v>151489269</v>
      </c>
      <c r="AK23" s="26">
        <f t="shared" si="15"/>
        <v>0</v>
      </c>
    </row>
    <row r="24" spans="1:37" ht="30">
      <c r="A24" s="6" t="s">
        <v>39</v>
      </c>
      <c r="B24" s="13" t="s">
        <v>40</v>
      </c>
      <c r="C24" s="6">
        <f t="shared" si="3"/>
        <v>477224.4</v>
      </c>
      <c r="D24" s="9">
        <f t="shared" si="9"/>
        <v>477224400</v>
      </c>
      <c r="E24" s="9">
        <f t="shared" si="10"/>
        <v>462635839.9757663</v>
      </c>
      <c r="F24" s="9">
        <f t="shared" si="4"/>
        <v>7052099</v>
      </c>
      <c r="G24" s="9">
        <f t="shared" si="5"/>
        <v>462196</v>
      </c>
      <c r="H24" s="9">
        <f t="shared" si="6"/>
        <v>7074310.8399999989</v>
      </c>
      <c r="I24" s="9">
        <f t="shared" si="11"/>
        <v>282278404.45999998</v>
      </c>
      <c r="J24" s="9">
        <v>270714316</v>
      </c>
      <c r="K24" s="9">
        <v>4309470</v>
      </c>
      <c r="L24" s="9">
        <v>209040</v>
      </c>
      <c r="M24" s="9">
        <v>7045578.459999999</v>
      </c>
      <c r="N24" s="9">
        <f t="shared" si="12"/>
        <v>3127928.38</v>
      </c>
      <c r="O24" s="9">
        <v>3078435</v>
      </c>
      <c r="P24" s="9">
        <v>19799</v>
      </c>
      <c r="Q24" s="9">
        <v>962</v>
      </c>
      <c r="R24" s="9">
        <v>28732.379999999997</v>
      </c>
      <c r="S24" s="9">
        <f t="shared" si="13"/>
        <v>25661232</v>
      </c>
      <c r="T24" s="9">
        <v>23905896</v>
      </c>
      <c r="U24" s="9">
        <v>1606374</v>
      </c>
      <c r="V24" s="9">
        <v>148962</v>
      </c>
      <c r="W24" s="9">
        <f t="shared" si="14"/>
        <v>163345081</v>
      </c>
      <c r="X24" s="9">
        <v>162125393</v>
      </c>
      <c r="Y24" s="9">
        <v>1116456</v>
      </c>
      <c r="Z24" s="9">
        <v>103232</v>
      </c>
      <c r="AA24" s="9">
        <v>2811799.9757663049</v>
      </c>
      <c r="AB24" s="9"/>
      <c r="AC24" s="20">
        <f t="shared" si="7"/>
        <v>477224.4</v>
      </c>
      <c r="AD24" s="2">
        <v>408062600</v>
      </c>
      <c r="AE24" s="12">
        <f t="shared" si="8"/>
        <v>-69161800</v>
      </c>
      <c r="AJ24" s="2">
        <v>162125093</v>
      </c>
      <c r="AK24" s="26">
        <f t="shared" si="15"/>
        <v>-300</v>
      </c>
    </row>
    <row r="25" spans="1:37" ht="30">
      <c r="A25" s="6" t="s">
        <v>41</v>
      </c>
      <c r="B25" s="13" t="s">
        <v>42</v>
      </c>
      <c r="C25" s="6">
        <f t="shared" si="3"/>
        <v>640756</v>
      </c>
      <c r="D25" s="9">
        <f t="shared" si="9"/>
        <v>640756000</v>
      </c>
      <c r="E25" s="9">
        <f t="shared" si="10"/>
        <v>619737092.59660983</v>
      </c>
      <c r="F25" s="9">
        <f t="shared" si="4"/>
        <v>11174469</v>
      </c>
      <c r="G25" s="9">
        <f t="shared" si="5"/>
        <v>851170</v>
      </c>
      <c r="H25" s="9">
        <f t="shared" si="6"/>
        <v>8993269.1599999983</v>
      </c>
      <c r="I25" s="9">
        <f t="shared" si="11"/>
        <v>352998915.54000002</v>
      </c>
      <c r="J25" s="9">
        <v>338605905</v>
      </c>
      <c r="K25" s="9">
        <v>5204214</v>
      </c>
      <c r="L25" s="9">
        <v>300262</v>
      </c>
      <c r="M25" s="9">
        <v>8888534.5399999991</v>
      </c>
      <c r="N25" s="9">
        <f t="shared" si="12"/>
        <v>6822300.6200000001</v>
      </c>
      <c r="O25" s="9">
        <v>6655283</v>
      </c>
      <c r="P25" s="9">
        <v>59397</v>
      </c>
      <c r="Q25" s="9">
        <v>2886</v>
      </c>
      <c r="R25" s="9">
        <v>104734.62</v>
      </c>
      <c r="S25" s="9">
        <f t="shared" si="13"/>
        <v>78103124</v>
      </c>
      <c r="T25" s="9">
        <v>73037676</v>
      </c>
      <c r="U25" s="9">
        <v>4635582</v>
      </c>
      <c r="V25" s="9">
        <v>429866</v>
      </c>
      <c r="W25" s="9">
        <f t="shared" si="14"/>
        <v>195306804</v>
      </c>
      <c r="X25" s="9">
        <v>193913372</v>
      </c>
      <c r="Y25" s="9">
        <v>1275276</v>
      </c>
      <c r="Z25" s="9">
        <v>118156</v>
      </c>
      <c r="AA25" s="9">
        <v>7524856.596609816</v>
      </c>
      <c r="AB25" s="9"/>
      <c r="AC25" s="20">
        <f t="shared" si="7"/>
        <v>640756</v>
      </c>
      <c r="AD25" s="2">
        <v>603434500</v>
      </c>
      <c r="AE25" s="12">
        <f t="shared" si="8"/>
        <v>-37321500</v>
      </c>
      <c r="AJ25" s="2">
        <v>193913372</v>
      </c>
      <c r="AK25" s="26">
        <f t="shared" si="15"/>
        <v>0</v>
      </c>
    </row>
    <row r="26" spans="1:37" ht="30">
      <c r="A26" s="6" t="s">
        <v>43</v>
      </c>
      <c r="B26" s="13" t="s">
        <v>44</v>
      </c>
      <c r="C26" s="6">
        <f t="shared" si="3"/>
        <v>483256.1</v>
      </c>
      <c r="D26" s="9">
        <f t="shared" si="9"/>
        <v>483256100</v>
      </c>
      <c r="E26" s="9">
        <f t="shared" si="10"/>
        <v>469575935.6677314</v>
      </c>
      <c r="F26" s="9">
        <f t="shared" si="4"/>
        <v>7373163</v>
      </c>
      <c r="G26" s="9">
        <f t="shared" si="5"/>
        <v>448734</v>
      </c>
      <c r="H26" s="9">
        <f t="shared" si="6"/>
        <v>5858311.5199999996</v>
      </c>
      <c r="I26" s="9">
        <f t="shared" si="11"/>
        <v>345659522.24000001</v>
      </c>
      <c r="J26" s="9">
        <v>334263927</v>
      </c>
      <c r="K26" s="9">
        <v>5302079</v>
      </c>
      <c r="L26" s="9">
        <v>257302</v>
      </c>
      <c r="M26" s="9">
        <v>5836214.2399999993</v>
      </c>
      <c r="N26" s="9">
        <f t="shared" si="12"/>
        <v>1837713.28</v>
      </c>
      <c r="O26" s="9">
        <v>1802840</v>
      </c>
      <c r="P26" s="9">
        <v>12184</v>
      </c>
      <c r="Q26" s="9">
        <v>592</v>
      </c>
      <c r="R26" s="9">
        <v>22097.279999999999</v>
      </c>
      <c r="S26" s="9">
        <f t="shared" si="13"/>
        <v>22761015</v>
      </c>
      <c r="T26" s="9">
        <v>21418135</v>
      </c>
      <c r="U26" s="9">
        <v>1228920</v>
      </c>
      <c r="V26" s="9">
        <v>113960</v>
      </c>
      <c r="W26" s="9">
        <f t="shared" si="14"/>
        <v>104962012</v>
      </c>
      <c r="X26" s="9">
        <v>104055152</v>
      </c>
      <c r="Y26" s="9">
        <v>829980</v>
      </c>
      <c r="Z26" s="9">
        <v>76880</v>
      </c>
      <c r="AA26" s="9">
        <v>8035881.6677314006</v>
      </c>
      <c r="AB26" s="9"/>
      <c r="AC26" s="20">
        <f t="shared" si="7"/>
        <v>483256.1</v>
      </c>
      <c r="AD26" s="2">
        <v>448927000</v>
      </c>
      <c r="AE26" s="12">
        <f t="shared" si="8"/>
        <v>-34329100</v>
      </c>
      <c r="AJ26" s="2">
        <v>104055152</v>
      </c>
      <c r="AK26" s="26">
        <f t="shared" si="15"/>
        <v>0</v>
      </c>
    </row>
    <row r="27" spans="1:37" ht="30">
      <c r="A27" s="6" t="s">
        <v>45</v>
      </c>
      <c r="B27" s="13" t="s">
        <v>46</v>
      </c>
      <c r="C27" s="6">
        <f t="shared" si="3"/>
        <v>221778.4</v>
      </c>
      <c r="D27" s="9">
        <f t="shared" si="9"/>
        <v>221778400</v>
      </c>
      <c r="E27" s="9">
        <f t="shared" si="10"/>
        <v>214831186.64797667</v>
      </c>
      <c r="F27" s="9">
        <f t="shared" si="4"/>
        <v>2875709</v>
      </c>
      <c r="G27" s="9">
        <f t="shared" si="5"/>
        <v>211884</v>
      </c>
      <c r="H27" s="9">
        <f t="shared" si="6"/>
        <v>3859623.7199999997</v>
      </c>
      <c r="I27" s="9">
        <f t="shared" si="11"/>
        <v>119396555.36</v>
      </c>
      <c r="J27" s="9">
        <v>113610877</v>
      </c>
      <c r="K27" s="9">
        <v>1841532</v>
      </c>
      <c r="L27" s="9">
        <v>117028</v>
      </c>
      <c r="M27" s="9">
        <v>3827118.36</v>
      </c>
      <c r="N27" s="9">
        <f t="shared" si="12"/>
        <v>2197782.36</v>
      </c>
      <c r="O27" s="9">
        <v>2144516</v>
      </c>
      <c r="P27" s="9">
        <v>19799</v>
      </c>
      <c r="Q27" s="9">
        <v>962</v>
      </c>
      <c r="R27" s="9">
        <v>32505.359999999997</v>
      </c>
      <c r="S27" s="9">
        <f t="shared" si="13"/>
        <v>8066050</v>
      </c>
      <c r="T27" s="9">
        <v>7586450</v>
      </c>
      <c r="U27" s="9">
        <v>438900</v>
      </c>
      <c r="V27" s="9">
        <v>40700</v>
      </c>
      <c r="W27" s="9">
        <f t="shared" si="14"/>
        <v>89459068</v>
      </c>
      <c r="X27" s="9">
        <v>88830396</v>
      </c>
      <c r="Y27" s="9">
        <v>575478</v>
      </c>
      <c r="Z27" s="9">
        <v>53194</v>
      </c>
      <c r="AA27" s="9">
        <v>2658947.6479766574</v>
      </c>
      <c r="AB27" s="9"/>
      <c r="AC27" s="20">
        <f t="shared" si="7"/>
        <v>221778.4</v>
      </c>
      <c r="AD27" s="2">
        <v>208831700</v>
      </c>
      <c r="AE27" s="12">
        <f t="shared" si="8"/>
        <v>-12946700</v>
      </c>
      <c r="AJ27" s="2">
        <v>88830396</v>
      </c>
      <c r="AK27" s="26">
        <f t="shared" si="15"/>
        <v>0</v>
      </c>
    </row>
    <row r="28" spans="1:37" ht="18.75" customHeight="1">
      <c r="A28" s="6" t="s">
        <v>47</v>
      </c>
      <c r="B28" s="13" t="s">
        <v>48</v>
      </c>
      <c r="C28" s="6">
        <f t="shared" si="3"/>
        <v>4398133.7</v>
      </c>
      <c r="D28" s="9">
        <f t="shared" si="9"/>
        <v>4398133700</v>
      </c>
      <c r="E28" s="9">
        <f t="shared" si="10"/>
        <v>4223588683</v>
      </c>
      <c r="F28" s="9">
        <f t="shared" si="4"/>
        <v>53491600</v>
      </c>
      <c r="G28" s="9">
        <f t="shared" si="5"/>
        <v>4856536</v>
      </c>
      <c r="H28" s="9">
        <f t="shared" si="6"/>
        <v>116196875.04000001</v>
      </c>
      <c r="I28" s="9">
        <f t="shared" si="11"/>
        <v>2144026556.6400001</v>
      </c>
      <c r="J28" s="9">
        <v>1990676206</v>
      </c>
      <c r="K28" s="9">
        <v>34937535</v>
      </c>
      <c r="L28" s="9">
        <v>3159716</v>
      </c>
      <c r="M28" s="9">
        <v>115253099.64</v>
      </c>
      <c r="N28" s="9">
        <f t="shared" si="12"/>
        <v>64991693.399999999</v>
      </c>
      <c r="O28" s="9">
        <v>63484177</v>
      </c>
      <c r="P28" s="9">
        <v>537619</v>
      </c>
      <c r="Q28" s="9">
        <v>26122</v>
      </c>
      <c r="R28" s="9">
        <v>943775.4</v>
      </c>
      <c r="S28" s="9">
        <f t="shared" si="13"/>
        <v>8082450</v>
      </c>
      <c r="T28" s="9">
        <v>7690050</v>
      </c>
      <c r="U28" s="9">
        <v>359100</v>
      </c>
      <c r="V28" s="9">
        <v>33300</v>
      </c>
      <c r="W28" s="9">
        <f t="shared" si="14"/>
        <v>2181032994</v>
      </c>
      <c r="X28" s="9">
        <v>2161738250</v>
      </c>
      <c r="Y28" s="9">
        <v>17657346</v>
      </c>
      <c r="Z28" s="9">
        <v>1637398</v>
      </c>
      <c r="AA28" s="9"/>
      <c r="AB28" s="9"/>
      <c r="AC28" s="20">
        <f t="shared" si="7"/>
        <v>4398133.7</v>
      </c>
      <c r="AD28" s="2">
        <v>3718475700</v>
      </c>
      <c r="AE28" s="12">
        <f t="shared" si="8"/>
        <v>-679658000</v>
      </c>
      <c r="AJ28" s="2">
        <v>2161738250</v>
      </c>
      <c r="AK28" s="26">
        <f t="shared" si="15"/>
        <v>0</v>
      </c>
    </row>
    <row r="29" spans="1:37" ht="18.75" customHeight="1">
      <c r="A29" s="6" t="s">
        <v>49</v>
      </c>
      <c r="B29" s="13" t="s">
        <v>50</v>
      </c>
      <c r="C29" s="6">
        <f t="shared" si="3"/>
        <v>3205783.6</v>
      </c>
      <c r="D29" s="9">
        <f t="shared" si="9"/>
        <v>3205783600</v>
      </c>
      <c r="E29" s="9">
        <f t="shared" si="10"/>
        <v>3116368176.1943598</v>
      </c>
      <c r="F29" s="9">
        <f t="shared" si="4"/>
        <v>27887607</v>
      </c>
      <c r="G29" s="9">
        <f t="shared" si="5"/>
        <v>2549150</v>
      </c>
      <c r="H29" s="9">
        <f t="shared" si="6"/>
        <v>58978654.979999989</v>
      </c>
      <c r="I29" s="9">
        <f t="shared" si="11"/>
        <v>1484893637.26</v>
      </c>
      <c r="J29" s="9">
        <v>1407086664</v>
      </c>
      <c r="K29" s="9">
        <v>17873310</v>
      </c>
      <c r="L29" s="9">
        <v>1637272</v>
      </c>
      <c r="M29" s="9">
        <v>58296391.25999999</v>
      </c>
      <c r="N29" s="9">
        <f t="shared" si="12"/>
        <v>56385555.719999999</v>
      </c>
      <c r="O29" s="9">
        <v>55305639</v>
      </c>
      <c r="P29" s="9">
        <v>379227</v>
      </c>
      <c r="Q29" s="9">
        <v>18426</v>
      </c>
      <c r="R29" s="9">
        <v>682263.72000000009</v>
      </c>
      <c r="S29" s="9">
        <f t="shared" si="13"/>
        <v>0</v>
      </c>
      <c r="T29" s="9">
        <v>0</v>
      </c>
      <c r="U29" s="9">
        <v>0</v>
      </c>
      <c r="V29" s="9">
        <v>0</v>
      </c>
      <c r="W29" s="9">
        <f t="shared" si="14"/>
        <v>1636797925</v>
      </c>
      <c r="X29" s="9">
        <v>1626269403</v>
      </c>
      <c r="Y29" s="9">
        <v>9635070</v>
      </c>
      <c r="Z29" s="9">
        <v>893452</v>
      </c>
      <c r="AA29" s="9">
        <v>27706470.194359958</v>
      </c>
      <c r="AB29" s="9"/>
      <c r="AC29" s="20">
        <f t="shared" si="7"/>
        <v>3205783.6</v>
      </c>
      <c r="AD29" s="2">
        <v>2793052200</v>
      </c>
      <c r="AE29" s="12">
        <f t="shared" si="8"/>
        <v>-412731400</v>
      </c>
      <c r="AJ29" s="2">
        <v>1626269403</v>
      </c>
      <c r="AK29" s="26">
        <f t="shared" si="15"/>
        <v>0</v>
      </c>
    </row>
    <row r="30" spans="1:37" ht="18.75" customHeight="1">
      <c r="A30" s="6" t="s">
        <v>51</v>
      </c>
      <c r="B30" s="13" t="s">
        <v>52</v>
      </c>
      <c r="C30" s="6">
        <f t="shared" si="3"/>
        <v>1026802.8</v>
      </c>
      <c r="D30" s="9">
        <f t="shared" si="9"/>
        <v>1026802800</v>
      </c>
      <c r="E30" s="9">
        <f t="shared" si="10"/>
        <v>983401886.02842307</v>
      </c>
      <c r="F30" s="9">
        <f t="shared" si="4"/>
        <v>12911319</v>
      </c>
      <c r="G30" s="9">
        <f t="shared" si="5"/>
        <v>1191548</v>
      </c>
      <c r="H30" s="9">
        <f t="shared" si="6"/>
        <v>29298056.699999999</v>
      </c>
      <c r="I30" s="9">
        <f t="shared" si="11"/>
        <v>508407098.48000002</v>
      </c>
      <c r="J30" s="9">
        <v>469964344</v>
      </c>
      <c r="K30" s="9">
        <v>8654550</v>
      </c>
      <c r="L30" s="9">
        <v>804676</v>
      </c>
      <c r="M30" s="9">
        <v>28983528.48</v>
      </c>
      <c r="N30" s="9">
        <f t="shared" si="12"/>
        <v>20274278.219999999</v>
      </c>
      <c r="O30" s="9">
        <v>19772901</v>
      </c>
      <c r="P30" s="9">
        <v>178191</v>
      </c>
      <c r="Q30" s="9">
        <v>8658</v>
      </c>
      <c r="R30" s="9">
        <v>314528.22000000003</v>
      </c>
      <c r="S30" s="9">
        <f t="shared" si="13"/>
        <v>2867200</v>
      </c>
      <c r="T30" s="9">
        <v>2692800</v>
      </c>
      <c r="U30" s="9">
        <v>159600</v>
      </c>
      <c r="V30" s="9">
        <v>14800</v>
      </c>
      <c r="W30" s="9">
        <f t="shared" si="14"/>
        <v>467026226</v>
      </c>
      <c r="X30" s="9">
        <v>462743834</v>
      </c>
      <c r="Y30" s="9">
        <v>3918978</v>
      </c>
      <c r="Z30" s="9">
        <v>363414</v>
      </c>
      <c r="AA30" s="9">
        <v>28228007.028423116</v>
      </c>
      <c r="AB30" s="9"/>
      <c r="AC30" s="20">
        <f t="shared" si="7"/>
        <v>1026802.8</v>
      </c>
      <c r="AD30" s="2">
        <v>893588800</v>
      </c>
      <c r="AE30" s="12">
        <f t="shared" si="8"/>
        <v>-133214000</v>
      </c>
      <c r="AJ30" s="2">
        <v>462743834</v>
      </c>
      <c r="AK30" s="26">
        <f t="shared" si="15"/>
        <v>0</v>
      </c>
    </row>
    <row r="31" spans="1:37" ht="18.75" customHeight="1">
      <c r="A31" s="6" t="s">
        <v>53</v>
      </c>
      <c r="B31" s="13" t="s">
        <v>54</v>
      </c>
      <c r="C31" s="6">
        <f t="shared" si="3"/>
        <v>481532.5</v>
      </c>
      <c r="D31" s="9">
        <f t="shared" si="9"/>
        <v>481532500</v>
      </c>
      <c r="E31" s="9">
        <f t="shared" si="10"/>
        <v>463542001.64675248</v>
      </c>
      <c r="F31" s="9">
        <f t="shared" si="4"/>
        <v>5419918</v>
      </c>
      <c r="G31" s="9">
        <f t="shared" si="5"/>
        <v>498834</v>
      </c>
      <c r="H31" s="9">
        <f t="shared" si="6"/>
        <v>12071763.24</v>
      </c>
      <c r="I31" s="9">
        <f t="shared" si="11"/>
        <v>232897928.68000001</v>
      </c>
      <c r="J31" s="9">
        <v>217117902</v>
      </c>
      <c r="K31" s="9">
        <v>3537534</v>
      </c>
      <c r="L31" s="9">
        <v>328042</v>
      </c>
      <c r="M31" s="9">
        <v>11914450.68</v>
      </c>
      <c r="N31" s="9">
        <f t="shared" si="12"/>
        <v>9502109.5600000005</v>
      </c>
      <c r="O31" s="9">
        <v>9255365</v>
      </c>
      <c r="P31" s="9">
        <v>85288</v>
      </c>
      <c r="Q31" s="9">
        <v>4144</v>
      </c>
      <c r="R31" s="9">
        <v>157312.56</v>
      </c>
      <c r="S31" s="9">
        <f t="shared" si="13"/>
        <v>0</v>
      </c>
      <c r="T31" s="9">
        <v>0</v>
      </c>
      <c r="U31" s="9">
        <v>0</v>
      </c>
      <c r="V31" s="9">
        <v>0</v>
      </c>
      <c r="W31" s="9">
        <f t="shared" si="14"/>
        <v>228128837</v>
      </c>
      <c r="X31" s="9">
        <v>226165093</v>
      </c>
      <c r="Y31" s="9">
        <v>1797096</v>
      </c>
      <c r="Z31" s="9">
        <v>166648</v>
      </c>
      <c r="AA31" s="9">
        <v>11003641.646752484</v>
      </c>
      <c r="AB31" s="9"/>
      <c r="AC31" s="20">
        <f t="shared" si="7"/>
        <v>481532.5</v>
      </c>
      <c r="AD31" s="2">
        <v>468439200</v>
      </c>
      <c r="AE31" s="12">
        <f t="shared" si="8"/>
        <v>-13093300</v>
      </c>
      <c r="AJ31" s="2">
        <v>226165093</v>
      </c>
      <c r="AK31" s="26">
        <f t="shared" si="15"/>
        <v>0</v>
      </c>
    </row>
    <row r="32" spans="1:37" ht="18.75" customHeight="1">
      <c r="A32" s="6" t="s">
        <v>55</v>
      </c>
      <c r="B32" s="13" t="s">
        <v>56</v>
      </c>
      <c r="C32" s="6">
        <f t="shared" si="3"/>
        <v>547056.1</v>
      </c>
      <c r="D32" s="9">
        <f t="shared" si="9"/>
        <v>547056100</v>
      </c>
      <c r="E32" s="9">
        <f t="shared" si="10"/>
        <v>526818198.42375845</v>
      </c>
      <c r="F32" s="9">
        <f t="shared" si="4"/>
        <v>6964998</v>
      </c>
      <c r="G32" s="9">
        <f t="shared" si="5"/>
        <v>644984</v>
      </c>
      <c r="H32" s="9">
        <f t="shared" si="6"/>
        <v>12627888.659999998</v>
      </c>
      <c r="I32" s="9">
        <f t="shared" si="11"/>
        <v>259540379.59999999</v>
      </c>
      <c r="J32" s="9">
        <v>242989226</v>
      </c>
      <c r="K32" s="9">
        <v>3699456</v>
      </c>
      <c r="L32" s="9">
        <v>344988</v>
      </c>
      <c r="M32" s="9">
        <v>12506709.599999998</v>
      </c>
      <c r="N32" s="9">
        <f t="shared" si="12"/>
        <v>7183473.0599999996</v>
      </c>
      <c r="O32" s="9">
        <v>6995220</v>
      </c>
      <c r="P32" s="9">
        <v>63966</v>
      </c>
      <c r="Q32" s="9">
        <v>3108</v>
      </c>
      <c r="R32" s="9">
        <v>121179.05999999998</v>
      </c>
      <c r="S32" s="9">
        <f t="shared" si="13"/>
        <v>25273350</v>
      </c>
      <c r="T32" s="9">
        <v>23769150</v>
      </c>
      <c r="U32" s="9">
        <v>1376550</v>
      </c>
      <c r="V32" s="9">
        <v>127650</v>
      </c>
      <c r="W32" s="9">
        <f t="shared" si="14"/>
        <v>240879546</v>
      </c>
      <c r="X32" s="9">
        <v>238885282</v>
      </c>
      <c r="Y32" s="9">
        <v>1825026</v>
      </c>
      <c r="Z32" s="9">
        <v>169238</v>
      </c>
      <c r="AA32" s="9">
        <v>14179320.423758432</v>
      </c>
      <c r="AB32" s="9"/>
      <c r="AC32" s="20">
        <f t="shared" si="7"/>
        <v>547056.1</v>
      </c>
      <c r="AD32" s="2">
        <v>480240700</v>
      </c>
      <c r="AE32" s="12">
        <f t="shared" si="8"/>
        <v>-66815400</v>
      </c>
      <c r="AJ32" s="2">
        <v>238885282</v>
      </c>
      <c r="AK32" s="26">
        <f t="shared" si="15"/>
        <v>0</v>
      </c>
    </row>
    <row r="33" spans="1:37" ht="18.75" customHeight="1">
      <c r="A33" s="6" t="s">
        <v>57</v>
      </c>
      <c r="B33" s="13" t="s">
        <v>58</v>
      </c>
      <c r="C33" s="6">
        <f t="shared" si="3"/>
        <v>417832.5</v>
      </c>
      <c r="D33" s="9">
        <f t="shared" si="9"/>
        <v>417832500</v>
      </c>
      <c r="E33" s="9">
        <f t="shared" si="10"/>
        <v>402016450.68866795</v>
      </c>
      <c r="F33" s="9">
        <f t="shared" si="4"/>
        <v>4886061</v>
      </c>
      <c r="G33" s="9">
        <f t="shared" si="5"/>
        <v>450068</v>
      </c>
      <c r="H33" s="9">
        <f t="shared" si="6"/>
        <v>10479953.280000001</v>
      </c>
      <c r="I33" s="9">
        <f t="shared" si="11"/>
        <v>173908732.40000001</v>
      </c>
      <c r="J33" s="9">
        <v>160185880</v>
      </c>
      <c r="K33" s="9">
        <v>3077886</v>
      </c>
      <c r="L33" s="9">
        <v>285418</v>
      </c>
      <c r="M33" s="9">
        <v>10359548.4</v>
      </c>
      <c r="N33" s="9">
        <f t="shared" si="12"/>
        <v>8351996.8799999999</v>
      </c>
      <c r="O33" s="9">
        <v>8159727</v>
      </c>
      <c r="P33" s="9">
        <v>68535</v>
      </c>
      <c r="Q33" s="9">
        <v>3330</v>
      </c>
      <c r="R33" s="9">
        <v>120404.87999999999</v>
      </c>
      <c r="S33" s="9">
        <f t="shared" si="13"/>
        <v>0</v>
      </c>
      <c r="T33" s="9">
        <v>0</v>
      </c>
      <c r="U33" s="9">
        <v>0</v>
      </c>
      <c r="V33" s="9">
        <v>0</v>
      </c>
      <c r="W33" s="9">
        <f t="shared" si="14"/>
        <v>220000094</v>
      </c>
      <c r="X33" s="9">
        <v>218099134</v>
      </c>
      <c r="Y33" s="9">
        <v>1739640</v>
      </c>
      <c r="Z33" s="9">
        <v>161320</v>
      </c>
      <c r="AA33" s="9">
        <v>15571709.68866796</v>
      </c>
      <c r="AB33" s="9"/>
      <c r="AC33" s="20">
        <f t="shared" si="7"/>
        <v>417832.5</v>
      </c>
      <c r="AD33" s="2">
        <v>365283100</v>
      </c>
      <c r="AE33" s="12">
        <f t="shared" si="8"/>
        <v>-52549400</v>
      </c>
      <c r="AJ33" s="2">
        <v>218099134</v>
      </c>
      <c r="AK33" s="26">
        <f t="shared" si="15"/>
        <v>0</v>
      </c>
    </row>
    <row r="34" spans="1:37" ht="18.75" customHeight="1">
      <c r="A34" s="6" t="s">
        <v>59</v>
      </c>
      <c r="B34" s="13" t="s">
        <v>60</v>
      </c>
      <c r="C34" s="6">
        <f t="shared" si="3"/>
        <v>9213.1</v>
      </c>
      <c r="D34" s="9">
        <f t="shared" si="9"/>
        <v>9213100</v>
      </c>
      <c r="E34" s="9">
        <f t="shared" si="10"/>
        <v>9173845.6380480006</v>
      </c>
      <c r="F34" s="9">
        <f t="shared" si="4"/>
        <v>35910</v>
      </c>
      <c r="G34" s="9">
        <f t="shared" si="5"/>
        <v>3330</v>
      </c>
      <c r="H34" s="9">
        <f t="shared" si="6"/>
        <v>0</v>
      </c>
      <c r="I34" s="9">
        <f t="shared" si="11"/>
        <v>0</v>
      </c>
      <c r="J34" s="9">
        <v>0</v>
      </c>
      <c r="K34" s="9">
        <v>0</v>
      </c>
      <c r="L34" s="9">
        <v>0</v>
      </c>
      <c r="M34" s="9">
        <v>0</v>
      </c>
      <c r="N34" s="9">
        <f t="shared" si="12"/>
        <v>0</v>
      </c>
      <c r="O34" s="9">
        <f>{0}</f>
        <v>0</v>
      </c>
      <c r="P34" s="9">
        <f>{0}</f>
        <v>0</v>
      </c>
      <c r="Q34" s="9">
        <f>{0}</f>
        <v>0</v>
      </c>
      <c r="R34" s="9">
        <f>{0}</f>
        <v>0</v>
      </c>
      <c r="S34" s="9">
        <f t="shared" si="13"/>
        <v>0</v>
      </c>
      <c r="T34" s="9">
        <f>{0}</f>
        <v>0</v>
      </c>
      <c r="U34" s="9">
        <f>{0}</f>
        <v>0</v>
      </c>
      <c r="V34" s="9">
        <f>{0}</f>
        <v>0</v>
      </c>
      <c r="W34" s="9">
        <f t="shared" si="14"/>
        <v>7149840</v>
      </c>
      <c r="X34" s="9">
        <v>7110600</v>
      </c>
      <c r="Y34" s="9">
        <v>35910</v>
      </c>
      <c r="Z34" s="9">
        <v>3330</v>
      </c>
      <c r="AA34" s="9">
        <v>2063245.6380480002</v>
      </c>
      <c r="AB34" s="9"/>
      <c r="AC34" s="20">
        <f t="shared" si="7"/>
        <v>9213.1</v>
      </c>
      <c r="AD34" s="2">
        <v>5162500</v>
      </c>
      <c r="AE34" s="12">
        <f t="shared" si="8"/>
        <v>-4050600</v>
      </c>
      <c r="AJ34" s="2">
        <v>7110600</v>
      </c>
      <c r="AK34" s="26">
        <f t="shared" si="15"/>
        <v>0</v>
      </c>
    </row>
  </sheetData>
  <mergeCells count="13">
    <mergeCell ref="D1:L1"/>
    <mergeCell ref="A3:B5"/>
    <mergeCell ref="A8:B8"/>
    <mergeCell ref="A7:B7"/>
    <mergeCell ref="AC3:AC5"/>
    <mergeCell ref="D3:H4"/>
    <mergeCell ref="W3:Z4"/>
    <mergeCell ref="I3:M4"/>
    <mergeCell ref="N3:R4"/>
    <mergeCell ref="S3:V4"/>
    <mergeCell ref="AB3:AB5"/>
    <mergeCell ref="A6:B6"/>
    <mergeCell ref="AA3:AA4"/>
  </mergeCells>
  <conditionalFormatting sqref="I3:AA3 I4:Z4 A3 B4:B5 A6:A8 D6:AC7 D5:AA5 D3:H4">
    <cfRule type="expression" dxfId="9" priority="8">
      <formula>Locked()</formula>
    </cfRule>
    <cfRule type="expression" dxfId="8" priority="11">
      <formula>LockedByCondition()</formula>
    </cfRule>
    <cfRule type="expression" dxfId="7" priority="14">
      <formula>HasError()</formula>
    </cfRule>
  </conditionalFormatting>
  <conditionalFormatting sqref="D8:AC8">
    <cfRule type="expression" dxfId="6" priority="10">
      <formula>LockedByCondition()</formula>
    </cfRule>
    <cfRule type="expression" dxfId="5" priority="13">
      <formula>HasError()</formula>
    </cfRule>
  </conditionalFormatting>
  <conditionalFormatting sqref="D5:G5">
    <cfRule type="expression" dxfId="4" priority="19">
      <formula>Locked()</formula>
    </cfRule>
  </conditionalFormatting>
  <conditionalFormatting sqref="AD8">
    <cfRule type="expression" dxfId="3" priority="3">
      <formula>LockedByCondition()</formula>
    </cfRule>
    <cfRule type="expression" dxfId="2" priority="4">
      <formula>HasError()</formula>
    </cfRule>
  </conditionalFormatting>
  <conditionalFormatting sqref="AJ8:AK8">
    <cfRule type="expression" dxfId="1" priority="1">
      <formula>LockedByCondition()</formula>
    </cfRule>
    <cfRule type="expression" dxfId="0" priority="2">
      <formula>HasError()</formula>
    </cfRule>
  </conditionalFormatting>
  <dataValidations count="1">
    <dataValidation allowBlank="1" showInputMessage="1" showErrorMessage="1" sqref="D1 P7:AC7 P8:AD8 H6:U6 A6:A8 W3 J7:O8 E7:I7 D6:D8 E8:J8 AJ8:AK8"/>
  </dataValidations>
  <pageMargins left="0.82677165354330717" right="0.43307086614173229" top="0.74803149606299213" bottom="0.55118110236220474" header="0.31496062992125984" footer="0.31496062992125984"/>
  <pageSetup paperSize="9" scale="55" fitToWidth="0" fitToHeight="0" orientation="landscape" r:id="rId1"/>
  <headerFooter>
    <oddFooter>&amp;C&amp;P</oddFooter>
  </headerFooter>
  <colBreaks count="2" manualBreakCount="2">
    <brk id="13" max="33" man="1"/>
    <brk id="22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СВОД-2023</vt:lpstr>
      <vt:lpstr>'СВОД-2023'!Заголовки_для_печати</vt:lpstr>
      <vt:lpstr>'СВОД-2023'!Область_печати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2021-10-25T09:17:49Z</cp:lastPrinted>
  <dcterms:created xsi:type="dcterms:W3CDTF">2019-10-07T06:13:11Z</dcterms:created>
  <dcterms:modified xsi:type="dcterms:W3CDTF">2021-10-29T05:39:11Z</dcterms:modified>
</cp:coreProperties>
</file>