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2135"/>
  </bookViews>
  <sheets>
    <sheet name="5 часть" sheetId="3" r:id="rId1"/>
  </sheets>
  <definedNames>
    <definedName name="_xlnm.Print_Titles" localSheetId="0">'5 часть'!$A:$A</definedName>
    <definedName name="_xlnm.Print_Area" localSheetId="0">'5 часть'!$A$1:$O$37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3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11"/>
  <c r="S12" l="1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T11"/>
  <c r="S11"/>
  <c r="P30"/>
  <c r="H37" l="1"/>
  <c r="M37"/>
  <c r="E37"/>
  <c r="C37"/>
  <c r="B37"/>
  <c r="D36"/>
  <c r="D35"/>
  <c r="D34"/>
  <c r="D33"/>
  <c r="F33" s="1"/>
  <c r="L33" s="1"/>
  <c r="D32"/>
  <c r="F32" s="1"/>
  <c r="L32" s="1"/>
  <c r="D31"/>
  <c r="D30"/>
  <c r="F30" s="1"/>
  <c r="L30" s="1"/>
  <c r="N30" s="1"/>
  <c r="R30"/>
  <c r="D29"/>
  <c r="F29" s="1"/>
  <c r="L29" s="1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N29" l="1"/>
  <c r="O29" s="1"/>
  <c r="P29" s="1"/>
  <c r="N32"/>
  <c r="O32" s="1"/>
  <c r="P32" s="1"/>
  <c r="N33"/>
  <c r="O33" s="1"/>
  <c r="P33" s="1"/>
  <c r="T37"/>
  <c r="S37"/>
  <c r="Q30"/>
  <c r="F12"/>
  <c r="L12" s="1"/>
  <c r="N12" s="1"/>
  <c r="O12" s="1"/>
  <c r="F19"/>
  <c r="L19" s="1"/>
  <c r="N19" s="1"/>
  <c r="O19" s="1"/>
  <c r="F34"/>
  <c r="L34" s="1"/>
  <c r="N34" s="1"/>
  <c r="O34" s="1"/>
  <c r="F23"/>
  <c r="L23" s="1"/>
  <c r="N23" s="1"/>
  <c r="O23" s="1"/>
  <c r="F14"/>
  <c r="L14" s="1"/>
  <c r="N14" s="1"/>
  <c r="O14" s="1"/>
  <c r="P14" s="1"/>
  <c r="R14" s="1"/>
  <c r="F16"/>
  <c r="L16" s="1"/>
  <c r="N16" s="1"/>
  <c r="O16" s="1"/>
  <c r="P16" s="1"/>
  <c r="R16" s="1"/>
  <c r="F18"/>
  <c r="L18" s="1"/>
  <c r="N18" s="1"/>
  <c r="O18" s="1"/>
  <c r="F22"/>
  <c r="L22" s="1"/>
  <c r="N22" s="1"/>
  <c r="O22" s="1"/>
  <c r="F15"/>
  <c r="L15" s="1"/>
  <c r="N15" s="1"/>
  <c r="O15" s="1"/>
  <c r="F26"/>
  <c r="L26" s="1"/>
  <c r="N26" s="1"/>
  <c r="O26" s="1"/>
  <c r="P26" s="1"/>
  <c r="R26" s="1"/>
  <c r="F28"/>
  <c r="L28" s="1"/>
  <c r="N28" s="1"/>
  <c r="O28" s="1"/>
  <c r="F36"/>
  <c r="L36" s="1"/>
  <c r="N36" s="1"/>
  <c r="O36" s="1"/>
  <c r="F17"/>
  <c r="L17" s="1"/>
  <c r="N17" s="1"/>
  <c r="O17" s="1"/>
  <c r="F21"/>
  <c r="L21" s="1"/>
  <c r="N21" s="1"/>
  <c r="O21" s="1"/>
  <c r="F25"/>
  <c r="L25" s="1"/>
  <c r="N25" s="1"/>
  <c r="O25" s="1"/>
  <c r="F27"/>
  <c r="L27" s="1"/>
  <c r="N27" s="1"/>
  <c r="O27" s="1"/>
  <c r="F35"/>
  <c r="L35" s="1"/>
  <c r="N35" s="1"/>
  <c r="O35" s="1"/>
  <c r="D37"/>
  <c r="F11"/>
  <c r="F13"/>
  <c r="L13" s="1"/>
  <c r="N13" s="1"/>
  <c r="O13" s="1"/>
  <c r="F20"/>
  <c r="L20" s="1"/>
  <c r="N20" s="1"/>
  <c r="O20" s="1"/>
  <c r="F24"/>
  <c r="L24" s="1"/>
  <c r="N24" s="1"/>
  <c r="O24" s="1"/>
  <c r="F31"/>
  <c r="L31" s="1"/>
  <c r="N31" s="1"/>
  <c r="O31" s="1"/>
  <c r="P31" s="1"/>
  <c r="R31" s="1"/>
  <c r="Q14" l="1"/>
  <c r="R29"/>
  <c r="Q29"/>
  <c r="R33"/>
  <c r="Q33"/>
  <c r="Q32"/>
  <c r="R32"/>
  <c r="P11"/>
  <c r="Q11" s="1"/>
  <c r="L11"/>
  <c r="N11" s="1"/>
  <c r="Q31"/>
  <c r="Q16"/>
  <c r="Q26"/>
  <c r="P24"/>
  <c r="P21"/>
  <c r="P20"/>
  <c r="Q20" s="1"/>
  <c r="P17"/>
  <c r="P12"/>
  <c r="Q12" s="1"/>
  <c r="P13"/>
  <c r="P27"/>
  <c r="Q27" s="1"/>
  <c r="P22"/>
  <c r="P23"/>
  <c r="R23" s="1"/>
  <c r="P35"/>
  <c r="P15"/>
  <c r="P25"/>
  <c r="P28"/>
  <c r="R28" s="1"/>
  <c r="P18"/>
  <c r="P34"/>
  <c r="R34" s="1"/>
  <c r="P19"/>
  <c r="F37"/>
  <c r="R11" l="1"/>
  <c r="R15"/>
  <c r="Q15"/>
  <c r="Q24"/>
  <c r="R24"/>
  <c r="Q28"/>
  <c r="Q19"/>
  <c r="R19"/>
  <c r="Q35"/>
  <c r="R35"/>
  <c r="Q25"/>
  <c r="R25"/>
  <c r="R21"/>
  <c r="Q21"/>
  <c r="R13"/>
  <c r="Q13"/>
  <c r="R22"/>
  <c r="Q22"/>
  <c r="Q18"/>
  <c r="R18"/>
  <c r="Q17"/>
  <c r="R17"/>
  <c r="R27"/>
  <c r="Q34"/>
  <c r="R12"/>
  <c r="Q23"/>
  <c r="R20"/>
  <c r="L37"/>
  <c r="O37" l="1"/>
  <c r="P36"/>
  <c r="N37"/>
  <c r="Q36" l="1"/>
  <c r="R36"/>
  <c r="P37"/>
  <c r="R37" l="1"/>
  <c r="Q37"/>
</calcChain>
</file>

<file path=xl/sharedStrings.xml><?xml version="1.0" encoding="utf-8"?>
<sst xmlns="http://schemas.openxmlformats.org/spreadsheetml/2006/main" count="77" uniqueCount="75">
  <si>
    <t>Вельский р-он</t>
  </si>
  <si>
    <t>Верхнетоемский р-он</t>
  </si>
  <si>
    <t>Вилегодский р-он</t>
  </si>
  <si>
    <t>Виноградовский р-он</t>
  </si>
  <si>
    <t>Каргопольский р-он</t>
  </si>
  <si>
    <t>Коношский р-он</t>
  </si>
  <si>
    <t>Котласский р-он</t>
  </si>
  <si>
    <t>Красноборский р-он</t>
  </si>
  <si>
    <t>Ленский р-он</t>
  </si>
  <si>
    <t>Лешуконский р-он</t>
  </si>
  <si>
    <t>Мезенский р-он</t>
  </si>
  <si>
    <t>Няндомский р-он</t>
  </si>
  <si>
    <t>Онежский р-он</t>
  </si>
  <si>
    <t>Пинежский р-он</t>
  </si>
  <si>
    <t>Плесецкий р-он</t>
  </si>
  <si>
    <t>Приморский р-он</t>
  </si>
  <si>
    <t>Устьянский р-он</t>
  </si>
  <si>
    <t>Холмогорский р-он</t>
  </si>
  <si>
    <t>Шенкурский р-он</t>
  </si>
  <si>
    <t>г.Архангельск</t>
  </si>
  <si>
    <t>г.Северодвинск</t>
  </si>
  <si>
    <t>г.Котлас</t>
  </si>
  <si>
    <t>г.Новодвинск</t>
  </si>
  <si>
    <t>г.Коряжма</t>
  </si>
  <si>
    <t>Мирный</t>
  </si>
  <si>
    <t>Н.Земля</t>
  </si>
  <si>
    <t>Итого по районам</t>
  </si>
  <si>
    <t>Наименование муниципального образования</t>
  </si>
  <si>
    <t>W</t>
  </si>
  <si>
    <t>Zmv</t>
  </si>
  <si>
    <t>Кmv</t>
  </si>
  <si>
    <t>Чvo</t>
  </si>
  <si>
    <t>Чmv</t>
  </si>
  <si>
    <t>4=2+3</t>
  </si>
  <si>
    <t>Формулы</t>
  </si>
  <si>
    <t xml:space="preserve">W
Кmv = ------------
     Zmv
</t>
  </si>
  <si>
    <t xml:space="preserve">            Чvo 
Чmv = ------------
              Кmv
</t>
  </si>
  <si>
    <t>R</t>
  </si>
  <si>
    <t xml:space="preserve">Районный коэффициент для районов Крайнего Севера  и для местностей, приравненных к районам Крайнего Севера
</t>
  </si>
  <si>
    <t>Количество месяцев в году</t>
  </si>
  <si>
    <t>rd</t>
  </si>
  <si>
    <t>cd</t>
  </si>
  <si>
    <t xml:space="preserve">Коэффициент отчислений страховых взносов в Пенсионный фонд РФ, Фонд социального страхования РФ и ФФОМС
</t>
  </si>
  <si>
    <t>K</t>
  </si>
  <si>
    <t>Pmrot</t>
  </si>
  <si>
    <t>Pmrot = Чmv x R x rd x 12 x cd x k</t>
  </si>
  <si>
    <t>Vmv</t>
  </si>
  <si>
    <t>М</t>
  </si>
  <si>
    <t>М = Pmrot – Vmv</t>
  </si>
  <si>
    <t>Справочно</t>
  </si>
  <si>
    <t>Буквенный код, применяемый в методике расчета</t>
  </si>
  <si>
    <t>22=8-6</t>
  </si>
  <si>
    <t>23=8/6</t>
  </si>
  <si>
    <t>если М&gt; 0</t>
  </si>
  <si>
    <t>Потребность на повышение минимального размера оплаты труда младших воспитателей и помощников воспитателей, рублей</t>
  </si>
  <si>
    <t>Необходимый объем средств на повышение минимального размера оплаты труда младших воспитателей и помощников воспитателей, рублей</t>
  </si>
  <si>
    <r>
      <t xml:space="preserve">Необходимый объем средств на повышение минимального размера оплаты труда младших воспитателей и помощников воспитателей </t>
    </r>
    <r>
      <rPr>
        <i/>
        <sz val="8"/>
        <rFont val="Arial"/>
        <family val="2"/>
        <charset val="204"/>
      </rPr>
      <t>(без отрицательных значений), рублей</t>
    </r>
  </si>
  <si>
    <t>Всего расходы на оплату труда младших воспитателей и помощников воспитателей, согласно методике расчета с до уровня МРОТ, рублей</t>
  </si>
  <si>
    <t xml:space="preserve">Отклонения уровня расходов 2020 года от 2019 года,  рублей </t>
  </si>
  <si>
    <t xml:space="preserve">Коэффициент отклонения расходов 2020 года к 2019 году, % </t>
  </si>
  <si>
    <t>Изменение численности детей в ДОУ 2020 года к 2019 году, человек</t>
  </si>
  <si>
    <t xml:space="preserve">Коэффициент отклонения численности детей в ДОУ 2020  к 2019 году, % </t>
  </si>
  <si>
    <t>Часть 5</t>
  </si>
  <si>
    <t>6=5/4</t>
  </si>
  <si>
    <t>12=6*7*8*9*10*11</t>
  </si>
  <si>
    <t>14=12-13</t>
  </si>
  <si>
    <t>Среднесписочная численность младших  воспитателей по форме ЗП-Образование на 1 апреля года, предшествующего очередному финансовому году (на 01.04.2021, чел.)</t>
  </si>
  <si>
    <t>Прогнозируемая среднегодовая численность воспитанников, обучающихся по программам дошкольного образования на 2022 год, чел.</t>
  </si>
  <si>
    <t xml:space="preserve">Расчет 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в дошкольной образовательной организации или общеобразовательной организации на 2023 год
</t>
  </si>
  <si>
    <t xml:space="preserve">Коэффициент соотношения мл.воспитателей к численности воспитанников в 2022 году,                             
</t>
  </si>
  <si>
    <t>Прогнозируемая среднегодовая численность воспитанников, обучающихся по программам дошкольного образования на 2023 год, чел.</t>
  </si>
  <si>
    <t xml:space="preserve">Прогнозируемая среднегодовая численность младших воспитателей и помощников воспитателей на 2023  год, чел. </t>
  </si>
  <si>
    <t>Минимальный размер оплаты труда согласно проекту приказа  Минтруда РФ на 2023 год</t>
  </si>
  <si>
    <t xml:space="preserve">Коэффициент  индексации окладов с 1 октября  2022 года на  4 %, с 1 октября 2023 года на  4 % </t>
  </si>
  <si>
    <t>Объем расходов на оплату труда младших воспитателей, помощников воспитателей, учтенный в субвенции согласно методике расчета  на 2023 год, рублей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</si>
</sst>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_(* #,##0.0_);_(* \(#,##0.0\);_(* &quot;-&quot;??_);_(@_)"/>
    <numFmt numFmtId="166" formatCode="#,##0.0"/>
    <numFmt numFmtId="167" formatCode="_-* #,##0.0\ _₽_-;\-* #,##0.0\ _₽_-;_-* &quot;-&quot;?\ _₽_-;_-@_-"/>
    <numFmt numFmtId="168" formatCode="0.0"/>
    <numFmt numFmtId="169" formatCode="_(* #,##0.000_);_(* \(#,##0.000\);_(* &quot;-&quot;??_);_(@_)"/>
    <numFmt numFmtId="170" formatCode="_(* #,##0.0000_);_(* \(#,##0.0000\);_(* &quot;-&quot;??_);_(@_)"/>
    <numFmt numFmtId="171" formatCode="0.0%"/>
  </numFmts>
  <fonts count="13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9" fontId="1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165" fontId="5" fillId="2" borderId="2" xfId="0" applyNumberFormat="1" applyFont="1" applyFill="1" applyBorder="1"/>
    <xf numFmtId="167" fontId="0" fillId="0" borderId="0" xfId="0" applyNumberFormat="1"/>
    <xf numFmtId="166" fontId="7" fillId="2" borderId="2" xfId="3" applyNumberFormat="1" applyFont="1" applyFill="1" applyBorder="1" applyAlignment="1">
      <alignment horizontal="left" vertical="center" wrapText="1"/>
    </xf>
    <xf numFmtId="165" fontId="8" fillId="2" borderId="2" xfId="1" applyNumberFormat="1" applyFont="1" applyFill="1" applyBorder="1" applyAlignment="1">
      <alignment horizontal="center" vertical="center"/>
    </xf>
    <xf numFmtId="168" fontId="8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/>
    <xf numFmtId="169" fontId="5" fillId="2" borderId="2" xfId="0" applyNumberFormat="1" applyFont="1" applyFill="1" applyBorder="1"/>
    <xf numFmtId="170" fontId="5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164" fontId="8" fillId="2" borderId="2" xfId="0" applyNumberFormat="1" applyFont="1" applyFill="1" applyBorder="1" applyAlignment="1"/>
    <xf numFmtId="169" fontId="8" fillId="2" borderId="2" xfId="0" applyNumberFormat="1" applyFont="1" applyFill="1" applyBorder="1"/>
    <xf numFmtId="170" fontId="8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/>
    <xf numFmtId="165" fontId="8" fillId="0" borderId="2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/>
    <xf numFmtId="0" fontId="0" fillId="0" borderId="8" xfId="0" applyBorder="1"/>
    <xf numFmtId="0" fontId="3" fillId="2" borderId="0" xfId="0" applyFont="1" applyFill="1" applyBorder="1" applyAlignment="1">
      <alignment horizontal="center" vertical="center" wrapText="1"/>
    </xf>
    <xf numFmtId="171" fontId="2" fillId="0" borderId="2" xfId="4" applyNumberFormat="1" applyFont="1" applyBorder="1" applyAlignment="1">
      <alignment horizontal="center"/>
    </xf>
    <xf numFmtId="171" fontId="1" fillId="0" borderId="2" xfId="4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2" xfId="1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5">
    <cellStyle name="Обычный" xfId="0" builtinId="0"/>
    <cellStyle name="Обычный 2 2" xfId="2"/>
    <cellStyle name="Обычный_Субвенции 2005" xfId="3"/>
    <cellStyle name="Процентный" xfId="4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U38"/>
  <sheetViews>
    <sheetView tabSelected="1" view="pageBreakPreview" zoomScale="98" zoomScaleNormal="90" zoomScaleSheetLayoutView="98" workbookViewId="0">
      <pane xSplit="1" ySplit="10" topLeftCell="B12" activePane="bottomRight" state="frozen"/>
      <selection pane="topRight" activeCell="B1" sqref="B1"/>
      <selection pane="bottomLeft" activeCell="A9" sqref="A9"/>
      <selection pane="bottomRight" activeCell="A38" sqref="A38"/>
    </sheetView>
  </sheetViews>
  <sheetFormatPr defaultRowHeight="12.75"/>
  <cols>
    <col min="1" max="1" width="16.85546875" customWidth="1"/>
    <col min="2" max="2" width="14.28515625" customWidth="1"/>
    <col min="3" max="3" width="13.140625" customWidth="1"/>
    <col min="4" max="4" width="12.5703125" customWidth="1"/>
    <col min="5" max="5" width="13.140625" customWidth="1"/>
    <col min="6" max="6" width="13" customWidth="1"/>
    <col min="7" max="7" width="12.5703125" customWidth="1"/>
    <col min="8" max="8" width="11.5703125" customWidth="1"/>
    <col min="9" max="9" width="10.42578125" customWidth="1"/>
    <col min="10" max="10" width="12.28515625" customWidth="1"/>
    <col min="11" max="11" width="12.5703125" customWidth="1"/>
    <col min="12" max="12" width="16.7109375" customWidth="1"/>
    <col min="13" max="13" width="15.5703125" style="24" customWidth="1"/>
    <col min="14" max="14" width="15.5703125" customWidth="1"/>
    <col min="15" max="15" width="15.140625" style="45" customWidth="1"/>
    <col min="16" max="16" width="15.85546875" hidden="1" customWidth="1"/>
    <col min="17" max="18" width="13.5703125" hidden="1" customWidth="1"/>
    <col min="19" max="19" width="11.42578125" hidden="1" customWidth="1"/>
    <col min="20" max="20" width="12.42578125" style="29" hidden="1" customWidth="1"/>
    <col min="21" max="21" width="27" hidden="1" customWidth="1"/>
    <col min="22" max="22" width="12.85546875" bestFit="1" customWidth="1"/>
    <col min="23" max="23" width="33.85546875" customWidth="1"/>
    <col min="24" max="24" width="29.140625" customWidth="1"/>
    <col min="25" max="25" width="18.140625" customWidth="1"/>
  </cols>
  <sheetData>
    <row r="1" spans="1:20" ht="50.25" customHeight="1">
      <c r="B1" s="57" t="s">
        <v>68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1"/>
      <c r="P1" s="1"/>
      <c r="Q1" s="1"/>
      <c r="R1" s="1"/>
      <c r="S1" s="1"/>
      <c r="T1" s="1"/>
    </row>
    <row r="2" spans="1:20">
      <c r="A2" s="34" t="s">
        <v>62</v>
      </c>
    </row>
    <row r="3" spans="1:20" ht="40.5" hidden="1" customHeight="1">
      <c r="A3" s="47" t="s">
        <v>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35"/>
      <c r="Q3" s="35"/>
      <c r="R3" s="35"/>
      <c r="S3" s="35"/>
      <c r="T3" s="30"/>
    </row>
    <row r="4" spans="1:20" ht="25.5" customHeight="1">
      <c r="A4" s="48"/>
      <c r="B4" s="52" t="s">
        <v>66</v>
      </c>
      <c r="C4" s="49" t="s">
        <v>67</v>
      </c>
      <c r="D4" s="49" t="s">
        <v>69</v>
      </c>
      <c r="E4" s="49" t="s">
        <v>70</v>
      </c>
      <c r="F4" s="52" t="s">
        <v>71</v>
      </c>
      <c r="G4" s="52" t="s">
        <v>72</v>
      </c>
      <c r="H4" s="49" t="s">
        <v>38</v>
      </c>
      <c r="I4" s="49" t="s">
        <v>39</v>
      </c>
      <c r="J4" s="49" t="s">
        <v>42</v>
      </c>
      <c r="K4" s="49" t="s">
        <v>73</v>
      </c>
      <c r="L4" s="49" t="s">
        <v>54</v>
      </c>
      <c r="M4" s="53" t="s">
        <v>74</v>
      </c>
      <c r="N4" s="49" t="s">
        <v>55</v>
      </c>
      <c r="O4" s="49" t="s">
        <v>56</v>
      </c>
      <c r="P4" s="54" t="s">
        <v>49</v>
      </c>
      <c r="Q4" s="55"/>
      <c r="R4" s="55"/>
      <c r="S4" s="55"/>
      <c r="T4" s="56"/>
    </row>
    <row r="5" spans="1:20" ht="12.75" customHeight="1">
      <c r="A5" s="48"/>
      <c r="B5" s="52"/>
      <c r="C5" s="50"/>
      <c r="D5" s="50"/>
      <c r="E5" s="50"/>
      <c r="F5" s="52"/>
      <c r="G5" s="52"/>
      <c r="H5" s="50"/>
      <c r="I5" s="50"/>
      <c r="J5" s="50"/>
      <c r="K5" s="50"/>
      <c r="L5" s="50"/>
      <c r="M5" s="53"/>
      <c r="N5" s="50"/>
      <c r="O5" s="50"/>
      <c r="P5" s="49" t="s">
        <v>57</v>
      </c>
      <c r="Q5" s="49" t="s">
        <v>58</v>
      </c>
      <c r="R5" s="49" t="s">
        <v>59</v>
      </c>
      <c r="S5" s="49" t="s">
        <v>60</v>
      </c>
      <c r="T5" s="49" t="s">
        <v>61</v>
      </c>
    </row>
    <row r="6" spans="1:20" ht="12.75" customHeight="1">
      <c r="A6" s="48"/>
      <c r="B6" s="52"/>
      <c r="C6" s="50"/>
      <c r="D6" s="50"/>
      <c r="E6" s="50"/>
      <c r="F6" s="52"/>
      <c r="G6" s="52"/>
      <c r="H6" s="50"/>
      <c r="I6" s="50"/>
      <c r="J6" s="50"/>
      <c r="K6" s="50"/>
      <c r="L6" s="50"/>
      <c r="M6" s="53"/>
      <c r="N6" s="50"/>
      <c r="O6" s="50"/>
      <c r="P6" s="50"/>
      <c r="Q6" s="50"/>
      <c r="R6" s="50"/>
      <c r="S6" s="50"/>
      <c r="T6" s="50"/>
    </row>
    <row r="7" spans="1:20" ht="101.25" customHeight="1">
      <c r="A7" s="48"/>
      <c r="B7" s="52"/>
      <c r="C7" s="51"/>
      <c r="D7" s="51"/>
      <c r="E7" s="51"/>
      <c r="F7" s="52"/>
      <c r="G7" s="52"/>
      <c r="H7" s="51"/>
      <c r="I7" s="51"/>
      <c r="J7" s="51"/>
      <c r="K7" s="51"/>
      <c r="L7" s="51"/>
      <c r="M7" s="53"/>
      <c r="N7" s="51"/>
      <c r="O7" s="51"/>
      <c r="P7" s="51"/>
      <c r="Q7" s="51"/>
      <c r="R7" s="51"/>
      <c r="S7" s="51"/>
      <c r="T7" s="51"/>
    </row>
    <row r="8" spans="1:20" ht="36" hidden="1" customHeight="1">
      <c r="A8" s="14" t="s">
        <v>34</v>
      </c>
      <c r="B8" s="11"/>
      <c r="C8" s="43"/>
      <c r="D8" s="12" t="s">
        <v>35</v>
      </c>
      <c r="E8" s="12"/>
      <c r="F8" s="11" t="s">
        <v>36</v>
      </c>
      <c r="G8" s="11"/>
      <c r="H8" s="11"/>
      <c r="I8" s="11"/>
      <c r="J8" s="11"/>
      <c r="K8" s="11"/>
      <c r="L8" s="11" t="s">
        <v>45</v>
      </c>
      <c r="M8" s="25"/>
      <c r="N8" s="12" t="s">
        <v>48</v>
      </c>
      <c r="O8" s="44" t="s">
        <v>53</v>
      </c>
      <c r="P8" s="28"/>
      <c r="Q8" s="28"/>
      <c r="R8" s="31"/>
      <c r="S8" s="38"/>
      <c r="T8" s="31"/>
    </row>
    <row r="9" spans="1:20" ht="39" hidden="1" customHeight="1">
      <c r="A9" s="32" t="s">
        <v>50</v>
      </c>
      <c r="B9" s="39" t="s">
        <v>29</v>
      </c>
      <c r="C9" s="40" t="s">
        <v>28</v>
      </c>
      <c r="D9" s="40" t="s">
        <v>30</v>
      </c>
      <c r="E9" s="40" t="s">
        <v>31</v>
      </c>
      <c r="F9" s="39" t="s">
        <v>32</v>
      </c>
      <c r="G9" s="42" t="s">
        <v>37</v>
      </c>
      <c r="H9" s="39" t="s">
        <v>40</v>
      </c>
      <c r="I9" s="39">
        <v>12</v>
      </c>
      <c r="J9" s="39" t="s">
        <v>41</v>
      </c>
      <c r="K9" s="39" t="s">
        <v>43</v>
      </c>
      <c r="L9" s="39" t="s">
        <v>44</v>
      </c>
      <c r="M9" s="41" t="s">
        <v>46</v>
      </c>
      <c r="N9" s="40" t="s">
        <v>47</v>
      </c>
      <c r="O9" s="44" t="s">
        <v>47</v>
      </c>
      <c r="P9" s="40"/>
      <c r="Q9" s="40"/>
      <c r="R9" s="31"/>
      <c r="S9" s="40"/>
      <c r="T9" s="31"/>
    </row>
    <row r="10" spans="1:20" ht="21" customHeight="1">
      <c r="A10" s="3">
        <v>1</v>
      </c>
      <c r="B10" s="4">
        <v>2</v>
      </c>
      <c r="C10" s="4">
        <v>3</v>
      </c>
      <c r="D10" s="4" t="s">
        <v>33</v>
      </c>
      <c r="E10" s="4">
        <v>5</v>
      </c>
      <c r="F10" s="4" t="s">
        <v>63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18" t="s">
        <v>64</v>
      </c>
      <c r="M10" s="4">
        <v>13</v>
      </c>
      <c r="N10" s="4" t="s">
        <v>65</v>
      </c>
      <c r="O10" s="18">
        <v>15</v>
      </c>
      <c r="P10" s="4">
        <v>13</v>
      </c>
      <c r="Q10" s="4" t="s">
        <v>65</v>
      </c>
      <c r="R10" s="4">
        <v>15</v>
      </c>
      <c r="S10" s="4" t="s">
        <v>51</v>
      </c>
      <c r="T10" s="4" t="s">
        <v>52</v>
      </c>
    </row>
    <row r="11" spans="1:20">
      <c r="A11" s="5" t="s">
        <v>0</v>
      </c>
      <c r="B11" s="13">
        <v>153.9</v>
      </c>
      <c r="C11" s="6">
        <v>2820</v>
      </c>
      <c r="D11" s="6">
        <f>C11/B11</f>
        <v>18.323586744639375</v>
      </c>
      <c r="E11" s="6">
        <v>2778</v>
      </c>
      <c r="F11" s="6">
        <f>E11/D11</f>
        <v>151.60787234042553</v>
      </c>
      <c r="G11" s="6">
        <v>13617</v>
      </c>
      <c r="H11" s="15">
        <v>1.7</v>
      </c>
      <c r="I11" s="6">
        <v>12</v>
      </c>
      <c r="J11" s="16">
        <v>1.302</v>
      </c>
      <c r="K11" s="17">
        <f>1.01*1.04</f>
        <v>1.0504</v>
      </c>
      <c r="L11" s="6">
        <f>F11*G11*H11*I11*J11*K11</f>
        <v>57596892.813127182</v>
      </c>
      <c r="M11" s="26">
        <v>53883898</v>
      </c>
      <c r="N11" s="46">
        <f>L11-M11</f>
        <v>3712994.8131271824</v>
      </c>
      <c r="O11" s="6">
        <f>N11</f>
        <v>3712994.8131271824</v>
      </c>
      <c r="P11" s="6">
        <f>M11+O11</f>
        <v>57596892.813127182</v>
      </c>
      <c r="Q11" s="6" t="e">
        <f>P11-#REF!</f>
        <v>#REF!</v>
      </c>
      <c r="R11" s="36" t="e">
        <f>P11/#REF!</f>
        <v>#REF!</v>
      </c>
      <c r="S11" s="6">
        <f>E11-C11</f>
        <v>-42</v>
      </c>
      <c r="T11" s="36">
        <f>E11/C11</f>
        <v>0.98510638297872344</v>
      </c>
    </row>
    <row r="12" spans="1:20">
      <c r="A12" s="5" t="s">
        <v>1</v>
      </c>
      <c r="B12" s="13">
        <v>42.8</v>
      </c>
      <c r="C12" s="6">
        <v>473</v>
      </c>
      <c r="D12" s="6">
        <f t="shared" ref="D12:D37" si="0">C12/B12</f>
        <v>11.051401869158878</v>
      </c>
      <c r="E12" s="6">
        <v>452</v>
      </c>
      <c r="F12" s="6">
        <f t="shared" ref="F12:F36" si="1">E12/D12</f>
        <v>40.899788583509512</v>
      </c>
      <c r="G12" s="6">
        <v>13617</v>
      </c>
      <c r="H12" s="15">
        <v>1.7</v>
      </c>
      <c r="I12" s="6">
        <v>12</v>
      </c>
      <c r="J12" s="16">
        <v>1.302</v>
      </c>
      <c r="K12" s="17">
        <f t="shared" ref="K12:K36" si="2">1.01*1.04</f>
        <v>1.0504</v>
      </c>
      <c r="L12" s="6">
        <f t="shared" ref="L12:L36" si="3">F12*G12*H12*I12*J12*K12</f>
        <v>15538116.212292653</v>
      </c>
      <c r="M12" s="26">
        <v>8701939</v>
      </c>
      <c r="N12" s="46">
        <f t="shared" ref="N12:N36" si="4">L12-M12</f>
        <v>6836177.2122926526</v>
      </c>
      <c r="O12" s="6">
        <f>N12</f>
        <v>6836177.2122926526</v>
      </c>
      <c r="P12" s="6">
        <f t="shared" ref="P12:P36" si="5">M12+O12</f>
        <v>15538116.212292653</v>
      </c>
      <c r="Q12" s="6" t="e">
        <f>P12-#REF!</f>
        <v>#REF!</v>
      </c>
      <c r="R12" s="36" t="e">
        <f>P12/#REF!</f>
        <v>#REF!</v>
      </c>
      <c r="S12" s="6">
        <f t="shared" ref="S12:S37" si="6">E12-C12</f>
        <v>-21</v>
      </c>
      <c r="T12" s="36">
        <f t="shared" ref="T12:T37" si="7">E12/C12</f>
        <v>0.95560253699788589</v>
      </c>
    </row>
    <row r="13" spans="1:20">
      <c r="A13" s="5" t="s">
        <v>2</v>
      </c>
      <c r="B13" s="13">
        <v>34.299999999999997</v>
      </c>
      <c r="C13" s="6">
        <v>490</v>
      </c>
      <c r="D13" s="6">
        <f t="shared" si="0"/>
        <v>14.285714285714286</v>
      </c>
      <c r="E13" s="6">
        <v>490</v>
      </c>
      <c r="F13" s="6">
        <f t="shared" si="1"/>
        <v>34.299999999999997</v>
      </c>
      <c r="G13" s="6">
        <v>13617</v>
      </c>
      <c r="H13" s="15">
        <v>1.7</v>
      </c>
      <c r="I13" s="6">
        <v>12</v>
      </c>
      <c r="J13" s="16">
        <v>1.302</v>
      </c>
      <c r="K13" s="17">
        <f t="shared" si="2"/>
        <v>1.0504</v>
      </c>
      <c r="L13" s="6">
        <f t="shared" si="3"/>
        <v>13030810.293638591</v>
      </c>
      <c r="M13" s="26">
        <v>8722823</v>
      </c>
      <c r="N13" s="46">
        <f t="shared" si="4"/>
        <v>4307987.2936385907</v>
      </c>
      <c r="O13" s="6">
        <f t="shared" ref="O13:O36" si="8">N13</f>
        <v>4307987.2936385907</v>
      </c>
      <c r="P13" s="6">
        <f t="shared" si="5"/>
        <v>13030810.293638591</v>
      </c>
      <c r="Q13" s="6" t="e">
        <f>P13-#REF!</f>
        <v>#REF!</v>
      </c>
      <c r="R13" s="36" t="e">
        <f>P13/#REF!</f>
        <v>#REF!</v>
      </c>
      <c r="S13" s="6">
        <f t="shared" si="6"/>
        <v>0</v>
      </c>
      <c r="T13" s="36">
        <f t="shared" si="7"/>
        <v>1</v>
      </c>
    </row>
    <row r="14" spans="1:20">
      <c r="A14" s="5" t="s">
        <v>3</v>
      </c>
      <c r="B14" s="13">
        <v>42.6</v>
      </c>
      <c r="C14" s="6">
        <v>739</v>
      </c>
      <c r="D14" s="6">
        <f t="shared" si="0"/>
        <v>17.347417840375588</v>
      </c>
      <c r="E14" s="6">
        <v>739</v>
      </c>
      <c r="F14" s="6">
        <f t="shared" si="1"/>
        <v>42.599999999999994</v>
      </c>
      <c r="G14" s="6">
        <v>13617</v>
      </c>
      <c r="H14" s="15">
        <v>1.7</v>
      </c>
      <c r="I14" s="6">
        <v>12</v>
      </c>
      <c r="J14" s="16">
        <v>1.302</v>
      </c>
      <c r="K14" s="17">
        <f t="shared" si="2"/>
        <v>1.0504</v>
      </c>
      <c r="L14" s="6">
        <f t="shared" si="3"/>
        <v>16184038.440495744</v>
      </c>
      <c r="M14" s="26">
        <v>14205495</v>
      </c>
      <c r="N14" s="46">
        <f t="shared" si="4"/>
        <v>1978543.4404957443</v>
      </c>
      <c r="O14" s="6">
        <f t="shared" si="8"/>
        <v>1978543.4404957443</v>
      </c>
      <c r="P14" s="6">
        <f t="shared" si="5"/>
        <v>16184038.440495744</v>
      </c>
      <c r="Q14" s="6" t="e">
        <f>P14-#REF!</f>
        <v>#REF!</v>
      </c>
      <c r="R14" s="36" t="e">
        <f>P14/#REF!</f>
        <v>#REF!</v>
      </c>
      <c r="S14" s="6">
        <f t="shared" si="6"/>
        <v>0</v>
      </c>
      <c r="T14" s="36">
        <f t="shared" si="7"/>
        <v>1</v>
      </c>
    </row>
    <row r="15" spans="1:20">
      <c r="A15" s="5" t="s">
        <v>4</v>
      </c>
      <c r="B15" s="13">
        <v>61.3</v>
      </c>
      <c r="C15" s="6">
        <v>991</v>
      </c>
      <c r="D15" s="6">
        <f t="shared" si="0"/>
        <v>16.166394779771615</v>
      </c>
      <c r="E15" s="6">
        <v>984</v>
      </c>
      <c r="F15" s="6">
        <f t="shared" si="1"/>
        <v>60.867003027245211</v>
      </c>
      <c r="G15" s="6">
        <v>13617</v>
      </c>
      <c r="H15" s="15">
        <v>1.7</v>
      </c>
      <c r="I15" s="6">
        <v>12</v>
      </c>
      <c r="J15" s="16">
        <v>1.302</v>
      </c>
      <c r="K15" s="17">
        <f t="shared" si="2"/>
        <v>1.0504</v>
      </c>
      <c r="L15" s="6">
        <f t="shared" si="3"/>
        <v>23123800.862692662</v>
      </c>
      <c r="M15" s="26">
        <v>14944296</v>
      </c>
      <c r="N15" s="46">
        <f t="shared" si="4"/>
        <v>8179504.8626926616</v>
      </c>
      <c r="O15" s="6">
        <f t="shared" si="8"/>
        <v>8179504.8626926616</v>
      </c>
      <c r="P15" s="6">
        <f t="shared" si="5"/>
        <v>23123800.862692662</v>
      </c>
      <c r="Q15" s="6" t="e">
        <f>P15-#REF!</f>
        <v>#REF!</v>
      </c>
      <c r="R15" s="36" t="e">
        <f>P15/#REF!</f>
        <v>#REF!</v>
      </c>
      <c r="S15" s="6">
        <f t="shared" si="6"/>
        <v>-7</v>
      </c>
      <c r="T15" s="36">
        <f t="shared" si="7"/>
        <v>0.99293642785065594</v>
      </c>
    </row>
    <row r="16" spans="1:20">
      <c r="A16" s="5" t="s">
        <v>5</v>
      </c>
      <c r="B16" s="13">
        <v>69.8</v>
      </c>
      <c r="C16" s="6">
        <v>1048</v>
      </c>
      <c r="D16" s="6">
        <f t="shared" si="0"/>
        <v>15.01432664756447</v>
      </c>
      <c r="E16" s="6">
        <v>1050</v>
      </c>
      <c r="F16" s="6">
        <f t="shared" si="1"/>
        <v>69.93320610687023</v>
      </c>
      <c r="G16" s="6">
        <v>13617</v>
      </c>
      <c r="H16" s="15">
        <v>1.7</v>
      </c>
      <c r="I16" s="6">
        <v>12</v>
      </c>
      <c r="J16" s="16">
        <v>1.302</v>
      </c>
      <c r="K16" s="17">
        <f t="shared" si="2"/>
        <v>1.0504</v>
      </c>
      <c r="L16" s="6">
        <f t="shared" si="3"/>
        <v>26568114.92724647</v>
      </c>
      <c r="M16" s="26">
        <v>22954926</v>
      </c>
      <c r="N16" s="46">
        <f t="shared" si="4"/>
        <v>3613188.92724647</v>
      </c>
      <c r="O16" s="6">
        <f t="shared" si="8"/>
        <v>3613188.92724647</v>
      </c>
      <c r="P16" s="6">
        <f t="shared" si="5"/>
        <v>26568114.92724647</v>
      </c>
      <c r="Q16" s="6" t="e">
        <f>P16-#REF!</f>
        <v>#REF!</v>
      </c>
      <c r="R16" s="36" t="e">
        <f>P16/#REF!</f>
        <v>#REF!</v>
      </c>
      <c r="S16" s="6">
        <f t="shared" si="6"/>
        <v>2</v>
      </c>
      <c r="T16" s="36">
        <f t="shared" si="7"/>
        <v>1.001908396946565</v>
      </c>
    </row>
    <row r="17" spans="1:20">
      <c r="A17" s="5" t="s">
        <v>6</v>
      </c>
      <c r="B17" s="13">
        <v>48.8</v>
      </c>
      <c r="C17" s="6">
        <v>819</v>
      </c>
      <c r="D17" s="6">
        <f t="shared" si="0"/>
        <v>16.782786885245901</v>
      </c>
      <c r="E17" s="6">
        <v>594</v>
      </c>
      <c r="F17" s="6">
        <f t="shared" si="1"/>
        <v>35.393406593406596</v>
      </c>
      <c r="G17" s="6">
        <v>13617</v>
      </c>
      <c r="H17" s="15">
        <v>1.7</v>
      </c>
      <c r="I17" s="6">
        <v>12</v>
      </c>
      <c r="J17" s="16">
        <v>1.302</v>
      </c>
      <c r="K17" s="17">
        <f t="shared" si="2"/>
        <v>1.0504</v>
      </c>
      <c r="L17" s="6">
        <f t="shared" si="3"/>
        <v>13446203.11849267</v>
      </c>
      <c r="M17" s="26">
        <v>9785356</v>
      </c>
      <c r="N17" s="46">
        <f t="shared" si="4"/>
        <v>3660847.1184926704</v>
      </c>
      <c r="O17" s="6">
        <f t="shared" si="8"/>
        <v>3660847.1184926704</v>
      </c>
      <c r="P17" s="6">
        <f t="shared" si="5"/>
        <v>13446203.11849267</v>
      </c>
      <c r="Q17" s="6" t="e">
        <f>P17-#REF!</f>
        <v>#REF!</v>
      </c>
      <c r="R17" s="36" t="e">
        <f>P17/#REF!</f>
        <v>#REF!</v>
      </c>
      <c r="S17" s="6">
        <f t="shared" si="6"/>
        <v>-225</v>
      </c>
      <c r="T17" s="36">
        <f t="shared" si="7"/>
        <v>0.72527472527472525</v>
      </c>
    </row>
    <row r="18" spans="1:20">
      <c r="A18" s="5" t="s">
        <v>7</v>
      </c>
      <c r="B18" s="13">
        <v>43.5</v>
      </c>
      <c r="C18" s="6">
        <v>595</v>
      </c>
      <c r="D18" s="6">
        <f t="shared" si="0"/>
        <v>13.678160919540231</v>
      </c>
      <c r="E18" s="6">
        <v>570</v>
      </c>
      <c r="F18" s="6">
        <f t="shared" si="1"/>
        <v>41.672268907563023</v>
      </c>
      <c r="G18" s="6">
        <v>13617</v>
      </c>
      <c r="H18" s="15">
        <v>1.7</v>
      </c>
      <c r="I18" s="6">
        <v>12</v>
      </c>
      <c r="J18" s="16">
        <v>1.302</v>
      </c>
      <c r="K18" s="17">
        <f t="shared" si="2"/>
        <v>1.0504</v>
      </c>
      <c r="L18" s="6">
        <f t="shared" si="3"/>
        <v>15831586.899123838</v>
      </c>
      <c r="M18" s="26">
        <v>9196546</v>
      </c>
      <c r="N18" s="46">
        <f t="shared" si="4"/>
        <v>6635040.8991238382</v>
      </c>
      <c r="O18" s="6">
        <f t="shared" si="8"/>
        <v>6635040.8991238382</v>
      </c>
      <c r="P18" s="6">
        <f t="shared" si="5"/>
        <v>15831586.899123838</v>
      </c>
      <c r="Q18" s="6" t="e">
        <f>P18-#REF!</f>
        <v>#REF!</v>
      </c>
      <c r="R18" s="36" t="e">
        <f>P18/#REF!</f>
        <v>#REF!</v>
      </c>
      <c r="S18" s="6">
        <f t="shared" si="6"/>
        <v>-25</v>
      </c>
      <c r="T18" s="36">
        <f t="shared" si="7"/>
        <v>0.95798319327731096</v>
      </c>
    </row>
    <row r="19" spans="1:20">
      <c r="A19" s="5" t="s">
        <v>8</v>
      </c>
      <c r="B19" s="13">
        <v>54.3</v>
      </c>
      <c r="C19" s="6">
        <v>731</v>
      </c>
      <c r="D19" s="6">
        <f t="shared" si="0"/>
        <v>13.462246777163905</v>
      </c>
      <c r="E19" s="6">
        <v>738</v>
      </c>
      <c r="F19" s="6">
        <f t="shared" si="1"/>
        <v>54.819972640218872</v>
      </c>
      <c r="G19" s="6">
        <v>13617</v>
      </c>
      <c r="H19" s="15">
        <v>1.7</v>
      </c>
      <c r="I19" s="6">
        <v>12</v>
      </c>
      <c r="J19" s="16">
        <v>1.302</v>
      </c>
      <c r="K19" s="17">
        <f t="shared" si="2"/>
        <v>1.0504</v>
      </c>
      <c r="L19" s="6">
        <f t="shared" si="3"/>
        <v>20826491.6553105</v>
      </c>
      <c r="M19" s="26">
        <v>12853762</v>
      </c>
      <c r="N19" s="46">
        <f t="shared" si="4"/>
        <v>7972729.6553105004</v>
      </c>
      <c r="O19" s="6">
        <f t="shared" si="8"/>
        <v>7972729.6553105004</v>
      </c>
      <c r="P19" s="6">
        <f t="shared" si="5"/>
        <v>20826491.6553105</v>
      </c>
      <c r="Q19" s="6" t="e">
        <f>P19-#REF!</f>
        <v>#REF!</v>
      </c>
      <c r="R19" s="36" t="e">
        <f>P19/#REF!</f>
        <v>#REF!</v>
      </c>
      <c r="S19" s="6">
        <f t="shared" si="6"/>
        <v>7</v>
      </c>
      <c r="T19" s="36">
        <f t="shared" si="7"/>
        <v>1.0095759233926129</v>
      </c>
    </row>
    <row r="20" spans="1:20">
      <c r="A20" s="5" t="s">
        <v>9</v>
      </c>
      <c r="B20" s="13">
        <v>20.6</v>
      </c>
      <c r="C20" s="6">
        <v>222</v>
      </c>
      <c r="D20" s="6">
        <f t="shared" si="0"/>
        <v>10.776699029126213</v>
      </c>
      <c r="E20" s="6">
        <v>210.99999999999997</v>
      </c>
      <c r="F20" s="6">
        <f t="shared" si="1"/>
        <v>19.579279279279277</v>
      </c>
      <c r="G20" s="6">
        <v>13617</v>
      </c>
      <c r="H20" s="15">
        <v>2.2000000000000002</v>
      </c>
      <c r="I20" s="6">
        <v>12</v>
      </c>
      <c r="J20" s="16">
        <v>1.302</v>
      </c>
      <c r="K20" s="17">
        <f t="shared" si="2"/>
        <v>1.0504</v>
      </c>
      <c r="L20" s="6">
        <f t="shared" si="3"/>
        <v>9626042.2353593893</v>
      </c>
      <c r="M20" s="26">
        <v>4635242</v>
      </c>
      <c r="N20" s="46">
        <f t="shared" si="4"/>
        <v>4990800.2353593893</v>
      </c>
      <c r="O20" s="6">
        <f t="shared" si="8"/>
        <v>4990800.2353593893</v>
      </c>
      <c r="P20" s="6">
        <f t="shared" si="5"/>
        <v>9626042.2353593893</v>
      </c>
      <c r="Q20" s="6" t="e">
        <f>P20-#REF!</f>
        <v>#REF!</v>
      </c>
      <c r="R20" s="36" t="e">
        <f>P20/#REF!</f>
        <v>#REF!</v>
      </c>
      <c r="S20" s="6">
        <f t="shared" si="6"/>
        <v>-11.000000000000028</v>
      </c>
      <c r="T20" s="36">
        <f t="shared" si="7"/>
        <v>0.95045045045045029</v>
      </c>
    </row>
    <row r="21" spans="1:20">
      <c r="A21" s="5" t="s">
        <v>10</v>
      </c>
      <c r="B21" s="13">
        <v>19.7</v>
      </c>
      <c r="C21" s="6">
        <v>298</v>
      </c>
      <c r="D21" s="6">
        <f t="shared" si="0"/>
        <v>15.126903553299494</v>
      </c>
      <c r="E21" s="6">
        <v>252</v>
      </c>
      <c r="F21" s="6">
        <f t="shared" si="1"/>
        <v>16.659060402684563</v>
      </c>
      <c r="G21" s="6">
        <v>13617</v>
      </c>
      <c r="H21" s="15">
        <v>2.2000000000000002</v>
      </c>
      <c r="I21" s="6">
        <v>12</v>
      </c>
      <c r="J21" s="16">
        <v>1.302</v>
      </c>
      <c r="K21" s="17">
        <f t="shared" si="2"/>
        <v>1.0504</v>
      </c>
      <c r="L21" s="6">
        <f t="shared" si="3"/>
        <v>8190333.0939946491</v>
      </c>
      <c r="M21" s="26">
        <v>5728044</v>
      </c>
      <c r="N21" s="46">
        <f t="shared" si="4"/>
        <v>2462289.0939946491</v>
      </c>
      <c r="O21" s="6">
        <f t="shared" si="8"/>
        <v>2462289.0939946491</v>
      </c>
      <c r="P21" s="6">
        <f t="shared" si="5"/>
        <v>8190333.0939946491</v>
      </c>
      <c r="Q21" s="6" t="e">
        <f>P21-#REF!</f>
        <v>#REF!</v>
      </c>
      <c r="R21" s="36" t="e">
        <f>P21/#REF!</f>
        <v>#REF!</v>
      </c>
      <c r="S21" s="6">
        <f t="shared" si="6"/>
        <v>-46</v>
      </c>
      <c r="T21" s="36">
        <f t="shared" si="7"/>
        <v>0.84563758389261745</v>
      </c>
    </row>
    <row r="22" spans="1:20">
      <c r="A22" s="5" t="s">
        <v>11</v>
      </c>
      <c r="B22" s="13">
        <v>81.400000000000006</v>
      </c>
      <c r="C22" s="6">
        <v>1361</v>
      </c>
      <c r="D22" s="6">
        <f t="shared" si="0"/>
        <v>16.719901719901717</v>
      </c>
      <c r="E22" s="6">
        <v>1347</v>
      </c>
      <c r="F22" s="6">
        <f t="shared" si="1"/>
        <v>80.562674504041155</v>
      </c>
      <c r="G22" s="6">
        <v>13617</v>
      </c>
      <c r="H22" s="15">
        <v>1.7</v>
      </c>
      <c r="I22" s="6">
        <v>12</v>
      </c>
      <c r="J22" s="16">
        <v>1.302</v>
      </c>
      <c r="K22" s="17">
        <f t="shared" si="2"/>
        <v>1.0504</v>
      </c>
      <c r="L22" s="6">
        <f t="shared" si="3"/>
        <v>30606324.437618513</v>
      </c>
      <c r="M22" s="26">
        <v>22786734</v>
      </c>
      <c r="N22" s="46">
        <f t="shared" si="4"/>
        <v>7819590.4376185127</v>
      </c>
      <c r="O22" s="6">
        <f t="shared" si="8"/>
        <v>7819590.4376185127</v>
      </c>
      <c r="P22" s="6">
        <f t="shared" si="5"/>
        <v>30606324.437618513</v>
      </c>
      <c r="Q22" s="6" t="e">
        <f>P22-#REF!</f>
        <v>#REF!</v>
      </c>
      <c r="R22" s="36" t="e">
        <f>P22/#REF!</f>
        <v>#REF!</v>
      </c>
      <c r="S22" s="6">
        <f t="shared" si="6"/>
        <v>-14</v>
      </c>
      <c r="T22" s="36">
        <f t="shared" si="7"/>
        <v>0.98971344599559152</v>
      </c>
    </row>
    <row r="23" spans="1:20">
      <c r="A23" s="5" t="s">
        <v>12</v>
      </c>
      <c r="B23" s="13">
        <v>69.900000000000006</v>
      </c>
      <c r="C23" s="6">
        <v>1149</v>
      </c>
      <c r="D23" s="6">
        <f t="shared" si="0"/>
        <v>16.437768240343345</v>
      </c>
      <c r="E23" s="6">
        <v>1134</v>
      </c>
      <c r="F23" s="6">
        <f t="shared" si="1"/>
        <v>68.987467362924292</v>
      </c>
      <c r="G23" s="6">
        <v>13617</v>
      </c>
      <c r="H23" s="15">
        <v>1.7</v>
      </c>
      <c r="I23" s="6">
        <v>12</v>
      </c>
      <c r="J23" s="16">
        <v>1.302</v>
      </c>
      <c r="K23" s="17">
        <f t="shared" si="2"/>
        <v>1.0504</v>
      </c>
      <c r="L23" s="6">
        <f t="shared" si="3"/>
        <v>26208822.152911089</v>
      </c>
      <c r="M23" s="26">
        <v>17912648</v>
      </c>
      <c r="N23" s="46">
        <f t="shared" si="4"/>
        <v>8296174.1529110894</v>
      </c>
      <c r="O23" s="6">
        <f t="shared" si="8"/>
        <v>8296174.1529110894</v>
      </c>
      <c r="P23" s="6">
        <f t="shared" si="5"/>
        <v>26208822.152911089</v>
      </c>
      <c r="Q23" s="6" t="e">
        <f>P23-#REF!</f>
        <v>#REF!</v>
      </c>
      <c r="R23" s="36" t="e">
        <f>P23/#REF!</f>
        <v>#REF!</v>
      </c>
      <c r="S23" s="6">
        <f t="shared" si="6"/>
        <v>-15</v>
      </c>
      <c r="T23" s="36">
        <f t="shared" si="7"/>
        <v>0.98694516971279378</v>
      </c>
    </row>
    <row r="24" spans="1:20">
      <c r="A24" s="5" t="s">
        <v>13</v>
      </c>
      <c r="B24" s="13">
        <v>59.5</v>
      </c>
      <c r="C24" s="6">
        <v>896</v>
      </c>
      <c r="D24" s="6">
        <f t="shared" si="0"/>
        <v>15.058823529411764</v>
      </c>
      <c r="E24" s="6">
        <v>896</v>
      </c>
      <c r="F24" s="6">
        <f t="shared" si="1"/>
        <v>59.5</v>
      </c>
      <c r="G24" s="6">
        <v>13617</v>
      </c>
      <c r="H24" s="15">
        <v>2.2000000000000002</v>
      </c>
      <c r="I24" s="6">
        <v>12</v>
      </c>
      <c r="J24" s="16">
        <v>1.302</v>
      </c>
      <c r="K24" s="17">
        <f t="shared" si="2"/>
        <v>1.0504</v>
      </c>
      <c r="L24" s="6">
        <f t="shared" si="3"/>
        <v>29252839.434698883</v>
      </c>
      <c r="M24" s="26">
        <v>24464089</v>
      </c>
      <c r="N24" s="46">
        <f t="shared" si="4"/>
        <v>4788750.4346988834</v>
      </c>
      <c r="O24" s="6">
        <f t="shared" si="8"/>
        <v>4788750.4346988834</v>
      </c>
      <c r="P24" s="6">
        <f t="shared" si="5"/>
        <v>29252839.434698883</v>
      </c>
      <c r="Q24" s="6" t="e">
        <f>P24-#REF!</f>
        <v>#REF!</v>
      </c>
      <c r="R24" s="36" t="e">
        <f>P24/#REF!</f>
        <v>#REF!</v>
      </c>
      <c r="S24" s="6">
        <f t="shared" si="6"/>
        <v>0</v>
      </c>
      <c r="T24" s="36">
        <f t="shared" si="7"/>
        <v>1</v>
      </c>
    </row>
    <row r="25" spans="1:20">
      <c r="A25" s="5" t="s">
        <v>14</v>
      </c>
      <c r="B25" s="13">
        <v>109.2</v>
      </c>
      <c r="C25" s="6">
        <v>1720</v>
      </c>
      <c r="D25" s="6">
        <f t="shared" si="0"/>
        <v>15.75091575091575</v>
      </c>
      <c r="E25" s="6">
        <v>1657</v>
      </c>
      <c r="F25" s="6">
        <f t="shared" si="1"/>
        <v>105.20023255813955</v>
      </c>
      <c r="G25" s="6">
        <v>13617</v>
      </c>
      <c r="H25" s="15">
        <v>1.7</v>
      </c>
      <c r="I25" s="6">
        <v>12</v>
      </c>
      <c r="J25" s="16">
        <v>1.302</v>
      </c>
      <c r="K25" s="17">
        <f t="shared" si="2"/>
        <v>1.0504</v>
      </c>
      <c r="L25" s="6">
        <f t="shared" si="3"/>
        <v>39966305.344366729</v>
      </c>
      <c r="M25" s="26">
        <v>25290606</v>
      </c>
      <c r="N25" s="46">
        <f t="shared" si="4"/>
        <v>14675699.344366729</v>
      </c>
      <c r="O25" s="6">
        <f t="shared" si="8"/>
        <v>14675699.344366729</v>
      </c>
      <c r="P25" s="6">
        <f t="shared" si="5"/>
        <v>39966305.344366729</v>
      </c>
      <c r="Q25" s="6" t="e">
        <f>P25-#REF!</f>
        <v>#REF!</v>
      </c>
      <c r="R25" s="36" t="e">
        <f>P25/#REF!</f>
        <v>#REF!</v>
      </c>
      <c r="S25" s="6">
        <f t="shared" si="6"/>
        <v>-63</v>
      </c>
      <c r="T25" s="36">
        <f t="shared" si="7"/>
        <v>0.96337209302325577</v>
      </c>
    </row>
    <row r="26" spans="1:20">
      <c r="A26" s="5" t="s">
        <v>15</v>
      </c>
      <c r="B26" s="13">
        <v>71</v>
      </c>
      <c r="C26" s="6">
        <v>1358</v>
      </c>
      <c r="D26" s="6">
        <f t="shared" si="0"/>
        <v>19.12676056338028</v>
      </c>
      <c r="E26" s="6">
        <v>1320</v>
      </c>
      <c r="F26" s="6">
        <f t="shared" si="1"/>
        <v>69.013254786450673</v>
      </c>
      <c r="G26" s="6">
        <v>13617</v>
      </c>
      <c r="H26" s="15">
        <v>1.7</v>
      </c>
      <c r="I26" s="6">
        <v>12</v>
      </c>
      <c r="J26" s="16">
        <v>1.302</v>
      </c>
      <c r="K26" s="17">
        <f t="shared" si="2"/>
        <v>1.0504</v>
      </c>
      <c r="L26" s="6">
        <f t="shared" si="3"/>
        <v>26218618.975766305</v>
      </c>
      <c r="M26" s="26">
        <v>23406819</v>
      </c>
      <c r="N26" s="46">
        <f t="shared" si="4"/>
        <v>2811799.9757663049</v>
      </c>
      <c r="O26" s="6">
        <f t="shared" si="8"/>
        <v>2811799.9757663049</v>
      </c>
      <c r="P26" s="6">
        <f t="shared" si="5"/>
        <v>26218618.975766305</v>
      </c>
      <c r="Q26" s="6" t="e">
        <f>P26-#REF!</f>
        <v>#REF!</v>
      </c>
      <c r="R26" s="36" t="e">
        <f>P26/#REF!</f>
        <v>#REF!</v>
      </c>
      <c r="S26" s="6">
        <f t="shared" si="6"/>
        <v>-38</v>
      </c>
      <c r="T26" s="36">
        <f t="shared" si="7"/>
        <v>0.97201767304860087</v>
      </c>
    </row>
    <row r="27" spans="1:20">
      <c r="A27" s="5" t="s">
        <v>16</v>
      </c>
      <c r="B27" s="13">
        <v>99.1</v>
      </c>
      <c r="C27" s="6">
        <v>1494</v>
      </c>
      <c r="D27" s="6">
        <f t="shared" si="0"/>
        <v>15.075681130171544</v>
      </c>
      <c r="E27" s="6">
        <v>1462</v>
      </c>
      <c r="F27" s="6">
        <f t="shared" si="1"/>
        <v>96.977376171352077</v>
      </c>
      <c r="G27" s="6">
        <v>13617</v>
      </c>
      <c r="H27" s="15">
        <v>1.7</v>
      </c>
      <c r="I27" s="6">
        <v>12</v>
      </c>
      <c r="J27" s="16">
        <v>1.302</v>
      </c>
      <c r="K27" s="17">
        <f t="shared" si="2"/>
        <v>1.0504</v>
      </c>
      <c r="L27" s="6">
        <f t="shared" si="3"/>
        <v>36842384.596609816</v>
      </c>
      <c r="M27" s="26">
        <v>29317528</v>
      </c>
      <c r="N27" s="46">
        <f t="shared" si="4"/>
        <v>7524856.596609816</v>
      </c>
      <c r="O27" s="6">
        <f t="shared" si="8"/>
        <v>7524856.596609816</v>
      </c>
      <c r="P27" s="6">
        <f t="shared" si="5"/>
        <v>36842384.596609816</v>
      </c>
      <c r="Q27" s="6" t="e">
        <f>P27-#REF!</f>
        <v>#REF!</v>
      </c>
      <c r="R27" s="36" t="e">
        <f>P27/#REF!</f>
        <v>#REF!</v>
      </c>
      <c r="S27" s="6">
        <f t="shared" si="6"/>
        <v>-32</v>
      </c>
      <c r="T27" s="36">
        <f t="shared" si="7"/>
        <v>0.97858099062918336</v>
      </c>
    </row>
    <row r="28" spans="1:20">
      <c r="A28" s="5" t="s">
        <v>17</v>
      </c>
      <c r="B28" s="13">
        <v>63.6</v>
      </c>
      <c r="C28" s="6">
        <v>952</v>
      </c>
      <c r="D28" s="6">
        <f t="shared" si="0"/>
        <v>14.968553459119496</v>
      </c>
      <c r="E28" s="6">
        <v>926</v>
      </c>
      <c r="F28" s="6">
        <f t="shared" si="1"/>
        <v>61.863025210084039</v>
      </c>
      <c r="G28" s="6">
        <v>13617</v>
      </c>
      <c r="H28" s="15">
        <v>1.7</v>
      </c>
      <c r="I28" s="6">
        <v>12</v>
      </c>
      <c r="J28" s="16">
        <v>1.302</v>
      </c>
      <c r="K28" s="17">
        <f t="shared" si="2"/>
        <v>1.0504</v>
      </c>
      <c r="L28" s="6">
        <f t="shared" si="3"/>
        <v>23502196.667731401</v>
      </c>
      <c r="M28" s="26">
        <v>15466315</v>
      </c>
      <c r="N28" s="46">
        <f t="shared" si="4"/>
        <v>8035881.6677314006</v>
      </c>
      <c r="O28" s="6">
        <f t="shared" si="8"/>
        <v>8035881.6677314006</v>
      </c>
      <c r="P28" s="6">
        <f t="shared" si="5"/>
        <v>23502196.667731401</v>
      </c>
      <c r="Q28" s="6" t="e">
        <f>P28-#REF!</f>
        <v>#REF!</v>
      </c>
      <c r="R28" s="36" t="e">
        <f>P28/#REF!</f>
        <v>#REF!</v>
      </c>
      <c r="S28" s="6">
        <f t="shared" si="6"/>
        <v>-26</v>
      </c>
      <c r="T28" s="36">
        <f t="shared" si="7"/>
        <v>0.97268907563025209</v>
      </c>
    </row>
    <row r="29" spans="1:20">
      <c r="A29" s="5" t="s">
        <v>18</v>
      </c>
      <c r="B29" s="13">
        <v>43.4</v>
      </c>
      <c r="C29" s="6">
        <v>548</v>
      </c>
      <c r="D29" s="6">
        <f t="shared" si="0"/>
        <v>12.626728110599078</v>
      </c>
      <c r="E29" s="6">
        <v>513</v>
      </c>
      <c r="F29" s="6">
        <f t="shared" si="1"/>
        <v>40.628102189781025</v>
      </c>
      <c r="G29" s="6">
        <v>13617</v>
      </c>
      <c r="H29" s="15">
        <v>1.7</v>
      </c>
      <c r="I29" s="6">
        <v>12</v>
      </c>
      <c r="J29" s="16">
        <v>1.302</v>
      </c>
      <c r="K29" s="17">
        <f t="shared" si="2"/>
        <v>1.0504</v>
      </c>
      <c r="L29" s="6">
        <f t="shared" si="3"/>
        <v>15434900.647976657</v>
      </c>
      <c r="M29" s="26">
        <v>12775953</v>
      </c>
      <c r="N29" s="46">
        <f t="shared" si="4"/>
        <v>2658947.6479766574</v>
      </c>
      <c r="O29" s="6">
        <f t="shared" si="8"/>
        <v>2658947.6479766574</v>
      </c>
      <c r="P29" s="6">
        <f t="shared" si="5"/>
        <v>15434900.647976657</v>
      </c>
      <c r="Q29" s="6" t="e">
        <f>P29-#REF!</f>
        <v>#REF!</v>
      </c>
      <c r="R29" s="36" t="e">
        <f>P29/#REF!</f>
        <v>#REF!</v>
      </c>
      <c r="S29" s="6">
        <f t="shared" si="6"/>
        <v>-35</v>
      </c>
      <c r="T29" s="36">
        <f t="shared" si="7"/>
        <v>0.93613138686131392</v>
      </c>
    </row>
    <row r="30" spans="1:20">
      <c r="A30" s="5" t="s">
        <v>19</v>
      </c>
      <c r="B30" s="13">
        <v>933.1</v>
      </c>
      <c r="C30" s="6">
        <v>22031</v>
      </c>
      <c r="D30" s="6">
        <f t="shared" si="0"/>
        <v>23.610545493516234</v>
      </c>
      <c r="E30" s="6">
        <v>22127</v>
      </c>
      <c r="F30" s="6">
        <f t="shared" si="1"/>
        <v>937.16597975579873</v>
      </c>
      <c r="G30" s="6">
        <v>13617</v>
      </c>
      <c r="H30" s="15">
        <v>1.7</v>
      </c>
      <c r="I30" s="6">
        <v>12</v>
      </c>
      <c r="J30" s="16">
        <v>1.302</v>
      </c>
      <c r="K30" s="17">
        <f t="shared" si="2"/>
        <v>1.0504</v>
      </c>
      <c r="L30" s="6">
        <f t="shared" si="3"/>
        <v>356035921.1618005</v>
      </c>
      <c r="M30" s="26">
        <v>374126090</v>
      </c>
      <c r="N30" s="46">
        <f t="shared" si="4"/>
        <v>-18090168.838199496</v>
      </c>
      <c r="O30" s="6"/>
      <c r="P30" s="6">
        <f t="shared" si="5"/>
        <v>374126090</v>
      </c>
      <c r="Q30" s="6" t="e">
        <f>P30-#REF!</f>
        <v>#REF!</v>
      </c>
      <c r="R30" s="36" t="e">
        <f>P30/#REF!</f>
        <v>#REF!</v>
      </c>
      <c r="S30" s="6">
        <f t="shared" si="6"/>
        <v>96</v>
      </c>
      <c r="T30" s="36">
        <f t="shared" si="7"/>
        <v>1.0043574962552766</v>
      </c>
    </row>
    <row r="31" spans="1:20">
      <c r="A31" s="5" t="s">
        <v>20</v>
      </c>
      <c r="B31" s="13">
        <v>617.79999999999995</v>
      </c>
      <c r="C31" s="6">
        <v>12036</v>
      </c>
      <c r="D31" s="6">
        <f t="shared" si="0"/>
        <v>19.482033020394951</v>
      </c>
      <c r="E31" s="6">
        <v>12034</v>
      </c>
      <c r="F31" s="6">
        <f t="shared" si="1"/>
        <v>617.69734130940503</v>
      </c>
      <c r="G31" s="6">
        <v>13617</v>
      </c>
      <c r="H31" s="15">
        <v>2.2000000000000002</v>
      </c>
      <c r="I31" s="6">
        <v>12</v>
      </c>
      <c r="J31" s="16">
        <v>1.302</v>
      </c>
      <c r="K31" s="17">
        <f t="shared" si="2"/>
        <v>1.0504</v>
      </c>
      <c r="L31" s="6">
        <f t="shared" si="3"/>
        <v>303687414.19435996</v>
      </c>
      <c r="M31" s="26">
        <v>275980944</v>
      </c>
      <c r="N31" s="46">
        <f t="shared" si="4"/>
        <v>27706470.194359958</v>
      </c>
      <c r="O31" s="6">
        <f t="shared" si="8"/>
        <v>27706470.194359958</v>
      </c>
      <c r="P31" s="6">
        <f t="shared" si="5"/>
        <v>303687414.19435996</v>
      </c>
      <c r="Q31" s="6" t="e">
        <f>P31-#REF!</f>
        <v>#REF!</v>
      </c>
      <c r="R31" s="36" t="e">
        <f>P31/#REF!</f>
        <v>#REF!</v>
      </c>
      <c r="S31" s="6">
        <f t="shared" si="6"/>
        <v>-2</v>
      </c>
      <c r="T31" s="36">
        <f t="shared" si="7"/>
        <v>0.99983383183781982</v>
      </c>
    </row>
    <row r="32" spans="1:20">
      <c r="A32" s="5" t="s">
        <v>21</v>
      </c>
      <c r="B32" s="13">
        <v>297</v>
      </c>
      <c r="C32" s="6">
        <v>5040</v>
      </c>
      <c r="D32" s="6">
        <f t="shared" si="0"/>
        <v>16.969696969696969</v>
      </c>
      <c r="E32" s="6">
        <v>4911</v>
      </c>
      <c r="F32" s="6">
        <f t="shared" si="1"/>
        <v>289.39821428571429</v>
      </c>
      <c r="G32" s="6">
        <v>13617</v>
      </c>
      <c r="H32" s="15">
        <v>1.7</v>
      </c>
      <c r="I32" s="6">
        <v>12</v>
      </c>
      <c r="J32" s="16">
        <v>1.302</v>
      </c>
      <c r="K32" s="17">
        <f t="shared" si="2"/>
        <v>1.0504</v>
      </c>
      <c r="L32" s="6">
        <f t="shared" si="3"/>
        <v>109944409.02842312</v>
      </c>
      <c r="M32" s="26">
        <v>81716402</v>
      </c>
      <c r="N32" s="46">
        <f t="shared" si="4"/>
        <v>28228007.028423116</v>
      </c>
      <c r="O32" s="6">
        <f t="shared" si="8"/>
        <v>28228007.028423116</v>
      </c>
      <c r="P32" s="6">
        <f t="shared" si="5"/>
        <v>109944409.02842312</v>
      </c>
      <c r="Q32" s="6" t="e">
        <f>P32-#REF!</f>
        <v>#REF!</v>
      </c>
      <c r="R32" s="36" t="e">
        <f>P32/#REF!</f>
        <v>#REF!</v>
      </c>
      <c r="S32" s="6">
        <f t="shared" si="6"/>
        <v>-129</v>
      </c>
      <c r="T32" s="36">
        <f t="shared" si="7"/>
        <v>0.97440476190476188</v>
      </c>
    </row>
    <row r="33" spans="1:20">
      <c r="A33" s="5" t="s">
        <v>22</v>
      </c>
      <c r="B33" s="13">
        <v>127.9</v>
      </c>
      <c r="C33" s="6">
        <v>2260</v>
      </c>
      <c r="D33" s="6">
        <f t="shared" si="0"/>
        <v>17.670054730258013</v>
      </c>
      <c r="E33" s="6">
        <v>2252</v>
      </c>
      <c r="F33" s="6">
        <f t="shared" si="1"/>
        <v>127.44725663716815</v>
      </c>
      <c r="G33" s="6">
        <v>13617</v>
      </c>
      <c r="H33" s="15">
        <v>1.7</v>
      </c>
      <c r="I33" s="6">
        <v>12</v>
      </c>
      <c r="J33" s="16">
        <v>1.302</v>
      </c>
      <c r="K33" s="17">
        <f t="shared" si="2"/>
        <v>1.0504</v>
      </c>
      <c r="L33" s="6">
        <f t="shared" si="3"/>
        <v>48418105.646752484</v>
      </c>
      <c r="M33" s="26">
        <v>37414464</v>
      </c>
      <c r="N33" s="46">
        <f t="shared" si="4"/>
        <v>11003641.646752484</v>
      </c>
      <c r="O33" s="6">
        <f t="shared" si="8"/>
        <v>11003641.646752484</v>
      </c>
      <c r="P33" s="6">
        <f t="shared" si="5"/>
        <v>48418105.646752484</v>
      </c>
      <c r="Q33" s="6" t="e">
        <f>P33-#REF!</f>
        <v>#REF!</v>
      </c>
      <c r="R33" s="36" t="e">
        <f>P33/#REF!</f>
        <v>#REF!</v>
      </c>
      <c r="S33" s="6">
        <f t="shared" si="6"/>
        <v>-8</v>
      </c>
      <c r="T33" s="36">
        <f t="shared" si="7"/>
        <v>0.99646017699115041</v>
      </c>
    </row>
    <row r="34" spans="1:20">
      <c r="A34" s="5" t="s">
        <v>23</v>
      </c>
      <c r="B34" s="13">
        <v>142.19999999999999</v>
      </c>
      <c r="C34" s="6">
        <v>2246</v>
      </c>
      <c r="D34" s="6">
        <f t="shared" si="0"/>
        <v>15.794655414908581</v>
      </c>
      <c r="E34" s="6">
        <v>2287</v>
      </c>
      <c r="F34" s="6">
        <f t="shared" si="1"/>
        <v>144.79581478183437</v>
      </c>
      <c r="G34" s="6">
        <v>13617</v>
      </c>
      <c r="H34" s="15">
        <v>1.7</v>
      </c>
      <c r="I34" s="6">
        <v>12</v>
      </c>
      <c r="J34" s="16">
        <v>1.302</v>
      </c>
      <c r="K34" s="17">
        <f t="shared" si="2"/>
        <v>1.0504</v>
      </c>
      <c r="L34" s="6">
        <f t="shared" si="3"/>
        <v>55008944.423758432</v>
      </c>
      <c r="M34" s="26">
        <v>40829624</v>
      </c>
      <c r="N34" s="46">
        <f t="shared" si="4"/>
        <v>14179320.423758432</v>
      </c>
      <c r="O34" s="6">
        <f t="shared" si="8"/>
        <v>14179320.423758432</v>
      </c>
      <c r="P34" s="6">
        <f t="shared" si="5"/>
        <v>55008944.423758432</v>
      </c>
      <c r="Q34" s="6" t="e">
        <f>P34-#REF!</f>
        <v>#REF!</v>
      </c>
      <c r="R34" s="36" t="e">
        <f>P34/#REF!</f>
        <v>#REF!</v>
      </c>
      <c r="S34" s="6">
        <f t="shared" si="6"/>
        <v>41</v>
      </c>
      <c r="T34" s="36">
        <f t="shared" si="7"/>
        <v>1.0182546749777381</v>
      </c>
    </row>
    <row r="35" spans="1:20">
      <c r="A35" s="5" t="s">
        <v>24</v>
      </c>
      <c r="B35" s="13">
        <v>139.69999999999999</v>
      </c>
      <c r="C35" s="6">
        <v>2180</v>
      </c>
      <c r="D35" s="6">
        <f t="shared" si="0"/>
        <v>15.604867573371513</v>
      </c>
      <c r="E35" s="6">
        <v>2180</v>
      </c>
      <c r="F35" s="6">
        <f t="shared" si="1"/>
        <v>139.69999999999999</v>
      </c>
      <c r="G35" s="6">
        <v>13617</v>
      </c>
      <c r="H35" s="15">
        <v>1.7</v>
      </c>
      <c r="I35" s="6">
        <v>12</v>
      </c>
      <c r="J35" s="16">
        <v>1.302</v>
      </c>
      <c r="K35" s="17">
        <f t="shared" si="2"/>
        <v>1.0504</v>
      </c>
      <c r="L35" s="6">
        <f t="shared" si="3"/>
        <v>53073008.68866796</v>
      </c>
      <c r="M35" s="26">
        <v>37501299</v>
      </c>
      <c r="N35" s="46">
        <f t="shared" si="4"/>
        <v>15571709.68866796</v>
      </c>
      <c r="O35" s="6">
        <f t="shared" si="8"/>
        <v>15571709.68866796</v>
      </c>
      <c r="P35" s="6">
        <f t="shared" si="5"/>
        <v>53073008.68866796</v>
      </c>
      <c r="Q35" s="6" t="e">
        <f>P35-#REF!</f>
        <v>#REF!</v>
      </c>
      <c r="R35" s="36" t="e">
        <f>P35/#REF!</f>
        <v>#REF!</v>
      </c>
      <c r="S35" s="6">
        <f t="shared" si="6"/>
        <v>0</v>
      </c>
      <c r="T35" s="36">
        <f t="shared" si="7"/>
        <v>1</v>
      </c>
    </row>
    <row r="36" spans="1:20">
      <c r="A36" s="5" t="s">
        <v>25</v>
      </c>
      <c r="B36" s="13">
        <v>5</v>
      </c>
      <c r="C36" s="6">
        <v>45</v>
      </c>
      <c r="D36" s="6">
        <f t="shared" si="0"/>
        <v>9</v>
      </c>
      <c r="E36" s="6">
        <v>45</v>
      </c>
      <c r="F36" s="6">
        <f t="shared" si="1"/>
        <v>5</v>
      </c>
      <c r="G36" s="6">
        <v>13617</v>
      </c>
      <c r="H36" s="33">
        <v>3</v>
      </c>
      <c r="I36" s="6">
        <v>12</v>
      </c>
      <c r="J36" s="16">
        <v>1.302</v>
      </c>
      <c r="K36" s="17">
        <f t="shared" si="2"/>
        <v>1.0504</v>
      </c>
      <c r="L36" s="6">
        <f t="shared" si="3"/>
        <v>3352120.6380480002</v>
      </c>
      <c r="M36" s="26">
        <v>1288875</v>
      </c>
      <c r="N36" s="46">
        <f t="shared" si="4"/>
        <v>2063245.6380480002</v>
      </c>
      <c r="O36" s="6">
        <f t="shared" si="8"/>
        <v>2063245.6380480002</v>
      </c>
      <c r="P36" s="6">
        <f t="shared" si="5"/>
        <v>3352120.6380480002</v>
      </c>
      <c r="Q36" s="6" t="e">
        <f>P36-#REF!</f>
        <v>#REF!</v>
      </c>
      <c r="R36" s="36" t="e">
        <f>P36/#REF!</f>
        <v>#REF!</v>
      </c>
      <c r="S36" s="6">
        <f t="shared" si="6"/>
        <v>0</v>
      </c>
      <c r="T36" s="36">
        <f t="shared" si="7"/>
        <v>1</v>
      </c>
    </row>
    <row r="37" spans="1:20" s="23" customFormat="1" ht="21" customHeight="1">
      <c r="A37" s="8" t="s">
        <v>26</v>
      </c>
      <c r="B37" s="9">
        <f t="shared" ref="B37:P37" si="9">SUM(B11:B36)</f>
        <v>3451.4</v>
      </c>
      <c r="C37" s="9">
        <f t="shared" si="9"/>
        <v>64542</v>
      </c>
      <c r="D37" s="19">
        <f t="shared" si="0"/>
        <v>18.700237584748219</v>
      </c>
      <c r="E37" s="9">
        <f t="shared" si="9"/>
        <v>63949</v>
      </c>
      <c r="F37" s="10">
        <f t="shared" si="9"/>
        <v>3412.2685974338965</v>
      </c>
      <c r="G37" s="19">
        <v>13617</v>
      </c>
      <c r="H37" s="20">
        <f>SUM(H11:H36)/26</f>
        <v>1.8269230769230775</v>
      </c>
      <c r="I37" s="19">
        <v>12</v>
      </c>
      <c r="J37" s="21">
        <v>1.302</v>
      </c>
      <c r="K37" s="22">
        <v>1.01</v>
      </c>
      <c r="L37" s="19">
        <f>SUM(L11:L36)</f>
        <v>1377514746.5912645</v>
      </c>
      <c r="M37" s="27">
        <f t="shared" si="9"/>
        <v>1185890717</v>
      </c>
      <c r="N37" s="9">
        <f t="shared" si="9"/>
        <v>191624029.59126419</v>
      </c>
      <c r="O37" s="9">
        <f t="shared" si="9"/>
        <v>209714198.42946368</v>
      </c>
      <c r="P37" s="9">
        <f t="shared" si="9"/>
        <v>1395604915.4294639</v>
      </c>
      <c r="Q37" s="19" t="e">
        <f>P37-#REF!</f>
        <v>#REF!</v>
      </c>
      <c r="R37" s="37" t="e">
        <f>P37/#REF!</f>
        <v>#REF!</v>
      </c>
      <c r="S37" s="19">
        <f t="shared" si="6"/>
        <v>-593</v>
      </c>
      <c r="T37" s="37">
        <f t="shared" si="7"/>
        <v>0.99081218431409002</v>
      </c>
    </row>
    <row r="38" spans="1:20">
      <c r="A38" s="2"/>
      <c r="G38" s="7"/>
      <c r="H38" s="7"/>
      <c r="I38" s="7"/>
      <c r="J38" s="7"/>
      <c r="K38" s="7"/>
      <c r="L38" s="7"/>
    </row>
  </sheetData>
  <mergeCells count="23">
    <mergeCell ref="B1:N1"/>
    <mergeCell ref="K4:K7"/>
    <mergeCell ref="L4:L7"/>
    <mergeCell ref="N4:N7"/>
    <mergeCell ref="O4:O7"/>
    <mergeCell ref="C4:C7"/>
    <mergeCell ref="D4:D7"/>
    <mergeCell ref="A3:A7"/>
    <mergeCell ref="S5:S7"/>
    <mergeCell ref="G4:G7"/>
    <mergeCell ref="H4:H7"/>
    <mergeCell ref="I4:I7"/>
    <mergeCell ref="J4:J7"/>
    <mergeCell ref="M4:M7"/>
    <mergeCell ref="R5:R7"/>
    <mergeCell ref="P4:T4"/>
    <mergeCell ref="P5:P7"/>
    <mergeCell ref="T5:T7"/>
    <mergeCell ref="Q5:Q7"/>
    <mergeCell ref="E4:E7"/>
    <mergeCell ref="F4:F7"/>
    <mergeCell ref="B3:O3"/>
    <mergeCell ref="B4:B7"/>
  </mergeCells>
  <pageMargins left="0.59055118110236227" right="0" top="0.78740157480314965" bottom="0.59055118110236227" header="0.51181102362204722" footer="0.51181102362204722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 часть</vt:lpstr>
      <vt:lpstr>'5 часть'!Заголовки_для_печати</vt:lpstr>
      <vt:lpstr>'5 часть'!Область_печати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2021-10-29T05:41:36Z</cp:lastPrinted>
  <dcterms:created xsi:type="dcterms:W3CDTF">2019-08-28T14:46:56Z</dcterms:created>
  <dcterms:modified xsi:type="dcterms:W3CDTF">2021-10-29T05:41:37Z</dcterms:modified>
</cp:coreProperties>
</file>