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СВОД-2024" sheetId="1" r:id="rId1"/>
  </sheets>
  <definedNames>
    <definedName name="_xlnm.Print_Titles" localSheetId="0">'СВОД-2024'!$A:$B</definedName>
    <definedName name="_xlnm.Print_Area" localSheetId="0">'СВОД-2024'!$A$1:$AC$34</definedName>
  </definedNames>
  <calcPr calcId="125725"/>
</workbook>
</file>

<file path=xl/calcChain.xml><?xml version="1.0" encoding="utf-8"?>
<calcChain xmlns="http://schemas.openxmlformats.org/spreadsheetml/2006/main">
  <c r="I9" i="1"/>
  <c r="E11" l="1"/>
  <c r="AC3" l="1"/>
  <c r="E9" l="1"/>
  <c r="F9"/>
  <c r="G9"/>
  <c r="H9"/>
  <c r="N9"/>
  <c r="H19" l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X8"/>
  <c r="Y8"/>
  <c r="Z8"/>
  <c r="AA8"/>
  <c r="AB8"/>
  <c r="AD8" l="1"/>
  <c r="W10" l="1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D33" l="1"/>
  <c r="D29"/>
  <c r="D25"/>
  <c r="D21"/>
  <c r="D17"/>
  <c r="D13"/>
  <c r="D32"/>
  <c r="D28"/>
  <c r="D24"/>
  <c r="D20"/>
  <c r="D16"/>
  <c r="D12"/>
  <c r="D31"/>
  <c r="D27"/>
  <c r="D23"/>
  <c r="D19"/>
  <c r="D15"/>
  <c r="D11"/>
  <c r="D30"/>
  <c r="D26"/>
  <c r="D22"/>
  <c r="D18"/>
  <c r="D14"/>
  <c r="D10"/>
  <c r="AE33"/>
  <c r="W8"/>
  <c r="AE32" l="1"/>
  <c r="AE31"/>
  <c r="AE10"/>
  <c r="AE26"/>
  <c r="AE28"/>
  <c r="AE21"/>
  <c r="AE14"/>
  <c r="AE30"/>
  <c r="AE23"/>
  <c r="AE16"/>
  <c r="AE25"/>
  <c r="AE11"/>
  <c r="AE27"/>
  <c r="AE20"/>
  <c r="AE29"/>
  <c r="AE22"/>
  <c r="AE15"/>
  <c r="AE17"/>
  <c r="AE24"/>
  <c r="AE19"/>
  <c r="AE18"/>
  <c r="AE13"/>
  <c r="AE12"/>
  <c r="V34"/>
  <c r="V8" s="1"/>
  <c r="U34"/>
  <c r="U8" s="1"/>
  <c r="T34"/>
  <c r="R34"/>
  <c r="R8" s="1"/>
  <c r="Q34"/>
  <c r="Q8" s="1"/>
  <c r="P34"/>
  <c r="P8" s="1"/>
  <c r="O34"/>
  <c r="O8" s="1"/>
  <c r="K8"/>
  <c r="F31"/>
  <c r="H31"/>
  <c r="H29"/>
  <c r="F28"/>
  <c r="F27"/>
  <c r="G27"/>
  <c r="H27"/>
  <c r="G25"/>
  <c r="H25"/>
  <c r="F24"/>
  <c r="F23"/>
  <c r="H23"/>
  <c r="H21"/>
  <c r="F20"/>
  <c r="F19"/>
  <c r="G19"/>
  <c r="G17"/>
  <c r="H17"/>
  <c r="F16"/>
  <c r="H15"/>
  <c r="G13"/>
  <c r="H13"/>
  <c r="F12"/>
  <c r="G11"/>
  <c r="H11"/>
  <c r="G31"/>
  <c r="H30"/>
  <c r="G29"/>
  <c r="H26"/>
  <c r="G23"/>
  <c r="H22"/>
  <c r="G21"/>
  <c r="H18"/>
  <c r="G15"/>
  <c r="I34" l="1"/>
  <c r="H34"/>
  <c r="M8"/>
  <c r="S34"/>
  <c r="S8" s="1"/>
  <c r="T8"/>
  <c r="N34"/>
  <c r="F32"/>
  <c r="H33"/>
  <c r="G33"/>
  <c r="H12"/>
  <c r="E13"/>
  <c r="G14"/>
  <c r="E15"/>
  <c r="E17"/>
  <c r="G18"/>
  <c r="E19"/>
  <c r="E21"/>
  <c r="G22"/>
  <c r="E23"/>
  <c r="E25"/>
  <c r="G26"/>
  <c r="E27"/>
  <c r="E29"/>
  <c r="G30"/>
  <c r="E31"/>
  <c r="E33"/>
  <c r="G34"/>
  <c r="AC19"/>
  <c r="C19" s="1"/>
  <c r="AC23"/>
  <c r="C23" s="1"/>
  <c r="G10"/>
  <c r="F14"/>
  <c r="F18"/>
  <c r="F22"/>
  <c r="F26"/>
  <c r="F30"/>
  <c r="F34"/>
  <c r="AC11"/>
  <c r="C11" s="1"/>
  <c r="AC15"/>
  <c r="C15" s="1"/>
  <c r="AC27"/>
  <c r="C27" s="1"/>
  <c r="AC31"/>
  <c r="C31" s="1"/>
  <c r="AC12"/>
  <c r="C12" s="1"/>
  <c r="F13"/>
  <c r="AC13"/>
  <c r="C13" s="1"/>
  <c r="F15"/>
  <c r="F17"/>
  <c r="AC17"/>
  <c r="C17" s="1"/>
  <c r="AC18"/>
  <c r="C18" s="1"/>
  <c r="F21"/>
  <c r="AC21"/>
  <c r="C21" s="1"/>
  <c r="AC22"/>
  <c r="C22" s="1"/>
  <c r="AC24"/>
  <c r="C24" s="1"/>
  <c r="F25"/>
  <c r="AC25"/>
  <c r="C25" s="1"/>
  <c r="AC26"/>
  <c r="C26" s="1"/>
  <c r="F29"/>
  <c r="AC29"/>
  <c r="C29" s="1"/>
  <c r="AC30"/>
  <c r="C30" s="1"/>
  <c r="F33"/>
  <c r="AC33"/>
  <c r="C33" s="1"/>
  <c r="F11"/>
  <c r="E10"/>
  <c r="AC10"/>
  <c r="H10"/>
  <c r="E12"/>
  <c r="G12"/>
  <c r="E14"/>
  <c r="AC14"/>
  <c r="C14" s="1"/>
  <c r="H14"/>
  <c r="E16"/>
  <c r="AC16"/>
  <c r="C16" s="1"/>
  <c r="H16"/>
  <c r="G16"/>
  <c r="E18"/>
  <c r="E20"/>
  <c r="AC20"/>
  <c r="C20" s="1"/>
  <c r="H20"/>
  <c r="G20"/>
  <c r="E22"/>
  <c r="E24"/>
  <c r="H24"/>
  <c r="G24"/>
  <c r="E26"/>
  <c r="E28"/>
  <c r="AC28"/>
  <c r="C28" s="1"/>
  <c r="H28"/>
  <c r="G28"/>
  <c r="E30"/>
  <c r="E32"/>
  <c r="AC32"/>
  <c r="C32" s="1"/>
  <c r="H32"/>
  <c r="G32"/>
  <c r="E34"/>
  <c r="F10"/>
  <c r="D34" l="1"/>
  <c r="C10"/>
  <c r="AE34" l="1"/>
  <c r="AC34"/>
  <c r="C34" l="1"/>
  <c r="L8"/>
  <c r="F8"/>
  <c r="I8"/>
  <c r="N8"/>
  <c r="H8"/>
  <c r="J8"/>
  <c r="G8"/>
  <c r="D9"/>
  <c r="E8"/>
  <c r="D8" l="1"/>
  <c r="AE9"/>
  <c r="AC9"/>
  <c r="C9" l="1"/>
  <c r="AC8"/>
</calcChain>
</file>

<file path=xl/sharedStrings.xml><?xml version="1.0" encoding="utf-8"?>
<sst xmlns="http://schemas.openxmlformats.org/spreadsheetml/2006/main" count="114" uniqueCount="71">
  <si>
    <t>Наименование муниципального образования</t>
  </si>
  <si>
    <t>Корректировка</t>
  </si>
  <si>
    <t>всего</t>
  </si>
  <si>
    <t>ФОТ</t>
  </si>
  <si>
    <t>расходы на средства обучения</t>
  </si>
  <si>
    <t>расходы на проф обр. педработников</t>
  </si>
  <si>
    <t>расходы на учебники и учебные пособия</t>
  </si>
  <si>
    <t>2</t>
  </si>
  <si>
    <t>Сумма, рублей</t>
  </si>
  <si>
    <t>Сумма, тыс. рублей</t>
  </si>
  <si>
    <t>Всего:</t>
  </si>
  <si>
    <t>1.01</t>
  </si>
  <si>
    <t>МО "Вельский муниципальный район"</t>
  </si>
  <si>
    <t>1.02</t>
  </si>
  <si>
    <t>МО "Верхнетоемский муниципальный район"</t>
  </si>
  <si>
    <t>1.03</t>
  </si>
  <si>
    <t>1.04</t>
  </si>
  <si>
    <t>МО "Виноградовский муниципальный район"</t>
  </si>
  <si>
    <t>1.05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</si>
  <si>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</si>
  <si>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</si>
  <si>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</si>
  <si>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</si>
  <si>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</si>
  <si>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</si>
  <si>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</si>
  <si>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</si>
  <si>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</si>
  <si>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</si>
  <si>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</si>
  <si>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</si>
  <si>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</si>
  <si>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</si>
  <si>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</si>
  <si>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</si>
  <si>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</si>
  <si>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</si>
  <si>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</si>
  <si>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</si>
  <si>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</si>
  <si>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</si>
  <si>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</si>
  <si>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</si>
  <si>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</si>
  <si>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</si>
  <si>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</si>
  <si>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</si>
  <si>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</si>
  <si>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</si>
  <si>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</si>
  <si>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</si>
  <si>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</si>
  <si>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</si>
  <si>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</si>
  <si>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</si>
  <si>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</si>
  <si>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</si>
  <si>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</si>
  <si>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</si>
  <si>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</si>
  <si>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</si>
  <si>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 xml:space="preserve">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</t>
  </si>
  <si>
    <t>МО "Вилегодский муниципальный округ"</t>
  </si>
  <si>
    <t>МО "Каргопольский муниципальный округ"</t>
  </si>
  <si>
    <t>Объем субвенций на реализацию образовательных программ (руб.)</t>
  </si>
  <si>
    <t>Объем субвенций на реализациию общеобразовательных  программ (руб.)</t>
  </si>
  <si>
    <t>Объем субвенций на реализациию общеобразовательных  программ для детей-инвалидов (руб.)</t>
  </si>
  <si>
    <t>Объем субвенций на реализацию программ дополнительного образования детей (руб.)</t>
  </si>
  <si>
    <t>Объем субвенций на реализацию общеобразовательных программ в общеобразовательных учреждениях по дошкольным образовательным организациям (руб.)</t>
  </si>
  <si>
    <t>Свод 2024 год</t>
  </si>
  <si>
    <t>Распределение субвенций бюджетам муниципальных образований Архангельской области на реализацию образовательных программ на 2024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</si>
</sst>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\ _₽_-;\-* #,##0.0\ _₽_-;_-* &quot;-&quot;?\ _₽_-;_-@_-"/>
    <numFmt numFmtId="166" formatCode="#,##0.0"/>
  </numFmts>
  <fonts count="10"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/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4" fontId="8" fillId="0" borderId="6" xfId="0" applyNumberFormat="1" applyFont="1" applyFill="1" applyBorder="1" applyAlignment="1" applyProtection="1">
      <alignment horizontal="center" vertical="center"/>
      <protection locked="0"/>
    </xf>
    <xf numFmtId="164" fontId="0" fillId="0" borderId="2" xfId="1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5" fontId="0" fillId="0" borderId="0" xfId="0" applyNumberFormat="1" applyFill="1"/>
    <xf numFmtId="0" fontId="0" fillId="0" borderId="2" xfId="0" applyFill="1" applyBorder="1" applyAlignment="1">
      <alignment wrapText="1"/>
    </xf>
    <xf numFmtId="0" fontId="0" fillId="2" borderId="2" xfId="0" applyFill="1" applyBorder="1"/>
    <xf numFmtId="0" fontId="0" fillId="2" borderId="2" xfId="0" applyFont="1" applyFill="1" applyBorder="1" applyAlignment="1">
      <alignment wrapText="1"/>
    </xf>
    <xf numFmtId="164" fontId="0" fillId="2" borderId="2" xfId="1" applyNumberFormat="1" applyFont="1" applyFill="1" applyBorder="1" applyAlignment="1">
      <alignment horizontal="center"/>
    </xf>
    <xf numFmtId="0" fontId="0" fillId="2" borderId="0" xfId="0" applyFill="1"/>
    <xf numFmtId="165" fontId="0" fillId="2" borderId="0" xfId="0" applyNumberFormat="1" applyFill="1"/>
    <xf numFmtId="166" fontId="8" fillId="0" borderId="6" xfId="0" applyNumberFormat="1" applyFont="1" applyFill="1" applyBorder="1" applyAlignment="1" applyProtection="1">
      <alignment horizontal="center" vertical="center"/>
      <protection locked="0"/>
    </xf>
    <xf numFmtId="166" fontId="0" fillId="0" borderId="2" xfId="1" applyNumberFormat="1" applyFont="1" applyFill="1" applyBorder="1" applyAlignment="1">
      <alignment horizontal="center"/>
    </xf>
    <xf numFmtId="166" fontId="0" fillId="2" borderId="2" xfId="1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vertical="center"/>
    </xf>
    <xf numFmtId="164" fontId="1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0" fontId="0" fillId="2" borderId="2" xfId="0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4"/>
  <sheetViews>
    <sheetView tabSelected="1" view="pageBreakPreview" zoomScale="67" zoomScaleSheetLayoutView="67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L22" sqref="AL22"/>
    </sheetView>
  </sheetViews>
  <sheetFormatPr defaultRowHeight="15"/>
  <cols>
    <col min="1" max="1" width="7.42578125" style="2" customWidth="1"/>
    <col min="2" max="2" width="23.85546875" style="2" customWidth="1"/>
    <col min="3" max="3" width="16.42578125" style="2" hidden="1" customWidth="1"/>
    <col min="4" max="4" width="19.42578125" style="2" customWidth="1"/>
    <col min="5" max="5" width="19.7109375" style="2" customWidth="1"/>
    <col min="6" max="8" width="18.7109375" style="2" customWidth="1"/>
    <col min="9" max="9" width="23.7109375" style="2" customWidth="1"/>
    <col min="10" max="10" width="24.7109375" style="2" customWidth="1"/>
    <col min="11" max="22" width="18.7109375" style="2" customWidth="1"/>
    <col min="23" max="23" width="21.85546875" style="2" customWidth="1"/>
    <col min="24" max="24" width="21.140625" style="2" customWidth="1"/>
    <col min="25" max="26" width="18.7109375" style="2" customWidth="1"/>
    <col min="27" max="27" width="33.42578125" style="2" customWidth="1"/>
    <col min="28" max="28" width="12.5703125" style="2" hidden="1" customWidth="1"/>
    <col min="29" max="29" width="18.7109375" style="2" customWidth="1"/>
    <col min="30" max="30" width="26.7109375" style="2" hidden="1" customWidth="1"/>
    <col min="31" max="32" width="14.28515625" style="2" hidden="1" customWidth="1"/>
    <col min="33" max="34" width="0" style="2" hidden="1" customWidth="1"/>
    <col min="35" max="16384" width="9.140625" style="2"/>
  </cols>
  <sheetData>
    <row r="1" spans="1:31" ht="36" customHeight="1">
      <c r="B1" s="11"/>
      <c r="C1" s="10"/>
      <c r="D1" s="26" t="s">
        <v>70</v>
      </c>
      <c r="E1" s="26"/>
      <c r="F1" s="26"/>
      <c r="G1" s="26"/>
      <c r="H1" s="26"/>
      <c r="I1" s="26"/>
      <c r="J1" s="26"/>
      <c r="K1" s="26"/>
      <c r="L1" s="26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ht="19.5" customHeight="1">
      <c r="A2" s="1" t="s">
        <v>69</v>
      </c>
      <c r="B2" s="1"/>
      <c r="C2" s="1"/>
      <c r="D2" s="22"/>
      <c r="E2" s="1"/>
      <c r="F2" s="1"/>
      <c r="G2" s="1"/>
      <c r="H2" s="22"/>
      <c r="I2" s="23"/>
      <c r="J2" s="1"/>
      <c r="K2" s="1"/>
      <c r="L2" s="1"/>
      <c r="M2" s="1"/>
      <c r="N2" s="23"/>
      <c r="O2" s="1"/>
      <c r="P2" s="1"/>
      <c r="Q2" s="1"/>
      <c r="R2" s="1"/>
      <c r="S2" s="23"/>
      <c r="T2" s="1"/>
      <c r="U2" s="1"/>
      <c r="V2" s="1"/>
      <c r="W2" s="24"/>
    </row>
    <row r="3" spans="1:31" ht="74.25" customHeight="1">
      <c r="A3" s="27" t="s">
        <v>0</v>
      </c>
      <c r="B3" s="27"/>
      <c r="D3" s="31" t="s">
        <v>64</v>
      </c>
      <c r="E3" s="32"/>
      <c r="F3" s="32"/>
      <c r="G3" s="32"/>
      <c r="H3" s="33"/>
      <c r="I3" s="31" t="s">
        <v>65</v>
      </c>
      <c r="J3" s="32"/>
      <c r="K3" s="32"/>
      <c r="L3" s="32"/>
      <c r="M3" s="33"/>
      <c r="N3" s="38" t="s">
        <v>66</v>
      </c>
      <c r="O3" s="38"/>
      <c r="P3" s="38"/>
      <c r="Q3" s="38"/>
      <c r="R3" s="38"/>
      <c r="S3" s="38" t="s">
        <v>67</v>
      </c>
      <c r="T3" s="38"/>
      <c r="U3" s="38"/>
      <c r="V3" s="38"/>
      <c r="W3" s="37" t="s">
        <v>68</v>
      </c>
      <c r="X3" s="37"/>
      <c r="Y3" s="37"/>
      <c r="Z3" s="37"/>
      <c r="AA3" s="39" t="s">
        <v>61</v>
      </c>
      <c r="AB3" s="30" t="s">
        <v>1</v>
      </c>
      <c r="AC3" s="30" t="str">
        <f>CONCATENATE("Итого общий размер субвенции на ","2024"," год, тыс. рублей")</f>
        <v>Итого общий размер субвенции на 2024 год, тыс. рублей</v>
      </c>
    </row>
    <row r="4" spans="1:31">
      <c r="A4" s="27"/>
      <c r="B4" s="27"/>
      <c r="D4" s="34"/>
      <c r="E4" s="35"/>
      <c r="F4" s="35"/>
      <c r="G4" s="35"/>
      <c r="H4" s="36"/>
      <c r="I4" s="34"/>
      <c r="J4" s="35"/>
      <c r="K4" s="35"/>
      <c r="L4" s="35"/>
      <c r="M4" s="36"/>
      <c r="N4" s="38"/>
      <c r="O4" s="38"/>
      <c r="P4" s="38"/>
      <c r="Q4" s="38"/>
      <c r="R4" s="38"/>
      <c r="S4" s="38"/>
      <c r="T4" s="38"/>
      <c r="U4" s="38"/>
      <c r="V4" s="38"/>
      <c r="W4" s="37"/>
      <c r="X4" s="37"/>
      <c r="Y4" s="37"/>
      <c r="Z4" s="37"/>
      <c r="AA4" s="40"/>
      <c r="AB4" s="30"/>
      <c r="AC4" s="30"/>
    </row>
    <row r="5" spans="1:31" ht="25.5">
      <c r="A5" s="27"/>
      <c r="B5" s="27"/>
      <c r="D5" s="3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3" t="s">
        <v>2</v>
      </c>
      <c r="J5" s="4" t="s">
        <v>3</v>
      </c>
      <c r="K5" s="4" t="s">
        <v>4</v>
      </c>
      <c r="L5" s="4" t="s">
        <v>5</v>
      </c>
      <c r="M5" s="4" t="s">
        <v>6</v>
      </c>
      <c r="N5" s="3" t="s">
        <v>2</v>
      </c>
      <c r="O5" s="4" t="s">
        <v>3</v>
      </c>
      <c r="P5" s="4" t="s">
        <v>4</v>
      </c>
      <c r="Q5" s="4" t="s">
        <v>5</v>
      </c>
      <c r="R5" s="4" t="s">
        <v>6</v>
      </c>
      <c r="S5" s="3" t="s">
        <v>2</v>
      </c>
      <c r="T5" s="4" t="s">
        <v>3</v>
      </c>
      <c r="U5" s="4" t="s">
        <v>4</v>
      </c>
      <c r="V5" s="4" t="s">
        <v>5</v>
      </c>
      <c r="W5" s="3" t="s">
        <v>2</v>
      </c>
      <c r="X5" s="4" t="s">
        <v>3</v>
      </c>
      <c r="Y5" s="4" t="s">
        <v>4</v>
      </c>
      <c r="Z5" s="4" t="s">
        <v>5</v>
      </c>
      <c r="AA5" s="4" t="s">
        <v>3</v>
      </c>
      <c r="AB5" s="30"/>
      <c r="AC5" s="30"/>
    </row>
    <row r="6" spans="1:31">
      <c r="A6" s="29">
        <v>1</v>
      </c>
      <c r="B6" s="29"/>
      <c r="D6" s="5" t="s">
        <v>7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5">
        <v>14</v>
      </c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  <c r="X6" s="5">
        <v>22</v>
      </c>
      <c r="Y6" s="5">
        <v>23</v>
      </c>
      <c r="Z6" s="5">
        <v>24</v>
      </c>
      <c r="AA6" s="5">
        <v>25</v>
      </c>
      <c r="AB6" s="5">
        <v>25</v>
      </c>
      <c r="AC6" s="5">
        <v>26</v>
      </c>
    </row>
    <row r="7" spans="1:31" ht="22.5">
      <c r="A7" s="29"/>
      <c r="B7" s="29"/>
      <c r="D7" s="5" t="s">
        <v>8</v>
      </c>
      <c r="E7" s="5" t="s">
        <v>8</v>
      </c>
      <c r="F7" s="5" t="s">
        <v>8</v>
      </c>
      <c r="G7" s="5" t="s">
        <v>8</v>
      </c>
      <c r="H7" s="5" t="s">
        <v>8</v>
      </c>
      <c r="I7" s="5" t="s">
        <v>8</v>
      </c>
      <c r="J7" s="5" t="s">
        <v>8</v>
      </c>
      <c r="K7" s="5" t="s">
        <v>8</v>
      </c>
      <c r="L7" s="5" t="s">
        <v>8</v>
      </c>
      <c r="M7" s="5" t="s">
        <v>8</v>
      </c>
      <c r="N7" s="5" t="s">
        <v>8</v>
      </c>
      <c r="O7" s="5" t="s">
        <v>8</v>
      </c>
      <c r="P7" s="5" t="s">
        <v>8</v>
      </c>
      <c r="Q7" s="5" t="s">
        <v>8</v>
      </c>
      <c r="R7" s="5" t="s">
        <v>8</v>
      </c>
      <c r="S7" s="5" t="s">
        <v>8</v>
      </c>
      <c r="T7" s="5" t="s">
        <v>8</v>
      </c>
      <c r="U7" s="5" t="s">
        <v>8</v>
      </c>
      <c r="V7" s="5" t="s">
        <v>8</v>
      </c>
      <c r="W7" s="5" t="s">
        <v>8</v>
      </c>
      <c r="X7" s="5" t="s">
        <v>8</v>
      </c>
      <c r="Y7" s="5" t="s">
        <v>8</v>
      </c>
      <c r="Z7" s="5" t="s">
        <v>8</v>
      </c>
      <c r="AA7" s="5" t="s">
        <v>8</v>
      </c>
      <c r="AB7" s="5" t="s">
        <v>9</v>
      </c>
      <c r="AC7" s="5" t="s">
        <v>9</v>
      </c>
    </row>
    <row r="8" spans="1:31">
      <c r="A8" s="28" t="s">
        <v>10</v>
      </c>
      <c r="B8" s="28"/>
      <c r="D8" s="7">
        <f>SUM(D9:D34)</f>
        <v>18001572100</v>
      </c>
      <c r="E8" s="7">
        <f t="shared" ref="E8:AC8" si="0">SUM(E9:E34)</f>
        <v>17406810869.069569</v>
      </c>
      <c r="F8" s="7">
        <f t="shared" si="0"/>
        <v>215912366.67733333</v>
      </c>
      <c r="G8" s="7">
        <f t="shared" si="0"/>
        <v>17609833.386666667</v>
      </c>
      <c r="H8" s="7">
        <f t="shared" si="0"/>
        <v>361238889.65333337</v>
      </c>
      <c r="I8" s="7">
        <f>SUM(I9:I34)</f>
        <v>9686504739.9473324</v>
      </c>
      <c r="J8" s="7">
        <f t="shared" si="0"/>
        <v>9179144769.6900005</v>
      </c>
      <c r="K8" s="7">
        <f t="shared" si="0"/>
        <v>138942816.34399998</v>
      </c>
      <c r="L8" s="7">
        <f t="shared" si="0"/>
        <v>10557326.719999999</v>
      </c>
      <c r="M8" s="7">
        <f t="shared" si="0"/>
        <v>357859827.19333333</v>
      </c>
      <c r="N8" s="7">
        <f t="shared" si="0"/>
        <v>249151708.79333332</v>
      </c>
      <c r="O8" s="7">
        <f t="shared" si="0"/>
        <v>243792898.66666666</v>
      </c>
      <c r="P8" s="7">
        <f t="shared" si="0"/>
        <v>1888012.3333333333</v>
      </c>
      <c r="Q8" s="7">
        <f t="shared" si="0"/>
        <v>91735.333333333343</v>
      </c>
      <c r="R8" s="7">
        <f t="shared" si="0"/>
        <v>3379062.4599999995</v>
      </c>
      <c r="S8" s="7">
        <f t="shared" si="0"/>
        <v>422662906</v>
      </c>
      <c r="T8" s="7">
        <f t="shared" si="0"/>
        <v>397605986</v>
      </c>
      <c r="U8" s="7">
        <f t="shared" si="0"/>
        <v>22930530</v>
      </c>
      <c r="V8" s="7">
        <f t="shared" si="0"/>
        <v>2126390</v>
      </c>
      <c r="W8" s="7">
        <f t="shared" si="0"/>
        <v>7415111657</v>
      </c>
      <c r="X8" s="7">
        <f t="shared" si="0"/>
        <v>7358126267.666666</v>
      </c>
      <c r="Y8" s="7">
        <f t="shared" si="0"/>
        <v>52151008</v>
      </c>
      <c r="Z8" s="7">
        <f t="shared" si="0"/>
        <v>4834381.333333334</v>
      </c>
      <c r="AA8" s="7">
        <f t="shared" si="0"/>
        <v>228140947.0462397</v>
      </c>
      <c r="AB8" s="7">
        <f t="shared" si="0"/>
        <v>0</v>
      </c>
      <c r="AC8" s="19">
        <f t="shared" si="0"/>
        <v>18001572.099999998</v>
      </c>
      <c r="AD8" s="8">
        <f t="shared" ref="AD8" si="1">SUM(AD9:AD48)</f>
        <v>15416591700</v>
      </c>
    </row>
    <row r="9" spans="1:31" ht="30">
      <c r="A9" s="6" t="s">
        <v>11</v>
      </c>
      <c r="B9" s="13" t="s">
        <v>12</v>
      </c>
      <c r="C9" s="6">
        <f t="shared" ref="C9:C34" si="2">AC9</f>
        <v>858233.5</v>
      </c>
      <c r="D9" s="9">
        <f t="shared" ref="D9:D34" si="3">ROUND(I9 + N9 + S9 + W9+AA9,-2)</f>
        <v>858233500</v>
      </c>
      <c r="E9" s="9">
        <f t="shared" ref="E9:E34" si="4">J9 + O9 + T9 + X9+AA9</f>
        <v>831011980.24038136</v>
      </c>
      <c r="F9" s="9">
        <f t="shared" ref="F9:F34" si="5">K9 + P9 + U9 + Y9</f>
        <v>9649882</v>
      </c>
      <c r="G9" s="9">
        <f t="shared" ref="G9:G34" si="6">L9 + Q9 + V9 + Z9</f>
        <v>730082</v>
      </c>
      <c r="H9" s="9">
        <f t="shared" ref="H9:H34" si="7">M9 + R9</f>
        <v>16841550.899999999</v>
      </c>
      <c r="I9" s="9">
        <f>J9+K9+L9+M9</f>
        <v>483111531.98000002</v>
      </c>
      <c r="J9" s="9">
        <v>458762811</v>
      </c>
      <c r="K9" s="9">
        <v>7137232</v>
      </c>
      <c r="L9" s="9">
        <v>500392</v>
      </c>
      <c r="M9" s="9">
        <v>16711096.979999997</v>
      </c>
      <c r="N9" s="9">
        <f>O9+P9+Q9+R9</f>
        <v>8622559.9199999999</v>
      </c>
      <c r="O9" s="9">
        <v>8415450</v>
      </c>
      <c r="P9" s="9">
        <v>73104</v>
      </c>
      <c r="Q9" s="9">
        <v>3552</v>
      </c>
      <c r="R9" s="9">
        <v>130453.92</v>
      </c>
      <c r="S9" s="9">
        <f>T9+U9+V9</f>
        <v>3718750</v>
      </c>
      <c r="T9" s="9">
        <v>3500750</v>
      </c>
      <c r="U9" s="9">
        <v>199500</v>
      </c>
      <c r="V9" s="9">
        <v>18500</v>
      </c>
      <c r="W9" s="9">
        <f>X9+Y9+Z9</f>
        <v>358458745</v>
      </c>
      <c r="X9" s="9">
        <v>356011061</v>
      </c>
      <c r="Y9" s="9">
        <v>2240046</v>
      </c>
      <c r="Z9" s="9">
        <v>207638</v>
      </c>
      <c r="AA9" s="9">
        <v>4321908.2403813228</v>
      </c>
      <c r="AB9" s="9"/>
      <c r="AC9" s="20">
        <f t="shared" ref="AC9:AC34" si="8">ROUND(D9 / 1000,1) + AB9</f>
        <v>858233.5</v>
      </c>
      <c r="AD9" s="2">
        <v>755473700</v>
      </c>
      <c r="AE9" s="12">
        <f t="shared" ref="AE9:AE34" si="9">AD9-D9</f>
        <v>-102759800</v>
      </c>
    </row>
    <row r="10" spans="1:31" ht="30">
      <c r="A10" s="6" t="s">
        <v>13</v>
      </c>
      <c r="B10" s="13" t="s">
        <v>14</v>
      </c>
      <c r="C10" s="6">
        <f t="shared" si="2"/>
        <v>281321.7</v>
      </c>
      <c r="D10" s="9">
        <f t="shared" si="3"/>
        <v>281321700</v>
      </c>
      <c r="E10" s="9">
        <f t="shared" si="4"/>
        <v>274038748.61795574</v>
      </c>
      <c r="F10" s="9">
        <f t="shared" si="5"/>
        <v>3628144</v>
      </c>
      <c r="G10" s="9">
        <f t="shared" si="6"/>
        <v>192824</v>
      </c>
      <c r="H10" s="9">
        <f t="shared" si="7"/>
        <v>3461987.62</v>
      </c>
      <c r="I10" s="9">
        <f t="shared" ref="I10:I34" si="10">J10+K10+L10+M10</f>
        <v>218380077.5</v>
      </c>
      <c r="J10" s="9">
        <v>211586389</v>
      </c>
      <c r="K10" s="9">
        <v>3198540</v>
      </c>
      <c r="L10" s="9">
        <v>153618</v>
      </c>
      <c r="M10" s="9">
        <v>3441530.5</v>
      </c>
      <c r="N10" s="9">
        <f t="shared" ref="N10:N34" si="11">O10+P10+Q10+R10</f>
        <v>1943561.12</v>
      </c>
      <c r="O10" s="9">
        <v>1910328</v>
      </c>
      <c r="P10" s="9">
        <v>12184</v>
      </c>
      <c r="Q10" s="9">
        <v>592</v>
      </c>
      <c r="R10" s="9">
        <v>20457.12</v>
      </c>
      <c r="S10" s="9">
        <f t="shared" ref="S10:S34" si="12">T10+U10+V10</f>
        <v>0</v>
      </c>
      <c r="T10" s="9">
        <v>0</v>
      </c>
      <c r="U10" s="9">
        <v>0</v>
      </c>
      <c r="V10" s="9">
        <v>0</v>
      </c>
      <c r="W10" s="9">
        <f t="shared" ref="W10:W34" si="13">X10+Y10+Z10</f>
        <v>54726295</v>
      </c>
      <c r="X10" s="9">
        <v>54270261</v>
      </c>
      <c r="Y10" s="9">
        <v>417420</v>
      </c>
      <c r="Z10" s="9">
        <v>38614</v>
      </c>
      <c r="AA10" s="9">
        <v>6271770.6179557592</v>
      </c>
      <c r="AB10" s="9"/>
      <c r="AC10" s="20">
        <f t="shared" si="8"/>
        <v>281321.7</v>
      </c>
      <c r="AD10" s="2">
        <v>268805500</v>
      </c>
      <c r="AE10" s="12">
        <f t="shared" si="9"/>
        <v>-12516200</v>
      </c>
    </row>
    <row r="11" spans="1:31" s="17" customFormat="1" ht="30">
      <c r="A11" s="14" t="s">
        <v>15</v>
      </c>
      <c r="B11" s="25" t="s">
        <v>62</v>
      </c>
      <c r="C11" s="14">
        <f t="shared" si="2"/>
        <v>230459.4</v>
      </c>
      <c r="D11" s="16">
        <f t="shared" si="3"/>
        <v>230459400</v>
      </c>
      <c r="E11" s="16">
        <f t="shared" si="4"/>
        <v>223727299.70538414</v>
      </c>
      <c r="F11" s="16">
        <f t="shared" si="5"/>
        <v>3460557</v>
      </c>
      <c r="G11" s="16">
        <f t="shared" si="6"/>
        <v>220392</v>
      </c>
      <c r="H11" s="16">
        <f t="shared" si="7"/>
        <v>3051141.06</v>
      </c>
      <c r="I11" s="16">
        <f t="shared" si="10"/>
        <v>152382257.84</v>
      </c>
      <c r="J11" s="16">
        <v>147009073</v>
      </c>
      <c r="K11" s="16">
        <v>2237010</v>
      </c>
      <c r="L11" s="16">
        <v>107638</v>
      </c>
      <c r="M11" s="16">
        <v>3028536.84</v>
      </c>
      <c r="N11" s="16">
        <f t="shared" si="11"/>
        <v>2194940.2200000002</v>
      </c>
      <c r="O11" s="16">
        <v>2157963</v>
      </c>
      <c r="P11" s="16">
        <v>13707</v>
      </c>
      <c r="Q11" s="16">
        <v>666</v>
      </c>
      <c r="R11" s="16">
        <v>22604.22</v>
      </c>
      <c r="S11" s="16">
        <f t="shared" si="12"/>
        <v>12375675</v>
      </c>
      <c r="T11" s="16">
        <v>11547275</v>
      </c>
      <c r="U11" s="16">
        <v>758100</v>
      </c>
      <c r="V11" s="16">
        <v>70300</v>
      </c>
      <c r="W11" s="16">
        <f t="shared" si="13"/>
        <v>58730563</v>
      </c>
      <c r="X11" s="16">
        <v>58237035</v>
      </c>
      <c r="Y11" s="16">
        <v>451740</v>
      </c>
      <c r="Z11" s="16">
        <v>41788</v>
      </c>
      <c r="AA11" s="16">
        <v>4775953.7053841352</v>
      </c>
      <c r="AB11" s="16"/>
      <c r="AC11" s="21">
        <f t="shared" si="8"/>
        <v>230459.4</v>
      </c>
      <c r="AD11" s="17">
        <v>198452200</v>
      </c>
      <c r="AE11" s="18">
        <f t="shared" si="9"/>
        <v>-32007200</v>
      </c>
    </row>
    <row r="12" spans="1:31" ht="30">
      <c r="A12" s="6" t="s">
        <v>16</v>
      </c>
      <c r="B12" s="13" t="s">
        <v>17</v>
      </c>
      <c r="C12" s="6">
        <f t="shared" si="2"/>
        <v>299372.40000000002</v>
      </c>
      <c r="D12" s="9">
        <f t="shared" si="3"/>
        <v>299372400</v>
      </c>
      <c r="E12" s="9">
        <f t="shared" si="4"/>
        <v>291091763.97811556</v>
      </c>
      <c r="F12" s="9">
        <f t="shared" si="5"/>
        <v>3541743</v>
      </c>
      <c r="G12" s="9">
        <f t="shared" si="6"/>
        <v>200082</v>
      </c>
      <c r="H12" s="9">
        <f t="shared" si="7"/>
        <v>4538799.879999999</v>
      </c>
      <c r="I12" s="9">
        <f t="shared" si="10"/>
        <v>195410229.74000001</v>
      </c>
      <c r="J12" s="9">
        <v>187898216</v>
      </c>
      <c r="K12" s="9">
        <v>2857638</v>
      </c>
      <c r="L12" s="9">
        <v>137360</v>
      </c>
      <c r="M12" s="9">
        <v>4517015.7399999993</v>
      </c>
      <c r="N12" s="9">
        <f t="shared" si="11"/>
        <v>2211808.14</v>
      </c>
      <c r="O12" s="9">
        <v>2175651</v>
      </c>
      <c r="P12" s="9">
        <v>13707</v>
      </c>
      <c r="Q12" s="9">
        <v>666</v>
      </c>
      <c r="R12" s="9">
        <v>21784.14</v>
      </c>
      <c r="S12" s="9">
        <f t="shared" si="12"/>
        <v>0</v>
      </c>
      <c r="T12" s="9">
        <v>0</v>
      </c>
      <c r="U12" s="9">
        <v>0</v>
      </c>
      <c r="V12" s="9">
        <v>0</v>
      </c>
      <c r="W12" s="9">
        <f t="shared" si="13"/>
        <v>99692861</v>
      </c>
      <c r="X12" s="9">
        <v>98960407</v>
      </c>
      <c r="Y12" s="9">
        <v>670398</v>
      </c>
      <c r="Z12" s="9">
        <v>62056</v>
      </c>
      <c r="AA12" s="9">
        <v>2057489.9781155735</v>
      </c>
      <c r="AB12" s="9"/>
      <c r="AC12" s="20">
        <f t="shared" si="8"/>
        <v>299372.40000000002</v>
      </c>
      <c r="AD12" s="2">
        <v>261237900</v>
      </c>
      <c r="AE12" s="12">
        <f t="shared" si="9"/>
        <v>-38134500</v>
      </c>
    </row>
    <row r="13" spans="1:31" ht="30">
      <c r="A13" s="6" t="s">
        <v>18</v>
      </c>
      <c r="B13" s="13" t="s">
        <v>63</v>
      </c>
      <c r="C13" s="6">
        <f t="shared" si="2"/>
        <v>311401.5</v>
      </c>
      <c r="D13" s="9">
        <f t="shared" si="3"/>
        <v>311401500</v>
      </c>
      <c r="E13" s="9">
        <f t="shared" si="4"/>
        <v>301238913.92927676</v>
      </c>
      <c r="F13" s="9">
        <f t="shared" si="5"/>
        <v>3941229</v>
      </c>
      <c r="G13" s="9">
        <f t="shared" si="6"/>
        <v>268176</v>
      </c>
      <c r="H13" s="9">
        <f t="shared" si="7"/>
        <v>5953185.8999999994</v>
      </c>
      <c r="I13" s="9">
        <f t="shared" si="10"/>
        <v>203788101.88</v>
      </c>
      <c r="J13" s="9">
        <v>194667885</v>
      </c>
      <c r="K13" s="9">
        <v>3071370</v>
      </c>
      <c r="L13" s="9">
        <v>189808</v>
      </c>
      <c r="M13" s="9">
        <v>5859038.8799999999</v>
      </c>
      <c r="N13" s="9">
        <f t="shared" si="11"/>
        <v>6527326.0199999996</v>
      </c>
      <c r="O13" s="9">
        <v>6380478</v>
      </c>
      <c r="P13" s="9">
        <v>50259</v>
      </c>
      <c r="Q13" s="9">
        <v>2442</v>
      </c>
      <c r="R13" s="9">
        <v>94147.02</v>
      </c>
      <c r="S13" s="9">
        <f t="shared" si="12"/>
        <v>0</v>
      </c>
      <c r="T13" s="9">
        <v>0</v>
      </c>
      <c r="U13" s="9">
        <v>0</v>
      </c>
      <c r="V13" s="9">
        <v>0</v>
      </c>
      <c r="W13" s="9">
        <f t="shared" si="13"/>
        <v>92546204</v>
      </c>
      <c r="X13" s="9">
        <v>91650678</v>
      </c>
      <c r="Y13" s="9">
        <v>819600</v>
      </c>
      <c r="Z13" s="9">
        <v>75926</v>
      </c>
      <c r="AA13" s="9">
        <v>8539872.9292767495</v>
      </c>
      <c r="AB13" s="9"/>
      <c r="AC13" s="20">
        <f t="shared" si="8"/>
        <v>311401.5</v>
      </c>
      <c r="AD13" s="2">
        <v>274608500</v>
      </c>
      <c r="AE13" s="12">
        <f t="shared" si="9"/>
        <v>-36793000</v>
      </c>
    </row>
    <row r="14" spans="1:31" ht="30">
      <c r="A14" s="6" t="s">
        <v>19</v>
      </c>
      <c r="B14" s="13" t="s">
        <v>20</v>
      </c>
      <c r="C14" s="6">
        <f t="shared" si="2"/>
        <v>393833.2</v>
      </c>
      <c r="D14" s="9">
        <f t="shared" si="3"/>
        <v>393833200</v>
      </c>
      <c r="E14" s="9">
        <f t="shared" si="4"/>
        <v>381761060.50865638</v>
      </c>
      <c r="F14" s="9">
        <f t="shared" si="5"/>
        <v>4303573</v>
      </c>
      <c r="G14" s="9">
        <f t="shared" si="6"/>
        <v>321854</v>
      </c>
      <c r="H14" s="9">
        <f t="shared" si="7"/>
        <v>7446726.1600000001</v>
      </c>
      <c r="I14" s="9">
        <f t="shared" si="10"/>
        <v>220500893.28</v>
      </c>
      <c r="J14" s="9">
        <v>209650169</v>
      </c>
      <c r="K14" s="9">
        <v>3318885</v>
      </c>
      <c r="L14" s="9">
        <v>234384</v>
      </c>
      <c r="M14" s="9">
        <v>7297455.2800000003</v>
      </c>
      <c r="N14" s="9">
        <f t="shared" si="11"/>
        <v>12229418.880000001</v>
      </c>
      <c r="O14" s="9">
        <v>11990716</v>
      </c>
      <c r="P14" s="9">
        <v>85288</v>
      </c>
      <c r="Q14" s="9">
        <v>4144</v>
      </c>
      <c r="R14" s="9">
        <v>149270.88</v>
      </c>
      <c r="S14" s="9">
        <f t="shared" si="12"/>
        <v>0</v>
      </c>
      <c r="T14" s="9">
        <v>0</v>
      </c>
      <c r="U14" s="9">
        <v>0</v>
      </c>
      <c r="V14" s="9">
        <v>0</v>
      </c>
      <c r="W14" s="9">
        <f t="shared" si="13"/>
        <v>157529120</v>
      </c>
      <c r="X14" s="9">
        <v>156546394</v>
      </c>
      <c r="Y14" s="9">
        <v>899400</v>
      </c>
      <c r="Z14" s="9">
        <v>83326</v>
      </c>
      <c r="AA14" s="9">
        <v>3573781.5086564012</v>
      </c>
      <c r="AB14" s="9"/>
      <c r="AC14" s="20">
        <f t="shared" si="8"/>
        <v>393833.2</v>
      </c>
      <c r="AD14" s="2">
        <v>351380300</v>
      </c>
      <c r="AE14" s="12">
        <f t="shared" si="9"/>
        <v>-42452900</v>
      </c>
    </row>
    <row r="15" spans="1:31" ht="30">
      <c r="A15" s="6" t="s">
        <v>21</v>
      </c>
      <c r="B15" s="13" t="s">
        <v>22</v>
      </c>
      <c r="C15" s="6">
        <f t="shared" si="2"/>
        <v>260766.5</v>
      </c>
      <c r="D15" s="9">
        <f t="shared" si="3"/>
        <v>260766500</v>
      </c>
      <c r="E15" s="9">
        <f t="shared" si="4"/>
        <v>251569856.4088324</v>
      </c>
      <c r="F15" s="9">
        <f t="shared" si="5"/>
        <v>4254545</v>
      </c>
      <c r="G15" s="9">
        <f t="shared" si="6"/>
        <v>322762</v>
      </c>
      <c r="H15" s="9">
        <f t="shared" si="7"/>
        <v>4619319.08</v>
      </c>
      <c r="I15" s="9">
        <f t="shared" si="10"/>
        <v>163504420.81999999</v>
      </c>
      <c r="J15" s="9">
        <v>156296617</v>
      </c>
      <c r="K15" s="9">
        <v>2494362</v>
      </c>
      <c r="L15" s="9">
        <v>161252</v>
      </c>
      <c r="M15" s="9">
        <v>4552189.82</v>
      </c>
      <c r="N15" s="9">
        <f t="shared" si="11"/>
        <v>4396167.26</v>
      </c>
      <c r="O15" s="9">
        <v>4289113</v>
      </c>
      <c r="P15" s="9">
        <v>38075</v>
      </c>
      <c r="Q15" s="9">
        <v>1850</v>
      </c>
      <c r="R15" s="9">
        <v>67129.259999999995</v>
      </c>
      <c r="S15" s="9">
        <f t="shared" si="12"/>
        <v>23998750</v>
      </c>
      <c r="T15" s="9">
        <v>22647150</v>
      </c>
      <c r="U15" s="9">
        <v>1236900</v>
      </c>
      <c r="V15" s="9">
        <v>114700</v>
      </c>
      <c r="W15" s="9">
        <f t="shared" si="13"/>
        <v>60139556</v>
      </c>
      <c r="X15" s="9">
        <v>59609388</v>
      </c>
      <c r="Y15" s="9">
        <v>485208</v>
      </c>
      <c r="Z15" s="9">
        <v>44960</v>
      </c>
      <c r="AA15" s="9">
        <v>8727588.4088324122</v>
      </c>
      <c r="AB15" s="9"/>
      <c r="AC15" s="20">
        <f t="shared" si="8"/>
        <v>260766.5</v>
      </c>
      <c r="AD15" s="2">
        <v>249015000</v>
      </c>
      <c r="AE15" s="12">
        <f t="shared" si="9"/>
        <v>-11751500</v>
      </c>
    </row>
    <row r="16" spans="1:31" ht="30">
      <c r="A16" s="6" t="s">
        <v>23</v>
      </c>
      <c r="B16" s="13" t="s">
        <v>24</v>
      </c>
      <c r="C16" s="6">
        <f t="shared" si="2"/>
        <v>257512.4</v>
      </c>
      <c r="D16" s="9">
        <f t="shared" si="3"/>
        <v>257512400</v>
      </c>
      <c r="E16" s="9">
        <f t="shared" si="4"/>
        <v>249848470.07207868</v>
      </c>
      <c r="F16" s="9">
        <f t="shared" si="5"/>
        <v>3805869</v>
      </c>
      <c r="G16" s="9">
        <f t="shared" si="6"/>
        <v>246142</v>
      </c>
      <c r="H16" s="9">
        <f t="shared" si="7"/>
        <v>3611915.1799999997</v>
      </c>
      <c r="I16" s="9">
        <f t="shared" si="10"/>
        <v>173549921.13999999</v>
      </c>
      <c r="J16" s="9">
        <v>167389646</v>
      </c>
      <c r="K16" s="9">
        <v>2436678</v>
      </c>
      <c r="L16" s="9">
        <v>119436</v>
      </c>
      <c r="M16" s="9">
        <v>3604161.1399999997</v>
      </c>
      <c r="N16" s="9">
        <f t="shared" si="11"/>
        <v>790827.04</v>
      </c>
      <c r="O16" s="9">
        <v>778282</v>
      </c>
      <c r="P16" s="9">
        <v>4569</v>
      </c>
      <c r="Q16" s="9">
        <v>222</v>
      </c>
      <c r="R16" s="9">
        <v>7754.04</v>
      </c>
      <c r="S16" s="9">
        <f t="shared" si="12"/>
        <v>14051400</v>
      </c>
      <c r="T16" s="9">
        <v>13092200</v>
      </c>
      <c r="U16" s="9">
        <v>877800</v>
      </c>
      <c r="V16" s="9">
        <v>81400</v>
      </c>
      <c r="W16" s="9">
        <f t="shared" si="13"/>
        <v>62272489</v>
      </c>
      <c r="X16" s="9">
        <v>61740583</v>
      </c>
      <c r="Y16" s="9">
        <v>486822</v>
      </c>
      <c r="Z16" s="9">
        <v>45084</v>
      </c>
      <c r="AA16" s="9">
        <v>6847759.0720786769</v>
      </c>
      <c r="AB16" s="9"/>
      <c r="AC16" s="20">
        <f t="shared" si="8"/>
        <v>257512.4</v>
      </c>
      <c r="AD16" s="2">
        <v>234392100</v>
      </c>
      <c r="AE16" s="12">
        <f t="shared" si="9"/>
        <v>-23120300</v>
      </c>
    </row>
    <row r="17" spans="1:31" s="17" customFormat="1" ht="30">
      <c r="A17" s="14" t="s">
        <v>25</v>
      </c>
      <c r="B17" s="15" t="s">
        <v>26</v>
      </c>
      <c r="C17" s="14">
        <f t="shared" si="2"/>
        <v>333874.8</v>
      </c>
      <c r="D17" s="9">
        <f t="shared" si="3"/>
        <v>333874800</v>
      </c>
      <c r="E17" s="16">
        <f t="shared" si="4"/>
        <v>324168476.46090418</v>
      </c>
      <c r="F17" s="16">
        <f t="shared" si="5"/>
        <v>5117572</v>
      </c>
      <c r="G17" s="16">
        <f t="shared" si="6"/>
        <v>339192</v>
      </c>
      <c r="H17" s="16">
        <f t="shared" si="7"/>
        <v>4249532.28</v>
      </c>
      <c r="I17" s="16">
        <f t="shared" si="10"/>
        <v>207644455.40000001</v>
      </c>
      <c r="J17" s="16">
        <v>200253959</v>
      </c>
      <c r="K17" s="16">
        <v>3029376</v>
      </c>
      <c r="L17" s="16">
        <v>146568</v>
      </c>
      <c r="M17" s="16">
        <v>4214552.4000000004</v>
      </c>
      <c r="N17" s="16">
        <f t="shared" si="11"/>
        <v>3418099.88</v>
      </c>
      <c r="O17" s="16">
        <v>3360762</v>
      </c>
      <c r="P17" s="16">
        <v>21322</v>
      </c>
      <c r="Q17" s="16">
        <v>1036</v>
      </c>
      <c r="R17" s="16">
        <v>34979.879999999997</v>
      </c>
      <c r="S17" s="16">
        <f t="shared" si="12"/>
        <v>23315540</v>
      </c>
      <c r="T17" s="16">
        <v>21780820</v>
      </c>
      <c r="U17" s="16">
        <v>1404480</v>
      </c>
      <c r="V17" s="16">
        <v>130240</v>
      </c>
      <c r="W17" s="16">
        <f t="shared" si="13"/>
        <v>91333583</v>
      </c>
      <c r="X17" s="16">
        <v>90609841</v>
      </c>
      <c r="Y17" s="16">
        <v>662394</v>
      </c>
      <c r="Z17" s="16">
        <v>61348</v>
      </c>
      <c r="AA17" s="16">
        <v>8163094.4609042034</v>
      </c>
      <c r="AB17" s="16"/>
      <c r="AC17" s="21">
        <f t="shared" si="8"/>
        <v>333874.8</v>
      </c>
      <c r="AD17" s="17">
        <v>294096200</v>
      </c>
      <c r="AE17" s="18">
        <f t="shared" si="9"/>
        <v>-39778600</v>
      </c>
    </row>
    <row r="18" spans="1:31" s="17" customFormat="1" ht="30">
      <c r="A18" s="14" t="s">
        <v>27</v>
      </c>
      <c r="B18" s="15" t="s">
        <v>28</v>
      </c>
      <c r="C18" s="14">
        <f t="shared" si="2"/>
        <v>166006.70000000001</v>
      </c>
      <c r="D18" s="9">
        <f t="shared" si="3"/>
        <v>166006700</v>
      </c>
      <c r="E18" s="16">
        <f t="shared" si="4"/>
        <v>162114976.99190679</v>
      </c>
      <c r="F18" s="16">
        <f t="shared" si="5"/>
        <v>1965666.6773333333</v>
      </c>
      <c r="G18" s="16">
        <f t="shared" si="6"/>
        <v>121361.38666666667</v>
      </c>
      <c r="H18" s="16">
        <f t="shared" si="7"/>
        <v>1804734.9333333333</v>
      </c>
      <c r="I18" s="16">
        <f t="shared" si="10"/>
        <v>120764623.12733336</v>
      </c>
      <c r="J18" s="16">
        <v>117536042.69000003</v>
      </c>
      <c r="K18" s="16">
        <v>1360825.344</v>
      </c>
      <c r="L18" s="16">
        <v>65326.720000000008</v>
      </c>
      <c r="M18" s="16">
        <v>1802428.3733333333</v>
      </c>
      <c r="N18" s="16">
        <f t="shared" si="11"/>
        <v>247537.89333333334</v>
      </c>
      <c r="O18" s="16">
        <v>244166.66666666666</v>
      </c>
      <c r="P18" s="16">
        <v>1015.3333333333333</v>
      </c>
      <c r="Q18" s="16">
        <v>49.333333333333329</v>
      </c>
      <c r="R18" s="16">
        <v>2306.56</v>
      </c>
      <c r="S18" s="16">
        <f t="shared" si="12"/>
        <v>9365950</v>
      </c>
      <c r="T18" s="16">
        <v>8886350</v>
      </c>
      <c r="U18" s="16">
        <v>438900</v>
      </c>
      <c r="V18" s="16">
        <v>40700</v>
      </c>
      <c r="W18" s="16">
        <f t="shared" si="13"/>
        <v>30381493</v>
      </c>
      <c r="X18" s="16">
        <v>30201281.666666668</v>
      </c>
      <c r="Y18" s="16">
        <v>164926.00000000003</v>
      </c>
      <c r="Z18" s="16">
        <v>15285.333333333334</v>
      </c>
      <c r="AA18" s="16">
        <v>5247135.9685734101</v>
      </c>
      <c r="AB18" s="16"/>
      <c r="AC18" s="21">
        <f t="shared" si="8"/>
        <v>166006.70000000001</v>
      </c>
      <c r="AD18" s="17">
        <v>167788100</v>
      </c>
      <c r="AE18" s="18">
        <f t="shared" si="9"/>
        <v>1781400</v>
      </c>
    </row>
    <row r="19" spans="1:31" ht="30">
      <c r="A19" s="6" t="s">
        <v>29</v>
      </c>
      <c r="B19" s="13" t="s">
        <v>30</v>
      </c>
      <c r="C19" s="6">
        <f t="shared" si="2"/>
        <v>204723.8</v>
      </c>
      <c r="D19" s="9">
        <f t="shared" si="3"/>
        <v>204723800</v>
      </c>
      <c r="E19" s="9">
        <f t="shared" si="4"/>
        <v>199826934.17958668</v>
      </c>
      <c r="F19" s="9">
        <f t="shared" si="5"/>
        <v>2340358</v>
      </c>
      <c r="G19" s="9">
        <f t="shared" si="6"/>
        <v>160768</v>
      </c>
      <c r="H19" s="9">
        <f t="shared" si="7"/>
        <v>2395715.34</v>
      </c>
      <c r="I19" s="9">
        <f t="shared" si="10"/>
        <v>153269973.47999999</v>
      </c>
      <c r="J19" s="9">
        <v>149185488</v>
      </c>
      <c r="K19" s="9">
        <v>1616316</v>
      </c>
      <c r="L19" s="9">
        <v>94224</v>
      </c>
      <c r="M19" s="9">
        <v>2373945.48</v>
      </c>
      <c r="N19" s="9">
        <f t="shared" si="11"/>
        <v>1971342.86</v>
      </c>
      <c r="O19" s="9">
        <v>1936797</v>
      </c>
      <c r="P19" s="9">
        <v>12184</v>
      </c>
      <c r="Q19" s="9">
        <v>592</v>
      </c>
      <c r="R19" s="9">
        <v>21769.859999999997</v>
      </c>
      <c r="S19" s="9">
        <f t="shared" si="12"/>
        <v>11300163</v>
      </c>
      <c r="T19" s="9">
        <v>10784811</v>
      </c>
      <c r="U19" s="9">
        <v>471618</v>
      </c>
      <c r="V19" s="9">
        <v>43734</v>
      </c>
      <c r="W19" s="9">
        <f t="shared" si="13"/>
        <v>34931159</v>
      </c>
      <c r="X19" s="9">
        <v>34668701</v>
      </c>
      <c r="Y19" s="9">
        <v>240240</v>
      </c>
      <c r="Z19" s="9">
        <v>22218</v>
      </c>
      <c r="AA19" s="9">
        <v>3251137.1795866657</v>
      </c>
      <c r="AB19" s="9"/>
      <c r="AC19" s="20">
        <f t="shared" si="8"/>
        <v>204723.8</v>
      </c>
      <c r="AD19" s="2">
        <v>175171100</v>
      </c>
      <c r="AE19" s="12">
        <f t="shared" si="9"/>
        <v>-29552700</v>
      </c>
    </row>
    <row r="20" spans="1:31" ht="30">
      <c r="A20" s="6" t="s">
        <v>31</v>
      </c>
      <c r="B20" s="13" t="s">
        <v>32</v>
      </c>
      <c r="C20" s="6">
        <f t="shared" si="2"/>
        <v>392584.4</v>
      </c>
      <c r="D20" s="9">
        <f t="shared" si="3"/>
        <v>392584400</v>
      </c>
      <c r="E20" s="9">
        <f t="shared" si="4"/>
        <v>378610082.23703307</v>
      </c>
      <c r="F20" s="9">
        <f t="shared" si="5"/>
        <v>4716921</v>
      </c>
      <c r="G20" s="9">
        <f t="shared" si="6"/>
        <v>378914</v>
      </c>
      <c r="H20" s="9">
        <f t="shared" si="7"/>
        <v>8878459.1800000016</v>
      </c>
      <c r="I20" s="9">
        <f t="shared" si="10"/>
        <v>231424941.53999999</v>
      </c>
      <c r="J20" s="9">
        <v>218799218</v>
      </c>
      <c r="K20" s="9">
        <v>3546588</v>
      </c>
      <c r="L20" s="9">
        <v>272262</v>
      </c>
      <c r="M20" s="9">
        <v>8806873.540000001</v>
      </c>
      <c r="N20" s="9">
        <f t="shared" si="11"/>
        <v>3970870.64</v>
      </c>
      <c r="O20" s="9">
        <v>3856166</v>
      </c>
      <c r="P20" s="9">
        <v>41121</v>
      </c>
      <c r="Q20" s="9">
        <v>1998</v>
      </c>
      <c r="R20" s="9">
        <v>71585.639999999985</v>
      </c>
      <c r="S20" s="9">
        <f t="shared" si="12"/>
        <v>0</v>
      </c>
      <c r="T20" s="9">
        <v>0</v>
      </c>
      <c r="U20" s="9">
        <v>0</v>
      </c>
      <c r="V20" s="9">
        <v>0</v>
      </c>
      <c r="W20" s="9">
        <f t="shared" si="13"/>
        <v>148996224</v>
      </c>
      <c r="X20" s="9">
        <v>147762358</v>
      </c>
      <c r="Y20" s="9">
        <v>1129212</v>
      </c>
      <c r="Z20" s="9">
        <v>104654</v>
      </c>
      <c r="AA20" s="9">
        <v>8192340.2370330691</v>
      </c>
      <c r="AB20" s="9"/>
      <c r="AC20" s="20">
        <f t="shared" si="8"/>
        <v>392584.4</v>
      </c>
      <c r="AD20" s="2">
        <v>339310300</v>
      </c>
      <c r="AE20" s="12">
        <f t="shared" si="9"/>
        <v>-53274100</v>
      </c>
    </row>
    <row r="21" spans="1:31" ht="30">
      <c r="A21" s="6" t="s">
        <v>33</v>
      </c>
      <c r="B21" s="13" t="s">
        <v>34</v>
      </c>
      <c r="C21" s="6">
        <f t="shared" si="2"/>
        <v>430667.1</v>
      </c>
      <c r="D21" s="9">
        <f t="shared" si="3"/>
        <v>430667100</v>
      </c>
      <c r="E21" s="9">
        <f t="shared" si="4"/>
        <v>413735861.17628872</v>
      </c>
      <c r="F21" s="9">
        <f t="shared" si="5"/>
        <v>8140462</v>
      </c>
      <c r="G21" s="9">
        <f t="shared" si="6"/>
        <v>668190</v>
      </c>
      <c r="H21" s="9">
        <f t="shared" si="7"/>
        <v>8122615.0999999987</v>
      </c>
      <c r="I21" s="9">
        <f t="shared" si="10"/>
        <v>250622685.58000001</v>
      </c>
      <c r="J21" s="9">
        <v>238316302</v>
      </c>
      <c r="K21" s="9">
        <v>3962803</v>
      </c>
      <c r="L21" s="9">
        <v>282294</v>
      </c>
      <c r="M21" s="9">
        <v>8061286.5799999991</v>
      </c>
      <c r="N21" s="9">
        <f t="shared" si="11"/>
        <v>3687362.52</v>
      </c>
      <c r="O21" s="9">
        <v>3592497</v>
      </c>
      <c r="P21" s="9">
        <v>31983</v>
      </c>
      <c r="Q21" s="9">
        <v>1554</v>
      </c>
      <c r="R21" s="9">
        <v>61328.520000000004</v>
      </c>
      <c r="S21" s="9">
        <f t="shared" si="12"/>
        <v>61024403</v>
      </c>
      <c r="T21" s="9">
        <v>57553843</v>
      </c>
      <c r="U21" s="9">
        <v>3176040</v>
      </c>
      <c r="V21" s="9">
        <v>294520</v>
      </c>
      <c r="W21" s="9">
        <f t="shared" si="13"/>
        <v>106926712</v>
      </c>
      <c r="X21" s="9">
        <v>105867254</v>
      </c>
      <c r="Y21" s="9">
        <v>969636</v>
      </c>
      <c r="Z21" s="9">
        <v>89822</v>
      </c>
      <c r="AA21" s="9">
        <v>8405965.176288709</v>
      </c>
      <c r="AB21" s="9"/>
      <c r="AC21" s="20">
        <f t="shared" si="8"/>
        <v>430667.1</v>
      </c>
      <c r="AD21" s="2">
        <v>384960000</v>
      </c>
      <c r="AE21" s="12">
        <f t="shared" si="9"/>
        <v>-45707100</v>
      </c>
    </row>
    <row r="22" spans="1:31" ht="30">
      <c r="A22" s="6" t="s">
        <v>35</v>
      </c>
      <c r="B22" s="13" t="s">
        <v>36</v>
      </c>
      <c r="C22" s="6">
        <f t="shared" si="2"/>
        <v>571291.5</v>
      </c>
      <c r="D22" s="9">
        <f t="shared" si="3"/>
        <v>571291500</v>
      </c>
      <c r="E22" s="9">
        <f t="shared" si="4"/>
        <v>559395061.01208687</v>
      </c>
      <c r="F22" s="9">
        <f t="shared" si="5"/>
        <v>5378360</v>
      </c>
      <c r="G22" s="9">
        <f t="shared" si="6"/>
        <v>300846</v>
      </c>
      <c r="H22" s="9">
        <f t="shared" si="7"/>
        <v>6217189.1399999997</v>
      </c>
      <c r="I22" s="9">
        <f t="shared" si="10"/>
        <v>388192421.56</v>
      </c>
      <c r="J22" s="9">
        <v>377354381</v>
      </c>
      <c r="K22" s="9">
        <v>4429095</v>
      </c>
      <c r="L22" s="9">
        <v>213512</v>
      </c>
      <c r="M22" s="9">
        <v>6195433.5599999996</v>
      </c>
      <c r="N22" s="9">
        <f t="shared" si="11"/>
        <v>2253324.58</v>
      </c>
      <c r="O22" s="9">
        <v>2220390</v>
      </c>
      <c r="P22" s="9">
        <v>10661</v>
      </c>
      <c r="Q22" s="9">
        <v>518</v>
      </c>
      <c r="R22" s="9">
        <v>21755.58</v>
      </c>
      <c r="S22" s="9">
        <f t="shared" si="12"/>
        <v>0</v>
      </c>
      <c r="T22" s="9">
        <v>0</v>
      </c>
      <c r="U22" s="9">
        <v>0</v>
      </c>
      <c r="V22" s="9">
        <v>0</v>
      </c>
      <c r="W22" s="9">
        <f t="shared" si="13"/>
        <v>175865362</v>
      </c>
      <c r="X22" s="9">
        <v>174839942</v>
      </c>
      <c r="Y22" s="9">
        <v>938604</v>
      </c>
      <c r="Z22" s="9">
        <v>86816</v>
      </c>
      <c r="AA22" s="9">
        <v>4980348.0120868385</v>
      </c>
      <c r="AB22" s="9"/>
      <c r="AC22" s="20">
        <f t="shared" si="8"/>
        <v>571291.5</v>
      </c>
      <c r="AD22" s="2">
        <v>497496400</v>
      </c>
      <c r="AE22" s="12">
        <f t="shared" si="9"/>
        <v>-73795100</v>
      </c>
    </row>
    <row r="23" spans="1:31" ht="30">
      <c r="A23" s="6" t="s">
        <v>37</v>
      </c>
      <c r="B23" s="13" t="s">
        <v>38</v>
      </c>
      <c r="C23" s="6">
        <f t="shared" si="2"/>
        <v>624014.1</v>
      </c>
      <c r="D23" s="9">
        <f t="shared" si="3"/>
        <v>624014100</v>
      </c>
      <c r="E23" s="9">
        <f t="shared" si="4"/>
        <v>599868704.35731554</v>
      </c>
      <c r="F23" s="9">
        <f t="shared" si="5"/>
        <v>11252882</v>
      </c>
      <c r="G23" s="9">
        <f t="shared" si="6"/>
        <v>924208</v>
      </c>
      <c r="H23" s="9">
        <f t="shared" si="7"/>
        <v>11968272.68</v>
      </c>
      <c r="I23" s="9">
        <f t="shared" si="10"/>
        <v>357910941.94</v>
      </c>
      <c r="J23" s="9">
        <v>340418348</v>
      </c>
      <c r="K23" s="9">
        <v>5339824</v>
      </c>
      <c r="L23" s="9">
        <v>380528</v>
      </c>
      <c r="M23" s="9">
        <v>11772241.939999999</v>
      </c>
      <c r="N23" s="9">
        <f t="shared" si="11"/>
        <v>11858078.74</v>
      </c>
      <c r="O23" s="9">
        <v>11553452</v>
      </c>
      <c r="P23" s="9">
        <v>103564</v>
      </c>
      <c r="Q23" s="9">
        <v>5032</v>
      </c>
      <c r="R23" s="9">
        <v>196030.74</v>
      </c>
      <c r="S23" s="9">
        <f t="shared" si="12"/>
        <v>84234373</v>
      </c>
      <c r="T23" s="9">
        <v>79359893</v>
      </c>
      <c r="U23" s="9">
        <v>4460820</v>
      </c>
      <c r="V23" s="9">
        <v>413660</v>
      </c>
      <c r="W23" s="9">
        <f t="shared" si="13"/>
        <v>154068599</v>
      </c>
      <c r="X23" s="9">
        <v>152594937</v>
      </c>
      <c r="Y23" s="9">
        <v>1348674</v>
      </c>
      <c r="Z23" s="9">
        <v>124988</v>
      </c>
      <c r="AA23" s="9">
        <v>15942074.35731554</v>
      </c>
      <c r="AB23" s="9"/>
      <c r="AC23" s="20">
        <f t="shared" si="8"/>
        <v>624014.1</v>
      </c>
      <c r="AD23" s="2">
        <v>570906400</v>
      </c>
      <c r="AE23" s="12">
        <f t="shared" si="9"/>
        <v>-53107700</v>
      </c>
    </row>
    <row r="24" spans="1:31" ht="30">
      <c r="A24" s="6" t="s">
        <v>39</v>
      </c>
      <c r="B24" s="13" t="s">
        <v>40</v>
      </c>
      <c r="C24" s="6">
        <f t="shared" si="2"/>
        <v>492269.6</v>
      </c>
      <c r="D24" s="9">
        <f t="shared" si="3"/>
        <v>492269600</v>
      </c>
      <c r="E24" s="9">
        <f t="shared" si="4"/>
        <v>477624314.94387656</v>
      </c>
      <c r="F24" s="9">
        <f t="shared" si="5"/>
        <v>7084817</v>
      </c>
      <c r="G24" s="9">
        <f t="shared" si="6"/>
        <v>465452</v>
      </c>
      <c r="H24" s="9">
        <f t="shared" si="7"/>
        <v>7094978</v>
      </c>
      <c r="I24" s="9">
        <f t="shared" si="10"/>
        <v>290854894.45999998</v>
      </c>
      <c r="J24" s="9">
        <v>279271779</v>
      </c>
      <c r="K24" s="9">
        <v>4309470</v>
      </c>
      <c r="L24" s="9">
        <v>209040</v>
      </c>
      <c r="M24" s="9">
        <v>7064605.46</v>
      </c>
      <c r="N24" s="9">
        <f t="shared" si="11"/>
        <v>3217324.54</v>
      </c>
      <c r="O24" s="9">
        <v>3166191</v>
      </c>
      <c r="P24" s="9">
        <v>19799</v>
      </c>
      <c r="Q24" s="9">
        <v>962</v>
      </c>
      <c r="R24" s="9">
        <v>30372.54</v>
      </c>
      <c r="S24" s="9">
        <f t="shared" si="12"/>
        <v>27317329</v>
      </c>
      <c r="T24" s="9">
        <v>25515777</v>
      </c>
      <c r="U24" s="9">
        <v>1648668</v>
      </c>
      <c r="V24" s="9">
        <v>152884</v>
      </c>
      <c r="W24" s="9">
        <f t="shared" si="13"/>
        <v>167284053</v>
      </c>
      <c r="X24" s="9">
        <v>166074607</v>
      </c>
      <c r="Y24" s="9">
        <v>1106880</v>
      </c>
      <c r="Z24" s="9">
        <v>102566</v>
      </c>
      <c r="AA24" s="9">
        <v>3595960.9438765757</v>
      </c>
      <c r="AB24" s="9"/>
      <c r="AC24" s="20">
        <f t="shared" si="8"/>
        <v>492269.6</v>
      </c>
      <c r="AD24" s="2">
        <v>408062600</v>
      </c>
      <c r="AE24" s="12">
        <f t="shared" si="9"/>
        <v>-84207000</v>
      </c>
    </row>
    <row r="25" spans="1:31" ht="30">
      <c r="A25" s="6" t="s">
        <v>41</v>
      </c>
      <c r="B25" s="13" t="s">
        <v>42</v>
      </c>
      <c r="C25" s="6">
        <f t="shared" si="2"/>
        <v>661037.5</v>
      </c>
      <c r="D25" s="9">
        <f t="shared" si="3"/>
        <v>661037500</v>
      </c>
      <c r="E25" s="9">
        <f t="shared" si="4"/>
        <v>640263727.00689626</v>
      </c>
      <c r="F25" s="9">
        <f t="shared" si="5"/>
        <v>11112534</v>
      </c>
      <c r="G25" s="9">
        <f t="shared" si="6"/>
        <v>846588</v>
      </c>
      <c r="H25" s="9">
        <f t="shared" si="7"/>
        <v>8814657.4000000004</v>
      </c>
      <c r="I25" s="9">
        <f t="shared" si="10"/>
        <v>363379007.5</v>
      </c>
      <c r="J25" s="9">
        <v>349211397</v>
      </c>
      <c r="K25" s="9">
        <v>5156424</v>
      </c>
      <c r="L25" s="9">
        <v>296790</v>
      </c>
      <c r="M25" s="9">
        <v>8714396.5</v>
      </c>
      <c r="N25" s="9">
        <f t="shared" si="11"/>
        <v>6584819.9000000004</v>
      </c>
      <c r="O25" s="9">
        <v>6427067</v>
      </c>
      <c r="P25" s="9">
        <v>54828</v>
      </c>
      <c r="Q25" s="9">
        <v>2664</v>
      </c>
      <c r="R25" s="9">
        <v>100260.9</v>
      </c>
      <c r="S25" s="9">
        <f t="shared" si="12"/>
        <v>81026337</v>
      </c>
      <c r="T25" s="9">
        <v>75960889</v>
      </c>
      <c r="U25" s="9">
        <v>4635582</v>
      </c>
      <c r="V25" s="9">
        <v>429866</v>
      </c>
      <c r="W25" s="9">
        <f t="shared" si="13"/>
        <v>201876271</v>
      </c>
      <c r="X25" s="9">
        <v>200493303</v>
      </c>
      <c r="Y25" s="9">
        <v>1265700</v>
      </c>
      <c r="Z25" s="9">
        <v>117268</v>
      </c>
      <c r="AA25" s="9">
        <v>8171071.0068963096</v>
      </c>
      <c r="AB25" s="9"/>
      <c r="AC25" s="20">
        <f t="shared" si="8"/>
        <v>661037.5</v>
      </c>
      <c r="AD25" s="2">
        <v>603434500</v>
      </c>
      <c r="AE25" s="12">
        <f t="shared" si="9"/>
        <v>-57603000</v>
      </c>
    </row>
    <row r="26" spans="1:31" ht="30">
      <c r="A26" s="6" t="s">
        <v>43</v>
      </c>
      <c r="B26" s="13" t="s">
        <v>44</v>
      </c>
      <c r="C26" s="6">
        <f t="shared" si="2"/>
        <v>485992.1</v>
      </c>
      <c r="D26" s="9">
        <f t="shared" si="3"/>
        <v>485992100</v>
      </c>
      <c r="E26" s="9">
        <f t="shared" si="4"/>
        <v>472653139.17028046</v>
      </c>
      <c r="F26" s="9">
        <f t="shared" si="5"/>
        <v>7177479</v>
      </c>
      <c r="G26" s="9">
        <f t="shared" si="6"/>
        <v>437314</v>
      </c>
      <c r="H26" s="9">
        <f t="shared" si="7"/>
        <v>5724118.2400000002</v>
      </c>
      <c r="I26" s="9">
        <f t="shared" si="10"/>
        <v>349029950.95999998</v>
      </c>
      <c r="J26" s="9">
        <v>337925951</v>
      </c>
      <c r="K26" s="9">
        <v>5151887</v>
      </c>
      <c r="L26" s="9">
        <v>250092</v>
      </c>
      <c r="M26" s="9">
        <v>5702020.96</v>
      </c>
      <c r="N26" s="9">
        <f t="shared" si="11"/>
        <v>1909825.28</v>
      </c>
      <c r="O26" s="9">
        <v>1874952</v>
      </c>
      <c r="P26" s="9">
        <v>12184</v>
      </c>
      <c r="Q26" s="9">
        <v>592</v>
      </c>
      <c r="R26" s="9">
        <v>22097.279999999999</v>
      </c>
      <c r="S26" s="9">
        <f t="shared" si="12"/>
        <v>23669211</v>
      </c>
      <c r="T26" s="9">
        <v>22322843</v>
      </c>
      <c r="U26" s="9">
        <v>1232112</v>
      </c>
      <c r="V26" s="9">
        <v>114256</v>
      </c>
      <c r="W26" s="9">
        <f t="shared" si="13"/>
        <v>102682085</v>
      </c>
      <c r="X26" s="9">
        <v>101828415</v>
      </c>
      <c r="Y26" s="9">
        <v>781296</v>
      </c>
      <c r="Z26" s="9">
        <v>72374</v>
      </c>
      <c r="AA26" s="9">
        <v>8700978.1702804789</v>
      </c>
      <c r="AB26" s="9"/>
      <c r="AC26" s="20">
        <f t="shared" si="8"/>
        <v>485992.1</v>
      </c>
      <c r="AD26" s="2">
        <v>448927000</v>
      </c>
      <c r="AE26" s="12">
        <f t="shared" si="9"/>
        <v>-37065100</v>
      </c>
    </row>
    <row r="27" spans="1:31" ht="30">
      <c r="A27" s="6" t="s">
        <v>45</v>
      </c>
      <c r="B27" s="13" t="s">
        <v>46</v>
      </c>
      <c r="C27" s="6">
        <f t="shared" si="2"/>
        <v>225884.4</v>
      </c>
      <c r="D27" s="9">
        <f t="shared" si="3"/>
        <v>225884400</v>
      </c>
      <c r="E27" s="9">
        <f t="shared" si="4"/>
        <v>218994715.76639104</v>
      </c>
      <c r="F27" s="9">
        <f t="shared" si="5"/>
        <v>2824715</v>
      </c>
      <c r="G27" s="9">
        <f t="shared" si="6"/>
        <v>208132</v>
      </c>
      <c r="H27" s="9">
        <f t="shared" si="7"/>
        <v>3856826.88</v>
      </c>
      <c r="I27" s="9">
        <f t="shared" si="10"/>
        <v>122521866.44</v>
      </c>
      <c r="J27" s="9">
        <v>116761419</v>
      </c>
      <c r="K27" s="9">
        <v>1820874</v>
      </c>
      <c r="L27" s="9">
        <v>116072</v>
      </c>
      <c r="M27" s="9">
        <v>3823501.44</v>
      </c>
      <c r="N27" s="9">
        <f t="shared" si="11"/>
        <v>2266689.44</v>
      </c>
      <c r="O27" s="9">
        <v>2212603</v>
      </c>
      <c r="P27" s="9">
        <v>19799</v>
      </c>
      <c r="Q27" s="9">
        <v>962</v>
      </c>
      <c r="R27" s="9">
        <v>33325.440000000002</v>
      </c>
      <c r="S27" s="9">
        <f t="shared" si="12"/>
        <v>8369750</v>
      </c>
      <c r="T27" s="9">
        <v>7890150</v>
      </c>
      <c r="U27" s="9">
        <v>438900</v>
      </c>
      <c r="V27" s="9">
        <v>40700</v>
      </c>
      <c r="W27" s="9">
        <f t="shared" si="13"/>
        <v>88935731</v>
      </c>
      <c r="X27" s="9">
        <v>88340191</v>
      </c>
      <c r="Y27" s="9">
        <v>545142</v>
      </c>
      <c r="Z27" s="9">
        <v>50398</v>
      </c>
      <c r="AA27" s="9">
        <v>3790352.766391037</v>
      </c>
      <c r="AB27" s="9"/>
      <c r="AC27" s="20">
        <f t="shared" si="8"/>
        <v>225884.4</v>
      </c>
      <c r="AD27" s="2">
        <v>208831700</v>
      </c>
      <c r="AE27" s="12">
        <f t="shared" si="9"/>
        <v>-17052700</v>
      </c>
    </row>
    <row r="28" spans="1:31" ht="18.75" customHeight="1">
      <c r="A28" s="6" t="s">
        <v>47</v>
      </c>
      <c r="B28" s="13" t="s">
        <v>48</v>
      </c>
      <c r="C28" s="6">
        <f t="shared" si="2"/>
        <v>4598914.5</v>
      </c>
      <c r="D28" s="9">
        <f t="shared" si="3"/>
        <v>4598914500</v>
      </c>
      <c r="E28" s="9">
        <f t="shared" si="4"/>
        <v>4421567538</v>
      </c>
      <c r="F28" s="9">
        <f t="shared" si="5"/>
        <v>54044721</v>
      </c>
      <c r="G28" s="9">
        <f t="shared" si="6"/>
        <v>4909680</v>
      </c>
      <c r="H28" s="9">
        <f t="shared" si="7"/>
        <v>118392563.79999998</v>
      </c>
      <c r="I28" s="9">
        <f t="shared" si="10"/>
        <v>2260112366.9200001</v>
      </c>
      <c r="J28" s="9">
        <v>2103982786</v>
      </c>
      <c r="K28" s="9">
        <v>35474769</v>
      </c>
      <c r="L28" s="9">
        <v>3211454</v>
      </c>
      <c r="M28" s="9">
        <v>117443357.91999999</v>
      </c>
      <c r="N28" s="9">
        <f t="shared" si="11"/>
        <v>67824964.879999995</v>
      </c>
      <c r="O28" s="9">
        <v>66310421</v>
      </c>
      <c r="P28" s="9">
        <v>539142</v>
      </c>
      <c r="Q28" s="9">
        <v>26196</v>
      </c>
      <c r="R28" s="9">
        <v>949205.87999999989</v>
      </c>
      <c r="S28" s="9">
        <f t="shared" si="12"/>
        <v>9695400</v>
      </c>
      <c r="T28" s="9">
        <v>9241960</v>
      </c>
      <c r="U28" s="9">
        <v>414960</v>
      </c>
      <c r="V28" s="9">
        <v>38480</v>
      </c>
      <c r="W28" s="9">
        <f t="shared" si="13"/>
        <v>2261281771</v>
      </c>
      <c r="X28" s="9">
        <v>2242032371</v>
      </c>
      <c r="Y28" s="9">
        <v>17615850</v>
      </c>
      <c r="Z28" s="9">
        <v>1633550</v>
      </c>
      <c r="AA28" s="9"/>
      <c r="AB28" s="9"/>
      <c r="AC28" s="20">
        <f t="shared" si="8"/>
        <v>4598914.5</v>
      </c>
      <c r="AD28" s="2">
        <v>3718475700</v>
      </c>
      <c r="AE28" s="12">
        <f t="shared" si="9"/>
        <v>-880438800</v>
      </c>
    </row>
    <row r="29" spans="1:31" ht="18.75" customHeight="1">
      <c r="A29" s="6" t="s">
        <v>49</v>
      </c>
      <c r="B29" s="13" t="s">
        <v>50</v>
      </c>
      <c r="C29" s="6">
        <f t="shared" si="2"/>
        <v>3347565.6</v>
      </c>
      <c r="D29" s="9">
        <f t="shared" si="3"/>
        <v>3347565600</v>
      </c>
      <c r="E29" s="9">
        <f t="shared" si="4"/>
        <v>3257276263.1910462</v>
      </c>
      <c r="F29" s="9">
        <f t="shared" si="5"/>
        <v>28028442</v>
      </c>
      <c r="G29" s="9">
        <f t="shared" si="6"/>
        <v>2564178</v>
      </c>
      <c r="H29" s="9">
        <f t="shared" si="7"/>
        <v>59696753.219999999</v>
      </c>
      <c r="I29" s="9">
        <f t="shared" si="10"/>
        <v>1560747138</v>
      </c>
      <c r="J29" s="9">
        <v>1482001015</v>
      </c>
      <c r="K29" s="9">
        <v>18036990</v>
      </c>
      <c r="L29" s="9">
        <v>1653410</v>
      </c>
      <c r="M29" s="9">
        <v>59055723</v>
      </c>
      <c r="N29" s="9">
        <f t="shared" si="11"/>
        <v>56109878.219999999</v>
      </c>
      <c r="O29" s="9">
        <v>55095150</v>
      </c>
      <c r="P29" s="9">
        <v>356382</v>
      </c>
      <c r="Q29" s="9">
        <v>17316</v>
      </c>
      <c r="R29" s="9">
        <v>641030.22</v>
      </c>
      <c r="S29" s="9">
        <f t="shared" si="12"/>
        <v>0</v>
      </c>
      <c r="T29" s="9">
        <v>0</v>
      </c>
      <c r="U29" s="9">
        <v>0</v>
      </c>
      <c r="V29" s="9">
        <v>0</v>
      </c>
      <c r="W29" s="9">
        <f t="shared" si="13"/>
        <v>1701845106</v>
      </c>
      <c r="X29" s="9">
        <v>1691316584</v>
      </c>
      <c r="Y29" s="9">
        <v>9635070</v>
      </c>
      <c r="Z29" s="9">
        <v>893452</v>
      </c>
      <c r="AA29" s="9">
        <v>28863514.191046238</v>
      </c>
      <c r="AB29" s="9"/>
      <c r="AC29" s="20">
        <f t="shared" si="8"/>
        <v>3347565.6</v>
      </c>
      <c r="AD29" s="2">
        <v>2793052200</v>
      </c>
      <c r="AE29" s="12">
        <f t="shared" si="9"/>
        <v>-554513400</v>
      </c>
    </row>
    <row r="30" spans="1:31" ht="18.75" customHeight="1">
      <c r="A30" s="6" t="s">
        <v>51</v>
      </c>
      <c r="B30" s="13" t="s">
        <v>52</v>
      </c>
      <c r="C30" s="6">
        <f t="shared" si="2"/>
        <v>1066565</v>
      </c>
      <c r="D30" s="9">
        <f t="shared" si="3"/>
        <v>1066565000</v>
      </c>
      <c r="E30" s="9">
        <f t="shared" si="4"/>
        <v>1023138966.273981</v>
      </c>
      <c r="F30" s="9">
        <f t="shared" si="5"/>
        <v>12873453</v>
      </c>
      <c r="G30" s="9">
        <f t="shared" si="6"/>
        <v>1188440</v>
      </c>
      <c r="H30" s="9">
        <f t="shared" si="7"/>
        <v>29364182.280000001</v>
      </c>
      <c r="I30" s="9">
        <f t="shared" si="10"/>
        <v>529381973.33999997</v>
      </c>
      <c r="J30" s="9">
        <v>490857387</v>
      </c>
      <c r="K30" s="9">
        <v>8660136</v>
      </c>
      <c r="L30" s="9">
        <v>805194</v>
      </c>
      <c r="M30" s="9">
        <v>29059256.34</v>
      </c>
      <c r="N30" s="9">
        <f t="shared" si="11"/>
        <v>20399913.940000001</v>
      </c>
      <c r="O30" s="9">
        <v>19917721</v>
      </c>
      <c r="P30" s="9">
        <v>169053</v>
      </c>
      <c r="Q30" s="9">
        <v>8214</v>
      </c>
      <c r="R30" s="9">
        <v>304925.94</v>
      </c>
      <c r="S30" s="9">
        <f t="shared" si="12"/>
        <v>2975000</v>
      </c>
      <c r="T30" s="9">
        <v>2800600</v>
      </c>
      <c r="U30" s="9">
        <v>159600</v>
      </c>
      <c r="V30" s="9">
        <v>14800</v>
      </c>
      <c r="W30" s="9">
        <f t="shared" si="13"/>
        <v>481796696</v>
      </c>
      <c r="X30" s="9">
        <v>477551800</v>
      </c>
      <c r="Y30" s="9">
        <v>3884664</v>
      </c>
      <c r="Z30" s="9">
        <v>360232</v>
      </c>
      <c r="AA30" s="9">
        <v>32011458.27398102</v>
      </c>
      <c r="AB30" s="9"/>
      <c r="AC30" s="20">
        <f t="shared" si="8"/>
        <v>1066565</v>
      </c>
      <c r="AD30" s="2">
        <v>893588800</v>
      </c>
      <c r="AE30" s="12">
        <f t="shared" si="9"/>
        <v>-172976200</v>
      </c>
    </row>
    <row r="31" spans="1:31" ht="18.75" customHeight="1">
      <c r="A31" s="6" t="s">
        <v>53</v>
      </c>
      <c r="B31" s="13" t="s">
        <v>54</v>
      </c>
      <c r="C31" s="6">
        <f t="shared" si="2"/>
        <v>498304.1</v>
      </c>
      <c r="D31" s="9">
        <f t="shared" si="3"/>
        <v>498304100</v>
      </c>
      <c r="E31" s="9">
        <f t="shared" si="4"/>
        <v>480397830.45714819</v>
      </c>
      <c r="F31" s="9">
        <f t="shared" si="5"/>
        <v>5391988</v>
      </c>
      <c r="G31" s="9">
        <f t="shared" si="6"/>
        <v>496244</v>
      </c>
      <c r="H31" s="9">
        <f t="shared" si="7"/>
        <v>12018085.74</v>
      </c>
      <c r="I31" s="9">
        <f t="shared" si="10"/>
        <v>240635825.18000001</v>
      </c>
      <c r="J31" s="9">
        <v>224931276</v>
      </c>
      <c r="K31" s="9">
        <v>3517584</v>
      </c>
      <c r="L31" s="9">
        <v>326192</v>
      </c>
      <c r="M31" s="9">
        <v>11860773.18</v>
      </c>
      <c r="N31" s="9">
        <f t="shared" si="11"/>
        <v>9872329.5600000005</v>
      </c>
      <c r="O31" s="9">
        <v>9625585</v>
      </c>
      <c r="P31" s="9">
        <v>85288</v>
      </c>
      <c r="Q31" s="9">
        <v>4144</v>
      </c>
      <c r="R31" s="9">
        <v>157312.56</v>
      </c>
      <c r="S31" s="9">
        <f t="shared" si="12"/>
        <v>0</v>
      </c>
      <c r="T31" s="9">
        <v>0</v>
      </c>
      <c r="U31" s="9">
        <v>0</v>
      </c>
      <c r="V31" s="9">
        <v>0</v>
      </c>
      <c r="W31" s="9">
        <f t="shared" si="13"/>
        <v>236226806</v>
      </c>
      <c r="X31" s="9">
        <v>234271782</v>
      </c>
      <c r="Y31" s="9">
        <v>1789116</v>
      </c>
      <c r="Z31" s="9">
        <v>165908</v>
      </c>
      <c r="AA31" s="9">
        <v>11569187.457148172</v>
      </c>
      <c r="AB31" s="9"/>
      <c r="AC31" s="20">
        <f t="shared" si="8"/>
        <v>498304.1</v>
      </c>
      <c r="AD31" s="2">
        <v>468439200</v>
      </c>
      <c r="AE31" s="12">
        <f t="shared" si="9"/>
        <v>-29864900</v>
      </c>
    </row>
    <row r="32" spans="1:31" ht="18.75" customHeight="1">
      <c r="A32" s="6" t="s">
        <v>55</v>
      </c>
      <c r="B32" s="13" t="s">
        <v>56</v>
      </c>
      <c r="C32" s="6">
        <f t="shared" si="2"/>
        <v>565189.19999999995</v>
      </c>
      <c r="D32" s="9">
        <f t="shared" si="3"/>
        <v>565189200</v>
      </c>
      <c r="E32" s="9">
        <f t="shared" si="4"/>
        <v>544979048.8843658</v>
      </c>
      <c r="F32" s="9">
        <f t="shared" si="5"/>
        <v>6954483</v>
      </c>
      <c r="G32" s="9">
        <f t="shared" si="6"/>
        <v>644614</v>
      </c>
      <c r="H32" s="9">
        <f t="shared" si="7"/>
        <v>12611023.979999999</v>
      </c>
      <c r="I32" s="9">
        <f t="shared" si="10"/>
        <v>268777977.54000002</v>
      </c>
      <c r="J32" s="9">
        <v>252218407</v>
      </c>
      <c r="K32" s="9">
        <v>3700254</v>
      </c>
      <c r="L32" s="9">
        <v>345062</v>
      </c>
      <c r="M32" s="9">
        <v>12514254.539999999</v>
      </c>
      <c r="N32" s="9">
        <f t="shared" si="11"/>
        <v>5964341.4400000004</v>
      </c>
      <c r="O32" s="9">
        <v>5814871</v>
      </c>
      <c r="P32" s="9">
        <v>50259</v>
      </c>
      <c r="Q32" s="9">
        <v>2442</v>
      </c>
      <c r="R32" s="9">
        <v>96769.439999999988</v>
      </c>
      <c r="S32" s="9">
        <f t="shared" si="12"/>
        <v>26224875</v>
      </c>
      <c r="T32" s="9">
        <v>24720675</v>
      </c>
      <c r="U32" s="9">
        <v>1376550</v>
      </c>
      <c r="V32" s="9">
        <v>127650</v>
      </c>
      <c r="W32" s="9">
        <f t="shared" si="13"/>
        <v>250424351</v>
      </c>
      <c r="X32" s="9">
        <v>248427471</v>
      </c>
      <c r="Y32" s="9">
        <v>1827420</v>
      </c>
      <c r="Z32" s="9">
        <v>169460</v>
      </c>
      <c r="AA32" s="9">
        <v>13797624.884365804</v>
      </c>
      <c r="AB32" s="9"/>
      <c r="AC32" s="20">
        <f t="shared" si="8"/>
        <v>565189.19999999995</v>
      </c>
      <c r="AD32" s="2">
        <v>480240700</v>
      </c>
      <c r="AE32" s="12">
        <f t="shared" si="9"/>
        <v>-84948500</v>
      </c>
    </row>
    <row r="33" spans="1:31" ht="18.75" customHeight="1">
      <c r="A33" s="6" t="s">
        <v>57</v>
      </c>
      <c r="B33" s="13" t="s">
        <v>58</v>
      </c>
      <c r="C33" s="6">
        <f t="shared" si="2"/>
        <v>434207</v>
      </c>
      <c r="D33" s="9">
        <f t="shared" si="3"/>
        <v>434207000</v>
      </c>
      <c r="E33" s="9">
        <f t="shared" si="4"/>
        <v>418366300.03621471</v>
      </c>
      <c r="F33" s="9">
        <f t="shared" si="5"/>
        <v>4886061</v>
      </c>
      <c r="G33" s="9">
        <f t="shared" si="6"/>
        <v>450068</v>
      </c>
      <c r="H33" s="9">
        <f t="shared" si="7"/>
        <v>10504555.68</v>
      </c>
      <c r="I33" s="9">
        <f t="shared" si="10"/>
        <v>180606262.80000001</v>
      </c>
      <c r="J33" s="9">
        <v>166858808</v>
      </c>
      <c r="K33" s="9">
        <v>3077886</v>
      </c>
      <c r="L33" s="9">
        <v>285418</v>
      </c>
      <c r="M33" s="9">
        <v>10384150.799999999</v>
      </c>
      <c r="N33" s="9">
        <f t="shared" si="11"/>
        <v>8678395.8800000008</v>
      </c>
      <c r="O33" s="9">
        <v>8486126</v>
      </c>
      <c r="P33" s="9">
        <v>68535</v>
      </c>
      <c r="Q33" s="9">
        <v>3330</v>
      </c>
      <c r="R33" s="9">
        <v>120404.87999999999</v>
      </c>
      <c r="S33" s="9">
        <f t="shared" si="12"/>
        <v>0</v>
      </c>
      <c r="T33" s="9">
        <v>0</v>
      </c>
      <c r="U33" s="9">
        <v>0</v>
      </c>
      <c r="V33" s="9">
        <v>0</v>
      </c>
      <c r="W33" s="9">
        <f t="shared" si="13"/>
        <v>228725522</v>
      </c>
      <c r="X33" s="9">
        <v>226824562</v>
      </c>
      <c r="Y33" s="9">
        <v>1739640</v>
      </c>
      <c r="Z33" s="9">
        <v>161320</v>
      </c>
      <c r="AA33" s="9">
        <v>16196804.036214679</v>
      </c>
      <c r="AB33" s="9"/>
      <c r="AC33" s="20">
        <f t="shared" si="8"/>
        <v>434207</v>
      </c>
      <c r="AD33" s="2">
        <v>365283100</v>
      </c>
      <c r="AE33" s="12">
        <f t="shared" si="9"/>
        <v>-68923900</v>
      </c>
    </row>
    <row r="34" spans="1:31" ht="18.75" customHeight="1">
      <c r="A34" s="6" t="s">
        <v>59</v>
      </c>
      <c r="B34" s="13" t="s">
        <v>60</v>
      </c>
      <c r="C34" s="6">
        <f t="shared" si="2"/>
        <v>9580.1</v>
      </c>
      <c r="D34" s="9">
        <f t="shared" si="3"/>
        <v>9580100</v>
      </c>
      <c r="E34" s="9">
        <f t="shared" si="4"/>
        <v>9540835.4635699205</v>
      </c>
      <c r="F34" s="9">
        <f t="shared" si="5"/>
        <v>35910</v>
      </c>
      <c r="G34" s="9">
        <f t="shared" si="6"/>
        <v>3330</v>
      </c>
      <c r="H34" s="9">
        <f t="shared" si="7"/>
        <v>0</v>
      </c>
      <c r="I34" s="9">
        <f t="shared" si="10"/>
        <v>0</v>
      </c>
      <c r="J34" s="9">
        <v>0</v>
      </c>
      <c r="K34" s="9">
        <v>0</v>
      </c>
      <c r="L34" s="9">
        <v>0</v>
      </c>
      <c r="M34" s="9">
        <v>0</v>
      </c>
      <c r="N34" s="9">
        <f t="shared" si="11"/>
        <v>0</v>
      </c>
      <c r="O34" s="9">
        <f>{0}</f>
        <v>0</v>
      </c>
      <c r="P34" s="9">
        <f>{0}</f>
        <v>0</v>
      </c>
      <c r="Q34" s="9">
        <f>{0}</f>
        <v>0</v>
      </c>
      <c r="R34" s="9">
        <f>{0}</f>
        <v>0</v>
      </c>
      <c r="S34" s="9">
        <f t="shared" si="12"/>
        <v>0</v>
      </c>
      <c r="T34" s="9">
        <f>{0}</f>
        <v>0</v>
      </c>
      <c r="U34" s="9">
        <f>{0}</f>
        <v>0</v>
      </c>
      <c r="V34" s="9">
        <f>{0}</f>
        <v>0</v>
      </c>
      <c r="W34" s="9">
        <f t="shared" si="13"/>
        <v>7434300</v>
      </c>
      <c r="X34" s="9">
        <v>7395060</v>
      </c>
      <c r="Y34" s="9">
        <v>35910</v>
      </c>
      <c r="Z34" s="9">
        <v>3330</v>
      </c>
      <c r="AA34" s="9">
        <v>2145775.4635699205</v>
      </c>
      <c r="AB34" s="9"/>
      <c r="AC34" s="20">
        <f t="shared" si="8"/>
        <v>9580.1</v>
      </c>
      <c r="AD34" s="2">
        <v>5162500</v>
      </c>
      <c r="AE34" s="12">
        <f t="shared" si="9"/>
        <v>-4417600</v>
      </c>
    </row>
  </sheetData>
  <mergeCells count="13">
    <mergeCell ref="D1:L1"/>
    <mergeCell ref="A3:B5"/>
    <mergeCell ref="A8:B8"/>
    <mergeCell ref="A7:B7"/>
    <mergeCell ref="AC3:AC5"/>
    <mergeCell ref="D3:H4"/>
    <mergeCell ref="W3:Z4"/>
    <mergeCell ref="I3:M4"/>
    <mergeCell ref="N3:R4"/>
    <mergeCell ref="S3:V4"/>
    <mergeCell ref="AB3:AB5"/>
    <mergeCell ref="A6:B6"/>
    <mergeCell ref="AA3:AA4"/>
  </mergeCells>
  <conditionalFormatting sqref="A3 B4:B5 A6:A8 D3:H4 I3:AA3 I4:Z4 D6:AC7 D5:AA5">
    <cfRule type="expression" dxfId="5" priority="8">
      <formula>Locked()</formula>
    </cfRule>
    <cfRule type="expression" dxfId="4" priority="11">
      <formula>LockedByCondition()</formula>
    </cfRule>
    <cfRule type="expression" dxfId="3" priority="14">
      <formula>HasError()</formula>
    </cfRule>
  </conditionalFormatting>
  <conditionalFormatting sqref="D8:AD8">
    <cfRule type="expression" dxfId="2" priority="10">
      <formula>LockedByCondition()</formula>
    </cfRule>
    <cfRule type="expression" dxfId="1" priority="13">
      <formula>HasError()</formula>
    </cfRule>
  </conditionalFormatting>
  <conditionalFormatting sqref="D5:G5">
    <cfRule type="expression" dxfId="0" priority="19">
      <formula>Locked()</formula>
    </cfRule>
  </conditionalFormatting>
  <dataValidations count="1">
    <dataValidation allowBlank="1" showInputMessage="1" showErrorMessage="1" sqref="D1 H6:U6 E8:J8 P7:AC7 J7:O8 P8:AD8 D6:D8 E7:I7 W3 A6:A8"/>
  </dataValidations>
  <pageMargins left="0.82677165354330717" right="0.43307086614173229" top="0.74803149606299213" bottom="0.55118110236220474" header="0.31496062992125984" footer="0.31496062992125984"/>
  <pageSetup paperSize="9" scale="55" fitToWidth="0" fitToHeight="0" orientation="landscape" r:id="rId1"/>
  <headerFooter>
    <oddFooter>&amp;C&amp;P</oddFooter>
  </headerFooter>
  <colBreaks count="2" manualBreakCount="2">
    <brk id="13" max="33" man="1"/>
    <brk id="2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СВОД-2024</vt:lpstr>
      <vt:lpstr>'СВОД-2024'!Заголовки_для_печати</vt:lpstr>
      <vt:lpstr>'СВОД-2024'!Область_печати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2021-10-29T05:53:07Z</cp:lastPrinted>
  <dcterms:created xsi:type="dcterms:W3CDTF">2019-10-07T06:13:11Z</dcterms:created>
  <dcterms:modified xsi:type="dcterms:W3CDTF">2021-10-29T05:53:13Z</dcterms:modified>
</cp:coreProperties>
</file>