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840" tabRatio="828"/>
  </bookViews>
  <sheets>
    <sheet name="Показатели объема гос.услуг" sheetId="1" r:id="rId1"/>
    <sheet name="Объемы бюдж.ассигн." sheetId="4" r:id="rId2"/>
    <sheet name="Колич.гос. учрежд." sheetId="5" r:id="rId3"/>
  </sheets>
  <definedNames>
    <definedName name="_xlnm._FilterDatabase" localSheetId="1" hidden="1">'Объемы бюдж.ассигн.'!$A$6:$N$36</definedName>
    <definedName name="_xlnm._FilterDatabase" localSheetId="0" hidden="1">'Показатели объема гос.услуг'!$A$7:$P$61</definedName>
    <definedName name="_xlnm.Print_Titles" localSheetId="2">'Колич.гос. учрежд.'!$6:$9</definedName>
    <definedName name="_xlnm.Print_Titles" localSheetId="1">'Объемы бюдж.ассигн.'!$4:$6</definedName>
    <definedName name="_xlnm.Print_Titles" localSheetId="0">'Показатели объема гос.услуг'!$5:$7</definedName>
    <definedName name="_xlnm.Print_Area" localSheetId="2">'Колич.гос. учрежд.'!$A$1:$M$63</definedName>
    <definedName name="_xlnm.Print_Area" localSheetId="1">'Объемы бюдж.ассигн.'!$A$1:$I$36</definedName>
    <definedName name="_xlnm.Print_Area" localSheetId="0">'Показатели объема гос.услуг'!$A$1:$G$61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/>
  <c r="G13"/>
  <c r="G10"/>
  <c r="F10"/>
  <c r="E10"/>
  <c r="G36" i="4"/>
  <c r="H36"/>
  <c r="I36"/>
  <c r="F36"/>
  <c r="L9" i="1" l="1"/>
  <c r="K9"/>
  <c r="L30"/>
  <c r="K30"/>
  <c r="L29"/>
  <c r="K29"/>
  <c r="I11"/>
  <c r="I26" s="1"/>
  <c r="L26" s="1"/>
  <c r="H11"/>
  <c r="H24" s="1"/>
  <c r="K24" s="1"/>
  <c r="L25"/>
  <c r="K25"/>
  <c r="L23"/>
  <c r="K23"/>
  <c r="L22"/>
  <c r="K22"/>
  <c r="L20"/>
  <c r="K20"/>
  <c r="L18"/>
  <c r="K18"/>
  <c r="L16"/>
  <c r="K16"/>
  <c r="L14"/>
  <c r="K14"/>
  <c r="L12"/>
  <c r="K12"/>
  <c r="L44"/>
  <c r="K44"/>
  <c r="L43"/>
  <c r="K43"/>
  <c r="L42"/>
  <c r="K42"/>
  <c r="L41"/>
  <c r="K41"/>
  <c r="K40"/>
  <c r="L40"/>
  <c r="L39"/>
  <c r="K39"/>
  <c r="L38"/>
  <c r="K38"/>
  <c r="L37"/>
  <c r="K37"/>
  <c r="L36"/>
  <c r="K36"/>
  <c r="L35"/>
  <c r="K35"/>
  <c r="L34"/>
  <c r="K34"/>
  <c r="L33"/>
  <c r="L67" s="1"/>
  <c r="K33"/>
  <c r="L32"/>
  <c r="K32"/>
  <c r="L31"/>
  <c r="L68" s="1"/>
  <c r="K31"/>
  <c r="L10"/>
  <c r="K10"/>
  <c r="K68" l="1"/>
  <c r="K67"/>
  <c r="L70"/>
  <c r="L71"/>
  <c r="K70"/>
  <c r="K72"/>
  <c r="K71"/>
  <c r="L72"/>
  <c r="H21"/>
  <c r="K21" s="1"/>
  <c r="H13"/>
  <c r="K13" s="1"/>
  <c r="I21"/>
  <c r="L21" s="1"/>
  <c r="I13"/>
  <c r="L13" s="1"/>
  <c r="I24"/>
  <c r="L24" s="1"/>
  <c r="I15"/>
  <c r="L15" s="1"/>
  <c r="K11"/>
  <c r="H19"/>
  <c r="K19" s="1"/>
  <c r="H28"/>
  <c r="K28" s="1"/>
  <c r="H17"/>
  <c r="K17" s="1"/>
  <c r="I19"/>
  <c r="L19" s="1"/>
  <c r="H26"/>
  <c r="K26" s="1"/>
  <c r="I28"/>
  <c r="L28" s="1"/>
  <c r="L11"/>
  <c r="H15"/>
  <c r="K15" s="1"/>
  <c r="I17"/>
  <c r="L17" s="1"/>
  <c r="K69" l="1"/>
  <c r="L69"/>
  <c r="K8"/>
  <c r="L8"/>
  <c r="J30"/>
  <c r="M30" s="1"/>
  <c r="J10"/>
  <c r="M10" s="1"/>
  <c r="J12"/>
  <c r="M12" s="1"/>
  <c r="J14"/>
  <c r="M14" s="1"/>
  <c r="J16"/>
  <c r="M16" s="1"/>
  <c r="J18"/>
  <c r="M18" s="1"/>
  <c r="J20"/>
  <c r="M20" s="1"/>
  <c r="J22"/>
  <c r="M22" s="1"/>
  <c r="J23"/>
  <c r="M23" s="1"/>
  <c r="J25"/>
  <c r="M25" s="1"/>
  <c r="J27"/>
  <c r="J29"/>
  <c r="J31"/>
  <c r="M31" s="1"/>
  <c r="J32"/>
  <c r="M32" s="1"/>
  <c r="J40"/>
  <c r="M40" s="1"/>
  <c r="J33"/>
  <c r="M33" s="1"/>
  <c r="J34"/>
  <c r="M34" s="1"/>
  <c r="J35"/>
  <c r="M35" s="1"/>
  <c r="J36"/>
  <c r="M36" s="1"/>
  <c r="J37"/>
  <c r="M37" s="1"/>
  <c r="J38"/>
  <c r="M38" s="1"/>
  <c r="J39"/>
  <c r="M39" s="1"/>
  <c r="J41"/>
  <c r="M41" s="1"/>
  <c r="J42"/>
  <c r="M42" s="1"/>
  <c r="J43"/>
  <c r="M43" s="1"/>
  <c r="J44"/>
  <c r="M44" s="1"/>
  <c r="J9"/>
  <c r="M9" s="1"/>
  <c r="M72" s="1"/>
  <c r="M67" l="1"/>
  <c r="M68"/>
  <c r="M71"/>
  <c r="J11"/>
  <c r="M29"/>
  <c r="M70" s="1"/>
  <c r="J28" l="1"/>
  <c r="M28" s="1"/>
  <c r="J19"/>
  <c r="M19" s="1"/>
  <c r="J21"/>
  <c r="M21" s="1"/>
  <c r="J13"/>
  <c r="M13" s="1"/>
  <c r="M11"/>
  <c r="J24"/>
  <c r="M24" s="1"/>
  <c r="J15"/>
  <c r="M15" s="1"/>
  <c r="J26"/>
  <c r="M26" s="1"/>
  <c r="J17"/>
  <c r="M17" s="1"/>
  <c r="M69" l="1"/>
  <c r="M8"/>
</calcChain>
</file>

<file path=xl/sharedStrings.xml><?xml version="1.0" encoding="utf-8"?>
<sst xmlns="http://schemas.openxmlformats.org/spreadsheetml/2006/main" count="436" uniqueCount="168">
  <si>
    <t>Таблица № 1</t>
  </si>
  <si>
    <t xml:space="preserve"> Показатели объема государственных услуг (работ)</t>
  </si>
  <si>
    <t>Наименование государственной услуги (работы)</t>
  </si>
  <si>
    <t>Показатель объема государственной услуги (работы)</t>
  </si>
  <si>
    <t xml:space="preserve">Значения показателей объема государственных услуг (работ) </t>
  </si>
  <si>
    <t>наименование</t>
  </si>
  <si>
    <t>наименование единицы измерения</t>
  </si>
  <si>
    <t>I. Государственные услуги</t>
  </si>
  <si>
    <t>Таблица № 2</t>
  </si>
  <si>
    <t>Код расходов по БК</t>
  </si>
  <si>
    <t>глава</t>
  </si>
  <si>
    <t>раздел</t>
  </si>
  <si>
    <t>подраздел</t>
  </si>
  <si>
    <t xml:space="preserve">целевая статья </t>
  </si>
  <si>
    <t xml:space="preserve">вид расходов </t>
  </si>
  <si>
    <t>II. Работы</t>
  </si>
  <si>
    <t>Всего</t>
  </si>
  <si>
    <t>Таблица № 3</t>
  </si>
  <si>
    <t>Количество государственных учреждений Архангельской области, оказывающих государственные услуги (выполняющих работы), ед.</t>
  </si>
  <si>
    <t>бюджетные учреждения</t>
  </si>
  <si>
    <t>автономные учреждения</t>
  </si>
  <si>
    <t>казенные учреждения</t>
  </si>
  <si>
    <t xml:space="preserve">Руководитель                                                                                                                                                                                                                                                                                                                                                                                                                                                                                                                    (уполномоченное лицо)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</si>
  <si>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</si>
  <si>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</t>
  </si>
  <si>
    <t>(подпись)</t>
  </si>
  <si>
    <t>(расшифровка подписи)</t>
  </si>
  <si>
    <t>Исполнитель</t>
  </si>
  <si>
    <t>Главный распорядитель средств областного бюджета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</si>
  <si>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</t>
  </si>
  <si>
    <t>Объемы бюджетных ассигнований на финансовое обеспечение выполнения государственного задания на оказание государственных услуг (выполнение работ), тыс. рублей</t>
  </si>
  <si>
    <t>(должность)</t>
  </si>
  <si>
    <t>телефон</t>
  </si>
  <si>
    <t>2022 год</t>
  </si>
  <si>
    <t>* - показатель указывается в случае, если установленный в государственном задании показатель объема работы имеет количественное выражение</t>
  </si>
  <si>
    <t>II. Работы *</t>
  </si>
  <si>
    <t>2023 год</t>
  </si>
  <si>
    <t>Скорая, в том числе скорая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ситуациях/санитарно-авиационная эвакуация</t>
  </si>
  <si>
    <t>количество вызовов</t>
  </si>
  <si>
    <t>единица</t>
  </si>
  <si>
    <t>количество полетных часов</t>
  </si>
  <si>
    <t>условная единица</t>
  </si>
  <si>
    <t>Первичная медико-санитарная помощь, включенная в базовую программу обязательного медицинского страхования</t>
  </si>
  <si>
    <t xml:space="preserve">Первичная медико-санитарная помощь, не включенная в базовую программу обязательного медицинского страхования/Первичная медико-санитарная помощь в части диагностики и лечения/венерология </t>
  </si>
  <si>
    <t xml:space="preserve">Первичная медико-санитарная помощь, не включенная в базовую программу обязательного медицинского страхования/Первичная медико-санитарная помощь в части диагностики и лечения/психиатрия </t>
  </si>
  <si>
    <t>Первичная медико-санитарная помощь, не включенная в базовую программу обязательного медицинского страхования/Первичная медико-санитарная помощь в части диагностики и лечения/психиатрия-наркология</t>
  </si>
  <si>
    <t>Первичная медико-санитарная помощь, не включенная в базовую программу обязательного медицинского страхования/Первичная медико-санитарная помощь в части диагностики и лечения/фтизиатрия</t>
  </si>
  <si>
    <t>Первичная медико-санитарная помощь, не включенная в базовую программу обязательного медицинского страхования/Первичная медико-санитарная помощь в части диагностики и лечения/ВИЧ-инфекция</t>
  </si>
  <si>
    <t>Первичная медико-санитарная помощь, не включенная в базовую программу обязательного медицинского страхования/Первичная медико-санитарная помощь в части диагностики и лечения/генетика</t>
  </si>
  <si>
    <t>Первичная медико-санитарная помощь, не включенная в базовую программу обязательного медицинского страхования/Первичная медико-санитарная помощь в части диагностики и лечения/психотерапия</t>
  </si>
  <si>
    <t>Первичная медико-санитарная помощь, не включенная в базовую программу обязательного медицинского страхования/Первичная медико-санитарная помощь в части диагностики и лечения/профпатология</t>
  </si>
  <si>
    <t>Первичная медико-санитарная помощь, не включенная в базовую программу обязательного медицинского страхования/Первичная медико-санитарная помощь в части диагностики и лечения/клиническая лабораторная диагностика</t>
  </si>
  <si>
    <t>Медицинское освидетельствование на состояние опьянения (алкогольного, наркотического или иного токсического)</t>
  </si>
  <si>
    <t>паллиатиная медицинская помощь в амбулаторных условиях</t>
  </si>
  <si>
    <t>число посещений</t>
  </si>
  <si>
    <t>число обращений</t>
  </si>
  <si>
    <t xml:space="preserve">количество исследований </t>
  </si>
  <si>
    <t>Специализированная (за исключением высокотехнологичной) медицинская помощь, не включенная в базовую программу ОМС/стационар/психиатрия</t>
  </si>
  <si>
    <t>Специализированная (за исключением высокотехнологичной) медицинская помощь, не включенная в базовую программу ОМС/стационар/психиатрия-наркология</t>
  </si>
  <si>
    <t>Специализированная (за исключением высокотехнологичной) медицинская помощь, не включенная в базовую программу ОМС/стационар/фтизиатрия</t>
  </si>
  <si>
    <t>Специализированная (за исключением высокотехнологичной) медицинская помощь, не включенная в базовую программу ОМС/стационар/венерология</t>
  </si>
  <si>
    <t>Специализированная (за исключением высокотехнологичной) медицинская помощь, не включенная в базовую программу ОМС/стационар/профпатология</t>
  </si>
  <si>
    <t>Специализированная (за исключением высокотехнологичной) медицинская помощь, не включенная в базовую программу ОМС/стационар/медицинская реабилитация</t>
  </si>
  <si>
    <t>случаев госпитализации</t>
  </si>
  <si>
    <t>койко-день</t>
  </si>
  <si>
    <t>количество койко-дней</t>
  </si>
  <si>
    <t>Специализированная (за исключением высокотехнологичной) медицинская помощь, не включенная в базовую программу ОМС/дневной стационар/психиатрия</t>
  </si>
  <si>
    <t>Специализированная (за исключением высокотехнологичной) медицинская помощь, не включенная в базовую программу ОМС/дневной стационар/психиатрия-наркология</t>
  </si>
  <si>
    <t>Специализированная (за исключением высокотехнологичной) медицинская помощь, не включенная в базовую программу ОМС/дневной стационар/фтизиатрия</t>
  </si>
  <si>
    <t>паллиатиная медицинская помощь/дневной стационар</t>
  </si>
  <si>
    <t>случаев лечения</t>
  </si>
  <si>
    <t>паллиатиная медицинская помощь/стационар/койки паллиативные</t>
  </si>
  <si>
    <t>паллиатиная медицинская помощь/стационар/койки сестринского ухода</t>
  </si>
  <si>
    <t>Санаторно-курортное лечение</t>
  </si>
  <si>
    <t xml:space="preserve">Заготовка, хранение, транспортировка и обеспечение безопасности донорской крови и ее компонентов </t>
  </si>
  <si>
    <t xml:space="preserve">Ведение информационных ресурсов и баз данных </t>
  </si>
  <si>
    <t>Обеспечение мероприятий, направленных на охрану и укрепление здоровья</t>
  </si>
  <si>
    <t>Обеспечение повседневной оперативной деятельности</t>
  </si>
  <si>
    <t xml:space="preserve">Работы по профилактике неинфекционных заболеваний, формированию здорового образа жизни и санитарно-гигиеническому просвещению населения </t>
  </si>
  <si>
    <t xml:space="preserve">Судебно-медицинская экспертиза </t>
  </si>
  <si>
    <t>Осуществление издательской деятельности</t>
  </si>
  <si>
    <t xml:space="preserve">Обеспечение специальными молочными продуктами детского питания </t>
  </si>
  <si>
    <t xml:space="preserve">Осуществление управления проектами, информационно-аналитической и организационно-методической деятельности, сбора и обработки статистической информации, проведение образовательных мероприятий </t>
  </si>
  <si>
    <t>Осуществление работ по обеспечению требований информационной безопасности</t>
  </si>
  <si>
    <t>Проведение санитарно-противоэпидемических (профилактических) мероприятий по недопущению распространения новой коронавирусной инфекции, вызванной 2019-NCO</t>
  </si>
  <si>
    <t>Обеспечение закупки авиационных работ в целях оказания медицинской помощи/национальный проект</t>
  </si>
  <si>
    <t>Обеспечение закупки авиационных работ в целях оказания медицинской помощи/областной бюджет</t>
  </si>
  <si>
    <t>число койко-дней</t>
  </si>
  <si>
    <t>количество литров</t>
  </si>
  <si>
    <t>количество мероприятий</t>
  </si>
  <si>
    <t>штук</t>
  </si>
  <si>
    <t>количество обслуживаемых ли</t>
  </si>
  <si>
    <t>Количество ИС обеспечения специальной деятельности</t>
  </si>
  <si>
    <t>объем тиража</t>
  </si>
  <si>
    <t>Объем работ</t>
  </si>
  <si>
    <t>летный час</t>
  </si>
  <si>
    <t>Количество работ</t>
  </si>
  <si>
    <t xml:space="preserve"> единица</t>
  </si>
  <si>
    <t>Количество информационных ресурсов и баз данных</t>
  </si>
  <si>
    <t>количество экспертиз</t>
  </si>
  <si>
    <t>количество единиц</t>
  </si>
  <si>
    <t>Количество выполненных работ</t>
  </si>
  <si>
    <t>Патолого-анатомическое вскрытие</t>
  </si>
  <si>
    <t>Количество вскрытий</t>
  </si>
  <si>
    <t>Скорая, в том числе скорая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 (за исключением санитарно-авиационной эвакуации)</t>
  </si>
  <si>
    <t>Специализированная (за исключением высокотехнологичной) медицинская помощь, включенная в базовую программу ОМС/стационар</t>
  </si>
  <si>
    <t>Х</t>
  </si>
  <si>
    <t>2024 год</t>
  </si>
  <si>
    <t>Специализированная (за исключением высокотехнологичной) медицинская помощь, не включенная в базовую программу ОМС/дневной стационар/инвазивная пренатальная диагностика</t>
  </si>
  <si>
    <t>количество случаев оказания медицинской помощи авиамедицинскими выездными бригадами скорой медицинской помощи</t>
  </si>
  <si>
    <t>зам.начальника отдела</t>
  </si>
  <si>
    <t>Т.А. Соляник</t>
  </si>
  <si>
    <t>45-44-90</t>
  </si>
  <si>
    <t>45-44-97</t>
  </si>
  <si>
    <t>Норматив финансовых затрат федеральный</t>
  </si>
  <si>
    <t>Размер субсидии</t>
  </si>
  <si>
    <t>Коэффициент дифференциации</t>
  </si>
  <si>
    <t>паллиатиная медицинская помощь в амбулаторных условиях, в том числе на дому</t>
  </si>
  <si>
    <t>паллиатиная медицинская помощь в амбулаторных условиях, на дому выездными патронажными бригадами</t>
  </si>
  <si>
    <t>0901 без паллиатива</t>
  </si>
  <si>
    <t>0901 паллиатив</t>
  </si>
  <si>
    <t>0902 без паллиатива</t>
  </si>
  <si>
    <t>0902 паллиатив</t>
  </si>
  <si>
    <t>0903</t>
  </si>
  <si>
    <t>0904</t>
  </si>
  <si>
    <t>Министерство здравоохранения Архангельской области</t>
  </si>
  <si>
    <t>Заместитель министра</t>
  </si>
  <si>
    <t>А.Е. Чернецовская</t>
  </si>
  <si>
    <t>главный специалист-эксперт</t>
  </si>
  <si>
    <t>Л.В. Конюхова</t>
  </si>
  <si>
    <t>062</t>
  </si>
  <si>
    <t>07</t>
  </si>
  <si>
    <t>04</t>
  </si>
  <si>
    <t>0172770100</t>
  </si>
  <si>
    <t>621</t>
  </si>
  <si>
    <t>05</t>
  </si>
  <si>
    <t>0175670100</t>
  </si>
  <si>
    <t>09</t>
  </si>
  <si>
    <t>01</t>
  </si>
  <si>
    <t>0120570100</t>
  </si>
  <si>
    <t>611</t>
  </si>
  <si>
    <t>0120870100</t>
  </si>
  <si>
    <t>0120970100</t>
  </si>
  <si>
    <t>01213R4020</t>
  </si>
  <si>
    <t>0121570100</t>
  </si>
  <si>
    <t>0162170100</t>
  </si>
  <si>
    <t>02</t>
  </si>
  <si>
    <t>0110370100</t>
  </si>
  <si>
    <t>0120770100</t>
  </si>
  <si>
    <t>03</t>
  </si>
  <si>
    <t>0121170100</t>
  </si>
  <si>
    <t>0121270100</t>
  </si>
  <si>
    <t>012N155540</t>
  </si>
  <si>
    <t>0151970100</t>
  </si>
  <si>
    <t>06</t>
  </si>
  <si>
    <t>0121470100</t>
  </si>
  <si>
    <t>01Б3770100</t>
  </si>
  <si>
    <t>Высокотехнологичная медицинская помощь/стационар</t>
  </si>
  <si>
    <t>2021 год (текущий финансовый                год)</t>
  </si>
  <si>
    <t>2022 год (очередной финансовый            год)</t>
  </si>
  <si>
    <t>2023 год (1-й год планового периода)</t>
  </si>
  <si>
    <t>2024 год (2-й год планового периода)</t>
  </si>
  <si>
    <t>2021 год (текущий                                      финансовый год)</t>
  </si>
  <si>
    <t xml:space="preserve"> оказывающих государственные услуги (выполняющих работы)</t>
  </si>
  <si>
    <t>Сведения о количестве подведомственных государственных учреждений Архангельской области, подведомственных</t>
  </si>
  <si>
    <t>Министерству здравоохранения Архангельской области</t>
  </si>
  <si>
    <t xml:space="preserve">2022 год (очередной финансовый год) </t>
  </si>
  <si>
    <t>СПРАВОЧНО:  Общее количество подведомственных государственных учреждений, для которых формируются государственные задания</t>
  </si>
</sst>
</file>

<file path=xl/styles.xml><?xml version="1.0" encoding="utf-8"?>
<styleSheet xmlns="http://schemas.openxmlformats.org/spreadsheetml/2006/main">
  <numFmts count="4">
    <numFmt numFmtId="164" formatCode="_-* #,##0.0_р_._-;\-* #,##0.0_р_._-;_-* &quot;-&quot;?_р_._-;_-@_-"/>
    <numFmt numFmtId="165" formatCode="#,##0.0"/>
    <numFmt numFmtId="166" formatCode="#,##0.00_ ;\-#,##0.00\ "/>
    <numFmt numFmtId="167" formatCode="_-* #,##0.0\ _₽_-;\-* #,##0.0\ _₽_-;_-* &quot;-&quot;?\ _₽_-;_-@_-"/>
  </numFmts>
  <fonts count="8"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07">
    <xf numFmtId="0" fontId="0" fillId="0" borderId="0" xfId="0"/>
    <xf numFmtId="0" fontId="3" fillId="0" borderId="0" xfId="1" applyFont="1" applyFill="1" applyProtection="1">
      <protection locked="0"/>
    </xf>
    <xf numFmtId="0" fontId="3" fillId="0" borderId="0" xfId="0" applyFont="1" applyAlignment="1"/>
    <xf numFmtId="49" fontId="3" fillId="0" borderId="7" xfId="1" applyNumberFormat="1" applyFont="1" applyFill="1" applyBorder="1" applyAlignment="1" applyProtection="1">
      <alignment horizontal="center" vertical="center"/>
      <protection locked="0"/>
    </xf>
    <xf numFmtId="49" fontId="3" fillId="0" borderId="10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NumberFormat="1" applyFont="1" applyFill="1" applyBorder="1" applyAlignment="1" applyProtection="1">
      <alignment vertical="top"/>
      <protection locked="0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10" fontId="3" fillId="0" borderId="0" xfId="1" applyNumberFormat="1" applyFont="1" applyFill="1" applyBorder="1" applyAlignment="1" applyProtection="1">
      <alignment horizontal="center" vertical="center"/>
      <protection locked="0"/>
    </xf>
    <xf numFmtId="49" fontId="3" fillId="0" borderId="0" xfId="1" applyNumberFormat="1" applyFont="1" applyBorder="1" applyAlignment="1">
      <alignment horizontal="center" vertical="top"/>
    </xf>
    <xf numFmtId="0" fontId="3" fillId="0" borderId="0" xfId="1" applyFont="1" applyAlignment="1">
      <alignment vertical="top"/>
    </xf>
    <xf numFmtId="0" fontId="6" fillId="0" borderId="0" xfId="1" applyNumberFormat="1" applyFont="1" applyFill="1" applyBorder="1" applyAlignment="1" applyProtection="1">
      <alignment vertical="top"/>
      <protection locked="0"/>
    </xf>
    <xf numFmtId="164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7" xfId="1" applyNumberFormat="1" applyFont="1" applyFill="1" applyBorder="1" applyAlignment="1" applyProtection="1">
      <alignment horizontal="center" vertical="center"/>
      <protection locked="0"/>
    </xf>
    <xf numFmtId="164" fontId="3" fillId="0" borderId="10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16" xfId="1" applyNumberFormat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vertical="center"/>
      <protection locked="0"/>
    </xf>
    <xf numFmtId="0" fontId="3" fillId="0" borderId="0" xfId="1" applyNumberFormat="1" applyFont="1" applyFill="1" applyBorder="1" applyAlignment="1" applyProtection="1">
      <alignment horizontal="center" vertical="top" wrapText="1"/>
      <protection locked="0"/>
    </xf>
    <xf numFmtId="164" fontId="3" fillId="0" borderId="7" xfId="1" applyNumberFormat="1" applyFont="1" applyFill="1" applyBorder="1" applyAlignment="1" applyProtection="1">
      <alignment vertical="center"/>
      <protection locked="0"/>
    </xf>
    <xf numFmtId="164" fontId="3" fillId="0" borderId="10" xfId="1" applyNumberFormat="1" applyFont="1" applyFill="1" applyBorder="1" applyAlignment="1" applyProtection="1">
      <alignment vertical="center"/>
      <protection locked="0"/>
    </xf>
    <xf numFmtId="0" fontId="3" fillId="0" borderId="0" xfId="0" applyFont="1"/>
    <xf numFmtId="0" fontId="3" fillId="0" borderId="0" xfId="1" applyFont="1" applyBorder="1" applyAlignment="1">
      <alignment vertical="top"/>
    </xf>
    <xf numFmtId="0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1" applyNumberFormat="1" applyFont="1" applyFill="1" applyBorder="1" applyAlignment="1" applyProtection="1">
      <alignment vertical="center"/>
      <protection locked="0"/>
    </xf>
    <xf numFmtId="1" fontId="3" fillId="0" borderId="6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1" applyFont="1" applyBorder="1" applyAlignment="1">
      <alignment horizontal="left" vertical="top" wrapText="1"/>
    </xf>
    <xf numFmtId="0" fontId="3" fillId="0" borderId="15" xfId="0" applyFont="1" applyBorder="1" applyAlignment="1"/>
    <xf numFmtId="0" fontId="5" fillId="0" borderId="1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1" applyFont="1" applyFill="1" applyBorder="1" applyAlignment="1" applyProtection="1">
      <alignment wrapText="1"/>
      <protection locked="0"/>
    </xf>
    <xf numFmtId="0" fontId="3" fillId="0" borderId="0" xfId="1" applyFont="1" applyBorder="1" applyAlignment="1">
      <alignment vertical="top" wrapText="1"/>
    </xf>
    <xf numFmtId="0" fontId="3" fillId="0" borderId="0" xfId="1" applyFont="1" applyBorder="1" applyAlignment="1">
      <alignment wrapText="1"/>
    </xf>
    <xf numFmtId="0" fontId="3" fillId="0" borderId="0" xfId="1" applyNumberFormat="1" applyFont="1" applyFill="1" applyBorder="1" applyAlignment="1" applyProtection="1">
      <alignment vertical="top"/>
      <protection locked="0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6" xfId="1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6" fillId="0" borderId="0" xfId="1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Fill="1" applyAlignment="1" applyProtection="1">
      <alignment wrapText="1"/>
      <protection locked="0"/>
    </xf>
    <xf numFmtId="49" fontId="3" fillId="0" borderId="0" xfId="1" applyNumberFormat="1" applyFont="1" applyBorder="1" applyAlignment="1">
      <alignment horizontal="center" vertical="top" wrapText="1"/>
    </xf>
    <xf numFmtId="49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1" applyNumberFormat="1" applyFont="1" applyFill="1" applyBorder="1" applyAlignment="1" applyProtection="1">
      <alignment horizontal="left" vertical="center" wrapText="1"/>
      <protection locked="0"/>
    </xf>
    <xf numFmtId="166" fontId="3" fillId="0" borderId="6" xfId="1" applyNumberFormat="1" applyFont="1" applyFill="1" applyBorder="1" applyAlignment="1" applyProtection="1">
      <alignment horizontal="center" vertical="center"/>
      <protection locked="0"/>
    </xf>
    <xf numFmtId="49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64" fontId="3" fillId="0" borderId="5" xfId="1" applyNumberFormat="1" applyFont="1" applyFill="1" applyBorder="1" applyAlignment="1" applyProtection="1">
      <alignment horizontal="center" vertical="center"/>
      <protection locked="0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wrapText="1"/>
    </xf>
    <xf numFmtId="49" fontId="3" fillId="0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top" wrapText="1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/>
    <xf numFmtId="0" fontId="5" fillId="0" borderId="6" xfId="1" applyNumberFormat="1" applyFont="1" applyFill="1" applyBorder="1" applyAlignment="1" applyProtection="1">
      <alignment horizontal="center" vertical="top"/>
      <protection locked="0"/>
    </xf>
    <xf numFmtId="164" fontId="3" fillId="0" borderId="1" xfId="1" applyNumberFormat="1" applyFont="1" applyFill="1" applyBorder="1" applyAlignment="1" applyProtection="1">
      <alignment horizontal="center" vertical="center"/>
      <protection locked="0"/>
    </xf>
    <xf numFmtId="165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Protection="1">
      <protection locked="0"/>
    </xf>
    <xf numFmtId="49" fontId="3" fillId="0" borderId="6" xfId="0" applyNumberFormat="1" applyFont="1" applyBorder="1" applyAlignment="1">
      <alignment horizontal="right"/>
    </xf>
    <xf numFmtId="0" fontId="3" fillId="0" borderId="6" xfId="1" applyFont="1" applyFill="1" applyBorder="1" applyProtection="1">
      <protection locked="0"/>
    </xf>
    <xf numFmtId="164" fontId="3" fillId="0" borderId="6" xfId="1" applyNumberFormat="1" applyFont="1" applyFill="1" applyBorder="1" applyProtection="1">
      <protection locked="0"/>
    </xf>
    <xf numFmtId="167" fontId="3" fillId="0" borderId="6" xfId="1" applyNumberFormat="1" applyFont="1" applyFill="1" applyBorder="1" applyProtection="1">
      <protection locked="0"/>
    </xf>
    <xf numFmtId="0" fontId="4" fillId="0" borderId="15" xfId="0" applyFont="1" applyBorder="1" applyAlignment="1"/>
    <xf numFmtId="49" fontId="3" fillId="0" borderId="17" xfId="1" applyNumberFormat="1" applyFont="1" applyFill="1" applyBorder="1" applyAlignment="1" applyProtection="1">
      <alignment horizontal="center" vertical="center"/>
      <protection locked="0"/>
    </xf>
    <xf numFmtId="164" fontId="3" fillId="0" borderId="17" xfId="1" applyNumberFormat="1" applyFont="1" applyFill="1" applyBorder="1" applyAlignment="1" applyProtection="1">
      <alignment vertical="center"/>
      <protection locked="0"/>
    </xf>
    <xf numFmtId="167" fontId="3" fillId="0" borderId="0" xfId="1" applyNumberFormat="1" applyFont="1" applyFill="1" applyProtection="1">
      <protection locked="0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Border="1" applyAlignment="1">
      <alignment horizontal="left" vertical="center"/>
    </xf>
    <xf numFmtId="0" fontId="3" fillId="0" borderId="0" xfId="1" applyFont="1" applyAlignment="1">
      <alignment horizontal="left" wrapText="1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5" fillId="0" borderId="6" xfId="1" applyNumberFormat="1" applyFont="1" applyFill="1" applyBorder="1" applyAlignment="1" applyProtection="1">
      <alignment horizontal="center" vertical="top"/>
      <protection locked="0"/>
    </xf>
    <xf numFmtId="0" fontId="5" fillId="0" borderId="6" xfId="1" applyNumberFormat="1" applyFont="1" applyFill="1" applyBorder="1" applyAlignment="1" applyProtection="1">
      <alignment horizontal="center" vertical="top" wrapText="1"/>
      <protection locked="0"/>
    </xf>
    <xf numFmtId="0" fontId="7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>
      <alignment horizontal="center" vertical="top" wrapText="1"/>
    </xf>
    <xf numFmtId="0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165" fontId="3" fillId="0" borderId="2" xfId="1" applyNumberFormat="1" applyFont="1" applyFill="1" applyBorder="1" applyAlignment="1" applyProtection="1">
      <alignment horizontal="center" vertical="center"/>
      <protection locked="0"/>
    </xf>
    <xf numFmtId="165" fontId="3" fillId="0" borderId="4" xfId="1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1" applyNumberFormat="1" applyFont="1" applyFill="1" applyBorder="1" applyAlignment="1" applyProtection="1">
      <alignment horizontal="center" vertical="top"/>
      <protection locked="0"/>
    </xf>
    <xf numFmtId="0" fontId="7" fillId="0" borderId="12" xfId="1" applyNumberFormat="1" applyFont="1" applyFill="1" applyBorder="1" applyAlignment="1" applyProtection="1">
      <alignment horizontal="center" vertical="top"/>
      <protection locked="0"/>
    </xf>
    <xf numFmtId="0" fontId="4" fillId="0" borderId="15" xfId="1" applyNumberFormat="1" applyFont="1" applyFill="1" applyBorder="1" applyAlignment="1" applyProtection="1">
      <alignment horizontal="center" vertical="top"/>
      <protection locked="0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2"/>
    <cellStyle name="Стиль 1" xfId="3"/>
    <cellStyle name="Стиль 2" xfId="4"/>
    <cellStyle name="Стиль 3" xfId="5"/>
    <cellStyle name="Стиль 4" xfId="6"/>
    <cellStyle name="Стиль 5" xfId="7"/>
    <cellStyle name="Стиль 6" xfId="8"/>
    <cellStyle name="Финансовый [0]_Копия CAU83JU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3"/>
  <sheetViews>
    <sheetView showGridLines="0" tabSelected="1" view="pageBreakPreview" zoomScaleNormal="100" zoomScaleSheetLayoutView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9" sqref="A9"/>
    </sheetView>
  </sheetViews>
  <sheetFormatPr defaultColWidth="9.140625" defaultRowHeight="12.75"/>
  <cols>
    <col min="1" max="1" width="52.85546875" style="43" customWidth="1"/>
    <col min="2" max="2" width="19.5703125" style="1" customWidth="1"/>
    <col min="3" max="3" width="19.42578125" style="1" customWidth="1"/>
    <col min="4" max="4" width="12.140625" style="1" customWidth="1"/>
    <col min="5" max="5" width="12.5703125" style="1" customWidth="1"/>
    <col min="6" max="6" width="14" style="1" customWidth="1"/>
    <col min="7" max="7" width="13.7109375" style="1" customWidth="1"/>
    <col min="8" max="10" width="10.140625" style="1" hidden="1" customWidth="1"/>
    <col min="11" max="11" width="15.7109375" style="1" hidden="1" customWidth="1"/>
    <col min="12" max="12" width="16.140625" style="1" hidden="1" customWidth="1"/>
    <col min="13" max="13" width="15.7109375" style="1" hidden="1" customWidth="1"/>
    <col min="14" max="14" width="0" style="1" hidden="1" customWidth="1"/>
    <col min="15" max="15" width="10.42578125" style="1" bestFit="1" customWidth="1"/>
    <col min="16" max="17" width="10.7109375" style="1" customWidth="1"/>
    <col min="18" max="16384" width="9.140625" style="1"/>
  </cols>
  <sheetData>
    <row r="1" spans="1:17">
      <c r="A1" s="40"/>
      <c r="B1" s="2"/>
      <c r="C1" s="2"/>
      <c r="D1" s="2"/>
      <c r="E1" s="2"/>
      <c r="F1" s="2"/>
      <c r="G1" s="15" t="s">
        <v>0</v>
      </c>
      <c r="H1" s="60"/>
      <c r="I1" s="60"/>
      <c r="J1" s="15"/>
      <c r="K1" s="60"/>
      <c r="L1" s="60"/>
      <c r="M1" s="15"/>
    </row>
    <row r="2" spans="1:17" ht="15.75">
      <c r="A2" s="83" t="s">
        <v>1</v>
      </c>
      <c r="B2" s="83"/>
      <c r="C2" s="83"/>
      <c r="D2" s="83"/>
      <c r="E2" s="83"/>
      <c r="F2" s="83"/>
      <c r="G2" s="83"/>
    </row>
    <row r="3" spans="1:17" ht="15.75">
      <c r="A3" s="41" t="s">
        <v>28</v>
      </c>
      <c r="B3" s="69" t="s">
        <v>125</v>
      </c>
      <c r="C3" s="69"/>
      <c r="D3" s="31"/>
      <c r="E3" s="31"/>
      <c r="F3" s="31"/>
      <c r="G3" s="32"/>
      <c r="H3" s="31"/>
      <c r="I3" s="31"/>
      <c r="J3" s="32"/>
      <c r="K3" s="31"/>
      <c r="L3" s="31"/>
      <c r="M3" s="32"/>
    </row>
    <row r="4" spans="1:17" ht="28.5" customHeight="1">
      <c r="A4" s="42"/>
      <c r="B4" s="11"/>
      <c r="C4" s="6"/>
      <c r="D4" s="6"/>
      <c r="E4" s="6"/>
      <c r="F4" s="6"/>
      <c r="G4" s="6"/>
      <c r="H4" s="82" t="s">
        <v>116</v>
      </c>
      <c r="I4" s="82"/>
      <c r="J4" s="61">
        <v>1.645</v>
      </c>
      <c r="K4" s="81" t="s">
        <v>115</v>
      </c>
      <c r="L4" s="81"/>
      <c r="M4" s="81"/>
    </row>
    <row r="5" spans="1:17" ht="31.5" customHeight="1">
      <c r="A5" s="77" t="s">
        <v>2</v>
      </c>
      <c r="B5" s="77" t="s">
        <v>3</v>
      </c>
      <c r="C5" s="77"/>
      <c r="D5" s="77" t="s">
        <v>4</v>
      </c>
      <c r="E5" s="77"/>
      <c r="F5" s="77"/>
      <c r="G5" s="84"/>
      <c r="H5" s="82" t="s">
        <v>114</v>
      </c>
      <c r="I5" s="82"/>
      <c r="J5" s="82"/>
      <c r="K5" s="81"/>
      <c r="L5" s="81"/>
      <c r="M5" s="81"/>
    </row>
    <row r="6" spans="1:17" ht="51">
      <c r="A6" s="78"/>
      <c r="B6" s="7" t="s">
        <v>5</v>
      </c>
      <c r="C6" s="7" t="s">
        <v>6</v>
      </c>
      <c r="D6" s="73" t="s">
        <v>158</v>
      </c>
      <c r="E6" s="73" t="s">
        <v>159</v>
      </c>
      <c r="F6" s="73" t="s">
        <v>160</v>
      </c>
      <c r="G6" s="73" t="s">
        <v>161</v>
      </c>
      <c r="H6" s="58" t="s">
        <v>33</v>
      </c>
      <c r="I6" s="58" t="s">
        <v>36</v>
      </c>
      <c r="J6" s="58" t="s">
        <v>107</v>
      </c>
      <c r="K6" s="58" t="s">
        <v>33</v>
      </c>
      <c r="L6" s="58" t="s">
        <v>36</v>
      </c>
      <c r="M6" s="58" t="s">
        <v>107</v>
      </c>
    </row>
    <row r="7" spans="1:17">
      <c r="A7" s="3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58">
        <v>5</v>
      </c>
      <c r="I7" s="58">
        <v>6</v>
      </c>
      <c r="J7" s="58">
        <v>7</v>
      </c>
      <c r="K7" s="58">
        <v>5</v>
      </c>
      <c r="L7" s="58">
        <v>6</v>
      </c>
      <c r="M7" s="58">
        <v>7</v>
      </c>
    </row>
    <row r="8" spans="1:17" ht="31.5" customHeight="1">
      <c r="A8" s="59" t="s">
        <v>7</v>
      </c>
      <c r="B8" s="45"/>
      <c r="C8" s="46"/>
      <c r="D8" s="13"/>
      <c r="E8" s="13"/>
      <c r="F8" s="13"/>
      <c r="G8" s="13"/>
      <c r="H8" s="13"/>
      <c r="I8" s="13"/>
      <c r="J8" s="13"/>
      <c r="K8" s="13">
        <f>SUM(K9:K44)</f>
        <v>3703607090</v>
      </c>
      <c r="L8" s="13">
        <f>SUM(L9:L44)</f>
        <v>3825166260</v>
      </c>
      <c r="M8" s="13">
        <f>SUM(M9:M44)</f>
        <v>3788567070</v>
      </c>
    </row>
    <row r="9" spans="1:17" ht="89.25">
      <c r="A9" s="74" t="s">
        <v>37</v>
      </c>
      <c r="B9" s="45" t="s">
        <v>109</v>
      </c>
      <c r="C9" s="46" t="s">
        <v>39</v>
      </c>
      <c r="D9" s="13">
        <v>1400</v>
      </c>
      <c r="E9" s="13">
        <v>1400</v>
      </c>
      <c r="F9" s="13">
        <v>1400</v>
      </c>
      <c r="G9" s="13">
        <v>1400</v>
      </c>
      <c r="H9" s="13">
        <v>6841.3</v>
      </c>
      <c r="I9" s="13">
        <v>7115</v>
      </c>
      <c r="J9" s="13">
        <f>I9</f>
        <v>7115</v>
      </c>
      <c r="K9" s="13">
        <f t="shared" ref="K9:K21" si="0">ROUND(E9*H9*$J$4,-1)</f>
        <v>15755510</v>
      </c>
      <c r="L9" s="13">
        <f t="shared" ref="L9" si="1">ROUND(F9*I9*$J$4,-1)</f>
        <v>16385850</v>
      </c>
      <c r="M9" s="13">
        <f t="shared" ref="M9" si="2">ROUND(G9*J9*$J$4,-1)</f>
        <v>16385850</v>
      </c>
    </row>
    <row r="10" spans="1:17" ht="76.5">
      <c r="A10" s="74" t="s">
        <v>104</v>
      </c>
      <c r="B10" s="45" t="s">
        <v>38</v>
      </c>
      <c r="C10" s="46" t="s">
        <v>39</v>
      </c>
      <c r="D10" s="13">
        <v>49194</v>
      </c>
      <c r="E10" s="13">
        <f>48464-80</f>
        <v>48384</v>
      </c>
      <c r="F10" s="13">
        <f>48001-80</f>
        <v>47921</v>
      </c>
      <c r="G10" s="13">
        <f>47529-80</f>
        <v>47449</v>
      </c>
      <c r="H10" s="13">
        <v>2835.7</v>
      </c>
      <c r="I10" s="13">
        <v>3004.7</v>
      </c>
      <c r="J10" s="13">
        <f t="shared" ref="J10:J44" si="3">I10</f>
        <v>3004.7</v>
      </c>
      <c r="K10" s="13">
        <f t="shared" si="0"/>
        <v>225698130</v>
      </c>
      <c r="L10" s="13">
        <f t="shared" ref="L10:M11" si="4">ROUND(F10*I10*$J$4,-1)</f>
        <v>236860640</v>
      </c>
      <c r="M10" s="13">
        <f t="shared" si="4"/>
        <v>234527670</v>
      </c>
    </row>
    <row r="11" spans="1:17" ht="25.5" customHeight="1">
      <c r="A11" s="79" t="s">
        <v>42</v>
      </c>
      <c r="B11" s="45" t="s">
        <v>54</v>
      </c>
      <c r="C11" s="46" t="s">
        <v>41</v>
      </c>
      <c r="D11" s="13">
        <v>226408</v>
      </c>
      <c r="E11" s="13">
        <v>226806</v>
      </c>
      <c r="F11" s="13">
        <v>226698</v>
      </c>
      <c r="G11" s="13">
        <v>226595</v>
      </c>
      <c r="H11" s="13">
        <f>ROUND(((E11+E13+E15+E17+E19+E21+E24+E26+E28+E29+E30)*493.1-(E29*H29+E30*H30))/(E11+E13+E15+E17+E19+E21+E24+E26+E28),2)</f>
        <v>476.9</v>
      </c>
      <c r="I11" s="13">
        <f>ROUND(((F11+F13+F15+F17+F19+F21+F24+F26+F28+F29+F30)*512.8-(F29*I29+F30*I30))/(F11+F13+F15+F17+F19+F21+F24+F26+F28),2)</f>
        <v>493.94</v>
      </c>
      <c r="J11" s="13">
        <f>ROUND(((G11+G13+G15+G17+G19+G21+G24+G26+G28+G29+G30)*512.8-(G29*J29+G30*J30))/(G11+G13+G15+G17+G19+G21+G24+G26+G28),2)</f>
        <v>493.94</v>
      </c>
      <c r="K11" s="13">
        <f t="shared" si="0"/>
        <v>177929420</v>
      </c>
      <c r="L11" s="13">
        <f t="shared" si="4"/>
        <v>184199220</v>
      </c>
      <c r="M11" s="13">
        <f t="shared" si="4"/>
        <v>184115530</v>
      </c>
      <c r="O11" s="72"/>
      <c r="P11" s="72"/>
      <c r="Q11" s="72"/>
    </row>
    <row r="12" spans="1:17" ht="25.5" customHeight="1">
      <c r="A12" s="80"/>
      <c r="B12" s="45" t="s">
        <v>55</v>
      </c>
      <c r="C12" s="46" t="s">
        <v>41</v>
      </c>
      <c r="D12" s="13">
        <v>850</v>
      </c>
      <c r="E12" s="13">
        <v>655</v>
      </c>
      <c r="F12" s="13">
        <v>654</v>
      </c>
      <c r="G12" s="13">
        <v>654</v>
      </c>
      <c r="H12" s="13">
        <v>1429.8</v>
      </c>
      <c r="I12" s="13">
        <v>1487</v>
      </c>
      <c r="J12" s="13">
        <f t="shared" si="3"/>
        <v>1487</v>
      </c>
      <c r="K12" s="13">
        <f t="shared" si="0"/>
        <v>1540570</v>
      </c>
      <c r="L12" s="13">
        <f t="shared" ref="L12:M13" si="5">ROUND(F12*I12*$J$4,-1)</f>
        <v>1599760</v>
      </c>
      <c r="M12" s="13">
        <f t="shared" si="5"/>
        <v>1599760</v>
      </c>
      <c r="O12" s="72"/>
      <c r="P12" s="72"/>
      <c r="Q12" s="72"/>
    </row>
    <row r="13" spans="1:17" ht="25.5" customHeight="1">
      <c r="A13" s="79" t="s">
        <v>43</v>
      </c>
      <c r="B13" s="45" t="s">
        <v>54</v>
      </c>
      <c r="C13" s="46" t="s">
        <v>41</v>
      </c>
      <c r="D13" s="13">
        <v>65187</v>
      </c>
      <c r="E13" s="13">
        <v>47103</v>
      </c>
      <c r="F13" s="13">
        <v>46604</v>
      </c>
      <c r="G13" s="13">
        <f>45771</f>
        <v>45771</v>
      </c>
      <c r="H13" s="13">
        <f>$H$11</f>
        <v>476.9</v>
      </c>
      <c r="I13" s="13">
        <f>$I$11</f>
        <v>493.94</v>
      </c>
      <c r="J13" s="13">
        <f>$J$11</f>
        <v>493.94</v>
      </c>
      <c r="K13" s="13">
        <f t="shared" si="0"/>
        <v>36952330</v>
      </c>
      <c r="L13" s="13">
        <f t="shared" si="5"/>
        <v>37867210</v>
      </c>
      <c r="M13" s="13">
        <f t="shared" si="5"/>
        <v>37190370</v>
      </c>
    </row>
    <row r="14" spans="1:17" ht="25.5" customHeight="1">
      <c r="A14" s="80"/>
      <c r="B14" s="45" t="s">
        <v>55</v>
      </c>
      <c r="C14" s="46" t="s">
        <v>41</v>
      </c>
      <c r="D14" s="13">
        <v>23250</v>
      </c>
      <c r="E14" s="13">
        <v>21130</v>
      </c>
      <c r="F14" s="13">
        <v>21128</v>
      </c>
      <c r="G14" s="13">
        <f>21124-1314</f>
        <v>19810</v>
      </c>
      <c r="H14" s="13">
        <v>1429.8</v>
      </c>
      <c r="I14" s="13">
        <v>1487</v>
      </c>
      <c r="J14" s="13">
        <f t="shared" si="3"/>
        <v>1487</v>
      </c>
      <c r="K14" s="13">
        <f t="shared" si="0"/>
        <v>49698200</v>
      </c>
      <c r="L14" s="13">
        <f t="shared" ref="L14:L15" si="6">ROUND(F14*I14*$J$4,-1)</f>
        <v>51681520</v>
      </c>
      <c r="M14" s="13">
        <f t="shared" ref="M14:M15" si="7">ROUND(G14*J14*$J$4,-1)</f>
        <v>48457540</v>
      </c>
    </row>
    <row r="15" spans="1:17" ht="25.5" customHeight="1">
      <c r="A15" s="79" t="s">
        <v>44</v>
      </c>
      <c r="B15" s="45" t="s">
        <v>54</v>
      </c>
      <c r="C15" s="46" t="s">
        <v>41</v>
      </c>
      <c r="D15" s="13">
        <v>162444</v>
      </c>
      <c r="E15" s="13">
        <v>167162</v>
      </c>
      <c r="F15" s="13">
        <v>162604</v>
      </c>
      <c r="G15" s="13">
        <v>159796</v>
      </c>
      <c r="H15" s="13">
        <f>$H$11</f>
        <v>476.9</v>
      </c>
      <c r="I15" s="13">
        <f>$I$11</f>
        <v>493.94</v>
      </c>
      <c r="J15" s="13">
        <f>$J$11</f>
        <v>493.94</v>
      </c>
      <c r="K15" s="13">
        <f t="shared" si="0"/>
        <v>131138670</v>
      </c>
      <c r="L15" s="13">
        <f t="shared" si="6"/>
        <v>132120840</v>
      </c>
      <c r="M15" s="13">
        <f t="shared" si="7"/>
        <v>129839250</v>
      </c>
    </row>
    <row r="16" spans="1:17" ht="25.5" customHeight="1">
      <c r="A16" s="80"/>
      <c r="B16" s="45" t="s">
        <v>55</v>
      </c>
      <c r="C16" s="46" t="s">
        <v>41</v>
      </c>
      <c r="D16" s="13">
        <v>43639</v>
      </c>
      <c r="E16" s="13">
        <v>44825</v>
      </c>
      <c r="F16" s="13">
        <v>43530</v>
      </c>
      <c r="G16" s="13">
        <v>43485</v>
      </c>
      <c r="H16" s="13">
        <v>1429.8</v>
      </c>
      <c r="I16" s="13">
        <v>1487</v>
      </c>
      <c r="J16" s="13">
        <f t="shared" si="3"/>
        <v>1487</v>
      </c>
      <c r="K16" s="13">
        <f t="shared" si="0"/>
        <v>105429340</v>
      </c>
      <c r="L16" s="13">
        <f t="shared" ref="L16:L17" si="8">ROUND(F16*I16*$J$4,-1)</f>
        <v>106479390</v>
      </c>
      <c r="M16" s="13">
        <f t="shared" ref="M16:M17" si="9">ROUND(G16*J16*$J$4,-1)</f>
        <v>106369310</v>
      </c>
    </row>
    <row r="17" spans="1:13" ht="25.5" customHeight="1">
      <c r="A17" s="79" t="s">
        <v>45</v>
      </c>
      <c r="B17" s="45" t="s">
        <v>54</v>
      </c>
      <c r="C17" s="46" t="s">
        <v>41</v>
      </c>
      <c r="D17" s="13">
        <v>95820</v>
      </c>
      <c r="E17" s="13">
        <v>103959</v>
      </c>
      <c r="F17" s="13">
        <v>100979</v>
      </c>
      <c r="G17" s="13">
        <v>99843</v>
      </c>
      <c r="H17" s="13">
        <f>$H$11</f>
        <v>476.9</v>
      </c>
      <c r="I17" s="13">
        <f>$I$11</f>
        <v>493.94</v>
      </c>
      <c r="J17" s="13">
        <f>$J$11</f>
        <v>493.94</v>
      </c>
      <c r="K17" s="13">
        <f t="shared" si="0"/>
        <v>81555890</v>
      </c>
      <c r="L17" s="13">
        <f t="shared" si="8"/>
        <v>82048600</v>
      </c>
      <c r="M17" s="13">
        <f t="shared" si="9"/>
        <v>81125560</v>
      </c>
    </row>
    <row r="18" spans="1:13" ht="25.5" customHeight="1">
      <c r="A18" s="80"/>
      <c r="B18" s="45" t="s">
        <v>55</v>
      </c>
      <c r="C18" s="46" t="s">
        <v>41</v>
      </c>
      <c r="D18" s="13">
        <v>15438</v>
      </c>
      <c r="E18" s="13">
        <v>19366</v>
      </c>
      <c r="F18" s="13">
        <v>19366</v>
      </c>
      <c r="G18" s="13">
        <v>19424</v>
      </c>
      <c r="H18" s="13">
        <v>1429.8</v>
      </c>
      <c r="I18" s="13">
        <v>1487</v>
      </c>
      <c r="J18" s="13">
        <f t="shared" si="3"/>
        <v>1487</v>
      </c>
      <c r="K18" s="13">
        <f t="shared" si="0"/>
        <v>45549240</v>
      </c>
      <c r="L18" s="13">
        <f t="shared" ref="L18:L19" si="10">ROUND(F18*I18*$J$4,-1)</f>
        <v>47371460</v>
      </c>
      <c r="M18" s="13">
        <f t="shared" ref="M18:M19" si="11">ROUND(G18*J18*$J$4,-1)</f>
        <v>47513340</v>
      </c>
    </row>
    <row r="19" spans="1:13" ht="27.75" customHeight="1">
      <c r="A19" s="79" t="s">
        <v>46</v>
      </c>
      <c r="B19" s="45" t="s">
        <v>54</v>
      </c>
      <c r="C19" s="46" t="s">
        <v>41</v>
      </c>
      <c r="D19" s="13">
        <v>90682</v>
      </c>
      <c r="E19" s="13">
        <v>97325</v>
      </c>
      <c r="F19" s="13">
        <v>97259</v>
      </c>
      <c r="G19" s="13">
        <v>95756</v>
      </c>
      <c r="H19" s="13">
        <f>$H$11</f>
        <v>476.9</v>
      </c>
      <c r="I19" s="13">
        <f>$I$11</f>
        <v>493.94</v>
      </c>
      <c r="J19" s="13">
        <f>$J$11</f>
        <v>493.94</v>
      </c>
      <c r="K19" s="13">
        <f t="shared" si="0"/>
        <v>76351510</v>
      </c>
      <c r="L19" s="13">
        <f t="shared" si="10"/>
        <v>79025980</v>
      </c>
      <c r="M19" s="13">
        <f t="shared" si="11"/>
        <v>77804750</v>
      </c>
    </row>
    <row r="20" spans="1:13" ht="27.75" customHeight="1">
      <c r="A20" s="80"/>
      <c r="B20" s="45" t="s">
        <v>55</v>
      </c>
      <c r="C20" s="46" t="s">
        <v>41</v>
      </c>
      <c r="D20" s="13">
        <v>47398</v>
      </c>
      <c r="E20" s="13">
        <v>44564</v>
      </c>
      <c r="F20" s="13">
        <v>44570</v>
      </c>
      <c r="G20" s="13">
        <v>44561</v>
      </c>
      <c r="H20" s="13">
        <v>1429.8</v>
      </c>
      <c r="I20" s="13">
        <v>1487</v>
      </c>
      <c r="J20" s="13">
        <f t="shared" si="3"/>
        <v>1487</v>
      </c>
      <c r="K20" s="13">
        <f t="shared" si="0"/>
        <v>104815460</v>
      </c>
      <c r="L20" s="13">
        <f t="shared" ref="L20:L21" si="12">ROUND(F20*I20*$J$4,-1)</f>
        <v>109023350</v>
      </c>
      <c r="M20" s="13">
        <f t="shared" ref="M20:M21" si="13">ROUND(G20*J20*$J$4,-1)</f>
        <v>109001330</v>
      </c>
    </row>
    <row r="21" spans="1:13" ht="25.5" customHeight="1">
      <c r="A21" s="79" t="s">
        <v>47</v>
      </c>
      <c r="B21" s="45" t="s">
        <v>54</v>
      </c>
      <c r="C21" s="46" t="s">
        <v>41</v>
      </c>
      <c r="D21" s="13">
        <v>19950</v>
      </c>
      <c r="E21" s="13">
        <v>19950</v>
      </c>
      <c r="F21" s="13">
        <v>19950</v>
      </c>
      <c r="G21" s="13">
        <v>19950</v>
      </c>
      <c r="H21" s="13">
        <f>$H$11</f>
        <v>476.9</v>
      </c>
      <c r="I21" s="13">
        <f>$I$11</f>
        <v>493.94</v>
      </c>
      <c r="J21" s="13">
        <f>$J$11</f>
        <v>493.94</v>
      </c>
      <c r="K21" s="13">
        <f t="shared" si="0"/>
        <v>15650780</v>
      </c>
      <c r="L21" s="13">
        <f t="shared" si="12"/>
        <v>16210000</v>
      </c>
      <c r="M21" s="13">
        <f t="shared" si="13"/>
        <v>16210000</v>
      </c>
    </row>
    <row r="22" spans="1:13" ht="25.5" customHeight="1">
      <c r="A22" s="80"/>
      <c r="B22" s="45" t="s">
        <v>55</v>
      </c>
      <c r="C22" s="46" t="s">
        <v>41</v>
      </c>
      <c r="D22" s="13">
        <v>3265</v>
      </c>
      <c r="E22" s="13">
        <v>3265</v>
      </c>
      <c r="F22" s="13">
        <v>3265</v>
      </c>
      <c r="G22" s="13">
        <v>3265</v>
      </c>
      <c r="H22" s="13">
        <v>1429.8</v>
      </c>
      <c r="I22" s="13">
        <v>1487</v>
      </c>
      <c r="J22" s="13">
        <f t="shared" si="3"/>
        <v>1487</v>
      </c>
      <c r="K22" s="13">
        <f t="shared" ref="K22:K23" si="14">ROUND(E22*H22*$J$4,-1)</f>
        <v>7679350</v>
      </c>
      <c r="L22" s="13">
        <f t="shared" ref="L22:L24" si="15">ROUND(F22*I22*$J$4,-1)</f>
        <v>7986570</v>
      </c>
      <c r="M22" s="13">
        <f t="shared" ref="M22:M24" si="16">ROUND(G22*J22*$J$4,-1)</f>
        <v>7986570</v>
      </c>
    </row>
    <row r="23" spans="1:13" ht="51">
      <c r="A23" s="38" t="s">
        <v>48</v>
      </c>
      <c r="B23" s="45" t="s">
        <v>55</v>
      </c>
      <c r="C23" s="46" t="s">
        <v>41</v>
      </c>
      <c r="D23" s="13">
        <v>1400</v>
      </c>
      <c r="E23" s="13">
        <v>990</v>
      </c>
      <c r="F23" s="13">
        <v>990</v>
      </c>
      <c r="G23" s="13">
        <v>990</v>
      </c>
      <c r="H23" s="13">
        <v>1429.8</v>
      </c>
      <c r="I23" s="13">
        <v>1487</v>
      </c>
      <c r="J23" s="13">
        <f t="shared" si="3"/>
        <v>1487</v>
      </c>
      <c r="K23" s="13">
        <f t="shared" si="14"/>
        <v>2328500</v>
      </c>
      <c r="L23" s="13">
        <f t="shared" si="15"/>
        <v>2421650</v>
      </c>
      <c r="M23" s="13">
        <f t="shared" si="16"/>
        <v>2421650</v>
      </c>
    </row>
    <row r="24" spans="1:13" ht="26.25" customHeight="1">
      <c r="A24" s="79" t="s">
        <v>49</v>
      </c>
      <c r="B24" s="45" t="s">
        <v>54</v>
      </c>
      <c r="C24" s="46" t="s">
        <v>41</v>
      </c>
      <c r="D24" s="13">
        <v>9349</v>
      </c>
      <c r="E24" s="13">
        <v>9349</v>
      </c>
      <c r="F24" s="13">
        <v>9349</v>
      </c>
      <c r="G24" s="13">
        <v>9349</v>
      </c>
      <c r="H24" s="13">
        <f>$H$11</f>
        <v>476.9</v>
      </c>
      <c r="I24" s="13">
        <f>$I$11</f>
        <v>493.94</v>
      </c>
      <c r="J24" s="13">
        <f>$J$11</f>
        <v>493.94</v>
      </c>
      <c r="K24" s="13">
        <f>ROUND(E24*H24*$J$4,-1)</f>
        <v>7334300</v>
      </c>
      <c r="L24" s="13">
        <f t="shared" si="15"/>
        <v>7596360</v>
      </c>
      <c r="M24" s="13">
        <f t="shared" si="16"/>
        <v>7596360</v>
      </c>
    </row>
    <row r="25" spans="1:13" ht="26.25" customHeight="1">
      <c r="A25" s="80"/>
      <c r="B25" s="45" t="s">
        <v>55</v>
      </c>
      <c r="C25" s="46" t="s">
        <v>41</v>
      </c>
      <c r="D25" s="13">
        <v>4182</v>
      </c>
      <c r="E25" s="13">
        <v>4182</v>
      </c>
      <c r="F25" s="13">
        <v>4182</v>
      </c>
      <c r="G25" s="13">
        <v>4182</v>
      </c>
      <c r="H25" s="13">
        <v>1429.8</v>
      </c>
      <c r="I25" s="13">
        <v>1487</v>
      </c>
      <c r="J25" s="13">
        <f t="shared" si="3"/>
        <v>1487</v>
      </c>
      <c r="K25" s="13">
        <f>ROUND(E25*H25*$J$4,-1)</f>
        <v>9836150</v>
      </c>
      <c r="L25" s="13">
        <f t="shared" ref="L25:L26" si="17">ROUND(F25*I25*$J$4,-1)</f>
        <v>10229650</v>
      </c>
      <c r="M25" s="13">
        <f t="shared" ref="M25:M26" si="18">ROUND(G25*J25*$J$4,-1)</f>
        <v>10229650</v>
      </c>
    </row>
    <row r="26" spans="1:13" ht="51">
      <c r="A26" s="38" t="s">
        <v>50</v>
      </c>
      <c r="B26" s="45" t="s">
        <v>54</v>
      </c>
      <c r="C26" s="46" t="s">
        <v>41</v>
      </c>
      <c r="D26" s="13">
        <v>1600</v>
      </c>
      <c r="E26" s="13">
        <v>1600</v>
      </c>
      <c r="F26" s="13">
        <v>1600</v>
      </c>
      <c r="G26" s="13">
        <v>1600</v>
      </c>
      <c r="H26" s="13">
        <f>$H$11</f>
        <v>476.9</v>
      </c>
      <c r="I26" s="13">
        <f>$I$11</f>
        <v>493.94</v>
      </c>
      <c r="J26" s="13">
        <f>$J$11</f>
        <v>493.94</v>
      </c>
      <c r="K26" s="13">
        <f>ROUND(E26*H26*$J$4,-1)</f>
        <v>1255200</v>
      </c>
      <c r="L26" s="13">
        <f t="shared" si="17"/>
        <v>1300050</v>
      </c>
      <c r="M26" s="13">
        <f t="shared" si="18"/>
        <v>1300050</v>
      </c>
    </row>
    <row r="27" spans="1:13" ht="51">
      <c r="A27" s="38" t="s">
        <v>51</v>
      </c>
      <c r="B27" s="39" t="s">
        <v>56</v>
      </c>
      <c r="C27" s="46" t="s">
        <v>39</v>
      </c>
      <c r="D27" s="13">
        <v>108194</v>
      </c>
      <c r="E27" s="13">
        <v>101444</v>
      </c>
      <c r="F27" s="13">
        <v>101444</v>
      </c>
      <c r="G27" s="13">
        <v>101444</v>
      </c>
      <c r="H27" s="13"/>
      <c r="I27" s="13"/>
      <c r="J27" s="13">
        <f t="shared" si="3"/>
        <v>0</v>
      </c>
      <c r="K27" s="13"/>
      <c r="L27" s="13"/>
      <c r="M27" s="13"/>
    </row>
    <row r="28" spans="1:13" ht="25.5">
      <c r="A28" s="38" t="s">
        <v>52</v>
      </c>
      <c r="B28" s="45" t="s">
        <v>54</v>
      </c>
      <c r="C28" s="46" t="s">
        <v>41</v>
      </c>
      <c r="D28" s="13">
        <v>4260</v>
      </c>
      <c r="E28" s="62">
        <v>4260</v>
      </c>
      <c r="F28" s="62">
        <v>4258</v>
      </c>
      <c r="G28" s="62">
        <v>4254</v>
      </c>
      <c r="H28" s="13">
        <f>$H$11</f>
        <v>476.9</v>
      </c>
      <c r="I28" s="13">
        <f>$I$11</f>
        <v>493.94</v>
      </c>
      <c r="J28" s="13">
        <f>$J$11</f>
        <v>493.94</v>
      </c>
      <c r="K28" s="13">
        <f t="shared" ref="K28:K30" si="19">ROUND(E28*H28*$J$4,-1)</f>
        <v>3341970</v>
      </c>
      <c r="L28" s="13">
        <f t="shared" ref="L28:L30" si="20">ROUND(F28*I28*$J$4,-1)</f>
        <v>3459760</v>
      </c>
      <c r="M28" s="13">
        <f t="shared" ref="M28:M30" si="21">ROUND(G28*J28*$J$4,-1)</f>
        <v>3456510</v>
      </c>
    </row>
    <row r="29" spans="1:13" ht="25.5">
      <c r="A29" s="38" t="s">
        <v>117</v>
      </c>
      <c r="B29" s="45" t="s">
        <v>54</v>
      </c>
      <c r="C29" s="46" t="s">
        <v>41</v>
      </c>
      <c r="D29" s="13">
        <v>19170</v>
      </c>
      <c r="E29" s="63">
        <v>20074</v>
      </c>
      <c r="F29" s="63">
        <v>21035</v>
      </c>
      <c r="G29" s="63">
        <v>20834</v>
      </c>
      <c r="H29" s="13">
        <v>443.3</v>
      </c>
      <c r="I29" s="13">
        <v>461</v>
      </c>
      <c r="J29" s="13">
        <f t="shared" si="3"/>
        <v>461</v>
      </c>
      <c r="K29" s="13">
        <f t="shared" si="19"/>
        <v>14638530</v>
      </c>
      <c r="L29" s="13">
        <f t="shared" si="20"/>
        <v>15951790</v>
      </c>
      <c r="M29" s="13">
        <f t="shared" si="21"/>
        <v>15799360</v>
      </c>
    </row>
    <row r="30" spans="1:13" ht="25.5">
      <c r="A30" s="59" t="s">
        <v>118</v>
      </c>
      <c r="B30" s="45" t="s">
        <v>54</v>
      </c>
      <c r="C30" s="46" t="s">
        <v>41</v>
      </c>
      <c r="D30" s="13">
        <v>6003</v>
      </c>
      <c r="E30" s="63">
        <v>6949</v>
      </c>
      <c r="F30" s="63">
        <v>7649</v>
      </c>
      <c r="G30" s="63">
        <v>7576</v>
      </c>
      <c r="H30" s="13">
        <v>2216.5</v>
      </c>
      <c r="I30" s="13">
        <v>2305.1999999999998</v>
      </c>
      <c r="J30" s="13">
        <f t="shared" si="3"/>
        <v>2305.1999999999998</v>
      </c>
      <c r="K30" s="13">
        <f t="shared" si="19"/>
        <v>25337040</v>
      </c>
      <c r="L30" s="13">
        <f t="shared" si="20"/>
        <v>29005420</v>
      </c>
      <c r="M30" s="13">
        <f t="shared" si="21"/>
        <v>28728600</v>
      </c>
    </row>
    <row r="31" spans="1:13" ht="25.5">
      <c r="A31" s="38" t="s">
        <v>71</v>
      </c>
      <c r="B31" s="45" t="s">
        <v>65</v>
      </c>
      <c r="C31" s="46" t="s">
        <v>64</v>
      </c>
      <c r="D31" s="13">
        <v>55002</v>
      </c>
      <c r="E31" s="13">
        <v>53374</v>
      </c>
      <c r="F31" s="13">
        <v>53330</v>
      </c>
      <c r="G31" s="13">
        <v>52144</v>
      </c>
      <c r="H31" s="13">
        <v>2620.6</v>
      </c>
      <c r="I31" s="13">
        <v>2725.4</v>
      </c>
      <c r="J31" s="13">
        <f t="shared" si="3"/>
        <v>2725.4</v>
      </c>
      <c r="K31" s="13">
        <f>ROUND(E31*H31*$J$4,-1)</f>
        <v>230089280</v>
      </c>
      <c r="L31" s="13">
        <f t="shared" ref="L31:M31" si="22">ROUND(F31*I31*$J$4,-1)</f>
        <v>239093480</v>
      </c>
      <c r="M31" s="13">
        <f t="shared" si="22"/>
        <v>233776310</v>
      </c>
    </row>
    <row r="32" spans="1:13" ht="25.5">
      <c r="A32" s="38" t="s">
        <v>72</v>
      </c>
      <c r="B32" s="45" t="s">
        <v>65</v>
      </c>
      <c r="C32" s="46" t="s">
        <v>64</v>
      </c>
      <c r="D32" s="13">
        <v>68106</v>
      </c>
      <c r="E32" s="13">
        <v>71019</v>
      </c>
      <c r="F32" s="13">
        <v>70969</v>
      </c>
      <c r="G32" s="13">
        <v>70969</v>
      </c>
      <c r="H32" s="13">
        <v>2620.6</v>
      </c>
      <c r="I32" s="13">
        <v>2725.4</v>
      </c>
      <c r="J32" s="13">
        <f t="shared" si="3"/>
        <v>2725.4</v>
      </c>
      <c r="K32" s="13">
        <f>ROUND(E32*H32*$J$4,-1)</f>
        <v>306154880</v>
      </c>
      <c r="L32" s="13">
        <f t="shared" ref="L32" si="23">ROUND(F32*I32*$J$4,-1)</f>
        <v>318174110</v>
      </c>
      <c r="M32" s="13">
        <f t="shared" ref="M32" si="24">ROUND(G32*J32*$J$4,-1)</f>
        <v>318174110</v>
      </c>
    </row>
    <row r="33" spans="1:13" ht="38.25">
      <c r="A33" s="38" t="s">
        <v>105</v>
      </c>
      <c r="B33" s="45" t="s">
        <v>63</v>
      </c>
      <c r="C33" s="46" t="s">
        <v>41</v>
      </c>
      <c r="D33" s="13">
        <v>4026</v>
      </c>
      <c r="E33" s="13">
        <v>4023</v>
      </c>
      <c r="F33" s="13">
        <v>4018</v>
      </c>
      <c r="G33" s="13">
        <v>4013</v>
      </c>
      <c r="H33" s="13">
        <v>84587.5</v>
      </c>
      <c r="I33" s="13">
        <v>87970.9</v>
      </c>
      <c r="J33" s="13">
        <f t="shared" si="3"/>
        <v>87970.9</v>
      </c>
      <c r="K33" s="13">
        <f>ROUND(E33*H33*$J$4,-1)</f>
        <v>559786120</v>
      </c>
      <c r="L33" s="13">
        <f t="shared" ref="L33:M33" si="25">ROUND(F33*I33*$J$4,-1)</f>
        <v>581453340</v>
      </c>
      <c r="M33" s="13">
        <f t="shared" si="25"/>
        <v>580729780</v>
      </c>
    </row>
    <row r="34" spans="1:13" ht="38.25">
      <c r="A34" s="38" t="s">
        <v>57</v>
      </c>
      <c r="B34" s="45" t="s">
        <v>63</v>
      </c>
      <c r="C34" s="46" t="s">
        <v>41</v>
      </c>
      <c r="D34" s="13">
        <v>4258</v>
      </c>
      <c r="E34" s="13">
        <v>4178</v>
      </c>
      <c r="F34" s="13">
        <v>4118</v>
      </c>
      <c r="G34" s="13">
        <v>4073</v>
      </c>
      <c r="H34" s="13">
        <v>84587.5</v>
      </c>
      <c r="I34" s="13">
        <v>87970.9</v>
      </c>
      <c r="J34" s="13">
        <f t="shared" si="3"/>
        <v>87970.9</v>
      </c>
      <c r="K34" s="13">
        <f t="shared" ref="K34:K44" si="26">ROUND(E34*H34*$J$4,-1)</f>
        <v>581353820</v>
      </c>
      <c r="L34" s="13">
        <f t="shared" ref="L34:L44" si="27">ROUND(F34*I34*$J$4,-1)</f>
        <v>595924550</v>
      </c>
      <c r="M34" s="13">
        <f t="shared" ref="M34:M44" si="28">ROUND(G34*J34*$J$4,-1)</f>
        <v>589412510</v>
      </c>
    </row>
    <row r="35" spans="1:13" ht="38.25">
      <c r="A35" s="38" t="s">
        <v>58</v>
      </c>
      <c r="B35" s="45" t="s">
        <v>63</v>
      </c>
      <c r="C35" s="46" t="s">
        <v>41</v>
      </c>
      <c r="D35" s="13">
        <v>4252</v>
      </c>
      <c r="E35" s="13">
        <v>4440</v>
      </c>
      <c r="F35" s="13">
        <v>4390</v>
      </c>
      <c r="G35" s="13">
        <v>4336</v>
      </c>
      <c r="H35" s="13">
        <v>84587.5</v>
      </c>
      <c r="I35" s="13">
        <v>87970.9</v>
      </c>
      <c r="J35" s="13">
        <f t="shared" si="3"/>
        <v>87970.9</v>
      </c>
      <c r="K35" s="13">
        <f t="shared" si="26"/>
        <v>617810180</v>
      </c>
      <c r="L35" s="13">
        <f t="shared" si="27"/>
        <v>635286250</v>
      </c>
      <c r="M35" s="13">
        <f t="shared" si="28"/>
        <v>627471800</v>
      </c>
    </row>
    <row r="36" spans="1:13" ht="38.25">
      <c r="A36" s="38" t="s">
        <v>59</v>
      </c>
      <c r="B36" s="45" t="s">
        <v>63</v>
      </c>
      <c r="C36" s="46" t="s">
        <v>41</v>
      </c>
      <c r="D36" s="13">
        <v>500</v>
      </c>
      <c r="E36" s="13">
        <v>450</v>
      </c>
      <c r="F36" s="13">
        <v>434</v>
      </c>
      <c r="G36" s="13">
        <v>404</v>
      </c>
      <c r="H36" s="13">
        <v>84587.5</v>
      </c>
      <c r="I36" s="13">
        <v>87970.9</v>
      </c>
      <c r="J36" s="13">
        <f t="shared" si="3"/>
        <v>87970.9</v>
      </c>
      <c r="K36" s="13">
        <f t="shared" si="26"/>
        <v>62615900</v>
      </c>
      <c r="L36" s="13">
        <f t="shared" si="27"/>
        <v>62805060</v>
      </c>
      <c r="M36" s="13">
        <f t="shared" si="28"/>
        <v>58463700</v>
      </c>
    </row>
    <row r="37" spans="1:13" ht="38.25">
      <c r="A37" s="38" t="s">
        <v>60</v>
      </c>
      <c r="B37" s="45" t="s">
        <v>63</v>
      </c>
      <c r="C37" s="46" t="s">
        <v>41</v>
      </c>
      <c r="D37" s="13">
        <v>300</v>
      </c>
      <c r="E37" s="13">
        <v>200</v>
      </c>
      <c r="F37" s="13">
        <v>200</v>
      </c>
      <c r="G37" s="13">
        <v>200</v>
      </c>
      <c r="H37" s="13">
        <v>84587.5</v>
      </c>
      <c r="I37" s="13">
        <v>87970.9</v>
      </c>
      <c r="J37" s="13">
        <f t="shared" si="3"/>
        <v>87970.9</v>
      </c>
      <c r="K37" s="13">
        <f t="shared" si="26"/>
        <v>27829290</v>
      </c>
      <c r="L37" s="13">
        <f t="shared" si="27"/>
        <v>28942430</v>
      </c>
      <c r="M37" s="13">
        <f t="shared" si="28"/>
        <v>28942430</v>
      </c>
    </row>
    <row r="38" spans="1:13" ht="38.25">
      <c r="A38" s="38" t="s">
        <v>61</v>
      </c>
      <c r="B38" s="45" t="s">
        <v>63</v>
      </c>
      <c r="C38" s="46" t="s">
        <v>41</v>
      </c>
      <c r="D38" s="13">
        <v>710</v>
      </c>
      <c r="E38" s="13">
        <v>710</v>
      </c>
      <c r="F38" s="13">
        <v>710</v>
      </c>
      <c r="G38" s="13">
        <v>710</v>
      </c>
      <c r="H38" s="13">
        <v>84587.5</v>
      </c>
      <c r="I38" s="13">
        <v>87970.9</v>
      </c>
      <c r="J38" s="13">
        <f t="shared" si="3"/>
        <v>87970.9</v>
      </c>
      <c r="K38" s="13">
        <f t="shared" si="26"/>
        <v>98793970</v>
      </c>
      <c r="L38" s="13">
        <f t="shared" si="27"/>
        <v>102745610</v>
      </c>
      <c r="M38" s="13">
        <f t="shared" si="28"/>
        <v>102745610</v>
      </c>
    </row>
    <row r="39" spans="1:13" ht="38.25">
      <c r="A39" s="38" t="s">
        <v>62</v>
      </c>
      <c r="B39" s="45" t="s">
        <v>63</v>
      </c>
      <c r="C39" s="46" t="s">
        <v>41</v>
      </c>
      <c r="D39" s="13">
        <v>90</v>
      </c>
      <c r="E39" s="13">
        <v>90</v>
      </c>
      <c r="F39" s="13">
        <v>90</v>
      </c>
      <c r="G39" s="13">
        <v>90</v>
      </c>
      <c r="H39" s="13">
        <v>39810.6</v>
      </c>
      <c r="I39" s="13">
        <v>41969.3</v>
      </c>
      <c r="J39" s="13">
        <f t="shared" si="3"/>
        <v>41969.3</v>
      </c>
      <c r="K39" s="13">
        <f t="shared" si="26"/>
        <v>5893960</v>
      </c>
      <c r="L39" s="13">
        <f t="shared" si="27"/>
        <v>6213550</v>
      </c>
      <c r="M39" s="13">
        <f t="shared" si="28"/>
        <v>6213550</v>
      </c>
    </row>
    <row r="40" spans="1:13">
      <c r="A40" s="38" t="s">
        <v>69</v>
      </c>
      <c r="B40" s="45" t="s">
        <v>70</v>
      </c>
      <c r="C40" s="46" t="s">
        <v>41</v>
      </c>
      <c r="D40" s="13">
        <v>76</v>
      </c>
      <c r="E40" s="13">
        <v>76</v>
      </c>
      <c r="F40" s="13">
        <v>76</v>
      </c>
      <c r="G40" s="13">
        <v>76</v>
      </c>
      <c r="H40" s="13">
        <v>14603.9</v>
      </c>
      <c r="I40" s="13">
        <v>15188.1</v>
      </c>
      <c r="J40" s="13">
        <f>I40</f>
        <v>15188.1</v>
      </c>
      <c r="K40" s="13">
        <f>ROUND(E40*H40*$J$4,-1)</f>
        <v>1825780</v>
      </c>
      <c r="L40" s="13">
        <f>ROUND(F40*I40*$J$4,-1)</f>
        <v>1898820</v>
      </c>
      <c r="M40" s="13">
        <f>ROUND(G40*J40*$J$4,-1)</f>
        <v>1898820</v>
      </c>
    </row>
    <row r="41" spans="1:13" ht="38.25">
      <c r="A41" s="38" t="s">
        <v>66</v>
      </c>
      <c r="B41" s="45" t="s">
        <v>70</v>
      </c>
      <c r="C41" s="46" t="s">
        <v>41</v>
      </c>
      <c r="D41" s="13">
        <v>2312</v>
      </c>
      <c r="E41" s="13">
        <v>1833</v>
      </c>
      <c r="F41" s="13">
        <v>1805</v>
      </c>
      <c r="G41" s="13">
        <v>1776</v>
      </c>
      <c r="H41" s="13">
        <v>14603.9</v>
      </c>
      <c r="I41" s="13">
        <v>15188.1</v>
      </c>
      <c r="J41" s="13">
        <f t="shared" si="3"/>
        <v>15188.1</v>
      </c>
      <c r="K41" s="13">
        <f t="shared" si="26"/>
        <v>44034920</v>
      </c>
      <c r="L41" s="13">
        <f t="shared" si="27"/>
        <v>45096890</v>
      </c>
      <c r="M41" s="13">
        <f t="shared" si="28"/>
        <v>44372340</v>
      </c>
    </row>
    <row r="42" spans="1:13" ht="38.25">
      <c r="A42" s="38" t="s">
        <v>67</v>
      </c>
      <c r="B42" s="45" t="s">
        <v>70</v>
      </c>
      <c r="C42" s="46" t="s">
        <v>41</v>
      </c>
      <c r="D42" s="13">
        <v>343</v>
      </c>
      <c r="E42" s="13">
        <v>349</v>
      </c>
      <c r="F42" s="13">
        <v>349</v>
      </c>
      <c r="G42" s="13">
        <v>349</v>
      </c>
      <c r="H42" s="13">
        <v>14603.9</v>
      </c>
      <c r="I42" s="13">
        <v>15188.1</v>
      </c>
      <c r="J42" s="13">
        <f t="shared" si="3"/>
        <v>15188.1</v>
      </c>
      <c r="K42" s="13">
        <f t="shared" si="26"/>
        <v>8384170</v>
      </c>
      <c r="L42" s="13">
        <f t="shared" si="27"/>
        <v>8719560</v>
      </c>
      <c r="M42" s="13">
        <f t="shared" si="28"/>
        <v>8719560</v>
      </c>
    </row>
    <row r="43" spans="1:13" ht="38.25">
      <c r="A43" s="38" t="s">
        <v>68</v>
      </c>
      <c r="B43" s="45" t="s">
        <v>70</v>
      </c>
      <c r="C43" s="46" t="s">
        <v>41</v>
      </c>
      <c r="D43" s="13">
        <v>842</v>
      </c>
      <c r="E43" s="13">
        <v>500</v>
      </c>
      <c r="F43" s="13">
        <v>500</v>
      </c>
      <c r="G43" s="13">
        <v>500</v>
      </c>
      <c r="H43" s="13">
        <v>14603.9</v>
      </c>
      <c r="I43" s="13">
        <v>15188.1</v>
      </c>
      <c r="J43" s="13">
        <f t="shared" si="3"/>
        <v>15188.1</v>
      </c>
      <c r="K43" s="13">
        <f t="shared" si="26"/>
        <v>12011710</v>
      </c>
      <c r="L43" s="13">
        <f t="shared" si="27"/>
        <v>12492210</v>
      </c>
      <c r="M43" s="13">
        <f t="shared" si="28"/>
        <v>12492210</v>
      </c>
    </row>
    <row r="44" spans="1:13" ht="51">
      <c r="A44" s="50" t="s">
        <v>108</v>
      </c>
      <c r="B44" s="45" t="s">
        <v>70</v>
      </c>
      <c r="C44" s="46" t="s">
        <v>41</v>
      </c>
      <c r="D44" s="13">
        <v>300</v>
      </c>
      <c r="E44" s="13">
        <v>300</v>
      </c>
      <c r="F44" s="13">
        <v>300</v>
      </c>
      <c r="G44" s="13">
        <v>300</v>
      </c>
      <c r="H44" s="13">
        <v>14603.9</v>
      </c>
      <c r="I44" s="13">
        <v>15188.1</v>
      </c>
      <c r="J44" s="13">
        <f t="shared" si="3"/>
        <v>15188.1</v>
      </c>
      <c r="K44" s="13">
        <f t="shared" si="26"/>
        <v>7207020</v>
      </c>
      <c r="L44" s="13">
        <f t="shared" si="27"/>
        <v>7495330</v>
      </c>
      <c r="M44" s="13">
        <f t="shared" si="28"/>
        <v>7495330</v>
      </c>
    </row>
    <row r="45" spans="1:13" ht="25.5">
      <c r="A45" s="38" t="s">
        <v>157</v>
      </c>
      <c r="B45" s="45" t="s">
        <v>63</v>
      </c>
      <c r="C45" s="46" t="s">
        <v>41</v>
      </c>
      <c r="D45" s="13">
        <v>917</v>
      </c>
      <c r="E45" s="13">
        <v>917</v>
      </c>
      <c r="F45" s="13">
        <v>917</v>
      </c>
      <c r="G45" s="13">
        <v>917</v>
      </c>
      <c r="H45" s="13"/>
      <c r="I45" s="13"/>
      <c r="J45" s="13"/>
      <c r="K45" s="13"/>
      <c r="L45" s="13"/>
      <c r="M45" s="13"/>
    </row>
    <row r="46" spans="1:13">
      <c r="A46" s="39" t="s">
        <v>35</v>
      </c>
      <c r="B46" s="47"/>
      <c r="C46" s="47"/>
      <c r="D46" s="12"/>
      <c r="E46" s="12"/>
      <c r="F46" s="12"/>
      <c r="G46" s="13"/>
      <c r="H46" s="12"/>
      <c r="I46" s="12"/>
      <c r="J46" s="13"/>
      <c r="K46" s="12"/>
      <c r="L46" s="12"/>
      <c r="M46" s="13"/>
    </row>
    <row r="47" spans="1:13">
      <c r="A47" s="39" t="s">
        <v>73</v>
      </c>
      <c r="B47" s="47" t="s">
        <v>87</v>
      </c>
      <c r="C47" s="47" t="s">
        <v>64</v>
      </c>
      <c r="D47" s="12">
        <v>62220</v>
      </c>
      <c r="E47" s="12">
        <v>62220</v>
      </c>
      <c r="F47" s="12">
        <v>62220</v>
      </c>
      <c r="G47" s="12">
        <v>62220</v>
      </c>
      <c r="H47" s="12"/>
      <c r="I47" s="12"/>
      <c r="J47" s="12"/>
      <c r="K47" s="12"/>
      <c r="L47" s="12"/>
      <c r="M47" s="12"/>
    </row>
    <row r="48" spans="1:13" ht="25.5">
      <c r="A48" s="39" t="s">
        <v>74</v>
      </c>
      <c r="B48" s="47" t="s">
        <v>88</v>
      </c>
      <c r="C48" s="46" t="s">
        <v>41</v>
      </c>
      <c r="D48" s="12">
        <v>9000</v>
      </c>
      <c r="E48" s="12">
        <v>9000</v>
      </c>
      <c r="F48" s="12">
        <v>9000</v>
      </c>
      <c r="G48" s="12">
        <v>9000</v>
      </c>
      <c r="H48" s="12"/>
      <c r="I48" s="12"/>
      <c r="J48" s="12"/>
      <c r="K48" s="12"/>
      <c r="L48" s="12"/>
      <c r="M48" s="12"/>
    </row>
    <row r="49" spans="1:13" ht="38.25">
      <c r="A49" s="38" t="s">
        <v>75</v>
      </c>
      <c r="B49" s="46" t="s">
        <v>98</v>
      </c>
      <c r="C49" s="46" t="s">
        <v>97</v>
      </c>
      <c r="D49" s="12">
        <v>61</v>
      </c>
      <c r="E49" s="12">
        <v>61</v>
      </c>
      <c r="F49" s="12">
        <v>61</v>
      </c>
      <c r="G49" s="14">
        <v>61</v>
      </c>
      <c r="H49" s="12"/>
      <c r="I49" s="12"/>
      <c r="J49" s="14"/>
      <c r="K49" s="12"/>
      <c r="L49" s="12"/>
      <c r="M49" s="14"/>
    </row>
    <row r="50" spans="1:13" ht="26.25" customHeight="1">
      <c r="A50" s="38" t="s">
        <v>76</v>
      </c>
      <c r="B50" s="47" t="s">
        <v>89</v>
      </c>
      <c r="C50" s="47" t="s">
        <v>90</v>
      </c>
      <c r="D50" s="12">
        <v>157</v>
      </c>
      <c r="E50" s="12">
        <v>157</v>
      </c>
      <c r="F50" s="12">
        <v>157</v>
      </c>
      <c r="G50" s="14">
        <v>157</v>
      </c>
      <c r="H50" s="12"/>
      <c r="I50" s="12"/>
      <c r="J50" s="14"/>
      <c r="K50" s="12"/>
      <c r="L50" s="12"/>
      <c r="M50" s="14"/>
    </row>
    <row r="51" spans="1:13" ht="25.5" customHeight="1">
      <c r="A51" s="39" t="s">
        <v>77</v>
      </c>
      <c r="B51" s="47" t="s">
        <v>101</v>
      </c>
      <c r="C51" s="46" t="s">
        <v>41</v>
      </c>
      <c r="D51" s="12">
        <v>2</v>
      </c>
      <c r="E51" s="12">
        <v>2</v>
      </c>
      <c r="F51" s="12">
        <v>2</v>
      </c>
      <c r="G51" s="12">
        <v>2</v>
      </c>
      <c r="H51" s="12"/>
      <c r="I51" s="12"/>
      <c r="J51" s="12"/>
      <c r="K51" s="12"/>
      <c r="L51" s="12"/>
      <c r="M51" s="12"/>
    </row>
    <row r="52" spans="1:13" ht="38.25">
      <c r="A52" s="39" t="s">
        <v>78</v>
      </c>
      <c r="B52" s="46" t="s">
        <v>100</v>
      </c>
      <c r="C52" s="46" t="s">
        <v>41</v>
      </c>
      <c r="D52" s="12">
        <v>1100</v>
      </c>
      <c r="E52" s="12">
        <v>1100</v>
      </c>
      <c r="F52" s="12">
        <v>1100</v>
      </c>
      <c r="G52" s="12">
        <v>1100</v>
      </c>
      <c r="H52" s="12"/>
      <c r="I52" s="12"/>
      <c r="J52" s="12"/>
      <c r="K52" s="12"/>
      <c r="L52" s="12"/>
      <c r="M52" s="12"/>
    </row>
    <row r="53" spans="1:13">
      <c r="A53" s="39" t="s">
        <v>79</v>
      </c>
      <c r="B53" s="47" t="s">
        <v>99</v>
      </c>
      <c r="C53" s="47" t="s">
        <v>39</v>
      </c>
      <c r="D53" s="12">
        <v>43300</v>
      </c>
      <c r="E53" s="12">
        <v>43300</v>
      </c>
      <c r="F53" s="12">
        <v>43300</v>
      </c>
      <c r="G53" s="12">
        <v>43300</v>
      </c>
      <c r="H53" s="12"/>
      <c r="I53" s="12"/>
      <c r="J53" s="12"/>
      <c r="K53" s="12"/>
      <c r="L53" s="12"/>
      <c r="M53" s="12"/>
    </row>
    <row r="54" spans="1:13">
      <c r="A54" s="48" t="s">
        <v>102</v>
      </c>
      <c r="B54" s="47" t="s">
        <v>103</v>
      </c>
      <c r="C54" s="46" t="s">
        <v>41</v>
      </c>
      <c r="D54" s="12">
        <v>1000</v>
      </c>
      <c r="E54" s="12">
        <v>2000</v>
      </c>
      <c r="F54" s="12">
        <v>2000</v>
      </c>
      <c r="G54" s="12">
        <v>2000</v>
      </c>
      <c r="H54" s="12"/>
      <c r="I54" s="12"/>
      <c r="J54" s="12"/>
      <c r="K54" s="12"/>
      <c r="L54" s="12"/>
      <c r="M54" s="12"/>
    </row>
    <row r="55" spans="1:13">
      <c r="A55" s="39" t="s">
        <v>80</v>
      </c>
      <c r="B55" s="47" t="s">
        <v>93</v>
      </c>
      <c r="C55" s="47" t="s">
        <v>90</v>
      </c>
      <c r="D55" s="12">
        <v>104000</v>
      </c>
      <c r="E55" s="12">
        <v>104000</v>
      </c>
      <c r="F55" s="12">
        <v>104000</v>
      </c>
      <c r="G55" s="12">
        <v>104000</v>
      </c>
      <c r="H55" s="12"/>
      <c r="I55" s="12"/>
      <c r="J55" s="12"/>
      <c r="K55" s="12"/>
      <c r="L55" s="12"/>
      <c r="M55" s="12"/>
    </row>
    <row r="56" spans="1:13" ht="25.5">
      <c r="A56" s="39" t="s">
        <v>81</v>
      </c>
      <c r="B56" s="47" t="s">
        <v>91</v>
      </c>
      <c r="C56" s="47" t="s">
        <v>39</v>
      </c>
      <c r="D56" s="12">
        <v>1280</v>
      </c>
      <c r="E56" s="12">
        <v>1200</v>
      </c>
      <c r="F56" s="12">
        <v>1150</v>
      </c>
      <c r="G56" s="12">
        <v>1100</v>
      </c>
      <c r="H56" s="12"/>
      <c r="I56" s="12"/>
      <c r="J56" s="12"/>
      <c r="K56" s="12"/>
      <c r="L56" s="12"/>
      <c r="M56" s="12"/>
    </row>
    <row r="57" spans="1:13" ht="51">
      <c r="A57" s="39" t="s">
        <v>82</v>
      </c>
      <c r="B57" s="47" t="s">
        <v>94</v>
      </c>
      <c r="C57" s="46" t="s">
        <v>41</v>
      </c>
      <c r="D57" s="12">
        <v>1</v>
      </c>
      <c r="E57" s="12">
        <v>1</v>
      </c>
      <c r="F57" s="12">
        <v>1</v>
      </c>
      <c r="G57" s="12">
        <v>1</v>
      </c>
      <c r="H57" s="12"/>
      <c r="I57" s="12"/>
      <c r="J57" s="12"/>
      <c r="K57" s="12"/>
      <c r="L57" s="12"/>
      <c r="M57" s="12"/>
    </row>
    <row r="58" spans="1:13" ht="51">
      <c r="A58" s="39" t="s">
        <v>83</v>
      </c>
      <c r="B58" s="47" t="s">
        <v>92</v>
      </c>
      <c r="C58" s="47" t="s">
        <v>39</v>
      </c>
      <c r="D58" s="12">
        <v>11</v>
      </c>
      <c r="E58" s="12">
        <v>11</v>
      </c>
      <c r="F58" s="12">
        <v>11</v>
      </c>
      <c r="G58" s="12">
        <v>11</v>
      </c>
      <c r="H58" s="12"/>
      <c r="I58" s="12"/>
      <c r="J58" s="12"/>
      <c r="K58" s="12"/>
      <c r="L58" s="12"/>
      <c r="M58" s="12"/>
    </row>
    <row r="59" spans="1:13" ht="51">
      <c r="A59" s="39" t="s">
        <v>84</v>
      </c>
      <c r="B59" s="47" t="s">
        <v>96</v>
      </c>
      <c r="C59" s="46" t="s">
        <v>41</v>
      </c>
      <c r="D59" s="12">
        <v>2</v>
      </c>
      <c r="E59" s="12" t="s">
        <v>106</v>
      </c>
      <c r="F59" s="12" t="s">
        <v>106</v>
      </c>
      <c r="G59" s="18" t="s">
        <v>106</v>
      </c>
      <c r="H59" s="12"/>
      <c r="I59" s="12"/>
      <c r="J59" s="18"/>
      <c r="K59" s="12"/>
      <c r="L59" s="12"/>
      <c r="M59" s="18"/>
    </row>
    <row r="60" spans="1:13" ht="25.5">
      <c r="A60" s="39" t="s">
        <v>85</v>
      </c>
      <c r="B60" s="47" t="s">
        <v>40</v>
      </c>
      <c r="C60" s="47" t="s">
        <v>95</v>
      </c>
      <c r="D60" s="49">
        <v>718.625</v>
      </c>
      <c r="E60" s="49">
        <v>704.57299999999998</v>
      </c>
      <c r="F60" s="49">
        <v>736.76700000000005</v>
      </c>
      <c r="G60" s="49">
        <v>766.75</v>
      </c>
      <c r="H60" s="49"/>
      <c r="I60" s="49"/>
      <c r="J60" s="49"/>
      <c r="K60" s="49"/>
      <c r="L60" s="49"/>
      <c r="M60" s="49"/>
    </row>
    <row r="61" spans="1:13" ht="25.5">
      <c r="A61" s="39" t="s">
        <v>86</v>
      </c>
      <c r="B61" s="47" t="s">
        <v>40</v>
      </c>
      <c r="C61" s="47" t="s">
        <v>95</v>
      </c>
      <c r="D61" s="49">
        <v>1560.4605000000001</v>
      </c>
      <c r="E61" s="49">
        <v>2148.6985</v>
      </c>
      <c r="F61" s="49">
        <v>457.78300000000002</v>
      </c>
      <c r="G61" s="49"/>
      <c r="H61" s="49"/>
      <c r="I61" s="49"/>
      <c r="J61" s="49"/>
      <c r="K61" s="49"/>
      <c r="L61" s="49"/>
      <c r="M61" s="49"/>
    </row>
    <row r="62" spans="1:13">
      <c r="A62" s="39"/>
      <c r="B62" s="47"/>
      <c r="C62" s="47"/>
      <c r="D62" s="12"/>
      <c r="E62" s="12"/>
      <c r="F62" s="12"/>
      <c r="G62" s="51"/>
      <c r="H62" s="12"/>
      <c r="I62" s="12"/>
      <c r="J62" s="51"/>
      <c r="K62" s="12"/>
      <c r="L62" s="12"/>
      <c r="M62" s="51"/>
    </row>
    <row r="63" spans="1:13">
      <c r="A63" s="75" t="s">
        <v>34</v>
      </c>
      <c r="B63" s="75"/>
      <c r="C63" s="75"/>
      <c r="D63" s="75"/>
      <c r="E63" s="75"/>
      <c r="F63" s="75"/>
      <c r="G63" s="75"/>
    </row>
    <row r="65" spans="1:13">
      <c r="A65" s="44"/>
      <c r="B65" s="9"/>
      <c r="C65" s="9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>
      <c r="A66" s="76"/>
      <c r="B66" s="76"/>
      <c r="C66" s="76"/>
      <c r="D66" s="76"/>
      <c r="E66" s="76"/>
      <c r="F66" s="76"/>
      <c r="G66" s="76"/>
      <c r="K66" s="64"/>
      <c r="L66" s="64"/>
      <c r="M66" s="64"/>
    </row>
    <row r="67" spans="1:13" hidden="1">
      <c r="A67" s="65" t="s">
        <v>119</v>
      </c>
      <c r="B67" s="66"/>
      <c r="C67" s="66"/>
      <c r="D67" s="66"/>
      <c r="E67" s="66"/>
      <c r="F67" s="66"/>
      <c r="G67" s="66"/>
      <c r="H67" s="66"/>
      <c r="I67" s="66"/>
      <c r="J67" s="66"/>
      <c r="K67" s="68">
        <f>K33+K34+K35+K36+K37+K38+K39</f>
        <v>1954083240</v>
      </c>
      <c r="L67" s="68">
        <f t="shared" ref="L67:M67" si="29">L33+L34+L35+L36+L37+L38+L39</f>
        <v>2013370790</v>
      </c>
      <c r="M67" s="68">
        <f t="shared" si="29"/>
        <v>1993979380</v>
      </c>
    </row>
    <row r="68" spans="1:13" hidden="1">
      <c r="A68" s="65" t="s">
        <v>120</v>
      </c>
      <c r="B68" s="66"/>
      <c r="C68" s="66"/>
      <c r="D68" s="66"/>
      <c r="E68" s="66"/>
      <c r="F68" s="66"/>
      <c r="G68" s="66"/>
      <c r="H68" s="66"/>
      <c r="I68" s="66"/>
      <c r="J68" s="66"/>
      <c r="K68" s="68">
        <f>K31+K32</f>
        <v>536244160</v>
      </c>
      <c r="L68" s="68">
        <f t="shared" ref="L68:M68" si="30">L31+L32</f>
        <v>557267590</v>
      </c>
      <c r="M68" s="68">
        <f t="shared" si="30"/>
        <v>551950420</v>
      </c>
    </row>
    <row r="69" spans="1:13" hidden="1">
      <c r="A69" s="65" t="s">
        <v>121</v>
      </c>
      <c r="B69" s="66"/>
      <c r="C69" s="66"/>
      <c r="D69" s="66"/>
      <c r="E69" s="66"/>
      <c r="F69" s="66"/>
      <c r="G69" s="66"/>
      <c r="H69" s="66"/>
      <c r="I69" s="66"/>
      <c r="J69" s="66"/>
      <c r="K69" s="68">
        <f>K11+K12+K13+K14+K15+K16+K17+K18+K19+K20+K21+K22+K23+K24+K25+K26+K28</f>
        <v>858386880</v>
      </c>
      <c r="L69" s="68">
        <f t="shared" ref="L69:M69" si="31">L11+L12+L13+L14+L15+L16+L17+L18+L19+L20+L21+L22+L23+L24+L25+L26+L28</f>
        <v>880621370</v>
      </c>
      <c r="M69" s="68">
        <f t="shared" si="31"/>
        <v>872217530</v>
      </c>
    </row>
    <row r="70" spans="1:13" hidden="1">
      <c r="A70" s="65" t="s">
        <v>122</v>
      </c>
      <c r="B70" s="66"/>
      <c r="C70" s="66"/>
      <c r="D70" s="66"/>
      <c r="E70" s="66"/>
      <c r="F70" s="66"/>
      <c r="G70" s="66"/>
      <c r="H70" s="66"/>
      <c r="I70" s="66"/>
      <c r="J70" s="66"/>
      <c r="K70" s="68">
        <f>K29+K30</f>
        <v>39975570</v>
      </c>
      <c r="L70" s="68">
        <f t="shared" ref="L70:M70" si="32">L29+L30</f>
        <v>44957210</v>
      </c>
      <c r="M70" s="68">
        <f t="shared" si="32"/>
        <v>44527960</v>
      </c>
    </row>
    <row r="71" spans="1:13" hidden="1">
      <c r="A71" s="65" t="s">
        <v>123</v>
      </c>
      <c r="B71" s="66"/>
      <c r="C71" s="66"/>
      <c r="D71" s="66"/>
      <c r="E71" s="66"/>
      <c r="F71" s="66"/>
      <c r="G71" s="66"/>
      <c r="H71" s="66"/>
      <c r="I71" s="66"/>
      <c r="J71" s="66"/>
      <c r="K71" s="68">
        <f>K40+K41+K42+K43+K44</f>
        <v>73463600</v>
      </c>
      <c r="L71" s="68">
        <f>L40+L41+L42+L43+L44</f>
        <v>75702810</v>
      </c>
      <c r="M71" s="68">
        <f>M40+M41+M42+M43+M44</f>
        <v>74978260</v>
      </c>
    </row>
    <row r="72" spans="1:13" hidden="1">
      <c r="A72" s="65" t="s">
        <v>124</v>
      </c>
      <c r="B72" s="66"/>
      <c r="C72" s="66"/>
      <c r="D72" s="66"/>
      <c r="E72" s="66"/>
      <c r="F72" s="66"/>
      <c r="G72" s="66"/>
      <c r="H72" s="66"/>
      <c r="I72" s="66"/>
      <c r="J72" s="66"/>
      <c r="K72" s="67">
        <f>SUM(K9:K10)</f>
        <v>241453640</v>
      </c>
      <c r="L72" s="67">
        <f t="shared" ref="L72:M72" si="33">SUM(L9:L10)</f>
        <v>253246490</v>
      </c>
      <c r="M72" s="67">
        <f t="shared" si="33"/>
        <v>250913520</v>
      </c>
    </row>
    <row r="73" spans="1:13" hidden="1"/>
  </sheetData>
  <autoFilter ref="A7:P61"/>
  <mergeCells count="16">
    <mergeCell ref="K4:M5"/>
    <mergeCell ref="H5:J5"/>
    <mergeCell ref="H4:I4"/>
    <mergeCell ref="A2:G2"/>
    <mergeCell ref="B5:C5"/>
    <mergeCell ref="D5:G5"/>
    <mergeCell ref="A63:G63"/>
    <mergeCell ref="A66:G66"/>
    <mergeCell ref="A5:A6"/>
    <mergeCell ref="A11:A12"/>
    <mergeCell ref="A13:A14"/>
    <mergeCell ref="A24:A25"/>
    <mergeCell ref="A21:A22"/>
    <mergeCell ref="A19:A20"/>
    <mergeCell ref="A15:A16"/>
    <mergeCell ref="A17:A18"/>
  </mergeCells>
  <pageMargins left="0.59055118110236227" right="0.39370078740157483" top="0.78740157480314965" bottom="0.59055118110236227" header="0.15748031496062992" footer="0.35433070866141736"/>
  <pageSetup paperSize="9" scale="95" firstPageNumber="37" fitToWidth="0" fitToHeight="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41"/>
  <sheetViews>
    <sheetView showGridLines="0" view="pageBreakPreview" zoomScaleNormal="100" zoomScaleSheetLayoutView="100" workbookViewId="0">
      <selection activeCell="K14" sqref="K14"/>
    </sheetView>
  </sheetViews>
  <sheetFormatPr defaultColWidth="9.140625" defaultRowHeight="12.75"/>
  <cols>
    <col min="1" max="1" width="5.140625" style="1" bestFit="1" customWidth="1"/>
    <col min="2" max="2" width="6.140625" style="1" bestFit="1" customWidth="1"/>
    <col min="3" max="3" width="9" style="1" bestFit="1" customWidth="1"/>
    <col min="4" max="4" width="12.42578125" style="1" bestFit="1" customWidth="1"/>
    <col min="5" max="5" width="11.28515625" style="1" bestFit="1" customWidth="1"/>
    <col min="6" max="9" width="12.7109375" style="1" customWidth="1"/>
    <col min="10" max="16384" width="9.140625" style="1"/>
  </cols>
  <sheetData>
    <row r="1" spans="1:14">
      <c r="A1" s="11"/>
      <c r="B1" s="11"/>
      <c r="C1" s="11"/>
      <c r="D1" s="11"/>
      <c r="E1" s="6"/>
      <c r="F1" s="6"/>
      <c r="G1" s="5"/>
      <c r="H1" s="5"/>
      <c r="I1" s="5" t="s">
        <v>8</v>
      </c>
    </row>
    <row r="2" spans="1:14" ht="52.5" customHeight="1">
      <c r="A2" s="85" t="s">
        <v>29</v>
      </c>
      <c r="B2" s="85"/>
      <c r="C2" s="86"/>
      <c r="D2" s="86"/>
      <c r="E2" s="86"/>
      <c r="F2" s="86"/>
      <c r="G2" s="86"/>
      <c r="H2" s="86"/>
      <c r="I2" s="86"/>
      <c r="J2" s="20"/>
      <c r="K2" s="20"/>
      <c r="L2" s="20"/>
    </row>
    <row r="3" spans="1:14">
      <c r="A3" s="11"/>
      <c r="B3" s="11"/>
      <c r="C3" s="11"/>
      <c r="D3" s="11"/>
      <c r="E3" s="6"/>
      <c r="F3" s="6"/>
      <c r="G3" s="6"/>
      <c r="H3" s="6"/>
      <c r="I3" s="6"/>
      <c r="L3" s="5"/>
      <c r="M3" s="5"/>
      <c r="N3" s="5"/>
    </row>
    <row r="4" spans="1:14" ht="55.5" customHeight="1">
      <c r="A4" s="87" t="s">
        <v>9</v>
      </c>
      <c r="B4" s="88"/>
      <c r="C4" s="88"/>
      <c r="D4" s="88"/>
      <c r="E4" s="89"/>
      <c r="F4" s="87" t="s">
        <v>30</v>
      </c>
      <c r="G4" s="88"/>
      <c r="H4" s="88"/>
      <c r="I4" s="90"/>
      <c r="L4" s="5"/>
      <c r="M4" s="5"/>
      <c r="N4" s="5"/>
    </row>
    <row r="5" spans="1:14" ht="63.75" customHeight="1">
      <c r="A5" s="16" t="s">
        <v>10</v>
      </c>
      <c r="B5" s="7" t="s">
        <v>11</v>
      </c>
      <c r="C5" s="7" t="s">
        <v>12</v>
      </c>
      <c r="D5" s="7" t="s">
        <v>13</v>
      </c>
      <c r="E5" s="7" t="s">
        <v>14</v>
      </c>
      <c r="F5" s="73" t="s">
        <v>158</v>
      </c>
      <c r="G5" s="73" t="s">
        <v>159</v>
      </c>
      <c r="H5" s="73" t="s">
        <v>160</v>
      </c>
      <c r="I5" s="73" t="s">
        <v>161</v>
      </c>
    </row>
    <row r="6" spans="1:14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</row>
    <row r="7" spans="1:14">
      <c r="A7" s="3" t="s">
        <v>130</v>
      </c>
      <c r="B7" s="3" t="s">
        <v>131</v>
      </c>
      <c r="C7" s="3" t="s">
        <v>132</v>
      </c>
      <c r="D7" s="3" t="s">
        <v>133</v>
      </c>
      <c r="E7" s="3" t="s">
        <v>134</v>
      </c>
      <c r="F7" s="21">
        <v>80119.97</v>
      </c>
      <c r="G7" s="21">
        <v>88259.6</v>
      </c>
      <c r="H7" s="21">
        <v>87882.6</v>
      </c>
      <c r="I7" s="21">
        <v>91299.7</v>
      </c>
    </row>
    <row r="8" spans="1:14">
      <c r="A8" s="70" t="s">
        <v>130</v>
      </c>
      <c r="B8" s="70" t="s">
        <v>131</v>
      </c>
      <c r="C8" s="70" t="s">
        <v>135</v>
      </c>
      <c r="D8" s="70" t="s">
        <v>133</v>
      </c>
      <c r="E8" s="70" t="s">
        <v>134</v>
      </c>
      <c r="F8" s="71">
        <v>4403.16</v>
      </c>
      <c r="G8" s="71">
        <v>4397.3999999999996</v>
      </c>
      <c r="H8" s="71">
        <v>4541</v>
      </c>
      <c r="I8" s="71">
        <v>4708.2</v>
      </c>
    </row>
    <row r="9" spans="1:14">
      <c r="A9" s="70" t="s">
        <v>130</v>
      </c>
      <c r="B9" s="70" t="s">
        <v>131</v>
      </c>
      <c r="C9" s="70" t="s">
        <v>135</v>
      </c>
      <c r="D9" s="70" t="s">
        <v>136</v>
      </c>
      <c r="E9" s="70" t="s">
        <v>134</v>
      </c>
      <c r="F9" s="71">
        <v>1060.1400000000001</v>
      </c>
      <c r="G9" s="71">
        <v>1058.3</v>
      </c>
      <c r="H9" s="71">
        <v>1079.3</v>
      </c>
      <c r="I9" s="71">
        <v>1118.8</v>
      </c>
    </row>
    <row r="10" spans="1:14">
      <c r="A10" s="70" t="s">
        <v>130</v>
      </c>
      <c r="B10" s="70" t="s">
        <v>137</v>
      </c>
      <c r="C10" s="70" t="s">
        <v>138</v>
      </c>
      <c r="D10" s="70" t="s">
        <v>139</v>
      </c>
      <c r="E10" s="70" t="s">
        <v>140</v>
      </c>
      <c r="F10" s="71">
        <v>118802.6</v>
      </c>
      <c r="G10" s="71">
        <v>114278.38</v>
      </c>
      <c r="H10" s="71">
        <v>113083.42</v>
      </c>
      <c r="I10" s="71">
        <v>112150.2</v>
      </c>
    </row>
    <row r="11" spans="1:14">
      <c r="A11" s="70" t="s">
        <v>130</v>
      </c>
      <c r="B11" s="70" t="s">
        <v>137</v>
      </c>
      <c r="C11" s="70" t="s">
        <v>138</v>
      </c>
      <c r="D11" s="70" t="s">
        <v>141</v>
      </c>
      <c r="E11" s="70" t="s">
        <v>134</v>
      </c>
      <c r="F11" s="71">
        <v>19935.7</v>
      </c>
      <c r="G11" s="71">
        <v>14197.48</v>
      </c>
      <c r="H11" s="71">
        <v>14564.17</v>
      </c>
      <c r="I11" s="71">
        <v>15509.57</v>
      </c>
    </row>
    <row r="12" spans="1:14">
      <c r="A12" s="70" t="s">
        <v>130</v>
      </c>
      <c r="B12" s="70" t="s">
        <v>137</v>
      </c>
      <c r="C12" s="70" t="s">
        <v>138</v>
      </c>
      <c r="D12" s="70" t="s">
        <v>142</v>
      </c>
      <c r="E12" s="70" t="s">
        <v>140</v>
      </c>
      <c r="F12" s="71">
        <v>991876.8</v>
      </c>
      <c r="G12" s="71">
        <v>1087501.25</v>
      </c>
      <c r="H12" s="71">
        <v>1068545.79</v>
      </c>
      <c r="I12" s="71">
        <v>1127503.3999999999</v>
      </c>
    </row>
    <row r="13" spans="1:14">
      <c r="A13" s="70" t="s">
        <v>130</v>
      </c>
      <c r="B13" s="70" t="s">
        <v>137</v>
      </c>
      <c r="C13" s="70" t="s">
        <v>138</v>
      </c>
      <c r="D13" s="70" t="s">
        <v>143</v>
      </c>
      <c r="E13" s="70" t="s">
        <v>140</v>
      </c>
      <c r="F13" s="71">
        <v>318248.02</v>
      </c>
      <c r="G13" s="71">
        <v>343717.11446999997</v>
      </c>
      <c r="H13" s="71">
        <v>343962.45684</v>
      </c>
      <c r="I13" s="71">
        <v>343936.17077000003</v>
      </c>
    </row>
    <row r="14" spans="1:14">
      <c r="A14" s="70" t="s">
        <v>130</v>
      </c>
      <c r="B14" s="70" t="s">
        <v>137</v>
      </c>
      <c r="C14" s="70" t="s">
        <v>138</v>
      </c>
      <c r="D14" s="70" t="s">
        <v>143</v>
      </c>
      <c r="E14" s="70" t="s">
        <v>134</v>
      </c>
      <c r="F14" s="71">
        <v>1474.28</v>
      </c>
      <c r="G14" s="71">
        <v>1426.7855300000001</v>
      </c>
      <c r="H14" s="71">
        <v>1181.44316</v>
      </c>
      <c r="I14" s="71">
        <v>1207.7292299999999</v>
      </c>
    </row>
    <row r="15" spans="1:14">
      <c r="A15" s="70" t="s">
        <v>130</v>
      </c>
      <c r="B15" s="70" t="s">
        <v>137</v>
      </c>
      <c r="C15" s="70" t="s">
        <v>138</v>
      </c>
      <c r="D15" s="70" t="s">
        <v>144</v>
      </c>
      <c r="E15" s="70" t="s">
        <v>140</v>
      </c>
      <c r="F15" s="71">
        <v>322076.97298000002</v>
      </c>
      <c r="G15" s="71">
        <v>405840.3</v>
      </c>
      <c r="H15" s="71">
        <v>416270.71</v>
      </c>
      <c r="I15" s="71">
        <v>443274.21</v>
      </c>
    </row>
    <row r="16" spans="1:14">
      <c r="A16" s="70" t="s">
        <v>130</v>
      </c>
      <c r="B16" s="70" t="s">
        <v>137</v>
      </c>
      <c r="C16" s="70" t="s">
        <v>138</v>
      </c>
      <c r="D16" s="70" t="s">
        <v>145</v>
      </c>
      <c r="E16" s="70" t="s">
        <v>140</v>
      </c>
      <c r="F16" s="71">
        <v>416860.8</v>
      </c>
      <c r="G16" s="71">
        <v>443763.85</v>
      </c>
      <c r="H16" s="71">
        <v>443442.12</v>
      </c>
      <c r="I16" s="71">
        <v>467313.66</v>
      </c>
    </row>
    <row r="17" spans="1:9">
      <c r="A17" s="70" t="s">
        <v>130</v>
      </c>
      <c r="B17" s="70" t="s">
        <v>137</v>
      </c>
      <c r="C17" s="70" t="s">
        <v>146</v>
      </c>
      <c r="D17" s="70" t="s">
        <v>147</v>
      </c>
      <c r="E17" s="70" t="s">
        <v>140</v>
      </c>
      <c r="F17" s="71">
        <v>150146.4</v>
      </c>
      <c r="G17" s="71">
        <v>144667.94</v>
      </c>
      <c r="H17" s="71">
        <v>144590.57</v>
      </c>
      <c r="I17" s="71">
        <v>153988.97</v>
      </c>
    </row>
    <row r="18" spans="1:9">
      <c r="A18" s="70" t="s">
        <v>130</v>
      </c>
      <c r="B18" s="70" t="s">
        <v>137</v>
      </c>
      <c r="C18" s="70" t="s">
        <v>146</v>
      </c>
      <c r="D18" s="70" t="s">
        <v>139</v>
      </c>
      <c r="E18" s="70" t="s">
        <v>140</v>
      </c>
      <c r="F18" s="71">
        <v>99528</v>
      </c>
      <c r="G18" s="71">
        <v>111470.71</v>
      </c>
      <c r="H18" s="71">
        <v>111470.71</v>
      </c>
      <c r="I18" s="71">
        <v>117697.17</v>
      </c>
    </row>
    <row r="19" spans="1:9">
      <c r="A19" s="70" t="s">
        <v>130</v>
      </c>
      <c r="B19" s="70" t="s">
        <v>137</v>
      </c>
      <c r="C19" s="70" t="s">
        <v>146</v>
      </c>
      <c r="D19" s="70" t="s">
        <v>148</v>
      </c>
      <c r="E19" s="70" t="s">
        <v>134</v>
      </c>
      <c r="F19" s="22">
        <v>67629.899999999994</v>
      </c>
      <c r="G19" s="22">
        <v>72426.38</v>
      </c>
      <c r="H19" s="22">
        <v>72426.38</v>
      </c>
      <c r="I19" s="22">
        <v>77195.100000000006</v>
      </c>
    </row>
    <row r="20" spans="1:9">
      <c r="A20" s="70" t="s">
        <v>130</v>
      </c>
      <c r="B20" s="70" t="s">
        <v>137</v>
      </c>
      <c r="C20" s="70" t="s">
        <v>146</v>
      </c>
      <c r="D20" s="70" t="s">
        <v>141</v>
      </c>
      <c r="E20" s="70" t="s">
        <v>134</v>
      </c>
      <c r="F20" s="22">
        <v>35966.449999999997</v>
      </c>
      <c r="G20" s="22">
        <v>41908.050000000003</v>
      </c>
      <c r="H20" s="22">
        <v>41484.639999999999</v>
      </c>
      <c r="I20" s="22">
        <v>43679.33</v>
      </c>
    </row>
    <row r="21" spans="1:9">
      <c r="A21" s="70" t="s">
        <v>130</v>
      </c>
      <c r="B21" s="70" t="s">
        <v>137</v>
      </c>
      <c r="C21" s="70" t="s">
        <v>146</v>
      </c>
      <c r="D21" s="70" t="s">
        <v>142</v>
      </c>
      <c r="E21" s="70" t="s">
        <v>140</v>
      </c>
      <c r="F21" s="22">
        <v>219408.2</v>
      </c>
      <c r="G21" s="22">
        <v>257138.75</v>
      </c>
      <c r="H21" s="22">
        <v>248924.93</v>
      </c>
      <c r="I21" s="22">
        <v>259577.52</v>
      </c>
    </row>
    <row r="22" spans="1:9">
      <c r="A22" s="70" t="s">
        <v>130</v>
      </c>
      <c r="B22" s="70" t="s">
        <v>137</v>
      </c>
      <c r="C22" s="70" t="s">
        <v>146</v>
      </c>
      <c r="D22" s="70" t="s">
        <v>144</v>
      </c>
      <c r="E22" s="70" t="s">
        <v>140</v>
      </c>
      <c r="F22" s="22">
        <v>223479.3</v>
      </c>
      <c r="G22" s="22">
        <v>230739.38</v>
      </c>
      <c r="H22" s="22">
        <v>230892.68</v>
      </c>
      <c r="I22" s="22">
        <v>246526.32</v>
      </c>
    </row>
    <row r="23" spans="1:9">
      <c r="A23" s="70" t="s">
        <v>130</v>
      </c>
      <c r="B23" s="70" t="s">
        <v>137</v>
      </c>
      <c r="C23" s="70" t="s">
        <v>146</v>
      </c>
      <c r="D23" s="70" t="s">
        <v>145</v>
      </c>
      <c r="E23" s="70" t="s">
        <v>140</v>
      </c>
      <c r="F23" s="22">
        <v>34012.400000000001</v>
      </c>
      <c r="G23" s="22">
        <v>39974.65</v>
      </c>
      <c r="H23" s="22">
        <v>43227.68</v>
      </c>
      <c r="I23" s="22">
        <v>43677.32</v>
      </c>
    </row>
    <row r="24" spans="1:9">
      <c r="A24" s="70" t="s">
        <v>130</v>
      </c>
      <c r="B24" s="70" t="s">
        <v>137</v>
      </c>
      <c r="C24" s="70" t="s">
        <v>149</v>
      </c>
      <c r="D24" s="70" t="s">
        <v>139</v>
      </c>
      <c r="E24" s="70" t="s">
        <v>140</v>
      </c>
      <c r="F24" s="22">
        <v>25277.678680000001</v>
      </c>
      <c r="G24" s="22">
        <v>18357.66</v>
      </c>
      <c r="H24" s="22">
        <v>18357.66</v>
      </c>
      <c r="I24" s="22">
        <v>19553.95</v>
      </c>
    </row>
    <row r="25" spans="1:9">
      <c r="A25" s="70" t="s">
        <v>130</v>
      </c>
      <c r="B25" s="70" t="s">
        <v>137</v>
      </c>
      <c r="C25" s="70" t="s">
        <v>149</v>
      </c>
      <c r="D25" s="70" t="s">
        <v>142</v>
      </c>
      <c r="E25" s="70" t="s">
        <v>140</v>
      </c>
      <c r="F25" s="22">
        <v>26786.52132</v>
      </c>
      <c r="G25" s="22">
        <v>23283.759999999998</v>
      </c>
      <c r="H25" s="22">
        <v>22914.57</v>
      </c>
      <c r="I25" s="22">
        <v>24004.29</v>
      </c>
    </row>
    <row r="26" spans="1:9">
      <c r="A26" s="70" t="s">
        <v>130</v>
      </c>
      <c r="B26" s="70" t="s">
        <v>137</v>
      </c>
      <c r="C26" s="70" t="s">
        <v>149</v>
      </c>
      <c r="D26" s="70" t="s">
        <v>144</v>
      </c>
      <c r="E26" s="70" t="s">
        <v>140</v>
      </c>
      <c r="F26" s="22">
        <v>22781.1</v>
      </c>
      <c r="G26" s="22">
        <v>17230.919999999998</v>
      </c>
      <c r="H26" s="22">
        <v>17230.919999999998</v>
      </c>
      <c r="I26" s="22">
        <v>18357.25</v>
      </c>
    </row>
    <row r="27" spans="1:9">
      <c r="A27" s="70" t="s">
        <v>130</v>
      </c>
      <c r="B27" s="70" t="s">
        <v>137</v>
      </c>
      <c r="C27" s="70" t="s">
        <v>149</v>
      </c>
      <c r="D27" s="70" t="s">
        <v>145</v>
      </c>
      <c r="E27" s="70" t="s">
        <v>140</v>
      </c>
      <c r="F27" s="22">
        <v>701</v>
      </c>
      <c r="G27" s="22">
        <v>776.68</v>
      </c>
      <c r="H27" s="22">
        <v>776.68</v>
      </c>
      <c r="I27" s="22">
        <v>827.48</v>
      </c>
    </row>
    <row r="28" spans="1:9">
      <c r="A28" s="70" t="s">
        <v>130</v>
      </c>
      <c r="B28" s="70" t="s">
        <v>137</v>
      </c>
      <c r="C28" s="70" t="s">
        <v>132</v>
      </c>
      <c r="D28" s="70" t="s">
        <v>150</v>
      </c>
      <c r="E28" s="70" t="s">
        <v>140</v>
      </c>
      <c r="F28" s="22">
        <v>163083.18054</v>
      </c>
      <c r="G28" s="22">
        <v>171304.37</v>
      </c>
      <c r="H28" s="22">
        <v>169815.49</v>
      </c>
      <c r="I28" s="22">
        <v>179383.7</v>
      </c>
    </row>
    <row r="29" spans="1:9">
      <c r="A29" s="70" t="s">
        <v>130</v>
      </c>
      <c r="B29" s="70" t="s">
        <v>137</v>
      </c>
      <c r="C29" s="70" t="s">
        <v>132</v>
      </c>
      <c r="D29" s="70" t="s">
        <v>151</v>
      </c>
      <c r="E29" s="70" t="s">
        <v>140</v>
      </c>
      <c r="F29" s="22">
        <v>322399.50792</v>
      </c>
      <c r="G29" s="22">
        <v>464391.43995000003</v>
      </c>
      <c r="H29" s="22">
        <v>104816.49142000001</v>
      </c>
      <c r="I29" s="22">
        <v>0</v>
      </c>
    </row>
    <row r="30" spans="1:9">
      <c r="A30" s="70" t="s">
        <v>130</v>
      </c>
      <c r="B30" s="70" t="s">
        <v>137</v>
      </c>
      <c r="C30" s="70" t="s">
        <v>132</v>
      </c>
      <c r="D30" s="70" t="s">
        <v>152</v>
      </c>
      <c r="E30" s="70" t="s">
        <v>140</v>
      </c>
      <c r="F30" s="22">
        <v>150638.20000000001</v>
      </c>
      <c r="G30" s="22">
        <v>155320.5</v>
      </c>
      <c r="H30" s="22">
        <v>170638.2</v>
      </c>
      <c r="I30" s="22">
        <v>186513.7</v>
      </c>
    </row>
    <row r="31" spans="1:9">
      <c r="A31" s="70" t="s">
        <v>130</v>
      </c>
      <c r="B31" s="70" t="s">
        <v>137</v>
      </c>
      <c r="C31" s="70" t="s">
        <v>135</v>
      </c>
      <c r="D31" s="70" t="s">
        <v>153</v>
      </c>
      <c r="E31" s="70" t="s">
        <v>140</v>
      </c>
      <c r="F31" s="22">
        <v>56242.8</v>
      </c>
      <c r="G31" s="22">
        <v>60011.64</v>
      </c>
      <c r="H31" s="22">
        <v>60011.64</v>
      </c>
      <c r="I31" s="22">
        <v>63839.67</v>
      </c>
    </row>
    <row r="32" spans="1:9">
      <c r="A32" s="70" t="s">
        <v>130</v>
      </c>
      <c r="B32" s="70" t="s">
        <v>137</v>
      </c>
      <c r="C32" s="70" t="s">
        <v>135</v>
      </c>
      <c r="D32" s="70" t="s">
        <v>153</v>
      </c>
      <c r="E32" s="70" t="s">
        <v>134</v>
      </c>
      <c r="F32" s="22">
        <v>104798</v>
      </c>
      <c r="G32" s="22">
        <v>111964.31</v>
      </c>
      <c r="H32" s="22">
        <v>111964.31</v>
      </c>
      <c r="I32" s="22">
        <v>119243.34</v>
      </c>
    </row>
    <row r="33" spans="1:9">
      <c r="A33" s="70" t="s">
        <v>130</v>
      </c>
      <c r="B33" s="70" t="s">
        <v>137</v>
      </c>
      <c r="C33" s="70" t="s">
        <v>154</v>
      </c>
      <c r="D33" s="70" t="s">
        <v>155</v>
      </c>
      <c r="E33" s="70" t="s">
        <v>140</v>
      </c>
      <c r="F33" s="22">
        <v>164059</v>
      </c>
      <c r="G33" s="22">
        <v>175461.1</v>
      </c>
      <c r="H33" s="22">
        <v>175461.1</v>
      </c>
      <c r="I33" s="22">
        <v>189778.73</v>
      </c>
    </row>
    <row r="34" spans="1:9">
      <c r="A34" s="4" t="s">
        <v>130</v>
      </c>
      <c r="B34" s="4" t="s">
        <v>137</v>
      </c>
      <c r="C34" s="4" t="s">
        <v>137</v>
      </c>
      <c r="D34" s="4" t="s">
        <v>156</v>
      </c>
      <c r="E34" s="4" t="s">
        <v>140</v>
      </c>
      <c r="F34" s="22">
        <v>378768.46422000002</v>
      </c>
      <c r="G34" s="22">
        <v>409519.82</v>
      </c>
      <c r="H34" s="22">
        <v>387530.75</v>
      </c>
      <c r="I34" s="22">
        <v>411264.42284000001</v>
      </c>
    </row>
    <row r="35" spans="1:9">
      <c r="A35" s="4" t="s">
        <v>130</v>
      </c>
      <c r="B35" s="4" t="s">
        <v>137</v>
      </c>
      <c r="C35" s="4" t="s">
        <v>137</v>
      </c>
      <c r="D35" s="4" t="s">
        <v>156</v>
      </c>
      <c r="E35" s="4" t="s">
        <v>134</v>
      </c>
      <c r="F35" s="22">
        <v>4285.2</v>
      </c>
      <c r="G35" s="22">
        <v>3926.2</v>
      </c>
      <c r="H35" s="22">
        <v>3926.2</v>
      </c>
      <c r="I35" s="22">
        <v>4183.6000000000004</v>
      </c>
    </row>
    <row r="36" spans="1:9">
      <c r="A36" s="91" t="s">
        <v>16</v>
      </c>
      <c r="B36" s="92"/>
      <c r="C36" s="93"/>
      <c r="D36" s="93"/>
      <c r="E36" s="94"/>
      <c r="F36" s="19">
        <f>SUM(F7:F35)</f>
        <v>4524849.7456600005</v>
      </c>
      <c r="G36" s="19">
        <f t="shared" ref="G36:I36" si="0">SUM(G7:G35)</f>
        <v>5014314.7199499989</v>
      </c>
      <c r="H36" s="19">
        <f t="shared" si="0"/>
        <v>4631014.61142</v>
      </c>
      <c r="I36" s="19">
        <f t="shared" si="0"/>
        <v>4767313.5028400002</v>
      </c>
    </row>
    <row r="37" spans="1:9">
      <c r="E37" s="8"/>
      <c r="I37" s="8"/>
    </row>
    <row r="39" spans="1:9">
      <c r="A39" s="95"/>
      <c r="B39" s="95"/>
      <c r="C39" s="95"/>
      <c r="D39" s="95"/>
      <c r="E39" s="95"/>
      <c r="F39" s="95"/>
      <c r="G39" s="95"/>
      <c r="H39" s="95"/>
      <c r="I39" s="95"/>
    </row>
    <row r="40" spans="1:9">
      <c r="A40" s="9"/>
      <c r="B40" s="9"/>
      <c r="C40" s="9"/>
      <c r="D40" s="9"/>
      <c r="E40" s="9"/>
      <c r="F40" s="10"/>
      <c r="G40" s="10"/>
      <c r="H40" s="10"/>
      <c r="I40" s="10"/>
    </row>
    <row r="41" spans="1:9">
      <c r="A41" s="76"/>
      <c r="B41" s="76"/>
      <c r="C41" s="76"/>
      <c r="D41" s="76"/>
      <c r="E41" s="76"/>
      <c r="F41" s="76"/>
      <c r="G41" s="76"/>
      <c r="H41" s="76"/>
      <c r="I41" s="76"/>
    </row>
  </sheetData>
  <autoFilter ref="A6:N36"/>
  <mergeCells count="6">
    <mergeCell ref="A41:I41"/>
    <mergeCell ref="A2:I2"/>
    <mergeCell ref="A4:E4"/>
    <mergeCell ref="F4:I4"/>
    <mergeCell ref="A36:E36"/>
    <mergeCell ref="A39:I39"/>
  </mergeCells>
  <pageMargins left="1.1811023622047245" right="0.39370078740157483" top="0.78740157480314965" bottom="0.59055118110236227" header="0.15748031496062992" footer="0.35433070866141736"/>
  <pageSetup paperSize="9" firstPageNumber="37" fitToHeight="0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U76"/>
  <sheetViews>
    <sheetView showGridLines="0" view="pageBreakPreview" zoomScaleNormal="100" zoomScaleSheetLayoutView="100" workbookViewId="0">
      <selection activeCell="A64" sqref="A64:A76"/>
    </sheetView>
  </sheetViews>
  <sheetFormatPr defaultColWidth="9.140625" defaultRowHeight="12.75"/>
  <cols>
    <col min="1" max="1" width="43.5703125" style="1" customWidth="1"/>
    <col min="2" max="2" width="10.7109375" style="1" bestFit="1" customWidth="1"/>
    <col min="3" max="3" width="10.85546875" style="1" bestFit="1" customWidth="1"/>
    <col min="4" max="5" width="10.7109375" style="1" bestFit="1" customWidth="1"/>
    <col min="6" max="6" width="10.85546875" style="1" bestFit="1" customWidth="1"/>
    <col min="7" max="8" width="10.7109375" style="1" bestFit="1" customWidth="1"/>
    <col min="9" max="9" width="10.85546875" style="1" bestFit="1" customWidth="1"/>
    <col min="10" max="11" width="10.7109375" style="1" bestFit="1" customWidth="1"/>
    <col min="12" max="12" width="10.85546875" style="1" bestFit="1" customWidth="1"/>
    <col min="13" max="13" width="11.140625" style="1" bestFit="1" customWidth="1"/>
    <col min="14" max="16384" width="9.140625" style="1"/>
  </cols>
  <sheetData>
    <row r="1" spans="1:13">
      <c r="A1" s="11"/>
      <c r="B1" s="11"/>
      <c r="C1" s="11"/>
      <c r="D1" s="11"/>
      <c r="E1" s="11"/>
      <c r="F1" s="11"/>
      <c r="G1" s="11"/>
      <c r="H1" s="11"/>
      <c r="I1" s="6"/>
      <c r="J1" s="6"/>
      <c r="K1" s="5"/>
      <c r="L1" s="5"/>
      <c r="M1" s="5" t="s">
        <v>17</v>
      </c>
    </row>
    <row r="2" spans="1:13" ht="15.75">
      <c r="A2" s="100" t="s">
        <v>164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15.75">
      <c r="A3" s="56"/>
      <c r="B3" s="102" t="s">
        <v>165</v>
      </c>
      <c r="C3" s="102"/>
      <c r="D3" s="102"/>
      <c r="E3" s="102"/>
      <c r="F3" s="102"/>
      <c r="G3" s="102"/>
      <c r="H3" s="102"/>
      <c r="I3" s="56"/>
      <c r="J3" s="56"/>
      <c r="K3" s="56"/>
      <c r="L3" s="56"/>
      <c r="M3" s="56"/>
    </row>
    <row r="4" spans="1:13" ht="15.75">
      <c r="A4" s="36"/>
      <c r="B4" s="101" t="s">
        <v>163</v>
      </c>
      <c r="C4" s="101"/>
      <c r="D4" s="101"/>
      <c r="E4" s="101"/>
      <c r="F4" s="101"/>
      <c r="G4" s="101"/>
      <c r="H4" s="101"/>
      <c r="I4" s="36"/>
      <c r="J4" s="36"/>
      <c r="K4" s="36"/>
      <c r="L4" s="36"/>
      <c r="M4" s="36"/>
    </row>
    <row r="5" spans="1:13">
      <c r="A5" s="23"/>
      <c r="B5" s="11"/>
      <c r="C5" s="11"/>
      <c r="D5" s="11"/>
      <c r="E5" s="11"/>
      <c r="F5" s="11"/>
      <c r="G5" s="11"/>
      <c r="H5" s="11"/>
      <c r="I5" s="6"/>
      <c r="J5" s="6"/>
      <c r="K5" s="6"/>
      <c r="L5" s="6"/>
      <c r="M5" s="6"/>
    </row>
    <row r="6" spans="1:13" ht="12.75" customHeight="1">
      <c r="A6" s="103" t="s">
        <v>2</v>
      </c>
      <c r="B6" s="87" t="s">
        <v>18</v>
      </c>
      <c r="C6" s="88"/>
      <c r="D6" s="88"/>
      <c r="E6" s="88"/>
      <c r="F6" s="88"/>
      <c r="G6" s="88"/>
      <c r="H6" s="88"/>
      <c r="I6" s="88"/>
      <c r="J6" s="106"/>
      <c r="K6" s="106"/>
      <c r="L6" s="106"/>
      <c r="M6" s="90"/>
    </row>
    <row r="7" spans="1:13" ht="31.5" customHeight="1">
      <c r="A7" s="104"/>
      <c r="B7" s="84" t="s">
        <v>162</v>
      </c>
      <c r="C7" s="106"/>
      <c r="D7" s="90"/>
      <c r="E7" s="84" t="s">
        <v>166</v>
      </c>
      <c r="F7" s="106"/>
      <c r="G7" s="90"/>
      <c r="H7" s="84" t="s">
        <v>160</v>
      </c>
      <c r="I7" s="106"/>
      <c r="J7" s="90"/>
      <c r="K7" s="84" t="s">
        <v>161</v>
      </c>
      <c r="L7" s="106"/>
      <c r="M7" s="90"/>
    </row>
    <row r="8" spans="1:13" ht="25.5">
      <c r="A8" s="105"/>
      <c r="B8" s="52" t="s">
        <v>19</v>
      </c>
      <c r="C8" s="52" t="s">
        <v>20</v>
      </c>
      <c r="D8" s="52" t="s">
        <v>21</v>
      </c>
      <c r="E8" s="52" t="s">
        <v>19</v>
      </c>
      <c r="F8" s="52" t="s">
        <v>20</v>
      </c>
      <c r="G8" s="52" t="s">
        <v>21</v>
      </c>
      <c r="H8" s="52" t="s">
        <v>19</v>
      </c>
      <c r="I8" s="52" t="s">
        <v>20</v>
      </c>
      <c r="J8" s="52" t="s">
        <v>21</v>
      </c>
      <c r="K8" s="52" t="s">
        <v>19</v>
      </c>
      <c r="L8" s="52" t="s">
        <v>20</v>
      </c>
      <c r="M8" s="52" t="s">
        <v>21</v>
      </c>
    </row>
    <row r="9" spans="1:13">
      <c r="A9" s="25">
        <v>1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  <c r="K9" s="55">
        <v>11</v>
      </c>
      <c r="L9" s="55">
        <v>12</v>
      </c>
      <c r="M9" s="55">
        <v>13</v>
      </c>
    </row>
    <row r="10" spans="1:13">
      <c r="A10" s="26" t="s">
        <v>7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3" ht="99" customHeight="1">
      <c r="A11" s="74" t="s">
        <v>37</v>
      </c>
      <c r="B11" s="27">
        <v>1</v>
      </c>
      <c r="C11" s="27"/>
      <c r="D11" s="27"/>
      <c r="E11" s="27">
        <v>1</v>
      </c>
      <c r="F11" s="27"/>
      <c r="G11" s="27"/>
      <c r="H11" s="27">
        <v>1</v>
      </c>
      <c r="I11" s="27"/>
      <c r="J11" s="27"/>
      <c r="K11" s="27">
        <v>1</v>
      </c>
      <c r="L11" s="27"/>
      <c r="M11" s="27"/>
    </row>
    <row r="12" spans="1:13" ht="111.75" customHeight="1">
      <c r="A12" s="74" t="s">
        <v>104</v>
      </c>
      <c r="B12" s="27">
        <v>22</v>
      </c>
      <c r="C12" s="27"/>
      <c r="D12" s="27"/>
      <c r="E12" s="27">
        <v>22</v>
      </c>
      <c r="F12" s="27"/>
      <c r="G12" s="27"/>
      <c r="H12" s="27">
        <v>22</v>
      </c>
      <c r="I12" s="27"/>
      <c r="J12" s="27"/>
      <c r="K12" s="27">
        <v>22</v>
      </c>
      <c r="L12" s="27"/>
      <c r="M12" s="27"/>
    </row>
    <row r="13" spans="1:13">
      <c r="A13" s="79" t="s">
        <v>42</v>
      </c>
      <c r="B13" s="27">
        <v>24</v>
      </c>
      <c r="C13" s="27"/>
      <c r="D13" s="27"/>
      <c r="E13" s="27">
        <v>24</v>
      </c>
      <c r="F13" s="27"/>
      <c r="G13" s="27"/>
      <c r="H13" s="27">
        <v>24</v>
      </c>
      <c r="I13" s="27"/>
      <c r="J13" s="27"/>
      <c r="K13" s="27">
        <v>24</v>
      </c>
      <c r="L13" s="27"/>
      <c r="M13" s="27"/>
    </row>
    <row r="14" spans="1:13">
      <c r="A14" s="80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</row>
    <row r="15" spans="1:13">
      <c r="A15" s="79" t="s">
        <v>43</v>
      </c>
      <c r="B15" s="27">
        <v>19</v>
      </c>
      <c r="C15" s="27">
        <v>1</v>
      </c>
      <c r="D15" s="27"/>
      <c r="E15" s="27">
        <v>19</v>
      </c>
      <c r="F15" s="27">
        <v>1</v>
      </c>
      <c r="G15" s="27"/>
      <c r="H15" s="27">
        <v>19</v>
      </c>
      <c r="I15" s="27">
        <v>1</v>
      </c>
      <c r="J15" s="27"/>
      <c r="K15" s="27">
        <v>19</v>
      </c>
      <c r="L15" s="27">
        <v>1</v>
      </c>
      <c r="M15" s="27"/>
    </row>
    <row r="16" spans="1:13">
      <c r="A16" s="80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3">
      <c r="A17" s="79" t="s">
        <v>44</v>
      </c>
      <c r="B17" s="27">
        <v>24</v>
      </c>
      <c r="C17" s="27"/>
      <c r="D17" s="27"/>
      <c r="E17" s="27">
        <v>25</v>
      </c>
      <c r="F17" s="27"/>
      <c r="G17" s="27"/>
      <c r="H17" s="27">
        <v>25</v>
      </c>
      <c r="I17" s="27"/>
      <c r="J17" s="27"/>
      <c r="K17" s="27">
        <v>25</v>
      </c>
      <c r="L17" s="27"/>
      <c r="M17" s="27"/>
    </row>
    <row r="18" spans="1:13">
      <c r="A18" s="80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pans="1:13">
      <c r="A19" s="79" t="s">
        <v>45</v>
      </c>
      <c r="B19" s="27">
        <v>20</v>
      </c>
      <c r="C19" s="27"/>
      <c r="D19" s="27"/>
      <c r="E19" s="27">
        <v>21</v>
      </c>
      <c r="F19" s="27"/>
      <c r="G19" s="27"/>
      <c r="H19" s="27">
        <v>21</v>
      </c>
      <c r="I19" s="27"/>
      <c r="J19" s="27"/>
      <c r="K19" s="27">
        <v>21</v>
      </c>
      <c r="L19" s="27"/>
      <c r="M19" s="27"/>
    </row>
    <row r="20" spans="1:13">
      <c r="A20" s="80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>
      <c r="A21" s="79" t="s">
        <v>46</v>
      </c>
      <c r="B21" s="27">
        <v>17</v>
      </c>
      <c r="C21" s="27"/>
      <c r="D21" s="27"/>
      <c r="E21" s="27">
        <v>17</v>
      </c>
      <c r="F21" s="27"/>
      <c r="G21" s="27"/>
      <c r="H21" s="27">
        <v>17</v>
      </c>
      <c r="I21" s="27"/>
      <c r="J21" s="27"/>
      <c r="K21" s="27">
        <v>17</v>
      </c>
      <c r="L21" s="27"/>
      <c r="M21" s="27"/>
    </row>
    <row r="22" spans="1:13">
      <c r="A22" s="80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>
      <c r="A23" s="79" t="s">
        <v>47</v>
      </c>
      <c r="B23" s="27">
        <v>1</v>
      </c>
      <c r="C23" s="27">
        <v>1</v>
      </c>
      <c r="D23" s="27"/>
      <c r="E23" s="27">
        <v>1</v>
      </c>
      <c r="F23" s="27">
        <v>1</v>
      </c>
      <c r="G23" s="27"/>
      <c r="H23" s="27">
        <v>1</v>
      </c>
      <c r="I23" s="27">
        <v>1</v>
      </c>
      <c r="J23" s="27"/>
      <c r="K23" s="27">
        <v>1</v>
      </c>
      <c r="L23" s="27">
        <v>1</v>
      </c>
      <c r="M23" s="27"/>
    </row>
    <row r="24" spans="1:13">
      <c r="A24" s="80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 ht="63.75">
      <c r="A25" s="54" t="s">
        <v>48</v>
      </c>
      <c r="B25" s="27">
        <v>2</v>
      </c>
      <c r="C25" s="27"/>
      <c r="D25" s="27"/>
      <c r="E25" s="27">
        <v>2</v>
      </c>
      <c r="F25" s="27"/>
      <c r="G25" s="27"/>
      <c r="H25" s="27">
        <v>2</v>
      </c>
      <c r="I25" s="27"/>
      <c r="J25" s="27"/>
      <c r="K25" s="27">
        <v>2</v>
      </c>
      <c r="L25" s="27"/>
      <c r="M25" s="27"/>
    </row>
    <row r="26" spans="1:13">
      <c r="A26" s="79" t="s">
        <v>49</v>
      </c>
      <c r="B26" s="27">
        <v>3</v>
      </c>
      <c r="C26" s="27"/>
      <c r="D26" s="27"/>
      <c r="E26" s="27">
        <v>3</v>
      </c>
      <c r="F26" s="27"/>
      <c r="G26" s="27"/>
      <c r="H26" s="27">
        <v>3</v>
      </c>
      <c r="I26" s="27"/>
      <c r="J26" s="27"/>
      <c r="K26" s="27">
        <v>3</v>
      </c>
      <c r="L26" s="27"/>
      <c r="M26" s="27"/>
    </row>
    <row r="27" spans="1:13">
      <c r="A27" s="80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13" ht="63.75">
      <c r="A28" s="54" t="s">
        <v>50</v>
      </c>
      <c r="B28" s="27">
        <v>1</v>
      </c>
      <c r="C28" s="27"/>
      <c r="D28" s="27"/>
      <c r="E28" s="27">
        <v>1</v>
      </c>
      <c r="F28" s="27"/>
      <c r="G28" s="27"/>
      <c r="H28" s="27">
        <v>1</v>
      </c>
      <c r="I28" s="27"/>
      <c r="J28" s="27"/>
      <c r="K28" s="27">
        <v>1</v>
      </c>
      <c r="L28" s="27"/>
      <c r="M28" s="27"/>
    </row>
    <row r="29" spans="1:13" ht="78" customHeight="1">
      <c r="A29" s="54" t="s">
        <v>51</v>
      </c>
      <c r="B29" s="27">
        <v>2</v>
      </c>
      <c r="C29" s="27">
        <v>1</v>
      </c>
      <c r="D29" s="27"/>
      <c r="E29" s="27">
        <v>2</v>
      </c>
      <c r="F29" s="27">
        <v>1</v>
      </c>
      <c r="G29" s="27"/>
      <c r="H29" s="27">
        <v>2</v>
      </c>
      <c r="I29" s="27">
        <v>1</v>
      </c>
      <c r="J29" s="27"/>
      <c r="K29" s="27">
        <v>2</v>
      </c>
      <c r="L29" s="27">
        <v>1</v>
      </c>
      <c r="M29" s="27"/>
    </row>
    <row r="30" spans="1:13" ht="38.25">
      <c r="A30" s="54" t="s">
        <v>52</v>
      </c>
      <c r="B30" s="27">
        <v>21</v>
      </c>
      <c r="C30" s="27"/>
      <c r="D30" s="27"/>
      <c r="E30" s="27">
        <v>23</v>
      </c>
      <c r="F30" s="27"/>
      <c r="G30" s="27"/>
      <c r="H30" s="27">
        <v>23</v>
      </c>
      <c r="I30" s="27"/>
      <c r="J30" s="27"/>
      <c r="K30" s="27">
        <v>23</v>
      </c>
      <c r="L30" s="27"/>
      <c r="M30" s="27"/>
    </row>
    <row r="31" spans="1:13" ht="25.5">
      <c r="A31" s="54" t="s">
        <v>53</v>
      </c>
      <c r="B31" s="27">
        <v>9</v>
      </c>
      <c r="C31" s="27"/>
      <c r="D31" s="27"/>
      <c r="E31" s="27">
        <v>14</v>
      </c>
      <c r="F31" s="27"/>
      <c r="G31" s="27"/>
      <c r="H31" s="27">
        <v>14</v>
      </c>
      <c r="I31" s="27"/>
      <c r="J31" s="27"/>
      <c r="K31" s="27">
        <v>14</v>
      </c>
      <c r="L31" s="27"/>
      <c r="M31" s="27"/>
    </row>
    <row r="32" spans="1:13" ht="25.5">
      <c r="A32" s="54" t="s">
        <v>71</v>
      </c>
      <c r="B32" s="27">
        <v>17</v>
      </c>
      <c r="C32" s="27"/>
      <c r="D32" s="27"/>
      <c r="E32" s="27">
        <v>18</v>
      </c>
      <c r="F32" s="27"/>
      <c r="G32" s="27"/>
      <c r="H32" s="27">
        <v>18</v>
      </c>
      <c r="I32" s="27"/>
      <c r="J32" s="27"/>
      <c r="K32" s="27">
        <v>18</v>
      </c>
      <c r="L32" s="27"/>
      <c r="M32" s="27"/>
    </row>
    <row r="33" spans="1:13" ht="25.5">
      <c r="A33" s="54" t="s">
        <v>72</v>
      </c>
      <c r="B33" s="27">
        <v>20</v>
      </c>
      <c r="C33" s="27"/>
      <c r="D33" s="27"/>
      <c r="E33" s="27">
        <v>20</v>
      </c>
      <c r="F33" s="27"/>
      <c r="G33" s="27"/>
      <c r="H33" s="27">
        <v>20</v>
      </c>
      <c r="I33" s="27"/>
      <c r="J33" s="27"/>
      <c r="K33" s="27">
        <v>20</v>
      </c>
      <c r="L33" s="27"/>
      <c r="M33" s="27"/>
    </row>
    <row r="34" spans="1:13" ht="25.5">
      <c r="A34" s="54" t="s">
        <v>69</v>
      </c>
      <c r="B34" s="27">
        <v>1</v>
      </c>
      <c r="C34" s="27"/>
      <c r="D34" s="27"/>
      <c r="E34" s="27">
        <v>1</v>
      </c>
      <c r="F34" s="27"/>
      <c r="G34" s="27"/>
      <c r="H34" s="27">
        <v>1</v>
      </c>
      <c r="I34" s="27"/>
      <c r="J34" s="27"/>
      <c r="K34" s="27">
        <v>1</v>
      </c>
      <c r="L34" s="27"/>
      <c r="M34" s="27"/>
    </row>
    <row r="35" spans="1:13" ht="38.25">
      <c r="A35" s="54" t="s">
        <v>105</v>
      </c>
      <c r="B35" s="27">
        <v>22</v>
      </c>
      <c r="C35" s="27"/>
      <c r="D35" s="27"/>
      <c r="E35" s="27">
        <v>23</v>
      </c>
      <c r="F35" s="27"/>
      <c r="G35" s="27"/>
      <c r="H35" s="27">
        <v>23</v>
      </c>
      <c r="I35" s="27"/>
      <c r="J35" s="27"/>
      <c r="K35" s="27">
        <v>23</v>
      </c>
      <c r="L35" s="27"/>
      <c r="M35" s="27"/>
    </row>
    <row r="36" spans="1:13" ht="51">
      <c r="A36" s="54" t="s">
        <v>57</v>
      </c>
      <c r="B36" s="27">
        <v>7</v>
      </c>
      <c r="C36" s="27"/>
      <c r="D36" s="27"/>
      <c r="E36" s="27">
        <v>7</v>
      </c>
      <c r="F36" s="27"/>
      <c r="G36" s="27"/>
      <c r="H36" s="27">
        <v>7</v>
      </c>
      <c r="I36" s="27"/>
      <c r="J36" s="27"/>
      <c r="K36" s="27">
        <v>7</v>
      </c>
      <c r="L36" s="27"/>
      <c r="M36" s="27"/>
    </row>
    <row r="37" spans="1:13" ht="51">
      <c r="A37" s="54" t="s">
        <v>58</v>
      </c>
      <c r="B37" s="27">
        <v>5</v>
      </c>
      <c r="C37" s="27"/>
      <c r="D37" s="27"/>
      <c r="E37" s="27">
        <v>5</v>
      </c>
      <c r="F37" s="27"/>
      <c r="G37" s="27"/>
      <c r="H37" s="27">
        <v>5</v>
      </c>
      <c r="I37" s="27"/>
      <c r="J37" s="27"/>
      <c r="K37" s="27">
        <v>5</v>
      </c>
      <c r="L37" s="27"/>
      <c r="M37" s="27"/>
    </row>
    <row r="38" spans="1:13" ht="51">
      <c r="A38" s="54" t="s">
        <v>59</v>
      </c>
      <c r="B38" s="27">
        <v>1</v>
      </c>
      <c r="C38" s="27"/>
      <c r="D38" s="27"/>
      <c r="E38" s="27">
        <v>1</v>
      </c>
      <c r="F38" s="27"/>
      <c r="G38" s="27"/>
      <c r="H38" s="27">
        <v>1</v>
      </c>
      <c r="I38" s="27"/>
      <c r="J38" s="27"/>
      <c r="K38" s="27">
        <v>1</v>
      </c>
      <c r="L38" s="27"/>
      <c r="M38" s="27"/>
    </row>
    <row r="39" spans="1:13" ht="51">
      <c r="A39" s="54" t="s">
        <v>60</v>
      </c>
      <c r="B39" s="27"/>
      <c r="C39" s="27">
        <v>1</v>
      </c>
      <c r="D39" s="27"/>
      <c r="E39" s="27"/>
      <c r="F39" s="27">
        <v>1</v>
      </c>
      <c r="G39" s="27"/>
      <c r="H39" s="27"/>
      <c r="I39" s="27">
        <v>1</v>
      </c>
      <c r="J39" s="27"/>
      <c r="K39" s="27">
        <v>1</v>
      </c>
      <c r="L39" s="27"/>
      <c r="M39" s="27"/>
    </row>
    <row r="40" spans="1:13" ht="51">
      <c r="A40" s="54" t="s">
        <v>61</v>
      </c>
      <c r="B40" s="27">
        <v>1</v>
      </c>
      <c r="C40" s="27"/>
      <c r="D40" s="27"/>
      <c r="E40" s="27">
        <v>1</v>
      </c>
      <c r="F40" s="27"/>
      <c r="G40" s="27"/>
      <c r="H40" s="27">
        <v>1</v>
      </c>
      <c r="I40" s="27"/>
      <c r="J40" s="27"/>
      <c r="K40" s="27">
        <v>1</v>
      </c>
      <c r="L40" s="27"/>
      <c r="M40" s="27"/>
    </row>
    <row r="41" spans="1:13" ht="51">
      <c r="A41" s="54" t="s">
        <v>62</v>
      </c>
      <c r="B41" s="27">
        <v>1</v>
      </c>
      <c r="C41" s="27"/>
      <c r="D41" s="27"/>
      <c r="E41" s="27">
        <v>1</v>
      </c>
      <c r="F41" s="27"/>
      <c r="G41" s="27"/>
      <c r="H41" s="27">
        <v>1</v>
      </c>
      <c r="I41" s="27"/>
      <c r="J41" s="27"/>
      <c r="K41" s="27">
        <v>1</v>
      </c>
      <c r="L41" s="27"/>
      <c r="M41" s="27"/>
    </row>
    <row r="42" spans="1:13" ht="51">
      <c r="A42" s="54" t="s">
        <v>66</v>
      </c>
      <c r="B42" s="27">
        <v>3</v>
      </c>
      <c r="C42" s="27"/>
      <c r="D42" s="27"/>
      <c r="E42" s="27">
        <v>3</v>
      </c>
      <c r="F42" s="27"/>
      <c r="G42" s="27"/>
      <c r="H42" s="27">
        <v>3</v>
      </c>
      <c r="I42" s="27"/>
      <c r="J42" s="27"/>
      <c r="K42" s="27">
        <v>3</v>
      </c>
      <c r="L42" s="27"/>
      <c r="M42" s="27"/>
    </row>
    <row r="43" spans="1:13" ht="51">
      <c r="A43" s="54" t="s">
        <v>67</v>
      </c>
      <c r="B43" s="27">
        <v>4</v>
      </c>
      <c r="C43" s="27"/>
      <c r="D43" s="27"/>
      <c r="E43" s="27">
        <v>4</v>
      </c>
      <c r="F43" s="27"/>
      <c r="G43" s="27"/>
      <c r="H43" s="27">
        <v>4</v>
      </c>
      <c r="I43" s="27"/>
      <c r="J43" s="27"/>
      <c r="K43" s="27">
        <v>4</v>
      </c>
      <c r="L43" s="27"/>
      <c r="M43" s="27"/>
    </row>
    <row r="44" spans="1:13" ht="51">
      <c r="A44" s="54" t="s">
        <v>68</v>
      </c>
      <c r="B44" s="27">
        <v>2</v>
      </c>
      <c r="C44" s="27"/>
      <c r="D44" s="27"/>
      <c r="E44" s="27">
        <v>2</v>
      </c>
      <c r="F44" s="27"/>
      <c r="G44" s="27"/>
      <c r="H44" s="27">
        <v>2</v>
      </c>
      <c r="I44" s="27"/>
      <c r="J44" s="27"/>
      <c r="K44" s="27">
        <v>2</v>
      </c>
      <c r="L44" s="27"/>
      <c r="M44" s="27"/>
    </row>
    <row r="45" spans="1:13">
      <c r="A45" s="39" t="s">
        <v>73</v>
      </c>
      <c r="B45" s="27">
        <v>1</v>
      </c>
      <c r="C45" s="27">
        <v>1</v>
      </c>
      <c r="D45" s="27"/>
      <c r="E45" s="27">
        <v>1</v>
      </c>
      <c r="F45" s="27">
        <v>1</v>
      </c>
      <c r="G45" s="27"/>
      <c r="H45" s="27">
        <v>1</v>
      </c>
      <c r="I45" s="27">
        <v>1</v>
      </c>
      <c r="J45" s="27"/>
      <c r="K45" s="27">
        <v>1</v>
      </c>
      <c r="L45" s="27">
        <v>1</v>
      </c>
      <c r="M45" s="27"/>
    </row>
    <row r="46" spans="1:13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</row>
    <row r="47" spans="1:13">
      <c r="A47" s="26" t="s">
        <v>15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</row>
    <row r="48" spans="1:13" ht="38.25">
      <c r="A48" s="39" t="s">
        <v>74</v>
      </c>
      <c r="B48" s="27">
        <v>1</v>
      </c>
      <c r="C48" s="27"/>
      <c r="D48" s="27"/>
      <c r="E48" s="27">
        <v>1</v>
      </c>
      <c r="F48" s="27"/>
      <c r="G48" s="27"/>
      <c r="H48" s="27">
        <v>1</v>
      </c>
      <c r="I48" s="27"/>
      <c r="J48" s="27"/>
      <c r="K48" s="27">
        <v>1</v>
      </c>
      <c r="L48" s="27"/>
      <c r="M48" s="27"/>
    </row>
    <row r="49" spans="1:13">
      <c r="A49" s="54" t="s">
        <v>75</v>
      </c>
      <c r="B49" s="27">
        <v>1</v>
      </c>
      <c r="C49" s="27"/>
      <c r="D49" s="27"/>
      <c r="E49" s="27">
        <v>1</v>
      </c>
      <c r="F49" s="27"/>
      <c r="G49" s="27"/>
      <c r="H49" s="27">
        <v>1</v>
      </c>
      <c r="I49" s="27"/>
      <c r="J49" s="27"/>
      <c r="K49" s="27">
        <v>1</v>
      </c>
      <c r="L49" s="27"/>
      <c r="M49" s="27"/>
    </row>
    <row r="50" spans="1:13" ht="25.5">
      <c r="A50" s="54" t="s">
        <v>76</v>
      </c>
      <c r="B50" s="27">
        <v>2</v>
      </c>
      <c r="C50" s="27"/>
      <c r="D50" s="27"/>
      <c r="E50" s="27">
        <v>2</v>
      </c>
      <c r="F50" s="27"/>
      <c r="G50" s="27"/>
      <c r="H50" s="27">
        <v>2</v>
      </c>
      <c r="I50" s="27"/>
      <c r="J50" s="27"/>
      <c r="K50" s="27">
        <v>2</v>
      </c>
      <c r="L50" s="27"/>
      <c r="M50" s="27"/>
    </row>
    <row r="51" spans="1:13" ht="25.5">
      <c r="A51" s="39" t="s">
        <v>77</v>
      </c>
      <c r="B51" s="27">
        <v>2</v>
      </c>
      <c r="C51" s="27"/>
      <c r="D51" s="27"/>
      <c r="E51" s="27">
        <v>2</v>
      </c>
      <c r="F51" s="27"/>
      <c r="G51" s="27"/>
      <c r="H51" s="27">
        <v>2</v>
      </c>
      <c r="I51" s="27"/>
      <c r="J51" s="27"/>
      <c r="K51" s="27">
        <v>2</v>
      </c>
      <c r="L51" s="27"/>
      <c r="M51" s="27"/>
    </row>
    <row r="52" spans="1:13" ht="51">
      <c r="A52" s="39" t="s">
        <v>78</v>
      </c>
      <c r="B52" s="27">
        <v>1</v>
      </c>
      <c r="C52" s="27"/>
      <c r="D52" s="27"/>
      <c r="E52" s="27">
        <v>1</v>
      </c>
      <c r="F52" s="27"/>
      <c r="G52" s="27"/>
      <c r="H52" s="27">
        <v>1</v>
      </c>
      <c r="I52" s="27"/>
      <c r="J52" s="27"/>
      <c r="K52" s="27">
        <v>1</v>
      </c>
      <c r="L52" s="27"/>
      <c r="M52" s="27"/>
    </row>
    <row r="53" spans="1:13">
      <c r="A53" s="39" t="s">
        <v>79</v>
      </c>
      <c r="B53" s="27">
        <v>1</v>
      </c>
      <c r="C53" s="27"/>
      <c r="D53" s="27"/>
      <c r="E53" s="27">
        <v>1</v>
      </c>
      <c r="F53" s="27"/>
      <c r="G53" s="27"/>
      <c r="H53" s="27">
        <v>1</v>
      </c>
      <c r="I53" s="27"/>
      <c r="J53" s="27"/>
      <c r="K53" s="27">
        <v>1</v>
      </c>
      <c r="L53" s="27"/>
      <c r="M53" s="27"/>
    </row>
    <row r="54" spans="1:13">
      <c r="A54" s="48" t="s">
        <v>102</v>
      </c>
      <c r="B54" s="27">
        <v>1</v>
      </c>
      <c r="C54" s="27"/>
      <c r="D54" s="27"/>
      <c r="E54" s="27">
        <v>1</v>
      </c>
      <c r="F54" s="27"/>
      <c r="G54" s="27"/>
      <c r="H54" s="27">
        <v>1</v>
      </c>
      <c r="I54" s="27"/>
      <c r="J54" s="27"/>
      <c r="K54" s="27">
        <v>1</v>
      </c>
      <c r="L54" s="27"/>
      <c r="M54" s="27"/>
    </row>
    <row r="55" spans="1:13">
      <c r="A55" s="39" t="s">
        <v>80</v>
      </c>
      <c r="B55" s="27">
        <v>2</v>
      </c>
      <c r="C55" s="27"/>
      <c r="D55" s="27"/>
      <c r="E55" s="27">
        <v>2</v>
      </c>
      <c r="F55" s="27"/>
      <c r="G55" s="27"/>
      <c r="H55" s="27">
        <v>2</v>
      </c>
      <c r="I55" s="27"/>
      <c r="J55" s="27"/>
      <c r="K55" s="27">
        <v>2</v>
      </c>
      <c r="L55" s="27"/>
      <c r="M55" s="27"/>
    </row>
    <row r="56" spans="1:13" ht="25.5">
      <c r="A56" s="39" t="s">
        <v>81</v>
      </c>
      <c r="B56" s="27">
        <v>1</v>
      </c>
      <c r="C56" s="27"/>
      <c r="D56" s="27"/>
      <c r="E56" s="27">
        <v>1</v>
      </c>
      <c r="F56" s="27"/>
      <c r="G56" s="27"/>
      <c r="H56" s="27">
        <v>1</v>
      </c>
      <c r="I56" s="27"/>
      <c r="J56" s="27"/>
      <c r="K56" s="27">
        <v>1</v>
      </c>
      <c r="L56" s="27"/>
      <c r="M56" s="27"/>
    </row>
    <row r="57" spans="1:13" ht="63.75">
      <c r="A57" s="39" t="s">
        <v>82</v>
      </c>
      <c r="B57" s="27">
        <v>1</v>
      </c>
      <c r="C57" s="27"/>
      <c r="D57" s="27"/>
      <c r="E57" s="27">
        <v>1</v>
      </c>
      <c r="F57" s="27"/>
      <c r="G57" s="27"/>
      <c r="H57" s="27">
        <v>1</v>
      </c>
      <c r="I57" s="27"/>
      <c r="J57" s="27"/>
      <c r="K57" s="27">
        <v>1</v>
      </c>
      <c r="L57" s="27"/>
      <c r="M57" s="27"/>
    </row>
    <row r="58" spans="1:13" ht="25.5">
      <c r="A58" s="39" t="s">
        <v>83</v>
      </c>
      <c r="B58" s="27">
        <v>1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</row>
    <row r="59" spans="1:13" ht="51">
      <c r="A59" s="39" t="s">
        <v>84</v>
      </c>
      <c r="B59" s="27">
        <v>2</v>
      </c>
      <c r="C59" s="27"/>
      <c r="D59" s="27"/>
      <c r="E59" s="27">
        <v>2</v>
      </c>
      <c r="F59" s="27"/>
      <c r="G59" s="27"/>
      <c r="H59" s="27"/>
      <c r="I59" s="27"/>
      <c r="J59" s="27"/>
      <c r="K59" s="27"/>
      <c r="L59" s="27"/>
      <c r="M59" s="27"/>
    </row>
    <row r="60" spans="1:13" ht="38.25">
      <c r="A60" s="39" t="s">
        <v>85</v>
      </c>
      <c r="B60" s="27">
        <v>1</v>
      </c>
      <c r="C60" s="27"/>
      <c r="D60" s="27"/>
      <c r="E60" s="27">
        <v>1</v>
      </c>
      <c r="F60" s="27"/>
      <c r="G60" s="27"/>
      <c r="H60" s="27">
        <v>1</v>
      </c>
      <c r="I60" s="27"/>
      <c r="J60" s="27"/>
      <c r="K60" s="27">
        <v>1</v>
      </c>
      <c r="L60" s="27"/>
      <c r="M60" s="27"/>
    </row>
    <row r="61" spans="1:13" ht="25.5">
      <c r="A61" s="39" t="s">
        <v>86</v>
      </c>
      <c r="B61" s="27">
        <v>1</v>
      </c>
      <c r="C61" s="27"/>
      <c r="D61" s="27"/>
      <c r="E61" s="27">
        <v>1</v>
      </c>
      <c r="F61" s="27"/>
      <c r="G61" s="27"/>
      <c r="H61" s="27">
        <v>1</v>
      </c>
      <c r="I61" s="27"/>
      <c r="J61" s="27"/>
      <c r="K61" s="27">
        <v>1</v>
      </c>
      <c r="L61" s="27"/>
      <c r="M61" s="27"/>
    </row>
    <row r="62" spans="1:13">
      <c r="A62" s="26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</row>
    <row r="63" spans="1:13" ht="51">
      <c r="A63" s="33" t="s">
        <v>167</v>
      </c>
      <c r="B63" s="27">
        <v>48</v>
      </c>
      <c r="C63" s="27">
        <v>3</v>
      </c>
      <c r="D63" s="27"/>
      <c r="E63" s="27">
        <v>48</v>
      </c>
      <c r="F63" s="27">
        <v>3</v>
      </c>
      <c r="G63" s="27"/>
      <c r="H63" s="27">
        <v>48</v>
      </c>
      <c r="I63" s="27">
        <v>3</v>
      </c>
      <c r="J63" s="27"/>
      <c r="K63" s="27">
        <v>48</v>
      </c>
      <c r="L63" s="27">
        <v>3</v>
      </c>
      <c r="M63" s="27"/>
    </row>
    <row r="64" spans="1:13" hidden="1">
      <c r="I64" s="8"/>
      <c r="M64" s="8"/>
    </row>
    <row r="65" spans="1:21" ht="12.75" hidden="1" customHeight="1">
      <c r="A65" s="34" t="s">
        <v>22</v>
      </c>
      <c r="B65" s="96" t="s">
        <v>126</v>
      </c>
      <c r="C65" s="96"/>
      <c r="D65" s="97" t="s">
        <v>23</v>
      </c>
      <c r="E65" s="97"/>
      <c r="F65" s="97" t="s">
        <v>24</v>
      </c>
      <c r="G65" s="97"/>
      <c r="H65" s="57"/>
      <c r="I65" s="98" t="s">
        <v>127</v>
      </c>
      <c r="J65" s="98"/>
      <c r="K65" s="57"/>
      <c r="L65" s="57"/>
      <c r="M65" s="57"/>
      <c r="N65" s="9"/>
      <c r="O65" s="9"/>
      <c r="P65" s="9"/>
      <c r="Q65" s="9"/>
      <c r="R65" s="24"/>
      <c r="S65" s="24"/>
      <c r="T65" s="24"/>
      <c r="U65" s="24"/>
    </row>
    <row r="66" spans="1:21" ht="12.75" hidden="1" customHeight="1">
      <c r="A66" s="30"/>
      <c r="B66" s="99" t="s">
        <v>31</v>
      </c>
      <c r="C66" s="99"/>
      <c r="F66" s="99" t="s">
        <v>25</v>
      </c>
      <c r="G66" s="99"/>
      <c r="I66" s="99" t="s">
        <v>26</v>
      </c>
      <c r="J66" s="99"/>
      <c r="K66" s="57"/>
      <c r="L66" s="57"/>
      <c r="M66" s="57"/>
      <c r="N66" s="9"/>
      <c r="O66" s="9"/>
      <c r="P66" s="9"/>
      <c r="Q66" s="9"/>
      <c r="R66" s="24"/>
      <c r="S66" s="24"/>
      <c r="T66" s="24"/>
      <c r="U66" s="24"/>
    </row>
    <row r="67" spans="1:21" ht="12.75" hidden="1" customHeight="1">
      <c r="A67" s="30"/>
      <c r="B67" s="29"/>
      <c r="C67" s="29"/>
      <c r="F67" s="29"/>
      <c r="G67" s="29"/>
      <c r="I67" s="29"/>
      <c r="J67" s="29"/>
      <c r="K67" s="57"/>
      <c r="L67" s="57"/>
      <c r="M67" s="57"/>
      <c r="N67" s="9"/>
      <c r="O67" s="9"/>
      <c r="P67" s="9"/>
      <c r="Q67" s="9"/>
      <c r="R67" s="24"/>
      <c r="S67" s="24"/>
      <c r="T67" s="24"/>
      <c r="U67" s="24"/>
    </row>
    <row r="68" spans="1:21" hidden="1">
      <c r="A68" s="35" t="s">
        <v>27</v>
      </c>
      <c r="B68" s="96" t="s">
        <v>110</v>
      </c>
      <c r="C68" s="96"/>
      <c r="D68" s="97" t="s">
        <v>23</v>
      </c>
      <c r="E68" s="97"/>
      <c r="F68" s="97" t="s">
        <v>24</v>
      </c>
      <c r="G68" s="97"/>
      <c r="H68" s="57"/>
      <c r="I68" s="98" t="s">
        <v>111</v>
      </c>
      <c r="J68" s="98"/>
      <c r="K68" s="57"/>
      <c r="L68" s="57"/>
      <c r="M68" s="57"/>
      <c r="N68" s="9"/>
      <c r="O68" s="9"/>
      <c r="P68" s="9"/>
      <c r="Q68" s="9"/>
      <c r="R68" s="24"/>
      <c r="S68" s="24"/>
      <c r="T68" s="24"/>
      <c r="U68" s="24"/>
    </row>
    <row r="69" spans="1:21" ht="12.75" hidden="1" customHeight="1">
      <c r="A69" s="28" t="s">
        <v>112</v>
      </c>
      <c r="B69" s="99" t="s">
        <v>31</v>
      </c>
      <c r="C69" s="99"/>
      <c r="F69" s="99" t="s">
        <v>25</v>
      </c>
      <c r="G69" s="99"/>
      <c r="I69" s="99" t="s">
        <v>26</v>
      </c>
      <c r="J69" s="99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</row>
    <row r="70" spans="1:21" hidden="1">
      <c r="A70" s="35" t="s">
        <v>27</v>
      </c>
      <c r="B70" s="97" t="s">
        <v>128</v>
      </c>
      <c r="C70" s="97"/>
      <c r="D70" s="97" t="s">
        <v>23</v>
      </c>
      <c r="E70" s="97"/>
      <c r="F70" s="97" t="s">
        <v>24</v>
      </c>
      <c r="G70" s="97"/>
      <c r="H70" s="57"/>
      <c r="I70" s="98" t="s">
        <v>129</v>
      </c>
      <c r="J70" s="98"/>
      <c r="K70" s="57"/>
      <c r="L70" s="57"/>
      <c r="M70" s="57"/>
      <c r="N70" s="9"/>
      <c r="O70" s="9"/>
      <c r="P70" s="9"/>
      <c r="Q70" s="9"/>
      <c r="R70" s="24"/>
      <c r="S70" s="24"/>
      <c r="T70" s="24"/>
      <c r="U70" s="24"/>
    </row>
    <row r="71" spans="1:21" ht="12.75" hidden="1" customHeight="1">
      <c r="A71" s="28" t="s">
        <v>32</v>
      </c>
      <c r="B71" s="99" t="s">
        <v>31</v>
      </c>
      <c r="C71" s="99"/>
      <c r="F71" s="99" t="s">
        <v>25</v>
      </c>
      <c r="G71" s="99"/>
      <c r="I71" s="99" t="s">
        <v>26</v>
      </c>
      <c r="J71" s="99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</row>
    <row r="72" spans="1:21" hidden="1">
      <c r="A72" s="1" t="s">
        <v>113</v>
      </c>
    </row>
    <row r="73" spans="1:21" hidden="1">
      <c r="A73" s="9"/>
      <c r="B73" s="9"/>
      <c r="C73" s="9"/>
      <c r="D73" s="9"/>
      <c r="E73" s="9"/>
      <c r="F73" s="9"/>
      <c r="G73" s="9"/>
      <c r="H73" s="9"/>
      <c r="I73" s="9"/>
      <c r="J73" s="10"/>
      <c r="K73" s="10"/>
      <c r="L73" s="10"/>
      <c r="M73" s="10"/>
    </row>
    <row r="74" spans="1:21" hidden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</row>
    <row r="75" spans="1:21" hidden="1"/>
    <row r="76" spans="1:21" hidden="1"/>
  </sheetData>
  <mergeCells count="37">
    <mergeCell ref="A2:M2"/>
    <mergeCell ref="B4:H4"/>
    <mergeCell ref="A21:A22"/>
    <mergeCell ref="A23:A24"/>
    <mergeCell ref="A26:A27"/>
    <mergeCell ref="A13:A14"/>
    <mergeCell ref="A15:A16"/>
    <mergeCell ref="A17:A18"/>
    <mergeCell ref="A19:A20"/>
    <mergeCell ref="B3:H3"/>
    <mergeCell ref="A6:A8"/>
    <mergeCell ref="B6:M6"/>
    <mergeCell ref="B7:D7"/>
    <mergeCell ref="E7:G7"/>
    <mergeCell ref="H7:J7"/>
    <mergeCell ref="K7:M7"/>
    <mergeCell ref="B65:C65"/>
    <mergeCell ref="D65:E65"/>
    <mergeCell ref="F65:G65"/>
    <mergeCell ref="I65:J65"/>
    <mergeCell ref="B66:C66"/>
    <mergeCell ref="F66:G66"/>
    <mergeCell ref="I66:J66"/>
    <mergeCell ref="B68:C68"/>
    <mergeCell ref="D68:E68"/>
    <mergeCell ref="F68:G68"/>
    <mergeCell ref="I68:J68"/>
    <mergeCell ref="B71:C71"/>
    <mergeCell ref="F71:G71"/>
    <mergeCell ref="I71:J71"/>
    <mergeCell ref="B69:C69"/>
    <mergeCell ref="F69:G69"/>
    <mergeCell ref="I69:J69"/>
    <mergeCell ref="B70:C70"/>
    <mergeCell ref="D70:E70"/>
    <mergeCell ref="F70:G70"/>
    <mergeCell ref="I70:J70"/>
  </mergeCells>
  <pageMargins left="0.59055118110236227" right="0.39370078740157483" top="0.78740157480314965" bottom="0.59055118110236227" header="0.15748031496062992" footer="0.35433070866141736"/>
  <pageSetup paperSize="9" scale="75" firstPageNumber="37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Показатели объема гос.услуг</vt:lpstr>
      <vt:lpstr>Объемы бюдж.ассигн.</vt:lpstr>
      <vt:lpstr>Колич.гос. учрежд.</vt:lpstr>
      <vt:lpstr>'Колич.гос. учрежд.'!Заголовки_для_печати</vt:lpstr>
      <vt:lpstr>'Объемы бюдж.ассигн.'!Заголовки_для_печати</vt:lpstr>
      <vt:lpstr>'Показатели объема гос.услуг'!Заголовки_для_печати</vt:lpstr>
      <vt:lpstr>'Колич.гос. учрежд.'!Область_печати</vt:lpstr>
      <vt:lpstr>'Объемы бюдж.ассигн.'!Область_печати</vt:lpstr>
      <vt:lpstr>'Показатели объема гос.услуг'!Область_печати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Согрин Александр Викторович</dc:creator>
  <cp:lastModifiedBy>minfin user</cp:lastModifiedBy>
  <cp:lastPrinted>2021-10-29T06:14:09Z</cp:lastPrinted>
  <dcterms:created xsi:type="dcterms:W3CDTF">2017-07-05T15:40:48Z</dcterms:created>
  <dcterms:modified xsi:type="dcterms:W3CDTF">2021-10-29T06:14:12Z</dcterms:modified>
</cp:coreProperties>
</file>