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Лист1!$12:$14</definedName>
    <definedName name="_xlnm.Print_Area" localSheetId="0">Лист1!$A$1:$L$55</definedName>
  </definedNames>
  <calcPr calcId="125725"/>
</workbook>
</file>

<file path=xl/calcChain.xml><?xml version="1.0" encoding="utf-8"?>
<calcChain xmlns="http://schemas.openxmlformats.org/spreadsheetml/2006/main">
  <c r="F54" i="9"/>
  <c r="F17"/>
  <c r="G46"/>
  <c r="G42"/>
  <c r="E46"/>
  <c r="D46"/>
  <c r="C46"/>
  <c r="H46"/>
  <c r="K47"/>
  <c r="J47"/>
  <c r="H47"/>
  <c r="G47"/>
  <c r="E47"/>
  <c r="D47"/>
  <c r="C47"/>
  <c r="K54"/>
  <c r="K53" s="1"/>
  <c r="K52" s="1"/>
  <c r="J54"/>
  <c r="I54"/>
  <c r="I53" s="1"/>
  <c r="I52" s="1"/>
  <c r="I47" s="1"/>
  <c r="J53"/>
  <c r="J52" s="1"/>
  <c r="H53"/>
  <c r="G53"/>
  <c r="G52" s="1"/>
  <c r="F53"/>
  <c r="F52" s="1"/>
  <c r="F47" s="1"/>
  <c r="H52"/>
  <c r="E53"/>
  <c r="E52"/>
  <c r="D53"/>
  <c r="D52"/>
  <c r="C53"/>
  <c r="C52"/>
  <c r="H23"/>
  <c r="G23"/>
  <c r="F23"/>
  <c r="F22" s="1"/>
  <c r="K51"/>
  <c r="J51"/>
  <c r="I51"/>
  <c r="K37"/>
  <c r="J37"/>
  <c r="I37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5"/>
  <c r="J25"/>
  <c r="I25"/>
  <c r="H50"/>
  <c r="H49" s="1"/>
  <c r="H48" s="1"/>
  <c r="G50"/>
  <c r="G49" s="1"/>
  <c r="F50"/>
  <c r="F49" s="1"/>
  <c r="F48" s="1"/>
  <c r="H28"/>
  <c r="H27" s="1"/>
  <c r="H26" s="1"/>
  <c r="G28"/>
  <c r="F28"/>
  <c r="F27" s="1"/>
  <c r="F26" s="1"/>
  <c r="H36"/>
  <c r="G36"/>
  <c r="G27" s="1"/>
  <c r="G26" s="1"/>
  <c r="F36"/>
  <c r="H22"/>
  <c r="H42" s="1"/>
  <c r="H18"/>
  <c r="F18"/>
  <c r="G18"/>
  <c r="H16"/>
  <c r="F16"/>
  <c r="F42" s="1"/>
  <c r="G16"/>
  <c r="E50"/>
  <c r="E49" s="1"/>
  <c r="E48" s="1"/>
  <c r="D50"/>
  <c r="D49" s="1"/>
  <c r="D48" s="1"/>
  <c r="C50"/>
  <c r="C49" s="1"/>
  <c r="C48" s="1"/>
  <c r="E28"/>
  <c r="D28"/>
  <c r="C28"/>
  <c r="E24"/>
  <c r="E36" s="1"/>
  <c r="K36" s="1"/>
  <c r="D24"/>
  <c r="D36" s="1"/>
  <c r="D27" s="1"/>
  <c r="D26" s="1"/>
  <c r="C24"/>
  <c r="C36" s="1"/>
  <c r="I36" s="1"/>
  <c r="E19"/>
  <c r="E18" s="1"/>
  <c r="D19"/>
  <c r="J19" s="1"/>
  <c r="C19"/>
  <c r="C18" s="1"/>
  <c r="D18"/>
  <c r="E17"/>
  <c r="E16" s="1"/>
  <c r="D17"/>
  <c r="J17" s="1"/>
  <c r="C17"/>
  <c r="C16" s="1"/>
  <c r="D16"/>
  <c r="F46" l="1"/>
  <c r="F45"/>
  <c r="F44" s="1"/>
  <c r="F43" s="1"/>
  <c r="K17"/>
  <c r="K19"/>
  <c r="E23"/>
  <c r="E22" s="1"/>
  <c r="E45"/>
  <c r="E44" s="1"/>
  <c r="E43" s="1"/>
  <c r="E27"/>
  <c r="E26" s="1"/>
  <c r="I17"/>
  <c r="K24"/>
  <c r="K23" s="1"/>
  <c r="D23"/>
  <c r="D22" s="1"/>
  <c r="D21" s="1"/>
  <c r="D20" s="1"/>
  <c r="C45"/>
  <c r="C44" s="1"/>
  <c r="C43" s="1"/>
  <c r="C27"/>
  <c r="C26" s="1"/>
  <c r="I19"/>
  <c r="J24"/>
  <c r="J23" s="1"/>
  <c r="J36"/>
  <c r="C23"/>
  <c r="C22" s="1"/>
  <c r="I24"/>
  <c r="I23" s="1"/>
  <c r="G48"/>
  <c r="H45"/>
  <c r="H44" s="1"/>
  <c r="H43" s="1"/>
  <c r="H21"/>
  <c r="H20" s="1"/>
  <c r="G45"/>
  <c r="G44" s="1"/>
  <c r="G43" s="1"/>
  <c r="F21"/>
  <c r="F20" s="1"/>
  <c r="F41"/>
  <c r="F40" s="1"/>
  <c r="F39" s="1"/>
  <c r="F15"/>
  <c r="H15"/>
  <c r="H41"/>
  <c r="H40" s="1"/>
  <c r="H39" s="1"/>
  <c r="G15"/>
  <c r="G22"/>
  <c r="G21" s="1"/>
  <c r="G20" s="1"/>
  <c r="C15"/>
  <c r="C42"/>
  <c r="C21"/>
  <c r="C20" s="1"/>
  <c r="E42"/>
  <c r="E15"/>
  <c r="D15"/>
  <c r="I46" l="1"/>
  <c r="K46"/>
  <c r="E21"/>
  <c r="E20" s="1"/>
  <c r="E41"/>
  <c r="E40" s="1"/>
  <c r="E39" s="1"/>
  <c r="E38" s="1"/>
  <c r="E55" s="1"/>
  <c r="K42"/>
  <c r="D45"/>
  <c r="D44" s="1"/>
  <c r="D43" s="1"/>
  <c r="J46"/>
  <c r="G41"/>
  <c r="G40" s="1"/>
  <c r="G39" s="1"/>
  <c r="G38" s="1"/>
  <c r="G55" s="1"/>
  <c r="C41"/>
  <c r="C40" s="1"/>
  <c r="C39" s="1"/>
  <c r="C38" s="1"/>
  <c r="I42"/>
  <c r="H38"/>
  <c r="H55" s="1"/>
  <c r="F38"/>
  <c r="F55" s="1"/>
  <c r="C55"/>
  <c r="D42"/>
  <c r="K50"/>
  <c r="K49" s="1"/>
  <c r="K48" s="1"/>
  <c r="J50"/>
  <c r="J49" s="1"/>
  <c r="J48" s="1"/>
  <c r="I50"/>
  <c r="I49" s="1"/>
  <c r="I48" s="1"/>
  <c r="D41" l="1"/>
  <c r="D40" s="1"/>
  <c r="D39" s="1"/>
  <c r="D38" s="1"/>
  <c r="D55" s="1"/>
  <c r="J42"/>
  <c r="K28"/>
  <c r="K27" s="1"/>
  <c r="J28"/>
  <c r="J27" s="1"/>
  <c r="I28"/>
  <c r="I27" s="1"/>
  <c r="K18" l="1"/>
  <c r="J18"/>
  <c r="K16"/>
  <c r="J16"/>
  <c r="K22" l="1"/>
  <c r="J22"/>
  <c r="K15"/>
  <c r="J15"/>
  <c r="K26"/>
  <c r="J26"/>
  <c r="K45" l="1"/>
  <c r="K44" s="1"/>
  <c r="K43" s="1"/>
  <c r="K41"/>
  <c r="K40" s="1"/>
  <c r="K39" s="1"/>
  <c r="J41"/>
  <c r="J40" s="1"/>
  <c r="J39" s="1"/>
  <c r="J45"/>
  <c r="J44" s="1"/>
  <c r="J43" s="1"/>
  <c r="K21"/>
  <c r="K20" s="1"/>
  <c r="J21"/>
  <c r="J20" s="1"/>
  <c r="K38" l="1"/>
  <c r="J38"/>
  <c r="I22"/>
  <c r="I18"/>
  <c r="I16"/>
  <c r="I41" l="1"/>
  <c r="I40" s="1"/>
  <c r="I39" s="1"/>
  <c r="I15"/>
  <c r="I26"/>
  <c r="I21" l="1"/>
  <c r="I20" s="1"/>
  <c r="I45"/>
  <c r="I44" s="1"/>
  <c r="I43" s="1"/>
  <c r="I38" s="1"/>
  <c r="K55"/>
  <c r="J55"/>
  <c r="I55" l="1"/>
</calcChain>
</file>

<file path=xl/sharedStrings.xml><?xml version="1.0" encoding="utf-8"?>
<sst xmlns="http://schemas.openxmlformats.org/spreadsheetml/2006/main" count="95" uniqueCount="89">
  <si>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</si>
  <si>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</si>
  <si>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</si>
  <si>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</si>
  <si>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</si>
  <si>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</si>
  <si>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</si>
  <si>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</si>
  <si>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</si>
  <si>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</si>
  <si>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</si>
  <si>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</si>
  <si>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</si>
  <si>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</si>
  <si>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</si>
  <si>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</si>
  <si>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</si>
  <si>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</si>
  <si>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</si>
  <si>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</si>
  <si>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</si>
  <si>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</si>
  <si>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</si>
  <si>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</si>
  <si>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</si>
  <si>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</si>
  <si>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</si>
  <si>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</si>
  <si>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</si>
  <si>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</si>
  <si>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</si>
  <si>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</si>
  <si>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</si>
  <si>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</si>
  <si>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</si>
  <si>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</si>
  <si>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</si>
  <si>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</si>
  <si>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</si>
  <si>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</si>
  <si>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</si>
  <si>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</si>
  <si>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</si>
  <si>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</si>
  <si>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</si>
  <si>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</si>
  <si>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</si>
  <si>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</si>
  <si>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</si>
  <si>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</si>
  <si>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</si>
  <si>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</si>
  <si>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</si>
  <si>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</si>
  <si>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</si>
  <si>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</si>
  <si>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</si>
  <si>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</si>
  <si>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</si>
  <si>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</si>
  <si>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</si>
  <si>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</si>
  <si>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</si>
  <si>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000 01 03 01 00 02 2500 710</t>
  </si>
  <si>
    <t>000 01 03 01 00 02 2500 810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</si>
  <si>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</si>
  <si>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</si>
  <si>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</si>
  <si>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                     Приложение № 4</t>
  </si>
  <si>
    <t xml:space="preserve">                      к областному закону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</si>
  <si>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</si>
  <si>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</si>
  <si>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</si>
  <si>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</si>
  <si>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</si>
  <si>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 xml:space="preserve">                       от 22 декабря 2021 г.</t>
  </si>
  <si>
    <t xml:space="preserve">                    № 522-31-ОЗ</t>
  </si>
  <si>
    <t xml:space="preserve">                      Приложение № 2</t>
  </si>
  <si>
    <t xml:space="preserve">                      к пояснительной записке</t>
  </si>
  <si>
    <t>Предлагаемое изменение источников финансирования
дефицита областного бюджета на 2022 год и на плановый период 2023 и 2024 годов</t>
  </si>
  <si>
    <t>Утверждено,  рублей</t>
  </si>
  <si>
    <t>Предлагаемые изменения,  рублей</t>
  </si>
  <si>
    <t>Сумма с учетом изменений,  рублей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</si>
  <si>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</si>
  <si>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</si>
  <si>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</si>
  <si>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</si>
  <si>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</si>
  <si>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>000 01 06 10 00 00 0000 000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</si>
</sst>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0.0000000000000"/>
  </numFmts>
  <fonts count="13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1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 wrapText="1" indent="1"/>
    </xf>
    <xf numFmtId="164" fontId="0" fillId="0" borderId="20" xfId="0" applyNumberForma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 indent="1"/>
    </xf>
    <xf numFmtId="164" fontId="0" fillId="0" borderId="10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0"/>
  <sheetViews>
    <sheetView tabSelected="1" view="pageBreakPreview" topLeftCell="A7" zoomScaleSheetLayoutView="100" workbookViewId="0">
      <selection activeCell="F11" sqref="F11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11" width="20.7109375" style="1" customWidth="1"/>
    <col min="12" max="12" width="1.140625" style="1" customWidth="1"/>
    <col min="13" max="13" width="9.140625" style="1"/>
    <col min="14" max="14" width="25.7109375" style="1" customWidth="1"/>
    <col min="15" max="15" width="19.140625" style="1" bestFit="1" customWidth="1"/>
    <col min="16" max="16" width="18.85546875" style="1" customWidth="1"/>
    <col min="17" max="22" width="21.42578125" style="1" customWidth="1"/>
    <col min="23" max="16384" width="9.140625" style="1"/>
  </cols>
  <sheetData>
    <row r="1" spans="1:22" ht="18.75" hidden="1" customHeight="1">
      <c r="J1" s="86" t="s">
        <v>68</v>
      </c>
      <c r="K1" s="87"/>
    </row>
    <row r="2" spans="1:22" ht="18.75" hidden="1" customHeight="1">
      <c r="J2" s="86" t="s">
        <v>69</v>
      </c>
      <c r="K2" s="87"/>
    </row>
    <row r="3" spans="1:22" ht="18.75" hidden="1" customHeight="1">
      <c r="J3" s="86" t="s">
        <v>75</v>
      </c>
      <c r="K3" s="87"/>
    </row>
    <row r="4" spans="1:22" ht="18.75" hidden="1" customHeight="1">
      <c r="J4" s="86" t="s">
        <v>76</v>
      </c>
      <c r="K4" s="87"/>
    </row>
    <row r="5" spans="1:22" ht="23.25" hidden="1" customHeight="1">
      <c r="J5" s="40"/>
    </row>
    <row r="6" spans="1:22" ht="23.25" hidden="1" customHeight="1">
      <c r="J6" s="40"/>
    </row>
    <row r="7" spans="1:22" ht="20.25" customHeight="1">
      <c r="J7" s="86" t="s">
        <v>77</v>
      </c>
      <c r="K7" s="87"/>
    </row>
    <row r="8" spans="1:22" ht="15.75" customHeight="1">
      <c r="J8" s="86" t="s">
        <v>78</v>
      </c>
      <c r="K8" s="87"/>
    </row>
    <row r="9" spans="1:22" ht="23.25" customHeight="1">
      <c r="J9" s="40"/>
    </row>
    <row r="10" spans="1:22" ht="43.5" customHeight="1">
      <c r="A10" s="88" t="s">
        <v>79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Q10" s="67"/>
      <c r="R10" s="67"/>
      <c r="S10" s="67"/>
      <c r="T10" s="67"/>
      <c r="U10" s="67"/>
      <c r="V10" s="67"/>
    </row>
    <row r="11" spans="1:22" ht="15">
      <c r="A11" s="2"/>
      <c r="B11" s="2"/>
      <c r="C11" s="2"/>
      <c r="D11" s="2"/>
      <c r="E11" s="2"/>
      <c r="F11" s="2"/>
      <c r="G11" s="2"/>
      <c r="H11" s="2"/>
      <c r="I11" s="2"/>
      <c r="J11" s="3"/>
      <c r="Q11" s="67"/>
      <c r="R11" s="67"/>
      <c r="S11" s="67"/>
      <c r="T11" s="67"/>
      <c r="U11" s="67"/>
      <c r="V11" s="67"/>
    </row>
    <row r="12" spans="1:22" ht="23.1" customHeight="1">
      <c r="A12" s="81" t="s">
        <v>0</v>
      </c>
      <c r="B12" s="81" t="s">
        <v>30</v>
      </c>
      <c r="C12" s="83" t="s">
        <v>80</v>
      </c>
      <c r="D12" s="89"/>
      <c r="E12" s="90"/>
      <c r="F12" s="83" t="s">
        <v>81</v>
      </c>
      <c r="G12" s="89"/>
      <c r="H12" s="90"/>
      <c r="I12" s="83" t="s">
        <v>82</v>
      </c>
      <c r="J12" s="84"/>
      <c r="K12" s="85"/>
      <c r="Q12" s="67"/>
      <c r="R12" s="67"/>
      <c r="S12" s="67"/>
      <c r="T12" s="67"/>
      <c r="U12" s="67"/>
      <c r="V12" s="67"/>
    </row>
    <row r="13" spans="1:22" ht="24.95" customHeight="1">
      <c r="A13" s="82"/>
      <c r="B13" s="82"/>
      <c r="C13" s="22" t="s">
        <v>34</v>
      </c>
      <c r="D13" s="23" t="s">
        <v>39</v>
      </c>
      <c r="E13" s="16" t="s">
        <v>50</v>
      </c>
      <c r="F13" s="22" t="s">
        <v>34</v>
      </c>
      <c r="G13" s="23" t="s">
        <v>39</v>
      </c>
      <c r="H13" s="16" t="s">
        <v>50</v>
      </c>
      <c r="I13" s="22" t="s">
        <v>34</v>
      </c>
      <c r="J13" s="23" t="s">
        <v>39</v>
      </c>
      <c r="K13" s="16" t="s">
        <v>50</v>
      </c>
      <c r="Q13" s="67"/>
      <c r="R13" s="67"/>
      <c r="S13" s="67"/>
      <c r="T13" s="67"/>
      <c r="U13" s="67"/>
      <c r="V13" s="67"/>
    </row>
    <row r="14" spans="1:22">
      <c r="A14" s="24">
        <v>1</v>
      </c>
      <c r="B14" s="24">
        <v>2</v>
      </c>
      <c r="C14" s="4">
        <v>3</v>
      </c>
      <c r="D14" s="5">
        <v>4</v>
      </c>
      <c r="E14" s="17">
        <v>5</v>
      </c>
      <c r="F14" s="4">
        <v>6</v>
      </c>
      <c r="G14" s="5">
        <v>7</v>
      </c>
      <c r="H14" s="17">
        <v>8</v>
      </c>
      <c r="I14" s="4">
        <v>9</v>
      </c>
      <c r="J14" s="5">
        <v>10</v>
      </c>
      <c r="K14" s="17">
        <v>11</v>
      </c>
      <c r="Q14" s="67"/>
      <c r="R14" s="67"/>
      <c r="S14" s="67"/>
      <c r="T14" s="67"/>
      <c r="U14" s="67"/>
      <c r="V14" s="67"/>
    </row>
    <row r="15" spans="1:22" ht="36" customHeight="1">
      <c r="A15" s="25" t="s">
        <v>1</v>
      </c>
      <c r="B15" s="26" t="s">
        <v>2</v>
      </c>
      <c r="C15" s="9">
        <f>C16+C18</f>
        <v>8521472472.0800018</v>
      </c>
      <c r="D15" s="10">
        <f t="shared" ref="D15:E15" si="0">D16+D18</f>
        <v>1725332602.5499992</v>
      </c>
      <c r="E15" s="19">
        <f t="shared" si="0"/>
        <v>2010884369.5400009</v>
      </c>
      <c r="F15" s="9">
        <f>F16+F18</f>
        <v>1000000000</v>
      </c>
      <c r="G15" s="10">
        <f t="shared" ref="G15:H15" si="1">G16+G18</f>
        <v>0</v>
      </c>
      <c r="H15" s="19">
        <f t="shared" si="1"/>
        <v>0</v>
      </c>
      <c r="I15" s="9">
        <f>I16+I18</f>
        <v>9521472472.0800018</v>
      </c>
      <c r="J15" s="10">
        <f t="shared" ref="J15:K15" si="2">J16+J18</f>
        <v>1725332602.5499992</v>
      </c>
      <c r="K15" s="19">
        <f t="shared" si="2"/>
        <v>2010884369.5400009</v>
      </c>
      <c r="N15" s="43"/>
      <c r="Q15" s="69"/>
      <c r="R15" s="69"/>
      <c r="S15" s="69"/>
      <c r="T15" s="70"/>
      <c r="U15" s="70"/>
      <c r="V15" s="70"/>
    </row>
    <row r="16" spans="1:22" ht="33.75" customHeight="1">
      <c r="A16" s="27" t="s">
        <v>48</v>
      </c>
      <c r="B16" s="28" t="s">
        <v>3</v>
      </c>
      <c r="C16" s="7">
        <f>C17</f>
        <v>37305827472.080002</v>
      </c>
      <c r="D16" s="8">
        <f t="shared" ref="D16:E16" si="3">D17</f>
        <v>31368643602.549999</v>
      </c>
      <c r="E16" s="18">
        <f t="shared" si="3"/>
        <v>32813188369.540001</v>
      </c>
      <c r="F16" s="7">
        <f>F17</f>
        <v>1000000000</v>
      </c>
      <c r="G16" s="8">
        <f t="shared" ref="G16:H16" si="4">G17</f>
        <v>0</v>
      </c>
      <c r="H16" s="18">
        <f t="shared" si="4"/>
        <v>0</v>
      </c>
      <c r="I16" s="7">
        <f>I17</f>
        <v>38305827472.080002</v>
      </c>
      <c r="J16" s="8">
        <f t="shared" ref="J16:K16" si="5">J17</f>
        <v>31368643602.549999</v>
      </c>
      <c r="K16" s="18">
        <f t="shared" si="5"/>
        <v>32813188369.540001</v>
      </c>
      <c r="N16" s="43"/>
      <c r="Q16" s="68"/>
      <c r="R16" s="68"/>
      <c r="S16" s="68"/>
      <c r="T16" s="70"/>
      <c r="U16" s="70"/>
      <c r="V16" s="70"/>
    </row>
    <row r="17" spans="1:22" ht="31.5" customHeight="1">
      <c r="A17" s="29" t="s">
        <v>65</v>
      </c>
      <c r="B17" s="28" t="s">
        <v>4</v>
      </c>
      <c r="C17" s="47">
        <f>39577493472.08-3346000000+1074334000</f>
        <v>37305827472.080002</v>
      </c>
      <c r="D17" s="48">
        <f>33353289602.55-2981576000+996930000</f>
        <v>31368643602.549999</v>
      </c>
      <c r="E17" s="52">
        <f>34691879798.11+14428571.43-2871744000+978624000</f>
        <v>32813188369.540001</v>
      </c>
      <c r="F17" s="47">
        <f>1400000000-400000000</f>
        <v>1000000000</v>
      </c>
      <c r="G17" s="48"/>
      <c r="H17" s="52"/>
      <c r="I17" s="47">
        <f>C17+F17</f>
        <v>38305827472.080002</v>
      </c>
      <c r="J17" s="48">
        <f>D17+G17</f>
        <v>31368643602.549999</v>
      </c>
      <c r="K17" s="52">
        <f>E17+H17</f>
        <v>32813188369.540001</v>
      </c>
      <c r="N17" s="43"/>
      <c r="Q17" s="71"/>
      <c r="R17" s="71"/>
      <c r="S17" s="71"/>
      <c r="T17" s="70"/>
      <c r="U17" s="70"/>
      <c r="V17" s="70"/>
    </row>
    <row r="18" spans="1:22" ht="33.75" customHeight="1">
      <c r="A18" s="27" t="s">
        <v>5</v>
      </c>
      <c r="B18" s="28" t="s">
        <v>6</v>
      </c>
      <c r="C18" s="47">
        <f>C19</f>
        <v>-28784355000</v>
      </c>
      <c r="D18" s="48">
        <f t="shared" ref="D18:E18" si="6">D19</f>
        <v>-29643311000</v>
      </c>
      <c r="E18" s="52">
        <f t="shared" si="6"/>
        <v>-30802304000</v>
      </c>
      <c r="F18" s="47">
        <f>F19</f>
        <v>0</v>
      </c>
      <c r="G18" s="48">
        <f t="shared" ref="G18:H18" si="7">G19</f>
        <v>0</v>
      </c>
      <c r="H18" s="52">
        <f t="shared" si="7"/>
        <v>0</v>
      </c>
      <c r="I18" s="47">
        <f>I19</f>
        <v>-28784355000</v>
      </c>
      <c r="J18" s="48">
        <f t="shared" ref="J18:K18" si="8">J19</f>
        <v>-29643311000</v>
      </c>
      <c r="K18" s="52">
        <f t="shared" si="8"/>
        <v>-30802304000</v>
      </c>
      <c r="N18" s="43"/>
      <c r="Q18" s="71"/>
      <c r="R18" s="71"/>
      <c r="S18" s="71"/>
      <c r="T18" s="70"/>
      <c r="U18" s="70"/>
      <c r="V18" s="70"/>
    </row>
    <row r="19" spans="1:22" ht="31.5" customHeight="1">
      <c r="A19" s="30" t="s">
        <v>66</v>
      </c>
      <c r="B19" s="31" t="s">
        <v>7</v>
      </c>
      <c r="C19" s="53">
        <f>-27710021000-1074334000</f>
        <v>-28784355000</v>
      </c>
      <c r="D19" s="54">
        <f>-28646381000-996930000</f>
        <v>-29643311000</v>
      </c>
      <c r="E19" s="55">
        <f>-29823680000-978624000</f>
        <v>-30802304000</v>
      </c>
      <c r="F19" s="53"/>
      <c r="G19" s="54"/>
      <c r="H19" s="55"/>
      <c r="I19" s="47">
        <f>C19+F19</f>
        <v>-28784355000</v>
      </c>
      <c r="J19" s="48">
        <f>D19+G19</f>
        <v>-29643311000</v>
      </c>
      <c r="K19" s="52">
        <f>E19+H19</f>
        <v>-30802304000</v>
      </c>
      <c r="N19" s="43"/>
      <c r="Q19" s="71"/>
      <c r="R19" s="71"/>
      <c r="S19" s="71"/>
      <c r="T19" s="70"/>
      <c r="U19" s="70"/>
      <c r="V19" s="70"/>
    </row>
    <row r="20" spans="1:22" ht="32.25" customHeight="1">
      <c r="A20" s="32" t="s">
        <v>35</v>
      </c>
      <c r="B20" s="33" t="s">
        <v>8</v>
      </c>
      <c r="C20" s="56">
        <f t="shared" ref="C20:K20" si="9">C21</f>
        <v>-625474150</v>
      </c>
      <c r="D20" s="57">
        <f t="shared" si="9"/>
        <v>1507766825.3899994</v>
      </c>
      <c r="E20" s="58">
        <f t="shared" si="9"/>
        <v>-913008746.04000092</v>
      </c>
      <c r="F20" s="56">
        <f t="shared" si="9"/>
        <v>0</v>
      </c>
      <c r="G20" s="57">
        <f t="shared" si="9"/>
        <v>0</v>
      </c>
      <c r="H20" s="58">
        <f t="shared" si="9"/>
        <v>0</v>
      </c>
      <c r="I20" s="56">
        <f t="shared" si="9"/>
        <v>-625474150</v>
      </c>
      <c r="J20" s="57">
        <f t="shared" si="9"/>
        <v>1507766825.3899994</v>
      </c>
      <c r="K20" s="58">
        <f t="shared" si="9"/>
        <v>-913008746.04000092</v>
      </c>
      <c r="N20" s="43"/>
      <c r="Q20" s="72"/>
      <c r="R20" s="72"/>
      <c r="S20" s="72"/>
      <c r="T20" s="70"/>
      <c r="U20" s="70"/>
      <c r="V20" s="70"/>
    </row>
    <row r="21" spans="1:22" ht="33" customHeight="1">
      <c r="A21" s="27" t="s">
        <v>36</v>
      </c>
      <c r="B21" s="28" t="s">
        <v>25</v>
      </c>
      <c r="C21" s="51">
        <f t="shared" ref="C21:K21" si="10">C22+C26</f>
        <v>-625474150</v>
      </c>
      <c r="D21" s="11">
        <f t="shared" si="10"/>
        <v>1507766825.3899994</v>
      </c>
      <c r="E21" s="20">
        <f t="shared" si="10"/>
        <v>-913008746.04000092</v>
      </c>
      <c r="F21" s="51">
        <f t="shared" si="10"/>
        <v>0</v>
      </c>
      <c r="G21" s="11">
        <f t="shared" si="10"/>
        <v>0</v>
      </c>
      <c r="H21" s="20">
        <f t="shared" si="10"/>
        <v>0</v>
      </c>
      <c r="I21" s="51">
        <f t="shared" si="10"/>
        <v>-625474150</v>
      </c>
      <c r="J21" s="11">
        <f t="shared" si="10"/>
        <v>1507766825.3899994</v>
      </c>
      <c r="K21" s="20">
        <f t="shared" si="10"/>
        <v>-913008746.04000092</v>
      </c>
      <c r="N21" s="43"/>
      <c r="Q21" s="73"/>
      <c r="R21" s="73"/>
      <c r="S21" s="73"/>
      <c r="T21" s="70"/>
      <c r="U21" s="70"/>
      <c r="V21" s="70"/>
    </row>
    <row r="22" spans="1:22" ht="48.75" customHeight="1">
      <c r="A22" s="27" t="s">
        <v>49</v>
      </c>
      <c r="B22" s="28" t="s">
        <v>26</v>
      </c>
      <c r="C22" s="7">
        <f t="shared" ref="C22:H22" si="11">C23</f>
        <v>15986355000</v>
      </c>
      <c r="D22" s="8">
        <f t="shared" si="11"/>
        <v>18549658000</v>
      </c>
      <c r="E22" s="18">
        <f t="shared" si="11"/>
        <v>16802304000</v>
      </c>
      <c r="F22" s="7">
        <f t="shared" si="11"/>
        <v>0</v>
      </c>
      <c r="G22" s="8">
        <f t="shared" si="11"/>
        <v>0</v>
      </c>
      <c r="H22" s="18">
        <f t="shared" si="11"/>
        <v>0</v>
      </c>
      <c r="I22" s="7">
        <f t="shared" ref="I22" si="12">I23</f>
        <v>15986355000</v>
      </c>
      <c r="J22" s="8">
        <f t="shared" ref="J22:K22" si="13">J23</f>
        <v>18549658000</v>
      </c>
      <c r="K22" s="18">
        <f t="shared" si="13"/>
        <v>16802304000</v>
      </c>
      <c r="N22" s="43"/>
      <c r="O22" s="15"/>
      <c r="Q22" s="68"/>
      <c r="R22" s="68"/>
      <c r="S22" s="68"/>
      <c r="T22" s="70"/>
      <c r="U22" s="70"/>
      <c r="V22" s="70"/>
    </row>
    <row r="23" spans="1:22" ht="49.5" customHeight="1">
      <c r="A23" s="29" t="s">
        <v>67</v>
      </c>
      <c r="B23" s="28" t="s">
        <v>27</v>
      </c>
      <c r="C23" s="7">
        <f t="shared" ref="C23:K23" si="14">C24+C25</f>
        <v>15986355000</v>
      </c>
      <c r="D23" s="8">
        <f t="shared" si="14"/>
        <v>18549658000</v>
      </c>
      <c r="E23" s="18">
        <f t="shared" si="14"/>
        <v>16802304000</v>
      </c>
      <c r="F23" s="7">
        <f t="shared" si="14"/>
        <v>0</v>
      </c>
      <c r="G23" s="8">
        <f t="shared" si="14"/>
        <v>0</v>
      </c>
      <c r="H23" s="18">
        <f t="shared" si="14"/>
        <v>0</v>
      </c>
      <c r="I23" s="7">
        <f t="shared" si="14"/>
        <v>15986355000</v>
      </c>
      <c r="J23" s="8">
        <f t="shared" si="14"/>
        <v>18549658000</v>
      </c>
      <c r="K23" s="18">
        <f t="shared" si="14"/>
        <v>16802304000</v>
      </c>
      <c r="N23" s="43"/>
      <c r="Q23" s="68"/>
      <c r="R23" s="68"/>
      <c r="S23" s="68"/>
      <c r="T23" s="70"/>
      <c r="U23" s="70"/>
      <c r="V23" s="70"/>
    </row>
    <row r="24" spans="1:22" ht="43.5" customHeight="1">
      <c r="A24" s="34" t="s">
        <v>43</v>
      </c>
      <c r="B24" s="28" t="s">
        <v>63</v>
      </c>
      <c r="C24" s="47">
        <f>15210020000+574335000</f>
        <v>15784355000</v>
      </c>
      <c r="D24" s="48">
        <f>15646380000+496931000</f>
        <v>16143311000</v>
      </c>
      <c r="E24" s="52">
        <f>16323680000+478624000</f>
        <v>16802304000</v>
      </c>
      <c r="F24" s="47"/>
      <c r="G24" s="48"/>
      <c r="H24" s="52"/>
      <c r="I24" s="47">
        <f t="shared" ref="I24:I25" si="15">C24+F24</f>
        <v>15784355000</v>
      </c>
      <c r="J24" s="48">
        <f t="shared" ref="J24:J25" si="16">D24+G24</f>
        <v>16143311000</v>
      </c>
      <c r="K24" s="52">
        <f t="shared" ref="K24:K25" si="17">E24+H24</f>
        <v>16802304000</v>
      </c>
      <c r="N24" s="43"/>
      <c r="Q24" s="71"/>
      <c r="R24" s="71"/>
      <c r="S24" s="71"/>
      <c r="T24" s="70"/>
      <c r="U24" s="70"/>
      <c r="V24" s="70"/>
    </row>
    <row r="25" spans="1:22" ht="48" customHeight="1">
      <c r="A25" s="34" t="s">
        <v>51</v>
      </c>
      <c r="B25" s="28" t="s">
        <v>52</v>
      </c>
      <c r="C25" s="47">
        <v>202000000</v>
      </c>
      <c r="D25" s="48">
        <v>2406347000</v>
      </c>
      <c r="E25" s="18">
        <v>0</v>
      </c>
      <c r="F25" s="47"/>
      <c r="G25" s="48"/>
      <c r="H25" s="18"/>
      <c r="I25" s="47">
        <f t="shared" si="15"/>
        <v>202000000</v>
      </c>
      <c r="J25" s="48">
        <f t="shared" si="16"/>
        <v>2406347000</v>
      </c>
      <c r="K25" s="52">
        <f t="shared" si="17"/>
        <v>0</v>
      </c>
      <c r="N25" s="43"/>
      <c r="Q25" s="71"/>
      <c r="R25" s="71"/>
      <c r="S25" s="68"/>
      <c r="T25" s="70"/>
      <c r="U25" s="70"/>
      <c r="V25" s="70"/>
    </row>
    <row r="26" spans="1:22" ht="44.25" customHeight="1">
      <c r="A26" s="27" t="s">
        <v>37</v>
      </c>
      <c r="B26" s="28" t="s">
        <v>28</v>
      </c>
      <c r="C26" s="7">
        <f>C27</f>
        <v>-16611829150</v>
      </c>
      <c r="D26" s="8">
        <f t="shared" ref="D26:E26" si="18">D27</f>
        <v>-17041891174.610001</v>
      </c>
      <c r="E26" s="18">
        <f t="shared" si="18"/>
        <v>-17715312746.040001</v>
      </c>
      <c r="F26" s="7">
        <f>F27</f>
        <v>0</v>
      </c>
      <c r="G26" s="8">
        <f t="shared" ref="G26:H26" si="19">G27</f>
        <v>0</v>
      </c>
      <c r="H26" s="18">
        <f t="shared" si="19"/>
        <v>0</v>
      </c>
      <c r="I26" s="7">
        <f>I27</f>
        <v>-16611829150</v>
      </c>
      <c r="J26" s="8">
        <f t="shared" ref="J26:K26" si="20">J27</f>
        <v>-17041891174.610001</v>
      </c>
      <c r="K26" s="18">
        <f t="shared" si="20"/>
        <v>-17715312746.040001</v>
      </c>
      <c r="N26" s="43"/>
      <c r="Q26" s="68"/>
      <c r="R26" s="68"/>
      <c r="S26" s="68"/>
      <c r="T26" s="70"/>
      <c r="U26" s="70"/>
      <c r="V26" s="70"/>
    </row>
    <row r="27" spans="1:22" ht="46.5" customHeight="1">
      <c r="A27" s="29" t="s">
        <v>38</v>
      </c>
      <c r="B27" s="28" t="s">
        <v>29</v>
      </c>
      <c r="C27" s="7">
        <f>C28+C36+C37</f>
        <v>-16611829150</v>
      </c>
      <c r="D27" s="8">
        <f t="shared" ref="D27:E27" si="21">D28+D36+D37</f>
        <v>-17041891174.610001</v>
      </c>
      <c r="E27" s="18">
        <f t="shared" si="21"/>
        <v>-17715312746.040001</v>
      </c>
      <c r="F27" s="7">
        <f>F28+F36+F37</f>
        <v>0</v>
      </c>
      <c r="G27" s="8">
        <f t="shared" ref="G27:H27" si="22">G28+G36+G37</f>
        <v>0</v>
      </c>
      <c r="H27" s="18">
        <f t="shared" si="22"/>
        <v>0</v>
      </c>
      <c r="I27" s="7">
        <f>I28+I36+I37</f>
        <v>-16611829150</v>
      </c>
      <c r="J27" s="8">
        <f t="shared" ref="J27:K27" si="23">J28+J36+J37</f>
        <v>-17041891174.610001</v>
      </c>
      <c r="K27" s="18">
        <f t="shared" si="23"/>
        <v>-17715312746.040001</v>
      </c>
      <c r="N27" s="43"/>
      <c r="Q27" s="68"/>
      <c r="R27" s="68"/>
      <c r="S27" s="68"/>
      <c r="T27" s="70"/>
      <c r="U27" s="70"/>
      <c r="V27" s="70"/>
    </row>
    <row r="28" spans="1:22" ht="32.25" customHeight="1">
      <c r="A28" s="34" t="s">
        <v>46</v>
      </c>
      <c r="B28" s="28" t="s">
        <v>44</v>
      </c>
      <c r="C28" s="7">
        <f>C30+C31+C32+C33+C34+C35</f>
        <v>-827474150</v>
      </c>
      <c r="D28" s="8">
        <f t="shared" ref="D28:E28" si="24">D30+D31+D32+D33+D34+D35</f>
        <v>-898580174.61000001</v>
      </c>
      <c r="E28" s="18">
        <f t="shared" si="24"/>
        <v>-898580174.61000001</v>
      </c>
      <c r="F28" s="7">
        <f>F30+F31+F32+F33+F34+F35</f>
        <v>0</v>
      </c>
      <c r="G28" s="8">
        <f t="shared" ref="G28:H28" si="25">G30+G31+G32+G33+G34+G35</f>
        <v>0</v>
      </c>
      <c r="H28" s="18">
        <f t="shared" si="25"/>
        <v>0</v>
      </c>
      <c r="I28" s="7">
        <f>I30+I31+I32+I33+I34+I35</f>
        <v>-827474150</v>
      </c>
      <c r="J28" s="8">
        <f t="shared" ref="J28:K28" si="26">J30+J31+J32+J33+J34+J35</f>
        <v>-898580174.61000001</v>
      </c>
      <c r="K28" s="18">
        <f t="shared" si="26"/>
        <v>-898580174.61000001</v>
      </c>
      <c r="N28" s="43"/>
      <c r="Q28" s="68"/>
      <c r="R28" s="68"/>
      <c r="S28" s="68"/>
      <c r="T28" s="70"/>
      <c r="U28" s="70"/>
      <c r="V28" s="70"/>
    </row>
    <row r="29" spans="1:22" ht="18" customHeight="1">
      <c r="A29" s="44" t="s">
        <v>47</v>
      </c>
      <c r="B29" s="28"/>
      <c r="C29" s="7"/>
      <c r="D29" s="8"/>
      <c r="E29" s="18"/>
      <c r="F29" s="7"/>
      <c r="G29" s="8"/>
      <c r="H29" s="18"/>
      <c r="I29" s="7"/>
      <c r="J29" s="8"/>
      <c r="K29" s="18"/>
      <c r="N29" s="43"/>
      <c r="Q29" s="68"/>
      <c r="R29" s="68"/>
      <c r="S29" s="68"/>
      <c r="T29" s="70"/>
      <c r="U29" s="70"/>
      <c r="V29" s="70"/>
    </row>
    <row r="30" spans="1:22" ht="109.5" customHeight="1">
      <c r="A30" s="44" t="s">
        <v>70</v>
      </c>
      <c r="B30" s="28"/>
      <c r="C30" s="7">
        <v>-15000000</v>
      </c>
      <c r="D30" s="8">
        <v>-15000000</v>
      </c>
      <c r="E30" s="18">
        <v>-15000000</v>
      </c>
      <c r="F30" s="7"/>
      <c r="G30" s="8"/>
      <c r="H30" s="18"/>
      <c r="I30" s="47">
        <f t="shared" ref="I30:I35" si="27">C30+F30</f>
        <v>-15000000</v>
      </c>
      <c r="J30" s="48">
        <f t="shared" ref="J30:J35" si="28">D30+G30</f>
        <v>-15000000</v>
      </c>
      <c r="K30" s="52">
        <f t="shared" ref="K30:K35" si="29">E30+H30</f>
        <v>-15000000</v>
      </c>
      <c r="N30" s="43"/>
      <c r="Q30" s="68"/>
      <c r="R30" s="68"/>
      <c r="S30" s="68"/>
      <c r="T30" s="70"/>
      <c r="U30" s="70"/>
      <c r="V30" s="70"/>
    </row>
    <row r="31" spans="1:22" ht="111" customHeight="1">
      <c r="A31" s="44" t="s">
        <v>71</v>
      </c>
      <c r="B31" s="28"/>
      <c r="C31" s="7">
        <v>-253824200</v>
      </c>
      <c r="D31" s="8">
        <v>-253824200</v>
      </c>
      <c r="E31" s="18">
        <v>-253824200</v>
      </c>
      <c r="F31" s="7"/>
      <c r="G31" s="8"/>
      <c r="H31" s="18"/>
      <c r="I31" s="47">
        <f t="shared" si="27"/>
        <v>-253824200</v>
      </c>
      <c r="J31" s="48">
        <f t="shared" si="28"/>
        <v>-253824200</v>
      </c>
      <c r="K31" s="52">
        <f t="shared" si="29"/>
        <v>-253824200</v>
      </c>
      <c r="N31" s="43"/>
      <c r="Q31" s="68"/>
      <c r="R31" s="68"/>
      <c r="S31" s="68"/>
      <c r="T31" s="70"/>
      <c r="U31" s="70"/>
      <c r="V31" s="70"/>
    </row>
    <row r="32" spans="1:22" ht="107.25" customHeight="1">
      <c r="A32" s="44" t="s">
        <v>72</v>
      </c>
      <c r="B32" s="28"/>
      <c r="C32" s="7">
        <v>-289969600</v>
      </c>
      <c r="D32" s="8">
        <v>-289969600</v>
      </c>
      <c r="E32" s="18">
        <v>-289969600</v>
      </c>
      <c r="F32" s="7"/>
      <c r="G32" s="8"/>
      <c r="H32" s="18"/>
      <c r="I32" s="47">
        <f t="shared" si="27"/>
        <v>-289969600</v>
      </c>
      <c r="J32" s="48">
        <f t="shared" si="28"/>
        <v>-289969600</v>
      </c>
      <c r="K32" s="52">
        <f t="shared" si="29"/>
        <v>-289969600</v>
      </c>
      <c r="N32" s="43"/>
      <c r="Q32" s="68"/>
      <c r="R32" s="68"/>
      <c r="S32" s="68"/>
      <c r="T32" s="70"/>
      <c r="U32" s="70"/>
      <c r="V32" s="70"/>
    </row>
    <row r="33" spans="1:22" ht="105" customHeight="1">
      <c r="A33" s="44" t="s">
        <v>73</v>
      </c>
      <c r="B33" s="28"/>
      <c r="C33" s="7">
        <v>-18680350</v>
      </c>
      <c r="D33" s="8">
        <v>-18680350</v>
      </c>
      <c r="E33" s="18">
        <v>-18680350</v>
      </c>
      <c r="F33" s="7"/>
      <c r="G33" s="8"/>
      <c r="H33" s="18"/>
      <c r="I33" s="47">
        <f t="shared" si="27"/>
        <v>-18680350</v>
      </c>
      <c r="J33" s="48">
        <f t="shared" si="28"/>
        <v>-18680350</v>
      </c>
      <c r="K33" s="52">
        <f t="shared" si="29"/>
        <v>-18680350</v>
      </c>
      <c r="N33" s="43"/>
      <c r="Q33" s="68"/>
      <c r="R33" s="68"/>
      <c r="S33" s="68"/>
      <c r="T33" s="70"/>
      <c r="U33" s="70"/>
      <c r="V33" s="70"/>
    </row>
    <row r="34" spans="1:22" ht="111" customHeight="1">
      <c r="A34" s="44" t="s">
        <v>40</v>
      </c>
      <c r="B34" s="28"/>
      <c r="C34" s="7">
        <v>0</v>
      </c>
      <c r="D34" s="8">
        <v>-71106024.609999999</v>
      </c>
      <c r="E34" s="18">
        <v>-71106024.609999999</v>
      </c>
      <c r="F34" s="7"/>
      <c r="G34" s="8"/>
      <c r="H34" s="18"/>
      <c r="I34" s="47">
        <f t="shared" si="27"/>
        <v>0</v>
      </c>
      <c r="J34" s="48">
        <f t="shared" si="28"/>
        <v>-71106024.609999999</v>
      </c>
      <c r="K34" s="52">
        <f t="shared" si="29"/>
        <v>-71106024.609999999</v>
      </c>
      <c r="N34" s="43"/>
      <c r="Q34" s="68"/>
      <c r="R34" s="68"/>
      <c r="S34" s="68"/>
      <c r="T34" s="70"/>
      <c r="U34" s="70"/>
      <c r="V34" s="70"/>
    </row>
    <row r="35" spans="1:22" ht="118.5" customHeight="1">
      <c r="A35" s="65" t="s">
        <v>74</v>
      </c>
      <c r="B35" s="28"/>
      <c r="C35" s="7">
        <v>-250000000</v>
      </c>
      <c r="D35" s="8">
        <v>-250000000</v>
      </c>
      <c r="E35" s="18">
        <v>-250000000</v>
      </c>
      <c r="F35" s="7"/>
      <c r="G35" s="8"/>
      <c r="H35" s="18"/>
      <c r="I35" s="47">
        <f t="shared" si="27"/>
        <v>-250000000</v>
      </c>
      <c r="J35" s="48">
        <f t="shared" si="28"/>
        <v>-250000000</v>
      </c>
      <c r="K35" s="52">
        <f t="shared" si="29"/>
        <v>-250000000</v>
      </c>
      <c r="N35" s="43"/>
      <c r="Q35" s="68"/>
      <c r="R35" s="68"/>
      <c r="S35" s="68"/>
      <c r="T35" s="70"/>
      <c r="U35" s="70"/>
      <c r="V35" s="70"/>
    </row>
    <row r="36" spans="1:22" ht="45" customHeight="1">
      <c r="A36" s="34" t="s">
        <v>45</v>
      </c>
      <c r="B36" s="28" t="s">
        <v>64</v>
      </c>
      <c r="C36" s="7">
        <f t="shared" ref="C36:H36" si="30">-C24</f>
        <v>-15784355000</v>
      </c>
      <c r="D36" s="8">
        <f t="shared" si="30"/>
        <v>-16143311000</v>
      </c>
      <c r="E36" s="18">
        <f t="shared" si="30"/>
        <v>-16802304000</v>
      </c>
      <c r="F36" s="7">
        <f t="shared" si="30"/>
        <v>0</v>
      </c>
      <c r="G36" s="8">
        <f t="shared" si="30"/>
        <v>0</v>
      </c>
      <c r="H36" s="18">
        <f t="shared" si="30"/>
        <v>0</v>
      </c>
      <c r="I36" s="47">
        <f t="shared" ref="I36:K37" si="31">C36+F36</f>
        <v>-15784355000</v>
      </c>
      <c r="J36" s="48">
        <f t="shared" si="31"/>
        <v>-16143311000</v>
      </c>
      <c r="K36" s="52">
        <f t="shared" si="31"/>
        <v>-16802304000</v>
      </c>
      <c r="N36" s="43"/>
      <c r="Q36" s="68"/>
      <c r="R36" s="68"/>
      <c r="S36" s="68"/>
      <c r="T36" s="70"/>
      <c r="U36" s="70"/>
      <c r="V36" s="70"/>
    </row>
    <row r="37" spans="1:22" ht="47.45" customHeight="1">
      <c r="A37" s="45" t="s">
        <v>54</v>
      </c>
      <c r="B37" s="35" t="s">
        <v>53</v>
      </c>
      <c r="C37" s="12">
        <v>0</v>
      </c>
      <c r="D37" s="13">
        <v>0</v>
      </c>
      <c r="E37" s="60">
        <v>-14428571.43</v>
      </c>
      <c r="F37" s="12"/>
      <c r="G37" s="13"/>
      <c r="H37" s="60"/>
      <c r="I37" s="47">
        <f t="shared" si="31"/>
        <v>0</v>
      </c>
      <c r="J37" s="48">
        <f t="shared" si="31"/>
        <v>0</v>
      </c>
      <c r="K37" s="52">
        <f t="shared" si="31"/>
        <v>-14428571.43</v>
      </c>
      <c r="N37" s="43"/>
      <c r="Q37" s="68"/>
      <c r="R37" s="68"/>
      <c r="S37" s="71"/>
      <c r="T37" s="70"/>
      <c r="U37" s="70"/>
      <c r="V37" s="70"/>
    </row>
    <row r="38" spans="1:22" ht="35.25" customHeight="1">
      <c r="A38" s="32" t="s">
        <v>31</v>
      </c>
      <c r="B38" s="64" t="s">
        <v>9</v>
      </c>
      <c r="C38" s="9">
        <f>C39+C43</f>
        <v>0</v>
      </c>
      <c r="D38" s="10">
        <f t="shared" ref="D38:E38" si="32">D39+D43</f>
        <v>0</v>
      </c>
      <c r="E38" s="19">
        <f t="shared" si="32"/>
        <v>0</v>
      </c>
      <c r="F38" s="9">
        <f>F39+F43</f>
        <v>1668434269.6399994</v>
      </c>
      <c r="G38" s="10">
        <f t="shared" ref="G38:H38" si="33">G39+G43</f>
        <v>0</v>
      </c>
      <c r="H38" s="19">
        <f t="shared" si="33"/>
        <v>0</v>
      </c>
      <c r="I38" s="9">
        <f>I39+I43</f>
        <v>1668434269.6399841</v>
      </c>
      <c r="J38" s="10">
        <f t="shared" ref="J38:K38" si="34">J39+J43</f>
        <v>0</v>
      </c>
      <c r="K38" s="19">
        <f t="shared" si="34"/>
        <v>0</v>
      </c>
      <c r="N38" s="43"/>
      <c r="Q38" s="69"/>
      <c r="R38" s="69"/>
      <c r="S38" s="69"/>
      <c r="T38" s="70"/>
      <c r="U38" s="70"/>
      <c r="V38" s="70"/>
    </row>
    <row r="39" spans="1:22" ht="23.25" customHeight="1">
      <c r="A39" s="27" t="s">
        <v>10</v>
      </c>
      <c r="B39" s="36" t="s">
        <v>11</v>
      </c>
      <c r="C39" s="7">
        <f>C40</f>
        <v>-170716998486.29001</v>
      </c>
      <c r="D39" s="8">
        <f t="shared" ref="D39:E41" si="35">D40</f>
        <v>-167538487714.83002</v>
      </c>
      <c r="E39" s="18">
        <f t="shared" si="35"/>
        <v>-172391844303.94</v>
      </c>
      <c r="F39" s="7">
        <f>F40</f>
        <v>-2971540219.1400003</v>
      </c>
      <c r="G39" s="8">
        <f t="shared" ref="G39:H41" si="36">G40</f>
        <v>-834927000</v>
      </c>
      <c r="H39" s="18">
        <f t="shared" si="36"/>
        <v>0</v>
      </c>
      <c r="I39" s="7">
        <f>I40</f>
        <v>-173688538705.43002</v>
      </c>
      <c r="J39" s="8">
        <f t="shared" ref="J39:K41" si="37">J40</f>
        <v>-168373414714.83002</v>
      </c>
      <c r="K39" s="18">
        <f t="shared" si="37"/>
        <v>-172391844303.94</v>
      </c>
      <c r="N39" s="66"/>
      <c r="O39" s="67"/>
      <c r="P39" s="67"/>
      <c r="Q39" s="68"/>
      <c r="R39" s="68"/>
      <c r="S39" s="68"/>
      <c r="T39" s="70"/>
      <c r="U39" s="70"/>
      <c r="V39" s="70"/>
    </row>
    <row r="40" spans="1:22" ht="20.25" customHeight="1">
      <c r="A40" s="27" t="s">
        <v>12</v>
      </c>
      <c r="B40" s="28" t="s">
        <v>13</v>
      </c>
      <c r="C40" s="7">
        <f>C41</f>
        <v>-170716998486.29001</v>
      </c>
      <c r="D40" s="8">
        <f t="shared" si="35"/>
        <v>-167538487714.83002</v>
      </c>
      <c r="E40" s="18">
        <f t="shared" si="35"/>
        <v>-172391844303.94</v>
      </c>
      <c r="F40" s="7">
        <f>F41</f>
        <v>-2971540219.1400003</v>
      </c>
      <c r="G40" s="8">
        <f t="shared" si="36"/>
        <v>-834927000</v>
      </c>
      <c r="H40" s="18">
        <f t="shared" si="36"/>
        <v>0</v>
      </c>
      <c r="I40" s="7">
        <f>I41</f>
        <v>-173688538705.43002</v>
      </c>
      <c r="J40" s="8">
        <f t="shared" si="37"/>
        <v>-168373414714.83002</v>
      </c>
      <c r="K40" s="18">
        <f t="shared" si="37"/>
        <v>-172391844303.94</v>
      </c>
      <c r="N40" s="66"/>
      <c r="O40" s="67"/>
      <c r="P40" s="67"/>
      <c r="Q40" s="68"/>
      <c r="R40" s="68"/>
      <c r="S40" s="68"/>
      <c r="T40" s="70"/>
      <c r="U40" s="70"/>
      <c r="V40" s="70"/>
    </row>
    <row r="41" spans="1:22" ht="27" customHeight="1">
      <c r="A41" s="27" t="s">
        <v>14</v>
      </c>
      <c r="B41" s="28" t="s">
        <v>15</v>
      </c>
      <c r="C41" s="7">
        <f>C42</f>
        <v>-170716998486.29001</v>
      </c>
      <c r="D41" s="8">
        <f t="shared" si="35"/>
        <v>-167538487714.83002</v>
      </c>
      <c r="E41" s="18">
        <f t="shared" si="35"/>
        <v>-172391844303.94</v>
      </c>
      <c r="F41" s="7">
        <f>F42</f>
        <v>-2971540219.1400003</v>
      </c>
      <c r="G41" s="8">
        <f t="shared" si="36"/>
        <v>-834927000</v>
      </c>
      <c r="H41" s="18">
        <f t="shared" si="36"/>
        <v>0</v>
      </c>
      <c r="I41" s="7">
        <f>I42</f>
        <v>-173688538705.43002</v>
      </c>
      <c r="J41" s="8">
        <f t="shared" si="37"/>
        <v>-168373414714.83002</v>
      </c>
      <c r="K41" s="18">
        <f t="shared" si="37"/>
        <v>-172391844303.94</v>
      </c>
      <c r="N41" s="66"/>
      <c r="O41" s="67"/>
      <c r="P41" s="67"/>
      <c r="Q41" s="68"/>
      <c r="R41" s="68"/>
      <c r="S41" s="68"/>
      <c r="T41" s="70"/>
      <c r="U41" s="70"/>
      <c r="V41" s="70"/>
    </row>
    <row r="42" spans="1:22" ht="35.25" customHeight="1">
      <c r="A42" s="29" t="s">
        <v>32</v>
      </c>
      <c r="B42" s="28" t="s">
        <v>16</v>
      </c>
      <c r="C42" s="7">
        <f>-109411722696.81-3446000000-C16-C22-C49-4567093317.4</f>
        <v>-170716998486.29001</v>
      </c>
      <c r="D42" s="8">
        <f>-110133635932.58-2981576000-D16-D22-D49-4433827513.2</f>
        <v>-167538487714.83002</v>
      </c>
      <c r="E42" s="18">
        <f>-114196796052.5-2871744000-E16-E22-E49-5636665215.4</f>
        <v>-172391844303.94</v>
      </c>
      <c r="F42" s="7">
        <f>-1974908747.71+3368528.57-F16-F22-F49</f>
        <v>-2971540219.1400003</v>
      </c>
      <c r="G42" s="8">
        <f>-834927000-G16-G22-G49</f>
        <v>-834927000</v>
      </c>
      <c r="H42" s="18">
        <f>-H16-H22-H49</f>
        <v>0</v>
      </c>
      <c r="I42" s="47">
        <f>C42+F42</f>
        <v>-173688538705.43002</v>
      </c>
      <c r="J42" s="48">
        <f>D42+G42</f>
        <v>-168373414714.83002</v>
      </c>
      <c r="K42" s="52">
        <f>E42+H42</f>
        <v>-172391844303.94</v>
      </c>
      <c r="N42" s="68"/>
      <c r="O42" s="68"/>
      <c r="P42" s="68"/>
      <c r="Q42" s="68"/>
      <c r="R42" s="68"/>
      <c r="S42" s="68"/>
      <c r="T42" s="70"/>
      <c r="U42" s="70"/>
      <c r="V42" s="70"/>
    </row>
    <row r="43" spans="1:22" ht="21" customHeight="1">
      <c r="A43" s="27" t="s">
        <v>17</v>
      </c>
      <c r="B43" s="28" t="s">
        <v>18</v>
      </c>
      <c r="C43" s="7">
        <f>C44</f>
        <v>170716998486.29001</v>
      </c>
      <c r="D43" s="8">
        <f t="shared" ref="D43:E45" si="38">D44</f>
        <v>167538487714.83002</v>
      </c>
      <c r="E43" s="18">
        <f t="shared" si="38"/>
        <v>172391844303.94</v>
      </c>
      <c r="F43" s="7">
        <f>F44</f>
        <v>4639974488.7799997</v>
      </c>
      <c r="G43" s="8">
        <f t="shared" ref="G43:H45" si="39">G44</f>
        <v>834927000</v>
      </c>
      <c r="H43" s="18">
        <f t="shared" si="39"/>
        <v>0</v>
      </c>
      <c r="I43" s="7">
        <f>I44</f>
        <v>175356972975.07001</v>
      </c>
      <c r="J43" s="8">
        <f t="shared" ref="J43:K45" si="40">J44</f>
        <v>168373414714.83002</v>
      </c>
      <c r="K43" s="18">
        <f t="shared" si="40"/>
        <v>172391844303.94</v>
      </c>
      <c r="N43" s="68"/>
      <c r="O43" s="68"/>
      <c r="P43" s="68"/>
      <c r="Q43" s="68"/>
      <c r="R43" s="68"/>
      <c r="S43" s="68"/>
      <c r="T43" s="70"/>
      <c r="U43" s="70"/>
      <c r="V43" s="70"/>
    </row>
    <row r="44" spans="1:22" ht="21" customHeight="1">
      <c r="A44" s="27" t="s">
        <v>19</v>
      </c>
      <c r="B44" s="28" t="s">
        <v>20</v>
      </c>
      <c r="C44" s="7">
        <f>C45</f>
        <v>170716998486.29001</v>
      </c>
      <c r="D44" s="8">
        <f t="shared" si="38"/>
        <v>167538487714.83002</v>
      </c>
      <c r="E44" s="18">
        <f t="shared" si="38"/>
        <v>172391844303.94</v>
      </c>
      <c r="F44" s="7">
        <f>F45</f>
        <v>4639974488.7799997</v>
      </c>
      <c r="G44" s="8">
        <f t="shared" si="39"/>
        <v>834927000</v>
      </c>
      <c r="H44" s="18">
        <f t="shared" si="39"/>
        <v>0</v>
      </c>
      <c r="I44" s="7">
        <f>I45</f>
        <v>175356972975.07001</v>
      </c>
      <c r="J44" s="8">
        <f t="shared" si="40"/>
        <v>168373414714.83002</v>
      </c>
      <c r="K44" s="18">
        <f t="shared" si="40"/>
        <v>172391844303.94</v>
      </c>
      <c r="N44" s="66"/>
      <c r="O44" s="67"/>
      <c r="P44" s="67"/>
      <c r="Q44" s="68"/>
      <c r="R44" s="68"/>
      <c r="S44" s="68"/>
      <c r="T44" s="70"/>
      <c r="U44" s="70"/>
      <c r="V44" s="70"/>
    </row>
    <row r="45" spans="1:22" ht="30" customHeight="1">
      <c r="A45" s="27" t="s">
        <v>21</v>
      </c>
      <c r="B45" s="28" t="s">
        <v>22</v>
      </c>
      <c r="C45" s="7">
        <f>C46</f>
        <v>170716998486.29001</v>
      </c>
      <c r="D45" s="8">
        <f t="shared" si="38"/>
        <v>167538487714.83002</v>
      </c>
      <c r="E45" s="18">
        <f t="shared" si="38"/>
        <v>172391844303.94</v>
      </c>
      <c r="F45" s="7">
        <f>F46</f>
        <v>4639974488.7799997</v>
      </c>
      <c r="G45" s="8">
        <f t="shared" si="39"/>
        <v>834927000</v>
      </c>
      <c r="H45" s="18">
        <f t="shared" si="39"/>
        <v>0</v>
      </c>
      <c r="I45" s="7">
        <f>I46</f>
        <v>175356972975.07001</v>
      </c>
      <c r="J45" s="8">
        <f t="shared" si="40"/>
        <v>168373414714.83002</v>
      </c>
      <c r="K45" s="18">
        <f t="shared" si="40"/>
        <v>172391844303.94</v>
      </c>
      <c r="N45" s="66"/>
      <c r="O45" s="67"/>
      <c r="P45" s="67"/>
      <c r="Q45" s="68"/>
      <c r="R45" s="68"/>
      <c r="S45" s="68"/>
      <c r="T45" s="70"/>
      <c r="U45" s="70"/>
      <c r="V45" s="70"/>
    </row>
    <row r="46" spans="1:22" ht="36.75" customHeight="1">
      <c r="A46" s="37" t="s">
        <v>33</v>
      </c>
      <c r="B46" s="35" t="s">
        <v>23</v>
      </c>
      <c r="C46" s="12">
        <f>120653721018.89+100000000-C18-C26+4567093317.4+C53</f>
        <v>170716998486.29001</v>
      </c>
      <c r="D46" s="13">
        <f>116419458027.02-D18-D26+4433827513.2+D53</f>
        <v>167538487714.83002</v>
      </c>
      <c r="E46" s="21">
        <f>118237562342.5-E18-E26+5636665215.4+E53</f>
        <v>172391844303.94</v>
      </c>
      <c r="F46" s="12">
        <f>3643343017.35-3368528.57-F18-F26-F53</f>
        <v>4639974488.7799997</v>
      </c>
      <c r="G46" s="13">
        <f>834927000-G18-G26-G53</f>
        <v>834927000</v>
      </c>
      <c r="H46" s="21">
        <f>-H18-H26-H53</f>
        <v>0</v>
      </c>
      <c r="I46" s="47">
        <f>C46+F46</f>
        <v>175356972975.07001</v>
      </c>
      <c r="J46" s="48">
        <f>D46+G46</f>
        <v>168373414714.83002</v>
      </c>
      <c r="K46" s="52">
        <f>E46+H46</f>
        <v>172391844303.94</v>
      </c>
      <c r="N46" s="66"/>
      <c r="O46" s="67"/>
      <c r="P46" s="67"/>
      <c r="Q46" s="68"/>
      <c r="R46" s="68"/>
      <c r="S46" s="68"/>
      <c r="T46" s="70"/>
      <c r="U46" s="70"/>
      <c r="V46" s="70"/>
    </row>
    <row r="47" spans="1:22" ht="36.75" customHeight="1">
      <c r="A47" s="32" t="s">
        <v>41</v>
      </c>
      <c r="B47" s="33" t="s">
        <v>42</v>
      </c>
      <c r="C47" s="9">
        <f t="shared" ref="C47:K47" si="41">C48+C52</f>
        <v>0</v>
      </c>
      <c r="D47" s="10">
        <f t="shared" si="41"/>
        <v>71146666.5</v>
      </c>
      <c r="E47" s="19">
        <f t="shared" si="41"/>
        <v>71146666.5</v>
      </c>
      <c r="F47" s="9">
        <f t="shared" si="41"/>
        <v>-1000000000</v>
      </c>
      <c r="G47" s="10">
        <f t="shared" si="41"/>
        <v>0</v>
      </c>
      <c r="H47" s="19">
        <f t="shared" si="41"/>
        <v>0</v>
      </c>
      <c r="I47" s="9">
        <f t="shared" si="41"/>
        <v>-1000000000</v>
      </c>
      <c r="J47" s="10">
        <f t="shared" si="41"/>
        <v>71146666.5</v>
      </c>
      <c r="K47" s="19">
        <f t="shared" si="41"/>
        <v>71146666.5</v>
      </c>
      <c r="L47" s="41"/>
      <c r="M47" s="41"/>
      <c r="N47" s="66"/>
      <c r="O47" s="67"/>
      <c r="P47" s="67"/>
      <c r="Q47" s="69"/>
      <c r="R47" s="69"/>
      <c r="S47" s="69"/>
      <c r="T47" s="70"/>
      <c r="U47" s="70"/>
      <c r="V47" s="70"/>
    </row>
    <row r="48" spans="1:22" ht="32.1" customHeight="1">
      <c r="A48" s="61" t="s">
        <v>56</v>
      </c>
      <c r="B48" s="42" t="s">
        <v>55</v>
      </c>
      <c r="C48" s="49">
        <f>C49</f>
        <v>0</v>
      </c>
      <c r="D48" s="50">
        <f t="shared" ref="D48:E50" si="42">D49</f>
        <v>71146666.5</v>
      </c>
      <c r="E48" s="62">
        <f t="shared" si="42"/>
        <v>71146666.5</v>
      </c>
      <c r="F48" s="49">
        <f>F49</f>
        <v>0</v>
      </c>
      <c r="G48" s="50">
        <f t="shared" ref="G48:H50" si="43">G49</f>
        <v>0</v>
      </c>
      <c r="H48" s="62">
        <f t="shared" si="43"/>
        <v>0</v>
      </c>
      <c r="I48" s="49">
        <f>I49</f>
        <v>0</v>
      </c>
      <c r="J48" s="50">
        <f t="shared" ref="J48:K50" si="44">J49</f>
        <v>71146666.5</v>
      </c>
      <c r="K48" s="62">
        <f t="shared" si="44"/>
        <v>71146666.5</v>
      </c>
      <c r="N48" s="43"/>
      <c r="Q48" s="69"/>
      <c r="R48" s="69"/>
      <c r="S48" s="69"/>
      <c r="T48" s="70"/>
      <c r="U48" s="70"/>
      <c r="V48" s="70"/>
    </row>
    <row r="49" spans="1:22" ht="35.450000000000003" customHeight="1">
      <c r="A49" s="29" t="s">
        <v>58</v>
      </c>
      <c r="B49" s="28" t="s">
        <v>57</v>
      </c>
      <c r="C49" s="7">
        <f>C50</f>
        <v>0</v>
      </c>
      <c r="D49" s="8">
        <f t="shared" si="42"/>
        <v>71146666.5</v>
      </c>
      <c r="E49" s="18">
        <f t="shared" si="42"/>
        <v>71146666.5</v>
      </c>
      <c r="F49" s="7">
        <f>F50</f>
        <v>0</v>
      </c>
      <c r="G49" s="8">
        <f t="shared" si="43"/>
        <v>0</v>
      </c>
      <c r="H49" s="18">
        <f t="shared" si="43"/>
        <v>0</v>
      </c>
      <c r="I49" s="7">
        <f>I50</f>
        <v>0</v>
      </c>
      <c r="J49" s="8">
        <f t="shared" si="44"/>
        <v>71146666.5</v>
      </c>
      <c r="K49" s="18">
        <f t="shared" si="44"/>
        <v>71146666.5</v>
      </c>
      <c r="N49" s="43"/>
      <c r="Q49" s="68"/>
      <c r="R49" s="68"/>
      <c r="S49" s="68"/>
      <c r="T49" s="70"/>
      <c r="U49" s="70"/>
      <c r="V49" s="70"/>
    </row>
    <row r="50" spans="1:22" ht="47.1" customHeight="1">
      <c r="A50" s="29" t="s">
        <v>60</v>
      </c>
      <c r="B50" s="28" t="s">
        <v>59</v>
      </c>
      <c r="C50" s="7">
        <f>C51</f>
        <v>0</v>
      </c>
      <c r="D50" s="8">
        <f t="shared" si="42"/>
        <v>71146666.5</v>
      </c>
      <c r="E50" s="18">
        <f t="shared" si="42"/>
        <v>71146666.5</v>
      </c>
      <c r="F50" s="7">
        <f>F51</f>
        <v>0</v>
      </c>
      <c r="G50" s="8">
        <f t="shared" si="43"/>
        <v>0</v>
      </c>
      <c r="H50" s="18">
        <f t="shared" si="43"/>
        <v>0</v>
      </c>
      <c r="I50" s="7">
        <f>I51</f>
        <v>0</v>
      </c>
      <c r="J50" s="8">
        <f t="shared" si="44"/>
        <v>71146666.5</v>
      </c>
      <c r="K50" s="18">
        <f t="shared" si="44"/>
        <v>71146666.5</v>
      </c>
      <c r="N50" s="43"/>
      <c r="Q50" s="68"/>
      <c r="R50" s="68"/>
      <c r="S50" s="68"/>
      <c r="T50" s="70"/>
      <c r="U50" s="70"/>
      <c r="V50" s="70"/>
    </row>
    <row r="51" spans="1:22" ht="55.5" customHeight="1">
      <c r="A51" s="30" t="s">
        <v>62</v>
      </c>
      <c r="B51" s="31" t="s">
        <v>61</v>
      </c>
      <c r="C51" s="75">
        <v>0</v>
      </c>
      <c r="D51" s="54">
        <v>71146666.5</v>
      </c>
      <c r="E51" s="55">
        <v>71146666.5</v>
      </c>
      <c r="F51" s="75">
        <v>0</v>
      </c>
      <c r="G51" s="54"/>
      <c r="H51" s="55"/>
      <c r="I51" s="53">
        <f>C51+F51</f>
        <v>0</v>
      </c>
      <c r="J51" s="54">
        <f>D51+G51</f>
        <v>71146666.5</v>
      </c>
      <c r="K51" s="55">
        <f>E51+H51</f>
        <v>71146666.5</v>
      </c>
      <c r="N51" s="43"/>
      <c r="Q51" s="68"/>
      <c r="R51" s="71"/>
      <c r="S51" s="71"/>
      <c r="T51" s="70"/>
      <c r="U51" s="70"/>
      <c r="V51" s="70"/>
    </row>
    <row r="52" spans="1:22" ht="33.75" customHeight="1">
      <c r="A52" s="76" t="s">
        <v>83</v>
      </c>
      <c r="B52" s="80" t="s">
        <v>88</v>
      </c>
      <c r="C52" s="77">
        <f t="shared" ref="C52:K53" si="45">C53</f>
        <v>0</v>
      </c>
      <c r="D52" s="78">
        <f t="shared" si="45"/>
        <v>0</v>
      </c>
      <c r="E52" s="79">
        <f t="shared" si="45"/>
        <v>0</v>
      </c>
      <c r="F52" s="77">
        <f t="shared" si="45"/>
        <v>-1000000000</v>
      </c>
      <c r="G52" s="78">
        <f t="shared" si="45"/>
        <v>0</v>
      </c>
      <c r="H52" s="79">
        <f t="shared" si="45"/>
        <v>0</v>
      </c>
      <c r="I52" s="77">
        <f t="shared" si="45"/>
        <v>-1000000000</v>
      </c>
      <c r="J52" s="78">
        <f t="shared" si="45"/>
        <v>0</v>
      </c>
      <c r="K52" s="79">
        <f t="shared" si="45"/>
        <v>0</v>
      </c>
      <c r="N52" s="43"/>
      <c r="Q52" s="68"/>
      <c r="R52" s="71"/>
      <c r="S52" s="71"/>
      <c r="T52" s="70"/>
      <c r="U52" s="70"/>
      <c r="V52" s="70"/>
    </row>
    <row r="53" spans="1:22" ht="78.75" customHeight="1">
      <c r="A53" s="74" t="s">
        <v>84</v>
      </c>
      <c r="B53" s="28" t="s">
        <v>85</v>
      </c>
      <c r="C53" s="7">
        <f t="shared" si="45"/>
        <v>0</v>
      </c>
      <c r="D53" s="48">
        <f t="shared" si="45"/>
        <v>0</v>
      </c>
      <c r="E53" s="52">
        <f t="shared" si="45"/>
        <v>0</v>
      </c>
      <c r="F53" s="7">
        <f t="shared" si="45"/>
        <v>-1000000000</v>
      </c>
      <c r="G53" s="48">
        <f t="shared" si="45"/>
        <v>0</v>
      </c>
      <c r="H53" s="52">
        <f t="shared" si="45"/>
        <v>0</v>
      </c>
      <c r="I53" s="7">
        <f t="shared" si="45"/>
        <v>-1000000000</v>
      </c>
      <c r="J53" s="48">
        <f t="shared" si="45"/>
        <v>0</v>
      </c>
      <c r="K53" s="52">
        <f t="shared" si="45"/>
        <v>0</v>
      </c>
      <c r="N53" s="43"/>
      <c r="Q53" s="68"/>
      <c r="R53" s="71"/>
      <c r="S53" s="71"/>
      <c r="T53" s="70"/>
      <c r="U53" s="70"/>
      <c r="V53" s="70"/>
    </row>
    <row r="54" spans="1:22" ht="178.5" customHeight="1">
      <c r="A54" s="37" t="s">
        <v>86</v>
      </c>
      <c r="B54" s="35" t="s">
        <v>87</v>
      </c>
      <c r="C54" s="12">
        <v>0</v>
      </c>
      <c r="D54" s="59">
        <v>0</v>
      </c>
      <c r="E54" s="60">
        <v>0</v>
      </c>
      <c r="F54" s="12">
        <f>-1400000000+400000000</f>
        <v>-1000000000</v>
      </c>
      <c r="G54" s="59"/>
      <c r="H54" s="60"/>
      <c r="I54" s="53">
        <f>C54+F54</f>
        <v>-1000000000</v>
      </c>
      <c r="J54" s="54">
        <f>D54+G54</f>
        <v>0</v>
      </c>
      <c r="K54" s="55">
        <f>E54+H54</f>
        <v>0</v>
      </c>
      <c r="N54" s="43"/>
      <c r="Q54" s="68"/>
      <c r="R54" s="71"/>
      <c r="S54" s="71"/>
      <c r="T54" s="70"/>
      <c r="U54" s="70"/>
      <c r="V54" s="70"/>
    </row>
    <row r="55" spans="1:22" ht="27" customHeight="1">
      <c r="A55" s="38" t="s">
        <v>24</v>
      </c>
      <c r="B55" s="39"/>
      <c r="C55" s="63">
        <f t="shared" ref="C55:K55" si="46">C15+C20+C38+C47</f>
        <v>7895998322.0800018</v>
      </c>
      <c r="D55" s="14">
        <f t="shared" si="46"/>
        <v>3304246094.4399986</v>
      </c>
      <c r="E55" s="46">
        <f t="shared" si="46"/>
        <v>1169022290</v>
      </c>
      <c r="F55" s="63">
        <f t="shared" si="46"/>
        <v>1668434269.6399994</v>
      </c>
      <c r="G55" s="14">
        <f t="shared" si="46"/>
        <v>0</v>
      </c>
      <c r="H55" s="46">
        <f t="shared" si="46"/>
        <v>0</v>
      </c>
      <c r="I55" s="63">
        <f t="shared" si="46"/>
        <v>9564432591.719986</v>
      </c>
      <c r="J55" s="14">
        <f t="shared" si="46"/>
        <v>3304246094.4399986</v>
      </c>
      <c r="K55" s="46">
        <f t="shared" si="46"/>
        <v>1169022290</v>
      </c>
      <c r="L55" s="6"/>
      <c r="N55" s="43"/>
      <c r="Q55" s="69"/>
      <c r="R55" s="69"/>
      <c r="S55" s="69"/>
      <c r="T55" s="70"/>
      <c r="U55" s="70"/>
      <c r="V55" s="70"/>
    </row>
    <row r="56" spans="1:22">
      <c r="I56" s="15"/>
      <c r="J56" s="15"/>
      <c r="K56" s="15"/>
      <c r="Q56" s="67"/>
      <c r="R56" s="67"/>
      <c r="S56" s="67"/>
      <c r="T56" s="67"/>
      <c r="U56" s="67"/>
      <c r="V56" s="67"/>
    </row>
    <row r="57" spans="1:22">
      <c r="Q57" s="67"/>
      <c r="R57" s="67"/>
      <c r="S57" s="67"/>
      <c r="T57" s="67"/>
      <c r="U57" s="67"/>
      <c r="V57" s="67"/>
    </row>
    <row r="58" spans="1:22">
      <c r="Q58" s="67"/>
      <c r="R58" s="67"/>
      <c r="S58" s="67"/>
      <c r="T58" s="67"/>
      <c r="U58" s="67"/>
      <c r="V58" s="67"/>
    </row>
    <row r="59" spans="1:22">
      <c r="Q59" s="67"/>
      <c r="R59" s="67"/>
      <c r="S59" s="67"/>
      <c r="T59" s="67"/>
      <c r="U59" s="67"/>
      <c r="V59" s="67"/>
    </row>
    <row r="60" spans="1:22">
      <c r="Q60" s="67"/>
      <c r="R60" s="67"/>
      <c r="S60" s="67"/>
      <c r="T60" s="67"/>
      <c r="U60" s="67"/>
      <c r="V60" s="67"/>
    </row>
    <row r="61" spans="1:22">
      <c r="Q61" s="67"/>
      <c r="R61" s="67"/>
      <c r="S61" s="67"/>
      <c r="T61" s="67"/>
      <c r="U61" s="67"/>
      <c r="V61" s="67"/>
    </row>
    <row r="62" spans="1:22">
      <c r="Q62" s="67"/>
      <c r="R62" s="67"/>
      <c r="S62" s="67"/>
      <c r="T62" s="67"/>
      <c r="U62" s="67"/>
      <c r="V62" s="67"/>
    </row>
    <row r="63" spans="1:22">
      <c r="Q63" s="67"/>
      <c r="R63" s="67"/>
      <c r="S63" s="67"/>
      <c r="T63" s="67"/>
      <c r="U63" s="67"/>
      <c r="V63" s="67"/>
    </row>
    <row r="64" spans="1:22">
      <c r="Q64" s="67"/>
      <c r="R64" s="67"/>
      <c r="S64" s="67"/>
      <c r="T64" s="67"/>
      <c r="U64" s="67"/>
      <c r="V64" s="67"/>
    </row>
    <row r="65" spans="17:22">
      <c r="Q65" s="67"/>
      <c r="R65" s="67"/>
      <c r="S65" s="67"/>
      <c r="T65" s="67"/>
      <c r="U65" s="67"/>
      <c r="V65" s="67"/>
    </row>
    <row r="66" spans="17:22">
      <c r="Q66" s="67"/>
      <c r="R66" s="67"/>
      <c r="S66" s="67"/>
      <c r="T66" s="67"/>
      <c r="U66" s="67"/>
      <c r="V66" s="67"/>
    </row>
    <row r="67" spans="17:22">
      <c r="Q67" s="67"/>
      <c r="R67" s="67"/>
      <c r="S67" s="67"/>
      <c r="T67" s="67"/>
      <c r="U67" s="67"/>
      <c r="V67" s="67"/>
    </row>
    <row r="68" spans="17:22">
      <c r="Q68" s="67"/>
      <c r="R68" s="67"/>
      <c r="S68" s="67"/>
      <c r="T68" s="67"/>
      <c r="U68" s="67"/>
      <c r="V68" s="67"/>
    </row>
    <row r="69" spans="17:22">
      <c r="Q69" s="67"/>
      <c r="R69" s="67"/>
      <c r="S69" s="67"/>
      <c r="T69" s="67"/>
      <c r="U69" s="67"/>
      <c r="V69" s="67"/>
    </row>
    <row r="70" spans="17:22">
      <c r="Q70" s="67"/>
      <c r="R70" s="67"/>
      <c r="S70" s="67"/>
      <c r="T70" s="67"/>
      <c r="U70" s="67"/>
      <c r="V70" s="67"/>
    </row>
  </sheetData>
  <mergeCells count="12">
    <mergeCell ref="B12:B13"/>
    <mergeCell ref="A12:A13"/>
    <mergeCell ref="I12:K12"/>
    <mergeCell ref="J1:K1"/>
    <mergeCell ref="J2:K2"/>
    <mergeCell ref="J3:K3"/>
    <mergeCell ref="J4:K4"/>
    <mergeCell ref="A10:K10"/>
    <mergeCell ref="J7:K7"/>
    <mergeCell ref="J8:K8"/>
    <mergeCell ref="C12:E12"/>
    <mergeCell ref="F12:H12"/>
  </mergeCells>
  <phoneticPr fontId="1" type="noConversion"/>
  <pageMargins left="0.55118110236220474" right="0.51181102362204722" top="0.98425196850393704" bottom="0.6692913385826772" header="0.62992125984251968" footer="0.39370078740157483"/>
  <pageSetup paperSize="9" scale="51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2022-02-07T09:51:42Z</cp:lastPrinted>
  <dcterms:created xsi:type="dcterms:W3CDTF">1996-10-08T23:32:33Z</dcterms:created>
  <dcterms:modified xsi:type="dcterms:W3CDTF">2022-02-16T15:12:19Z</dcterms:modified>
</cp:coreProperties>
</file>